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rtc\Projects\utils-google-drive\test\"/>
    </mc:Choice>
  </mc:AlternateContent>
  <xr:revisionPtr revIDLastSave="0" documentId="13_ncr:1_{F8CA9B76-A47F-408C-95A3-34C9F13638AA}" xr6:coauthVersionLast="45" xr6:coauthVersionMax="45" xr10:uidLastSave="{00000000-0000-0000-0000-000000000000}"/>
  <workbookProtection workbookAlgorithmName="SHA-512" workbookHashValue="z1rJN5Mi6UpiROBY+G0wOdkiwcH4NG9dbFjPJ8SN7Jj8JxY8ZWM+RTcACiU0er0cnF/AhMdztvix1yVQN17UBg==" workbookSaltValue="Gyv6XDzzyNopO62o2A/Taw==" workbookSpinCount="100000" lockStructure="1"/>
  <bookViews>
    <workbookView xWindow="-110" yWindow="-110" windowWidth="19420" windowHeight="10420" xr2:uid="{385951C7-B114-4B48-862F-2D3703A7F6FF}"/>
  </bookViews>
  <sheets>
    <sheet name="DailyLog" sheetId="1" r:id="rId1"/>
    <sheet name="Lista de Prestatarios" sheetId="3" r:id="rId2"/>
    <sheet name="Language" sheetId="4" r:id="rId3"/>
  </sheets>
  <definedNames>
    <definedName name="_xlnm._FilterDatabase" localSheetId="0" hidden="1">DailyLog!$A$1:$P$10000</definedName>
    <definedName name="Borrowers">OFFSET('Lista de Prestatarios'!$A$2:$A$500,0,0,499-COUNTIF('Lista de Prestatarios'!$A$2:$A$500,""),1)</definedName>
    <definedName name="Data">DailyLog!$A$1:$M$10000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16" i="1" l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A1" i="1" a="1"/>
  <c r="A1" i="1"/>
  <c r="A3" i="3"/>
  <c r="A2" i="3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A30" i="4"/>
  <c r="O216" i="1"/>
  <c r="O569" i="1"/>
  <c r="O758" i="1"/>
  <c r="O895" i="1"/>
  <c r="O1087" i="1"/>
  <c r="O1306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2" i="1"/>
  <c r="H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A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2" i="1"/>
  <c r="B1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A15" i="4"/>
  <c r="A16" i="4"/>
  <c r="A17" i="4"/>
  <c r="A18" i="4"/>
  <c r="A19" i="4"/>
  <c r="A20" i="4"/>
  <c r="A21" i="4"/>
  <c r="A22" i="4"/>
  <c r="A23" i="4"/>
  <c r="A24" i="4"/>
  <c r="A25" i="4"/>
  <c r="E3" i="3"/>
  <c r="A26" i="4"/>
  <c r="E4" i="3"/>
  <c r="A27" i="4"/>
  <c r="A28" i="4"/>
  <c r="A29" i="4"/>
  <c r="A13" i="4"/>
  <c r="C1" i="3"/>
  <c r="A1" i="3"/>
  <c r="G500" i="3"/>
  <c r="F500" i="3"/>
  <c r="G499" i="3"/>
  <c r="F499" i="3"/>
  <c r="G498" i="3"/>
  <c r="F498" i="3"/>
  <c r="G497" i="3"/>
  <c r="F497" i="3"/>
  <c r="G496" i="3"/>
  <c r="F496" i="3"/>
  <c r="G495" i="3"/>
  <c r="F495" i="3"/>
  <c r="G494" i="3"/>
  <c r="F494" i="3"/>
  <c r="G493" i="3"/>
  <c r="F493" i="3"/>
  <c r="G492" i="3"/>
  <c r="F492" i="3"/>
  <c r="G491" i="3"/>
  <c r="F491" i="3"/>
  <c r="G490" i="3"/>
  <c r="F490" i="3"/>
  <c r="G489" i="3"/>
  <c r="F489" i="3"/>
  <c r="G488" i="3"/>
  <c r="F488" i="3"/>
  <c r="G487" i="3"/>
  <c r="F487" i="3"/>
  <c r="G486" i="3"/>
  <c r="F486" i="3"/>
  <c r="G485" i="3"/>
  <c r="F485" i="3"/>
  <c r="G484" i="3"/>
  <c r="F484" i="3"/>
  <c r="G483" i="3"/>
  <c r="F483" i="3"/>
  <c r="G482" i="3"/>
  <c r="F482" i="3"/>
  <c r="G481" i="3"/>
  <c r="F481" i="3"/>
  <c r="G480" i="3"/>
  <c r="F480" i="3"/>
  <c r="G479" i="3"/>
  <c r="F479" i="3"/>
  <c r="G478" i="3"/>
  <c r="F478" i="3"/>
  <c r="G477" i="3"/>
  <c r="F477" i="3"/>
  <c r="G476" i="3"/>
  <c r="F476" i="3"/>
  <c r="G475" i="3"/>
  <c r="F475" i="3"/>
  <c r="G474" i="3"/>
  <c r="F474" i="3"/>
  <c r="G473" i="3"/>
  <c r="F473" i="3"/>
  <c r="G472" i="3"/>
  <c r="F472" i="3"/>
  <c r="G471" i="3"/>
  <c r="F471" i="3"/>
  <c r="G470" i="3"/>
  <c r="F470" i="3"/>
  <c r="G469" i="3"/>
  <c r="F469" i="3"/>
  <c r="G468" i="3"/>
  <c r="F468" i="3"/>
  <c r="G467" i="3"/>
  <c r="F467" i="3"/>
  <c r="G466" i="3"/>
  <c r="F466" i="3"/>
  <c r="G465" i="3"/>
  <c r="F465" i="3"/>
  <c r="G464" i="3"/>
  <c r="F464" i="3"/>
  <c r="G463" i="3"/>
  <c r="F463" i="3"/>
  <c r="G462" i="3"/>
  <c r="F462" i="3"/>
  <c r="G461" i="3"/>
  <c r="F461" i="3"/>
  <c r="G460" i="3"/>
  <c r="F460" i="3"/>
  <c r="G459" i="3"/>
  <c r="F459" i="3"/>
  <c r="G458" i="3"/>
  <c r="F458" i="3"/>
  <c r="G457" i="3"/>
  <c r="F457" i="3"/>
  <c r="G456" i="3"/>
  <c r="F456" i="3"/>
  <c r="G455" i="3"/>
  <c r="F455" i="3"/>
  <c r="G454" i="3"/>
  <c r="F454" i="3"/>
  <c r="G453" i="3"/>
  <c r="F453" i="3"/>
  <c r="G452" i="3"/>
  <c r="F452" i="3"/>
  <c r="G451" i="3"/>
  <c r="F451" i="3"/>
  <c r="G450" i="3"/>
  <c r="F450" i="3"/>
  <c r="G449" i="3"/>
  <c r="F449" i="3"/>
  <c r="G448" i="3"/>
  <c r="F448" i="3"/>
  <c r="G447" i="3"/>
  <c r="F447" i="3"/>
  <c r="G446" i="3"/>
  <c r="F446" i="3"/>
  <c r="G445" i="3"/>
  <c r="F445" i="3"/>
  <c r="G444" i="3"/>
  <c r="F444" i="3"/>
  <c r="G443" i="3"/>
  <c r="F443" i="3"/>
  <c r="G442" i="3"/>
  <c r="F442" i="3"/>
  <c r="G441" i="3"/>
  <c r="F441" i="3"/>
  <c r="G440" i="3"/>
  <c r="F440" i="3"/>
  <c r="G439" i="3"/>
  <c r="F439" i="3"/>
  <c r="G438" i="3"/>
  <c r="F438" i="3"/>
  <c r="G437" i="3"/>
  <c r="F437" i="3"/>
  <c r="G436" i="3"/>
  <c r="F436" i="3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G428" i="3"/>
  <c r="F428" i="3"/>
  <c r="G427" i="3"/>
  <c r="F427" i="3"/>
  <c r="G426" i="3"/>
  <c r="F426" i="3"/>
  <c r="G425" i="3"/>
  <c r="F425" i="3"/>
  <c r="G424" i="3"/>
  <c r="F424" i="3"/>
  <c r="G423" i="3"/>
  <c r="F423" i="3"/>
  <c r="G422" i="3"/>
  <c r="F422" i="3"/>
  <c r="G421" i="3"/>
  <c r="F421" i="3"/>
  <c r="G420" i="3"/>
  <c r="F420" i="3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G412" i="3"/>
  <c r="F412" i="3"/>
  <c r="G411" i="3"/>
  <c r="F411" i="3"/>
  <c r="G410" i="3"/>
  <c r="F410" i="3"/>
  <c r="G409" i="3"/>
  <c r="F409" i="3"/>
  <c r="G408" i="3"/>
  <c r="F408" i="3"/>
  <c r="G407" i="3"/>
  <c r="F407" i="3"/>
  <c r="G406" i="3"/>
  <c r="F406" i="3"/>
  <c r="G405" i="3"/>
  <c r="F405" i="3"/>
  <c r="G404" i="3"/>
  <c r="F404" i="3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G396" i="3"/>
  <c r="F396" i="3"/>
  <c r="G395" i="3"/>
  <c r="F395" i="3"/>
  <c r="G394" i="3"/>
  <c r="F394" i="3"/>
  <c r="G393" i="3"/>
  <c r="F393" i="3"/>
  <c r="G392" i="3"/>
  <c r="F392" i="3"/>
  <c r="G391" i="3"/>
  <c r="F391" i="3"/>
  <c r="G390" i="3"/>
  <c r="F390" i="3"/>
  <c r="G389" i="3"/>
  <c r="F389" i="3"/>
  <c r="G388" i="3"/>
  <c r="F388" i="3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G380" i="3"/>
  <c r="F380" i="3"/>
  <c r="G379" i="3"/>
  <c r="F379" i="3"/>
  <c r="G378" i="3"/>
  <c r="F378" i="3"/>
  <c r="G377" i="3"/>
  <c r="F377" i="3"/>
  <c r="G376" i="3"/>
  <c r="F376" i="3"/>
  <c r="G375" i="3"/>
  <c r="F375" i="3"/>
  <c r="G374" i="3"/>
  <c r="F374" i="3"/>
  <c r="G373" i="3"/>
  <c r="F373" i="3"/>
  <c r="G372" i="3"/>
  <c r="F372" i="3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G364" i="3"/>
  <c r="F364" i="3"/>
  <c r="G363" i="3"/>
  <c r="F363" i="3"/>
  <c r="G362" i="3"/>
  <c r="F362" i="3"/>
  <c r="G361" i="3"/>
  <c r="F361" i="3"/>
  <c r="G360" i="3"/>
  <c r="F360" i="3"/>
  <c r="G359" i="3"/>
  <c r="F359" i="3"/>
  <c r="G358" i="3"/>
  <c r="F358" i="3"/>
  <c r="G357" i="3"/>
  <c r="F357" i="3"/>
  <c r="G356" i="3"/>
  <c r="F356" i="3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G348" i="3"/>
  <c r="F348" i="3"/>
  <c r="G347" i="3"/>
  <c r="F347" i="3"/>
  <c r="G346" i="3"/>
  <c r="F346" i="3"/>
  <c r="G345" i="3"/>
  <c r="F345" i="3"/>
  <c r="G344" i="3"/>
  <c r="F344" i="3"/>
  <c r="G343" i="3"/>
  <c r="F343" i="3"/>
  <c r="G342" i="3"/>
  <c r="F342" i="3"/>
  <c r="G341" i="3"/>
  <c r="F341" i="3"/>
  <c r="G340" i="3"/>
  <c r="F340" i="3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G332" i="3"/>
  <c r="F332" i="3"/>
  <c r="G331" i="3"/>
  <c r="F331" i="3"/>
  <c r="G330" i="3"/>
  <c r="F330" i="3"/>
  <c r="G329" i="3"/>
  <c r="F329" i="3"/>
  <c r="G328" i="3"/>
  <c r="F328" i="3"/>
  <c r="G327" i="3"/>
  <c r="F327" i="3"/>
  <c r="G326" i="3"/>
  <c r="F326" i="3"/>
  <c r="G325" i="3"/>
  <c r="F325" i="3"/>
  <c r="G324" i="3"/>
  <c r="F324" i="3"/>
  <c r="G323" i="3"/>
  <c r="F323" i="3"/>
  <c r="G322" i="3"/>
  <c r="F322" i="3"/>
  <c r="G321" i="3"/>
  <c r="F321" i="3"/>
  <c r="G320" i="3"/>
  <c r="F320" i="3"/>
  <c r="G319" i="3"/>
  <c r="F319" i="3"/>
  <c r="G318" i="3"/>
  <c r="F318" i="3"/>
  <c r="G317" i="3"/>
  <c r="F317" i="3"/>
  <c r="G316" i="3"/>
  <c r="F316" i="3"/>
  <c r="G315" i="3"/>
  <c r="F315" i="3"/>
  <c r="G314" i="3"/>
  <c r="F314" i="3"/>
  <c r="G313" i="3"/>
  <c r="F313" i="3"/>
  <c r="G312" i="3"/>
  <c r="F312" i="3"/>
  <c r="G311" i="3"/>
  <c r="F311" i="3"/>
  <c r="G310" i="3"/>
  <c r="F310" i="3"/>
  <c r="G309" i="3"/>
  <c r="F309" i="3"/>
  <c r="G308" i="3"/>
  <c r="F308" i="3"/>
  <c r="G307" i="3"/>
  <c r="F307" i="3"/>
  <c r="G306" i="3"/>
  <c r="F306" i="3"/>
  <c r="G305" i="3"/>
  <c r="F305" i="3"/>
  <c r="G304" i="3"/>
  <c r="F304" i="3"/>
  <c r="G303" i="3"/>
  <c r="F303" i="3"/>
  <c r="G302" i="3"/>
  <c r="F302" i="3"/>
  <c r="G301" i="3"/>
  <c r="F301" i="3"/>
  <c r="G300" i="3"/>
  <c r="F300" i="3"/>
  <c r="G299" i="3"/>
  <c r="F299" i="3"/>
  <c r="G298" i="3"/>
  <c r="F298" i="3"/>
  <c r="G297" i="3"/>
  <c r="F297" i="3"/>
  <c r="G296" i="3"/>
  <c r="F296" i="3"/>
  <c r="G295" i="3"/>
  <c r="F295" i="3"/>
  <c r="G294" i="3"/>
  <c r="F294" i="3"/>
  <c r="G293" i="3"/>
  <c r="F293" i="3"/>
  <c r="G292" i="3"/>
  <c r="F292" i="3"/>
  <c r="G291" i="3"/>
  <c r="F291" i="3"/>
  <c r="G290" i="3"/>
  <c r="F290" i="3"/>
  <c r="G289" i="3"/>
  <c r="F289" i="3"/>
  <c r="G288" i="3"/>
  <c r="F288" i="3"/>
  <c r="G287" i="3"/>
  <c r="F287" i="3"/>
  <c r="G286" i="3"/>
  <c r="F286" i="3"/>
  <c r="G285" i="3"/>
  <c r="F285" i="3"/>
  <c r="G284" i="3"/>
  <c r="F284" i="3"/>
  <c r="G283" i="3"/>
  <c r="F283" i="3"/>
  <c r="G282" i="3"/>
  <c r="F282" i="3"/>
  <c r="G281" i="3"/>
  <c r="F281" i="3"/>
  <c r="G280" i="3"/>
  <c r="F280" i="3"/>
  <c r="G279" i="3"/>
  <c r="F279" i="3"/>
  <c r="G278" i="3"/>
  <c r="F278" i="3"/>
  <c r="G277" i="3"/>
  <c r="F277" i="3"/>
  <c r="G276" i="3"/>
  <c r="F276" i="3"/>
  <c r="G275" i="3"/>
  <c r="F275" i="3"/>
  <c r="G274" i="3"/>
  <c r="F274" i="3"/>
  <c r="G273" i="3"/>
  <c r="F273" i="3"/>
  <c r="G272" i="3"/>
  <c r="F272" i="3"/>
  <c r="G271" i="3"/>
  <c r="F271" i="3"/>
  <c r="G270" i="3"/>
  <c r="F270" i="3"/>
  <c r="G269" i="3"/>
  <c r="F269" i="3"/>
  <c r="G268" i="3"/>
  <c r="F268" i="3"/>
  <c r="G267" i="3"/>
  <c r="F267" i="3"/>
  <c r="G266" i="3"/>
  <c r="F266" i="3"/>
  <c r="G265" i="3"/>
  <c r="F265" i="3"/>
  <c r="G264" i="3"/>
  <c r="F264" i="3"/>
  <c r="G263" i="3"/>
  <c r="F263" i="3"/>
  <c r="G262" i="3"/>
  <c r="F262" i="3"/>
  <c r="G261" i="3"/>
  <c r="F261" i="3"/>
  <c r="G260" i="3"/>
  <c r="F260" i="3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G252" i="3"/>
  <c r="F252" i="3"/>
  <c r="G251" i="3"/>
  <c r="F251" i="3"/>
  <c r="G250" i="3"/>
  <c r="F250" i="3"/>
  <c r="G249" i="3"/>
  <c r="F249" i="3"/>
  <c r="G248" i="3"/>
  <c r="F248" i="3"/>
  <c r="G247" i="3"/>
  <c r="F247" i="3"/>
  <c r="G246" i="3"/>
  <c r="F246" i="3"/>
  <c r="G245" i="3"/>
  <c r="F245" i="3"/>
  <c r="G244" i="3"/>
  <c r="F244" i="3"/>
  <c r="G243" i="3"/>
  <c r="F243" i="3"/>
  <c r="G242" i="3"/>
  <c r="F242" i="3"/>
  <c r="G241" i="3"/>
  <c r="F241" i="3"/>
  <c r="G240" i="3"/>
  <c r="F240" i="3"/>
  <c r="G239" i="3"/>
  <c r="F239" i="3"/>
  <c r="G238" i="3"/>
  <c r="F238" i="3"/>
  <c r="G237" i="3"/>
  <c r="F237" i="3"/>
  <c r="G236" i="3"/>
  <c r="F236" i="3"/>
  <c r="G235" i="3"/>
  <c r="F235" i="3"/>
  <c r="G234" i="3"/>
  <c r="F234" i="3"/>
  <c r="G233" i="3"/>
  <c r="F233" i="3"/>
  <c r="G232" i="3"/>
  <c r="F232" i="3"/>
  <c r="G231" i="3"/>
  <c r="F231" i="3"/>
  <c r="G230" i="3"/>
  <c r="F230" i="3"/>
  <c r="G229" i="3"/>
  <c r="F229" i="3"/>
  <c r="G228" i="3"/>
  <c r="F228" i="3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G220" i="3"/>
  <c r="F220" i="3"/>
  <c r="G219" i="3"/>
  <c r="F219" i="3"/>
  <c r="G218" i="3"/>
  <c r="F218" i="3"/>
  <c r="G217" i="3"/>
  <c r="F217" i="3"/>
  <c r="G216" i="3"/>
  <c r="F216" i="3"/>
  <c r="G215" i="3"/>
  <c r="F215" i="3"/>
  <c r="G214" i="3"/>
  <c r="F214" i="3"/>
  <c r="G213" i="3"/>
  <c r="F213" i="3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F67" i="3"/>
  <c r="G66" i="3"/>
  <c r="F66" i="3"/>
  <c r="B4" i="3"/>
  <c r="R3" i="1"/>
  <c r="R4" i="1"/>
  <c r="R10" i="1"/>
  <c r="R9" i="1"/>
  <c r="R8" i="1"/>
  <c r="R7" i="1"/>
  <c r="R6" i="1"/>
  <c r="O399" i="1"/>
  <c r="O675" i="1"/>
  <c r="A675" i="1"/>
  <c r="O892" i="1"/>
  <c r="A892" i="1"/>
  <c r="O1093" i="1"/>
  <c r="A1093" i="1"/>
  <c r="O1342" i="1"/>
  <c r="A1342" i="1"/>
  <c r="O433" i="1"/>
  <c r="A433" i="1"/>
  <c r="O717" i="1"/>
  <c r="A717" i="1"/>
  <c r="O1131" i="1"/>
  <c r="A1131" i="1"/>
  <c r="O1343" i="1"/>
  <c r="A1343" i="1"/>
  <c r="O468" i="1"/>
  <c r="A468" i="1"/>
  <c r="O757" i="1"/>
  <c r="A757" i="1"/>
  <c r="O934" i="1"/>
  <c r="A934" i="1"/>
  <c r="O1172" i="1"/>
  <c r="A1172" i="1"/>
  <c r="O217" i="1"/>
  <c r="A217" i="1"/>
  <c r="O504" i="1"/>
  <c r="A504" i="1"/>
  <c r="O976" i="1"/>
  <c r="A976" i="1"/>
  <c r="O1205" i="1"/>
  <c r="A1205" i="1"/>
  <c r="O257" i="1"/>
  <c r="A257" i="1"/>
  <c r="O536" i="1"/>
  <c r="A536" i="1"/>
  <c r="O759" i="1"/>
  <c r="A759" i="1"/>
  <c r="O1013" i="1"/>
  <c r="A1013" i="1"/>
  <c r="O1245" i="1"/>
  <c r="A1245" i="1"/>
  <c r="O293" i="1"/>
  <c r="A293" i="1"/>
  <c r="O797" i="1"/>
  <c r="A797" i="1"/>
  <c r="O1055" i="1"/>
  <c r="A1055" i="1"/>
  <c r="O1274" i="1"/>
  <c r="A1274" i="1"/>
  <c r="O332" i="1"/>
  <c r="A332" i="1"/>
  <c r="O570" i="1"/>
  <c r="A570" i="1"/>
  <c r="O837" i="1"/>
  <c r="A837" i="1"/>
  <c r="O1305" i="1"/>
  <c r="A1305" i="1"/>
  <c r="O365" i="1"/>
  <c r="A365" i="1"/>
  <c r="O607" i="1"/>
  <c r="A607" i="1"/>
  <c r="O866" i="1"/>
  <c r="A866" i="1"/>
  <c r="O1092" i="1"/>
  <c r="A1092" i="1"/>
  <c r="O3" i="1"/>
  <c r="A758" i="1"/>
  <c r="A399" i="1"/>
  <c r="A895" i="1"/>
  <c r="A216" i="1"/>
  <c r="A2" i="1"/>
  <c r="A1306" i="1"/>
  <c r="A569" i="1"/>
  <c r="A1087" i="1"/>
  <c r="F68" i="3"/>
  <c r="C43" i="3"/>
  <c r="C44" i="3"/>
  <c r="C42" i="3"/>
  <c r="C27" i="3"/>
  <c r="C26" i="3"/>
  <c r="C20" i="3"/>
  <c r="C60" i="3"/>
  <c r="C19" i="3"/>
  <c r="C50" i="3"/>
  <c r="C36" i="3"/>
  <c r="C58" i="3"/>
  <c r="C35" i="3"/>
  <c r="C52" i="3"/>
  <c r="C34" i="3"/>
  <c r="C11" i="3"/>
  <c r="C59" i="3"/>
  <c r="C18" i="3"/>
  <c r="C12" i="3"/>
  <c r="C51" i="3"/>
  <c r="C28" i="3"/>
  <c r="C10" i="3"/>
  <c r="C57" i="3"/>
  <c r="C41" i="3"/>
  <c r="C25" i="3"/>
  <c r="C9" i="3"/>
  <c r="C56" i="3"/>
  <c r="C40" i="3"/>
  <c r="C24" i="3"/>
  <c r="C16" i="3"/>
  <c r="C7" i="3"/>
  <c r="C62" i="3"/>
  <c r="C54" i="3"/>
  <c r="C46" i="3"/>
  <c r="C38" i="3"/>
  <c r="C30" i="3"/>
  <c r="C22" i="3"/>
  <c r="C14" i="3"/>
  <c r="C6" i="3"/>
  <c r="C4" i="3"/>
  <c r="C49" i="3"/>
  <c r="C33" i="3"/>
  <c r="C17" i="3"/>
  <c r="C64" i="3"/>
  <c r="C48" i="3"/>
  <c r="C32" i="3"/>
  <c r="C8" i="3"/>
  <c r="C63" i="3"/>
  <c r="C55" i="3"/>
  <c r="C47" i="3"/>
  <c r="C39" i="3"/>
  <c r="C31" i="3"/>
  <c r="C23" i="3"/>
  <c r="C15" i="3"/>
  <c r="C61" i="3"/>
  <c r="C53" i="3"/>
  <c r="C45" i="3"/>
  <c r="C37" i="3"/>
  <c r="C29" i="3"/>
  <c r="C21" i="3"/>
  <c r="C13" i="3"/>
  <c r="C5" i="3"/>
  <c r="F4" i="3"/>
  <c r="B5" i="3"/>
  <c r="S10" i="1"/>
  <c r="S8" i="1"/>
  <c r="S7" i="1"/>
  <c r="S9" i="1"/>
  <c r="A3" i="1"/>
  <c r="H3" i="1"/>
  <c r="O475" i="1"/>
  <c r="A475" i="1"/>
  <c r="O4" i="1"/>
  <c r="O653" i="1"/>
  <c r="A653" i="1"/>
  <c r="O416" i="1"/>
  <c r="A416" i="1"/>
  <c r="O229" i="1"/>
  <c r="A229" i="1"/>
  <c r="O298" i="1"/>
  <c r="A298" i="1"/>
  <c r="O534" i="1"/>
  <c r="A534" i="1"/>
  <c r="O329" i="1"/>
  <c r="A329" i="1"/>
  <c r="O506" i="1"/>
  <c r="A506" i="1"/>
  <c r="O264" i="1"/>
  <c r="A264" i="1"/>
  <c r="O563" i="1"/>
  <c r="A563" i="1"/>
  <c r="O387" i="1"/>
  <c r="A387" i="1"/>
  <c r="O358" i="1"/>
  <c r="A358" i="1"/>
  <c r="O446" i="1"/>
  <c r="A446" i="1"/>
  <c r="O725" i="1"/>
  <c r="A725" i="1"/>
  <c r="O622" i="1"/>
  <c r="A622" i="1"/>
  <c r="O686" i="1"/>
  <c r="A686" i="1"/>
  <c r="O592" i="1"/>
  <c r="A592" i="1"/>
  <c r="F69" i="3"/>
  <c r="B6" i="3"/>
  <c r="A4" i="1"/>
  <c r="H4" i="1"/>
  <c r="O713" i="1"/>
  <c r="A713" i="1"/>
  <c r="O785" i="1"/>
  <c r="A785" i="1"/>
  <c r="O5" i="1"/>
  <c r="O818" i="1"/>
  <c r="A818" i="1"/>
  <c r="O1034" i="1"/>
  <c r="A1034" i="1"/>
  <c r="O750" i="1"/>
  <c r="A750" i="1"/>
  <c r="O847" i="1"/>
  <c r="A847" i="1"/>
  <c r="O1201" i="1"/>
  <c r="A1201" i="1"/>
  <c r="O1171" i="1"/>
  <c r="A1171" i="1"/>
  <c r="O1115" i="1"/>
  <c r="A1115" i="1"/>
  <c r="O869" i="1"/>
  <c r="A869" i="1"/>
  <c r="O933" i="1"/>
  <c r="A933" i="1"/>
  <c r="O997" i="1"/>
  <c r="A997" i="1"/>
  <c r="O1286" i="1"/>
  <c r="A1286" i="1"/>
  <c r="O1258" i="1"/>
  <c r="A1258" i="1"/>
  <c r="O1070" i="1"/>
  <c r="A1070" i="1"/>
  <c r="O963" i="1"/>
  <c r="A963" i="1"/>
  <c r="O1232" i="1"/>
  <c r="A1232" i="1"/>
  <c r="O1138" i="1"/>
  <c r="A1138" i="1"/>
  <c r="F70" i="3"/>
  <c r="B7" i="3"/>
  <c r="A5" i="1"/>
  <c r="H5" i="1"/>
  <c r="B8" i="3"/>
  <c r="O652" i="1"/>
  <c r="A652" i="1"/>
  <c r="O439" i="1"/>
  <c r="A439" i="1"/>
  <c r="O288" i="1"/>
  <c r="A288" i="1"/>
  <c r="O591" i="1"/>
  <c r="A591" i="1"/>
  <c r="O685" i="1"/>
  <c r="A685" i="1"/>
  <c r="O6" i="1"/>
  <c r="O562" i="1"/>
  <c r="A562" i="1"/>
  <c r="O470" i="1"/>
  <c r="A470" i="1"/>
  <c r="O873" i="1"/>
  <c r="A873" i="1"/>
  <c r="O265" i="1"/>
  <c r="A265" i="1"/>
  <c r="O230" i="1"/>
  <c r="A230" i="1"/>
  <c r="O52" i="1"/>
  <c r="H52" i="1"/>
  <c r="O409" i="1"/>
  <c r="A409" i="1"/>
  <c r="O533" i="1"/>
  <c r="A533" i="1"/>
  <c r="O1035" i="1"/>
  <c r="A1035" i="1"/>
  <c r="O351" i="1"/>
  <c r="A351" i="1"/>
  <c r="O851" i="1"/>
  <c r="A851" i="1"/>
  <c r="O790" i="1"/>
  <c r="A790" i="1"/>
  <c r="O1109" i="1"/>
  <c r="A1109" i="1"/>
  <c r="O999" i="1"/>
  <c r="A999" i="1"/>
  <c r="O904" i="1"/>
  <c r="A904" i="1"/>
  <c r="O939" i="1"/>
  <c r="A939" i="1"/>
  <c r="O381" i="1"/>
  <c r="A381" i="1"/>
  <c r="O1259" i="1"/>
  <c r="A1259" i="1"/>
  <c r="O823" i="1"/>
  <c r="A823" i="1"/>
  <c r="O1287" i="1"/>
  <c r="A1287" i="1"/>
  <c r="O755" i="1"/>
  <c r="A755" i="1"/>
  <c r="O1139" i="1"/>
  <c r="A1139" i="1"/>
  <c r="O322" i="1"/>
  <c r="A322" i="1"/>
  <c r="O724" i="1"/>
  <c r="A724" i="1"/>
  <c r="O965" i="1"/>
  <c r="A965" i="1"/>
  <c r="O1318" i="1"/>
  <c r="A1318" i="1"/>
  <c r="O1233" i="1"/>
  <c r="A1233" i="1"/>
  <c r="O1202" i="1"/>
  <c r="A1202" i="1"/>
  <c r="O621" i="1"/>
  <c r="A621" i="1"/>
  <c r="O1071" i="1"/>
  <c r="A1071" i="1"/>
  <c r="F71" i="3"/>
  <c r="F72" i="3"/>
  <c r="A52" i="1"/>
  <c r="A6" i="1"/>
  <c r="H6" i="1"/>
  <c r="O22" i="1"/>
  <c r="O34" i="1"/>
  <c r="B9" i="3"/>
  <c r="O930" i="1"/>
  <c r="A930" i="1"/>
  <c r="O994" i="1"/>
  <c r="A994" i="1"/>
  <c r="O395" i="1"/>
  <c r="A395" i="1"/>
  <c r="O655" i="1"/>
  <c r="A655" i="1"/>
  <c r="O624" i="1"/>
  <c r="A624" i="1"/>
  <c r="O453" i="1"/>
  <c r="A453" i="1"/>
  <c r="O762" i="1"/>
  <c r="A762" i="1"/>
  <c r="O7" i="1"/>
  <c r="O512" i="1"/>
  <c r="A512" i="1"/>
  <c r="O960" i="1"/>
  <c r="A960" i="1"/>
  <c r="O231" i="1"/>
  <c r="A231" i="1"/>
  <c r="O266" i="1"/>
  <c r="A266" i="1"/>
  <c r="O594" i="1"/>
  <c r="A594" i="1"/>
  <c r="O299" i="1"/>
  <c r="A299" i="1"/>
  <c r="O1198" i="1"/>
  <c r="A1198" i="1"/>
  <c r="O565" i="1"/>
  <c r="A565" i="1"/>
  <c r="O541" i="1"/>
  <c r="A541" i="1"/>
  <c r="O1228" i="1"/>
  <c r="A1228" i="1"/>
  <c r="O1135" i="1"/>
  <c r="A1135" i="1"/>
  <c r="O423" i="1"/>
  <c r="A423" i="1"/>
  <c r="O688" i="1"/>
  <c r="A688" i="1"/>
  <c r="O1315" i="1"/>
  <c r="A1315" i="1"/>
  <c r="O1031" i="1"/>
  <c r="A1031" i="1"/>
  <c r="O1067" i="1"/>
  <c r="A1067" i="1"/>
  <c r="O1122" i="1"/>
  <c r="A1122" i="1"/>
  <c r="O924" i="1"/>
  <c r="A924" i="1"/>
  <c r="O726" i="1"/>
  <c r="A726" i="1"/>
  <c r="O1283" i="1"/>
  <c r="A1283" i="1"/>
  <c r="O891" i="1"/>
  <c r="A891" i="1"/>
  <c r="O1167" i="1"/>
  <c r="A1167" i="1"/>
  <c r="O483" i="1"/>
  <c r="A483" i="1"/>
  <c r="F73" i="3"/>
  <c r="A7" i="1"/>
  <c r="H7" i="1"/>
  <c r="A34" i="1"/>
  <c r="A22" i="1"/>
  <c r="O388" i="1"/>
  <c r="A388" i="1"/>
  <c r="O417" i="1"/>
  <c r="A417" i="1"/>
  <c r="O627" i="1"/>
  <c r="A627" i="1"/>
  <c r="O447" i="1"/>
  <c r="A447" i="1"/>
  <c r="O8" i="1"/>
  <c r="O17" i="1"/>
  <c r="O476" i="1"/>
  <c r="A476" i="1"/>
  <c r="O729" i="1"/>
  <c r="A729" i="1"/>
  <c r="O232" i="1"/>
  <c r="A232" i="1"/>
  <c r="O568" i="1"/>
  <c r="A568" i="1"/>
  <c r="O954" i="1"/>
  <c r="A954" i="1"/>
  <c r="O1026" i="1"/>
  <c r="A1026" i="1"/>
  <c r="O359" i="1"/>
  <c r="A359" i="1"/>
  <c r="O330" i="1"/>
  <c r="A330" i="1"/>
  <c r="O658" i="1"/>
  <c r="A658" i="1"/>
  <c r="O267" i="1"/>
  <c r="A267" i="1"/>
  <c r="O922" i="1"/>
  <c r="A922" i="1"/>
  <c r="O1062" i="1"/>
  <c r="A1062" i="1"/>
  <c r="O1164" i="1"/>
  <c r="A1164" i="1"/>
  <c r="O507" i="1"/>
  <c r="A507" i="1"/>
  <c r="O1341" i="1"/>
  <c r="A1341" i="1"/>
  <c r="O764" i="1"/>
  <c r="A764" i="1"/>
  <c r="O1195" i="1"/>
  <c r="A1195" i="1"/>
  <c r="O798" i="1"/>
  <c r="A798" i="1"/>
  <c r="O691" i="1"/>
  <c r="A691" i="1"/>
  <c r="O988" i="1"/>
  <c r="A988" i="1"/>
  <c r="O1254" i="1"/>
  <c r="A1254" i="1"/>
  <c r="O1111" i="1"/>
  <c r="A1111" i="1"/>
  <c r="O300" i="1"/>
  <c r="A300" i="1"/>
  <c r="O889" i="1"/>
  <c r="A889" i="1"/>
  <c r="O597" i="1"/>
  <c r="A597" i="1"/>
  <c r="O1312" i="1"/>
  <c r="A1312" i="1"/>
  <c r="O1225" i="1"/>
  <c r="A1225" i="1"/>
  <c r="O1280" i="1"/>
  <c r="A1280" i="1"/>
  <c r="B10" i="3"/>
  <c r="O11" i="1"/>
  <c r="F74" i="3"/>
  <c r="A17" i="1"/>
  <c r="A8" i="1"/>
  <c r="A11" i="1"/>
  <c r="B11" i="3"/>
  <c r="B12" i="3"/>
  <c r="O9" i="1"/>
  <c r="O18" i="1"/>
  <c r="O1064" i="1"/>
  <c r="A1064" i="1"/>
  <c r="O268" i="1"/>
  <c r="A268" i="1"/>
  <c r="O233" i="1"/>
  <c r="A233" i="1"/>
  <c r="O618" i="1"/>
  <c r="A618" i="1"/>
  <c r="O331" i="1"/>
  <c r="A331" i="1"/>
  <c r="O360" i="1"/>
  <c r="A360" i="1"/>
  <c r="O500" i="1"/>
  <c r="A500" i="1"/>
  <c r="O648" i="1"/>
  <c r="A648" i="1"/>
  <c r="O817" i="1"/>
  <c r="A817" i="1"/>
  <c r="O528" i="1"/>
  <c r="A528" i="1"/>
  <c r="O681" i="1"/>
  <c r="A681" i="1"/>
  <c r="O720" i="1"/>
  <c r="A720" i="1"/>
  <c r="O784" i="1"/>
  <c r="A784" i="1"/>
  <c r="O1284" i="1"/>
  <c r="A1284" i="1"/>
  <c r="O712" i="1"/>
  <c r="A712" i="1"/>
  <c r="O868" i="1"/>
  <c r="A868" i="1"/>
  <c r="O925" i="1"/>
  <c r="A925" i="1"/>
  <c r="O389" i="1"/>
  <c r="A389" i="1"/>
  <c r="O1125" i="1"/>
  <c r="A1125" i="1"/>
  <c r="O1335" i="1"/>
  <c r="A1335" i="1"/>
  <c r="O586" i="1"/>
  <c r="A586" i="1"/>
  <c r="O956" i="1"/>
  <c r="A956" i="1"/>
  <c r="O846" i="1"/>
  <c r="A846" i="1"/>
  <c r="O477" i="1"/>
  <c r="A477" i="1"/>
  <c r="O1028" i="1"/>
  <c r="A1028" i="1"/>
  <c r="O1316" i="1"/>
  <c r="A1316" i="1"/>
  <c r="O1230" i="1"/>
  <c r="A1230" i="1"/>
  <c r="O301" i="1"/>
  <c r="A301" i="1"/>
  <c r="O557" i="1"/>
  <c r="A557" i="1"/>
  <c r="O749" i="1"/>
  <c r="A749" i="1"/>
  <c r="O1169" i="1"/>
  <c r="A1169" i="1"/>
  <c r="O1256" i="1"/>
  <c r="A1256" i="1"/>
  <c r="O990" i="1"/>
  <c r="A990" i="1"/>
  <c r="O1132" i="1"/>
  <c r="A1132" i="1"/>
  <c r="O1200" i="1"/>
  <c r="A1200" i="1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H8" i="1"/>
  <c r="A9" i="1"/>
  <c r="A18" i="1"/>
  <c r="O1010" i="1"/>
  <c r="A1010" i="1"/>
  <c r="O20" i="1"/>
  <c r="O30" i="1"/>
  <c r="O270" i="1"/>
  <c r="A270" i="1"/>
  <c r="O782" i="1"/>
  <c r="A782" i="1"/>
  <c r="O1148" i="1"/>
  <c r="A1148" i="1"/>
  <c r="O302" i="1"/>
  <c r="A302" i="1"/>
  <c r="O710" i="1"/>
  <c r="A710" i="1"/>
  <c r="O1334" i="1"/>
  <c r="A1334" i="1"/>
  <c r="O235" i="1"/>
  <c r="A235" i="1"/>
  <c r="O1079" i="1"/>
  <c r="A1079" i="1"/>
  <c r="O815" i="1"/>
  <c r="A815" i="1"/>
  <c r="O75" i="1"/>
  <c r="O867" i="1"/>
  <c r="A867" i="1"/>
  <c r="O747" i="1"/>
  <c r="A747" i="1"/>
  <c r="O1209" i="1"/>
  <c r="A1209" i="1"/>
  <c r="O334" i="1"/>
  <c r="A334" i="1"/>
  <c r="O899" i="1"/>
  <c r="A899" i="1"/>
  <c r="O1276" i="1"/>
  <c r="A1276" i="1"/>
  <c r="O1046" i="1"/>
  <c r="A1046" i="1"/>
  <c r="O1304" i="1"/>
  <c r="A1304" i="1"/>
  <c r="O844" i="1"/>
  <c r="A844" i="1"/>
  <c r="O289" i="1"/>
  <c r="A289" i="1"/>
  <c r="O10" i="1"/>
  <c r="O792" i="1"/>
  <c r="A792" i="1"/>
  <c r="O992" i="1"/>
  <c r="A992" i="1"/>
  <c r="O410" i="1"/>
  <c r="A410" i="1"/>
  <c r="O928" i="1"/>
  <c r="A928" i="1"/>
  <c r="O352" i="1"/>
  <c r="A352" i="1"/>
  <c r="O234" i="1"/>
  <c r="A234" i="1"/>
  <c r="O471" i="1"/>
  <c r="A471" i="1"/>
  <c r="O269" i="1"/>
  <c r="A269" i="1"/>
  <c r="O440" i="1"/>
  <c r="A440" i="1"/>
  <c r="O906" i="1"/>
  <c r="A906" i="1"/>
  <c r="O74" i="1"/>
  <c r="O382" i="1"/>
  <c r="A382" i="1"/>
  <c r="O1307" i="1"/>
  <c r="A1307" i="1"/>
  <c r="O875" i="1"/>
  <c r="A875" i="1"/>
  <c r="O825" i="1"/>
  <c r="A825" i="1"/>
  <c r="O29" i="1"/>
  <c r="O852" i="1"/>
  <c r="A852" i="1"/>
  <c r="O323" i="1"/>
  <c r="A323" i="1"/>
  <c r="B13" i="3"/>
  <c r="O19" i="1"/>
  <c r="H9" i="1"/>
  <c r="A19" i="1"/>
  <c r="A20" i="1"/>
  <c r="A75" i="1"/>
  <c r="A29" i="1"/>
  <c r="A10" i="1"/>
  <c r="A74" i="1"/>
  <c r="A30" i="1"/>
  <c r="O12" i="1"/>
  <c r="O89" i="1"/>
  <c r="O138" i="1"/>
  <c r="O117" i="1"/>
  <c r="O198" i="1"/>
  <c r="O128" i="1"/>
  <c r="O303" i="1"/>
  <c r="A303" i="1"/>
  <c r="O616" i="1"/>
  <c r="A616" i="1"/>
  <c r="O497" i="1"/>
  <c r="A497" i="1"/>
  <c r="O674" i="1"/>
  <c r="A674" i="1"/>
  <c r="O646" i="1"/>
  <c r="A646" i="1"/>
  <c r="O76" i="1"/>
  <c r="O744" i="1"/>
  <c r="A744" i="1"/>
  <c r="O554" i="1"/>
  <c r="A554" i="1"/>
  <c r="O335" i="1"/>
  <c r="A335" i="1"/>
  <c r="O467" i="1"/>
  <c r="A467" i="1"/>
  <c r="O1206" i="1"/>
  <c r="A1206" i="1"/>
  <c r="O812" i="1"/>
  <c r="A812" i="1"/>
  <c r="O366" i="1"/>
  <c r="A366" i="1"/>
  <c r="O21" i="1"/>
  <c r="O525" i="1"/>
  <c r="A525" i="1"/>
  <c r="O236" i="1"/>
  <c r="A236" i="1"/>
  <c r="O707" i="1"/>
  <c r="A707" i="1"/>
  <c r="B14" i="3"/>
  <c r="H10" i="1"/>
  <c r="H11" i="1"/>
  <c r="A76" i="1"/>
  <c r="A138" i="1"/>
  <c r="A117" i="1"/>
  <c r="A128" i="1"/>
  <c r="A89" i="1"/>
  <c r="A21" i="1"/>
  <c r="A198" i="1"/>
  <c r="A12" i="1"/>
  <c r="O14" i="1"/>
  <c r="O199" i="1"/>
  <c r="O168" i="1"/>
  <c r="B15" i="3"/>
  <c r="O608" i="1"/>
  <c r="A608" i="1"/>
  <c r="O333" i="1"/>
  <c r="A333" i="1"/>
  <c r="O32" i="1"/>
  <c r="O45" i="1"/>
  <c r="H12" i="1"/>
  <c r="A45" i="1"/>
  <c r="A168" i="1"/>
  <c r="A32" i="1"/>
  <c r="A199" i="1"/>
  <c r="A14" i="1"/>
  <c r="O36" i="1"/>
  <c r="O23" i="1"/>
  <c r="O69" i="1"/>
  <c r="O24" i="1"/>
  <c r="O15" i="1"/>
  <c r="O92" i="1"/>
  <c r="O115" i="1"/>
  <c r="O39" i="1"/>
  <c r="O72" i="1"/>
  <c r="O40" i="1"/>
  <c r="O55" i="1"/>
  <c r="O73" i="1"/>
  <c r="O142" i="1"/>
  <c r="O95" i="1"/>
  <c r="O44" i="1"/>
  <c r="O551" i="1"/>
  <c r="A551" i="1"/>
  <c r="O719" i="1"/>
  <c r="A719" i="1"/>
  <c r="O237" i="1"/>
  <c r="A237" i="1"/>
  <c r="O1151" i="1"/>
  <c r="A1151" i="1"/>
  <c r="O903" i="1"/>
  <c r="A903" i="1"/>
  <c r="O271" i="1"/>
  <c r="A271" i="1"/>
  <c r="O1014" i="1"/>
  <c r="A1014" i="1"/>
  <c r="O304" i="1"/>
  <c r="A304" i="1"/>
  <c r="O1082" i="1"/>
  <c r="A1082" i="1"/>
  <c r="O1309" i="1"/>
  <c r="A1309" i="1"/>
  <c r="O522" i="1"/>
  <c r="A522" i="1"/>
  <c r="O789" i="1"/>
  <c r="A789" i="1"/>
  <c r="O1247" i="1"/>
  <c r="A1247" i="1"/>
  <c r="O1180" i="1"/>
  <c r="A1180" i="1"/>
  <c r="O850" i="1"/>
  <c r="A850" i="1"/>
  <c r="O754" i="1"/>
  <c r="A754" i="1"/>
  <c r="O494" i="1"/>
  <c r="A494" i="1"/>
  <c r="O977" i="1"/>
  <c r="A977" i="1"/>
  <c r="O822" i="1"/>
  <c r="A822" i="1"/>
  <c r="O938" i="1"/>
  <c r="A938" i="1"/>
  <c r="O464" i="1"/>
  <c r="A464" i="1"/>
  <c r="O644" i="1"/>
  <c r="A644" i="1"/>
  <c r="O400" i="1"/>
  <c r="A400" i="1"/>
  <c r="O614" i="1"/>
  <c r="A614" i="1"/>
  <c r="O678" i="1"/>
  <c r="A678" i="1"/>
  <c r="O1049" i="1"/>
  <c r="A1049" i="1"/>
  <c r="O336" i="1"/>
  <c r="A336" i="1"/>
  <c r="O1113" i="1"/>
  <c r="A1113" i="1"/>
  <c r="O77" i="1"/>
  <c r="O1211" i="1"/>
  <c r="A1211" i="1"/>
  <c r="O581" i="1"/>
  <c r="A581" i="1"/>
  <c r="O1337" i="1"/>
  <c r="A1337" i="1"/>
  <c r="O434" i="1"/>
  <c r="A434" i="1"/>
  <c r="O872" i="1"/>
  <c r="A872" i="1"/>
  <c r="O367" i="1"/>
  <c r="A367" i="1"/>
  <c r="B16" i="3"/>
  <c r="A92" i="1"/>
  <c r="A142" i="1"/>
  <c r="A72" i="1"/>
  <c r="A15" i="1"/>
  <c r="A36" i="1"/>
  <c r="A95" i="1"/>
  <c r="A77" i="1"/>
  <c r="A73" i="1"/>
  <c r="A39" i="1"/>
  <c r="A24" i="1"/>
  <c r="A40" i="1"/>
  <c r="A23" i="1"/>
  <c r="A44" i="1"/>
  <c r="A55" i="1"/>
  <c r="A115" i="1"/>
  <c r="A69" i="1"/>
  <c r="B17" i="3"/>
  <c r="O50" i="1"/>
  <c r="O37" i="1"/>
  <c r="O51" i="1"/>
  <c r="O38" i="1"/>
  <c r="O25" i="1"/>
  <c r="O16" i="1"/>
  <c r="O27" i="1"/>
  <c r="O141" i="1"/>
  <c r="O56" i="1"/>
  <c r="O457" i="1"/>
  <c r="A457" i="1"/>
  <c r="O575" i="1"/>
  <c r="A575" i="1"/>
  <c r="O401" i="1"/>
  <c r="A401" i="1"/>
  <c r="O741" i="1"/>
  <c r="A741" i="1"/>
  <c r="O516" i="1"/>
  <c r="A516" i="1"/>
  <c r="O272" i="1"/>
  <c r="A272" i="1"/>
  <c r="O238" i="1"/>
  <c r="A238" i="1"/>
  <c r="O704" i="1"/>
  <c r="A704" i="1"/>
  <c r="O610" i="1"/>
  <c r="A610" i="1"/>
  <c r="O886" i="1"/>
  <c r="A886" i="1"/>
  <c r="O840" i="1"/>
  <c r="A840" i="1"/>
  <c r="O671" i="1"/>
  <c r="A671" i="1"/>
  <c r="O305" i="1"/>
  <c r="A305" i="1"/>
  <c r="O1023" i="1"/>
  <c r="A1023" i="1"/>
  <c r="O545" i="1"/>
  <c r="A545" i="1"/>
  <c r="O487" i="1"/>
  <c r="A487" i="1"/>
  <c r="O810" i="1"/>
  <c r="A810" i="1"/>
  <c r="O149" i="1"/>
  <c r="O1060" i="1"/>
  <c r="A1060" i="1"/>
  <c r="O919" i="1"/>
  <c r="A919" i="1"/>
  <c r="O368" i="1"/>
  <c r="A368" i="1"/>
  <c r="O78" i="1"/>
  <c r="B18" i="3"/>
  <c r="O802" i="1"/>
  <c r="A802" i="1"/>
  <c r="O768" i="1"/>
  <c r="A768" i="1"/>
  <c r="O861" i="1"/>
  <c r="A861" i="1"/>
  <c r="O1213" i="1"/>
  <c r="A1213" i="1"/>
  <c r="O1183" i="1"/>
  <c r="A1183" i="1"/>
  <c r="O1295" i="1"/>
  <c r="A1295" i="1"/>
  <c r="O948" i="1"/>
  <c r="A948" i="1"/>
  <c r="O631" i="1"/>
  <c r="A631" i="1"/>
  <c r="O1085" i="1"/>
  <c r="A1085" i="1"/>
  <c r="O79" i="1"/>
  <c r="O542" i="1"/>
  <c r="A542" i="1"/>
  <c r="O1020" i="1"/>
  <c r="A1020" i="1"/>
  <c r="O123" i="1"/>
  <c r="O601" i="1"/>
  <c r="A601" i="1"/>
  <c r="O369" i="1"/>
  <c r="A369" i="1"/>
  <c r="O695" i="1"/>
  <c r="A695" i="1"/>
  <c r="O883" i="1"/>
  <c r="A883" i="1"/>
  <c r="O916" i="1"/>
  <c r="A916" i="1"/>
  <c r="O484" i="1"/>
  <c r="A484" i="1"/>
  <c r="O454" i="1"/>
  <c r="A454" i="1"/>
  <c r="O1242" i="1"/>
  <c r="A1242" i="1"/>
  <c r="O836" i="1"/>
  <c r="A836" i="1"/>
  <c r="O424" i="1"/>
  <c r="A424" i="1"/>
  <c r="O150" i="1"/>
  <c r="O662" i="1"/>
  <c r="A662" i="1"/>
  <c r="O733" i="1"/>
  <c r="A733" i="1"/>
  <c r="O396" i="1"/>
  <c r="A396" i="1"/>
  <c r="O239" i="1"/>
  <c r="A239" i="1"/>
  <c r="O513" i="1"/>
  <c r="A513" i="1"/>
  <c r="O573" i="1"/>
  <c r="A573" i="1"/>
  <c r="O273" i="1"/>
  <c r="A273" i="1"/>
  <c r="O48" i="1"/>
  <c r="O1124" i="1"/>
  <c r="A1124" i="1"/>
  <c r="O338" i="1"/>
  <c r="A338" i="1"/>
  <c r="O306" i="1"/>
  <c r="A306" i="1"/>
  <c r="O1154" i="1"/>
  <c r="A1154" i="1"/>
  <c r="O1052" i="1"/>
  <c r="A1052" i="1"/>
  <c r="O983" i="1"/>
  <c r="A983" i="1"/>
  <c r="O47" i="1"/>
  <c r="O337" i="1"/>
  <c r="A337" i="1"/>
  <c r="O951" i="1"/>
  <c r="A951" i="1"/>
  <c r="O777" i="1"/>
  <c r="A777" i="1"/>
  <c r="O427" i="1"/>
  <c r="A427" i="1"/>
  <c r="O864" i="1"/>
  <c r="A864" i="1"/>
  <c r="O985" i="1"/>
  <c r="A985" i="1"/>
  <c r="O640" i="1"/>
  <c r="A640" i="1"/>
  <c r="O61" i="1"/>
  <c r="A16" i="1"/>
  <c r="A48" i="1"/>
  <c r="A61" i="1"/>
  <c r="A47" i="1"/>
  <c r="A78" i="1"/>
  <c r="A149" i="1"/>
  <c r="A27" i="1"/>
  <c r="A51" i="1"/>
  <c r="A79" i="1"/>
  <c r="A37" i="1"/>
  <c r="A123" i="1"/>
  <c r="A56" i="1"/>
  <c r="A25" i="1"/>
  <c r="A50" i="1"/>
  <c r="A150" i="1"/>
  <c r="A141" i="1"/>
  <c r="A38" i="1"/>
  <c r="B19" i="3"/>
  <c r="O140" i="1"/>
  <c r="O148" i="1"/>
  <c r="O46" i="1"/>
  <c r="O97" i="1"/>
  <c r="O33" i="1"/>
  <c r="O13" i="1"/>
  <c r="O26" i="1"/>
  <c r="O53" i="1"/>
  <c r="O54" i="1"/>
  <c r="O28" i="1"/>
  <c r="O41" i="1"/>
  <c r="O42" i="1"/>
  <c r="O59" i="1"/>
  <c r="O60" i="1"/>
  <c r="O436" i="1"/>
  <c r="A436" i="1"/>
  <c r="O219" i="1"/>
  <c r="A219" i="1"/>
  <c r="O275" i="1"/>
  <c r="A275" i="1"/>
  <c r="O403" i="1"/>
  <c r="A403" i="1"/>
  <c r="O64" i="1"/>
  <c r="B20" i="3"/>
  <c r="O241" i="1"/>
  <c r="A241" i="1"/>
  <c r="O552" i="1"/>
  <c r="A552" i="1"/>
  <c r="O240" i="1"/>
  <c r="A240" i="1"/>
  <c r="O833" i="1"/>
  <c r="A833" i="1"/>
  <c r="O1330" i="1"/>
  <c r="A1330" i="1"/>
  <c r="O151" i="1"/>
  <c r="O218" i="1"/>
  <c r="A218" i="1"/>
  <c r="O370" i="1"/>
  <c r="A370" i="1"/>
  <c r="O523" i="1"/>
  <c r="A523" i="1"/>
  <c r="O702" i="1"/>
  <c r="A702" i="1"/>
  <c r="O1184" i="1"/>
  <c r="A1184" i="1"/>
  <c r="O63" i="1"/>
  <c r="O913" i="1"/>
  <c r="A913" i="1"/>
  <c r="O981" i="1"/>
  <c r="A981" i="1"/>
  <c r="O435" i="1"/>
  <c r="A435" i="1"/>
  <c r="O638" i="1"/>
  <c r="A638" i="1"/>
  <c r="O739" i="1"/>
  <c r="A739" i="1"/>
  <c r="O80" i="1"/>
  <c r="H80" i="1"/>
  <c r="O615" i="1"/>
  <c r="A615" i="1"/>
  <c r="O307" i="1"/>
  <c r="A307" i="1"/>
  <c r="O182" i="1"/>
  <c r="O1272" i="1"/>
  <c r="A1272" i="1"/>
  <c r="O669" i="1"/>
  <c r="A669" i="1"/>
  <c r="O465" i="1"/>
  <c r="A465" i="1"/>
  <c r="O339" i="1"/>
  <c r="A339" i="1"/>
  <c r="O1155" i="1"/>
  <c r="A1155" i="1"/>
  <c r="O1249" i="1"/>
  <c r="A1249" i="1"/>
  <c r="O858" i="1"/>
  <c r="A858" i="1"/>
  <c r="O274" i="1"/>
  <c r="A274" i="1"/>
  <c r="O808" i="1"/>
  <c r="A808" i="1"/>
  <c r="O881" i="1"/>
  <c r="A881" i="1"/>
  <c r="O582" i="1"/>
  <c r="A582" i="1"/>
  <c r="O775" i="1"/>
  <c r="A775" i="1"/>
  <c r="O495" i="1"/>
  <c r="A495" i="1"/>
  <c r="O402" i="1"/>
  <c r="A402" i="1"/>
  <c r="O1018" i="1"/>
  <c r="A1018" i="1"/>
  <c r="O945" i="1"/>
  <c r="A945" i="1"/>
  <c r="O1214" i="1"/>
  <c r="A1214" i="1"/>
  <c r="O1053" i="1"/>
  <c r="A1053" i="1"/>
  <c r="O1118" i="1"/>
  <c r="A1118" i="1"/>
  <c r="A182" i="1"/>
  <c r="A59" i="1"/>
  <c r="A54" i="1"/>
  <c r="A33" i="1"/>
  <c r="A140" i="1"/>
  <c r="A63" i="1"/>
  <c r="A42" i="1"/>
  <c r="A53" i="1"/>
  <c r="A97" i="1"/>
  <c r="A64" i="1"/>
  <c r="A41" i="1"/>
  <c r="A26" i="1"/>
  <c r="A13" i="1"/>
  <c r="H26" i="1"/>
  <c r="A46" i="1"/>
  <c r="A80" i="1"/>
  <c r="A151" i="1"/>
  <c r="A60" i="1"/>
  <c r="A28" i="1"/>
  <c r="A148" i="1"/>
  <c r="B21" i="3"/>
  <c r="O94" i="1"/>
  <c r="O104" i="1"/>
  <c r="O43" i="1"/>
  <c r="O57" i="1"/>
  <c r="O81" i="1"/>
  <c r="O35" i="1"/>
  <c r="O31" i="1"/>
  <c r="O102" i="1"/>
  <c r="O65" i="1"/>
  <c r="O220" i="1"/>
  <c r="A220" i="1"/>
  <c r="B22" i="3"/>
  <c r="O82" i="1"/>
  <c r="O103" i="1"/>
  <c r="O856" i="1"/>
  <c r="A856" i="1"/>
  <c r="O340" i="1"/>
  <c r="A340" i="1"/>
  <c r="O404" i="1"/>
  <c r="A404" i="1"/>
  <c r="O546" i="1"/>
  <c r="A546" i="1"/>
  <c r="O276" i="1"/>
  <c r="A276" i="1"/>
  <c r="O488" i="1"/>
  <c r="A488" i="1"/>
  <c r="O1016" i="1"/>
  <c r="A1016" i="1"/>
  <c r="O737" i="1"/>
  <c r="A737" i="1"/>
  <c r="O576" i="1"/>
  <c r="A576" i="1"/>
  <c r="O242" i="1"/>
  <c r="A242" i="1"/>
  <c r="O371" i="1"/>
  <c r="A371" i="1"/>
  <c r="O428" i="1"/>
  <c r="A428" i="1"/>
  <c r="O308" i="1"/>
  <c r="A308" i="1"/>
  <c r="O458" i="1"/>
  <c r="A458" i="1"/>
  <c r="O606" i="1"/>
  <c r="A606" i="1"/>
  <c r="O667" i="1"/>
  <c r="A667" i="1"/>
  <c r="O911" i="1"/>
  <c r="A911" i="1"/>
  <c r="O979" i="1"/>
  <c r="A979" i="1"/>
  <c r="O773" i="1"/>
  <c r="A773" i="1"/>
  <c r="O943" i="1"/>
  <c r="A943" i="1"/>
  <c r="O1051" i="1"/>
  <c r="A1051" i="1"/>
  <c r="O700" i="1"/>
  <c r="A700" i="1"/>
  <c r="O636" i="1"/>
  <c r="A636" i="1"/>
  <c r="O66" i="1"/>
  <c r="O1084" i="1"/>
  <c r="A1084" i="1"/>
  <c r="O83" i="1"/>
  <c r="O1101" i="1"/>
  <c r="A1101" i="1"/>
  <c r="O1153" i="1"/>
  <c r="A1153" i="1"/>
  <c r="O806" i="1"/>
  <c r="A806" i="1"/>
  <c r="O517" i="1"/>
  <c r="A517" i="1"/>
  <c r="O879" i="1"/>
  <c r="A879" i="1"/>
  <c r="O1182" i="1"/>
  <c r="A1182" i="1"/>
  <c r="O1248" i="1"/>
  <c r="A1248" i="1"/>
  <c r="O1336" i="1"/>
  <c r="A1336" i="1"/>
  <c r="O831" i="1"/>
  <c r="A831" i="1"/>
  <c r="H30" i="1"/>
  <c r="H29" i="1"/>
  <c r="H13" i="1"/>
  <c r="H25" i="1"/>
  <c r="H19" i="1"/>
  <c r="H20" i="1"/>
  <c r="H27" i="1"/>
  <c r="H18" i="1"/>
  <c r="H17" i="1"/>
  <c r="H28" i="1"/>
  <c r="H14" i="1"/>
  <c r="H22" i="1"/>
  <c r="H21" i="1"/>
  <c r="H24" i="1"/>
  <c r="H23" i="1"/>
  <c r="H15" i="1"/>
  <c r="H16" i="1"/>
  <c r="A66" i="1"/>
  <c r="A103" i="1"/>
  <c r="A102" i="1"/>
  <c r="A57" i="1"/>
  <c r="A31" i="1"/>
  <c r="A43" i="1"/>
  <c r="H47" i="1"/>
  <c r="A82" i="1"/>
  <c r="A83" i="1"/>
  <c r="A35" i="1"/>
  <c r="H37" i="1"/>
  <c r="A104" i="1"/>
  <c r="A65" i="1"/>
  <c r="A81" i="1"/>
  <c r="A94" i="1"/>
  <c r="O90" i="1"/>
  <c r="O62" i="1"/>
  <c r="O67" i="1"/>
  <c r="O49" i="1"/>
  <c r="O113" i="1"/>
  <c r="O91" i="1"/>
  <c r="O58" i="1"/>
  <c r="B23" i="3"/>
  <c r="O353" i="1"/>
  <c r="A353" i="1"/>
  <c r="O1033" i="1"/>
  <c r="A1033" i="1"/>
  <c r="O324" i="1"/>
  <c r="A324" i="1"/>
  <c r="O647" i="1"/>
  <c r="A647" i="1"/>
  <c r="O472" i="1"/>
  <c r="A472" i="1"/>
  <c r="O441" i="1"/>
  <c r="A441" i="1"/>
  <c r="O290" i="1"/>
  <c r="A290" i="1"/>
  <c r="O155" i="1"/>
  <c r="O527" i="1"/>
  <c r="A527" i="1"/>
  <c r="O105" i="1"/>
  <c r="O585" i="1"/>
  <c r="A585" i="1"/>
  <c r="O752" i="1"/>
  <c r="A752" i="1"/>
  <c r="O556" i="1"/>
  <c r="A556" i="1"/>
  <c r="O962" i="1"/>
  <c r="A962" i="1"/>
  <c r="O617" i="1"/>
  <c r="A617" i="1"/>
  <c r="O848" i="1"/>
  <c r="A848" i="1"/>
  <c r="O1114" i="1"/>
  <c r="A1114" i="1"/>
  <c r="O715" i="1"/>
  <c r="A715" i="1"/>
  <c r="O932" i="1"/>
  <c r="A932" i="1"/>
  <c r="O996" i="1"/>
  <c r="A996" i="1"/>
  <c r="O1069" i="1"/>
  <c r="A1069" i="1"/>
  <c r="O787" i="1"/>
  <c r="A787" i="1"/>
  <c r="O820" i="1"/>
  <c r="A820" i="1"/>
  <c r="O870" i="1"/>
  <c r="A870" i="1"/>
  <c r="O221" i="1"/>
  <c r="A221" i="1"/>
  <c r="O680" i="1"/>
  <c r="A680" i="1"/>
  <c r="O1137" i="1"/>
  <c r="A1137" i="1"/>
  <c r="O499" i="1"/>
  <c r="A499" i="1"/>
  <c r="O85" i="1"/>
  <c r="O902" i="1"/>
  <c r="A902" i="1"/>
  <c r="O411" i="1"/>
  <c r="A411" i="1"/>
  <c r="O258" i="1"/>
  <c r="A258" i="1"/>
  <c r="H36" i="1"/>
  <c r="H38" i="1"/>
  <c r="H46" i="1"/>
  <c r="H44" i="1"/>
  <c r="H32" i="1"/>
  <c r="H31" i="1"/>
  <c r="H40" i="1"/>
  <c r="H48" i="1"/>
  <c r="H42" i="1"/>
  <c r="H35" i="1"/>
  <c r="H33" i="1"/>
  <c r="H43" i="1"/>
  <c r="H39" i="1"/>
  <c r="H45" i="1"/>
  <c r="H34" i="1"/>
  <c r="H41" i="1"/>
  <c r="A58" i="1"/>
  <c r="A67" i="1"/>
  <c r="A105" i="1"/>
  <c r="A91" i="1"/>
  <c r="A62" i="1"/>
  <c r="A85" i="1"/>
  <c r="A113" i="1"/>
  <c r="A90" i="1"/>
  <c r="A155" i="1"/>
  <c r="A49" i="1"/>
  <c r="H54" i="1"/>
  <c r="O68" i="1"/>
  <c r="O84" i="1"/>
  <c r="O96" i="1"/>
  <c r="B24" i="3"/>
  <c r="O156" i="1"/>
  <c r="O503" i="1"/>
  <c r="A503" i="1"/>
  <c r="O589" i="1"/>
  <c r="A589" i="1"/>
  <c r="O1105" i="1"/>
  <c r="A1105" i="1"/>
  <c r="O383" i="1"/>
  <c r="A383" i="1"/>
  <c r="O560" i="1"/>
  <c r="A560" i="1"/>
  <c r="O354" i="1"/>
  <c r="A354" i="1"/>
  <c r="O412" i="1"/>
  <c r="A412" i="1"/>
  <c r="O106" i="1"/>
  <c r="O620" i="1"/>
  <c r="A620" i="1"/>
  <c r="O531" i="1"/>
  <c r="A531" i="1"/>
  <c r="O760" i="1"/>
  <c r="A760" i="1"/>
  <c r="O1001" i="1"/>
  <c r="A1001" i="1"/>
  <c r="O442" i="1"/>
  <c r="A442" i="1"/>
  <c r="O291" i="1"/>
  <c r="A291" i="1"/>
  <c r="O722" i="1"/>
  <c r="A722" i="1"/>
  <c r="O909" i="1"/>
  <c r="A909" i="1"/>
  <c r="O1173" i="1"/>
  <c r="A1173" i="1"/>
  <c r="O942" i="1"/>
  <c r="A942" i="1"/>
  <c r="O325" i="1"/>
  <c r="A325" i="1"/>
  <c r="O795" i="1"/>
  <c r="A795" i="1"/>
  <c r="O259" i="1"/>
  <c r="A259" i="1"/>
  <c r="O1308" i="1"/>
  <c r="A1308" i="1"/>
  <c r="O222" i="1"/>
  <c r="A222" i="1"/>
  <c r="O130" i="1"/>
  <c r="O828" i="1"/>
  <c r="A828" i="1"/>
  <c r="O877" i="1"/>
  <c r="A877" i="1"/>
  <c r="O967" i="1"/>
  <c r="A967" i="1"/>
  <c r="O854" i="1"/>
  <c r="A854" i="1"/>
  <c r="O473" i="1"/>
  <c r="A473" i="1"/>
  <c r="O86" i="1"/>
  <c r="O1246" i="1"/>
  <c r="A1246" i="1"/>
  <c r="O1037" i="1"/>
  <c r="A1037" i="1"/>
  <c r="O187" i="1"/>
  <c r="H64" i="1"/>
  <c r="H53" i="1"/>
  <c r="H67" i="1"/>
  <c r="H61" i="1"/>
  <c r="H62" i="1"/>
  <c r="H49" i="1"/>
  <c r="H50" i="1"/>
  <c r="H51" i="1"/>
  <c r="H55" i="1"/>
  <c r="H56" i="1"/>
  <c r="H65" i="1"/>
  <c r="H63" i="1"/>
  <c r="H57" i="1"/>
  <c r="H59" i="1"/>
  <c r="H60" i="1"/>
  <c r="H66" i="1"/>
  <c r="H58" i="1"/>
  <c r="A130" i="1"/>
  <c r="A106" i="1"/>
  <c r="A156" i="1"/>
  <c r="A187" i="1"/>
  <c r="A68" i="1"/>
  <c r="A96" i="1"/>
  <c r="A86" i="1"/>
  <c r="A84" i="1"/>
  <c r="O87" i="1"/>
  <c r="O137" i="1"/>
  <c r="O70" i="1"/>
  <c r="O196" i="1"/>
  <c r="O119" i="1"/>
  <c r="O170" i="1"/>
  <c r="O122" i="1"/>
  <c r="O98" i="1"/>
  <c r="O124" i="1"/>
  <c r="O185" i="1"/>
  <c r="B25" i="3"/>
  <c r="O639" i="1"/>
  <c r="A639" i="1"/>
  <c r="O703" i="1"/>
  <c r="A703" i="1"/>
  <c r="O550" i="1"/>
  <c r="A550" i="1"/>
  <c r="O260" i="1"/>
  <c r="A260" i="1"/>
  <c r="O413" i="1"/>
  <c r="A413" i="1"/>
  <c r="O355" i="1"/>
  <c r="A355" i="1"/>
  <c r="O463" i="1"/>
  <c r="A463" i="1"/>
  <c r="O521" i="1"/>
  <c r="A521" i="1"/>
  <c r="O670" i="1"/>
  <c r="A670" i="1"/>
  <c r="O809" i="1"/>
  <c r="A809" i="1"/>
  <c r="O292" i="1"/>
  <c r="A292" i="1"/>
  <c r="O131" i="1"/>
  <c r="O493" i="1"/>
  <c r="A493" i="1"/>
  <c r="O580" i="1"/>
  <c r="A580" i="1"/>
  <c r="O107" i="1"/>
  <c r="O1089" i="1"/>
  <c r="A1089" i="1"/>
  <c r="O157" i="1"/>
  <c r="O1022" i="1"/>
  <c r="A1022" i="1"/>
  <c r="O326" i="1"/>
  <c r="A326" i="1"/>
  <c r="O918" i="1"/>
  <c r="A918" i="1"/>
  <c r="O740" i="1"/>
  <c r="A740" i="1"/>
  <c r="O1292" i="1"/>
  <c r="A1292" i="1"/>
  <c r="O863" i="1"/>
  <c r="A863" i="1"/>
  <c r="O776" i="1"/>
  <c r="A776" i="1"/>
  <c r="O613" i="1"/>
  <c r="A613" i="1"/>
  <c r="O839" i="1"/>
  <c r="A839" i="1"/>
  <c r="O1217" i="1"/>
  <c r="A1217" i="1"/>
  <c r="O1059" i="1"/>
  <c r="A1059" i="1"/>
  <c r="O1322" i="1"/>
  <c r="A1322" i="1"/>
  <c r="O1187" i="1"/>
  <c r="A1187" i="1"/>
  <c r="O1158" i="1"/>
  <c r="A1158" i="1"/>
  <c r="O384" i="1"/>
  <c r="A384" i="1"/>
  <c r="O443" i="1"/>
  <c r="A443" i="1"/>
  <c r="O1119" i="1"/>
  <c r="A1119" i="1"/>
  <c r="O885" i="1"/>
  <c r="A885" i="1"/>
  <c r="O223" i="1"/>
  <c r="A223" i="1"/>
  <c r="O950" i="1"/>
  <c r="A950" i="1"/>
  <c r="O1264" i="1"/>
  <c r="A1264" i="1"/>
  <c r="O1239" i="1"/>
  <c r="A1239" i="1"/>
  <c r="H69" i="1"/>
  <c r="H68" i="1"/>
  <c r="A131" i="1"/>
  <c r="A122" i="1"/>
  <c r="A70" i="1"/>
  <c r="A185" i="1"/>
  <c r="A170" i="1"/>
  <c r="A137" i="1"/>
  <c r="A124" i="1"/>
  <c r="A119" i="1"/>
  <c r="A87" i="1"/>
  <c r="A107" i="1"/>
  <c r="A157" i="1"/>
  <c r="A98" i="1"/>
  <c r="A196" i="1"/>
  <c r="O118" i="1"/>
  <c r="O147" i="1"/>
  <c r="O195" i="1"/>
  <c r="O164" i="1"/>
  <c r="O166" i="1"/>
  <c r="O93" i="1"/>
  <c r="O126" i="1"/>
  <c r="B26" i="3"/>
  <c r="O1056" i="1"/>
  <c r="A1056" i="1"/>
  <c r="O1120" i="1"/>
  <c r="A1120" i="1"/>
  <c r="O532" i="1"/>
  <c r="A532" i="1"/>
  <c r="O561" i="1"/>
  <c r="A561" i="1"/>
  <c r="O474" i="1"/>
  <c r="A474" i="1"/>
  <c r="O224" i="1"/>
  <c r="A224" i="1"/>
  <c r="O505" i="1"/>
  <c r="A505" i="1"/>
  <c r="O793" i="1"/>
  <c r="A793" i="1"/>
  <c r="O327" i="1"/>
  <c r="A327" i="1"/>
  <c r="O651" i="1"/>
  <c r="A651" i="1"/>
  <c r="O356" i="1"/>
  <c r="A356" i="1"/>
  <c r="O385" i="1"/>
  <c r="A385" i="1"/>
  <c r="O826" i="1"/>
  <c r="A826" i="1"/>
  <c r="O684" i="1"/>
  <c r="A684" i="1"/>
  <c r="O414" i="1"/>
  <c r="A414" i="1"/>
  <c r="O444" i="1"/>
  <c r="A444" i="1"/>
  <c r="O907" i="1"/>
  <c r="A907" i="1"/>
  <c r="O723" i="1"/>
  <c r="A723" i="1"/>
  <c r="O940" i="1"/>
  <c r="A940" i="1"/>
  <c r="O1300" i="1"/>
  <c r="A1300" i="1"/>
  <c r="O1189" i="1"/>
  <c r="A1189" i="1"/>
  <c r="O1271" i="1"/>
  <c r="A1271" i="1"/>
  <c r="O108" i="1"/>
  <c r="O158" i="1"/>
  <c r="O1251" i="1"/>
  <c r="A1251" i="1"/>
  <c r="O761" i="1"/>
  <c r="A761" i="1"/>
  <c r="O1329" i="1"/>
  <c r="A1329" i="1"/>
  <c r="O1159" i="1"/>
  <c r="A1159" i="1"/>
  <c r="O294" i="1"/>
  <c r="A294" i="1"/>
  <c r="O1091" i="1"/>
  <c r="A1091" i="1"/>
  <c r="O189" i="1"/>
  <c r="O1015" i="1"/>
  <c r="A1015" i="1"/>
  <c r="O1219" i="1"/>
  <c r="A1219" i="1"/>
  <c r="O261" i="1"/>
  <c r="A261" i="1"/>
  <c r="O590" i="1"/>
  <c r="A590" i="1"/>
  <c r="H70" i="1"/>
  <c r="A93" i="1"/>
  <c r="A147" i="1"/>
  <c r="A108" i="1"/>
  <c r="A126" i="1"/>
  <c r="A195" i="1"/>
  <c r="A166" i="1"/>
  <c r="A118" i="1"/>
  <c r="A189" i="1"/>
  <c r="A158" i="1"/>
  <c r="A164" i="1"/>
  <c r="O114" i="1"/>
  <c r="O139" i="1"/>
  <c r="O181" i="1"/>
  <c r="O99" i="1"/>
  <c r="O125" i="1"/>
  <c r="B27" i="3"/>
  <c r="O625" i="1"/>
  <c r="A625" i="1"/>
  <c r="O794" i="1"/>
  <c r="A794" i="1"/>
  <c r="O225" i="1"/>
  <c r="A225" i="1"/>
  <c r="O391" i="1"/>
  <c r="A391" i="1"/>
  <c r="O449" i="1"/>
  <c r="A449" i="1"/>
  <c r="O362" i="1"/>
  <c r="A362" i="1"/>
  <c r="O1080" i="1"/>
  <c r="A1080" i="1"/>
  <c r="O109" i="1"/>
  <c r="O479" i="1"/>
  <c r="A479" i="1"/>
  <c r="O295" i="1"/>
  <c r="A295" i="1"/>
  <c r="O656" i="1"/>
  <c r="A656" i="1"/>
  <c r="O1291" i="1"/>
  <c r="A1291" i="1"/>
  <c r="O727" i="1"/>
  <c r="A727" i="1"/>
  <c r="O508" i="1"/>
  <c r="A508" i="1"/>
  <c r="O419" i="1"/>
  <c r="A419" i="1"/>
  <c r="O595" i="1"/>
  <c r="A595" i="1"/>
  <c r="O689" i="1"/>
  <c r="A689" i="1"/>
  <c r="O853" i="1"/>
  <c r="A853" i="1"/>
  <c r="O1263" i="1"/>
  <c r="A1263" i="1"/>
  <c r="O876" i="1"/>
  <c r="A876" i="1"/>
  <c r="O1178" i="1"/>
  <c r="A1178" i="1"/>
  <c r="O978" i="1"/>
  <c r="A978" i="1"/>
  <c r="O941" i="1"/>
  <c r="A941" i="1"/>
  <c r="O262" i="1"/>
  <c r="A262" i="1"/>
  <c r="O1047" i="1"/>
  <c r="A1047" i="1"/>
  <c r="O1011" i="1"/>
  <c r="A1011" i="1"/>
  <c r="O908" i="1"/>
  <c r="A908" i="1"/>
  <c r="O1149" i="1"/>
  <c r="A1149" i="1"/>
  <c r="O1238" i="1"/>
  <c r="A1238" i="1"/>
  <c r="O566" i="1"/>
  <c r="A566" i="1"/>
  <c r="O1321" i="1"/>
  <c r="A1321" i="1"/>
  <c r="O763" i="1"/>
  <c r="A763" i="1"/>
  <c r="O1116" i="1"/>
  <c r="A1116" i="1"/>
  <c r="O827" i="1"/>
  <c r="A827" i="1"/>
  <c r="A181" i="1"/>
  <c r="A109" i="1"/>
  <c r="A139" i="1"/>
  <c r="A125" i="1"/>
  <c r="A114" i="1"/>
  <c r="A99" i="1"/>
  <c r="O163" i="1"/>
  <c r="O165" i="1"/>
  <c r="O120" i="1"/>
  <c r="O180" i="1"/>
  <c r="O100" i="1"/>
  <c r="B28" i="3"/>
  <c r="O110" i="1"/>
  <c r="O226" i="1"/>
  <c r="A226" i="1"/>
  <c r="O191" i="1"/>
  <c r="O296" i="1"/>
  <c r="A296" i="1"/>
  <c r="O134" i="1"/>
  <c r="A110" i="1"/>
  <c r="A120" i="1"/>
  <c r="A134" i="1"/>
  <c r="A165" i="1"/>
  <c r="A180" i="1"/>
  <c r="A191" i="1"/>
  <c r="A100" i="1"/>
  <c r="A163" i="1"/>
  <c r="O116" i="1"/>
  <c r="O127" i="1"/>
  <c r="B29" i="3"/>
  <c r="O460" i="1"/>
  <c r="A460" i="1"/>
  <c r="O660" i="1"/>
  <c r="A660" i="1"/>
  <c r="O309" i="1"/>
  <c r="A309" i="1"/>
  <c r="O800" i="1"/>
  <c r="A800" i="1"/>
  <c r="O161" i="1"/>
  <c r="O629" i="1"/>
  <c r="A629" i="1"/>
  <c r="O946" i="1"/>
  <c r="A946" i="1"/>
  <c r="O548" i="1"/>
  <c r="A548" i="1"/>
  <c r="O490" i="1"/>
  <c r="A490" i="1"/>
  <c r="O1057" i="1"/>
  <c r="A1057" i="1"/>
  <c r="O135" i="1"/>
  <c r="O599" i="1"/>
  <c r="A599" i="1"/>
  <c r="O693" i="1"/>
  <c r="A693" i="1"/>
  <c r="O227" i="1"/>
  <c r="A227" i="1"/>
  <c r="O834" i="1"/>
  <c r="A834" i="1"/>
  <c r="O192" i="1"/>
  <c r="O430" i="1"/>
  <c r="A430" i="1"/>
  <c r="O243" i="1"/>
  <c r="A243" i="1"/>
  <c r="O1218" i="1"/>
  <c r="A1218" i="1"/>
  <c r="O1127" i="1"/>
  <c r="A1127" i="1"/>
  <c r="O1090" i="1"/>
  <c r="A1090" i="1"/>
  <c r="O914" i="1"/>
  <c r="A914" i="1"/>
  <c r="O731" i="1"/>
  <c r="A731" i="1"/>
  <c r="O859" i="1"/>
  <c r="A859" i="1"/>
  <c r="O518" i="1"/>
  <c r="A518" i="1"/>
  <c r="O1273" i="1"/>
  <c r="A1273" i="1"/>
  <c r="O766" i="1"/>
  <c r="A766" i="1"/>
  <c r="O982" i="1"/>
  <c r="A982" i="1"/>
  <c r="O1250" i="1"/>
  <c r="A1250" i="1"/>
  <c r="O1188" i="1"/>
  <c r="A1188" i="1"/>
  <c r="O1331" i="1"/>
  <c r="A1331" i="1"/>
  <c r="O405" i="1"/>
  <c r="A405" i="1"/>
  <c r="O372" i="1"/>
  <c r="A372" i="1"/>
  <c r="O277" i="1"/>
  <c r="A277" i="1"/>
  <c r="O341" i="1"/>
  <c r="A341" i="1"/>
  <c r="O1301" i="1"/>
  <c r="A1301" i="1"/>
  <c r="O1019" i="1"/>
  <c r="A1019" i="1"/>
  <c r="A161" i="1"/>
  <c r="A192" i="1"/>
  <c r="A116" i="1"/>
  <c r="A135" i="1"/>
  <c r="A127" i="1"/>
  <c r="O179" i="1"/>
  <c r="O143" i="1"/>
  <c r="O129" i="1"/>
  <c r="O133" i="1"/>
  <c r="O190" i="1"/>
  <c r="O160" i="1"/>
  <c r="B30" i="3"/>
  <c r="O136" i="1"/>
  <c r="H136" i="1"/>
  <c r="O297" i="1"/>
  <c r="A297" i="1"/>
  <c r="O162" i="1"/>
  <c r="O263" i="1"/>
  <c r="A263" i="1"/>
  <c r="O816" i="1"/>
  <c r="A816" i="1"/>
  <c r="O228" i="1"/>
  <c r="A228" i="1"/>
  <c r="O415" i="1"/>
  <c r="A415" i="1"/>
  <c r="O112" i="1"/>
  <c r="O328" i="1"/>
  <c r="A328" i="1"/>
  <c r="O357" i="1"/>
  <c r="A357" i="1"/>
  <c r="O537" i="1"/>
  <c r="A537" i="1"/>
  <c r="O386" i="1"/>
  <c r="A386" i="1"/>
  <c r="O845" i="1"/>
  <c r="A845" i="1"/>
  <c r="O783" i="1"/>
  <c r="A783" i="1"/>
  <c r="O1220" i="1"/>
  <c r="A1220" i="1"/>
  <c r="O711" i="1"/>
  <c r="A711" i="1"/>
  <c r="O748" i="1"/>
  <c r="A748" i="1"/>
  <c r="O445" i="1"/>
  <c r="A445" i="1"/>
  <c r="O1277" i="1"/>
  <c r="A1277" i="1"/>
  <c r="O900" i="1"/>
  <c r="A900" i="1"/>
  <c r="O927" i="1"/>
  <c r="A927" i="1"/>
  <c r="O958" i="1"/>
  <c r="A958" i="1"/>
  <c r="O1190" i="1"/>
  <c r="A1190" i="1"/>
  <c r="O1160" i="1"/>
  <c r="A1160" i="1"/>
  <c r="O1128" i="1"/>
  <c r="A1128" i="1"/>
  <c r="A162" i="1"/>
  <c r="A160" i="1"/>
  <c r="A143" i="1"/>
  <c r="A129" i="1"/>
  <c r="A190" i="1"/>
  <c r="A179" i="1"/>
  <c r="A112" i="1"/>
  <c r="A136" i="1"/>
  <c r="A133" i="1"/>
  <c r="O215" i="1"/>
  <c r="O197" i="1"/>
  <c r="O171" i="1"/>
  <c r="O152" i="1"/>
  <c r="O184" i="1"/>
  <c r="B31" i="3"/>
  <c r="O524" i="1"/>
  <c r="A524" i="1"/>
  <c r="O553" i="1"/>
  <c r="A553" i="1"/>
  <c r="O466" i="1"/>
  <c r="A466" i="1"/>
  <c r="O144" i="1"/>
  <c r="O583" i="1"/>
  <c r="A583" i="1"/>
  <c r="O746" i="1"/>
  <c r="A746" i="1"/>
  <c r="O496" i="1"/>
  <c r="A496" i="1"/>
  <c r="O898" i="1"/>
  <c r="A898" i="1"/>
  <c r="O679" i="1"/>
  <c r="A679" i="1"/>
  <c r="O1032" i="1"/>
  <c r="A1032" i="1"/>
  <c r="O244" i="1"/>
  <c r="A244" i="1"/>
  <c r="O961" i="1"/>
  <c r="A961" i="1"/>
  <c r="O843" i="1"/>
  <c r="A843" i="1"/>
  <c r="O1255" i="1"/>
  <c r="A1255" i="1"/>
  <c r="O310" i="1"/>
  <c r="A310" i="1"/>
  <c r="O1068" i="1"/>
  <c r="A1068" i="1"/>
  <c r="O814" i="1"/>
  <c r="A814" i="1"/>
  <c r="O1199" i="1"/>
  <c r="A1199" i="1"/>
  <c r="O781" i="1"/>
  <c r="A781" i="1"/>
  <c r="O931" i="1"/>
  <c r="A931" i="1"/>
  <c r="O995" i="1"/>
  <c r="A995" i="1"/>
  <c r="O1123" i="1"/>
  <c r="A1123" i="1"/>
  <c r="O709" i="1"/>
  <c r="A709" i="1"/>
  <c r="O278" i="1"/>
  <c r="A278" i="1"/>
  <c r="O342" i="1"/>
  <c r="A342" i="1"/>
  <c r="O206" i="1"/>
  <c r="O1168" i="1"/>
  <c r="A1168" i="1"/>
  <c r="O645" i="1"/>
  <c r="A645" i="1"/>
  <c r="O1229" i="1"/>
  <c r="A1229" i="1"/>
  <c r="O1136" i="1"/>
  <c r="A1136" i="1"/>
  <c r="A206" i="1"/>
  <c r="A152" i="1"/>
  <c r="A171" i="1"/>
  <c r="A144" i="1"/>
  <c r="A197" i="1"/>
  <c r="A184" i="1"/>
  <c r="A215" i="1"/>
  <c r="O200" i="1"/>
  <c r="O169" i="1"/>
  <c r="O201" i="1"/>
  <c r="O204" i="1"/>
  <c r="O183" i="1"/>
  <c r="O153" i="1"/>
  <c r="B32" i="3"/>
  <c r="O145" i="1"/>
  <c r="O602" i="1"/>
  <c r="A602" i="1"/>
  <c r="O373" i="1"/>
  <c r="A373" i="1"/>
  <c r="O663" i="1"/>
  <c r="A663" i="1"/>
  <c r="O632" i="1"/>
  <c r="A632" i="1"/>
  <c r="O696" i="1"/>
  <c r="A696" i="1"/>
  <c r="O207" i="1"/>
  <c r="O896" i="1"/>
  <c r="A896" i="1"/>
  <c r="O1009" i="1"/>
  <c r="A1009" i="1"/>
  <c r="O173" i="1"/>
  <c r="O769" i="1"/>
  <c r="A769" i="1"/>
  <c r="O245" i="1"/>
  <c r="A245" i="1"/>
  <c r="O1045" i="1"/>
  <c r="A1045" i="1"/>
  <c r="O437" i="1"/>
  <c r="A437" i="1"/>
  <c r="O975" i="1"/>
  <c r="A975" i="1"/>
  <c r="O803" i="1"/>
  <c r="A803" i="1"/>
  <c r="O1102" i="1"/>
  <c r="A1102" i="1"/>
  <c r="O1275" i="1"/>
  <c r="A1275" i="1"/>
  <c r="O1177" i="1"/>
  <c r="A1177" i="1"/>
  <c r="O1208" i="1"/>
  <c r="A1208" i="1"/>
  <c r="A207" i="1"/>
  <c r="A153" i="1"/>
  <c r="A169" i="1"/>
  <c r="A201" i="1"/>
  <c r="A173" i="1"/>
  <c r="A183" i="1"/>
  <c r="A200" i="1"/>
  <c r="A145" i="1"/>
  <c r="A204" i="1"/>
  <c r="O88" i="1"/>
  <c r="O71" i="1"/>
  <c r="O167" i="1"/>
  <c r="O121" i="1"/>
  <c r="O101" i="1"/>
  <c r="O132" i="1"/>
  <c r="O111" i="1"/>
  <c r="O193" i="1"/>
  <c r="B33" i="3"/>
  <c r="O146" i="1"/>
  <c r="O666" i="1"/>
  <c r="A666" i="1"/>
  <c r="O311" i="1"/>
  <c r="A311" i="1"/>
  <c r="O208" i="1"/>
  <c r="O361" i="1"/>
  <c r="A361" i="1"/>
  <c r="O736" i="1"/>
  <c r="A736" i="1"/>
  <c r="O418" i="1"/>
  <c r="A418" i="1"/>
  <c r="O890" i="1"/>
  <c r="A890" i="1"/>
  <c r="O279" i="1"/>
  <c r="A279" i="1"/>
  <c r="O390" i="1"/>
  <c r="A390" i="1"/>
  <c r="O478" i="1"/>
  <c r="A478" i="1"/>
  <c r="O1129" i="1"/>
  <c r="A1129" i="1"/>
  <c r="O605" i="1"/>
  <c r="A605" i="1"/>
  <c r="O1191" i="1"/>
  <c r="A1191" i="1"/>
  <c r="O1161" i="1"/>
  <c r="A1161" i="1"/>
  <c r="O923" i="1"/>
  <c r="A923" i="1"/>
  <c r="O989" i="1"/>
  <c r="A989" i="1"/>
  <c r="O1241" i="1"/>
  <c r="A1241" i="1"/>
  <c r="O1063" i="1"/>
  <c r="A1063" i="1"/>
  <c r="O635" i="1"/>
  <c r="A635" i="1"/>
  <c r="O699" i="1"/>
  <c r="A699" i="1"/>
  <c r="O805" i="1"/>
  <c r="A805" i="1"/>
  <c r="O1294" i="1"/>
  <c r="A1294" i="1"/>
  <c r="O448" i="1"/>
  <c r="A448" i="1"/>
  <c r="O772" i="1"/>
  <c r="A772" i="1"/>
  <c r="O1324" i="1"/>
  <c r="A1324" i="1"/>
  <c r="O1221" i="1"/>
  <c r="A1221" i="1"/>
  <c r="O1027" i="1"/>
  <c r="A1027" i="1"/>
  <c r="O246" i="1"/>
  <c r="A246" i="1"/>
  <c r="O1266" i="1"/>
  <c r="A1266" i="1"/>
  <c r="O1095" i="1"/>
  <c r="A1095" i="1"/>
  <c r="O955" i="1"/>
  <c r="A955" i="1"/>
  <c r="A193" i="1"/>
  <c r="A121" i="1"/>
  <c r="A208" i="1"/>
  <c r="A101" i="1"/>
  <c r="A88" i="1"/>
  <c r="H88" i="1"/>
  <c r="A167" i="1"/>
  <c r="A111" i="1"/>
  <c r="H111" i="1"/>
  <c r="A146" i="1"/>
  <c r="H146" i="1"/>
  <c r="A132" i="1"/>
  <c r="A71" i="1"/>
  <c r="O202" i="1"/>
  <c r="O203" i="1"/>
  <c r="O154" i="1"/>
  <c r="O205" i="1"/>
  <c r="O186" i="1"/>
  <c r="O172" i="1"/>
  <c r="B34" i="3"/>
  <c r="O452" i="1"/>
  <c r="A452" i="1"/>
  <c r="O209" i="1"/>
  <c r="O1058" i="1"/>
  <c r="A1058" i="1"/>
  <c r="O247" i="1"/>
  <c r="A247" i="1"/>
  <c r="O511" i="1"/>
  <c r="A511" i="1"/>
  <c r="O280" i="1"/>
  <c r="A280" i="1"/>
  <c r="O633" i="1"/>
  <c r="A633" i="1"/>
  <c r="O540" i="1"/>
  <c r="A540" i="1"/>
  <c r="O482" i="1"/>
  <c r="A482" i="1"/>
  <c r="O374" i="1"/>
  <c r="A374" i="1"/>
  <c r="O343" i="1"/>
  <c r="A343" i="1"/>
  <c r="O312" i="1"/>
  <c r="A312" i="1"/>
  <c r="O770" i="1"/>
  <c r="A770" i="1"/>
  <c r="O664" i="1"/>
  <c r="A664" i="1"/>
  <c r="O394" i="1"/>
  <c r="A394" i="1"/>
  <c r="O984" i="1"/>
  <c r="A984" i="1"/>
  <c r="O804" i="1"/>
  <c r="A804" i="1"/>
  <c r="O917" i="1"/>
  <c r="A917" i="1"/>
  <c r="O572" i="1"/>
  <c r="A572" i="1"/>
  <c r="O1278" i="1"/>
  <c r="A1278" i="1"/>
  <c r="O884" i="1"/>
  <c r="A884" i="1"/>
  <c r="O422" i="1"/>
  <c r="A422" i="1"/>
  <c r="O1222" i="1"/>
  <c r="A1222" i="1"/>
  <c r="O1252" i="1"/>
  <c r="A1252" i="1"/>
  <c r="O1108" i="1"/>
  <c r="A1108" i="1"/>
  <c r="O949" i="1"/>
  <c r="A949" i="1"/>
  <c r="O1021" i="1"/>
  <c r="A1021" i="1"/>
  <c r="O1130" i="1"/>
  <c r="A1130" i="1"/>
  <c r="O734" i="1"/>
  <c r="A734" i="1"/>
  <c r="O603" i="1"/>
  <c r="A603" i="1"/>
  <c r="O697" i="1"/>
  <c r="A697" i="1"/>
  <c r="O1192" i="1"/>
  <c r="A1192" i="1"/>
  <c r="O1310" i="1"/>
  <c r="A1310" i="1"/>
  <c r="O862" i="1"/>
  <c r="A862" i="1"/>
  <c r="H121" i="1"/>
  <c r="H132" i="1"/>
  <c r="H89" i="1"/>
  <c r="H90" i="1"/>
  <c r="H91" i="1"/>
  <c r="H71" i="1"/>
  <c r="H153" i="1"/>
  <c r="H103" i="1"/>
  <c r="H102" i="1"/>
  <c r="H104" i="1"/>
  <c r="H105" i="1"/>
  <c r="H106" i="1"/>
  <c r="H79" i="1"/>
  <c r="H78" i="1"/>
  <c r="H72" i="1"/>
  <c r="H77" i="1"/>
  <c r="H76" i="1"/>
  <c r="H73" i="1"/>
  <c r="H81" i="1"/>
  <c r="H82" i="1"/>
  <c r="H83" i="1"/>
  <c r="H75" i="1"/>
  <c r="H85" i="1"/>
  <c r="H87" i="1"/>
  <c r="H124" i="1"/>
  <c r="H138" i="1"/>
  <c r="H137" i="1"/>
  <c r="H98" i="1"/>
  <c r="H84" i="1"/>
  <c r="H97" i="1"/>
  <c r="H107" i="1"/>
  <c r="H92" i="1"/>
  <c r="H96" i="1"/>
  <c r="H131" i="1"/>
  <c r="H95" i="1"/>
  <c r="H86" i="1"/>
  <c r="H123" i="1"/>
  <c r="H122" i="1"/>
  <c r="H119" i="1"/>
  <c r="H74" i="1"/>
  <c r="H118" i="1"/>
  <c r="H147" i="1"/>
  <c r="H99" i="1"/>
  <c r="H149" i="1"/>
  <c r="H108" i="1"/>
  <c r="H150" i="1"/>
  <c r="H126" i="1"/>
  <c r="H148" i="1"/>
  <c r="H93" i="1"/>
  <c r="H151" i="1"/>
  <c r="H94" i="1"/>
  <c r="H125" i="1"/>
  <c r="H120" i="1"/>
  <c r="H109" i="1"/>
  <c r="H114" i="1"/>
  <c r="H139" i="1"/>
  <c r="H142" i="1"/>
  <c r="H141" i="1"/>
  <c r="H140" i="1"/>
  <c r="H115" i="1"/>
  <c r="H100" i="1"/>
  <c r="H127" i="1"/>
  <c r="H134" i="1"/>
  <c r="H110" i="1"/>
  <c r="H135" i="1"/>
  <c r="H116" i="1"/>
  <c r="H128" i="1"/>
  <c r="H117" i="1"/>
  <c r="H133" i="1"/>
  <c r="H112" i="1"/>
  <c r="H113" i="1"/>
  <c r="H143" i="1"/>
  <c r="H130" i="1"/>
  <c r="H129" i="1"/>
  <c r="H144" i="1"/>
  <c r="H152" i="1"/>
  <c r="H101" i="1"/>
  <c r="H145" i="1"/>
  <c r="A205" i="1"/>
  <c r="A154" i="1"/>
  <c r="H155" i="1"/>
  <c r="A172" i="1"/>
  <c r="A203" i="1"/>
  <c r="A209" i="1"/>
  <c r="A186" i="1"/>
  <c r="A202" i="1"/>
  <c r="O188" i="1"/>
  <c r="O174" i="1"/>
  <c r="O175" i="1"/>
  <c r="B35" i="3"/>
  <c r="O210" i="1"/>
  <c r="O375" i="1"/>
  <c r="A375" i="1"/>
  <c r="O344" i="1"/>
  <c r="A344" i="1"/>
  <c r="O425" i="1"/>
  <c r="A425" i="1"/>
  <c r="O604" i="1"/>
  <c r="A604" i="1"/>
  <c r="O455" i="1"/>
  <c r="A455" i="1"/>
  <c r="O313" i="1"/>
  <c r="A313" i="1"/>
  <c r="O929" i="1"/>
  <c r="A929" i="1"/>
  <c r="O993" i="1"/>
  <c r="A993" i="1"/>
  <c r="O634" i="1"/>
  <c r="A634" i="1"/>
  <c r="O698" i="1"/>
  <c r="A698" i="1"/>
  <c r="O397" i="1"/>
  <c r="A397" i="1"/>
  <c r="O543" i="1"/>
  <c r="A543" i="1"/>
  <c r="O176" i="1"/>
  <c r="O248" i="1"/>
  <c r="A248" i="1"/>
  <c r="O665" i="1"/>
  <c r="A665" i="1"/>
  <c r="O281" i="1"/>
  <c r="A281" i="1"/>
  <c r="O796" i="1"/>
  <c r="A796" i="1"/>
  <c r="O1227" i="1"/>
  <c r="A1227" i="1"/>
  <c r="O1134" i="1"/>
  <c r="A1134" i="1"/>
  <c r="O514" i="1"/>
  <c r="A514" i="1"/>
  <c r="O1314" i="1"/>
  <c r="A1314" i="1"/>
  <c r="O735" i="1"/>
  <c r="A735" i="1"/>
  <c r="O1197" i="1"/>
  <c r="A1197" i="1"/>
  <c r="O1166" i="1"/>
  <c r="A1166" i="1"/>
  <c r="O1030" i="1"/>
  <c r="A1030" i="1"/>
  <c r="O574" i="1"/>
  <c r="A574" i="1"/>
  <c r="O959" i="1"/>
  <c r="A959" i="1"/>
  <c r="O1066" i="1"/>
  <c r="A1066" i="1"/>
  <c r="O771" i="1"/>
  <c r="A771" i="1"/>
  <c r="O829" i="1"/>
  <c r="A829" i="1"/>
  <c r="O1282" i="1"/>
  <c r="A1282" i="1"/>
  <c r="O910" i="1"/>
  <c r="A910" i="1"/>
  <c r="O1126" i="1"/>
  <c r="A1126" i="1"/>
  <c r="O855" i="1"/>
  <c r="A855" i="1"/>
  <c r="O485" i="1"/>
  <c r="A485" i="1"/>
  <c r="H156" i="1"/>
  <c r="H154" i="1"/>
  <c r="H158" i="1"/>
  <c r="H157" i="1"/>
  <c r="A176" i="1"/>
  <c r="A174" i="1"/>
  <c r="A210" i="1"/>
  <c r="A188" i="1"/>
  <c r="A175" i="1"/>
  <c r="O194" i="1"/>
  <c r="O159" i="1"/>
  <c r="B36" i="3"/>
  <c r="O282" i="1"/>
  <c r="A282" i="1"/>
  <c r="O177" i="1"/>
  <c r="O249" i="1"/>
  <c r="A249" i="1"/>
  <c r="O314" i="1"/>
  <c r="A314" i="1"/>
  <c r="O211" i="1"/>
  <c r="O718" i="1"/>
  <c r="A718" i="1"/>
  <c r="A159" i="1"/>
  <c r="A177" i="1"/>
  <c r="H177" i="1"/>
  <c r="A194" i="1"/>
  <c r="A211" i="1"/>
  <c r="B37" i="3"/>
  <c r="O841" i="1"/>
  <c r="A841" i="1"/>
  <c r="O315" i="1"/>
  <c r="A315" i="1"/>
  <c r="O641" i="1"/>
  <c r="A641" i="1"/>
  <c r="O672" i="1"/>
  <c r="A672" i="1"/>
  <c r="O212" i="1"/>
  <c r="O612" i="1"/>
  <c r="A612" i="1"/>
  <c r="O492" i="1"/>
  <c r="A492" i="1"/>
  <c r="O432" i="1"/>
  <c r="A432" i="1"/>
  <c r="O178" i="1"/>
  <c r="O376" i="1"/>
  <c r="A376" i="1"/>
  <c r="O250" i="1"/>
  <c r="A250" i="1"/>
  <c r="O549" i="1"/>
  <c r="A549" i="1"/>
  <c r="O345" i="1"/>
  <c r="A345" i="1"/>
  <c r="O705" i="1"/>
  <c r="A705" i="1"/>
  <c r="O778" i="1"/>
  <c r="A778" i="1"/>
  <c r="O742" i="1"/>
  <c r="A742" i="1"/>
  <c r="O579" i="1"/>
  <c r="A579" i="1"/>
  <c r="O283" i="1"/>
  <c r="A283" i="1"/>
  <c r="O462" i="1"/>
  <c r="A462" i="1"/>
  <c r="O520" i="1"/>
  <c r="A520" i="1"/>
  <c r="H169" i="1"/>
  <c r="H163" i="1"/>
  <c r="H170" i="1"/>
  <c r="H166" i="1"/>
  <c r="H161" i="1"/>
  <c r="H160" i="1"/>
  <c r="H165" i="1"/>
  <c r="H162" i="1"/>
  <c r="H171" i="1"/>
  <c r="H173" i="1"/>
  <c r="H167" i="1"/>
  <c r="H172" i="1"/>
  <c r="H168" i="1"/>
  <c r="H164" i="1"/>
  <c r="H175" i="1"/>
  <c r="H159" i="1"/>
  <c r="H176" i="1"/>
  <c r="H174" i="1"/>
  <c r="H210" i="1"/>
  <c r="A178" i="1"/>
  <c r="H200" i="1"/>
  <c r="A212" i="1"/>
  <c r="H212" i="1"/>
  <c r="B38" i="3"/>
  <c r="O316" i="1"/>
  <c r="A316" i="1"/>
  <c r="O346" i="1"/>
  <c r="A346" i="1"/>
  <c r="O377" i="1"/>
  <c r="A377" i="1"/>
  <c r="O251" i="1"/>
  <c r="A251" i="1"/>
  <c r="O284" i="1"/>
  <c r="A284" i="1"/>
  <c r="O213" i="1"/>
  <c r="H194" i="1"/>
  <c r="H188" i="1"/>
  <c r="H190" i="1"/>
  <c r="H203" i="1"/>
  <c r="H178" i="1"/>
  <c r="H207" i="1"/>
  <c r="H179" i="1"/>
  <c r="H184" i="1"/>
  <c r="H180" i="1"/>
  <c r="H181" i="1"/>
  <c r="H185" i="1"/>
  <c r="H189" i="1"/>
  <c r="H191" i="1"/>
  <c r="H193" i="1"/>
  <c r="H206" i="1"/>
  <c r="H186" i="1"/>
  <c r="H195" i="1"/>
  <c r="H183" i="1"/>
  <c r="H204" i="1"/>
  <c r="H209" i="1"/>
  <c r="H196" i="1"/>
  <c r="H202" i="1"/>
  <c r="H201" i="1"/>
  <c r="H187" i="1"/>
  <c r="H182" i="1"/>
  <c r="H198" i="1"/>
  <c r="H205" i="1"/>
  <c r="H199" i="1"/>
  <c r="H197" i="1"/>
  <c r="H192" i="1"/>
  <c r="H208" i="1"/>
  <c r="H211" i="1"/>
  <c r="A213" i="1"/>
  <c r="H213" i="1"/>
  <c r="B39" i="3"/>
  <c r="O252" i="1"/>
  <c r="A252" i="1"/>
  <c r="O214" i="1"/>
  <c r="O571" i="1"/>
  <c r="A571" i="1"/>
  <c r="O609" i="1"/>
  <c r="A609" i="1"/>
  <c r="O676" i="1"/>
  <c r="A676" i="1"/>
  <c r="O935" i="1"/>
  <c r="A935" i="1"/>
  <c r="O893" i="1"/>
  <c r="A893" i="1"/>
  <c r="O317" i="1"/>
  <c r="A317" i="1"/>
  <c r="A214" i="1"/>
  <c r="H215" i="1"/>
  <c r="B40" i="3"/>
  <c r="O1000" i="1"/>
  <c r="A1000" i="1"/>
  <c r="O519" i="1"/>
  <c r="A519" i="1"/>
  <c r="O491" i="1"/>
  <c r="A491" i="1"/>
  <c r="O1072" i="1"/>
  <c r="A1072" i="1"/>
  <c r="O378" i="1"/>
  <c r="A378" i="1"/>
  <c r="O578" i="1"/>
  <c r="A578" i="1"/>
  <c r="O431" i="1"/>
  <c r="A431" i="1"/>
  <c r="O786" i="1"/>
  <c r="A786" i="1"/>
  <c r="O677" i="1"/>
  <c r="A677" i="1"/>
  <c r="O318" i="1"/>
  <c r="A318" i="1"/>
  <c r="O1207" i="1"/>
  <c r="A1207" i="1"/>
  <c r="O253" i="1"/>
  <c r="A253" i="1"/>
  <c r="O285" i="1"/>
  <c r="A285" i="1"/>
  <c r="O819" i="1"/>
  <c r="A819" i="1"/>
  <c r="O1036" i="1"/>
  <c r="A1036" i="1"/>
  <c r="O1302" i="1"/>
  <c r="A1302" i="1"/>
  <c r="O406" i="1"/>
  <c r="A406" i="1"/>
  <c r="O714" i="1"/>
  <c r="A714" i="1"/>
  <c r="O461" i="1"/>
  <c r="A461" i="1"/>
  <c r="O901" i="1"/>
  <c r="A901" i="1"/>
  <c r="O751" i="1"/>
  <c r="A751" i="1"/>
  <c r="O1140" i="1"/>
  <c r="A1140" i="1"/>
  <c r="O1332" i="1"/>
  <c r="A1332" i="1"/>
  <c r="O966" i="1"/>
  <c r="A966" i="1"/>
  <c r="O347" i="1"/>
  <c r="A347" i="1"/>
  <c r="H214" i="1"/>
  <c r="B41" i="3"/>
  <c r="O286" i="1"/>
  <c r="A286" i="1"/>
  <c r="O319" i="1"/>
  <c r="A319" i="1"/>
  <c r="O348" i="1"/>
  <c r="A348" i="1"/>
  <c r="O254" i="1"/>
  <c r="A254" i="1"/>
  <c r="B42" i="3"/>
  <c r="O379" i="1"/>
  <c r="A379" i="1"/>
  <c r="O469" i="1"/>
  <c r="A469" i="1"/>
  <c r="O255" i="1"/>
  <c r="A255" i="1"/>
  <c r="O349" i="1"/>
  <c r="A349" i="1"/>
  <c r="O407" i="1"/>
  <c r="A407" i="1"/>
  <c r="O498" i="1"/>
  <c r="A498" i="1"/>
  <c r="O555" i="1"/>
  <c r="A555" i="1"/>
  <c r="O584" i="1"/>
  <c r="A584" i="1"/>
  <c r="O320" i="1"/>
  <c r="A320" i="1"/>
  <c r="O526" i="1"/>
  <c r="A526" i="1"/>
  <c r="O438" i="1"/>
  <c r="A438" i="1"/>
  <c r="B43" i="3"/>
  <c r="O489" i="1"/>
  <c r="A489" i="1"/>
  <c r="O969" i="1"/>
  <c r="A969" i="1"/>
  <c r="O1097" i="1"/>
  <c r="A1097" i="1"/>
  <c r="O408" i="1"/>
  <c r="A408" i="1"/>
  <c r="O577" i="1"/>
  <c r="A577" i="1"/>
  <c r="O936" i="1"/>
  <c r="A936" i="1"/>
  <c r="O321" i="1"/>
  <c r="A321" i="1"/>
  <c r="O745" i="1"/>
  <c r="A745" i="1"/>
  <c r="O380" i="1"/>
  <c r="A380" i="1"/>
  <c r="O350" i="1"/>
  <c r="A350" i="1"/>
  <c r="O897" i="1"/>
  <c r="A897" i="1"/>
  <c r="O611" i="1"/>
  <c r="A611" i="1"/>
  <c r="O287" i="1"/>
  <c r="A287" i="1"/>
  <c r="O1039" i="1"/>
  <c r="A1039" i="1"/>
  <c r="O429" i="1"/>
  <c r="A429" i="1"/>
  <c r="O1317" i="1"/>
  <c r="A1317" i="1"/>
  <c r="O1257" i="1"/>
  <c r="A1257" i="1"/>
  <c r="O1142" i="1"/>
  <c r="A1142" i="1"/>
  <c r="O256" i="1"/>
  <c r="A256" i="1"/>
  <c r="O1170" i="1"/>
  <c r="A1170" i="1"/>
  <c r="O459" i="1"/>
  <c r="A459" i="1"/>
  <c r="O1003" i="1"/>
  <c r="A1003" i="1"/>
  <c r="O1285" i="1"/>
  <c r="A1285" i="1"/>
  <c r="O708" i="1"/>
  <c r="A708" i="1"/>
  <c r="O813" i="1"/>
  <c r="A813" i="1"/>
  <c r="O643" i="1"/>
  <c r="A643" i="1"/>
  <c r="O547" i="1"/>
  <c r="A547" i="1"/>
  <c r="O780" i="1"/>
  <c r="A780" i="1"/>
  <c r="O1231" i="1"/>
  <c r="A1231" i="1"/>
  <c r="B44" i="3"/>
  <c r="O567" i="1"/>
  <c r="A567" i="1"/>
  <c r="O728" i="1"/>
  <c r="A728" i="1"/>
  <c r="O596" i="1"/>
  <c r="A596" i="1"/>
  <c r="O538" i="1"/>
  <c r="A538" i="1"/>
  <c r="O480" i="1"/>
  <c r="A480" i="1"/>
  <c r="O626" i="1"/>
  <c r="A626" i="1"/>
  <c r="O690" i="1"/>
  <c r="A690" i="1"/>
  <c r="O509" i="1"/>
  <c r="A509" i="1"/>
  <c r="O420" i="1"/>
  <c r="A420" i="1"/>
  <c r="O657" i="1"/>
  <c r="A657" i="1"/>
  <c r="O392" i="1"/>
  <c r="A392" i="1"/>
  <c r="O363" i="1"/>
  <c r="A363" i="1"/>
  <c r="O450" i="1"/>
  <c r="A450" i="1"/>
  <c r="O1269" i="1"/>
  <c r="A1269" i="1"/>
  <c r="O894" i="1"/>
  <c r="A894" i="1"/>
  <c r="B45" i="3"/>
  <c r="O451" i="1"/>
  <c r="A451" i="1"/>
  <c r="O630" i="1"/>
  <c r="A630" i="1"/>
  <c r="O921" i="1"/>
  <c r="A921" i="1"/>
  <c r="O801" i="1"/>
  <c r="A801" i="1"/>
  <c r="O888" i="1"/>
  <c r="A888" i="1"/>
  <c r="O364" i="1"/>
  <c r="A364" i="1"/>
  <c r="O393" i="1"/>
  <c r="A393" i="1"/>
  <c r="O600" i="1"/>
  <c r="A600" i="1"/>
  <c r="O481" i="1"/>
  <c r="A481" i="1"/>
  <c r="O1112" i="1"/>
  <c r="A1112" i="1"/>
  <c r="O1025" i="1"/>
  <c r="A1025" i="1"/>
  <c r="O732" i="1"/>
  <c r="A732" i="1"/>
  <c r="O1253" i="1"/>
  <c r="A1253" i="1"/>
  <c r="O1061" i="1"/>
  <c r="A1061" i="1"/>
  <c r="O1162" i="1"/>
  <c r="A1162" i="1"/>
  <c r="O510" i="1"/>
  <c r="A510" i="1"/>
  <c r="O987" i="1"/>
  <c r="A987" i="1"/>
  <c r="O694" i="1"/>
  <c r="A694" i="1"/>
  <c r="O539" i="1"/>
  <c r="A539" i="1"/>
  <c r="O767" i="1"/>
  <c r="A767" i="1"/>
  <c r="O1279" i="1"/>
  <c r="A1279" i="1"/>
  <c r="O1223" i="1"/>
  <c r="A1223" i="1"/>
  <c r="O421" i="1"/>
  <c r="A421" i="1"/>
  <c r="O1193" i="1"/>
  <c r="A1193" i="1"/>
  <c r="O953" i="1"/>
  <c r="A953" i="1"/>
  <c r="O661" i="1"/>
  <c r="A661" i="1"/>
  <c r="O1311" i="1"/>
  <c r="A1311" i="1"/>
  <c r="O1339" i="1"/>
  <c r="A1339" i="1"/>
  <c r="O544" i="1"/>
  <c r="A544" i="1"/>
  <c r="O730" i="1"/>
  <c r="A730" i="1"/>
  <c r="O857" i="1"/>
  <c r="A857" i="1"/>
  <c r="O515" i="1"/>
  <c r="A515" i="1"/>
  <c r="O426" i="1"/>
  <c r="A426" i="1"/>
  <c r="O880" i="1"/>
  <c r="A880" i="1"/>
  <c r="O944" i="1"/>
  <c r="A944" i="1"/>
  <c r="O628" i="1"/>
  <c r="A628" i="1"/>
  <c r="O832" i="1"/>
  <c r="A832" i="1"/>
  <c r="O456" i="1"/>
  <c r="A456" i="1"/>
  <c r="O912" i="1"/>
  <c r="A912" i="1"/>
  <c r="O1050" i="1"/>
  <c r="A1050" i="1"/>
  <c r="O1017" i="1"/>
  <c r="A1017" i="1"/>
  <c r="O398" i="1"/>
  <c r="A398" i="1"/>
  <c r="O765" i="1"/>
  <c r="A765" i="1"/>
  <c r="O659" i="1"/>
  <c r="A659" i="1"/>
  <c r="O1181" i="1"/>
  <c r="A1181" i="1"/>
  <c r="O598" i="1"/>
  <c r="A598" i="1"/>
  <c r="O1323" i="1"/>
  <c r="A1323" i="1"/>
  <c r="O799" i="1"/>
  <c r="A799" i="1"/>
  <c r="O1265" i="1"/>
  <c r="A1265" i="1"/>
  <c r="O1293" i="1"/>
  <c r="A1293" i="1"/>
  <c r="O1212" i="1"/>
  <c r="A1212" i="1"/>
  <c r="O486" i="1"/>
  <c r="A486" i="1"/>
  <c r="O980" i="1"/>
  <c r="A980" i="1"/>
  <c r="O1240" i="1"/>
  <c r="A1240" i="1"/>
  <c r="O1117" i="1"/>
  <c r="A1117" i="1"/>
  <c r="O692" i="1"/>
  <c r="A692" i="1"/>
  <c r="O1083" i="1"/>
  <c r="A1083" i="1"/>
  <c r="O1152" i="1"/>
  <c r="A1152" i="1"/>
  <c r="B46" i="3"/>
  <c r="B47" i="3"/>
  <c r="O721" i="1"/>
  <c r="A721" i="1"/>
  <c r="O682" i="1"/>
  <c r="A682" i="1"/>
  <c r="O649" i="1"/>
  <c r="A649" i="1"/>
  <c r="O529" i="1"/>
  <c r="A529" i="1"/>
  <c r="O587" i="1"/>
  <c r="A587" i="1"/>
  <c r="O501" i="1"/>
  <c r="A501" i="1"/>
  <c r="O558" i="1"/>
  <c r="A558" i="1"/>
  <c r="B48" i="3"/>
  <c r="O588" i="1"/>
  <c r="A588" i="1"/>
  <c r="O530" i="1"/>
  <c r="A530" i="1"/>
  <c r="O683" i="1"/>
  <c r="A683" i="1"/>
  <c r="O1096" i="1"/>
  <c r="A1096" i="1"/>
  <c r="O559" i="1"/>
  <c r="A559" i="1"/>
  <c r="O650" i="1"/>
  <c r="A650" i="1"/>
  <c r="O964" i="1"/>
  <c r="A964" i="1"/>
  <c r="O619" i="1"/>
  <c r="A619" i="1"/>
  <c r="O998" i="1"/>
  <c r="A998" i="1"/>
  <c r="O502" i="1"/>
  <c r="A502" i="1"/>
  <c r="B49" i="3"/>
  <c r="O535" i="1"/>
  <c r="A535" i="1"/>
  <c r="O593" i="1"/>
  <c r="A593" i="1"/>
  <c r="O564" i="1"/>
  <c r="A564" i="1"/>
  <c r="O654" i="1"/>
  <c r="A654" i="1"/>
  <c r="O623" i="1"/>
  <c r="A623" i="1"/>
  <c r="O687" i="1"/>
  <c r="A687" i="1"/>
  <c r="B50" i="3"/>
  <c r="O920" i="1"/>
  <c r="A920" i="1"/>
  <c r="O738" i="1"/>
  <c r="A738" i="1"/>
  <c r="O668" i="1"/>
  <c r="A668" i="1"/>
  <c r="O865" i="1"/>
  <c r="A865" i="1"/>
  <c r="O952" i="1"/>
  <c r="A952" i="1"/>
  <c r="O1024" i="1"/>
  <c r="A1024" i="1"/>
  <c r="O986" i="1"/>
  <c r="A986" i="1"/>
  <c r="O637" i="1"/>
  <c r="A637" i="1"/>
  <c r="O807" i="1"/>
  <c r="A807" i="1"/>
  <c r="O1185" i="1"/>
  <c r="A1185" i="1"/>
  <c r="O1299" i="1"/>
  <c r="A1299" i="1"/>
  <c r="O1156" i="1"/>
  <c r="A1156" i="1"/>
  <c r="O1270" i="1"/>
  <c r="A1270" i="1"/>
  <c r="O838" i="1"/>
  <c r="A838" i="1"/>
  <c r="O1086" i="1"/>
  <c r="A1086" i="1"/>
  <c r="O1215" i="1"/>
  <c r="A1215" i="1"/>
  <c r="O774" i="1"/>
  <c r="A774" i="1"/>
  <c r="O1100" i="1"/>
  <c r="A1100" i="1"/>
  <c r="O1054" i="1"/>
  <c r="A1054" i="1"/>
  <c r="O701" i="1"/>
  <c r="A701" i="1"/>
  <c r="O887" i="1"/>
  <c r="A887" i="1"/>
  <c r="O1328" i="1"/>
  <c r="A1328" i="1"/>
  <c r="B51" i="3"/>
  <c r="O642" i="1"/>
  <c r="A642" i="1"/>
  <c r="O706" i="1"/>
  <c r="A706" i="1"/>
  <c r="O779" i="1"/>
  <c r="A779" i="1"/>
  <c r="O842" i="1"/>
  <c r="A842" i="1"/>
  <c r="O673" i="1"/>
  <c r="A673" i="1"/>
  <c r="O743" i="1"/>
  <c r="A743" i="1"/>
  <c r="O811" i="1"/>
  <c r="A811" i="1"/>
  <c r="B52" i="3"/>
  <c r="O849" i="1"/>
  <c r="A849" i="1"/>
  <c r="O937" i="1"/>
  <c r="A937" i="1"/>
  <c r="O753" i="1"/>
  <c r="A753" i="1"/>
  <c r="O871" i="1"/>
  <c r="A871" i="1"/>
  <c r="O788" i="1"/>
  <c r="A788" i="1"/>
  <c r="O821" i="1"/>
  <c r="A821" i="1"/>
  <c r="O716" i="1"/>
  <c r="A716" i="1"/>
  <c r="B53" i="3"/>
  <c r="O905" i="1"/>
  <c r="A905" i="1"/>
  <c r="O874" i="1"/>
  <c r="A874" i="1"/>
  <c r="O824" i="1"/>
  <c r="A824" i="1"/>
  <c r="O1065" i="1"/>
  <c r="A1065" i="1"/>
  <c r="O1226" i="1"/>
  <c r="A1226" i="1"/>
  <c r="O756" i="1"/>
  <c r="A756" i="1"/>
  <c r="O1313" i="1"/>
  <c r="A1313" i="1"/>
  <c r="O1133" i="1"/>
  <c r="A1133" i="1"/>
  <c r="O1029" i="1"/>
  <c r="A1029" i="1"/>
  <c r="O926" i="1"/>
  <c r="A926" i="1"/>
  <c r="O1121" i="1"/>
  <c r="A1121" i="1"/>
  <c r="O1196" i="1"/>
  <c r="A1196" i="1"/>
  <c r="O991" i="1"/>
  <c r="A991" i="1"/>
  <c r="O1165" i="1"/>
  <c r="A1165" i="1"/>
  <c r="O791" i="1"/>
  <c r="A791" i="1"/>
  <c r="O957" i="1"/>
  <c r="A957" i="1"/>
  <c r="O1281" i="1"/>
  <c r="A1281" i="1"/>
  <c r="B54" i="3"/>
  <c r="O878" i="1"/>
  <c r="A878" i="1"/>
  <c r="O830" i="1"/>
  <c r="A830" i="1"/>
  <c r="B55" i="3"/>
  <c r="O1008" i="1"/>
  <c r="A1008" i="1"/>
  <c r="O882" i="1"/>
  <c r="A882" i="1"/>
  <c r="O860" i="1"/>
  <c r="A860" i="1"/>
  <c r="O1289" i="1"/>
  <c r="A1289" i="1"/>
  <c r="O915" i="1"/>
  <c r="A915" i="1"/>
  <c r="O1235" i="1"/>
  <c r="A1235" i="1"/>
  <c r="O974" i="1"/>
  <c r="A974" i="1"/>
  <c r="O1078" i="1"/>
  <c r="A1078" i="1"/>
  <c r="O947" i="1"/>
  <c r="A947" i="1"/>
  <c r="O1104" i="1"/>
  <c r="A1104" i="1"/>
  <c r="O835" i="1"/>
  <c r="A835" i="1"/>
  <c r="O1044" i="1"/>
  <c r="A1044" i="1"/>
  <c r="O1176" i="1"/>
  <c r="A1176" i="1"/>
  <c r="O1147" i="1"/>
  <c r="A1147" i="1"/>
  <c r="O1204" i="1"/>
  <c r="A1204" i="1"/>
  <c r="B56" i="3"/>
  <c r="O1073" i="1"/>
  <c r="A1073" i="1"/>
  <c r="O1038" i="1"/>
  <c r="A1038" i="1"/>
  <c r="O1325" i="1"/>
  <c r="A1325" i="1"/>
  <c r="O1243" i="1"/>
  <c r="A1243" i="1"/>
  <c r="O1106" i="1"/>
  <c r="A1106" i="1"/>
  <c r="O1141" i="1"/>
  <c r="A1141" i="1"/>
  <c r="O968" i="1"/>
  <c r="A968" i="1"/>
  <c r="O1002" i="1"/>
  <c r="A1002" i="1"/>
  <c r="O1267" i="1"/>
  <c r="A1267" i="1"/>
  <c r="O1296" i="1"/>
  <c r="A1296" i="1"/>
  <c r="B57" i="3"/>
  <c r="O1074" i="1"/>
  <c r="A1074" i="1"/>
  <c r="O970" i="1"/>
  <c r="A970" i="1"/>
  <c r="O1163" i="1"/>
  <c r="A1163" i="1"/>
  <c r="O1004" i="1"/>
  <c r="A1004" i="1"/>
  <c r="O1261" i="1"/>
  <c r="A1261" i="1"/>
  <c r="O1098" i="1"/>
  <c r="A1098" i="1"/>
  <c r="O1236" i="1"/>
  <c r="A1236" i="1"/>
  <c r="O1143" i="1"/>
  <c r="A1143" i="1"/>
  <c r="O1194" i="1"/>
  <c r="A1194" i="1"/>
  <c r="O1224" i="1"/>
  <c r="A1224" i="1"/>
  <c r="O1040" i="1"/>
  <c r="A1040" i="1"/>
  <c r="B58" i="3"/>
  <c r="O1041" i="1"/>
  <c r="A1041" i="1"/>
  <c r="O971" i="1"/>
  <c r="A971" i="1"/>
  <c r="O1319" i="1"/>
  <c r="A1319" i="1"/>
  <c r="O1107" i="1"/>
  <c r="A1107" i="1"/>
  <c r="O1234" i="1"/>
  <c r="A1234" i="1"/>
  <c r="O1005" i="1"/>
  <c r="A1005" i="1"/>
  <c r="O1075" i="1"/>
  <c r="A1075" i="1"/>
  <c r="O1203" i="1"/>
  <c r="A1203" i="1"/>
  <c r="O1260" i="1"/>
  <c r="A1260" i="1"/>
  <c r="O1174" i="1"/>
  <c r="A1174" i="1"/>
  <c r="O1288" i="1"/>
  <c r="A1288" i="1"/>
  <c r="O1144" i="1"/>
  <c r="A1144" i="1"/>
  <c r="B59" i="3"/>
  <c r="O1099" i="1"/>
  <c r="A1099" i="1"/>
  <c r="O1076" i="1"/>
  <c r="A1076" i="1"/>
  <c r="O1333" i="1"/>
  <c r="A1333" i="1"/>
  <c r="O1006" i="1"/>
  <c r="A1006" i="1"/>
  <c r="O972" i="1"/>
  <c r="A972" i="1"/>
  <c r="O1145" i="1"/>
  <c r="A1145" i="1"/>
  <c r="O1303" i="1"/>
  <c r="A1303" i="1"/>
  <c r="O1042" i="1"/>
  <c r="A1042" i="1"/>
  <c r="B60" i="3"/>
  <c r="O973" i="1"/>
  <c r="A973" i="1"/>
  <c r="O1043" i="1"/>
  <c r="A1043" i="1"/>
  <c r="O1007" i="1"/>
  <c r="A1007" i="1"/>
  <c r="O1103" i="1"/>
  <c r="A1103" i="1"/>
  <c r="O1146" i="1"/>
  <c r="A1146" i="1"/>
  <c r="O1077" i="1"/>
  <c r="A1077" i="1"/>
  <c r="O1175" i="1"/>
  <c r="A1175" i="1"/>
  <c r="B61" i="3"/>
  <c r="O1048" i="1"/>
  <c r="A1048" i="1"/>
  <c r="O1290" i="1"/>
  <c r="A1290" i="1"/>
  <c r="O1262" i="1"/>
  <c r="A1262" i="1"/>
  <c r="O1081" i="1"/>
  <c r="A1081" i="1"/>
  <c r="O1012" i="1"/>
  <c r="A1012" i="1"/>
  <c r="O1179" i="1"/>
  <c r="A1179" i="1"/>
  <c r="O1150" i="1"/>
  <c r="A1150" i="1"/>
  <c r="O1210" i="1"/>
  <c r="A1210" i="1"/>
  <c r="O1237" i="1"/>
  <c r="A1237" i="1"/>
  <c r="O1110" i="1"/>
  <c r="A1110" i="1"/>
  <c r="O1320" i="1"/>
  <c r="A1320" i="1"/>
  <c r="B62" i="3"/>
  <c r="O1088" i="1"/>
  <c r="A1088" i="1"/>
  <c r="O1326" i="1"/>
  <c r="A1326" i="1"/>
  <c r="O1244" i="1"/>
  <c r="A1244" i="1"/>
  <c r="O1186" i="1"/>
  <c r="A1186" i="1"/>
  <c r="O1297" i="1"/>
  <c r="A1297" i="1"/>
  <c r="O1094" i="1"/>
  <c r="A1094" i="1"/>
  <c r="O1157" i="1"/>
  <c r="A1157" i="1"/>
  <c r="O1216" i="1"/>
  <c r="A1216" i="1"/>
  <c r="B63" i="3"/>
  <c r="O1298" i="1"/>
  <c r="A1298" i="1"/>
  <c r="O1327" i="1"/>
  <c r="A1327" i="1"/>
  <c r="O1268" i="1"/>
  <c r="A1268" i="1"/>
  <c r="B64" i="3"/>
  <c r="O1338" i="1"/>
  <c r="A1338" i="1"/>
  <c r="F3" i="3"/>
  <c r="O1340" i="1"/>
  <c r="A1340" i="1"/>
  <c r="S4" i="1" a="1"/>
  <c r="S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<sst xmlns="http://schemas.openxmlformats.org/spreadsheetml/2006/main" count="158" uniqueCount="149">
  <si>
    <t>Date</t>
  </si>
  <si>
    <t>Loan</t>
  </si>
  <si>
    <t>Payment</t>
  </si>
  <si>
    <t>Costs</t>
  </si>
  <si>
    <t>Balance</t>
  </si>
  <si>
    <t>Loan Period</t>
  </si>
  <si>
    <t>Interest Rate</t>
  </si>
  <si>
    <t>Totals</t>
  </si>
  <si>
    <t>TRANSACTION_DATE</t>
  </si>
  <si>
    <t>FUNDS_FROM_US</t>
  </si>
  <si>
    <t>LOAN</t>
  </si>
  <si>
    <t>PAYMENT</t>
  </si>
  <si>
    <t>COSTS</t>
  </si>
  <si>
    <t>BALANCE</t>
  </si>
  <si>
    <t>LOAN_PERIOD</t>
  </si>
  <si>
    <t>INTEREST_RATE</t>
  </si>
  <si>
    <t>Funds Received from the US</t>
  </si>
  <si>
    <t>Administrative Costs</t>
  </si>
  <si>
    <t>Name</t>
  </si>
  <si>
    <t>LOAN_ID</t>
  </si>
  <si>
    <t>N/A</t>
  </si>
  <si>
    <t>Total Borrowers</t>
  </si>
  <si>
    <t>Total Loans</t>
  </si>
  <si>
    <t>Account #</t>
  </si>
  <si>
    <t>User</t>
  </si>
  <si>
    <t>English</t>
  </si>
  <si>
    <t>Número de Cuenta</t>
  </si>
  <si>
    <t>Numéro de Compte</t>
  </si>
  <si>
    <t>Khata</t>
  </si>
  <si>
    <t>Transaction #</t>
  </si>
  <si>
    <t>Número de Transacción</t>
  </si>
  <si>
    <t>Numéro de Transaction</t>
  </si>
  <si>
    <t>Transaction</t>
  </si>
  <si>
    <t>ID #</t>
  </si>
  <si>
    <t>Número de ID</t>
  </si>
  <si>
    <t>Numéro de Identifiant</t>
  </si>
  <si>
    <t>Parichaya Sankhya</t>
  </si>
  <si>
    <t>Nombre</t>
  </si>
  <si>
    <t>Prénoms &amp; Nom</t>
  </si>
  <si>
    <t>Naam</t>
  </si>
  <si>
    <t>Fecha</t>
  </si>
  <si>
    <t>Miti</t>
  </si>
  <si>
    <t>Préstamo</t>
  </si>
  <si>
    <t>Montant Prêté</t>
  </si>
  <si>
    <t>Rin</t>
  </si>
  <si>
    <t>Abono</t>
  </si>
  <si>
    <t>Montant Remboursé</t>
  </si>
  <si>
    <t>Kista</t>
  </si>
  <si>
    <t>Fondos recibidos de los EEUU</t>
  </si>
  <si>
    <t>Somme recue des Etats-Unis</t>
  </si>
  <si>
    <t>… bata prapta Kosh</t>
  </si>
  <si>
    <t>Gastos</t>
  </si>
  <si>
    <t>Coût</t>
  </si>
  <si>
    <t>Mulya</t>
  </si>
  <si>
    <t>Count</t>
  </si>
  <si>
    <t>Cuenta</t>
  </si>
  <si>
    <t>Ganana</t>
  </si>
  <si>
    <t>Solde</t>
  </si>
  <si>
    <t>Banki</t>
  </si>
  <si>
    <t>Duración de Préstamo</t>
  </si>
  <si>
    <t>Duree du Prêt</t>
  </si>
  <si>
    <t>Rin abadhi</t>
  </si>
  <si>
    <t>Taza de Interés</t>
  </si>
  <si>
    <t>Taux d'intérêt</t>
  </si>
  <si>
    <t>Byaj dar</t>
  </si>
  <si>
    <t>Totales</t>
  </si>
  <si>
    <t>Total</t>
  </si>
  <si>
    <t>Jamma</t>
  </si>
  <si>
    <t>Local Organization Name</t>
  </si>
  <si>
    <t>Nombre de la Organización Local</t>
  </si>
  <si>
    <t>Nom de L'organisation locale</t>
  </si>
  <si>
    <t>Sthaniya Sanstha ko Naam</t>
  </si>
  <si>
    <t>Program Site</t>
  </si>
  <si>
    <t>Sitio del Programa</t>
  </si>
  <si>
    <t>Site du programme</t>
  </si>
  <si>
    <t>Karyakram sthal</t>
  </si>
  <si>
    <t>Loan Amount</t>
  </si>
  <si>
    <t>Monto de Préstamo</t>
  </si>
  <si>
    <t>Montant du Prêt</t>
  </si>
  <si>
    <t>Jamma Rin</t>
  </si>
  <si>
    <t>Interest Rate (monthly)</t>
  </si>
  <si>
    <t>Taza de Interés (mensual)</t>
  </si>
  <si>
    <t>Taux d'intérêt (Mensuel)</t>
  </si>
  <si>
    <t>Bhyaj dar (Maasik)</t>
  </si>
  <si>
    <t>Monthly Principal</t>
  </si>
  <si>
    <t>Capital Mensual</t>
  </si>
  <si>
    <t>Montant du capital mensuel</t>
  </si>
  <si>
    <t xml:space="preserve">Maasik Saanwaa </t>
  </si>
  <si>
    <t>Monthly Interest</t>
  </si>
  <si>
    <t>Interés Mensual</t>
  </si>
  <si>
    <t>Montant des intérêts mensuels</t>
  </si>
  <si>
    <t>Maasik Byaaj dar</t>
  </si>
  <si>
    <t>Total Monthly Payment</t>
  </si>
  <si>
    <t>Abono Mensual Total</t>
  </si>
  <si>
    <t>Montant total des mensualités</t>
  </si>
  <si>
    <t>Jamma Maasik Bhuktani</t>
  </si>
  <si>
    <t>Total Repayment Amount</t>
  </si>
  <si>
    <t>Pago Total</t>
  </si>
  <si>
    <t>Somme Totale remboursée</t>
  </si>
  <si>
    <t xml:space="preserve">Jamma puna bhuktani </t>
  </si>
  <si>
    <t>Total Interest Amount</t>
  </si>
  <si>
    <t>Interés Total</t>
  </si>
  <si>
    <t>Montant total des intérêts</t>
  </si>
  <si>
    <t xml:space="preserve">Jamma byaj </t>
  </si>
  <si>
    <t>Prestatarios Totales</t>
  </si>
  <si>
    <t>Nomre d'emprunteurs</t>
  </si>
  <si>
    <t>Jamma Riniharu</t>
  </si>
  <si>
    <t>Prestamos Totales</t>
  </si>
  <si>
    <t>Montant total des Prêts</t>
  </si>
  <si>
    <t>Usuario</t>
  </si>
  <si>
    <t>Utilisateur</t>
  </si>
  <si>
    <t>Prayogkartahaur</t>
  </si>
  <si>
    <t>Nombre de Prêts</t>
  </si>
  <si>
    <t>Riniharuko sankhyaa</t>
  </si>
  <si>
    <t>Español</t>
  </si>
  <si>
    <t>Français</t>
  </si>
  <si>
    <t>NAME_BORROWER</t>
  </si>
  <si>
    <t>SITE</t>
  </si>
  <si>
    <t>DATABASE</t>
  </si>
  <si>
    <t>Praśāsanika lāgata</t>
  </si>
  <si>
    <t>Gastos Administrativos</t>
  </si>
  <si>
    <t>Frais Administratifs</t>
  </si>
  <si>
    <t>Número de Prestamos</t>
  </si>
  <si>
    <t>Number of Loans</t>
  </si>
  <si>
    <t>ACCOUNT #</t>
  </si>
  <si>
    <t>Country</t>
  </si>
  <si>
    <t>País</t>
  </si>
  <si>
    <t>Pays</t>
  </si>
  <si>
    <t>Dēśa</t>
  </si>
  <si>
    <t>Funds Sent from the US (USD)</t>
  </si>
  <si>
    <t>FUNDS_SENT_USD</t>
  </si>
  <si>
    <t>LOAN_CLOSED</t>
  </si>
  <si>
    <t>Préstamo Cerrado (x)</t>
  </si>
  <si>
    <t>Loan Closed (x)</t>
  </si>
  <si>
    <t>Prêt Fermé (x)</t>
  </si>
  <si>
    <t>Loanṇa banda cha (x)</t>
  </si>
  <si>
    <t>Language/Idioma/Langue/Aṅgrējī</t>
  </si>
  <si>
    <t>NOTES</t>
  </si>
  <si>
    <t>Notes</t>
  </si>
  <si>
    <t>Nōṭaharū</t>
  </si>
  <si>
    <t>Remarques</t>
  </si>
  <si>
    <t>Notas</t>
  </si>
  <si>
    <t>Loan Balance</t>
  </si>
  <si>
    <t>Balance del Préstamo</t>
  </si>
  <si>
    <t>Solde du Prêt</t>
  </si>
  <si>
    <t>Banki Rin</t>
  </si>
  <si>
    <t>Nepali</t>
  </si>
  <si>
    <t>LOAN_BALANCE</t>
  </si>
  <si>
    <t>C_ARACATACA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</si>
</sst>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7">
    <xf numFmtId="0" fontId="0" fillId="0" borderId="0" xfId="0"/>
    <xf numFmtId="0" fontId="0" fillId="0" borderId="0" xfId="0" applyProtection="1"/>
    <xf numFmtId="0" fontId="0" fillId="0" borderId="0" xfId="0" applyAlignment="1" applyProtection="1">
      <alignment horizontal="center"/>
    </xf>
    <xf numFmtId="14" fontId="0" fillId="2" borderId="1" xfId="0" applyNumberFormat="1" applyFill="1" applyBorder="1" applyAlignment="1" applyProtection="1">
      <alignment horizontal="left"/>
      <protection locked="0"/>
    </xf>
    <xf numFmtId="0" fontId="0" fillId="2" borderId="1" xfId="0" applyFill="1" applyBorder="1" applyProtection="1">
      <protection locked="0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Protection="1"/>
    <xf numFmtId="0" fontId="0" fillId="0" borderId="0" xfId="0" applyBorder="1" applyAlignment="1" applyProtection="1">
      <alignment horizontal="center"/>
    </xf>
    <xf numFmtId="164" fontId="0" fillId="0" borderId="0" xfId="0" applyNumberFormat="1" applyAlignment="1" applyProtection="1">
      <alignment horizontal="right"/>
    </xf>
    <xf numFmtId="164" fontId="0" fillId="0" borderId="0" xfId="1" applyNumberFormat="1" applyFont="1" applyAlignment="1" applyProtection="1">
      <alignment horizontal="right"/>
    </xf>
    <xf numFmtId="164" fontId="0" fillId="0" borderId="0" xfId="1" applyNumberFormat="1" applyFont="1" applyBorder="1" applyAlignment="1" applyProtection="1">
      <alignment horizontal="right"/>
    </xf>
    <xf numFmtId="164" fontId="0" fillId="2" borderId="2" xfId="0" applyNumberFormat="1" applyFill="1" applyBorder="1" applyAlignment="1" applyProtection="1">
      <alignment horizontal="right"/>
      <protection locked="0"/>
    </xf>
    <xf numFmtId="164" fontId="0" fillId="2" borderId="1" xfId="0" applyNumberFormat="1" applyFill="1" applyBorder="1" applyAlignment="1" applyProtection="1">
      <alignment horizontal="right"/>
      <protection locked="0"/>
    </xf>
    <xf numFmtId="0" fontId="0" fillId="2" borderId="1" xfId="0" applyFill="1" applyBorder="1" applyAlignment="1" applyProtection="1">
      <alignment horizontal="right"/>
      <protection locked="0"/>
    </xf>
    <xf numFmtId="0" fontId="0" fillId="0" borderId="0" xfId="0" applyAlignment="1" applyProtection="1">
      <alignment horizontal="right"/>
    </xf>
    <xf numFmtId="0" fontId="0" fillId="3" borderId="19" xfId="0" applyFill="1" applyBorder="1" applyAlignment="1" applyProtection="1">
      <alignment horizontal="center"/>
      <protection locked="0"/>
    </xf>
    <xf numFmtId="0" fontId="0" fillId="2" borderId="23" xfId="0" applyFill="1" applyBorder="1" applyProtection="1">
      <protection locked="0"/>
    </xf>
    <xf numFmtId="0" fontId="0" fillId="2" borderId="23" xfId="0" applyFill="1" applyBorder="1" applyAlignment="1" applyProtection="1">
      <alignment horizontal="right"/>
      <protection locked="0"/>
    </xf>
    <xf numFmtId="0" fontId="0" fillId="4" borderId="18" xfId="0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0" xfId="0" applyFill="1" applyBorder="1" applyProtection="1"/>
    <xf numFmtId="0" fontId="0" fillId="4" borderId="12" xfId="0" applyFill="1" applyBorder="1" applyProtection="1"/>
    <xf numFmtId="0" fontId="0" fillId="5" borderId="6" xfId="2" applyNumberFormat="1" applyFont="1" applyFill="1" applyBorder="1" applyAlignment="1" applyProtection="1">
      <alignment horizontal="left"/>
      <protection hidden="1"/>
    </xf>
    <xf numFmtId="0" fontId="0" fillId="5" borderId="2" xfId="0" applyFill="1" applyBorder="1"/>
    <xf numFmtId="0" fontId="0" fillId="5" borderId="7" xfId="0" applyFill="1" applyBorder="1"/>
    <xf numFmtId="0" fontId="0" fillId="5" borderId="3" xfId="0" applyFill="1" applyBorder="1" applyAlignment="1" applyProtection="1">
      <alignment horizontal="left"/>
    </xf>
    <xf numFmtId="0" fontId="0" fillId="5" borderId="1" xfId="0" applyFill="1" applyBorder="1"/>
    <xf numFmtId="0" fontId="0" fillId="5" borderId="5" xfId="0" applyFill="1" applyBorder="1"/>
    <xf numFmtId="0" fontId="0" fillId="5" borderId="3" xfId="0" applyFont="1" applyFill="1" applyBorder="1" applyAlignment="1">
      <alignment horizontal="left"/>
    </xf>
    <xf numFmtId="0" fontId="0" fillId="5" borderId="3" xfId="2" applyNumberFormat="1" applyFont="1" applyFill="1" applyBorder="1" applyAlignment="1" applyProtection="1">
      <alignment horizontal="left"/>
    </xf>
    <xf numFmtId="0" fontId="0" fillId="5" borderId="3" xfId="0" applyFill="1" applyBorder="1"/>
    <xf numFmtId="0" fontId="0" fillId="5" borderId="4" xfId="0" applyFill="1" applyBorder="1"/>
    <xf numFmtId="0" fontId="0" fillId="5" borderId="0" xfId="0" applyFont="1" applyFill="1" applyBorder="1" applyAlignment="1">
      <alignment horizontal="left" vertical="center"/>
    </xf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 applyProtection="1"/>
    <xf numFmtId="0" fontId="0" fillId="5" borderId="11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4" borderId="18" xfId="0" applyFill="1" applyBorder="1" applyProtection="1"/>
    <xf numFmtId="0" fontId="0" fillId="5" borderId="14" xfId="0" applyFill="1" applyBorder="1" applyProtection="1"/>
    <xf numFmtId="44" fontId="0" fillId="5" borderId="15" xfId="1" applyFont="1" applyFill="1" applyBorder="1" applyProtection="1"/>
    <xf numFmtId="44" fontId="0" fillId="5" borderId="11" xfId="1" applyFont="1" applyFill="1" applyBorder="1" applyProtection="1"/>
    <xf numFmtId="0" fontId="0" fillId="5" borderId="12" xfId="0" applyFill="1" applyBorder="1" applyProtection="1"/>
    <xf numFmtId="44" fontId="0" fillId="5" borderId="13" xfId="1" applyFont="1" applyFill="1" applyBorder="1" applyProtection="1"/>
    <xf numFmtId="164" fontId="0" fillId="5" borderId="13" xfId="0" applyNumberFormat="1" applyFill="1" applyBorder="1" applyProtection="1"/>
    <xf numFmtId="0" fontId="0" fillId="4" borderId="25" xfId="0" applyFill="1" applyBorder="1" applyAlignment="1" applyProtection="1">
      <alignment horizontal="center"/>
    </xf>
    <xf numFmtId="0" fontId="0" fillId="4" borderId="26" xfId="0" applyFill="1" applyBorder="1" applyAlignment="1" applyProtection="1">
      <alignment horizontal="center"/>
    </xf>
    <xf numFmtId="0" fontId="0" fillId="4" borderId="1" xfId="0" applyFill="1" applyBorder="1" applyAlignment="1" applyProtection="1">
      <alignment horizontal="center"/>
    </xf>
    <xf numFmtId="0" fontId="0" fillId="4" borderId="6" xfId="0" applyFill="1" applyBorder="1" applyAlignment="1">
      <alignment horizontal="center"/>
    </xf>
    <xf numFmtId="0" fontId="0" fillId="4" borderId="2" xfId="0" applyFill="1" applyBorder="1" applyAlignment="1" applyProtection="1">
      <alignment horizontal="center"/>
    </xf>
    <xf numFmtId="0" fontId="0" fillId="4" borderId="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4" borderId="23" xfId="0" applyFill="1" applyBorder="1" applyAlignment="1" applyProtection="1">
      <alignment horizontal="center"/>
    </xf>
    <xf numFmtId="0" fontId="0" fillId="4" borderId="1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164" fontId="0" fillId="0" borderId="0" xfId="1" applyNumberFormat="1" applyFont="1" applyFill="1" applyAlignment="1" applyProtection="1">
      <alignment horizontal="right"/>
    </xf>
    <xf numFmtId="164" fontId="0" fillId="0" borderId="0" xfId="1" applyNumberFormat="1" applyFont="1" applyFill="1" applyBorder="1" applyAlignment="1" applyProtection="1">
      <alignment horizontal="right"/>
    </xf>
    <xf numFmtId="164" fontId="0" fillId="4" borderId="19" xfId="1" applyNumberFormat="1" applyFont="1" applyFill="1" applyBorder="1" applyAlignment="1" applyProtection="1">
      <alignment horizontal="center"/>
    </xf>
    <xf numFmtId="0" fontId="0" fillId="5" borderId="21" xfId="0" applyFill="1" applyBorder="1" applyAlignment="1" applyProtection="1">
      <alignment horizontal="center"/>
    </xf>
    <xf numFmtId="0" fontId="0" fillId="0" borderId="0" xfId="0" applyNumberFormat="1" applyFill="1" applyProtection="1"/>
    <xf numFmtId="0" fontId="0" fillId="4" borderId="14" xfId="0" applyFill="1" applyBorder="1" applyAlignment="1" applyProtection="1">
      <alignment horizontal="center"/>
      <protection hidden="1"/>
    </xf>
    <xf numFmtId="0" fontId="0" fillId="4" borderId="10" xfId="0" applyFill="1" applyBorder="1" applyAlignment="1" applyProtection="1">
      <alignment horizontal="center"/>
      <protection hidden="1"/>
    </xf>
    <xf numFmtId="0" fontId="0" fillId="4" borderId="12" xfId="0" applyFill="1" applyBorder="1" applyAlignment="1" applyProtection="1">
      <alignment horizontal="center"/>
      <protection hidden="1"/>
    </xf>
    <xf numFmtId="164" fontId="0" fillId="4" borderId="30" xfId="1" applyNumberFormat="1" applyFont="1" applyFill="1" applyBorder="1" applyAlignment="1" applyProtection="1">
      <alignment horizontal="center"/>
    </xf>
    <xf numFmtId="164" fontId="0" fillId="5" borderId="25" xfId="1" applyNumberFormat="1" applyFont="1" applyFill="1" applyBorder="1" applyAlignment="1" applyProtection="1">
      <protection locked="0"/>
    </xf>
    <xf numFmtId="164" fontId="0" fillId="5" borderId="32" xfId="1" applyNumberFormat="1" applyFont="1" applyFill="1" applyBorder="1" applyAlignment="1" applyProtection="1">
      <alignment horizontal="right"/>
      <protection locked="0"/>
    </xf>
    <xf numFmtId="164" fontId="0" fillId="5" borderId="27" xfId="1" applyNumberFormat="1" applyFont="1" applyFill="1" applyBorder="1" applyAlignment="1" applyProtection="1">
      <alignment horizontal="right"/>
      <protection locked="0"/>
    </xf>
    <xf numFmtId="14" fontId="0" fillId="2" borderId="2" xfId="0" applyNumberFormat="1" applyFill="1" applyBorder="1" applyAlignment="1" applyProtection="1">
      <alignment horizontal="left"/>
      <protection locked="0"/>
    </xf>
    <xf numFmtId="164" fontId="0" fillId="4" borderId="18" xfId="1" applyNumberFormat="1" applyFont="1" applyFill="1" applyBorder="1" applyAlignment="1" applyProtection="1">
      <alignment horizontal="center"/>
    </xf>
    <xf numFmtId="0" fontId="0" fillId="4" borderId="33" xfId="0" applyFill="1" applyBorder="1" applyAlignment="1" applyProtection="1">
      <alignment horizontal="center"/>
    </xf>
    <xf numFmtId="0" fontId="0" fillId="4" borderId="30" xfId="0" applyFill="1" applyBorder="1" applyAlignment="1" applyProtection="1">
      <alignment horizontal="center"/>
    </xf>
    <xf numFmtId="0" fontId="0" fillId="4" borderId="31" xfId="0" applyFill="1" applyBorder="1" applyAlignment="1" applyProtection="1">
      <alignment horizontal="center"/>
    </xf>
    <xf numFmtId="164" fontId="0" fillId="2" borderId="7" xfId="0" applyNumberFormat="1" applyFill="1" applyBorder="1" applyAlignment="1" applyProtection="1">
      <alignment horizontal="right"/>
      <protection locked="0"/>
    </xf>
    <xf numFmtId="164" fontId="0" fillId="2" borderId="5" xfId="0" applyNumberFormat="1" applyFill="1" applyBorder="1" applyAlignment="1" applyProtection="1">
      <alignment horizontal="right"/>
      <protection locked="0"/>
    </xf>
    <xf numFmtId="0" fontId="0" fillId="2" borderId="5" xfId="0" applyFill="1" applyBorder="1" applyAlignment="1" applyProtection="1">
      <alignment horizontal="right"/>
      <protection locked="0"/>
    </xf>
    <xf numFmtId="0" fontId="0" fillId="2" borderId="29" xfId="0" applyFill="1" applyBorder="1" applyAlignment="1" applyProtection="1">
      <alignment horizontal="right"/>
      <protection locked="0"/>
    </xf>
    <xf numFmtId="0" fontId="0" fillId="5" borderId="6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8" xfId="0" applyFill="1" applyBorder="1" applyProtection="1"/>
    <xf numFmtId="0" fontId="0" fillId="0" borderId="32" xfId="0" applyBorder="1" applyProtection="1">
      <protection locked="0"/>
    </xf>
    <xf numFmtId="0" fontId="0" fillId="0" borderId="25" xfId="0" applyBorder="1" applyProtection="1">
      <protection locked="0"/>
    </xf>
    <xf numFmtId="0" fontId="0" fillId="0" borderId="27" xfId="0" applyBorder="1" applyProtection="1">
      <protection locked="0"/>
    </xf>
    <xf numFmtId="164" fontId="0" fillId="0" borderId="11" xfId="1" applyNumberFormat="1" applyFont="1" applyBorder="1" applyAlignment="1" applyProtection="1">
      <alignment horizontal="right"/>
    </xf>
    <xf numFmtId="164" fontId="0" fillId="0" borderId="13" xfId="1" applyNumberFormat="1" applyFont="1" applyBorder="1" applyAlignment="1" applyProtection="1">
      <alignment horizontal="right"/>
    </xf>
    <xf numFmtId="0" fontId="0" fillId="5" borderId="34" xfId="0" applyFill="1" applyBorder="1" applyProtection="1"/>
    <xf numFmtId="0" fontId="0" fillId="0" borderId="34" xfId="0" applyBorder="1" applyProtection="1">
      <protection locked="0"/>
    </xf>
    <xf numFmtId="0" fontId="0" fillId="0" borderId="28" xfId="0" applyBorder="1" applyProtection="1">
      <protection locked="0"/>
    </xf>
    <xf numFmtId="0" fontId="0" fillId="0" borderId="0" xfId="2" applyNumberFormat="1" applyFont="1" applyFill="1" applyBorder="1" applyAlignment="1" applyProtection="1">
      <alignment horizontal="center"/>
      <protection locked="0"/>
    </xf>
    <xf numFmtId="164" fontId="0" fillId="0" borderId="0" xfId="0" applyNumberFormat="1" applyBorder="1" applyAlignment="1" applyProtection="1">
      <alignment horizontal="right"/>
    </xf>
    <xf numFmtId="0" fontId="0" fillId="4" borderId="18" xfId="0" applyFill="1" applyBorder="1" applyAlignment="1" applyProtection="1">
      <alignment horizontal="center"/>
    </xf>
    <xf numFmtId="0" fontId="0" fillId="2" borderId="14" xfId="0" applyFill="1" applyBorder="1" applyProtection="1">
      <protection locked="0"/>
    </xf>
    <xf numFmtId="0" fontId="0" fillId="2" borderId="10" xfId="0" applyFill="1" applyBorder="1" applyProtection="1">
      <protection locked="0"/>
    </xf>
    <xf numFmtId="0" fontId="0" fillId="0" borderId="10" xfId="0" applyBorder="1" applyProtection="1">
      <protection locked="0"/>
    </xf>
    <xf numFmtId="0" fontId="1" fillId="2" borderId="10" xfId="0" applyFont="1" applyFill="1" applyBorder="1" applyProtection="1">
      <protection locked="0"/>
    </xf>
    <xf numFmtId="0" fontId="0" fillId="2" borderId="10" xfId="0" applyFill="1" applyBorder="1" applyAlignment="1" applyProtection="1">
      <alignment horizontal="center"/>
      <protection locked="0"/>
    </xf>
    <xf numFmtId="0" fontId="0" fillId="2" borderId="12" xfId="0" applyFill="1" applyBorder="1" applyProtection="1">
      <protection locked="0"/>
    </xf>
    <xf numFmtId="164" fontId="0" fillId="2" borderId="0" xfId="0" applyNumberFormat="1" applyFill="1" applyBorder="1" applyAlignment="1" applyProtection="1">
      <alignment horizontal="right"/>
    </xf>
    <xf numFmtId="164" fontId="0" fillId="4" borderId="22" xfId="0" applyNumberFormat="1" applyFill="1" applyBorder="1" applyAlignment="1" applyProtection="1">
      <alignment horizontal="center"/>
    </xf>
    <xf numFmtId="0" fontId="0" fillId="4" borderId="22" xfId="0" applyNumberFormat="1" applyFill="1" applyBorder="1" applyAlignment="1" applyProtection="1">
      <alignment horizontal="center"/>
    </xf>
    <xf numFmtId="164" fontId="0" fillId="4" borderId="2" xfId="0" applyNumberFormat="1" applyFill="1" applyBorder="1" applyAlignment="1" applyProtection="1">
      <alignment horizontal="right"/>
    </xf>
    <xf numFmtId="164" fontId="0" fillId="4" borderId="7" xfId="1" applyNumberFormat="1" applyFont="1" applyFill="1" applyBorder="1" applyAlignment="1" applyProtection="1">
      <alignment horizontal="right"/>
    </xf>
    <xf numFmtId="164" fontId="0" fillId="4" borderId="36" xfId="1" applyNumberFormat="1" applyFont="1" applyFill="1" applyBorder="1" applyAlignment="1" applyProtection="1">
      <alignment horizontal="right"/>
    </xf>
    <xf numFmtId="164" fontId="0" fillId="4" borderId="37" xfId="1" applyNumberFormat="1" applyFont="1" applyFill="1" applyBorder="1" applyAlignment="1" applyProtection="1">
      <alignment horizontal="right"/>
    </xf>
    <xf numFmtId="0" fontId="0" fillId="0" borderId="38" xfId="2" applyNumberFormat="1" applyFont="1" applyFill="1" applyBorder="1" applyAlignment="1" applyProtection="1">
      <alignment horizontal="center"/>
      <protection locked="0"/>
    </xf>
    <xf numFmtId="164" fontId="0" fillId="0" borderId="21" xfId="1" applyNumberFormat="1" applyFont="1" applyBorder="1" applyAlignment="1" applyProtection="1">
      <alignment horizontal="right"/>
    </xf>
    <xf numFmtId="0" fontId="0" fillId="0" borderId="39" xfId="2" applyNumberFormat="1" applyFont="1" applyFill="1" applyBorder="1" applyAlignment="1" applyProtection="1">
      <alignment horizontal="center"/>
      <protection locked="0"/>
    </xf>
    <xf numFmtId="0" fontId="0" fillId="0" borderId="35" xfId="2" applyNumberFormat="1" applyFont="1" applyFill="1" applyBorder="1" applyAlignment="1" applyProtection="1">
      <alignment horizontal="center"/>
      <protection locked="0"/>
    </xf>
    <xf numFmtId="0" fontId="0" fillId="4" borderId="16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3"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3" tint="0.79998168889431442"/>
        </patternFill>
      </fill>
    </dxf>
    <dxf>
      <border>
        <bottom style="medium">
          <color indexed="64"/>
        </bottom>
      </border>
    </dxf>
    <dxf>
      <fill>
        <patternFill patternType="solid">
          <fgColor indexed="64"/>
          <bgColor theme="3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0" xr9:uid="{16D46C47-10FF-4277-9486-2A73AE5D49E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4D7CB8-EEED-4E3B-BD4F-437BBDDCEE20}" name="Language" displayName="Language" ref="A1:E34" totalsRowShown="0" headerRowDxfId="9" dataDxfId="7" headerRowBorderDxfId="8" tableBorderDxfId="6" totalsRowBorderDxfId="5">
  <tableColumns count="5">
    <tableColumn id="2" xr3:uid="{06097887-CC51-4B52-B830-103DFF9CF144}" name="DATABASE" dataDxfId="4"/>
    <tableColumn id="3" xr3:uid="{112100EA-1B27-4194-9830-FEAECB52FE86}" name="English" dataDxfId="3"/>
    <tableColumn id="4" xr3:uid="{0FAC4DB2-7956-490E-A844-6E711E73D0C2}" name="Español" dataDxfId="2"/>
    <tableColumn id="5" xr3:uid="{FCB3169C-D7A4-4F2B-A856-86D0B290CA32}" name="Français" dataDxfId="1"/>
    <tableColumn id="6" xr3:uid="{B0FC7EE6-DC5B-4ACC-B781-684430F6F8D4}" name="Nepali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0970-FEBC-4171-AC60-2B66117C3288}">
  <dimension ref="A1:U10006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8.81640625" defaultRowHeight="14.5" x14ac:dyDescent="0.35"/>
  <cols>
    <col min="1" max="1" width="8.1796875" style="1" bestFit="1" customWidth="1"/>
    <col min="2" max="2" width="35.81640625" style="1" bestFit="1" customWidth="1"/>
    <col min="3" max="3" width="18.36328125" style="1" bestFit="1" customWidth="1"/>
    <col min="4" max="4" width="24.1796875" style="15" bestFit="1" customWidth="1"/>
    <col min="5" max="5" width="12.1796875" style="15" bestFit="1" customWidth="1"/>
    <col min="6" max="7" width="12.453125" style="15" bestFit="1" customWidth="1"/>
    <col min="8" max="8" width="13.90625" style="15" bestFit="1" customWidth="1"/>
    <col min="9" max="9" width="14.6328125" style="9" bestFit="1" customWidth="1"/>
    <col min="10" max="10" width="13.54296875" style="67" bestFit="1" customWidth="1"/>
    <col min="11" max="11" width="16.1796875" style="11" bestFit="1" customWidth="1"/>
    <col min="12" max="12" width="16.1796875" style="64" hidden="1" customWidth="1"/>
    <col min="13" max="13" width="4.1796875" style="11" hidden="1" customWidth="1"/>
    <col min="14" max="14" width="6.81640625" style="2" hidden="1" customWidth="1"/>
    <col min="15" max="15" width="10.54296875" style="8" hidden="1" customWidth="1"/>
    <col min="16" max="16" width="14.1796875" style="7" hidden="1" customWidth="1"/>
    <col min="17" max="17" width="2.1796875" style="1" customWidth="1"/>
    <col min="18" max="18" width="30.81640625" style="1" bestFit="1" customWidth="1"/>
    <col min="19" max="19" width="15.6328125" style="1" bestFit="1" customWidth="1"/>
    <col min="20" max="16384" width="8.81640625" style="1"/>
  </cols>
  <sheetData>
    <row r="1" spans="1:21" ht="15" thickBot="1" x14ac:dyDescent="0.4">
      <c r="A1" s="78" t="str" cm="1">
        <f t="array" ref="A1:P1">INDEX(Language[],{14,4,5,6,7,8,9,34,10,32,33,31,2,15,3,13}-1,MATCH($S$1,Language[#Headers],0))</f>
        <v>Número de ID</v>
      </c>
      <c r="B1" s="97" t="str">
        <v>Nombre</v>
      </c>
      <c r="C1" s="42" t="str">
        <v>Fecha</v>
      </c>
      <c r="D1" s="42" t="str">
        <v>Fondos recibidos de los EEUU</v>
      </c>
      <c r="E1" s="42" t="str">
        <v>Préstamo</v>
      </c>
      <c r="F1" s="42" t="str">
        <v>Abono</v>
      </c>
      <c r="G1" s="79" t="str">
        <v>Gastos</v>
      </c>
      <c r="H1" s="42" t="str">
        <v>Balance del Préstamo</v>
      </c>
      <c r="I1" s="105" t="str">
        <v>Balance</v>
      </c>
      <c r="J1" s="106" t="str">
        <v>Préstamo Cerrado (x)</v>
      </c>
      <c r="K1" s="65" t="str">
        <v>Notas</v>
      </c>
      <c r="L1" s="71" t="str">
        <v>Fondos recibidos de los EEUU</v>
      </c>
      <c r="M1" s="76" t="str">
        <v>Sitio del Programa</v>
      </c>
      <c r="N1" s="42" t="str">
        <v>Cuenta</v>
      </c>
      <c r="O1" s="42" t="str">
        <v>Número de Cuenta</v>
      </c>
      <c r="P1" s="43" t="str">
        <v>Número de Transacción</v>
      </c>
      <c r="R1" s="44" t="s">
        <v>136</v>
      </c>
      <c r="S1" s="16" t="s">
        <v>114</v>
      </c>
      <c r="U1"/>
    </row>
    <row r="2" spans="1:21" ht="15" thickBot="1" x14ac:dyDescent="0.4">
      <c r="A2" s="51" t="str">
        <f t="shared" ref="A2:A65" si="0">IF(B2&lt;&gt;"",O2&amp;"."&amp;P2,"")</f>
        <v/>
      </c>
      <c r="B2" s="98"/>
      <c r="C2" s="75">
        <v>43865</v>
      </c>
      <c r="D2" s="12">
        <v>5000000</v>
      </c>
      <c r="E2" s="12"/>
      <c r="F2" s="12"/>
      <c r="G2" s="80"/>
      <c r="H2" s="107" t="str">
        <f>IF(B2&lt;&gt;"",IF(OR(O2=0,O2=999),"",SUMIFS($E$2:E2,$A$2:A2,A2)-SUMIFS($F$2:F2,$A$2:A2,A2)),"")</f>
        <v/>
      </c>
      <c r="I2" s="108" t="str">
        <f>IF(B2&lt;&gt;"",D2-E2+F2-G2,"")</f>
        <v/>
      </c>
      <c r="J2" s="111"/>
      <c r="K2" s="112"/>
      <c r="L2" s="72"/>
      <c r="M2" s="68" t="str">
        <f>IF(C2&lt;&gt;"",DailyLog!$S$3,"")</f>
        <v>C_ARACATACA</v>
      </c>
      <c r="N2" s="54" t="str">
        <f t="shared" ref="N2:N65" si="1">IF(B2&lt;&gt;"",COUNT(D2:G2),"")</f>
        <v/>
      </c>
      <c r="O2" s="55" t="str">
        <f>IF($B2&lt;&gt;"",IF(ISNUMBER(_xlfn.XMATCH($B2,Language!$A$6:$E$6)),0,IF(ISNUMBER(_xlfn.XMATCH($B2,Language!$A$29:$E$29)),'Lista de Prestatarios'!$B$3,VLOOKUP(B2,'Lista de Prestatarios'!$A$2:$B$500,2,FALSE))),"")</f>
        <v/>
      </c>
      <c r="P2" s="57" t="str">
        <f>IF(B2&lt;&gt;"",IF(OR(D2&gt;0,G2&gt;0),COUNTIF($B$2:B2,B2),COUNTIFS($B$2:B2,B2,$E$2:E2,"&gt;0")),"")</f>
        <v/>
      </c>
    </row>
    <row r="3" spans="1:21" x14ac:dyDescent="0.35">
      <c r="A3" s="51" t="str">
        <f t="shared" si="0"/>
        <v/>
      </c>
      <c r="B3" s="99"/>
      <c r="C3" s="3">
        <v>43865</v>
      </c>
      <c r="D3" s="13"/>
      <c r="E3" s="13">
        <v>500000</v>
      </c>
      <c r="F3" s="13"/>
      <c r="G3" s="81"/>
      <c r="H3" s="107" t="str">
        <f>IF(B3&lt;&gt;"",IF(OR(O3=0,O3=999),"",SUMIFS($E$2:E3,$A$2:A3,A3)-SUMIFS($F$2:F3,$A$2:A3,A3)),"")</f>
        <v/>
      </c>
      <c r="I3" s="109" t="str">
        <f>IF(B3&lt;&gt;"",I2+D3-E3+F3-G3,"")</f>
        <v/>
      </c>
      <c r="J3" s="113"/>
      <c r="K3" s="90"/>
      <c r="L3" s="73"/>
      <c r="M3" s="69" t="str">
        <f>IF(C3&lt;&gt;"",DailyLog!$S$3,"")</f>
        <v>C_ARACATACA</v>
      </c>
      <c r="N3" s="56" t="str">
        <f t="shared" si="1"/>
        <v/>
      </c>
      <c r="O3" s="53" t="str">
        <f>IF($B3&lt;&gt;"",IF(ISNUMBER(_xlfn.XMATCH($B3,Language!$A$6:$E$6)),0,IF(ISNUMBER(_xlfn.XMATCH($B3,Language!$A$29:$E$29)),'Lista de Prestatarios'!$B$3,VLOOKUP(B3,'Lista de Prestatarios'!$A$2:$B$500,2,FALSE))),"")</f>
        <v/>
      </c>
      <c r="P3" s="58" t="str">
        <f>IF(B3&lt;&gt;"",IF(OR(D3&gt;0,G3&gt;0),COUNTIF($B$2:B3,B3),COUNTIFS($B$2:B3,B3,$E$2:E3,"&gt;0")),"")</f>
        <v/>
      </c>
      <c r="R3" s="22" t="str">
        <f>INDEX(Language[],1,MATCH($S$1,Language[#Headers],0))</f>
        <v>Sitio del Programa</v>
      </c>
      <c r="S3" s="66" t="s">
        <v>148</v>
      </c>
    </row>
    <row r="4" spans="1:21" ht="15" thickBot="1" x14ac:dyDescent="0.4">
      <c r="A4" s="51" t="str">
        <f t="shared" si="0"/>
        <v/>
      </c>
      <c r="B4" s="100"/>
      <c r="C4" s="3">
        <v>43865</v>
      </c>
      <c r="D4" s="13"/>
      <c r="E4" s="13">
        <v>500000</v>
      </c>
      <c r="F4" s="13"/>
      <c r="G4" s="81"/>
      <c r="H4" s="107" t="str">
        <f>IF(B4&lt;&gt;"",IF(OR(O4=0,O4=999),"",SUMIFS($E$2:E4,$A$2:A4,A4)-SUMIFS($F$2:F4,$A$2:A4,A4)),"")</f>
        <v/>
      </c>
      <c r="I4" s="109" t="str">
        <f t="shared" ref="I4:I67" si="2">IF(B4&lt;&gt;"",I3+D4-E4+F4-G4,"")</f>
        <v/>
      </c>
      <c r="J4" s="113"/>
      <c r="K4" s="90"/>
      <c r="L4" s="73"/>
      <c r="M4" s="69" t="str">
        <f>IF(C4&lt;&gt;"",DailyLog!$S$3,"")</f>
        <v>C_ARACATACA</v>
      </c>
      <c r="N4" s="56" t="str">
        <f t="shared" si="1"/>
        <v/>
      </c>
      <c r="O4" s="53" t="str">
        <f>IF($B4&lt;&gt;"",IF(ISNUMBER(_xlfn.XMATCH($B4,Language!$A$6:$E$6)),0,IF(ISNUMBER(_xlfn.XMATCH($B4,Language!$A$29:$E$29)),'Lista de Prestatarios'!$B$3,VLOOKUP(B4,'Lista de Prestatarios'!$A$2:$B$500,2,FALSE))),"")</f>
        <v/>
      </c>
      <c r="P4" s="58" t="str">
        <f>IF(B4&lt;&gt;"",IF(OR(D4&gt;0,G4&gt;0),COUNTIF($B$2:B4,B4),COUNTIFS($B$2:B4,B4,$E$2:E4,"&gt;0")),"")</f>
        <v/>
      </c>
      <c r="R4" s="23" t="str">
        <f>INDEX(Language[],9,MATCH($S$1,Language[#Headers],0))</f>
        <v>Balance</v>
      </c>
      <c r="S4" s="50" t="e" cm="1">
        <f t="array" ref="S4">LOOKUP(2,1/(DailyLog!I2:I10000&lt;&gt;""),DailyLog!I2:I10000)</f>
        <v>#N/A</v>
      </c>
    </row>
    <row r="5" spans="1:21" ht="15" thickBot="1" x14ac:dyDescent="0.4">
      <c r="A5" s="51" t="str">
        <f t="shared" si="0"/>
        <v/>
      </c>
      <c r="B5" s="99"/>
      <c r="C5" s="3">
        <v>43865</v>
      </c>
      <c r="D5" s="13"/>
      <c r="E5" s="13">
        <v>500000</v>
      </c>
      <c r="F5" s="13"/>
      <c r="G5" s="81"/>
      <c r="H5" s="107" t="str">
        <f>IF(B5&lt;&gt;"",IF(OR(O5=0,O5=999),"",SUMIFS($E$2:E5,$A$2:A5,A5)-SUMIFS($F$2:F5,$A$2:A5,A5)),"")</f>
        <v/>
      </c>
      <c r="I5" s="109" t="str">
        <f t="shared" si="2"/>
        <v/>
      </c>
      <c r="J5" s="113"/>
      <c r="K5" s="90"/>
      <c r="L5" s="73"/>
      <c r="M5" s="69" t="str">
        <f>IF(C5&lt;&gt;"",DailyLog!$S$3,"")</f>
        <v>C_ARACATACA</v>
      </c>
      <c r="N5" s="56" t="str">
        <f t="shared" si="1"/>
        <v/>
      </c>
      <c r="O5" s="53" t="str">
        <f>IF($B5&lt;&gt;"",IF(ISNUMBER(_xlfn.XMATCH($B5,Language!$A$6:$E$6)),0,IF(ISNUMBER(_xlfn.XMATCH($B5,Language!$A$29:$E$29)),'Lista de Prestatarios'!$B$3,VLOOKUP(B5,'Lista de Prestatarios'!$A$2:$B$500,2,FALSE))),"")</f>
        <v/>
      </c>
      <c r="P5" s="58" t="str">
        <f>IF(B5&lt;&gt;"",IF(OR(D5&gt;0,G5&gt;0),COUNTIF($B$2:B5,B5),COUNTIFS($B$2:B5,B5,$E$2:E5,"&gt;0")),"")</f>
        <v/>
      </c>
    </row>
    <row r="6" spans="1:21" ht="15" thickBot="1" x14ac:dyDescent="0.4">
      <c r="A6" s="51" t="str">
        <f t="shared" si="0"/>
        <v/>
      </c>
      <c r="B6" s="99"/>
      <c r="C6" s="3">
        <v>43865</v>
      </c>
      <c r="D6" s="13"/>
      <c r="E6" s="13">
        <v>500000</v>
      </c>
      <c r="F6" s="13"/>
      <c r="G6" s="81"/>
      <c r="H6" s="107" t="str">
        <f>IF(B6&lt;&gt;"",IF(OR(O6=0,O6=999),"",SUMIFS($E$2:E6,$A$2:A6,A6)-SUMIFS($F$2:F6,$A$2:A6,A6)),"")</f>
        <v/>
      </c>
      <c r="I6" s="109" t="str">
        <f t="shared" si="2"/>
        <v/>
      </c>
      <c r="J6" s="113"/>
      <c r="K6" s="90"/>
      <c r="L6" s="73"/>
      <c r="M6" s="69" t="str">
        <f>IF(C6&lt;&gt;"",DailyLog!$S$3,"")</f>
        <v>C_ARACATACA</v>
      </c>
      <c r="N6" s="56" t="str">
        <f t="shared" si="1"/>
        <v/>
      </c>
      <c r="O6" s="53" t="str">
        <f>IF($B6&lt;&gt;"",IF(ISNUMBER(_xlfn.XMATCH($B6,Language!$A$6:$E$6)),0,IF(ISNUMBER(_xlfn.XMATCH($B6,Language!$A$29:$E$29)),'Lista de Prestatarios'!$B$3,VLOOKUP(B6,'Lista de Prestatarios'!$A$2:$B$500,2,FALSE))),"")</f>
        <v/>
      </c>
      <c r="P6" s="58" t="str">
        <f>IF(B6&lt;&gt;"",IF(OR(D6&gt;0,G6&gt;0),COUNTIF($B$2:B6,B6),COUNTIFS($B$2:B6,B6,$E$2:E6,"&gt;0")),"")</f>
        <v/>
      </c>
      <c r="R6" s="115" t="str">
        <f>INDEX(Language[],15,MATCH($S$1,Language[#Headers],0))</f>
        <v>Totales</v>
      </c>
      <c r="S6" s="116"/>
    </row>
    <row r="7" spans="1:21" x14ac:dyDescent="0.35">
      <c r="A7" s="51" t="str">
        <f t="shared" si="0"/>
        <v/>
      </c>
      <c r="B7" s="99"/>
      <c r="C7" s="3">
        <v>43865</v>
      </c>
      <c r="D7" s="13"/>
      <c r="E7" s="13">
        <v>500000</v>
      </c>
      <c r="F7" s="13"/>
      <c r="G7" s="81"/>
      <c r="H7" s="107" t="str">
        <f>IF(B7&lt;&gt;"",IF(OR(O7=0,O7=999),"",SUMIFS($E$2:E7,$A$2:A7,A7)-SUMIFS($F$2:F7,$A$2:A7,A7)),"")</f>
        <v/>
      </c>
      <c r="I7" s="109" t="str">
        <f t="shared" si="2"/>
        <v/>
      </c>
      <c r="J7" s="113"/>
      <c r="K7" s="90"/>
      <c r="L7" s="73"/>
      <c r="M7" s="69" t="str">
        <f>IF(C7&lt;&gt;"",DailyLog!$S$3,"")</f>
        <v>C_ARACATACA</v>
      </c>
      <c r="N7" s="56" t="str">
        <f t="shared" si="1"/>
        <v/>
      </c>
      <c r="O7" s="53" t="str">
        <f>IF($B7&lt;&gt;"",IF(ISNUMBER(_xlfn.XMATCH($B7,Language!$A$6:$E$6)),0,IF(ISNUMBER(_xlfn.XMATCH($B7,Language!$A$29:$E$29)),'Lista de Prestatarios'!$B$3,VLOOKUP(B7,'Lista de Prestatarios'!$A$2:$B$500,2,FALSE))),"")</f>
        <v/>
      </c>
      <c r="P7" s="58" t="str">
        <f>IF(B7&lt;&gt;"",IF(OR(D7&gt;0,G7&gt;0),COUNTIF($B$2:B7,B7),COUNTIFS($B$2:B7,B7,$E$2:E7,"&gt;0")),"")</f>
        <v/>
      </c>
      <c r="R7" s="45" t="str">
        <f>INDEX(Language[],5,MATCH($S$1,Language[#Headers],0))</f>
        <v>Fondos recibidos de los EEUU</v>
      </c>
      <c r="S7" s="46">
        <f>SUM(DailyLog!D:D)</f>
        <v>5000000</v>
      </c>
    </row>
    <row r="8" spans="1:21" x14ac:dyDescent="0.35">
      <c r="A8" s="51" t="str">
        <f t="shared" si="0"/>
        <v/>
      </c>
      <c r="B8" s="99"/>
      <c r="C8" s="3">
        <v>43865</v>
      </c>
      <c r="D8" s="13"/>
      <c r="E8" s="13">
        <v>500000</v>
      </c>
      <c r="F8" s="13"/>
      <c r="G8" s="81"/>
      <c r="H8" s="107" t="str">
        <f>IF(B8&lt;&gt;"",IF(OR(O8=0,O8=999),"",SUMIFS($E$2:E8,$A$2:A8,A8)-SUMIFS($F$2:F8,$A$2:A8,A8)),"")</f>
        <v/>
      </c>
      <c r="I8" s="109" t="str">
        <f t="shared" si="2"/>
        <v/>
      </c>
      <c r="J8" s="113"/>
      <c r="K8" s="90"/>
      <c r="L8" s="73"/>
      <c r="M8" s="69" t="str">
        <f>IF(C8&lt;&gt;"",DailyLog!$S$3,"")</f>
        <v>C_ARACATACA</v>
      </c>
      <c r="N8" s="56" t="str">
        <f t="shared" si="1"/>
        <v/>
      </c>
      <c r="O8" s="53" t="str">
        <f>IF($B8&lt;&gt;"",IF(ISNUMBER(_xlfn.XMATCH($B8,Language!$A$6:$E$6)),0,IF(ISNUMBER(_xlfn.XMATCH($B8,Language!$A$29:$E$29)),'Lista de Prestatarios'!$B$3,VLOOKUP(B8,'Lista de Prestatarios'!$A$2:$B$500,2,FALSE))),"")</f>
        <v/>
      </c>
      <c r="P8" s="58" t="str">
        <f>IF(B8&lt;&gt;"",IF(OR(D8&gt;0,G8&gt;0),COUNTIF($B$2:B8,B8),COUNTIFS($B$2:B8,B8,$E$2:E8,"&gt;0")),"")</f>
        <v/>
      </c>
      <c r="R8" s="37" t="str">
        <f>INDEX(Language[],6,MATCH($S$1,Language[#Headers],0))</f>
        <v>Préstamo</v>
      </c>
      <c r="S8" s="47">
        <f>SUM(DailyLog!E:E)</f>
        <v>6500000</v>
      </c>
    </row>
    <row r="9" spans="1:21" x14ac:dyDescent="0.35">
      <c r="A9" s="51" t="str">
        <f t="shared" si="0"/>
        <v/>
      </c>
      <c r="B9" s="99"/>
      <c r="C9" s="3">
        <v>43865</v>
      </c>
      <c r="D9" s="13"/>
      <c r="E9" s="13">
        <v>500000</v>
      </c>
      <c r="F9" s="13"/>
      <c r="G9" s="81"/>
      <c r="H9" s="107" t="str">
        <f>IF(B9&lt;&gt;"",IF(OR(O9=0,O9=999),"",SUMIFS($E$2:E9,$A$2:A9,A9)-SUMIFS($F$2:F9,$A$2:A9,A9)),"")</f>
        <v/>
      </c>
      <c r="I9" s="109" t="str">
        <f t="shared" si="2"/>
        <v/>
      </c>
      <c r="J9" s="113"/>
      <c r="K9" s="90"/>
      <c r="L9" s="73"/>
      <c r="M9" s="69" t="str">
        <f>IF(C9&lt;&gt;"",DailyLog!$S$3,"")</f>
        <v>C_ARACATACA</v>
      </c>
      <c r="N9" s="56" t="str">
        <f t="shared" si="1"/>
        <v/>
      </c>
      <c r="O9" s="53" t="str">
        <f>IF($B9&lt;&gt;"",IF(ISNUMBER(_xlfn.XMATCH($B9,Language!$A$6:$E$6)),0,IF(ISNUMBER(_xlfn.XMATCH($B9,Language!$A$29:$E$29)),'Lista de Prestatarios'!$B$3,VLOOKUP(B9,'Lista de Prestatarios'!$A$2:$B$500,2,FALSE))),"")</f>
        <v/>
      </c>
      <c r="P9" s="58" t="str">
        <f>IF(B9&lt;&gt;"",IF(OR(D9&gt;0,G9&gt;0),COUNTIF($B$2:B9,B9),COUNTIFS($B$2:B9,B9,$E$2:E9,"&gt;0")),"")</f>
        <v/>
      </c>
      <c r="R9" s="37" t="str">
        <f>INDEX(Language[],7,MATCH($S$1,Language[#Headers],0))</f>
        <v>Abono</v>
      </c>
      <c r="S9" s="47">
        <f>SUM(DailyLog!F:F)</f>
        <v>1552000</v>
      </c>
    </row>
    <row r="10" spans="1:21" ht="15" thickBot="1" x14ac:dyDescent="0.4">
      <c r="A10" s="51" t="str">
        <f t="shared" si="0"/>
        <v/>
      </c>
      <c r="B10" s="99"/>
      <c r="C10" s="3">
        <v>43865</v>
      </c>
      <c r="D10" s="13"/>
      <c r="E10" s="13">
        <v>500000</v>
      </c>
      <c r="F10" s="13"/>
      <c r="G10" s="81"/>
      <c r="H10" s="107" t="str">
        <f>IF(B10&lt;&gt;"",IF(OR(O10=0,O10=999),"",SUMIFS($E$2:E10,$A$2:A10,A10)-SUMIFS($F$2:F10,$A$2:A10,A10)),"")</f>
        <v/>
      </c>
      <c r="I10" s="109" t="str">
        <f t="shared" si="2"/>
        <v/>
      </c>
      <c r="J10" s="113"/>
      <c r="K10" s="90"/>
      <c r="L10" s="73"/>
      <c r="M10" s="69" t="str">
        <f>IF(C10&lt;&gt;"",DailyLog!$S$3,"")</f>
        <v>C_ARACATACA</v>
      </c>
      <c r="N10" s="56" t="str">
        <f t="shared" si="1"/>
        <v/>
      </c>
      <c r="O10" s="53" t="str">
        <f>IF($B10&lt;&gt;"",IF(ISNUMBER(_xlfn.XMATCH($B10,Language!$A$6:$E$6)),0,IF(ISNUMBER(_xlfn.XMATCH($B10,Language!$A$29:$E$29)),'Lista de Prestatarios'!$B$3,VLOOKUP(B10,'Lista de Prestatarios'!$A$2:$B$500,2,FALSE))),"")</f>
        <v/>
      </c>
      <c r="P10" s="58" t="str">
        <f>IF(B10&lt;&gt;"",IF(OR(D10&gt;0,G10&gt;0),COUNTIF($B$2:B10,B10),COUNTIFS($B$2:B10,B10,$E$2:E10,"&gt;0")),"")</f>
        <v/>
      </c>
      <c r="R10" s="48" t="str">
        <f>INDEX(Language[],8,MATCH($S$1,Language[#Headers],0))</f>
        <v>Gastos</v>
      </c>
      <c r="S10" s="49">
        <f>SUM(DailyLog!G:G)</f>
        <v>0</v>
      </c>
    </row>
    <row r="11" spans="1:21" x14ac:dyDescent="0.35">
      <c r="A11" s="51" t="str">
        <f t="shared" si="0"/>
        <v/>
      </c>
      <c r="B11" s="99"/>
      <c r="C11" s="3">
        <v>43865</v>
      </c>
      <c r="D11" s="13"/>
      <c r="E11" s="13">
        <v>500000</v>
      </c>
      <c r="F11" s="13"/>
      <c r="G11" s="81"/>
      <c r="H11" s="107" t="str">
        <f>IF(B11&lt;&gt;"",IF(OR(O11=0,O11=999),"",SUMIFS($E$2:E11,$A$2:A11,A11)-SUMIFS($F$2:F11,$A$2:A11,A11)),"")</f>
        <v/>
      </c>
      <c r="I11" s="109" t="str">
        <f t="shared" si="2"/>
        <v/>
      </c>
      <c r="J11" s="113"/>
      <c r="K11" s="90"/>
      <c r="L11" s="73"/>
      <c r="M11" s="69" t="str">
        <f>IF(C11&lt;&gt;"",DailyLog!$S$3,"")</f>
        <v>C_ARACATACA</v>
      </c>
      <c r="N11" s="56" t="str">
        <f t="shared" si="1"/>
        <v/>
      </c>
      <c r="O11" s="53" t="str">
        <f>IF($B11&lt;&gt;"",IF(ISNUMBER(_xlfn.XMATCH($B11,Language!$A$6:$E$6)),0,IF(ISNUMBER(_xlfn.XMATCH($B11,Language!$A$29:$E$29)),'Lista de Prestatarios'!$B$3,VLOOKUP(B11,'Lista de Prestatarios'!$A$2:$B$500,2,FALSE))),"")</f>
        <v/>
      </c>
      <c r="P11" s="58" t="str">
        <f>IF(B11&lt;&gt;"",IF(OR(D11&gt;0,G11&gt;0),COUNTIF($B$2:B11,B11),COUNTIFS($B$2:B11,B11,$E$2:E11,"&gt;0")),"")</f>
        <v/>
      </c>
    </row>
    <row r="12" spans="1:21" x14ac:dyDescent="0.35">
      <c r="A12" s="51" t="str">
        <f t="shared" si="0"/>
        <v/>
      </c>
      <c r="B12" s="99"/>
      <c r="C12" s="3">
        <v>43865</v>
      </c>
      <c r="D12" s="13"/>
      <c r="E12" s="13">
        <v>500000</v>
      </c>
      <c r="F12" s="13"/>
      <c r="G12" s="81"/>
      <c r="H12" s="107" t="str">
        <f>IF(B12&lt;&gt;"",IF(OR(O12=0,O12=999),"",SUMIFS($E$2:E12,$A$2:A12,A12)-SUMIFS($F$2:F12,$A$2:A12,A12)),"")</f>
        <v/>
      </c>
      <c r="I12" s="109" t="str">
        <f t="shared" si="2"/>
        <v/>
      </c>
      <c r="J12" s="113"/>
      <c r="K12" s="90"/>
      <c r="L12" s="73"/>
      <c r="M12" s="69" t="str">
        <f>IF(C12&lt;&gt;"",DailyLog!$S$3,"")</f>
        <v>C_ARACATACA</v>
      </c>
      <c r="N12" s="56" t="str">
        <f t="shared" si="1"/>
        <v/>
      </c>
      <c r="O12" s="53" t="str">
        <f>IF($B12&lt;&gt;"",IF(ISNUMBER(_xlfn.XMATCH($B12,Language!$A$6:$E$6)),0,IF(ISNUMBER(_xlfn.XMATCH($B12,Language!$A$29:$E$29)),'Lista de Prestatarios'!$B$3,VLOOKUP(B12,'Lista de Prestatarios'!$A$2:$B$500,2,FALSE))),"")</f>
        <v/>
      </c>
      <c r="P12" s="58" t="str">
        <f>IF(B12&lt;&gt;"",IF(OR(D12&gt;0,G12&gt;0),COUNTIF($B$2:B12,B12),COUNTIFS($B$2:B12,B12,$E$2:E12,"&gt;0")),"")</f>
        <v/>
      </c>
    </row>
    <row r="13" spans="1:21" x14ac:dyDescent="0.35">
      <c r="A13" s="51" t="str">
        <f t="shared" si="0"/>
        <v/>
      </c>
      <c r="B13" s="99"/>
      <c r="C13" s="3">
        <v>43872</v>
      </c>
      <c r="D13" s="13"/>
      <c r="E13" s="13"/>
      <c r="F13" s="13">
        <v>96000</v>
      </c>
      <c r="G13" s="81"/>
      <c r="H13" s="107" t="str">
        <f>IF(B13&lt;&gt;"",IF(OR(O13=0,O13=999),"",SUMIFS($E$2:E13,$A$2:A13,A13)-SUMIFS($F$2:F13,$A$2:A13,A13)),"")</f>
        <v/>
      </c>
      <c r="I13" s="109" t="str">
        <f t="shared" si="2"/>
        <v/>
      </c>
      <c r="J13" s="113"/>
      <c r="K13" s="90"/>
      <c r="L13" s="73"/>
      <c r="M13" s="69" t="str">
        <f>IF(C13&lt;&gt;"",DailyLog!$S$3,"")</f>
        <v>C_ARACATACA</v>
      </c>
      <c r="N13" s="56" t="str">
        <f t="shared" si="1"/>
        <v/>
      </c>
      <c r="O13" s="53" t="str">
        <f>IF($B13&lt;&gt;"",IF(ISNUMBER(_xlfn.XMATCH($B13,Language!$A$6:$E$6)),0,IF(ISNUMBER(_xlfn.XMATCH($B13,Language!$A$29:$E$29)),'Lista de Prestatarios'!$B$3,VLOOKUP(B13,'Lista de Prestatarios'!$A$2:$B$500,2,FALSE))),"")</f>
        <v/>
      </c>
      <c r="P13" s="58" t="str">
        <f>IF(B13&lt;&gt;"",IF(OR(D13&gt;0,G13&gt;0),COUNTIF($B$2:B13,B13),COUNTIFS($B$2:B13,B13,$E$2:E13,"&gt;0")),"")</f>
        <v/>
      </c>
    </row>
    <row r="14" spans="1:21" x14ac:dyDescent="0.35">
      <c r="A14" s="51" t="str">
        <f t="shared" si="0"/>
        <v/>
      </c>
      <c r="B14" s="99"/>
      <c r="C14" s="3">
        <v>43887</v>
      </c>
      <c r="D14" s="13"/>
      <c r="E14" s="13"/>
      <c r="F14" s="13">
        <v>96000</v>
      </c>
      <c r="G14" s="81"/>
      <c r="H14" s="107" t="str">
        <f>IF(B14&lt;&gt;"",IF(OR(O14=0,O14=999),"",SUMIFS($E$2:E14,$A$2:A14,A14)-SUMIFS($F$2:F14,$A$2:A14,A14)),"")</f>
        <v/>
      </c>
      <c r="I14" s="109" t="str">
        <f t="shared" si="2"/>
        <v/>
      </c>
      <c r="J14" s="113"/>
      <c r="K14" s="90"/>
      <c r="L14" s="73"/>
      <c r="M14" s="69" t="str">
        <f>IF(C14&lt;&gt;"",DailyLog!$S$3,"")</f>
        <v>C_ARACATACA</v>
      </c>
      <c r="N14" s="56" t="str">
        <f t="shared" si="1"/>
        <v/>
      </c>
      <c r="O14" s="53" t="str">
        <f>IF($B14&lt;&gt;"",IF(ISNUMBER(_xlfn.XMATCH($B14,Language!$A$6:$E$6)),0,IF(ISNUMBER(_xlfn.XMATCH($B14,Language!$A$29:$E$29)),'Lista de Prestatarios'!$B$3,VLOOKUP(B14,'Lista de Prestatarios'!$A$2:$B$500,2,FALSE))),"")</f>
        <v/>
      </c>
      <c r="P14" s="58" t="str">
        <f>IF(B14&lt;&gt;"",IF(OR(D14&gt;0,G14&gt;0),COUNTIF($B$2:B14,B14),COUNTIFS($B$2:B14,B14,$E$2:E14,"&gt;0")),"")</f>
        <v/>
      </c>
    </row>
    <row r="15" spans="1:21" x14ac:dyDescent="0.35">
      <c r="A15" s="51" t="str">
        <f t="shared" si="0"/>
        <v/>
      </c>
      <c r="B15" s="99"/>
      <c r="C15" s="3">
        <v>43887</v>
      </c>
      <c r="D15" s="13"/>
      <c r="E15" s="13"/>
      <c r="F15" s="13">
        <v>96000</v>
      </c>
      <c r="G15" s="81"/>
      <c r="H15" s="107" t="str">
        <f>IF(B15&lt;&gt;"",IF(OR(O15=0,O15=999),"",SUMIFS($E$2:E15,$A$2:A15,A15)-SUMIFS($F$2:F15,$A$2:A15,A15)),"")</f>
        <v/>
      </c>
      <c r="I15" s="109" t="str">
        <f t="shared" si="2"/>
        <v/>
      </c>
      <c r="J15" s="113"/>
      <c r="K15" s="90"/>
      <c r="L15" s="73"/>
      <c r="M15" s="69" t="str">
        <f>IF(C15&lt;&gt;"",DailyLog!$S$3,"")</f>
        <v>C_ARACATACA</v>
      </c>
      <c r="N15" s="56" t="str">
        <f t="shared" si="1"/>
        <v/>
      </c>
      <c r="O15" s="53" t="str">
        <f>IF($B15&lt;&gt;"",IF(ISNUMBER(_xlfn.XMATCH($B15,Language!$A$6:$E$6)),0,IF(ISNUMBER(_xlfn.XMATCH($B15,Language!$A$29:$E$29)),'Lista de Prestatarios'!$B$3,VLOOKUP(B15,'Lista de Prestatarios'!$A$2:$B$500,2,FALSE))),"")</f>
        <v/>
      </c>
      <c r="P15" s="58" t="str">
        <f>IF(B15&lt;&gt;"",IF(OR(D15&gt;0,G15&gt;0),COUNTIF($B$2:B15,B15),COUNTIFS($B$2:B15,B15,$E$2:E15,"&gt;0")),"")</f>
        <v/>
      </c>
    </row>
    <row r="16" spans="1:21" x14ac:dyDescent="0.35">
      <c r="A16" s="51" t="str">
        <f t="shared" si="0"/>
        <v/>
      </c>
      <c r="B16" s="99"/>
      <c r="C16" s="3">
        <v>43887</v>
      </c>
      <c r="D16" s="13"/>
      <c r="E16" s="13"/>
      <c r="F16" s="13">
        <v>96000</v>
      </c>
      <c r="G16" s="81"/>
      <c r="H16" s="107" t="str">
        <f>IF(B16&lt;&gt;"",IF(OR(O16=0,O16=999),"",SUMIFS($E$2:E16,$A$2:A16,A16)-SUMIFS($F$2:F16,$A$2:A16,A16)),"")</f>
        <v/>
      </c>
      <c r="I16" s="109" t="str">
        <f t="shared" si="2"/>
        <v/>
      </c>
      <c r="J16" s="113"/>
      <c r="K16" s="90"/>
      <c r="L16" s="73"/>
      <c r="M16" s="69" t="str">
        <f>IF(C16&lt;&gt;"",DailyLog!$S$3,"")</f>
        <v>C_ARACATACA</v>
      </c>
      <c r="N16" s="56" t="str">
        <f t="shared" si="1"/>
        <v/>
      </c>
      <c r="O16" s="53" t="str">
        <f>IF($B16&lt;&gt;"",IF(ISNUMBER(_xlfn.XMATCH($B16,Language!$A$6:$E$6)),0,IF(ISNUMBER(_xlfn.XMATCH($B16,Language!$A$29:$E$29)),'Lista de Prestatarios'!$B$3,VLOOKUP(B16,'Lista de Prestatarios'!$A$2:$B$500,2,FALSE))),"")</f>
        <v/>
      </c>
      <c r="P16" s="58" t="str">
        <f>IF(B16&lt;&gt;"",IF(OR(D16&gt;0,G16&gt;0),COUNTIF($B$2:B16,B16),COUNTIFS($B$2:B16,B16,$E$2:E16,"&gt;0")),"")</f>
        <v/>
      </c>
    </row>
    <row r="17" spans="1:16" x14ac:dyDescent="0.35">
      <c r="A17" s="51" t="str">
        <f t="shared" si="0"/>
        <v/>
      </c>
      <c r="B17" s="99"/>
      <c r="C17" s="3">
        <v>43887</v>
      </c>
      <c r="D17" s="13"/>
      <c r="E17" s="13"/>
      <c r="F17" s="13">
        <v>96000</v>
      </c>
      <c r="G17" s="81"/>
      <c r="H17" s="107" t="str">
        <f>IF(B17&lt;&gt;"",IF(OR(O17=0,O17=999),"",SUMIFS($E$2:E17,$A$2:A17,A17)-SUMIFS($F$2:F17,$A$2:A17,A17)),"")</f>
        <v/>
      </c>
      <c r="I17" s="109" t="str">
        <f t="shared" si="2"/>
        <v/>
      </c>
      <c r="J17" s="113"/>
      <c r="K17" s="90"/>
      <c r="L17" s="73"/>
      <c r="M17" s="69" t="str">
        <f>IF(C17&lt;&gt;"",DailyLog!$S$3,"")</f>
        <v>C_ARACATACA</v>
      </c>
      <c r="N17" s="56" t="str">
        <f t="shared" si="1"/>
        <v/>
      </c>
      <c r="O17" s="53" t="str">
        <f>IF($B17&lt;&gt;"",IF(ISNUMBER(_xlfn.XMATCH($B17,Language!$A$6:$E$6)),0,IF(ISNUMBER(_xlfn.XMATCH($B17,Language!$A$29:$E$29)),'Lista de Prestatarios'!$B$3,VLOOKUP(B17,'Lista de Prestatarios'!$A$2:$B$500,2,FALSE))),"")</f>
        <v/>
      </c>
      <c r="P17" s="58" t="str">
        <f>IF(B17&lt;&gt;"",IF(OR(D17&gt;0,G17&gt;0),COUNTIF($B$2:B17,B17),COUNTIFS($B$2:B17,B17,$E$2:E17,"&gt;0")),"")</f>
        <v/>
      </c>
    </row>
    <row r="18" spans="1:16" x14ac:dyDescent="0.35">
      <c r="A18" s="51" t="str">
        <f t="shared" si="0"/>
        <v/>
      </c>
      <c r="B18" s="99"/>
      <c r="C18" s="3">
        <v>43887</v>
      </c>
      <c r="D18" s="13"/>
      <c r="E18" s="13"/>
      <c r="F18" s="13">
        <v>96000</v>
      </c>
      <c r="G18" s="81"/>
      <c r="H18" s="107" t="str">
        <f>IF(B18&lt;&gt;"",IF(OR(O18=0,O18=999),"",SUMIFS($E$2:E18,$A$2:A18,A18)-SUMIFS($F$2:F18,$A$2:A18,A18)),"")</f>
        <v/>
      </c>
      <c r="I18" s="109" t="str">
        <f t="shared" si="2"/>
        <v/>
      </c>
      <c r="J18" s="113"/>
      <c r="K18" s="90"/>
      <c r="L18" s="73"/>
      <c r="M18" s="69" t="str">
        <f>IF(C18&lt;&gt;"",DailyLog!$S$3,"")</f>
        <v>C_ARACATACA</v>
      </c>
      <c r="N18" s="56" t="str">
        <f t="shared" si="1"/>
        <v/>
      </c>
      <c r="O18" s="53" t="str">
        <f>IF($B18&lt;&gt;"",IF(ISNUMBER(_xlfn.XMATCH($B18,Language!$A$6:$E$6)),0,IF(ISNUMBER(_xlfn.XMATCH($B18,Language!$A$29:$E$29)),'Lista de Prestatarios'!$B$3,VLOOKUP(B18,'Lista de Prestatarios'!$A$2:$B$500,2,FALSE))),"")</f>
        <v/>
      </c>
      <c r="P18" s="58" t="str">
        <f>IF(B18&lt;&gt;"",IF(OR(D18&gt;0,G18&gt;0),COUNTIF($B$2:B18,B18),COUNTIFS($B$2:B18,B18,$E$2:E18,"&gt;0")),"")</f>
        <v/>
      </c>
    </row>
    <row r="19" spans="1:16" x14ac:dyDescent="0.35">
      <c r="A19" s="51" t="str">
        <f t="shared" si="0"/>
        <v/>
      </c>
      <c r="B19" s="99"/>
      <c r="C19" s="3">
        <v>43887</v>
      </c>
      <c r="D19" s="13"/>
      <c r="E19" s="13"/>
      <c r="F19" s="13">
        <v>96000</v>
      </c>
      <c r="G19" s="81"/>
      <c r="H19" s="107" t="str">
        <f>IF(B19&lt;&gt;"",IF(OR(O19=0,O19=999),"",SUMIFS($E$2:E19,$A$2:A19,A19)-SUMIFS($F$2:F19,$A$2:A19,A19)),"")</f>
        <v/>
      </c>
      <c r="I19" s="109" t="str">
        <f t="shared" si="2"/>
        <v/>
      </c>
      <c r="J19" s="113"/>
      <c r="K19" s="90"/>
      <c r="L19" s="73"/>
      <c r="M19" s="69" t="str">
        <f>IF(C19&lt;&gt;"",DailyLog!$S$3,"")</f>
        <v>C_ARACATACA</v>
      </c>
      <c r="N19" s="56" t="str">
        <f t="shared" si="1"/>
        <v/>
      </c>
      <c r="O19" s="53" t="str">
        <f>IF($B19&lt;&gt;"",IF(ISNUMBER(_xlfn.XMATCH($B19,Language!$A$6:$E$6)),0,IF(ISNUMBER(_xlfn.XMATCH($B19,Language!$A$29:$E$29)),'Lista de Prestatarios'!$B$3,VLOOKUP(B19,'Lista de Prestatarios'!$A$2:$B$500,2,FALSE))),"")</f>
        <v/>
      </c>
      <c r="P19" s="58" t="str">
        <f>IF(B19&lt;&gt;"",IF(OR(D19&gt;0,G19&gt;0),COUNTIF($B$2:B19,B19),COUNTIFS($B$2:B19,B19,$E$2:E19,"&gt;0")),"")</f>
        <v/>
      </c>
    </row>
    <row r="20" spans="1:16" x14ac:dyDescent="0.35">
      <c r="A20" s="51" t="str">
        <f t="shared" si="0"/>
        <v/>
      </c>
      <c r="B20" s="99"/>
      <c r="C20" s="3">
        <v>43887</v>
      </c>
      <c r="D20" s="13"/>
      <c r="E20" s="13"/>
      <c r="F20" s="13">
        <v>96000</v>
      </c>
      <c r="G20" s="81"/>
      <c r="H20" s="107" t="str">
        <f>IF(B20&lt;&gt;"",IF(OR(O20=0,O20=999),"",SUMIFS($E$2:E20,$A$2:A20,A20)-SUMIFS($F$2:F20,$A$2:A20,A20)),"")</f>
        <v/>
      </c>
      <c r="I20" s="109" t="str">
        <f t="shared" si="2"/>
        <v/>
      </c>
      <c r="J20" s="113"/>
      <c r="K20" s="90"/>
      <c r="L20" s="73"/>
      <c r="M20" s="69" t="str">
        <f>IF(C20&lt;&gt;"",DailyLog!$S$3,"")</f>
        <v>C_ARACATACA</v>
      </c>
      <c r="N20" s="56" t="str">
        <f t="shared" si="1"/>
        <v/>
      </c>
      <c r="O20" s="53" t="str">
        <f>IF($B20&lt;&gt;"",IF(ISNUMBER(_xlfn.XMATCH($B20,Language!$A$6:$E$6)),0,IF(ISNUMBER(_xlfn.XMATCH($B20,Language!$A$29:$E$29)),'Lista de Prestatarios'!$B$3,VLOOKUP(B20,'Lista de Prestatarios'!$A$2:$B$500,2,FALSE))),"")</f>
        <v/>
      </c>
      <c r="P20" s="58" t="str">
        <f>IF(B20&lt;&gt;"",IF(OR(D20&gt;0,G20&gt;0),COUNTIF($B$2:B20,B20),COUNTIFS($B$2:B20,B20,$E$2:E20,"&gt;0")),"")</f>
        <v/>
      </c>
    </row>
    <row r="21" spans="1:16" x14ac:dyDescent="0.35">
      <c r="A21" s="51" t="str">
        <f t="shared" si="0"/>
        <v/>
      </c>
      <c r="B21" s="99"/>
      <c r="C21" s="3">
        <v>43887</v>
      </c>
      <c r="D21" s="13"/>
      <c r="E21" s="13"/>
      <c r="F21" s="13">
        <v>96000</v>
      </c>
      <c r="G21" s="81"/>
      <c r="H21" s="107" t="str">
        <f>IF(B21&lt;&gt;"",IF(OR(O21=0,O21=999),"",SUMIFS($E$2:E21,$A$2:A21,A21)-SUMIFS($F$2:F21,$A$2:A21,A21)),"")</f>
        <v/>
      </c>
      <c r="I21" s="109" t="str">
        <f t="shared" si="2"/>
        <v/>
      </c>
      <c r="J21" s="113"/>
      <c r="K21" s="90"/>
      <c r="L21" s="73"/>
      <c r="M21" s="69" t="str">
        <f>IF(C21&lt;&gt;"",DailyLog!$S$3,"")</f>
        <v>C_ARACATACA</v>
      </c>
      <c r="N21" s="56" t="str">
        <f t="shared" si="1"/>
        <v/>
      </c>
      <c r="O21" s="53" t="str">
        <f>IF($B21&lt;&gt;"",IF(ISNUMBER(_xlfn.XMATCH($B21,Language!$A$6:$E$6)),0,IF(ISNUMBER(_xlfn.XMATCH($B21,Language!$A$29:$E$29)),'Lista de Prestatarios'!$B$3,VLOOKUP(B21,'Lista de Prestatarios'!$A$2:$B$500,2,FALSE))),"")</f>
        <v/>
      </c>
      <c r="P21" s="58" t="str">
        <f>IF(B21&lt;&gt;"",IF(OR(D21&gt;0,G21&gt;0),COUNTIF($B$2:B21,B21),COUNTIFS($B$2:B21,B21,$E$2:E21,"&gt;0")),"")</f>
        <v/>
      </c>
    </row>
    <row r="22" spans="1:16" x14ac:dyDescent="0.35">
      <c r="A22" s="51" t="str">
        <f t="shared" si="0"/>
        <v/>
      </c>
      <c r="B22" s="99"/>
      <c r="C22" s="3">
        <v>43887</v>
      </c>
      <c r="D22" s="13"/>
      <c r="E22" s="13"/>
      <c r="F22" s="13">
        <v>96000</v>
      </c>
      <c r="G22" s="81"/>
      <c r="H22" s="107" t="str">
        <f>IF(B22&lt;&gt;"",IF(OR(O22=0,O22=999),"",SUMIFS($E$2:E22,$A$2:A22,A22)-SUMIFS($F$2:F22,$A$2:A22,A22)),"")</f>
        <v/>
      </c>
      <c r="I22" s="109" t="str">
        <f t="shared" si="2"/>
        <v/>
      </c>
      <c r="J22" s="113"/>
      <c r="K22" s="90"/>
      <c r="L22" s="73"/>
      <c r="M22" s="69" t="str">
        <f>IF(C22&lt;&gt;"",DailyLog!$S$3,"")</f>
        <v>C_ARACATACA</v>
      </c>
      <c r="N22" s="56" t="str">
        <f t="shared" si="1"/>
        <v/>
      </c>
      <c r="O22" s="53" t="str">
        <f>IF($B22&lt;&gt;"",IF(ISNUMBER(_xlfn.XMATCH($B22,Language!$A$6:$E$6)),0,IF(ISNUMBER(_xlfn.XMATCH($B22,Language!$A$29:$E$29)),'Lista de Prestatarios'!$B$3,VLOOKUP(B22,'Lista de Prestatarios'!$A$2:$B$500,2,FALSE))),"")</f>
        <v/>
      </c>
      <c r="P22" s="58" t="str">
        <f>IF(B22&lt;&gt;"",IF(OR(D22&gt;0,G22&gt;0),COUNTIF($B$2:B22,B22),COUNTIFS($B$2:B22,B22,$E$2:E22,"&gt;0")),"")</f>
        <v/>
      </c>
    </row>
    <row r="23" spans="1:16" x14ac:dyDescent="0.35">
      <c r="A23" s="51" t="str">
        <f t="shared" si="0"/>
        <v/>
      </c>
      <c r="B23" s="99"/>
      <c r="C23" s="3">
        <v>43887</v>
      </c>
      <c r="D23" s="13"/>
      <c r="E23" s="13">
        <v>500000</v>
      </c>
      <c r="F23" s="13"/>
      <c r="G23" s="81"/>
      <c r="H23" s="107" t="str">
        <f>IF(B23&lt;&gt;"",IF(OR(O23=0,O23=999),"",SUMIFS($E$2:E23,$A$2:A23,A23)-SUMIFS($F$2:F23,$A$2:A23,A23)),"")</f>
        <v/>
      </c>
      <c r="I23" s="109" t="str">
        <f t="shared" si="2"/>
        <v/>
      </c>
      <c r="J23" s="113"/>
      <c r="K23" s="90"/>
      <c r="L23" s="73"/>
      <c r="M23" s="69" t="str">
        <f>IF(C23&lt;&gt;"",DailyLog!$S$3,"")</f>
        <v>C_ARACATACA</v>
      </c>
      <c r="N23" s="56" t="str">
        <f t="shared" si="1"/>
        <v/>
      </c>
      <c r="O23" s="53" t="str">
        <f>IF($B23&lt;&gt;"",IF(ISNUMBER(_xlfn.XMATCH($B23,Language!$A$6:$E$6)),0,IF(ISNUMBER(_xlfn.XMATCH($B23,Language!$A$29:$E$29)),'Lista de Prestatarios'!$B$3,VLOOKUP(B23,'Lista de Prestatarios'!$A$2:$B$500,2,FALSE))),"")</f>
        <v/>
      </c>
      <c r="P23" s="58" t="str">
        <f>IF(B23&lt;&gt;"",IF(OR(D23&gt;0,G23&gt;0),COUNTIF($B$2:B23,B23),COUNTIFS($B$2:B23,B23,$E$2:E23,"&gt;0")),"")</f>
        <v/>
      </c>
    </row>
    <row r="24" spans="1:16" x14ac:dyDescent="0.35">
      <c r="A24" s="51" t="str">
        <f t="shared" si="0"/>
        <v/>
      </c>
      <c r="B24" s="99"/>
      <c r="C24" s="3">
        <v>43916</v>
      </c>
      <c r="D24" s="13"/>
      <c r="E24" s="13"/>
      <c r="F24" s="13">
        <v>96000</v>
      </c>
      <c r="G24" s="81"/>
      <c r="H24" s="107" t="str">
        <f>IF(B24&lt;&gt;"",IF(OR(O24=0,O24=999),"",SUMIFS($E$2:E24,$A$2:A24,A24)-SUMIFS($F$2:F24,$A$2:A24,A24)),"")</f>
        <v/>
      </c>
      <c r="I24" s="109" t="str">
        <f t="shared" si="2"/>
        <v/>
      </c>
      <c r="J24" s="113"/>
      <c r="K24" s="90"/>
      <c r="L24" s="73"/>
      <c r="M24" s="69" t="str">
        <f>IF(C24&lt;&gt;"",DailyLog!$S$3,"")</f>
        <v>C_ARACATACA</v>
      </c>
      <c r="N24" s="56" t="str">
        <f t="shared" si="1"/>
        <v/>
      </c>
      <c r="O24" s="53" t="str">
        <f>IF($B24&lt;&gt;"",IF(ISNUMBER(_xlfn.XMATCH($B24,Language!$A$6:$E$6)),0,IF(ISNUMBER(_xlfn.XMATCH($B24,Language!$A$29:$E$29)),'Lista de Prestatarios'!$B$3,VLOOKUP(B24,'Lista de Prestatarios'!$A$2:$B$500,2,FALSE))),"")</f>
        <v/>
      </c>
      <c r="P24" s="58" t="str">
        <f>IF(B24&lt;&gt;"",IF(OR(D24&gt;0,G24&gt;0),COUNTIF($B$2:B24,B24),COUNTIFS($B$2:B24,B24,$E$2:E24,"&gt;0")),"")</f>
        <v/>
      </c>
    </row>
    <row r="25" spans="1:16" x14ac:dyDescent="0.35">
      <c r="A25" s="51" t="str">
        <f t="shared" si="0"/>
        <v/>
      </c>
      <c r="B25" s="99"/>
      <c r="C25" s="3">
        <v>43916</v>
      </c>
      <c r="D25" s="13"/>
      <c r="E25" s="13"/>
      <c r="F25" s="13">
        <v>100000</v>
      </c>
      <c r="G25" s="81"/>
      <c r="H25" s="107" t="str">
        <f>IF(B25&lt;&gt;"",IF(OR(O25=0,O25=999),"",SUMIFS($E$2:E25,$A$2:A25,A25)-SUMIFS($F$2:F25,$A$2:A25,A25)),"")</f>
        <v/>
      </c>
      <c r="I25" s="109" t="str">
        <f t="shared" si="2"/>
        <v/>
      </c>
      <c r="J25" s="113"/>
      <c r="K25" s="90"/>
      <c r="L25" s="73"/>
      <c r="M25" s="69" t="str">
        <f>IF(C25&lt;&gt;"",DailyLog!$S$3,"")</f>
        <v>C_ARACATACA</v>
      </c>
      <c r="N25" s="56" t="str">
        <f t="shared" si="1"/>
        <v/>
      </c>
      <c r="O25" s="53" t="str">
        <f>IF($B25&lt;&gt;"",IF(ISNUMBER(_xlfn.XMATCH($B25,Language!$A$6:$E$6)),0,IF(ISNUMBER(_xlfn.XMATCH($B25,Language!$A$29:$E$29)),'Lista de Prestatarios'!$B$3,VLOOKUP(B25,'Lista de Prestatarios'!$A$2:$B$500,2,FALSE))),"")</f>
        <v/>
      </c>
      <c r="P25" s="58" t="str">
        <f>IF(B25&lt;&gt;"",IF(OR(D25&gt;0,G25&gt;0),COUNTIF($B$2:B25,B25),COUNTIFS($B$2:B25,B25,$E$2:E25,"&gt;0")),"")</f>
        <v/>
      </c>
    </row>
    <row r="26" spans="1:16" x14ac:dyDescent="0.35">
      <c r="A26" s="51" t="str">
        <f t="shared" si="0"/>
        <v/>
      </c>
      <c r="B26" s="99"/>
      <c r="C26" s="3">
        <v>43947</v>
      </c>
      <c r="D26" s="13"/>
      <c r="E26" s="13"/>
      <c r="F26" s="13">
        <v>96000</v>
      </c>
      <c r="G26" s="81"/>
      <c r="H26" s="107" t="str">
        <f>IF(B26&lt;&gt;"",IF(OR(O26=0,O26=999),"",SUMIFS($E$2:E26,$A$2:A26,A26)-SUMIFS($F$2:F26,$A$2:A26,A26)),"")</f>
        <v/>
      </c>
      <c r="I26" s="109" t="str">
        <f t="shared" si="2"/>
        <v/>
      </c>
      <c r="J26" s="113"/>
      <c r="K26" s="90"/>
      <c r="L26" s="73"/>
      <c r="M26" s="69" t="str">
        <f>IF(C26&lt;&gt;"",DailyLog!$S$3,"")</f>
        <v>C_ARACATACA</v>
      </c>
      <c r="N26" s="56" t="str">
        <f t="shared" si="1"/>
        <v/>
      </c>
      <c r="O26" s="53" t="str">
        <f>IF($B26&lt;&gt;"",IF(ISNUMBER(_xlfn.XMATCH($B26,Language!$A$6:$E$6)),0,IF(ISNUMBER(_xlfn.XMATCH($B26,Language!$A$29:$E$29)),'Lista de Prestatarios'!$B$3,VLOOKUP(B26,'Lista de Prestatarios'!$A$2:$B$500,2,FALSE))),"")</f>
        <v/>
      </c>
      <c r="P26" s="58" t="str">
        <f>IF(B26&lt;&gt;"",IF(OR(D26&gt;0,G26&gt;0),COUNTIF($B$2:B26,B26),COUNTIFS($B$2:B26,B26,$E$2:E26,"&gt;0")),"")</f>
        <v/>
      </c>
    </row>
    <row r="27" spans="1:16" x14ac:dyDescent="0.35">
      <c r="A27" s="51" t="str">
        <f t="shared" si="0"/>
        <v/>
      </c>
      <c r="B27" s="99"/>
      <c r="C27" s="3">
        <v>43947</v>
      </c>
      <c r="D27" s="13"/>
      <c r="E27" s="13"/>
      <c r="F27" s="13">
        <v>100000</v>
      </c>
      <c r="G27" s="81"/>
      <c r="H27" s="107" t="str">
        <f>IF(B27&lt;&gt;"",IF(OR(O27=0,O27=999),"",SUMIFS($E$2:E27,$A$2:A27,A27)-SUMIFS($F$2:F27,$A$2:A27,A27)),"")</f>
        <v/>
      </c>
      <c r="I27" s="109" t="str">
        <f t="shared" si="2"/>
        <v/>
      </c>
      <c r="J27" s="113"/>
      <c r="K27" s="90"/>
      <c r="L27" s="73"/>
      <c r="M27" s="69" t="str">
        <f>IF(C27&lt;&gt;"",DailyLog!$S$3,"")</f>
        <v>C_ARACATACA</v>
      </c>
      <c r="N27" s="56" t="str">
        <f t="shared" si="1"/>
        <v/>
      </c>
      <c r="O27" s="53" t="str">
        <f>IF($B27&lt;&gt;"",IF(ISNUMBER(_xlfn.XMATCH($B27,Language!$A$6:$E$6)),0,IF(ISNUMBER(_xlfn.XMATCH($B27,Language!$A$29:$E$29)),'Lista de Prestatarios'!$B$3,VLOOKUP(B27,'Lista de Prestatarios'!$A$2:$B$500,2,FALSE))),"")</f>
        <v/>
      </c>
      <c r="P27" s="58" t="str">
        <f>IF(B27&lt;&gt;"",IF(OR(D27&gt;0,G27&gt;0),COUNTIF($B$2:B27,B27),COUNTIFS($B$2:B27,B27,$E$2:E27,"&gt;0")),"")</f>
        <v/>
      </c>
    </row>
    <row r="28" spans="1:16" x14ac:dyDescent="0.35">
      <c r="A28" s="51" t="str">
        <f t="shared" si="0"/>
        <v/>
      </c>
      <c r="B28" s="99"/>
      <c r="C28" s="3">
        <v>43947</v>
      </c>
      <c r="D28" s="13"/>
      <c r="E28" s="13">
        <v>500000</v>
      </c>
      <c r="F28" s="13"/>
      <c r="G28" s="81"/>
      <c r="H28" s="107" t="str">
        <f>IF(B28&lt;&gt;"",IF(OR(O28=0,O28=999),"",SUMIFS($E$2:E28,$A$2:A28,A28)-SUMIFS($F$2:F28,$A$2:A28,A28)),"")</f>
        <v/>
      </c>
      <c r="I28" s="109" t="str">
        <f t="shared" si="2"/>
        <v/>
      </c>
      <c r="J28" s="113"/>
      <c r="K28" s="90"/>
      <c r="L28" s="73"/>
      <c r="M28" s="69" t="str">
        <f>IF(C28&lt;&gt;"",DailyLog!$S$3,"")</f>
        <v>C_ARACATACA</v>
      </c>
      <c r="N28" s="56" t="str">
        <f t="shared" si="1"/>
        <v/>
      </c>
      <c r="O28" s="53" t="str">
        <f>IF($B28&lt;&gt;"",IF(ISNUMBER(_xlfn.XMATCH($B28,Language!$A$6:$E$6)),0,IF(ISNUMBER(_xlfn.XMATCH($B28,Language!$A$29:$E$29)),'Lista de Prestatarios'!$B$3,VLOOKUP(B28,'Lista de Prestatarios'!$A$2:$B$500,2,FALSE))),"")</f>
        <v/>
      </c>
      <c r="P28" s="58" t="str">
        <f>IF(B28&lt;&gt;"",IF(OR(D28&gt;0,G28&gt;0),COUNTIF($B$2:B28,B28),COUNTIFS($B$2:B28,B28,$E$2:E28,"&gt;0")),"")</f>
        <v/>
      </c>
    </row>
    <row r="29" spans="1:16" x14ac:dyDescent="0.35">
      <c r="A29" s="51" t="str">
        <f t="shared" si="0"/>
        <v/>
      </c>
      <c r="B29" s="99"/>
      <c r="C29" s="3">
        <v>43947</v>
      </c>
      <c r="D29" s="13"/>
      <c r="E29" s="13">
        <v>200000</v>
      </c>
      <c r="F29" s="13"/>
      <c r="G29" s="81"/>
      <c r="H29" s="107" t="str">
        <f>IF(B29&lt;&gt;"",IF(OR(O29=0,O29=999),"",SUMIFS($E$2:E29,$A$2:A29,A29)-SUMIFS($F$2:F29,$A$2:A29,A29)),"")</f>
        <v/>
      </c>
      <c r="I29" s="109" t="str">
        <f t="shared" si="2"/>
        <v/>
      </c>
      <c r="J29" s="113"/>
      <c r="K29" s="90"/>
      <c r="L29" s="73"/>
      <c r="M29" s="69" t="str">
        <f>IF(C29&lt;&gt;"",DailyLog!$S$3,"")</f>
        <v>C_ARACATACA</v>
      </c>
      <c r="N29" s="56" t="str">
        <f t="shared" si="1"/>
        <v/>
      </c>
      <c r="O29" s="53" t="str">
        <f>IF($B29&lt;&gt;"",IF(ISNUMBER(_xlfn.XMATCH($B29,Language!$A$6:$E$6)),0,IF(ISNUMBER(_xlfn.XMATCH($B29,Language!$A$29:$E$29)),'Lista de Prestatarios'!$B$3,VLOOKUP(B29,'Lista de Prestatarios'!$A$2:$B$500,2,FALSE))),"")</f>
        <v/>
      </c>
      <c r="P29" s="58" t="str">
        <f>IF(B29&lt;&gt;"",IF(OR(D29&gt;0,G29&gt;0),COUNTIF($B$2:B29,B29),COUNTIFS($B$2:B29,B29,$E$2:E29,"&gt;0")),"")</f>
        <v/>
      </c>
    </row>
    <row r="30" spans="1:16" x14ac:dyDescent="0.35">
      <c r="A30" s="51" t="str">
        <f t="shared" si="0"/>
        <v/>
      </c>
      <c r="B30" s="99"/>
      <c r="C30" s="3">
        <v>44012</v>
      </c>
      <c r="D30" s="13"/>
      <c r="E30" s="13"/>
      <c r="F30" s="13">
        <v>200000</v>
      </c>
      <c r="G30" s="81"/>
      <c r="H30" s="107" t="str">
        <f>IF(B30&lt;&gt;"",IF(OR(O30=0,O30=999),"",SUMIFS($E$2:E30,$A$2:A30,A30)-SUMIFS($F$2:F30,$A$2:A30,A30)),"")</f>
        <v/>
      </c>
      <c r="I30" s="109" t="str">
        <f t="shared" si="2"/>
        <v/>
      </c>
      <c r="J30" s="113"/>
      <c r="K30" s="90"/>
      <c r="L30" s="73"/>
      <c r="M30" s="69" t="str">
        <f>IF(C30&lt;&gt;"",DailyLog!$S$3,"")</f>
        <v>C_ARACATACA</v>
      </c>
      <c r="N30" s="56" t="str">
        <f t="shared" si="1"/>
        <v/>
      </c>
      <c r="O30" s="53" t="str">
        <f>IF($B30&lt;&gt;"",IF(ISNUMBER(_xlfn.XMATCH($B30,Language!$A$6:$E$6)),0,IF(ISNUMBER(_xlfn.XMATCH($B30,Language!$A$29:$E$29)),'Lista de Prestatarios'!$B$3,VLOOKUP(B30,'Lista de Prestatarios'!$A$2:$B$500,2,FALSE))),"")</f>
        <v/>
      </c>
      <c r="P30" s="58" t="str">
        <f>IF(B30&lt;&gt;"",IF(OR(D30&gt;0,G30&gt;0),COUNTIF($B$2:B30,B30),COUNTIFS($B$2:B30,B30,$E$2:E30,"&gt;0")),"")</f>
        <v/>
      </c>
    </row>
    <row r="31" spans="1:16" x14ac:dyDescent="0.35">
      <c r="A31" s="51" t="str">
        <f t="shared" si="0"/>
        <v/>
      </c>
      <c r="B31" s="99"/>
      <c r="C31" s="3">
        <v>44014</v>
      </c>
      <c r="D31" s="13"/>
      <c r="E31" s="13">
        <v>300000</v>
      </c>
      <c r="F31" s="13"/>
      <c r="G31" s="81"/>
      <c r="H31" s="107" t="str">
        <f>IF(B31&lt;&gt;"",IF(OR(O31=0,O31=999),"",SUMIFS($E$2:E31,$A$2:A31,A31)-SUMIFS($F$2:F31,$A$2:A31,A31)),"")</f>
        <v/>
      </c>
      <c r="I31" s="109" t="str">
        <f t="shared" si="2"/>
        <v/>
      </c>
      <c r="J31" s="113"/>
      <c r="K31" s="90"/>
      <c r="L31" s="73"/>
      <c r="M31" s="69" t="str">
        <f>IF(C31&lt;&gt;"",DailyLog!$S$3,"")</f>
        <v>C_ARACATACA</v>
      </c>
      <c r="N31" s="56" t="str">
        <f t="shared" si="1"/>
        <v/>
      </c>
      <c r="O31" s="53" t="str">
        <f>IF($B31&lt;&gt;"",IF(ISNUMBER(_xlfn.XMATCH($B31,Language!$A$6:$E$6)),0,IF(ISNUMBER(_xlfn.XMATCH($B31,Language!$A$29:$E$29)),'Lista de Prestatarios'!$B$3,VLOOKUP(B31,'Lista de Prestatarios'!$A$2:$B$500,2,FALSE))),"")</f>
        <v/>
      </c>
      <c r="P31" s="58" t="str">
        <f>IF(B31&lt;&gt;"",IF(OR(D31&gt;0,G31&gt;0),COUNTIF($B$2:B31,B31),COUNTIFS($B$2:B31,B31,$E$2:E31,"&gt;0")),"")</f>
        <v/>
      </c>
    </row>
    <row r="32" spans="1:16" x14ac:dyDescent="0.35">
      <c r="A32" s="51" t="str">
        <f t="shared" si="0"/>
        <v/>
      </c>
      <c r="B32" s="99"/>
      <c r="C32" s="3"/>
      <c r="D32" s="13"/>
      <c r="E32" s="13"/>
      <c r="F32" s="13"/>
      <c r="G32" s="81"/>
      <c r="H32" s="107" t="str">
        <f>IF(B32&lt;&gt;"",IF(OR(O32=0,O32=999),"",SUMIFS($E$2:E32,$A$2:A32,A32)-SUMIFS($F$2:F32,$A$2:A32,A32)),"")</f>
        <v/>
      </c>
      <c r="I32" s="109" t="str">
        <f t="shared" si="2"/>
        <v/>
      </c>
      <c r="J32" s="113"/>
      <c r="K32" s="90"/>
      <c r="L32" s="73"/>
      <c r="M32" s="69" t="str">
        <f>IF(C32&lt;&gt;"",DailyLog!$S$3,"")</f>
        <v/>
      </c>
      <c r="N32" s="56" t="str">
        <f t="shared" si="1"/>
        <v/>
      </c>
      <c r="O32" s="53" t="str">
        <f>IF($B32&lt;&gt;"",IF(ISNUMBER(_xlfn.XMATCH($B32,Language!$A$6:$E$6)),0,IF(ISNUMBER(_xlfn.XMATCH($B32,Language!$A$29:$E$29)),'Lista de Prestatarios'!$B$3,VLOOKUP(B32,'Lista de Prestatarios'!$A$2:$B$500,2,FALSE))),"")</f>
        <v/>
      </c>
      <c r="P32" s="58" t="str">
        <f>IF(B32&lt;&gt;"",IF(OR(D32&gt;0,G32&gt;0),COUNTIF($B$2:B32,B32),COUNTIFS($B$2:B32,B32,$E$2:E32,"&gt;0")),"")</f>
        <v/>
      </c>
    </row>
    <row r="33" spans="1:16" x14ac:dyDescent="0.35">
      <c r="A33" s="51" t="str">
        <f t="shared" si="0"/>
        <v/>
      </c>
      <c r="B33" s="99"/>
      <c r="C33" s="3"/>
      <c r="D33" s="13"/>
      <c r="E33" s="13"/>
      <c r="F33" s="13"/>
      <c r="G33" s="81"/>
      <c r="H33" s="107" t="str">
        <f>IF(B33&lt;&gt;"",IF(OR(O33=0,O33=999),"",SUMIFS($E$2:E33,$A$2:A33,A33)-SUMIFS($F$2:F33,$A$2:A33,A33)),"")</f>
        <v/>
      </c>
      <c r="I33" s="109" t="str">
        <f t="shared" si="2"/>
        <v/>
      </c>
      <c r="J33" s="113"/>
      <c r="K33" s="90"/>
      <c r="L33" s="73"/>
      <c r="M33" s="69" t="str">
        <f>IF(C33&lt;&gt;"",DailyLog!$S$3,"")</f>
        <v/>
      </c>
      <c r="N33" s="56" t="str">
        <f t="shared" si="1"/>
        <v/>
      </c>
      <c r="O33" s="53" t="str">
        <f>IF($B33&lt;&gt;"",IF(ISNUMBER(_xlfn.XMATCH($B33,Language!$A$6:$E$6)),0,IF(ISNUMBER(_xlfn.XMATCH($B33,Language!$A$29:$E$29)),'Lista de Prestatarios'!$B$3,VLOOKUP(B33,'Lista de Prestatarios'!$A$2:$B$500,2,FALSE))),"")</f>
        <v/>
      </c>
      <c r="P33" s="58" t="str">
        <f>IF(B33&lt;&gt;"",IF(OR(D33&gt;0,G33&gt;0),COUNTIF($B$2:B33,B33),COUNTIFS($B$2:B33,B33,$E$2:E33,"&gt;0")),"")</f>
        <v/>
      </c>
    </row>
    <row r="34" spans="1:16" x14ac:dyDescent="0.35">
      <c r="A34" s="51" t="str">
        <f t="shared" si="0"/>
        <v/>
      </c>
      <c r="B34" s="99"/>
      <c r="C34" s="3"/>
      <c r="D34" s="13"/>
      <c r="E34" s="13"/>
      <c r="F34" s="13"/>
      <c r="G34" s="81"/>
      <c r="H34" s="107" t="str">
        <f>IF(B34&lt;&gt;"",IF(OR(O34=0,O34=999),"",SUMIFS($E$2:E34,$A$2:A34,A34)-SUMIFS($F$2:F34,$A$2:A34,A34)),"")</f>
        <v/>
      </c>
      <c r="I34" s="109" t="str">
        <f t="shared" si="2"/>
        <v/>
      </c>
      <c r="J34" s="113"/>
      <c r="K34" s="90"/>
      <c r="L34" s="73"/>
      <c r="M34" s="69" t="str">
        <f>IF(C34&lt;&gt;"",DailyLog!$S$3,"")</f>
        <v/>
      </c>
      <c r="N34" s="56" t="str">
        <f t="shared" si="1"/>
        <v/>
      </c>
      <c r="O34" s="53" t="str">
        <f>IF($B34&lt;&gt;"",IF(ISNUMBER(_xlfn.XMATCH($B34,Language!$A$6:$E$6)),0,IF(ISNUMBER(_xlfn.XMATCH($B34,Language!$A$29:$E$29)),'Lista de Prestatarios'!$B$3,VLOOKUP(B34,'Lista de Prestatarios'!$A$2:$B$500,2,FALSE))),"")</f>
        <v/>
      </c>
      <c r="P34" s="58" t="str">
        <f>IF(B34&lt;&gt;"",IF(OR(D34&gt;0,G34&gt;0),COUNTIF($B$2:B34,B34),COUNTIFS($B$2:B34,B34,$E$2:E34,"&gt;0")),"")</f>
        <v/>
      </c>
    </row>
    <row r="35" spans="1:16" x14ac:dyDescent="0.35">
      <c r="A35" s="51" t="str">
        <f t="shared" si="0"/>
        <v/>
      </c>
      <c r="B35" s="99"/>
      <c r="C35" s="3"/>
      <c r="D35" s="13"/>
      <c r="E35" s="13"/>
      <c r="F35" s="13"/>
      <c r="G35" s="81"/>
      <c r="H35" s="107" t="str">
        <f>IF(B35&lt;&gt;"",IF(OR(O35=0,O35=999),"",SUMIFS($E$2:E35,$A$2:A35,A35)-SUMIFS($F$2:F35,$A$2:A35,A35)),"")</f>
        <v/>
      </c>
      <c r="I35" s="109" t="str">
        <f t="shared" si="2"/>
        <v/>
      </c>
      <c r="J35" s="113"/>
      <c r="K35" s="90"/>
      <c r="L35" s="73"/>
      <c r="M35" s="69" t="str">
        <f>IF(C35&lt;&gt;"",DailyLog!$S$3,"")</f>
        <v/>
      </c>
      <c r="N35" s="56" t="str">
        <f t="shared" si="1"/>
        <v/>
      </c>
      <c r="O35" s="53" t="str">
        <f>IF($B35&lt;&gt;"",IF(ISNUMBER(_xlfn.XMATCH($B35,Language!$A$6:$E$6)),0,IF(ISNUMBER(_xlfn.XMATCH($B35,Language!$A$29:$E$29)),'Lista de Prestatarios'!$B$3,VLOOKUP(B35,'Lista de Prestatarios'!$A$2:$B$500,2,FALSE))),"")</f>
        <v/>
      </c>
      <c r="P35" s="58" t="str">
        <f>IF(B35&lt;&gt;"",IF(OR(D35&gt;0,G35&gt;0),COUNTIF($B$2:B35,B35),COUNTIFS($B$2:B35,B35,$E$2:E35,"&gt;0")),"")</f>
        <v/>
      </c>
    </row>
    <row r="36" spans="1:16" x14ac:dyDescent="0.35">
      <c r="A36" s="51" t="str">
        <f t="shared" si="0"/>
        <v/>
      </c>
      <c r="B36" s="99"/>
      <c r="C36" s="3"/>
      <c r="D36" s="13"/>
      <c r="E36" s="13"/>
      <c r="F36" s="13"/>
      <c r="G36" s="81"/>
      <c r="H36" s="107" t="str">
        <f>IF(B36&lt;&gt;"",IF(OR(O36=0,O36=999),"",SUMIFS($E$2:E36,$A$2:A36,A36)-SUMIFS($F$2:F36,$A$2:A36,A36)),"")</f>
        <v/>
      </c>
      <c r="I36" s="109" t="str">
        <f t="shared" si="2"/>
        <v/>
      </c>
      <c r="J36" s="113"/>
      <c r="K36" s="90"/>
      <c r="L36" s="73"/>
      <c r="M36" s="69" t="str">
        <f>IF(C36&lt;&gt;"",DailyLog!$S$3,"")</f>
        <v/>
      </c>
      <c r="N36" s="56" t="str">
        <f t="shared" si="1"/>
        <v/>
      </c>
      <c r="O36" s="53" t="str">
        <f>IF($B36&lt;&gt;"",IF(ISNUMBER(_xlfn.XMATCH($B36,Language!$A$6:$E$6)),0,IF(ISNUMBER(_xlfn.XMATCH($B36,Language!$A$29:$E$29)),'Lista de Prestatarios'!$B$3,VLOOKUP(B36,'Lista de Prestatarios'!$A$2:$B$500,2,FALSE))),"")</f>
        <v/>
      </c>
      <c r="P36" s="58" t="str">
        <f>IF(B36&lt;&gt;"",IF(OR(D36&gt;0,G36&gt;0),COUNTIF($B$2:B36,B36),COUNTIFS($B$2:B36,B36,$E$2:E36,"&gt;0")),"")</f>
        <v/>
      </c>
    </row>
    <row r="37" spans="1:16" x14ac:dyDescent="0.35">
      <c r="A37" s="51" t="str">
        <f t="shared" si="0"/>
        <v/>
      </c>
      <c r="B37" s="99"/>
      <c r="C37" s="3"/>
      <c r="D37" s="13"/>
      <c r="E37" s="13"/>
      <c r="F37" s="13"/>
      <c r="G37" s="81"/>
      <c r="H37" s="107" t="str">
        <f>IF(B37&lt;&gt;"",IF(OR(O37=0,O37=999),"",SUMIFS($E$2:E37,$A$2:A37,A37)-SUMIFS($F$2:F37,$A$2:A37,A37)),"")</f>
        <v/>
      </c>
      <c r="I37" s="109" t="str">
        <f t="shared" si="2"/>
        <v/>
      </c>
      <c r="J37" s="113"/>
      <c r="K37" s="90"/>
      <c r="L37" s="73"/>
      <c r="M37" s="69" t="str">
        <f>IF(C37&lt;&gt;"",DailyLog!$S$3,"")</f>
        <v/>
      </c>
      <c r="N37" s="56" t="str">
        <f t="shared" si="1"/>
        <v/>
      </c>
      <c r="O37" s="53" t="str">
        <f>IF($B37&lt;&gt;"",IF(ISNUMBER(_xlfn.XMATCH($B37,Language!$A$6:$E$6)),0,IF(ISNUMBER(_xlfn.XMATCH($B37,Language!$A$29:$E$29)),'Lista de Prestatarios'!$B$3,VLOOKUP(B37,'Lista de Prestatarios'!$A$2:$B$500,2,FALSE))),"")</f>
        <v/>
      </c>
      <c r="P37" s="58" t="str">
        <f>IF(B37&lt;&gt;"",IF(OR(D37&gt;0,G37&gt;0),COUNTIF($B$2:B37,B37),COUNTIFS($B$2:B37,B37,$E$2:E37,"&gt;0")),"")</f>
        <v/>
      </c>
    </row>
    <row r="38" spans="1:16" x14ac:dyDescent="0.35">
      <c r="A38" s="51" t="str">
        <f t="shared" si="0"/>
        <v/>
      </c>
      <c r="B38" s="99"/>
      <c r="C38" s="3"/>
      <c r="D38" s="13"/>
      <c r="E38" s="13"/>
      <c r="F38" s="13"/>
      <c r="G38" s="81"/>
      <c r="H38" s="107" t="str">
        <f>IF(B38&lt;&gt;"",IF(OR(O38=0,O38=999),"",SUMIFS($E$2:E38,$A$2:A38,A38)-SUMIFS($F$2:F38,$A$2:A38,A38)),"")</f>
        <v/>
      </c>
      <c r="I38" s="109" t="str">
        <f t="shared" si="2"/>
        <v/>
      </c>
      <c r="J38" s="113"/>
      <c r="K38" s="90"/>
      <c r="L38" s="73"/>
      <c r="M38" s="69" t="str">
        <f>IF(C38&lt;&gt;"",DailyLog!$S$3,"")</f>
        <v/>
      </c>
      <c r="N38" s="56" t="str">
        <f t="shared" si="1"/>
        <v/>
      </c>
      <c r="O38" s="53" t="str">
        <f>IF($B38&lt;&gt;"",IF(ISNUMBER(_xlfn.XMATCH($B38,Language!$A$6:$E$6)),0,IF(ISNUMBER(_xlfn.XMATCH($B38,Language!$A$29:$E$29)),'Lista de Prestatarios'!$B$3,VLOOKUP(B38,'Lista de Prestatarios'!$A$2:$B$500,2,FALSE))),"")</f>
        <v/>
      </c>
      <c r="P38" s="58" t="str">
        <f>IF(B38&lt;&gt;"",IF(OR(D38&gt;0,G38&gt;0),COUNTIF($B$2:B38,B38),COUNTIFS($B$2:B38,B38,$E$2:E38,"&gt;0")),"")</f>
        <v/>
      </c>
    </row>
    <row r="39" spans="1:16" x14ac:dyDescent="0.35">
      <c r="A39" s="51" t="str">
        <f t="shared" si="0"/>
        <v/>
      </c>
      <c r="B39" s="99"/>
      <c r="C39" s="3"/>
      <c r="D39" s="13"/>
      <c r="E39" s="13"/>
      <c r="F39" s="13"/>
      <c r="G39" s="81"/>
      <c r="H39" s="107" t="str">
        <f>IF(B39&lt;&gt;"",IF(OR(O39=0,O39=999),"",SUMIFS($E$2:E39,$A$2:A39,A39)-SUMIFS($F$2:F39,$A$2:A39,A39)),"")</f>
        <v/>
      </c>
      <c r="I39" s="109" t="str">
        <f t="shared" si="2"/>
        <v/>
      </c>
      <c r="J39" s="113"/>
      <c r="K39" s="90"/>
      <c r="L39" s="73"/>
      <c r="M39" s="69" t="str">
        <f>IF(C39&lt;&gt;"",DailyLog!$S$3,"")</f>
        <v/>
      </c>
      <c r="N39" s="56" t="str">
        <f t="shared" si="1"/>
        <v/>
      </c>
      <c r="O39" s="53" t="str">
        <f>IF($B39&lt;&gt;"",IF(ISNUMBER(_xlfn.XMATCH($B39,Language!$A$6:$E$6)),0,IF(ISNUMBER(_xlfn.XMATCH($B39,Language!$A$29:$E$29)),'Lista de Prestatarios'!$B$3,VLOOKUP(B39,'Lista de Prestatarios'!$A$2:$B$500,2,FALSE))),"")</f>
        <v/>
      </c>
      <c r="P39" s="58" t="str">
        <f>IF(B39&lt;&gt;"",IF(OR(D39&gt;0,G39&gt;0),COUNTIF($B$2:B39,B39),COUNTIFS($B$2:B39,B39,$E$2:E39,"&gt;0")),"")</f>
        <v/>
      </c>
    </row>
    <row r="40" spans="1:16" x14ac:dyDescent="0.35">
      <c r="A40" s="51" t="str">
        <f t="shared" si="0"/>
        <v/>
      </c>
      <c r="B40" s="99"/>
      <c r="C40" s="3"/>
      <c r="D40" s="13"/>
      <c r="E40" s="13"/>
      <c r="F40" s="13"/>
      <c r="G40" s="81"/>
      <c r="H40" s="107" t="str">
        <f>IF(B40&lt;&gt;"",IF(OR(O40=0,O40=999),"",SUMIFS($E$2:E40,$A$2:A40,A40)-SUMIFS($F$2:F40,$A$2:A40,A40)),"")</f>
        <v/>
      </c>
      <c r="I40" s="109" t="str">
        <f t="shared" si="2"/>
        <v/>
      </c>
      <c r="J40" s="113"/>
      <c r="K40" s="90"/>
      <c r="L40" s="73"/>
      <c r="M40" s="69" t="str">
        <f>IF(C40&lt;&gt;"",DailyLog!$S$3,"")</f>
        <v/>
      </c>
      <c r="N40" s="56" t="str">
        <f t="shared" si="1"/>
        <v/>
      </c>
      <c r="O40" s="53" t="str">
        <f>IF($B40&lt;&gt;"",IF(ISNUMBER(_xlfn.XMATCH($B40,Language!$A$6:$E$6)),0,IF(ISNUMBER(_xlfn.XMATCH($B40,Language!$A$29:$E$29)),'Lista de Prestatarios'!$B$3,VLOOKUP(B40,'Lista de Prestatarios'!$A$2:$B$500,2,FALSE))),"")</f>
        <v/>
      </c>
      <c r="P40" s="58" t="str">
        <f>IF(B40&lt;&gt;"",IF(OR(D40&gt;0,G40&gt;0),COUNTIF($B$2:B40,B40),COUNTIFS($B$2:B40,B40,$E$2:E40,"&gt;0")),"")</f>
        <v/>
      </c>
    </row>
    <row r="41" spans="1:16" x14ac:dyDescent="0.35">
      <c r="A41" s="51" t="str">
        <f t="shared" si="0"/>
        <v/>
      </c>
      <c r="B41" s="99"/>
      <c r="C41" s="3"/>
      <c r="D41" s="13"/>
      <c r="E41" s="13"/>
      <c r="F41" s="13"/>
      <c r="G41" s="81"/>
      <c r="H41" s="107" t="str">
        <f>IF(B41&lt;&gt;"",IF(OR(O41=0,O41=999),"",SUMIFS($E$2:E41,$A$2:A41,A41)-SUMIFS($F$2:F41,$A$2:A41,A41)),"")</f>
        <v/>
      </c>
      <c r="I41" s="109" t="str">
        <f t="shared" si="2"/>
        <v/>
      </c>
      <c r="J41" s="113"/>
      <c r="K41" s="90"/>
      <c r="L41" s="73"/>
      <c r="M41" s="69" t="str">
        <f>IF(C41&lt;&gt;"",DailyLog!$S$3,"")</f>
        <v/>
      </c>
      <c r="N41" s="56" t="str">
        <f t="shared" si="1"/>
        <v/>
      </c>
      <c r="O41" s="53" t="str">
        <f>IF($B41&lt;&gt;"",IF(ISNUMBER(_xlfn.XMATCH($B41,Language!$A$6:$E$6)),0,IF(ISNUMBER(_xlfn.XMATCH($B41,Language!$A$29:$E$29)),'Lista de Prestatarios'!$B$3,VLOOKUP(B41,'Lista de Prestatarios'!$A$2:$B$500,2,FALSE))),"")</f>
        <v/>
      </c>
      <c r="P41" s="58" t="str">
        <f>IF(B41&lt;&gt;"",IF(OR(D41&gt;0,G41&gt;0),COUNTIF($B$2:B41,B41),COUNTIFS($B$2:B41,B41,$E$2:E41,"&gt;0")),"")</f>
        <v/>
      </c>
    </row>
    <row r="42" spans="1:16" x14ac:dyDescent="0.35">
      <c r="A42" s="51" t="str">
        <f t="shared" si="0"/>
        <v/>
      </c>
      <c r="B42" s="99"/>
      <c r="C42" s="3"/>
      <c r="D42" s="13"/>
      <c r="E42" s="13"/>
      <c r="F42" s="13"/>
      <c r="G42" s="81"/>
      <c r="H42" s="107" t="str">
        <f>IF(B42&lt;&gt;"",IF(OR(O42=0,O42=999),"",SUMIFS($E$2:E42,$A$2:A42,A42)-SUMIFS($F$2:F42,$A$2:A42,A42)),"")</f>
        <v/>
      </c>
      <c r="I42" s="109" t="str">
        <f t="shared" si="2"/>
        <v/>
      </c>
      <c r="J42" s="113"/>
      <c r="K42" s="90"/>
      <c r="L42" s="73"/>
      <c r="M42" s="69" t="str">
        <f>IF(C42&lt;&gt;"",DailyLog!$S$3,"")</f>
        <v/>
      </c>
      <c r="N42" s="56" t="str">
        <f t="shared" si="1"/>
        <v/>
      </c>
      <c r="O42" s="53" t="str">
        <f>IF($B42&lt;&gt;"",IF(ISNUMBER(_xlfn.XMATCH($B42,Language!$A$6:$E$6)),0,IF(ISNUMBER(_xlfn.XMATCH($B42,Language!$A$29:$E$29)),'Lista de Prestatarios'!$B$3,VLOOKUP(B42,'Lista de Prestatarios'!$A$2:$B$500,2,FALSE))),"")</f>
        <v/>
      </c>
      <c r="P42" s="58" t="str">
        <f>IF(B42&lt;&gt;"",IF(OR(D42&gt;0,G42&gt;0),COUNTIF($B$2:B42,B42),COUNTIFS($B$2:B42,B42,$E$2:E42,"&gt;0")),"")</f>
        <v/>
      </c>
    </row>
    <row r="43" spans="1:16" x14ac:dyDescent="0.35">
      <c r="A43" s="51" t="str">
        <f t="shared" si="0"/>
        <v/>
      </c>
      <c r="B43" s="99"/>
      <c r="C43" s="3"/>
      <c r="D43" s="13"/>
      <c r="E43" s="13"/>
      <c r="F43" s="13"/>
      <c r="G43" s="81"/>
      <c r="H43" s="107" t="str">
        <f>IF(B43&lt;&gt;"",IF(OR(O43=0,O43=999),"",SUMIFS($E$2:E43,$A$2:A43,A43)-SUMIFS($F$2:F43,$A$2:A43,A43)),"")</f>
        <v/>
      </c>
      <c r="I43" s="109" t="str">
        <f t="shared" si="2"/>
        <v/>
      </c>
      <c r="J43" s="113"/>
      <c r="K43" s="90"/>
      <c r="L43" s="73"/>
      <c r="M43" s="69" t="str">
        <f>IF(C43&lt;&gt;"",DailyLog!$S$3,"")</f>
        <v/>
      </c>
      <c r="N43" s="56" t="str">
        <f t="shared" si="1"/>
        <v/>
      </c>
      <c r="O43" s="53" t="str">
        <f>IF($B43&lt;&gt;"",IF(ISNUMBER(_xlfn.XMATCH($B43,Language!$A$6:$E$6)),0,IF(ISNUMBER(_xlfn.XMATCH($B43,Language!$A$29:$E$29)),'Lista de Prestatarios'!$B$3,VLOOKUP(B43,'Lista de Prestatarios'!$A$2:$B$500,2,FALSE))),"")</f>
        <v/>
      </c>
      <c r="P43" s="58" t="str">
        <f>IF(B43&lt;&gt;"",IF(OR(D43&gt;0,G43&gt;0),COUNTIF($B$2:B43,B43),COUNTIFS($B$2:B43,B43,$E$2:E43,"&gt;0")),"")</f>
        <v/>
      </c>
    </row>
    <row r="44" spans="1:16" x14ac:dyDescent="0.35">
      <c r="A44" s="51" t="str">
        <f t="shared" si="0"/>
        <v/>
      </c>
      <c r="B44" s="99"/>
      <c r="C44" s="3"/>
      <c r="D44" s="13"/>
      <c r="E44" s="13"/>
      <c r="F44" s="13"/>
      <c r="G44" s="81"/>
      <c r="H44" s="107" t="str">
        <f>IF(B44&lt;&gt;"",IF(OR(O44=0,O44=999),"",SUMIFS($E$2:E44,$A$2:A44,A44)-SUMIFS($F$2:F44,$A$2:A44,A44)),"")</f>
        <v/>
      </c>
      <c r="I44" s="109" t="str">
        <f t="shared" si="2"/>
        <v/>
      </c>
      <c r="J44" s="113"/>
      <c r="K44" s="90"/>
      <c r="L44" s="73"/>
      <c r="M44" s="69" t="str">
        <f>IF(C44&lt;&gt;"",DailyLog!$S$3,"")</f>
        <v/>
      </c>
      <c r="N44" s="56" t="str">
        <f t="shared" si="1"/>
        <v/>
      </c>
      <c r="O44" s="53" t="str">
        <f>IF($B44&lt;&gt;"",IF(ISNUMBER(_xlfn.XMATCH($B44,Language!$A$6:$E$6)),0,IF(ISNUMBER(_xlfn.XMATCH($B44,Language!$A$29:$E$29)),'Lista de Prestatarios'!$B$3,VLOOKUP(B44,'Lista de Prestatarios'!$A$2:$B$500,2,FALSE))),"")</f>
        <v/>
      </c>
      <c r="P44" s="58" t="str">
        <f>IF(B44&lt;&gt;"",IF(OR(D44&gt;0,G44&gt;0),COUNTIF($B$2:B44,B44),COUNTIFS($B$2:B44,B44,$E$2:E44,"&gt;0")),"")</f>
        <v/>
      </c>
    </row>
    <row r="45" spans="1:16" x14ac:dyDescent="0.35">
      <c r="A45" s="51" t="str">
        <f t="shared" si="0"/>
        <v/>
      </c>
      <c r="B45" s="99"/>
      <c r="C45" s="3"/>
      <c r="D45" s="13"/>
      <c r="E45" s="13"/>
      <c r="F45" s="13"/>
      <c r="G45" s="81"/>
      <c r="H45" s="107" t="str">
        <f>IF(B45&lt;&gt;"",IF(OR(O45=0,O45=999),"",SUMIFS($E$2:E45,$A$2:A45,A45)-SUMIFS($F$2:F45,$A$2:A45,A45)),"")</f>
        <v/>
      </c>
      <c r="I45" s="109" t="str">
        <f t="shared" si="2"/>
        <v/>
      </c>
      <c r="J45" s="113"/>
      <c r="K45" s="90"/>
      <c r="L45" s="73"/>
      <c r="M45" s="69" t="str">
        <f>IF(C45&lt;&gt;"",DailyLog!$S$3,"")</f>
        <v/>
      </c>
      <c r="N45" s="56" t="str">
        <f t="shared" si="1"/>
        <v/>
      </c>
      <c r="O45" s="53" t="str">
        <f>IF($B45&lt;&gt;"",IF(ISNUMBER(_xlfn.XMATCH($B45,Language!$A$6:$E$6)),0,IF(ISNUMBER(_xlfn.XMATCH($B45,Language!$A$29:$E$29)),'Lista de Prestatarios'!$B$3,VLOOKUP(B45,'Lista de Prestatarios'!$A$2:$B$500,2,FALSE))),"")</f>
        <v/>
      </c>
      <c r="P45" s="58" t="str">
        <f>IF(B45&lt;&gt;"",IF(OR(D45&gt;0,G45&gt;0),COUNTIF($B$2:B45,B45),COUNTIFS($B$2:B45,B45,$E$2:E45,"&gt;0")),"")</f>
        <v/>
      </c>
    </row>
    <row r="46" spans="1:16" x14ac:dyDescent="0.35">
      <c r="A46" s="51" t="str">
        <f t="shared" si="0"/>
        <v/>
      </c>
      <c r="B46" s="99"/>
      <c r="C46" s="3"/>
      <c r="D46" s="13"/>
      <c r="E46" s="13"/>
      <c r="F46" s="13"/>
      <c r="G46" s="81"/>
      <c r="H46" s="107" t="str">
        <f>IF(B46&lt;&gt;"",IF(OR(O46=0,O46=999),"",SUMIFS($E$2:E46,$A$2:A46,A46)-SUMIFS($F$2:F46,$A$2:A46,A46)),"")</f>
        <v/>
      </c>
      <c r="I46" s="109" t="str">
        <f t="shared" si="2"/>
        <v/>
      </c>
      <c r="J46" s="113"/>
      <c r="K46" s="90"/>
      <c r="L46" s="73"/>
      <c r="M46" s="69" t="str">
        <f>IF(C46&lt;&gt;"",DailyLog!$S$3,"")</f>
        <v/>
      </c>
      <c r="N46" s="56" t="str">
        <f t="shared" si="1"/>
        <v/>
      </c>
      <c r="O46" s="53" t="str">
        <f>IF($B46&lt;&gt;"",IF(ISNUMBER(_xlfn.XMATCH($B46,Language!$A$6:$E$6)),0,IF(ISNUMBER(_xlfn.XMATCH($B46,Language!$A$29:$E$29)),'Lista de Prestatarios'!$B$3,VLOOKUP(B46,'Lista de Prestatarios'!$A$2:$B$500,2,FALSE))),"")</f>
        <v/>
      </c>
      <c r="P46" s="58" t="str">
        <f>IF(B46&lt;&gt;"",IF(OR(D46&gt;0,G46&gt;0),COUNTIF($B$2:B46,B46),COUNTIFS($B$2:B46,B46,$E$2:E46,"&gt;0")),"")</f>
        <v/>
      </c>
    </row>
    <row r="47" spans="1:16" x14ac:dyDescent="0.35">
      <c r="A47" s="51" t="str">
        <f t="shared" si="0"/>
        <v/>
      </c>
      <c r="B47" s="99"/>
      <c r="C47" s="3"/>
      <c r="D47" s="13"/>
      <c r="E47" s="13"/>
      <c r="F47" s="13"/>
      <c r="G47" s="81"/>
      <c r="H47" s="107" t="str">
        <f>IF(B47&lt;&gt;"",IF(OR(O47=0,O47=999),"",SUMIFS($E$2:E47,$A$2:A47,A47)-SUMIFS($F$2:F47,$A$2:A47,A47)),"")</f>
        <v/>
      </c>
      <c r="I47" s="109" t="str">
        <f t="shared" si="2"/>
        <v/>
      </c>
      <c r="J47" s="113"/>
      <c r="K47" s="90"/>
      <c r="L47" s="73"/>
      <c r="M47" s="69" t="str">
        <f>IF(C47&lt;&gt;"",DailyLog!$S$3,"")</f>
        <v/>
      </c>
      <c r="N47" s="56" t="str">
        <f t="shared" si="1"/>
        <v/>
      </c>
      <c r="O47" s="53" t="str">
        <f>IF($B47&lt;&gt;"",IF(ISNUMBER(_xlfn.XMATCH($B47,Language!$A$6:$E$6)),0,IF(ISNUMBER(_xlfn.XMATCH($B47,Language!$A$29:$E$29)),'Lista de Prestatarios'!$B$3,VLOOKUP(B47,'Lista de Prestatarios'!$A$2:$B$500,2,FALSE))),"")</f>
        <v/>
      </c>
      <c r="P47" s="58" t="str">
        <f>IF(B47&lt;&gt;"",IF(OR(D47&gt;0,G47&gt;0),COUNTIF($B$2:B47,B47),COUNTIFS($B$2:B47,B47,$E$2:E47,"&gt;0")),"")</f>
        <v/>
      </c>
    </row>
    <row r="48" spans="1:16" x14ac:dyDescent="0.35">
      <c r="A48" s="51" t="str">
        <f t="shared" si="0"/>
        <v/>
      </c>
      <c r="B48" s="99"/>
      <c r="C48" s="3"/>
      <c r="D48" s="13"/>
      <c r="E48" s="13"/>
      <c r="F48" s="13"/>
      <c r="G48" s="81"/>
      <c r="H48" s="107" t="str">
        <f>IF(B48&lt;&gt;"",IF(OR(O48=0,O48=999),"",SUMIFS($E$2:E48,$A$2:A48,A48)-SUMIFS($F$2:F48,$A$2:A48,A48)),"")</f>
        <v/>
      </c>
      <c r="I48" s="109" t="str">
        <f t="shared" si="2"/>
        <v/>
      </c>
      <c r="J48" s="113"/>
      <c r="K48" s="90"/>
      <c r="L48" s="73"/>
      <c r="M48" s="69" t="str">
        <f>IF(C48&lt;&gt;"",DailyLog!$S$3,"")</f>
        <v/>
      </c>
      <c r="N48" s="56" t="str">
        <f t="shared" si="1"/>
        <v/>
      </c>
      <c r="O48" s="53" t="str">
        <f>IF($B48&lt;&gt;"",IF(ISNUMBER(_xlfn.XMATCH($B48,Language!$A$6:$E$6)),0,IF(ISNUMBER(_xlfn.XMATCH($B48,Language!$A$29:$E$29)),'Lista de Prestatarios'!$B$3,VLOOKUP(B48,'Lista de Prestatarios'!$A$2:$B$500,2,FALSE))),"")</f>
        <v/>
      </c>
      <c r="P48" s="58" t="str">
        <f>IF(B48&lt;&gt;"",IF(OR(D48&gt;0,G48&gt;0),COUNTIF($B$2:B48,B48),COUNTIFS($B$2:B48,B48,$E$2:E48,"&gt;0")),"")</f>
        <v/>
      </c>
    </row>
    <row r="49" spans="1:16" x14ac:dyDescent="0.35">
      <c r="A49" s="51" t="str">
        <f t="shared" si="0"/>
        <v/>
      </c>
      <c r="B49" s="99"/>
      <c r="C49" s="3"/>
      <c r="D49" s="13"/>
      <c r="E49" s="13"/>
      <c r="F49" s="13"/>
      <c r="G49" s="81"/>
      <c r="H49" s="107" t="str">
        <f>IF(B49&lt;&gt;"",IF(OR(O49=0,O49=999),"",SUMIFS($E$2:E49,$A$2:A49,A49)-SUMIFS($F$2:F49,$A$2:A49,A49)),"")</f>
        <v/>
      </c>
      <c r="I49" s="109" t="str">
        <f t="shared" si="2"/>
        <v/>
      </c>
      <c r="J49" s="113"/>
      <c r="K49" s="90"/>
      <c r="L49" s="73"/>
      <c r="M49" s="69" t="str">
        <f>IF(C49&lt;&gt;"",DailyLog!$S$3,"")</f>
        <v/>
      </c>
      <c r="N49" s="56" t="str">
        <f t="shared" si="1"/>
        <v/>
      </c>
      <c r="O49" s="53" t="str">
        <f>IF($B49&lt;&gt;"",IF(ISNUMBER(_xlfn.XMATCH($B49,Language!$A$6:$E$6)),0,IF(ISNUMBER(_xlfn.XMATCH($B49,Language!$A$29:$E$29)),'Lista de Prestatarios'!$B$3,VLOOKUP(B49,'Lista de Prestatarios'!$A$2:$B$500,2,FALSE))),"")</f>
        <v/>
      </c>
      <c r="P49" s="58" t="str">
        <f>IF(B49&lt;&gt;"",IF(OR(D49&gt;0,G49&gt;0),COUNTIF($B$2:B49,B49),COUNTIFS($B$2:B49,B49,$E$2:E49,"&gt;0")),"")</f>
        <v/>
      </c>
    </row>
    <row r="50" spans="1:16" x14ac:dyDescent="0.35">
      <c r="A50" s="51" t="str">
        <f t="shared" si="0"/>
        <v/>
      </c>
      <c r="B50" s="99"/>
      <c r="C50" s="3"/>
      <c r="D50" s="13"/>
      <c r="E50" s="13"/>
      <c r="F50" s="13"/>
      <c r="G50" s="81"/>
      <c r="H50" s="107" t="str">
        <f>IF(B50&lt;&gt;"",IF(OR(O50=0,O50=999),"",SUMIFS($E$2:E50,$A$2:A50,A50)-SUMIFS($F$2:F50,$A$2:A50,A50)),"")</f>
        <v/>
      </c>
      <c r="I50" s="109" t="str">
        <f t="shared" si="2"/>
        <v/>
      </c>
      <c r="J50" s="113"/>
      <c r="K50" s="90"/>
      <c r="L50" s="73"/>
      <c r="M50" s="69" t="str">
        <f>IF(C50&lt;&gt;"",DailyLog!$S$3,"")</f>
        <v/>
      </c>
      <c r="N50" s="56" t="str">
        <f t="shared" si="1"/>
        <v/>
      </c>
      <c r="O50" s="53" t="str">
        <f>IF($B50&lt;&gt;"",IF(ISNUMBER(_xlfn.XMATCH($B50,Language!$A$6:$E$6)),0,IF(ISNUMBER(_xlfn.XMATCH($B50,Language!$A$29:$E$29)),'Lista de Prestatarios'!$B$3,VLOOKUP(B50,'Lista de Prestatarios'!$A$2:$B$500,2,FALSE))),"")</f>
        <v/>
      </c>
      <c r="P50" s="58" t="str">
        <f>IF(B50&lt;&gt;"",IF(OR(D50&gt;0,G50&gt;0),COUNTIF($B$2:B50,B50),COUNTIFS($B$2:B50,B50,$E$2:E50,"&gt;0")),"")</f>
        <v/>
      </c>
    </row>
    <row r="51" spans="1:16" x14ac:dyDescent="0.35">
      <c r="A51" s="51" t="str">
        <f t="shared" si="0"/>
        <v/>
      </c>
      <c r="B51" s="99"/>
      <c r="C51" s="3"/>
      <c r="D51" s="13"/>
      <c r="E51" s="13"/>
      <c r="F51" s="13"/>
      <c r="G51" s="81"/>
      <c r="H51" s="107" t="str">
        <f>IF(B51&lt;&gt;"",IF(OR(O51=0,O51=999),"",SUMIFS($E$2:E51,$A$2:A51,A51)-SUMIFS($F$2:F51,$A$2:A51,A51)),"")</f>
        <v/>
      </c>
      <c r="I51" s="109" t="str">
        <f t="shared" si="2"/>
        <v/>
      </c>
      <c r="J51" s="113"/>
      <c r="K51" s="90"/>
      <c r="L51" s="73"/>
      <c r="M51" s="69" t="str">
        <f>IF(C51&lt;&gt;"",DailyLog!$S$3,"")</f>
        <v/>
      </c>
      <c r="N51" s="56" t="str">
        <f t="shared" si="1"/>
        <v/>
      </c>
      <c r="O51" s="53" t="str">
        <f>IF($B51&lt;&gt;"",IF(ISNUMBER(_xlfn.XMATCH($B51,Language!$A$6:$E$6)),0,IF(ISNUMBER(_xlfn.XMATCH($B51,Language!$A$29:$E$29)),'Lista de Prestatarios'!$B$3,VLOOKUP(B51,'Lista de Prestatarios'!$A$2:$B$500,2,FALSE))),"")</f>
        <v/>
      </c>
      <c r="P51" s="58" t="str">
        <f>IF(B51&lt;&gt;"",IF(OR(D51&gt;0,G51&gt;0),COUNTIF($B$2:B51,B51),COUNTIFS($B$2:B51,B51,$E$2:E51,"&gt;0")),"")</f>
        <v/>
      </c>
    </row>
    <row r="52" spans="1:16" x14ac:dyDescent="0.35">
      <c r="A52" s="51" t="str">
        <f t="shared" si="0"/>
        <v/>
      </c>
      <c r="B52" s="99"/>
      <c r="C52" s="3"/>
      <c r="D52" s="13"/>
      <c r="E52" s="13"/>
      <c r="F52" s="13"/>
      <c r="G52" s="81"/>
      <c r="H52" s="107" t="str">
        <f>IF(B52&lt;&gt;"",IF(OR(O52=0,O52=999),"",SUMIFS($E$2:E52,$A$2:A52,A52)-SUMIFS($F$2:F52,$A$2:A52,A52)),"")</f>
        <v/>
      </c>
      <c r="I52" s="109" t="str">
        <f t="shared" si="2"/>
        <v/>
      </c>
      <c r="J52" s="113"/>
      <c r="K52" s="90"/>
      <c r="L52" s="73"/>
      <c r="M52" s="69" t="str">
        <f>IF(C52&lt;&gt;"",DailyLog!$S$3,"")</f>
        <v/>
      </c>
      <c r="N52" s="56" t="str">
        <f t="shared" si="1"/>
        <v/>
      </c>
      <c r="O52" s="53" t="str">
        <f>IF($B52&lt;&gt;"",IF(ISNUMBER(_xlfn.XMATCH($B52,Language!$A$6:$E$6)),0,IF(ISNUMBER(_xlfn.XMATCH($B52,Language!$A$29:$E$29)),'Lista de Prestatarios'!$B$3,VLOOKUP(B52,'Lista de Prestatarios'!$A$2:$B$500,2,FALSE))),"")</f>
        <v/>
      </c>
      <c r="P52" s="58" t="str">
        <f>IF(B52&lt;&gt;"",IF(OR(D52&gt;0,G52&gt;0),COUNTIF($B$2:B52,B52),COUNTIFS($B$2:B52,B52,$E$2:E52,"&gt;0")),"")</f>
        <v/>
      </c>
    </row>
    <row r="53" spans="1:16" x14ac:dyDescent="0.35">
      <c r="A53" s="51" t="str">
        <f t="shared" si="0"/>
        <v/>
      </c>
      <c r="B53" s="99"/>
      <c r="C53" s="3"/>
      <c r="D53" s="13"/>
      <c r="E53" s="13"/>
      <c r="F53" s="13"/>
      <c r="G53" s="81"/>
      <c r="H53" s="107" t="str">
        <f>IF(B53&lt;&gt;"",IF(OR(O53=0,O53=999),"",SUMIFS($E$2:E53,$A$2:A53,A53)-SUMIFS($F$2:F53,$A$2:A53,A53)),"")</f>
        <v/>
      </c>
      <c r="I53" s="109" t="str">
        <f t="shared" si="2"/>
        <v/>
      </c>
      <c r="J53" s="113"/>
      <c r="K53" s="90"/>
      <c r="L53" s="73"/>
      <c r="M53" s="69" t="str">
        <f>IF(C53&lt;&gt;"",DailyLog!$S$3,"")</f>
        <v/>
      </c>
      <c r="N53" s="56" t="str">
        <f t="shared" si="1"/>
        <v/>
      </c>
      <c r="O53" s="53" t="str">
        <f>IF($B53&lt;&gt;"",IF(ISNUMBER(_xlfn.XMATCH($B53,Language!$A$6:$E$6)),0,IF(ISNUMBER(_xlfn.XMATCH($B53,Language!$A$29:$E$29)),'Lista de Prestatarios'!$B$3,VLOOKUP(B53,'Lista de Prestatarios'!$A$2:$B$500,2,FALSE))),"")</f>
        <v/>
      </c>
      <c r="P53" s="58" t="str">
        <f>IF(B53&lt;&gt;"",IF(OR(D53&gt;0,G53&gt;0),COUNTIF($B$2:B53,B53),COUNTIFS($B$2:B53,B53,$E$2:E53,"&gt;0")),"")</f>
        <v/>
      </c>
    </row>
    <row r="54" spans="1:16" x14ac:dyDescent="0.35">
      <c r="A54" s="51" t="str">
        <f t="shared" si="0"/>
        <v/>
      </c>
      <c r="B54" s="99"/>
      <c r="C54" s="3"/>
      <c r="D54" s="13"/>
      <c r="E54" s="13"/>
      <c r="F54" s="13"/>
      <c r="G54" s="81"/>
      <c r="H54" s="107" t="str">
        <f>IF(B54&lt;&gt;"",IF(OR(O54=0,O54=999),"",SUMIFS($E$2:E54,$A$2:A54,A54)-SUMIFS($F$2:F54,$A$2:A54,A54)),"")</f>
        <v/>
      </c>
      <c r="I54" s="109" t="str">
        <f t="shared" si="2"/>
        <v/>
      </c>
      <c r="J54" s="113"/>
      <c r="K54" s="90"/>
      <c r="L54" s="73"/>
      <c r="M54" s="69" t="str">
        <f>IF(C54&lt;&gt;"",DailyLog!$S$3,"")</f>
        <v/>
      </c>
      <c r="N54" s="56" t="str">
        <f t="shared" si="1"/>
        <v/>
      </c>
      <c r="O54" s="53" t="str">
        <f>IF($B54&lt;&gt;"",IF(ISNUMBER(_xlfn.XMATCH($B54,Language!$A$6:$E$6)),0,IF(ISNUMBER(_xlfn.XMATCH($B54,Language!$A$29:$E$29)),'Lista de Prestatarios'!$B$3,VLOOKUP(B54,'Lista de Prestatarios'!$A$2:$B$500,2,FALSE))),"")</f>
        <v/>
      </c>
      <c r="P54" s="58" t="str">
        <f>IF(B54&lt;&gt;"",IF(OR(D54&gt;0,G54&gt;0),COUNTIF($B$2:B54,B54),COUNTIFS($B$2:B54,B54,$E$2:E54,"&gt;0")),"")</f>
        <v/>
      </c>
    </row>
    <row r="55" spans="1:16" x14ac:dyDescent="0.35">
      <c r="A55" s="51" t="str">
        <f t="shared" si="0"/>
        <v/>
      </c>
      <c r="B55" s="99"/>
      <c r="C55" s="3"/>
      <c r="D55" s="13"/>
      <c r="E55" s="13"/>
      <c r="F55" s="13"/>
      <c r="G55" s="81"/>
      <c r="H55" s="107" t="str">
        <f>IF(B55&lt;&gt;"",IF(OR(O55=0,O55=999),"",SUMIFS($E$2:E55,$A$2:A55,A55)-SUMIFS($F$2:F55,$A$2:A55,A55)),"")</f>
        <v/>
      </c>
      <c r="I55" s="109" t="str">
        <f t="shared" si="2"/>
        <v/>
      </c>
      <c r="J55" s="113"/>
      <c r="K55" s="90"/>
      <c r="L55" s="73"/>
      <c r="M55" s="69" t="str">
        <f>IF(C55&lt;&gt;"",DailyLog!$S$3,"")</f>
        <v/>
      </c>
      <c r="N55" s="56" t="str">
        <f t="shared" si="1"/>
        <v/>
      </c>
      <c r="O55" s="53" t="str">
        <f>IF($B55&lt;&gt;"",IF(ISNUMBER(_xlfn.XMATCH($B55,Language!$A$6:$E$6)),0,IF(ISNUMBER(_xlfn.XMATCH($B55,Language!$A$29:$E$29)),'Lista de Prestatarios'!$B$3,VLOOKUP(B55,'Lista de Prestatarios'!$A$2:$B$500,2,FALSE))),"")</f>
        <v/>
      </c>
      <c r="P55" s="58" t="str">
        <f>IF(B55&lt;&gt;"",IF(OR(D55&gt;0,G55&gt;0),COUNTIF($B$2:B55,B55),COUNTIFS($B$2:B55,B55,$E$2:E55,"&gt;0")),"")</f>
        <v/>
      </c>
    </row>
    <row r="56" spans="1:16" x14ac:dyDescent="0.35">
      <c r="A56" s="51" t="str">
        <f t="shared" si="0"/>
        <v/>
      </c>
      <c r="B56" s="99"/>
      <c r="C56" s="3"/>
      <c r="D56" s="13"/>
      <c r="E56" s="13"/>
      <c r="F56" s="13"/>
      <c r="G56" s="81"/>
      <c r="H56" s="107" t="str">
        <f>IF(B56&lt;&gt;"",IF(OR(O56=0,O56=999),"",SUMIFS($E$2:E56,$A$2:A56,A56)-SUMIFS($F$2:F56,$A$2:A56,A56)),"")</f>
        <v/>
      </c>
      <c r="I56" s="109" t="str">
        <f t="shared" si="2"/>
        <v/>
      </c>
      <c r="J56" s="113"/>
      <c r="K56" s="90"/>
      <c r="L56" s="73"/>
      <c r="M56" s="69" t="str">
        <f>IF(C56&lt;&gt;"",DailyLog!$S$3,"")</f>
        <v/>
      </c>
      <c r="N56" s="56" t="str">
        <f t="shared" si="1"/>
        <v/>
      </c>
      <c r="O56" s="53" t="str">
        <f>IF($B56&lt;&gt;"",IF(ISNUMBER(_xlfn.XMATCH($B56,Language!$A$6:$E$6)),0,IF(ISNUMBER(_xlfn.XMATCH($B56,Language!$A$29:$E$29)),'Lista de Prestatarios'!$B$3,VLOOKUP(B56,'Lista de Prestatarios'!$A$2:$B$500,2,FALSE))),"")</f>
        <v/>
      </c>
      <c r="P56" s="58" t="str">
        <f>IF(B56&lt;&gt;"",IF(OR(D56&gt;0,G56&gt;0),COUNTIF($B$2:B56,B56),COUNTIFS($B$2:B56,B56,$E$2:E56,"&gt;0")),"")</f>
        <v/>
      </c>
    </row>
    <row r="57" spans="1:16" x14ac:dyDescent="0.35">
      <c r="A57" s="51" t="str">
        <f t="shared" si="0"/>
        <v/>
      </c>
      <c r="B57" s="99"/>
      <c r="C57" s="3"/>
      <c r="D57" s="13"/>
      <c r="E57" s="13"/>
      <c r="F57" s="13"/>
      <c r="G57" s="81"/>
      <c r="H57" s="107" t="str">
        <f>IF(B57&lt;&gt;"",IF(OR(O57=0,O57=999),"",SUMIFS($E$2:E57,$A$2:A57,A57)-SUMIFS($F$2:F57,$A$2:A57,A57)),"")</f>
        <v/>
      </c>
      <c r="I57" s="109" t="str">
        <f t="shared" si="2"/>
        <v/>
      </c>
      <c r="J57" s="113"/>
      <c r="K57" s="90"/>
      <c r="L57" s="73"/>
      <c r="M57" s="69" t="str">
        <f>IF(C57&lt;&gt;"",DailyLog!$S$3,"")</f>
        <v/>
      </c>
      <c r="N57" s="56" t="str">
        <f t="shared" si="1"/>
        <v/>
      </c>
      <c r="O57" s="53" t="str">
        <f>IF($B57&lt;&gt;"",IF(ISNUMBER(_xlfn.XMATCH($B57,Language!$A$6:$E$6)),0,IF(ISNUMBER(_xlfn.XMATCH($B57,Language!$A$29:$E$29)),'Lista de Prestatarios'!$B$3,VLOOKUP(B57,'Lista de Prestatarios'!$A$2:$B$500,2,FALSE))),"")</f>
        <v/>
      </c>
      <c r="P57" s="58" t="str">
        <f>IF(B57&lt;&gt;"",IF(OR(D57&gt;0,G57&gt;0),COUNTIF($B$2:B57,B57),COUNTIFS($B$2:B57,B57,$E$2:E57,"&gt;0")),"")</f>
        <v/>
      </c>
    </row>
    <row r="58" spans="1:16" x14ac:dyDescent="0.35">
      <c r="A58" s="51" t="str">
        <f t="shared" si="0"/>
        <v/>
      </c>
      <c r="B58" s="99"/>
      <c r="C58" s="3"/>
      <c r="D58" s="13"/>
      <c r="E58" s="13"/>
      <c r="F58" s="13"/>
      <c r="G58" s="81"/>
      <c r="H58" s="107" t="str">
        <f>IF(B58&lt;&gt;"",IF(OR(O58=0,O58=999),"",SUMIFS($E$2:E58,$A$2:A58,A58)-SUMIFS($F$2:F58,$A$2:A58,A58)),"")</f>
        <v/>
      </c>
      <c r="I58" s="109" t="str">
        <f t="shared" si="2"/>
        <v/>
      </c>
      <c r="J58" s="113"/>
      <c r="K58" s="90"/>
      <c r="L58" s="73"/>
      <c r="M58" s="69" t="str">
        <f>IF(C58&lt;&gt;"",DailyLog!$S$3,"")</f>
        <v/>
      </c>
      <c r="N58" s="56" t="str">
        <f t="shared" si="1"/>
        <v/>
      </c>
      <c r="O58" s="53" t="str">
        <f>IF($B58&lt;&gt;"",IF(ISNUMBER(_xlfn.XMATCH($B58,Language!$A$6:$E$6)),0,IF(ISNUMBER(_xlfn.XMATCH($B58,Language!$A$29:$E$29)),'Lista de Prestatarios'!$B$3,VLOOKUP(B58,'Lista de Prestatarios'!$A$2:$B$500,2,FALSE))),"")</f>
        <v/>
      </c>
      <c r="P58" s="58" t="str">
        <f>IF(B58&lt;&gt;"",IF(OR(D58&gt;0,G58&gt;0),COUNTIF($B$2:B58,B58),COUNTIFS($B$2:B58,B58,$E$2:E58,"&gt;0")),"")</f>
        <v/>
      </c>
    </row>
    <row r="59" spans="1:16" x14ac:dyDescent="0.35">
      <c r="A59" s="51" t="str">
        <f t="shared" si="0"/>
        <v/>
      </c>
      <c r="B59" s="99"/>
      <c r="C59" s="3"/>
      <c r="D59" s="13"/>
      <c r="E59" s="13"/>
      <c r="F59" s="13"/>
      <c r="G59" s="81"/>
      <c r="H59" s="107" t="str">
        <f>IF(B59&lt;&gt;"",IF(OR(O59=0,O59=999),"",SUMIFS($E$2:E59,$A$2:A59,A59)-SUMIFS($F$2:F59,$A$2:A59,A59)),"")</f>
        <v/>
      </c>
      <c r="I59" s="109" t="str">
        <f t="shared" si="2"/>
        <v/>
      </c>
      <c r="J59" s="113"/>
      <c r="K59" s="90"/>
      <c r="L59" s="73"/>
      <c r="M59" s="69" t="str">
        <f>IF(C59&lt;&gt;"",DailyLog!$S$3,"")</f>
        <v/>
      </c>
      <c r="N59" s="56" t="str">
        <f t="shared" si="1"/>
        <v/>
      </c>
      <c r="O59" s="53" t="str">
        <f>IF($B59&lt;&gt;"",IF(ISNUMBER(_xlfn.XMATCH($B59,Language!$A$6:$E$6)),0,IF(ISNUMBER(_xlfn.XMATCH($B59,Language!$A$29:$E$29)),'Lista de Prestatarios'!$B$3,VLOOKUP(B59,'Lista de Prestatarios'!$A$2:$B$500,2,FALSE))),"")</f>
        <v/>
      </c>
      <c r="P59" s="58" t="str">
        <f>IF(B59&lt;&gt;"",IF(OR(D59&gt;0,G59&gt;0),COUNTIF($B$2:B59,B59),COUNTIFS($B$2:B59,B59,$E$2:E59,"&gt;0")),"")</f>
        <v/>
      </c>
    </row>
    <row r="60" spans="1:16" x14ac:dyDescent="0.35">
      <c r="A60" s="51" t="str">
        <f t="shared" si="0"/>
        <v/>
      </c>
      <c r="B60" s="99"/>
      <c r="C60" s="3"/>
      <c r="D60" s="13"/>
      <c r="E60" s="13"/>
      <c r="F60" s="13"/>
      <c r="G60" s="81"/>
      <c r="H60" s="107" t="str">
        <f>IF(B60&lt;&gt;"",IF(OR(O60=0,O60=999),"",SUMIFS($E$2:E60,$A$2:A60,A60)-SUMIFS($F$2:F60,$A$2:A60,A60)),"")</f>
        <v/>
      </c>
      <c r="I60" s="109" t="str">
        <f t="shared" si="2"/>
        <v/>
      </c>
      <c r="J60" s="113"/>
      <c r="K60" s="90"/>
      <c r="L60" s="73"/>
      <c r="M60" s="69" t="str">
        <f>IF(C60&lt;&gt;"",DailyLog!$S$3,"")</f>
        <v/>
      </c>
      <c r="N60" s="56" t="str">
        <f t="shared" si="1"/>
        <v/>
      </c>
      <c r="O60" s="53" t="str">
        <f>IF($B60&lt;&gt;"",IF(ISNUMBER(_xlfn.XMATCH($B60,Language!$A$6:$E$6)),0,IF(ISNUMBER(_xlfn.XMATCH($B60,Language!$A$29:$E$29)),'Lista de Prestatarios'!$B$3,VLOOKUP(B60,'Lista de Prestatarios'!$A$2:$B$500,2,FALSE))),"")</f>
        <v/>
      </c>
      <c r="P60" s="58" t="str">
        <f>IF(B60&lt;&gt;"",IF(OR(D60&gt;0,G60&gt;0),COUNTIF($B$2:B60,B60),COUNTIFS($B$2:B60,B60,$E$2:E60,"&gt;0")),"")</f>
        <v/>
      </c>
    </row>
    <row r="61" spans="1:16" x14ac:dyDescent="0.35">
      <c r="A61" s="51" t="str">
        <f t="shared" si="0"/>
        <v/>
      </c>
      <c r="B61" s="99"/>
      <c r="C61" s="3"/>
      <c r="D61" s="13"/>
      <c r="E61" s="13"/>
      <c r="F61" s="13"/>
      <c r="G61" s="81"/>
      <c r="H61" s="107" t="str">
        <f>IF(B61&lt;&gt;"",IF(OR(O61=0,O61=999),"",SUMIFS($E$2:E61,$A$2:A61,A61)-SUMIFS($F$2:F61,$A$2:A61,A61)),"")</f>
        <v/>
      </c>
      <c r="I61" s="109" t="str">
        <f t="shared" si="2"/>
        <v/>
      </c>
      <c r="J61" s="113"/>
      <c r="K61" s="90"/>
      <c r="L61" s="73"/>
      <c r="M61" s="69" t="str">
        <f>IF(C61&lt;&gt;"",DailyLog!$S$3,"")</f>
        <v/>
      </c>
      <c r="N61" s="56" t="str">
        <f t="shared" si="1"/>
        <v/>
      </c>
      <c r="O61" s="53" t="str">
        <f>IF($B61&lt;&gt;"",IF(ISNUMBER(_xlfn.XMATCH($B61,Language!$A$6:$E$6)),0,IF(ISNUMBER(_xlfn.XMATCH($B61,Language!$A$29:$E$29)),'Lista de Prestatarios'!$B$3,VLOOKUP(B61,'Lista de Prestatarios'!$A$2:$B$500,2,FALSE))),"")</f>
        <v/>
      </c>
      <c r="P61" s="58" t="str">
        <f>IF(B61&lt;&gt;"",IF(OR(D61&gt;0,G61&gt;0),COUNTIF($B$2:B61,B61),COUNTIFS($B$2:B61,B61,$E$2:E61,"&gt;0")),"")</f>
        <v/>
      </c>
    </row>
    <row r="62" spans="1:16" x14ac:dyDescent="0.35">
      <c r="A62" s="51" t="str">
        <f t="shared" si="0"/>
        <v/>
      </c>
      <c r="B62" s="99"/>
      <c r="C62" s="3"/>
      <c r="D62" s="13"/>
      <c r="E62" s="13"/>
      <c r="F62" s="13"/>
      <c r="G62" s="81"/>
      <c r="H62" s="107" t="str">
        <f>IF(B62&lt;&gt;"",IF(OR(O62=0,O62=999),"",SUMIFS($E$2:E62,$A$2:A62,A62)-SUMIFS($F$2:F62,$A$2:A62,A62)),"")</f>
        <v/>
      </c>
      <c r="I62" s="109" t="str">
        <f t="shared" si="2"/>
        <v/>
      </c>
      <c r="J62" s="113"/>
      <c r="K62" s="90"/>
      <c r="L62" s="73"/>
      <c r="M62" s="69" t="str">
        <f>IF(C62&lt;&gt;"",DailyLog!$S$3,"")</f>
        <v/>
      </c>
      <c r="N62" s="56" t="str">
        <f t="shared" si="1"/>
        <v/>
      </c>
      <c r="O62" s="53" t="str">
        <f>IF($B62&lt;&gt;"",IF(ISNUMBER(_xlfn.XMATCH($B62,Language!$A$6:$E$6)),0,IF(ISNUMBER(_xlfn.XMATCH($B62,Language!$A$29:$E$29)),'Lista de Prestatarios'!$B$3,VLOOKUP(B62,'Lista de Prestatarios'!$A$2:$B$500,2,FALSE))),"")</f>
        <v/>
      </c>
      <c r="P62" s="58" t="str">
        <f>IF(B62&lt;&gt;"",IF(OR(D62&gt;0,G62&gt;0),COUNTIF($B$2:B62,B62),COUNTIFS($B$2:B62,B62,$E$2:E62,"&gt;0")),"")</f>
        <v/>
      </c>
    </row>
    <row r="63" spans="1:16" x14ac:dyDescent="0.35">
      <c r="A63" s="51" t="str">
        <f t="shared" si="0"/>
        <v/>
      </c>
      <c r="B63" s="99"/>
      <c r="C63" s="3"/>
      <c r="D63" s="13"/>
      <c r="E63" s="13"/>
      <c r="F63" s="13"/>
      <c r="G63" s="81"/>
      <c r="H63" s="107" t="str">
        <f>IF(B63&lt;&gt;"",IF(OR(O63=0,O63=999),"",SUMIFS($E$2:E63,$A$2:A63,A63)-SUMIFS($F$2:F63,$A$2:A63,A63)),"")</f>
        <v/>
      </c>
      <c r="I63" s="109" t="str">
        <f t="shared" si="2"/>
        <v/>
      </c>
      <c r="J63" s="113"/>
      <c r="K63" s="90"/>
      <c r="L63" s="73"/>
      <c r="M63" s="69" t="str">
        <f>IF(C63&lt;&gt;"",DailyLog!$S$3,"")</f>
        <v/>
      </c>
      <c r="N63" s="56" t="str">
        <f t="shared" si="1"/>
        <v/>
      </c>
      <c r="O63" s="53" t="str">
        <f>IF($B63&lt;&gt;"",IF(ISNUMBER(_xlfn.XMATCH($B63,Language!$A$6:$E$6)),0,IF(ISNUMBER(_xlfn.XMATCH($B63,Language!$A$29:$E$29)),'Lista de Prestatarios'!$B$3,VLOOKUP(B63,'Lista de Prestatarios'!$A$2:$B$500,2,FALSE))),"")</f>
        <v/>
      </c>
      <c r="P63" s="58" t="str">
        <f>IF(B63&lt;&gt;"",IF(OR(D63&gt;0,G63&gt;0),COUNTIF($B$2:B63,B63),COUNTIFS($B$2:B63,B63,$E$2:E63,"&gt;0")),"")</f>
        <v/>
      </c>
    </row>
    <row r="64" spans="1:16" x14ac:dyDescent="0.35">
      <c r="A64" s="51" t="str">
        <f t="shared" si="0"/>
        <v/>
      </c>
      <c r="B64" s="99"/>
      <c r="C64" s="3"/>
      <c r="D64" s="13"/>
      <c r="E64" s="13"/>
      <c r="F64" s="13"/>
      <c r="G64" s="81"/>
      <c r="H64" s="107" t="str">
        <f>IF(B64&lt;&gt;"",IF(OR(O64=0,O64=999),"",SUMIFS($E$2:E64,$A$2:A64,A64)-SUMIFS($F$2:F64,$A$2:A64,A64)),"")</f>
        <v/>
      </c>
      <c r="I64" s="109" t="str">
        <f t="shared" si="2"/>
        <v/>
      </c>
      <c r="J64" s="113"/>
      <c r="K64" s="90"/>
      <c r="L64" s="73"/>
      <c r="M64" s="69" t="str">
        <f>IF(C64&lt;&gt;"",DailyLog!$S$3,"")</f>
        <v/>
      </c>
      <c r="N64" s="56" t="str">
        <f t="shared" si="1"/>
        <v/>
      </c>
      <c r="O64" s="53" t="str">
        <f>IF($B64&lt;&gt;"",IF(ISNUMBER(_xlfn.XMATCH($B64,Language!$A$6:$E$6)),0,IF(ISNUMBER(_xlfn.XMATCH($B64,Language!$A$29:$E$29)),'Lista de Prestatarios'!$B$3,VLOOKUP(B64,'Lista de Prestatarios'!$A$2:$B$500,2,FALSE))),"")</f>
        <v/>
      </c>
      <c r="P64" s="58" t="str">
        <f>IF(B64&lt;&gt;"",IF(OR(D64&gt;0,G64&gt;0),COUNTIF($B$2:B64,B64),COUNTIFS($B$2:B64,B64,$E$2:E64,"&gt;0")),"")</f>
        <v/>
      </c>
    </row>
    <row r="65" spans="1:16" x14ac:dyDescent="0.35">
      <c r="A65" s="51" t="str">
        <f t="shared" si="0"/>
        <v/>
      </c>
      <c r="B65" s="99"/>
      <c r="C65" s="3"/>
      <c r="D65" s="13"/>
      <c r="E65" s="13"/>
      <c r="F65" s="13"/>
      <c r="G65" s="81"/>
      <c r="H65" s="107" t="str">
        <f>IF(B65&lt;&gt;"",IF(OR(O65=0,O65=999),"",SUMIFS($E$2:E65,$A$2:A65,A65)-SUMIFS($F$2:F65,$A$2:A65,A65)),"")</f>
        <v/>
      </c>
      <c r="I65" s="109" t="str">
        <f t="shared" si="2"/>
        <v/>
      </c>
      <c r="J65" s="113"/>
      <c r="K65" s="90"/>
      <c r="L65" s="73"/>
      <c r="M65" s="69" t="str">
        <f>IF(C65&lt;&gt;"",DailyLog!$S$3,"")</f>
        <v/>
      </c>
      <c r="N65" s="56" t="str">
        <f t="shared" si="1"/>
        <v/>
      </c>
      <c r="O65" s="53" t="str">
        <f>IF($B65&lt;&gt;"",IF(ISNUMBER(_xlfn.XMATCH($B65,Language!$A$6:$E$6)),0,IF(ISNUMBER(_xlfn.XMATCH($B65,Language!$A$29:$E$29)),'Lista de Prestatarios'!$B$3,VLOOKUP(B65,'Lista de Prestatarios'!$A$2:$B$500,2,FALSE))),"")</f>
        <v/>
      </c>
      <c r="P65" s="58" t="str">
        <f>IF(B65&lt;&gt;"",IF(OR(D65&gt;0,G65&gt;0),COUNTIF($B$2:B65,B65),COUNTIFS($B$2:B65,B65,$E$2:E65,"&gt;0")),"")</f>
        <v/>
      </c>
    </row>
    <row r="66" spans="1:16" x14ac:dyDescent="0.35">
      <c r="A66" s="51" t="str">
        <f t="shared" ref="A66:A129" si="3">IF(B66&lt;&gt;"",O66&amp;"."&amp;P66,"")</f>
        <v/>
      </c>
      <c r="B66" s="99"/>
      <c r="C66" s="3"/>
      <c r="D66" s="13"/>
      <c r="E66" s="13"/>
      <c r="F66" s="13"/>
      <c r="G66" s="81"/>
      <c r="H66" s="107" t="str">
        <f>IF(B66&lt;&gt;"",IF(OR(O66=0,O66=999),"",SUMIFS($E$2:E66,$A$2:A66,A66)-SUMIFS($F$2:F66,$A$2:A66,A66)),"")</f>
        <v/>
      </c>
      <c r="I66" s="109" t="str">
        <f t="shared" si="2"/>
        <v/>
      </c>
      <c r="J66" s="113"/>
      <c r="K66" s="90"/>
      <c r="L66" s="73"/>
      <c r="M66" s="69" t="str">
        <f>IF(C66&lt;&gt;"",DailyLog!$S$3,"")</f>
        <v/>
      </c>
      <c r="N66" s="56" t="str">
        <f t="shared" ref="N66:N129" si="4">IF(B66&lt;&gt;"",COUNT(D66:G66),"")</f>
        <v/>
      </c>
      <c r="O66" s="53" t="str">
        <f>IF($B66&lt;&gt;"",IF(ISNUMBER(_xlfn.XMATCH($B66,Language!$A$6:$E$6)),0,IF(ISNUMBER(_xlfn.XMATCH($B66,Language!$A$29:$E$29)),'Lista de Prestatarios'!$B$3,VLOOKUP(B66,'Lista de Prestatarios'!$A$2:$B$500,2,FALSE))),"")</f>
        <v/>
      </c>
      <c r="P66" s="58" t="str">
        <f>IF(B66&lt;&gt;"",IF(OR(D66&gt;0,G66&gt;0),COUNTIF($B$2:B66,B66),COUNTIFS($B$2:B66,B66,$E$2:E66,"&gt;0")),"")</f>
        <v/>
      </c>
    </row>
    <row r="67" spans="1:16" x14ac:dyDescent="0.35">
      <c r="A67" s="51" t="str">
        <f t="shared" si="3"/>
        <v/>
      </c>
      <c r="B67" s="99"/>
      <c r="C67" s="3"/>
      <c r="D67" s="13"/>
      <c r="E67" s="13"/>
      <c r="F67" s="13"/>
      <c r="G67" s="81"/>
      <c r="H67" s="107" t="str">
        <f>IF(B67&lt;&gt;"",IF(OR(O67=0,O67=999),"",SUMIFS($E$2:E67,$A$2:A67,A67)-SUMIFS($F$2:F67,$A$2:A67,A67)),"")</f>
        <v/>
      </c>
      <c r="I67" s="109" t="str">
        <f t="shared" si="2"/>
        <v/>
      </c>
      <c r="J67" s="113"/>
      <c r="K67" s="90"/>
      <c r="L67" s="73"/>
      <c r="M67" s="69" t="str">
        <f>IF(C67&lt;&gt;"",DailyLog!$S$3,"")</f>
        <v/>
      </c>
      <c r="N67" s="56" t="str">
        <f t="shared" si="4"/>
        <v/>
      </c>
      <c r="O67" s="53" t="str">
        <f>IF($B67&lt;&gt;"",IF(ISNUMBER(_xlfn.XMATCH($B67,Language!$A$6:$E$6)),0,IF(ISNUMBER(_xlfn.XMATCH($B67,Language!$A$29:$E$29)),'Lista de Prestatarios'!$B$3,VLOOKUP(B67,'Lista de Prestatarios'!$A$2:$B$500,2,FALSE))),"")</f>
        <v/>
      </c>
      <c r="P67" s="58" t="str">
        <f>IF(B67&lt;&gt;"",IF(OR(D67&gt;0,G67&gt;0),COUNTIF($B$2:B67,B67),COUNTIFS($B$2:B67,B67,$E$2:E67,"&gt;0")),"")</f>
        <v/>
      </c>
    </row>
    <row r="68" spans="1:16" x14ac:dyDescent="0.35">
      <c r="A68" s="51" t="str">
        <f t="shared" si="3"/>
        <v/>
      </c>
      <c r="B68" s="99"/>
      <c r="C68" s="3"/>
      <c r="D68" s="13"/>
      <c r="E68" s="13"/>
      <c r="F68" s="13"/>
      <c r="G68" s="81"/>
      <c r="H68" s="107" t="str">
        <f>IF(B68&lt;&gt;"",IF(OR(O68=0,O68=999),"",SUMIFS($E$2:E68,$A$2:A68,A68)-SUMIFS($F$2:F68,$A$2:A68,A68)),"")</f>
        <v/>
      </c>
      <c r="I68" s="109" t="str">
        <f t="shared" ref="I68:I131" si="5">IF(B68&lt;&gt;"",I67+D68-E68+F68-G68,"")</f>
        <v/>
      </c>
      <c r="J68" s="113"/>
      <c r="K68" s="90"/>
      <c r="L68" s="73"/>
      <c r="M68" s="69" t="str">
        <f>IF(C68&lt;&gt;"",DailyLog!$S$3,"")</f>
        <v/>
      </c>
      <c r="N68" s="56" t="str">
        <f t="shared" si="4"/>
        <v/>
      </c>
      <c r="O68" s="53" t="str">
        <f>IF($B68&lt;&gt;"",IF(ISNUMBER(_xlfn.XMATCH($B68,Language!$A$6:$E$6)),0,IF(ISNUMBER(_xlfn.XMATCH($B68,Language!$A$29:$E$29)),'Lista de Prestatarios'!$B$3,VLOOKUP(B68,'Lista de Prestatarios'!$A$2:$B$500,2,FALSE))),"")</f>
        <v/>
      </c>
      <c r="P68" s="58" t="str">
        <f>IF(B68&lt;&gt;"",IF(OR(D68&gt;0,G68&gt;0),COUNTIF($B$2:B68,B68),COUNTIFS($B$2:B68,B68,$E$2:E68,"&gt;0")),"")</f>
        <v/>
      </c>
    </row>
    <row r="69" spans="1:16" x14ac:dyDescent="0.35">
      <c r="A69" s="51" t="str">
        <f t="shared" si="3"/>
        <v/>
      </c>
      <c r="B69" s="99"/>
      <c r="C69" s="3"/>
      <c r="D69" s="13"/>
      <c r="E69" s="13"/>
      <c r="F69" s="13"/>
      <c r="G69" s="81"/>
      <c r="H69" s="107" t="str">
        <f>IF(B69&lt;&gt;"",IF(OR(O69=0,O69=999),"",SUMIFS($E$2:E69,$A$2:A69,A69)-SUMIFS($F$2:F69,$A$2:A69,A69)),"")</f>
        <v/>
      </c>
      <c r="I69" s="109" t="str">
        <f t="shared" si="5"/>
        <v/>
      </c>
      <c r="J69" s="113"/>
      <c r="K69" s="90"/>
      <c r="L69" s="73"/>
      <c r="M69" s="69" t="str">
        <f>IF(C69&lt;&gt;"",DailyLog!$S$3,"")</f>
        <v/>
      </c>
      <c r="N69" s="56" t="str">
        <f t="shared" si="4"/>
        <v/>
      </c>
      <c r="O69" s="53" t="str">
        <f>IF($B69&lt;&gt;"",IF(ISNUMBER(_xlfn.XMATCH($B69,Language!$A$6:$E$6)),0,IF(ISNUMBER(_xlfn.XMATCH($B69,Language!$A$29:$E$29)),'Lista de Prestatarios'!$B$3,VLOOKUP(B69,'Lista de Prestatarios'!$A$2:$B$500,2,FALSE))),"")</f>
        <v/>
      </c>
      <c r="P69" s="58" t="str">
        <f>IF(B69&lt;&gt;"",IF(OR(D69&gt;0,G69&gt;0),COUNTIF($B$2:B69,B69),COUNTIFS($B$2:B69,B69,$E$2:E69,"&gt;0")),"")</f>
        <v/>
      </c>
    </row>
    <row r="70" spans="1:16" x14ac:dyDescent="0.35">
      <c r="A70" s="51" t="str">
        <f t="shared" si="3"/>
        <v/>
      </c>
      <c r="B70" s="99"/>
      <c r="C70" s="3"/>
      <c r="D70" s="13"/>
      <c r="E70" s="13"/>
      <c r="F70" s="13"/>
      <c r="G70" s="81"/>
      <c r="H70" s="107" t="str">
        <f>IF(B70&lt;&gt;"",IF(OR(O70=0,O70=999),"",SUMIFS($E$2:E70,$A$2:A70,A70)-SUMIFS($F$2:F70,$A$2:A70,A70)),"")</f>
        <v/>
      </c>
      <c r="I70" s="109" t="str">
        <f t="shared" si="5"/>
        <v/>
      </c>
      <c r="J70" s="113"/>
      <c r="K70" s="90"/>
      <c r="L70" s="73"/>
      <c r="M70" s="69" t="str">
        <f>IF(C70&lt;&gt;"",DailyLog!$S$3,"")</f>
        <v/>
      </c>
      <c r="N70" s="56" t="str">
        <f t="shared" si="4"/>
        <v/>
      </c>
      <c r="O70" s="53" t="str">
        <f>IF($B70&lt;&gt;"",IF(ISNUMBER(_xlfn.XMATCH($B70,Language!$A$6:$E$6)),0,IF(ISNUMBER(_xlfn.XMATCH($B70,Language!$A$29:$E$29)),'Lista de Prestatarios'!$B$3,VLOOKUP(B70,'Lista de Prestatarios'!$A$2:$B$500,2,FALSE))),"")</f>
        <v/>
      </c>
      <c r="P70" s="58" t="str">
        <f>IF(B70&lt;&gt;"",IF(OR(D70&gt;0,G70&gt;0),COUNTIF($B$2:B70,B70),COUNTIFS($B$2:B70,B70,$E$2:E70,"&gt;0")),"")</f>
        <v/>
      </c>
    </row>
    <row r="71" spans="1:16" x14ac:dyDescent="0.35">
      <c r="A71" s="51" t="str">
        <f t="shared" si="3"/>
        <v/>
      </c>
      <c r="B71" s="99"/>
      <c r="C71" s="3"/>
      <c r="D71" s="13"/>
      <c r="E71" s="13"/>
      <c r="F71" s="13"/>
      <c r="G71" s="81"/>
      <c r="H71" s="107" t="str">
        <f>IF(B71&lt;&gt;"",IF(OR(O71=0,O71=999),"",SUMIFS($E$2:E71,$A$2:A71,A71)-SUMIFS($F$2:F71,$A$2:A71,A71)),"")</f>
        <v/>
      </c>
      <c r="I71" s="109" t="str">
        <f t="shared" si="5"/>
        <v/>
      </c>
      <c r="J71" s="113"/>
      <c r="K71" s="90"/>
      <c r="L71" s="73"/>
      <c r="M71" s="69" t="str">
        <f>IF(C71&lt;&gt;"",DailyLog!$S$3,"")</f>
        <v/>
      </c>
      <c r="N71" s="56" t="str">
        <f t="shared" si="4"/>
        <v/>
      </c>
      <c r="O71" s="53" t="str">
        <f>IF($B71&lt;&gt;"",IF(ISNUMBER(_xlfn.XMATCH($B71,Language!$A$6:$E$6)),0,IF(ISNUMBER(_xlfn.XMATCH($B71,Language!$A$29:$E$29)),'Lista de Prestatarios'!$B$3,VLOOKUP(B71,'Lista de Prestatarios'!$A$2:$B$500,2,FALSE))),"")</f>
        <v/>
      </c>
      <c r="P71" s="58" t="str">
        <f>IF(B71&lt;&gt;"",IF(OR(D71&gt;0,G71&gt;0),COUNTIF($B$2:B71,B71),COUNTIFS($B$2:B71,B71,$E$2:E71,"&gt;0")),"")</f>
        <v/>
      </c>
    </row>
    <row r="72" spans="1:16" x14ac:dyDescent="0.35">
      <c r="A72" s="51" t="str">
        <f t="shared" si="3"/>
        <v/>
      </c>
      <c r="B72" s="99"/>
      <c r="C72" s="3"/>
      <c r="D72" s="13"/>
      <c r="E72" s="13"/>
      <c r="F72" s="13"/>
      <c r="G72" s="81"/>
      <c r="H72" s="107" t="str">
        <f>IF(B72&lt;&gt;"",IF(OR(O72=0,O72=999),"",SUMIFS($E$2:E72,$A$2:A72,A72)-SUMIFS($F$2:F72,$A$2:A72,A72)),"")</f>
        <v/>
      </c>
      <c r="I72" s="109" t="str">
        <f t="shared" si="5"/>
        <v/>
      </c>
      <c r="J72" s="113"/>
      <c r="K72" s="90"/>
      <c r="L72" s="73"/>
      <c r="M72" s="69" t="str">
        <f>IF(C72&lt;&gt;"",DailyLog!$S$3,"")</f>
        <v/>
      </c>
      <c r="N72" s="56" t="str">
        <f t="shared" si="4"/>
        <v/>
      </c>
      <c r="O72" s="53" t="str">
        <f>IF($B72&lt;&gt;"",IF(ISNUMBER(_xlfn.XMATCH($B72,Language!$A$6:$E$6)),0,IF(ISNUMBER(_xlfn.XMATCH($B72,Language!$A$29:$E$29)),'Lista de Prestatarios'!$B$3,VLOOKUP(B72,'Lista de Prestatarios'!$A$2:$B$500,2,FALSE))),"")</f>
        <v/>
      </c>
      <c r="P72" s="58" t="str">
        <f>IF(B72&lt;&gt;"",IF(OR(D72&gt;0,G72&gt;0),COUNTIF($B$2:B72,B72),COUNTIFS($B$2:B72,B72,$E$2:E72,"&gt;0")),"")</f>
        <v/>
      </c>
    </row>
    <row r="73" spans="1:16" x14ac:dyDescent="0.35">
      <c r="A73" s="51" t="str">
        <f t="shared" si="3"/>
        <v/>
      </c>
      <c r="B73" s="99"/>
      <c r="C73" s="3"/>
      <c r="D73" s="13"/>
      <c r="E73" s="13"/>
      <c r="F73" s="13"/>
      <c r="G73" s="81"/>
      <c r="H73" s="107" t="str">
        <f>IF(B73&lt;&gt;"",IF(OR(O73=0,O73=999),"",SUMIFS($E$2:E73,$A$2:A73,A73)-SUMIFS($F$2:F73,$A$2:A73,A73)),"")</f>
        <v/>
      </c>
      <c r="I73" s="109" t="str">
        <f t="shared" si="5"/>
        <v/>
      </c>
      <c r="J73" s="113"/>
      <c r="K73" s="90"/>
      <c r="L73" s="73"/>
      <c r="M73" s="69" t="str">
        <f>IF(C73&lt;&gt;"",DailyLog!$S$3,"")</f>
        <v/>
      </c>
      <c r="N73" s="56" t="str">
        <f t="shared" si="4"/>
        <v/>
      </c>
      <c r="O73" s="53" t="str">
        <f>IF($B73&lt;&gt;"",IF(ISNUMBER(_xlfn.XMATCH($B73,Language!$A$6:$E$6)),0,IF(ISNUMBER(_xlfn.XMATCH($B73,Language!$A$29:$E$29)),'Lista de Prestatarios'!$B$3,VLOOKUP(B73,'Lista de Prestatarios'!$A$2:$B$500,2,FALSE))),"")</f>
        <v/>
      </c>
      <c r="P73" s="58" t="str">
        <f>IF(B73&lt;&gt;"",IF(OR(D73&gt;0,G73&gt;0),COUNTIF($B$2:B73,B73),COUNTIFS($B$2:B73,B73,$E$2:E73,"&gt;0")),"")</f>
        <v/>
      </c>
    </row>
    <row r="74" spans="1:16" x14ac:dyDescent="0.35">
      <c r="A74" s="51" t="str">
        <f t="shared" si="3"/>
        <v/>
      </c>
      <c r="B74" s="99"/>
      <c r="C74" s="3"/>
      <c r="D74" s="13"/>
      <c r="E74" s="13"/>
      <c r="F74" s="13"/>
      <c r="G74" s="81"/>
      <c r="H74" s="107" t="str">
        <f>IF(B74&lt;&gt;"",IF(OR(O74=0,O74=999),"",SUMIFS($E$2:E74,$A$2:A74,A74)-SUMIFS($F$2:F74,$A$2:A74,A74)),"")</f>
        <v/>
      </c>
      <c r="I74" s="109" t="str">
        <f t="shared" si="5"/>
        <v/>
      </c>
      <c r="J74" s="113"/>
      <c r="K74" s="90"/>
      <c r="L74" s="73"/>
      <c r="M74" s="69" t="str">
        <f>IF(C74&lt;&gt;"",DailyLog!$S$3,"")</f>
        <v/>
      </c>
      <c r="N74" s="56" t="str">
        <f t="shared" si="4"/>
        <v/>
      </c>
      <c r="O74" s="53" t="str">
        <f>IF($B74&lt;&gt;"",IF(ISNUMBER(_xlfn.XMATCH($B74,Language!$A$6:$E$6)),0,IF(ISNUMBER(_xlfn.XMATCH($B74,Language!$A$29:$E$29)),'Lista de Prestatarios'!$B$3,VLOOKUP(B74,'Lista de Prestatarios'!$A$2:$B$500,2,FALSE))),"")</f>
        <v/>
      </c>
      <c r="P74" s="58" t="str">
        <f>IF(B74&lt;&gt;"",IF(OR(D74&gt;0,G74&gt;0),COUNTIF($B$2:B74,B74),COUNTIFS($B$2:B74,B74,$E$2:E74,"&gt;0")),"")</f>
        <v/>
      </c>
    </row>
    <row r="75" spans="1:16" x14ac:dyDescent="0.35">
      <c r="A75" s="51" t="str">
        <f t="shared" si="3"/>
        <v/>
      </c>
      <c r="B75" s="99"/>
      <c r="C75" s="3"/>
      <c r="D75" s="13"/>
      <c r="E75" s="13"/>
      <c r="F75" s="13"/>
      <c r="G75" s="81"/>
      <c r="H75" s="107" t="str">
        <f>IF(B75&lt;&gt;"",IF(OR(O75=0,O75=999),"",SUMIFS($E$2:E75,$A$2:A75,A75)-SUMIFS($F$2:F75,$A$2:A75,A75)),"")</f>
        <v/>
      </c>
      <c r="I75" s="109" t="str">
        <f t="shared" si="5"/>
        <v/>
      </c>
      <c r="J75" s="113"/>
      <c r="K75" s="90"/>
      <c r="L75" s="73"/>
      <c r="M75" s="69" t="str">
        <f>IF(C75&lt;&gt;"",DailyLog!$S$3,"")</f>
        <v/>
      </c>
      <c r="N75" s="56" t="str">
        <f t="shared" si="4"/>
        <v/>
      </c>
      <c r="O75" s="53" t="str">
        <f>IF($B75&lt;&gt;"",IF(ISNUMBER(_xlfn.XMATCH($B75,Language!$A$6:$E$6)),0,IF(ISNUMBER(_xlfn.XMATCH($B75,Language!$A$29:$E$29)),'Lista de Prestatarios'!$B$3,VLOOKUP(B75,'Lista de Prestatarios'!$A$2:$B$500,2,FALSE))),"")</f>
        <v/>
      </c>
      <c r="P75" s="58" t="str">
        <f>IF(B75&lt;&gt;"",IF(OR(D75&gt;0,G75&gt;0),COUNTIF($B$2:B75,B75),COUNTIFS($B$2:B75,B75,$E$2:E75,"&gt;0")),"")</f>
        <v/>
      </c>
    </row>
    <row r="76" spans="1:16" x14ac:dyDescent="0.35">
      <c r="A76" s="51" t="str">
        <f t="shared" si="3"/>
        <v/>
      </c>
      <c r="B76" s="99"/>
      <c r="C76" s="3"/>
      <c r="D76" s="13"/>
      <c r="E76" s="13"/>
      <c r="F76" s="13"/>
      <c r="G76" s="81"/>
      <c r="H76" s="107" t="str">
        <f>IF(B76&lt;&gt;"",IF(OR(O76=0,O76=999),"",SUMIFS($E$2:E76,$A$2:A76,A76)-SUMIFS($F$2:F76,$A$2:A76,A76)),"")</f>
        <v/>
      </c>
      <c r="I76" s="109" t="str">
        <f t="shared" si="5"/>
        <v/>
      </c>
      <c r="J76" s="113"/>
      <c r="K76" s="90"/>
      <c r="L76" s="73"/>
      <c r="M76" s="69" t="str">
        <f>IF(C76&lt;&gt;"",DailyLog!$S$3,"")</f>
        <v/>
      </c>
      <c r="N76" s="56" t="str">
        <f t="shared" si="4"/>
        <v/>
      </c>
      <c r="O76" s="53" t="str">
        <f>IF($B76&lt;&gt;"",IF(ISNUMBER(_xlfn.XMATCH($B76,Language!$A$6:$E$6)),0,IF(ISNUMBER(_xlfn.XMATCH($B76,Language!$A$29:$E$29)),'Lista de Prestatarios'!$B$3,VLOOKUP(B76,'Lista de Prestatarios'!$A$2:$B$500,2,FALSE))),"")</f>
        <v/>
      </c>
      <c r="P76" s="58" t="str">
        <f>IF(B76&lt;&gt;"",IF(OR(D76&gt;0,G76&gt;0),COUNTIF($B$2:B76,B76),COUNTIFS($B$2:B76,B76,$E$2:E76,"&gt;0")),"")</f>
        <v/>
      </c>
    </row>
    <row r="77" spans="1:16" x14ac:dyDescent="0.35">
      <c r="A77" s="51" t="str">
        <f t="shared" si="3"/>
        <v/>
      </c>
      <c r="B77" s="99"/>
      <c r="C77" s="3"/>
      <c r="D77" s="13"/>
      <c r="E77" s="13"/>
      <c r="F77" s="13"/>
      <c r="G77" s="81"/>
      <c r="H77" s="107" t="str">
        <f>IF(B77&lt;&gt;"",IF(OR(O77=0,O77=999),"",SUMIFS($E$2:E77,$A$2:A77,A77)-SUMIFS($F$2:F77,$A$2:A77,A77)),"")</f>
        <v/>
      </c>
      <c r="I77" s="109" t="str">
        <f t="shared" si="5"/>
        <v/>
      </c>
      <c r="J77" s="113"/>
      <c r="K77" s="90"/>
      <c r="L77" s="73"/>
      <c r="M77" s="69" t="str">
        <f>IF(C77&lt;&gt;"",DailyLog!$S$3,"")</f>
        <v/>
      </c>
      <c r="N77" s="56" t="str">
        <f t="shared" si="4"/>
        <v/>
      </c>
      <c r="O77" s="53" t="str">
        <f>IF($B77&lt;&gt;"",IF(ISNUMBER(_xlfn.XMATCH($B77,Language!$A$6:$E$6)),0,IF(ISNUMBER(_xlfn.XMATCH($B77,Language!$A$29:$E$29)),'Lista de Prestatarios'!$B$3,VLOOKUP(B77,'Lista de Prestatarios'!$A$2:$B$500,2,FALSE))),"")</f>
        <v/>
      </c>
      <c r="P77" s="58" t="str">
        <f>IF(B77&lt;&gt;"",IF(OR(D77&gt;0,G77&gt;0),COUNTIF($B$2:B77,B77),COUNTIFS($B$2:B77,B77,$E$2:E77,"&gt;0")),"")</f>
        <v/>
      </c>
    </row>
    <row r="78" spans="1:16" x14ac:dyDescent="0.35">
      <c r="A78" s="51" t="str">
        <f t="shared" si="3"/>
        <v/>
      </c>
      <c r="B78" s="99"/>
      <c r="C78" s="3"/>
      <c r="D78" s="13"/>
      <c r="E78" s="13"/>
      <c r="F78" s="13"/>
      <c r="G78" s="81"/>
      <c r="H78" s="107" t="str">
        <f>IF(B78&lt;&gt;"",IF(OR(O78=0,O78=999),"",SUMIFS($E$2:E78,$A$2:A78,A78)-SUMIFS($F$2:F78,$A$2:A78,A78)),"")</f>
        <v/>
      </c>
      <c r="I78" s="109" t="str">
        <f t="shared" si="5"/>
        <v/>
      </c>
      <c r="J78" s="113"/>
      <c r="K78" s="90"/>
      <c r="L78" s="73"/>
      <c r="M78" s="69" t="str">
        <f>IF(C78&lt;&gt;"",DailyLog!$S$3,"")</f>
        <v/>
      </c>
      <c r="N78" s="56" t="str">
        <f t="shared" si="4"/>
        <v/>
      </c>
      <c r="O78" s="53" t="str">
        <f>IF($B78&lt;&gt;"",IF(ISNUMBER(_xlfn.XMATCH($B78,Language!$A$6:$E$6)),0,IF(ISNUMBER(_xlfn.XMATCH($B78,Language!$A$29:$E$29)),'Lista de Prestatarios'!$B$3,VLOOKUP(B78,'Lista de Prestatarios'!$A$2:$B$500,2,FALSE))),"")</f>
        <v/>
      </c>
      <c r="P78" s="58" t="str">
        <f>IF(B78&lt;&gt;"",IF(OR(D78&gt;0,G78&gt;0),COUNTIF($B$2:B78,B78),COUNTIFS($B$2:B78,B78,$E$2:E78,"&gt;0")),"")</f>
        <v/>
      </c>
    </row>
    <row r="79" spans="1:16" x14ac:dyDescent="0.35">
      <c r="A79" s="51" t="str">
        <f t="shared" si="3"/>
        <v/>
      </c>
      <c r="B79" s="99"/>
      <c r="C79" s="3"/>
      <c r="D79" s="13"/>
      <c r="E79" s="13"/>
      <c r="F79" s="13"/>
      <c r="G79" s="81"/>
      <c r="H79" s="107" t="str">
        <f>IF(B79&lt;&gt;"",IF(OR(O79=0,O79=999),"",SUMIFS($E$2:E79,$A$2:A79,A79)-SUMIFS($F$2:F79,$A$2:A79,A79)),"")</f>
        <v/>
      </c>
      <c r="I79" s="109" t="str">
        <f t="shared" si="5"/>
        <v/>
      </c>
      <c r="J79" s="113"/>
      <c r="K79" s="90"/>
      <c r="L79" s="73"/>
      <c r="M79" s="69" t="str">
        <f>IF(C79&lt;&gt;"",DailyLog!$S$3,"")</f>
        <v/>
      </c>
      <c r="N79" s="56" t="str">
        <f t="shared" si="4"/>
        <v/>
      </c>
      <c r="O79" s="53" t="str">
        <f>IF($B79&lt;&gt;"",IF(ISNUMBER(_xlfn.XMATCH($B79,Language!$A$6:$E$6)),0,IF(ISNUMBER(_xlfn.XMATCH($B79,Language!$A$29:$E$29)),'Lista de Prestatarios'!$B$3,VLOOKUP(B79,'Lista de Prestatarios'!$A$2:$B$500,2,FALSE))),"")</f>
        <v/>
      </c>
      <c r="P79" s="58" t="str">
        <f>IF(B79&lt;&gt;"",IF(OR(D79&gt;0,G79&gt;0),COUNTIF($B$2:B79,B79),COUNTIFS($B$2:B79,B79,$E$2:E79,"&gt;0")),"")</f>
        <v/>
      </c>
    </row>
    <row r="80" spans="1:16" x14ac:dyDescent="0.35">
      <c r="A80" s="51" t="str">
        <f t="shared" si="3"/>
        <v/>
      </c>
      <c r="B80" s="99"/>
      <c r="C80" s="3"/>
      <c r="D80" s="13"/>
      <c r="E80" s="13"/>
      <c r="F80" s="13"/>
      <c r="G80" s="81"/>
      <c r="H80" s="107" t="str">
        <f>IF(B80&lt;&gt;"",IF(OR(O80=0,O80=999),"",SUMIFS($E$2:E80,$A$2:A80,A80)-SUMIFS($F$2:F80,$A$2:A80,A80)),"")</f>
        <v/>
      </c>
      <c r="I80" s="109" t="str">
        <f t="shared" si="5"/>
        <v/>
      </c>
      <c r="J80" s="113"/>
      <c r="K80" s="90"/>
      <c r="L80" s="73"/>
      <c r="M80" s="69" t="str">
        <f>IF(C80&lt;&gt;"",DailyLog!$S$3,"")</f>
        <v/>
      </c>
      <c r="N80" s="56" t="str">
        <f t="shared" si="4"/>
        <v/>
      </c>
      <c r="O80" s="53" t="str">
        <f>IF($B80&lt;&gt;"",IF(ISNUMBER(_xlfn.XMATCH($B80,Language!$A$6:$E$6)),0,IF(ISNUMBER(_xlfn.XMATCH($B80,Language!$A$29:$E$29)),'Lista de Prestatarios'!$B$3,VLOOKUP(B80,'Lista de Prestatarios'!$A$2:$B$500,2,FALSE))),"")</f>
        <v/>
      </c>
      <c r="P80" s="58" t="str">
        <f>IF(B80&lt;&gt;"",IF(OR(D80&gt;0,G80&gt;0),COUNTIF($B$2:B80,B80),COUNTIFS($B$2:B80,B80,$E$2:E80,"&gt;0")),"")</f>
        <v/>
      </c>
    </row>
    <row r="81" spans="1:16" x14ac:dyDescent="0.35">
      <c r="A81" s="51" t="str">
        <f t="shared" si="3"/>
        <v/>
      </c>
      <c r="B81" s="99"/>
      <c r="C81" s="3"/>
      <c r="D81" s="13"/>
      <c r="E81" s="13"/>
      <c r="F81" s="13"/>
      <c r="G81" s="81"/>
      <c r="H81" s="107" t="str">
        <f>IF(B81&lt;&gt;"",IF(OR(O81=0,O81=999),"",SUMIFS($E$2:E81,$A$2:A81,A81)-SUMIFS($F$2:F81,$A$2:A81,A81)),"")</f>
        <v/>
      </c>
      <c r="I81" s="109" t="str">
        <f t="shared" si="5"/>
        <v/>
      </c>
      <c r="J81" s="113"/>
      <c r="K81" s="90"/>
      <c r="L81" s="73"/>
      <c r="M81" s="69" t="str">
        <f>IF(C81&lt;&gt;"",DailyLog!$S$3,"")</f>
        <v/>
      </c>
      <c r="N81" s="56" t="str">
        <f t="shared" si="4"/>
        <v/>
      </c>
      <c r="O81" s="53" t="str">
        <f>IF($B81&lt;&gt;"",IF(ISNUMBER(_xlfn.XMATCH($B81,Language!$A$6:$E$6)),0,IF(ISNUMBER(_xlfn.XMATCH($B81,Language!$A$29:$E$29)),'Lista de Prestatarios'!$B$3,VLOOKUP(B81,'Lista de Prestatarios'!$A$2:$B$500,2,FALSE))),"")</f>
        <v/>
      </c>
      <c r="P81" s="58" t="str">
        <f>IF(B81&lt;&gt;"",IF(OR(D81&gt;0,G81&gt;0),COUNTIF($B$2:B81,B81),COUNTIFS($B$2:B81,B81,$E$2:E81,"&gt;0")),"")</f>
        <v/>
      </c>
    </row>
    <row r="82" spans="1:16" x14ac:dyDescent="0.35">
      <c r="A82" s="51" t="str">
        <f t="shared" si="3"/>
        <v/>
      </c>
      <c r="B82" s="99"/>
      <c r="C82" s="3"/>
      <c r="D82" s="13"/>
      <c r="E82" s="13"/>
      <c r="F82" s="13"/>
      <c r="G82" s="81"/>
      <c r="H82" s="107" t="str">
        <f>IF(B82&lt;&gt;"",IF(OR(O82=0,O82=999),"",SUMIFS($E$2:E82,$A$2:A82,A82)-SUMIFS($F$2:F82,$A$2:A82,A82)),"")</f>
        <v/>
      </c>
      <c r="I82" s="109" t="str">
        <f t="shared" si="5"/>
        <v/>
      </c>
      <c r="J82" s="113"/>
      <c r="K82" s="90"/>
      <c r="L82" s="73"/>
      <c r="M82" s="69" t="str">
        <f>IF(C82&lt;&gt;"",DailyLog!$S$3,"")</f>
        <v/>
      </c>
      <c r="N82" s="56" t="str">
        <f t="shared" si="4"/>
        <v/>
      </c>
      <c r="O82" s="53" t="str">
        <f>IF($B82&lt;&gt;"",IF(ISNUMBER(_xlfn.XMATCH($B82,Language!$A$6:$E$6)),0,IF(ISNUMBER(_xlfn.XMATCH($B82,Language!$A$29:$E$29)),'Lista de Prestatarios'!$B$3,VLOOKUP(B82,'Lista de Prestatarios'!$A$2:$B$500,2,FALSE))),"")</f>
        <v/>
      </c>
      <c r="P82" s="58" t="str">
        <f>IF(B82&lt;&gt;"",IF(OR(D82&gt;0,G82&gt;0),COUNTIF($B$2:B82,B82),COUNTIFS($B$2:B82,B82,$E$2:E82,"&gt;0")),"")</f>
        <v/>
      </c>
    </row>
    <row r="83" spans="1:16" x14ac:dyDescent="0.35">
      <c r="A83" s="51" t="str">
        <f t="shared" si="3"/>
        <v/>
      </c>
      <c r="B83" s="99"/>
      <c r="C83" s="3"/>
      <c r="D83" s="13"/>
      <c r="E83" s="13"/>
      <c r="F83" s="13"/>
      <c r="G83" s="81"/>
      <c r="H83" s="107" t="str">
        <f>IF(B83&lt;&gt;"",IF(OR(O83=0,O83=999),"",SUMIFS($E$2:E83,$A$2:A83,A83)-SUMIFS($F$2:F83,$A$2:A83,A83)),"")</f>
        <v/>
      </c>
      <c r="I83" s="109" t="str">
        <f t="shared" si="5"/>
        <v/>
      </c>
      <c r="J83" s="113"/>
      <c r="K83" s="90"/>
      <c r="L83" s="73"/>
      <c r="M83" s="69" t="str">
        <f>IF(C83&lt;&gt;"",DailyLog!$S$3,"")</f>
        <v/>
      </c>
      <c r="N83" s="56" t="str">
        <f t="shared" si="4"/>
        <v/>
      </c>
      <c r="O83" s="53" t="str">
        <f>IF($B83&lt;&gt;"",IF(ISNUMBER(_xlfn.XMATCH($B83,Language!$A$6:$E$6)),0,IF(ISNUMBER(_xlfn.XMATCH($B83,Language!$A$29:$E$29)),'Lista de Prestatarios'!$B$3,VLOOKUP(B83,'Lista de Prestatarios'!$A$2:$B$500,2,FALSE))),"")</f>
        <v/>
      </c>
      <c r="P83" s="58" t="str">
        <f>IF(B83&lt;&gt;"",IF(OR(D83&gt;0,G83&gt;0),COUNTIF($B$2:B83,B83),COUNTIFS($B$2:B83,B83,$E$2:E83,"&gt;0")),"")</f>
        <v/>
      </c>
    </row>
    <row r="84" spans="1:16" x14ac:dyDescent="0.35">
      <c r="A84" s="51" t="str">
        <f t="shared" si="3"/>
        <v/>
      </c>
      <c r="B84" s="99"/>
      <c r="C84" s="3"/>
      <c r="D84" s="13"/>
      <c r="E84" s="13"/>
      <c r="F84" s="13"/>
      <c r="G84" s="81"/>
      <c r="H84" s="107" t="str">
        <f>IF(B84&lt;&gt;"",IF(OR(O84=0,O84=999),"",SUMIFS($E$2:E84,$A$2:A84,A84)-SUMIFS($F$2:F84,$A$2:A84,A84)),"")</f>
        <v/>
      </c>
      <c r="I84" s="109" t="str">
        <f t="shared" si="5"/>
        <v/>
      </c>
      <c r="J84" s="113"/>
      <c r="K84" s="90"/>
      <c r="L84" s="73"/>
      <c r="M84" s="69" t="str">
        <f>IF(C84&lt;&gt;"",DailyLog!$S$3,"")</f>
        <v/>
      </c>
      <c r="N84" s="56" t="str">
        <f t="shared" si="4"/>
        <v/>
      </c>
      <c r="O84" s="53" t="str">
        <f>IF($B84&lt;&gt;"",IF(ISNUMBER(_xlfn.XMATCH($B84,Language!$A$6:$E$6)),0,IF(ISNUMBER(_xlfn.XMATCH($B84,Language!$A$29:$E$29)),'Lista de Prestatarios'!$B$3,VLOOKUP(B84,'Lista de Prestatarios'!$A$2:$B$500,2,FALSE))),"")</f>
        <v/>
      </c>
      <c r="P84" s="58" t="str">
        <f>IF(B84&lt;&gt;"",IF(OR(D84&gt;0,G84&gt;0),COUNTIF($B$2:B84,B84),COUNTIFS($B$2:B84,B84,$E$2:E84,"&gt;0")),"")</f>
        <v/>
      </c>
    </row>
    <row r="85" spans="1:16" x14ac:dyDescent="0.35">
      <c r="A85" s="51" t="str">
        <f t="shared" si="3"/>
        <v/>
      </c>
      <c r="B85" s="99"/>
      <c r="C85" s="3"/>
      <c r="D85" s="13"/>
      <c r="E85" s="13"/>
      <c r="F85" s="13"/>
      <c r="G85" s="81"/>
      <c r="H85" s="107" t="str">
        <f>IF(B85&lt;&gt;"",IF(OR(O85=0,O85=999),"",SUMIFS($E$2:E85,$A$2:A85,A85)-SUMIFS($F$2:F85,$A$2:A85,A85)),"")</f>
        <v/>
      </c>
      <c r="I85" s="109" t="str">
        <f t="shared" si="5"/>
        <v/>
      </c>
      <c r="J85" s="113"/>
      <c r="K85" s="90"/>
      <c r="L85" s="73"/>
      <c r="M85" s="69" t="str">
        <f>IF(C85&lt;&gt;"",DailyLog!$S$3,"")</f>
        <v/>
      </c>
      <c r="N85" s="56" t="str">
        <f t="shared" si="4"/>
        <v/>
      </c>
      <c r="O85" s="53" t="str">
        <f>IF($B85&lt;&gt;"",IF(ISNUMBER(_xlfn.XMATCH($B85,Language!$A$6:$E$6)),0,IF(ISNUMBER(_xlfn.XMATCH($B85,Language!$A$29:$E$29)),'Lista de Prestatarios'!$B$3,VLOOKUP(B85,'Lista de Prestatarios'!$A$2:$B$500,2,FALSE))),"")</f>
        <v/>
      </c>
      <c r="P85" s="58" t="str">
        <f>IF(B85&lt;&gt;"",IF(OR(D85&gt;0,G85&gt;0),COUNTIF($B$2:B85,B85),COUNTIFS($B$2:B85,B85,$E$2:E85,"&gt;0")),"")</f>
        <v/>
      </c>
    </row>
    <row r="86" spans="1:16" x14ac:dyDescent="0.35">
      <c r="A86" s="51" t="str">
        <f t="shared" si="3"/>
        <v/>
      </c>
      <c r="B86" s="99"/>
      <c r="C86" s="3"/>
      <c r="D86" s="13"/>
      <c r="E86" s="13"/>
      <c r="F86" s="13"/>
      <c r="G86" s="81"/>
      <c r="H86" s="107" t="str">
        <f>IF(B86&lt;&gt;"",IF(OR(O86=0,O86=999),"",SUMIFS($E$2:E86,$A$2:A86,A86)-SUMIFS($F$2:F86,$A$2:A86,A86)),"")</f>
        <v/>
      </c>
      <c r="I86" s="109" t="str">
        <f t="shared" si="5"/>
        <v/>
      </c>
      <c r="J86" s="113"/>
      <c r="K86" s="90"/>
      <c r="L86" s="73"/>
      <c r="M86" s="69" t="str">
        <f>IF(C86&lt;&gt;"",DailyLog!$S$3,"")</f>
        <v/>
      </c>
      <c r="N86" s="56" t="str">
        <f t="shared" si="4"/>
        <v/>
      </c>
      <c r="O86" s="53" t="str">
        <f>IF($B86&lt;&gt;"",IF(ISNUMBER(_xlfn.XMATCH($B86,Language!$A$6:$E$6)),0,IF(ISNUMBER(_xlfn.XMATCH($B86,Language!$A$29:$E$29)),'Lista de Prestatarios'!$B$3,VLOOKUP(B86,'Lista de Prestatarios'!$A$2:$B$500,2,FALSE))),"")</f>
        <v/>
      </c>
      <c r="P86" s="58" t="str">
        <f>IF(B86&lt;&gt;"",IF(OR(D86&gt;0,G86&gt;0),COUNTIF($B$2:B86,B86),COUNTIFS($B$2:B86,B86,$E$2:E86,"&gt;0")),"")</f>
        <v/>
      </c>
    </row>
    <row r="87" spans="1:16" x14ac:dyDescent="0.35">
      <c r="A87" s="51" t="str">
        <f t="shared" si="3"/>
        <v/>
      </c>
      <c r="B87" s="100"/>
      <c r="C87" s="3"/>
      <c r="D87" s="13"/>
      <c r="E87" s="13"/>
      <c r="F87" s="13"/>
      <c r="G87" s="81"/>
      <c r="H87" s="107" t="str">
        <f>IF(B87&lt;&gt;"",IF(OR(O87=0,O87=999),"",SUMIFS($E$2:E87,$A$2:A87,A87)-SUMIFS($F$2:F87,$A$2:A87,A87)),"")</f>
        <v/>
      </c>
      <c r="I87" s="109" t="str">
        <f t="shared" si="5"/>
        <v/>
      </c>
      <c r="J87" s="113"/>
      <c r="K87" s="90"/>
      <c r="L87" s="73"/>
      <c r="M87" s="69" t="str">
        <f>IF(C87&lt;&gt;"",DailyLog!$S$3,"")</f>
        <v/>
      </c>
      <c r="N87" s="56" t="str">
        <f t="shared" si="4"/>
        <v/>
      </c>
      <c r="O87" s="53" t="str">
        <f>IF($B87&lt;&gt;"",IF(ISNUMBER(_xlfn.XMATCH($B87,Language!$A$6:$E$6)),0,IF(ISNUMBER(_xlfn.XMATCH($B87,Language!$A$29:$E$29)),'Lista de Prestatarios'!$B$3,VLOOKUP(B87,'Lista de Prestatarios'!$A$2:$B$500,2,FALSE))),"")</f>
        <v/>
      </c>
      <c r="P87" s="58" t="str">
        <f>IF(B87&lt;&gt;"",IF(OR(D87&gt;0,G87&gt;0),COUNTIF($B$2:B87,B87),COUNTIFS($B$2:B87,B87,$E$2:E87,"&gt;0")),"")</f>
        <v/>
      </c>
    </row>
    <row r="88" spans="1:16" x14ac:dyDescent="0.35">
      <c r="A88" s="51" t="str">
        <f t="shared" si="3"/>
        <v/>
      </c>
      <c r="B88" s="100"/>
      <c r="C88" s="3"/>
      <c r="D88" s="13"/>
      <c r="E88" s="13"/>
      <c r="F88" s="13"/>
      <c r="G88" s="81"/>
      <c r="H88" s="107" t="str">
        <f>IF(B88&lt;&gt;"",IF(OR(O88=0,O88=999),"",SUMIFS($E$2:E88,$A$2:A88,A88)-SUMIFS($F$2:F88,$A$2:A88,A88)),"")</f>
        <v/>
      </c>
      <c r="I88" s="109" t="str">
        <f t="shared" si="5"/>
        <v/>
      </c>
      <c r="J88" s="113"/>
      <c r="K88" s="90"/>
      <c r="L88" s="73"/>
      <c r="M88" s="69" t="str">
        <f>IF(C88&lt;&gt;"",DailyLog!$S$3,"")</f>
        <v/>
      </c>
      <c r="N88" s="56" t="str">
        <f t="shared" si="4"/>
        <v/>
      </c>
      <c r="O88" s="53" t="str">
        <f>IF($B88&lt;&gt;"",IF(ISNUMBER(_xlfn.XMATCH($B88,Language!$A$6:$E$6)),0,IF(ISNUMBER(_xlfn.XMATCH($B88,Language!$A$29:$E$29)),'Lista de Prestatarios'!$B$3,VLOOKUP(B88,'Lista de Prestatarios'!$A$2:$B$500,2,FALSE))),"")</f>
        <v/>
      </c>
      <c r="P88" s="58" t="str">
        <f>IF(B88&lt;&gt;"",IF(OR(D88&gt;0,G88&gt;0),COUNTIF($B$2:B88,B88),COUNTIFS($B$2:B88,B88,$E$2:E88,"&gt;0")),"")</f>
        <v/>
      </c>
    </row>
    <row r="89" spans="1:16" x14ac:dyDescent="0.35">
      <c r="A89" s="51" t="str">
        <f t="shared" si="3"/>
        <v/>
      </c>
      <c r="B89" s="100"/>
      <c r="C89" s="3"/>
      <c r="D89" s="13"/>
      <c r="E89" s="13"/>
      <c r="F89" s="13"/>
      <c r="G89" s="81"/>
      <c r="H89" s="107" t="str">
        <f>IF(B89&lt;&gt;"",IF(OR(O89=0,O89=999),"",SUMIFS($E$2:E89,$A$2:A89,A89)-SUMIFS($F$2:F89,$A$2:A89,A89)),"")</f>
        <v/>
      </c>
      <c r="I89" s="109" t="str">
        <f t="shared" si="5"/>
        <v/>
      </c>
      <c r="J89" s="113"/>
      <c r="K89" s="90"/>
      <c r="L89" s="73"/>
      <c r="M89" s="69" t="str">
        <f>IF(C89&lt;&gt;"",DailyLog!$S$3,"")</f>
        <v/>
      </c>
      <c r="N89" s="56" t="str">
        <f t="shared" si="4"/>
        <v/>
      </c>
      <c r="O89" s="53" t="str">
        <f>IF($B89&lt;&gt;"",IF(ISNUMBER(_xlfn.XMATCH($B89,Language!$A$6:$E$6)),0,IF(ISNUMBER(_xlfn.XMATCH($B89,Language!$A$29:$E$29)),'Lista de Prestatarios'!$B$3,VLOOKUP(B89,'Lista de Prestatarios'!$A$2:$B$500,2,FALSE))),"")</f>
        <v/>
      </c>
      <c r="P89" s="58" t="str">
        <f>IF(B89&lt;&gt;"",IF(OR(D89&gt;0,G89&gt;0),COUNTIF($B$2:B89,B89),COUNTIFS($B$2:B89,B89,$E$2:E89,"&gt;0")),"")</f>
        <v/>
      </c>
    </row>
    <row r="90" spans="1:16" x14ac:dyDescent="0.35">
      <c r="A90" s="51" t="str">
        <f t="shared" si="3"/>
        <v/>
      </c>
      <c r="B90" s="100"/>
      <c r="C90" s="3"/>
      <c r="D90" s="13"/>
      <c r="E90" s="13"/>
      <c r="F90" s="13"/>
      <c r="G90" s="81"/>
      <c r="H90" s="107" t="str">
        <f>IF(B90&lt;&gt;"",IF(OR(O90=0,O90=999),"",SUMIFS($E$2:E90,$A$2:A90,A90)-SUMIFS($F$2:F90,$A$2:A90,A90)),"")</f>
        <v/>
      </c>
      <c r="I90" s="109" t="str">
        <f t="shared" si="5"/>
        <v/>
      </c>
      <c r="J90" s="113"/>
      <c r="K90" s="90"/>
      <c r="L90" s="73"/>
      <c r="M90" s="69" t="str">
        <f>IF(C90&lt;&gt;"",DailyLog!$S$3,"")</f>
        <v/>
      </c>
      <c r="N90" s="56" t="str">
        <f t="shared" si="4"/>
        <v/>
      </c>
      <c r="O90" s="53" t="str">
        <f>IF($B90&lt;&gt;"",IF(ISNUMBER(_xlfn.XMATCH($B90,Language!$A$6:$E$6)),0,IF(ISNUMBER(_xlfn.XMATCH($B90,Language!$A$29:$E$29)),'Lista de Prestatarios'!$B$3,VLOOKUP(B90,'Lista de Prestatarios'!$A$2:$B$500,2,FALSE))),"")</f>
        <v/>
      </c>
      <c r="P90" s="58" t="str">
        <f>IF(B90&lt;&gt;"",IF(OR(D90&gt;0,G90&gt;0),COUNTIF($B$2:B90,B90),COUNTIFS($B$2:B90,B90,$E$2:E90,"&gt;0")),"")</f>
        <v/>
      </c>
    </row>
    <row r="91" spans="1:16" x14ac:dyDescent="0.35">
      <c r="A91" s="51" t="str">
        <f t="shared" si="3"/>
        <v/>
      </c>
      <c r="B91" s="100"/>
      <c r="C91" s="3"/>
      <c r="D91" s="13"/>
      <c r="E91" s="13"/>
      <c r="F91" s="13"/>
      <c r="G91" s="81"/>
      <c r="H91" s="107" t="str">
        <f>IF(B91&lt;&gt;"",IF(OR(O91=0,O91=999),"",SUMIFS($E$2:E91,$A$2:A91,A91)-SUMIFS($F$2:F91,$A$2:A91,A91)),"")</f>
        <v/>
      </c>
      <c r="I91" s="109" t="str">
        <f t="shared" si="5"/>
        <v/>
      </c>
      <c r="J91" s="113"/>
      <c r="K91" s="90"/>
      <c r="L91" s="73"/>
      <c r="M91" s="69" t="str">
        <f>IF(C91&lt;&gt;"",DailyLog!$S$3,"")</f>
        <v/>
      </c>
      <c r="N91" s="56" t="str">
        <f t="shared" si="4"/>
        <v/>
      </c>
      <c r="O91" s="53" t="str">
        <f>IF($B91&lt;&gt;"",IF(ISNUMBER(_xlfn.XMATCH($B91,Language!$A$6:$E$6)),0,IF(ISNUMBER(_xlfn.XMATCH($B91,Language!$A$29:$E$29)),'Lista de Prestatarios'!$B$3,VLOOKUP(B91,'Lista de Prestatarios'!$A$2:$B$500,2,FALSE))),"")</f>
        <v/>
      </c>
      <c r="P91" s="58" t="str">
        <f>IF(B91&lt;&gt;"",IF(OR(D91&gt;0,G91&gt;0),COUNTIF($B$2:B91,B91),COUNTIFS($B$2:B91,B91,$E$2:E91,"&gt;0")),"")</f>
        <v/>
      </c>
    </row>
    <row r="92" spans="1:16" x14ac:dyDescent="0.35">
      <c r="A92" s="51" t="str">
        <f t="shared" si="3"/>
        <v/>
      </c>
      <c r="B92" s="100"/>
      <c r="C92" s="3"/>
      <c r="D92" s="13"/>
      <c r="E92" s="13"/>
      <c r="F92" s="13"/>
      <c r="G92" s="81"/>
      <c r="H92" s="107" t="str">
        <f>IF(B92&lt;&gt;"",IF(OR(O92=0,O92=999),"",SUMIFS($E$2:E92,$A$2:A92,A92)-SUMIFS($F$2:F92,$A$2:A92,A92)),"")</f>
        <v/>
      </c>
      <c r="I92" s="109" t="str">
        <f t="shared" si="5"/>
        <v/>
      </c>
      <c r="J92" s="113"/>
      <c r="K92" s="90"/>
      <c r="L92" s="73"/>
      <c r="M92" s="69" t="str">
        <f>IF(C92&lt;&gt;"",DailyLog!$S$3,"")</f>
        <v/>
      </c>
      <c r="N92" s="56" t="str">
        <f t="shared" si="4"/>
        <v/>
      </c>
      <c r="O92" s="53" t="str">
        <f>IF($B92&lt;&gt;"",IF(ISNUMBER(_xlfn.XMATCH($B92,Language!$A$6:$E$6)),0,IF(ISNUMBER(_xlfn.XMATCH($B92,Language!$A$29:$E$29)),'Lista de Prestatarios'!$B$3,VLOOKUP(B92,'Lista de Prestatarios'!$A$2:$B$500,2,FALSE))),"")</f>
        <v/>
      </c>
      <c r="P92" s="58" t="str">
        <f>IF(B92&lt;&gt;"",IF(OR(D92&gt;0,G92&gt;0),COUNTIF($B$2:B92,B92),COUNTIFS($B$2:B92,B92,$E$2:E92,"&gt;0")),"")</f>
        <v/>
      </c>
    </row>
    <row r="93" spans="1:16" x14ac:dyDescent="0.35">
      <c r="A93" s="51" t="str">
        <f t="shared" si="3"/>
        <v/>
      </c>
      <c r="B93" s="100"/>
      <c r="C93" s="3"/>
      <c r="D93" s="13"/>
      <c r="E93" s="13"/>
      <c r="F93" s="13"/>
      <c r="G93" s="81"/>
      <c r="H93" s="107" t="str">
        <f>IF(B93&lt;&gt;"",IF(OR(O93=0,O93=999),"",SUMIFS($E$2:E93,$A$2:A93,A93)-SUMIFS($F$2:F93,$A$2:A93,A93)),"")</f>
        <v/>
      </c>
      <c r="I93" s="109" t="str">
        <f t="shared" si="5"/>
        <v/>
      </c>
      <c r="J93" s="113"/>
      <c r="K93" s="90"/>
      <c r="L93" s="73"/>
      <c r="M93" s="69" t="str">
        <f>IF(C93&lt;&gt;"",DailyLog!$S$3,"")</f>
        <v/>
      </c>
      <c r="N93" s="56" t="str">
        <f t="shared" si="4"/>
        <v/>
      </c>
      <c r="O93" s="53" t="str">
        <f>IF($B93&lt;&gt;"",IF(ISNUMBER(_xlfn.XMATCH($B93,Language!$A$6:$E$6)),0,IF(ISNUMBER(_xlfn.XMATCH($B93,Language!$A$29:$E$29)),'Lista de Prestatarios'!$B$3,VLOOKUP(B93,'Lista de Prestatarios'!$A$2:$B$500,2,FALSE))),"")</f>
        <v/>
      </c>
      <c r="P93" s="58" t="str">
        <f>IF(B93&lt;&gt;"",IF(OR(D93&gt;0,G93&gt;0),COUNTIF($B$2:B93,B93),COUNTIFS($B$2:B93,B93,$E$2:E93,"&gt;0")),"")</f>
        <v/>
      </c>
    </row>
    <row r="94" spans="1:16" x14ac:dyDescent="0.35">
      <c r="A94" s="51" t="str">
        <f t="shared" si="3"/>
        <v/>
      </c>
      <c r="B94" s="100"/>
      <c r="C94" s="3"/>
      <c r="D94" s="13"/>
      <c r="E94" s="13"/>
      <c r="F94" s="13"/>
      <c r="G94" s="81"/>
      <c r="H94" s="107" t="str">
        <f>IF(B94&lt;&gt;"",IF(OR(O94=0,O94=999),"",SUMIFS($E$2:E94,$A$2:A94,A94)-SUMIFS($F$2:F94,$A$2:A94,A94)),"")</f>
        <v/>
      </c>
      <c r="I94" s="109" t="str">
        <f t="shared" si="5"/>
        <v/>
      </c>
      <c r="J94" s="113"/>
      <c r="K94" s="90"/>
      <c r="L94" s="73"/>
      <c r="M94" s="69" t="str">
        <f>IF(C94&lt;&gt;"",DailyLog!$S$3,"")</f>
        <v/>
      </c>
      <c r="N94" s="56" t="str">
        <f t="shared" si="4"/>
        <v/>
      </c>
      <c r="O94" s="53" t="str">
        <f>IF($B94&lt;&gt;"",IF(ISNUMBER(_xlfn.XMATCH($B94,Language!$A$6:$E$6)),0,IF(ISNUMBER(_xlfn.XMATCH($B94,Language!$A$29:$E$29)),'Lista de Prestatarios'!$B$3,VLOOKUP(B94,'Lista de Prestatarios'!$A$2:$B$500,2,FALSE))),"")</f>
        <v/>
      </c>
      <c r="P94" s="58" t="str">
        <f>IF(B94&lt;&gt;"",IF(OR(D94&gt;0,G94&gt;0),COUNTIF($B$2:B94,B94),COUNTIFS($B$2:B94,B94,$E$2:E94,"&gt;0")),"")</f>
        <v/>
      </c>
    </row>
    <row r="95" spans="1:16" x14ac:dyDescent="0.35">
      <c r="A95" s="51" t="str">
        <f t="shared" si="3"/>
        <v/>
      </c>
      <c r="B95" s="100"/>
      <c r="C95" s="3"/>
      <c r="D95" s="13"/>
      <c r="E95" s="13"/>
      <c r="F95" s="13"/>
      <c r="G95" s="81"/>
      <c r="H95" s="107" t="str">
        <f>IF(B95&lt;&gt;"",IF(OR(O95=0,O95=999),"",SUMIFS($E$2:E95,$A$2:A95,A95)-SUMIFS($F$2:F95,$A$2:A95,A95)),"")</f>
        <v/>
      </c>
      <c r="I95" s="109" t="str">
        <f t="shared" si="5"/>
        <v/>
      </c>
      <c r="J95" s="113"/>
      <c r="K95" s="90"/>
      <c r="L95" s="73"/>
      <c r="M95" s="69" t="str">
        <f>IF(C95&lt;&gt;"",DailyLog!$S$3,"")</f>
        <v/>
      </c>
      <c r="N95" s="56" t="str">
        <f t="shared" si="4"/>
        <v/>
      </c>
      <c r="O95" s="53" t="str">
        <f>IF($B95&lt;&gt;"",IF(ISNUMBER(_xlfn.XMATCH($B95,Language!$A$6:$E$6)),0,IF(ISNUMBER(_xlfn.XMATCH($B95,Language!$A$29:$E$29)),'Lista de Prestatarios'!$B$3,VLOOKUP(B95,'Lista de Prestatarios'!$A$2:$B$500,2,FALSE))),"")</f>
        <v/>
      </c>
      <c r="P95" s="58" t="str">
        <f>IF(B95&lt;&gt;"",IF(OR(D95&gt;0,G95&gt;0),COUNTIF($B$2:B95,B95),COUNTIFS($B$2:B95,B95,$E$2:E95,"&gt;0")),"")</f>
        <v/>
      </c>
    </row>
    <row r="96" spans="1:16" x14ac:dyDescent="0.35">
      <c r="A96" s="51" t="str">
        <f t="shared" si="3"/>
        <v/>
      </c>
      <c r="B96" s="100"/>
      <c r="C96" s="3"/>
      <c r="D96" s="13"/>
      <c r="E96" s="13"/>
      <c r="F96" s="13"/>
      <c r="G96" s="81"/>
      <c r="H96" s="107" t="str">
        <f>IF(B96&lt;&gt;"",IF(OR(O96=0,O96=999),"",SUMIFS($E$2:E96,$A$2:A96,A96)-SUMIFS($F$2:F96,$A$2:A96,A96)),"")</f>
        <v/>
      </c>
      <c r="I96" s="109" t="str">
        <f t="shared" si="5"/>
        <v/>
      </c>
      <c r="J96" s="113"/>
      <c r="K96" s="90"/>
      <c r="L96" s="73"/>
      <c r="M96" s="69" t="str">
        <f>IF(C96&lt;&gt;"",DailyLog!$S$3,"")</f>
        <v/>
      </c>
      <c r="N96" s="56" t="str">
        <f t="shared" si="4"/>
        <v/>
      </c>
      <c r="O96" s="53" t="str">
        <f>IF($B96&lt;&gt;"",IF(ISNUMBER(_xlfn.XMATCH($B96,Language!$A$6:$E$6)),0,IF(ISNUMBER(_xlfn.XMATCH($B96,Language!$A$29:$E$29)),'Lista de Prestatarios'!$B$3,VLOOKUP(B96,'Lista de Prestatarios'!$A$2:$B$500,2,FALSE))),"")</f>
        <v/>
      </c>
      <c r="P96" s="58" t="str">
        <f>IF(B96&lt;&gt;"",IF(OR(D96&gt;0,G96&gt;0),COUNTIF($B$2:B96,B96),COUNTIFS($B$2:B96,B96,$E$2:E96,"&gt;0")),"")</f>
        <v/>
      </c>
    </row>
    <row r="97" spans="1:16" x14ac:dyDescent="0.35">
      <c r="A97" s="51" t="str">
        <f t="shared" si="3"/>
        <v/>
      </c>
      <c r="B97" s="100"/>
      <c r="C97" s="3"/>
      <c r="D97" s="13"/>
      <c r="E97" s="13"/>
      <c r="F97" s="13"/>
      <c r="G97" s="81"/>
      <c r="H97" s="107" t="str">
        <f>IF(B97&lt;&gt;"",IF(OR(O97=0,O97=999),"",SUMIFS($E$2:E97,$A$2:A97,A97)-SUMIFS($F$2:F97,$A$2:A97,A97)),"")</f>
        <v/>
      </c>
      <c r="I97" s="109" t="str">
        <f t="shared" si="5"/>
        <v/>
      </c>
      <c r="J97" s="113"/>
      <c r="K97" s="90"/>
      <c r="L97" s="73"/>
      <c r="M97" s="69" t="str">
        <f>IF(C97&lt;&gt;"",DailyLog!$S$3,"")</f>
        <v/>
      </c>
      <c r="N97" s="56" t="str">
        <f t="shared" si="4"/>
        <v/>
      </c>
      <c r="O97" s="53" t="str">
        <f>IF($B97&lt;&gt;"",IF(ISNUMBER(_xlfn.XMATCH($B97,Language!$A$6:$E$6)),0,IF(ISNUMBER(_xlfn.XMATCH($B97,Language!$A$29:$E$29)),'Lista de Prestatarios'!$B$3,VLOOKUP(B97,'Lista de Prestatarios'!$A$2:$B$500,2,FALSE))),"")</f>
        <v/>
      </c>
      <c r="P97" s="58" t="str">
        <f>IF(B97&lt;&gt;"",IF(OR(D97&gt;0,G97&gt;0),COUNTIF($B$2:B97,B97),COUNTIFS($B$2:B97,B97,$E$2:E97,"&gt;0")),"")</f>
        <v/>
      </c>
    </row>
    <row r="98" spans="1:16" x14ac:dyDescent="0.35">
      <c r="A98" s="51" t="str">
        <f t="shared" si="3"/>
        <v/>
      </c>
      <c r="B98" s="100"/>
      <c r="C98" s="3"/>
      <c r="D98" s="13"/>
      <c r="E98" s="13"/>
      <c r="F98" s="13"/>
      <c r="G98" s="81"/>
      <c r="H98" s="107" t="str">
        <f>IF(B98&lt;&gt;"",IF(OR(O98=0,O98=999),"",SUMIFS($E$2:E98,$A$2:A98,A98)-SUMIFS($F$2:F98,$A$2:A98,A98)),"")</f>
        <v/>
      </c>
      <c r="I98" s="109" t="str">
        <f t="shared" si="5"/>
        <v/>
      </c>
      <c r="J98" s="113"/>
      <c r="K98" s="90"/>
      <c r="L98" s="73"/>
      <c r="M98" s="69" t="str">
        <f>IF(C98&lt;&gt;"",DailyLog!$S$3,"")</f>
        <v/>
      </c>
      <c r="N98" s="56" t="str">
        <f t="shared" si="4"/>
        <v/>
      </c>
      <c r="O98" s="53" t="str">
        <f>IF($B98&lt;&gt;"",IF(ISNUMBER(_xlfn.XMATCH($B98,Language!$A$6:$E$6)),0,IF(ISNUMBER(_xlfn.XMATCH($B98,Language!$A$29:$E$29)),'Lista de Prestatarios'!$B$3,VLOOKUP(B98,'Lista de Prestatarios'!$A$2:$B$500,2,FALSE))),"")</f>
        <v/>
      </c>
      <c r="P98" s="58" t="str">
        <f>IF(B98&lt;&gt;"",IF(OR(D98&gt;0,G98&gt;0),COUNTIF($B$2:B98,B98),COUNTIFS($B$2:B98,B98,$E$2:E98,"&gt;0")),"")</f>
        <v/>
      </c>
    </row>
    <row r="99" spans="1:16" x14ac:dyDescent="0.35">
      <c r="A99" s="51" t="str">
        <f t="shared" si="3"/>
        <v/>
      </c>
      <c r="B99" s="100"/>
      <c r="C99" s="3"/>
      <c r="D99" s="13"/>
      <c r="E99" s="13"/>
      <c r="F99" s="13"/>
      <c r="G99" s="81"/>
      <c r="H99" s="107" t="str">
        <f>IF(B99&lt;&gt;"",IF(OR(O99=0,O99=999),"",SUMIFS($E$2:E99,$A$2:A99,A99)-SUMIFS($F$2:F99,$A$2:A99,A99)),"")</f>
        <v/>
      </c>
      <c r="I99" s="109" t="str">
        <f t="shared" si="5"/>
        <v/>
      </c>
      <c r="J99" s="113"/>
      <c r="K99" s="90"/>
      <c r="L99" s="73"/>
      <c r="M99" s="69" t="str">
        <f>IF(C99&lt;&gt;"",DailyLog!$S$3,"")</f>
        <v/>
      </c>
      <c r="N99" s="56" t="str">
        <f t="shared" si="4"/>
        <v/>
      </c>
      <c r="O99" s="53" t="str">
        <f>IF($B99&lt;&gt;"",IF(ISNUMBER(_xlfn.XMATCH($B99,Language!$A$6:$E$6)),0,IF(ISNUMBER(_xlfn.XMATCH($B99,Language!$A$29:$E$29)),'Lista de Prestatarios'!$B$3,VLOOKUP(B99,'Lista de Prestatarios'!$A$2:$B$500,2,FALSE))),"")</f>
        <v/>
      </c>
      <c r="P99" s="58" t="str">
        <f>IF(B99&lt;&gt;"",IF(OR(D99&gt;0,G99&gt;0),COUNTIF($B$2:B99,B99),COUNTIFS($B$2:B99,B99,$E$2:E99,"&gt;0")),"")</f>
        <v/>
      </c>
    </row>
    <row r="100" spans="1:16" x14ac:dyDescent="0.35">
      <c r="A100" s="51" t="str">
        <f t="shared" si="3"/>
        <v/>
      </c>
      <c r="B100" s="100"/>
      <c r="C100" s="3"/>
      <c r="D100" s="13"/>
      <c r="E100" s="13"/>
      <c r="F100" s="13"/>
      <c r="G100" s="81"/>
      <c r="H100" s="107" t="str">
        <f>IF(B100&lt;&gt;"",IF(OR(O100=0,O100=999),"",SUMIFS($E$2:E100,$A$2:A100,A100)-SUMIFS($F$2:F100,$A$2:A100,A100)),"")</f>
        <v/>
      </c>
      <c r="I100" s="109" t="str">
        <f t="shared" si="5"/>
        <v/>
      </c>
      <c r="J100" s="113"/>
      <c r="K100" s="90"/>
      <c r="L100" s="73"/>
      <c r="M100" s="69" t="str">
        <f>IF(C100&lt;&gt;"",DailyLog!$S$3,"")</f>
        <v/>
      </c>
      <c r="N100" s="56" t="str">
        <f t="shared" si="4"/>
        <v/>
      </c>
      <c r="O100" s="53" t="str">
        <f>IF($B100&lt;&gt;"",IF(ISNUMBER(_xlfn.XMATCH($B100,Language!$A$6:$E$6)),0,IF(ISNUMBER(_xlfn.XMATCH($B100,Language!$A$29:$E$29)),'Lista de Prestatarios'!$B$3,VLOOKUP(B100,'Lista de Prestatarios'!$A$2:$B$500,2,FALSE))),"")</f>
        <v/>
      </c>
      <c r="P100" s="58" t="str">
        <f>IF(B100&lt;&gt;"",IF(OR(D100&gt;0,G100&gt;0),COUNTIF($B$2:B100,B100),COUNTIFS($B$2:B100,B100,$E$2:E100,"&gt;0")),"")</f>
        <v/>
      </c>
    </row>
    <row r="101" spans="1:16" x14ac:dyDescent="0.35">
      <c r="A101" s="51" t="str">
        <f t="shared" si="3"/>
        <v/>
      </c>
      <c r="B101" s="100"/>
      <c r="C101" s="3"/>
      <c r="D101" s="13"/>
      <c r="E101" s="13"/>
      <c r="F101" s="13"/>
      <c r="G101" s="81"/>
      <c r="H101" s="107" t="str">
        <f>IF(B101&lt;&gt;"",IF(OR(O101=0,O101=999),"",SUMIFS($E$2:E101,$A$2:A101,A101)-SUMIFS($F$2:F101,$A$2:A101,A101)),"")</f>
        <v/>
      </c>
      <c r="I101" s="109" t="str">
        <f t="shared" si="5"/>
        <v/>
      </c>
      <c r="J101" s="113"/>
      <c r="K101" s="90"/>
      <c r="L101" s="73"/>
      <c r="M101" s="69" t="str">
        <f>IF(C101&lt;&gt;"",DailyLog!$S$3,"")</f>
        <v/>
      </c>
      <c r="N101" s="56" t="str">
        <f t="shared" si="4"/>
        <v/>
      </c>
      <c r="O101" s="53" t="str">
        <f>IF($B101&lt;&gt;"",IF(ISNUMBER(_xlfn.XMATCH($B101,Language!$A$6:$E$6)),0,IF(ISNUMBER(_xlfn.XMATCH($B101,Language!$A$29:$E$29)),'Lista de Prestatarios'!$B$3,VLOOKUP(B101,'Lista de Prestatarios'!$A$2:$B$500,2,FALSE))),"")</f>
        <v/>
      </c>
      <c r="P101" s="58" t="str">
        <f>IF(B101&lt;&gt;"",IF(OR(D101&gt;0,G101&gt;0),COUNTIF($B$2:B101,B101),COUNTIFS($B$2:B101,B101,$E$2:E101,"&gt;0")),"")</f>
        <v/>
      </c>
    </row>
    <row r="102" spans="1:16" x14ac:dyDescent="0.35">
      <c r="A102" s="51" t="str">
        <f t="shared" si="3"/>
        <v/>
      </c>
      <c r="B102" s="100"/>
      <c r="C102" s="3"/>
      <c r="D102" s="13"/>
      <c r="E102" s="13"/>
      <c r="F102" s="13"/>
      <c r="G102" s="81"/>
      <c r="H102" s="107" t="str">
        <f>IF(B102&lt;&gt;"",IF(OR(O102=0,O102=999),"",SUMIFS($E$2:E102,$A$2:A102,A102)-SUMIFS($F$2:F102,$A$2:A102,A102)),"")</f>
        <v/>
      </c>
      <c r="I102" s="109" t="str">
        <f t="shared" si="5"/>
        <v/>
      </c>
      <c r="J102" s="113"/>
      <c r="K102" s="90"/>
      <c r="L102" s="73"/>
      <c r="M102" s="69" t="str">
        <f>IF(C102&lt;&gt;"",DailyLog!$S$3,"")</f>
        <v/>
      </c>
      <c r="N102" s="56" t="str">
        <f t="shared" si="4"/>
        <v/>
      </c>
      <c r="O102" s="53" t="str">
        <f>IF($B102&lt;&gt;"",IF(ISNUMBER(_xlfn.XMATCH($B102,Language!$A$6:$E$6)),0,IF(ISNUMBER(_xlfn.XMATCH($B102,Language!$A$29:$E$29)),'Lista de Prestatarios'!$B$3,VLOOKUP(B102,'Lista de Prestatarios'!$A$2:$B$500,2,FALSE))),"")</f>
        <v/>
      </c>
      <c r="P102" s="58" t="str">
        <f>IF(B102&lt;&gt;"",IF(OR(D102&gt;0,G102&gt;0),COUNTIF($B$2:B102,B102),COUNTIFS($B$2:B102,B102,$E$2:E102,"&gt;0")),"")</f>
        <v/>
      </c>
    </row>
    <row r="103" spans="1:16" x14ac:dyDescent="0.35">
      <c r="A103" s="51" t="str">
        <f t="shared" si="3"/>
        <v/>
      </c>
      <c r="B103" s="100"/>
      <c r="C103" s="3"/>
      <c r="D103" s="13"/>
      <c r="E103" s="13"/>
      <c r="F103" s="13"/>
      <c r="G103" s="81"/>
      <c r="H103" s="107" t="str">
        <f>IF(B103&lt;&gt;"",IF(OR(O103=0,O103=999),"",SUMIFS($E$2:E103,$A$2:A103,A103)-SUMIFS($F$2:F103,$A$2:A103,A103)),"")</f>
        <v/>
      </c>
      <c r="I103" s="109" t="str">
        <f t="shared" si="5"/>
        <v/>
      </c>
      <c r="J103" s="113"/>
      <c r="K103" s="90"/>
      <c r="L103" s="73"/>
      <c r="M103" s="69" t="str">
        <f>IF(C103&lt;&gt;"",DailyLog!$S$3,"")</f>
        <v/>
      </c>
      <c r="N103" s="56" t="str">
        <f t="shared" si="4"/>
        <v/>
      </c>
      <c r="O103" s="53" t="str">
        <f>IF($B103&lt;&gt;"",IF(ISNUMBER(_xlfn.XMATCH($B103,Language!$A$6:$E$6)),0,IF(ISNUMBER(_xlfn.XMATCH($B103,Language!$A$29:$E$29)),'Lista de Prestatarios'!$B$3,VLOOKUP(B103,'Lista de Prestatarios'!$A$2:$B$500,2,FALSE))),"")</f>
        <v/>
      </c>
      <c r="P103" s="58" t="str">
        <f>IF(B103&lt;&gt;"",IF(OR(D103&gt;0,G103&gt;0),COUNTIF($B$2:B103,B103),COUNTIFS($B$2:B103,B103,$E$2:E103,"&gt;0")),"")</f>
        <v/>
      </c>
    </row>
    <row r="104" spans="1:16" x14ac:dyDescent="0.35">
      <c r="A104" s="51" t="str">
        <f t="shared" si="3"/>
        <v/>
      </c>
      <c r="B104" s="100"/>
      <c r="C104" s="3"/>
      <c r="D104" s="13"/>
      <c r="E104" s="13"/>
      <c r="F104" s="13"/>
      <c r="G104" s="81"/>
      <c r="H104" s="107" t="str">
        <f>IF(B104&lt;&gt;"",IF(OR(O104=0,O104=999),"",SUMIFS($E$2:E104,$A$2:A104,A104)-SUMIFS($F$2:F104,$A$2:A104,A104)),"")</f>
        <v/>
      </c>
      <c r="I104" s="109" t="str">
        <f t="shared" si="5"/>
        <v/>
      </c>
      <c r="J104" s="113"/>
      <c r="K104" s="90"/>
      <c r="L104" s="73"/>
      <c r="M104" s="69" t="str">
        <f>IF(C104&lt;&gt;"",DailyLog!$S$3,"")</f>
        <v/>
      </c>
      <c r="N104" s="56" t="str">
        <f t="shared" si="4"/>
        <v/>
      </c>
      <c r="O104" s="53" t="str">
        <f>IF($B104&lt;&gt;"",IF(ISNUMBER(_xlfn.XMATCH($B104,Language!$A$6:$E$6)),0,IF(ISNUMBER(_xlfn.XMATCH($B104,Language!$A$29:$E$29)),'Lista de Prestatarios'!$B$3,VLOOKUP(B104,'Lista de Prestatarios'!$A$2:$B$500,2,FALSE))),"")</f>
        <v/>
      </c>
      <c r="P104" s="58" t="str">
        <f>IF(B104&lt;&gt;"",IF(OR(D104&gt;0,G104&gt;0),COUNTIF($B$2:B104,B104),COUNTIFS($B$2:B104,B104,$E$2:E104,"&gt;0")),"")</f>
        <v/>
      </c>
    </row>
    <row r="105" spans="1:16" x14ac:dyDescent="0.35">
      <c r="A105" s="51" t="str">
        <f t="shared" si="3"/>
        <v/>
      </c>
      <c r="B105" s="100"/>
      <c r="C105" s="3"/>
      <c r="D105" s="13"/>
      <c r="E105" s="13"/>
      <c r="F105" s="13"/>
      <c r="G105" s="81"/>
      <c r="H105" s="107" t="str">
        <f>IF(B105&lt;&gt;"",IF(OR(O105=0,O105=999),"",SUMIFS($E$2:E105,$A$2:A105,A105)-SUMIFS($F$2:F105,$A$2:A105,A105)),"")</f>
        <v/>
      </c>
      <c r="I105" s="109" t="str">
        <f t="shared" si="5"/>
        <v/>
      </c>
      <c r="J105" s="113"/>
      <c r="K105" s="90"/>
      <c r="L105" s="73"/>
      <c r="M105" s="69" t="str">
        <f>IF(C105&lt;&gt;"",DailyLog!$S$3,"")</f>
        <v/>
      </c>
      <c r="N105" s="56" t="str">
        <f t="shared" si="4"/>
        <v/>
      </c>
      <c r="O105" s="53" t="str">
        <f>IF($B105&lt;&gt;"",IF(ISNUMBER(_xlfn.XMATCH($B105,Language!$A$6:$E$6)),0,IF(ISNUMBER(_xlfn.XMATCH($B105,Language!$A$29:$E$29)),'Lista de Prestatarios'!$B$3,VLOOKUP(B105,'Lista de Prestatarios'!$A$2:$B$500,2,FALSE))),"")</f>
        <v/>
      </c>
      <c r="P105" s="58" t="str">
        <f>IF(B105&lt;&gt;"",IF(OR(D105&gt;0,G105&gt;0),COUNTIF($B$2:B105,B105),COUNTIFS($B$2:B105,B105,$E$2:E105,"&gt;0")),"")</f>
        <v/>
      </c>
    </row>
    <row r="106" spans="1:16" x14ac:dyDescent="0.35">
      <c r="A106" s="51" t="str">
        <f t="shared" si="3"/>
        <v/>
      </c>
      <c r="B106" s="100"/>
      <c r="C106" s="3"/>
      <c r="D106" s="13"/>
      <c r="E106" s="13"/>
      <c r="F106" s="13"/>
      <c r="G106" s="81"/>
      <c r="H106" s="107" t="str">
        <f>IF(B106&lt;&gt;"",IF(OR(O106=0,O106=999),"",SUMIFS($E$2:E106,$A$2:A106,A106)-SUMIFS($F$2:F106,$A$2:A106,A106)),"")</f>
        <v/>
      </c>
      <c r="I106" s="109" t="str">
        <f t="shared" si="5"/>
        <v/>
      </c>
      <c r="J106" s="113"/>
      <c r="K106" s="90"/>
      <c r="L106" s="73"/>
      <c r="M106" s="69" t="str">
        <f>IF(C106&lt;&gt;"",DailyLog!$S$3,"")</f>
        <v/>
      </c>
      <c r="N106" s="56" t="str">
        <f t="shared" si="4"/>
        <v/>
      </c>
      <c r="O106" s="53" t="str">
        <f>IF($B106&lt;&gt;"",IF(ISNUMBER(_xlfn.XMATCH($B106,Language!$A$6:$E$6)),0,IF(ISNUMBER(_xlfn.XMATCH($B106,Language!$A$29:$E$29)),'Lista de Prestatarios'!$B$3,VLOOKUP(B106,'Lista de Prestatarios'!$A$2:$B$500,2,FALSE))),"")</f>
        <v/>
      </c>
      <c r="P106" s="58" t="str">
        <f>IF(B106&lt;&gt;"",IF(OR(D106&gt;0,G106&gt;0),COUNTIF($B$2:B106,B106),COUNTIFS($B$2:B106,B106,$E$2:E106,"&gt;0")),"")</f>
        <v/>
      </c>
    </row>
    <row r="107" spans="1:16" x14ac:dyDescent="0.35">
      <c r="A107" s="51" t="str">
        <f t="shared" si="3"/>
        <v/>
      </c>
      <c r="B107" s="100"/>
      <c r="C107" s="3"/>
      <c r="D107" s="13"/>
      <c r="E107" s="13"/>
      <c r="F107" s="13"/>
      <c r="G107" s="81"/>
      <c r="H107" s="107" t="str">
        <f>IF(B107&lt;&gt;"",IF(OR(O107=0,O107=999),"",SUMIFS($E$2:E107,$A$2:A107,A107)-SUMIFS($F$2:F107,$A$2:A107,A107)),"")</f>
        <v/>
      </c>
      <c r="I107" s="109" t="str">
        <f t="shared" si="5"/>
        <v/>
      </c>
      <c r="J107" s="113"/>
      <c r="K107" s="90"/>
      <c r="L107" s="73"/>
      <c r="M107" s="69" t="str">
        <f>IF(C107&lt;&gt;"",DailyLog!$S$3,"")</f>
        <v/>
      </c>
      <c r="N107" s="56" t="str">
        <f t="shared" si="4"/>
        <v/>
      </c>
      <c r="O107" s="53" t="str">
        <f>IF($B107&lt;&gt;"",IF(ISNUMBER(_xlfn.XMATCH($B107,Language!$A$6:$E$6)),0,IF(ISNUMBER(_xlfn.XMATCH($B107,Language!$A$29:$E$29)),'Lista de Prestatarios'!$B$3,VLOOKUP(B107,'Lista de Prestatarios'!$A$2:$B$500,2,FALSE))),"")</f>
        <v/>
      </c>
      <c r="P107" s="58" t="str">
        <f>IF(B107&lt;&gt;"",IF(OR(D107&gt;0,G107&gt;0),COUNTIF($B$2:B107,B107),COUNTIFS($B$2:B107,B107,$E$2:E107,"&gt;0")),"")</f>
        <v/>
      </c>
    </row>
    <row r="108" spans="1:16" x14ac:dyDescent="0.35">
      <c r="A108" s="51" t="str">
        <f t="shared" si="3"/>
        <v/>
      </c>
      <c r="B108" s="100"/>
      <c r="C108" s="3"/>
      <c r="D108" s="13"/>
      <c r="E108" s="13"/>
      <c r="F108" s="13"/>
      <c r="G108" s="81"/>
      <c r="H108" s="107" t="str">
        <f>IF(B108&lt;&gt;"",IF(OR(O108=0,O108=999),"",SUMIFS($E$2:E108,$A$2:A108,A108)-SUMIFS($F$2:F108,$A$2:A108,A108)),"")</f>
        <v/>
      </c>
      <c r="I108" s="109" t="str">
        <f t="shared" si="5"/>
        <v/>
      </c>
      <c r="J108" s="113"/>
      <c r="K108" s="90"/>
      <c r="L108" s="73"/>
      <c r="M108" s="69" t="str">
        <f>IF(C108&lt;&gt;"",DailyLog!$S$3,"")</f>
        <v/>
      </c>
      <c r="N108" s="56" t="str">
        <f t="shared" si="4"/>
        <v/>
      </c>
      <c r="O108" s="53" t="str">
        <f>IF($B108&lt;&gt;"",IF(ISNUMBER(_xlfn.XMATCH($B108,Language!$A$6:$E$6)),0,IF(ISNUMBER(_xlfn.XMATCH($B108,Language!$A$29:$E$29)),'Lista de Prestatarios'!$B$3,VLOOKUP(B108,'Lista de Prestatarios'!$A$2:$B$500,2,FALSE))),"")</f>
        <v/>
      </c>
      <c r="P108" s="58" t="str">
        <f>IF(B108&lt;&gt;"",IF(OR(D108&gt;0,G108&gt;0),COUNTIF($B$2:B108,B108),COUNTIFS($B$2:B108,B108,$E$2:E108,"&gt;0")),"")</f>
        <v/>
      </c>
    </row>
    <row r="109" spans="1:16" x14ac:dyDescent="0.35">
      <c r="A109" s="51" t="str">
        <f t="shared" si="3"/>
        <v/>
      </c>
      <c r="B109" s="100"/>
      <c r="C109" s="3"/>
      <c r="D109" s="13"/>
      <c r="E109" s="13"/>
      <c r="F109" s="13"/>
      <c r="G109" s="81"/>
      <c r="H109" s="107" t="str">
        <f>IF(B109&lt;&gt;"",IF(OR(O109=0,O109=999),"",SUMIFS($E$2:E109,$A$2:A109,A109)-SUMIFS($F$2:F109,$A$2:A109,A109)),"")</f>
        <v/>
      </c>
      <c r="I109" s="109" t="str">
        <f t="shared" si="5"/>
        <v/>
      </c>
      <c r="J109" s="113"/>
      <c r="K109" s="90"/>
      <c r="L109" s="73"/>
      <c r="M109" s="69" t="str">
        <f>IF(C109&lt;&gt;"",DailyLog!$S$3,"")</f>
        <v/>
      </c>
      <c r="N109" s="56" t="str">
        <f t="shared" si="4"/>
        <v/>
      </c>
      <c r="O109" s="53" t="str">
        <f>IF($B109&lt;&gt;"",IF(ISNUMBER(_xlfn.XMATCH($B109,Language!$A$6:$E$6)),0,IF(ISNUMBER(_xlfn.XMATCH($B109,Language!$A$29:$E$29)),'Lista de Prestatarios'!$B$3,VLOOKUP(B109,'Lista de Prestatarios'!$A$2:$B$500,2,FALSE))),"")</f>
        <v/>
      </c>
      <c r="P109" s="58" t="str">
        <f>IF(B109&lt;&gt;"",IF(OR(D109&gt;0,G109&gt;0),COUNTIF($B$2:B109,B109),COUNTIFS($B$2:B109,B109,$E$2:E109,"&gt;0")),"")</f>
        <v/>
      </c>
    </row>
    <row r="110" spans="1:16" x14ac:dyDescent="0.35">
      <c r="A110" s="51" t="str">
        <f t="shared" si="3"/>
        <v/>
      </c>
      <c r="B110" s="100"/>
      <c r="C110" s="3"/>
      <c r="D110" s="13"/>
      <c r="E110" s="13"/>
      <c r="F110" s="13"/>
      <c r="G110" s="81"/>
      <c r="H110" s="107" t="str">
        <f>IF(B110&lt;&gt;"",IF(OR(O110=0,O110=999),"",SUMIFS($E$2:E110,$A$2:A110,A110)-SUMIFS($F$2:F110,$A$2:A110,A110)),"")</f>
        <v/>
      </c>
      <c r="I110" s="109" t="str">
        <f t="shared" si="5"/>
        <v/>
      </c>
      <c r="J110" s="113"/>
      <c r="K110" s="90"/>
      <c r="L110" s="73"/>
      <c r="M110" s="69" t="str">
        <f>IF(C110&lt;&gt;"",DailyLog!$S$3,"")</f>
        <v/>
      </c>
      <c r="N110" s="56" t="str">
        <f t="shared" si="4"/>
        <v/>
      </c>
      <c r="O110" s="53" t="str">
        <f>IF($B110&lt;&gt;"",IF(ISNUMBER(_xlfn.XMATCH($B110,Language!$A$6:$E$6)),0,IF(ISNUMBER(_xlfn.XMATCH($B110,Language!$A$29:$E$29)),'Lista de Prestatarios'!$B$3,VLOOKUP(B110,'Lista de Prestatarios'!$A$2:$B$500,2,FALSE))),"")</f>
        <v/>
      </c>
      <c r="P110" s="58" t="str">
        <f>IF(B110&lt;&gt;"",IF(OR(D110&gt;0,G110&gt;0),COUNTIF($B$2:B110,B110),COUNTIFS($B$2:B110,B110,$E$2:E110,"&gt;0")),"")</f>
        <v/>
      </c>
    </row>
    <row r="111" spans="1:16" x14ac:dyDescent="0.35">
      <c r="A111" s="51" t="str">
        <f t="shared" si="3"/>
        <v/>
      </c>
      <c r="B111" s="100"/>
      <c r="C111" s="3"/>
      <c r="D111" s="13"/>
      <c r="E111" s="13"/>
      <c r="F111" s="13"/>
      <c r="G111" s="81"/>
      <c r="H111" s="107" t="str">
        <f>IF(B111&lt;&gt;"",IF(OR(O111=0,O111=999),"",SUMIFS($E$2:E111,$A$2:A111,A111)-SUMIFS($F$2:F111,$A$2:A111,A111)),"")</f>
        <v/>
      </c>
      <c r="I111" s="109" t="str">
        <f t="shared" si="5"/>
        <v/>
      </c>
      <c r="J111" s="113"/>
      <c r="K111" s="90"/>
      <c r="L111" s="73"/>
      <c r="M111" s="69" t="str">
        <f>IF(C111&lt;&gt;"",DailyLog!$S$3,"")</f>
        <v/>
      </c>
      <c r="N111" s="56" t="str">
        <f t="shared" si="4"/>
        <v/>
      </c>
      <c r="O111" s="53" t="str">
        <f>IF($B111&lt;&gt;"",IF(ISNUMBER(_xlfn.XMATCH($B111,Language!$A$6:$E$6)),0,IF(ISNUMBER(_xlfn.XMATCH($B111,Language!$A$29:$E$29)),'Lista de Prestatarios'!$B$3,VLOOKUP(B111,'Lista de Prestatarios'!$A$2:$B$500,2,FALSE))),"")</f>
        <v/>
      </c>
      <c r="P111" s="58" t="str">
        <f>IF(B111&lt;&gt;"",IF(OR(D111&gt;0,G111&gt;0),COUNTIF($B$2:B111,B111),COUNTIFS($B$2:B111,B111,$E$2:E111,"&gt;0")),"")</f>
        <v/>
      </c>
    </row>
    <row r="112" spans="1:16" x14ac:dyDescent="0.35">
      <c r="A112" s="51" t="str">
        <f t="shared" si="3"/>
        <v/>
      </c>
      <c r="B112" s="100"/>
      <c r="C112" s="3"/>
      <c r="D112" s="13"/>
      <c r="E112" s="13"/>
      <c r="F112" s="13"/>
      <c r="G112" s="81"/>
      <c r="H112" s="107" t="str">
        <f>IF(B112&lt;&gt;"",IF(OR(O112=0,O112=999),"",SUMIFS($E$2:E112,$A$2:A112,A112)-SUMIFS($F$2:F112,$A$2:A112,A112)),"")</f>
        <v/>
      </c>
      <c r="I112" s="109" t="str">
        <f t="shared" si="5"/>
        <v/>
      </c>
      <c r="J112" s="113"/>
      <c r="K112" s="90"/>
      <c r="L112" s="73"/>
      <c r="M112" s="69" t="str">
        <f>IF(C112&lt;&gt;"",DailyLog!$S$3,"")</f>
        <v/>
      </c>
      <c r="N112" s="56" t="str">
        <f t="shared" si="4"/>
        <v/>
      </c>
      <c r="O112" s="53" t="str">
        <f>IF($B112&lt;&gt;"",IF(ISNUMBER(_xlfn.XMATCH($B112,Language!$A$6:$E$6)),0,IF(ISNUMBER(_xlfn.XMATCH($B112,Language!$A$29:$E$29)),'Lista de Prestatarios'!$B$3,VLOOKUP(B112,'Lista de Prestatarios'!$A$2:$B$500,2,FALSE))),"")</f>
        <v/>
      </c>
      <c r="P112" s="58" t="str">
        <f>IF(B112&lt;&gt;"",IF(OR(D112&gt;0,G112&gt;0),COUNTIF($B$2:B112,B112),COUNTIFS($B$2:B112,B112,$E$2:E112,"&gt;0")),"")</f>
        <v/>
      </c>
    </row>
    <row r="113" spans="1:16" x14ac:dyDescent="0.35">
      <c r="A113" s="51" t="str">
        <f t="shared" si="3"/>
        <v/>
      </c>
      <c r="B113" s="100"/>
      <c r="C113" s="3"/>
      <c r="D113" s="13"/>
      <c r="E113" s="13"/>
      <c r="F113" s="13"/>
      <c r="G113" s="81"/>
      <c r="H113" s="107" t="str">
        <f>IF(B113&lt;&gt;"",IF(OR(O113=0,O113=999),"",SUMIFS($E$2:E113,$A$2:A113,A113)-SUMIFS($F$2:F113,$A$2:A113,A113)),"")</f>
        <v/>
      </c>
      <c r="I113" s="109" t="str">
        <f t="shared" si="5"/>
        <v/>
      </c>
      <c r="J113" s="113"/>
      <c r="K113" s="90"/>
      <c r="L113" s="73"/>
      <c r="M113" s="69" t="str">
        <f>IF(C113&lt;&gt;"",DailyLog!$S$3,"")</f>
        <v/>
      </c>
      <c r="N113" s="56" t="str">
        <f t="shared" si="4"/>
        <v/>
      </c>
      <c r="O113" s="53" t="str">
        <f>IF($B113&lt;&gt;"",IF(ISNUMBER(_xlfn.XMATCH($B113,Language!$A$6:$E$6)),0,IF(ISNUMBER(_xlfn.XMATCH($B113,Language!$A$29:$E$29)),'Lista de Prestatarios'!$B$3,VLOOKUP(B113,'Lista de Prestatarios'!$A$2:$B$500,2,FALSE))),"")</f>
        <v/>
      </c>
      <c r="P113" s="58" t="str">
        <f>IF(B113&lt;&gt;"",IF(OR(D113&gt;0,G113&gt;0),COUNTIF($B$2:B113,B113),COUNTIFS($B$2:B113,B113,$E$2:E113,"&gt;0")),"")</f>
        <v/>
      </c>
    </row>
    <row r="114" spans="1:16" x14ac:dyDescent="0.35">
      <c r="A114" s="51" t="str">
        <f t="shared" si="3"/>
        <v/>
      </c>
      <c r="B114" s="100"/>
      <c r="C114" s="3"/>
      <c r="D114" s="13"/>
      <c r="E114" s="13"/>
      <c r="F114" s="13"/>
      <c r="G114" s="81"/>
      <c r="H114" s="107" t="str">
        <f>IF(B114&lt;&gt;"",IF(OR(O114=0,O114=999),"",SUMIFS($E$2:E114,$A$2:A114,A114)-SUMIFS($F$2:F114,$A$2:A114,A114)),"")</f>
        <v/>
      </c>
      <c r="I114" s="109" t="str">
        <f t="shared" si="5"/>
        <v/>
      </c>
      <c r="J114" s="113"/>
      <c r="K114" s="90"/>
      <c r="L114" s="73"/>
      <c r="M114" s="69" t="str">
        <f>IF(C114&lt;&gt;"",DailyLog!$S$3,"")</f>
        <v/>
      </c>
      <c r="N114" s="56" t="str">
        <f t="shared" si="4"/>
        <v/>
      </c>
      <c r="O114" s="53" t="str">
        <f>IF($B114&lt;&gt;"",IF(ISNUMBER(_xlfn.XMATCH($B114,Language!$A$6:$E$6)),0,IF(ISNUMBER(_xlfn.XMATCH($B114,Language!$A$29:$E$29)),'Lista de Prestatarios'!$B$3,VLOOKUP(B114,'Lista de Prestatarios'!$A$2:$B$500,2,FALSE))),"")</f>
        <v/>
      </c>
      <c r="P114" s="58" t="str">
        <f>IF(B114&lt;&gt;"",IF(OR(D114&gt;0,G114&gt;0),COUNTIF($B$2:B114,B114),COUNTIFS($B$2:B114,B114,$E$2:E114,"&gt;0")),"")</f>
        <v/>
      </c>
    </row>
    <row r="115" spans="1:16" x14ac:dyDescent="0.35">
      <c r="A115" s="51" t="str">
        <f t="shared" si="3"/>
        <v/>
      </c>
      <c r="B115" s="100"/>
      <c r="C115" s="3"/>
      <c r="D115" s="13"/>
      <c r="E115" s="13"/>
      <c r="F115" s="13"/>
      <c r="G115" s="81"/>
      <c r="H115" s="107" t="str">
        <f>IF(B115&lt;&gt;"",IF(OR(O115=0,O115=999),"",SUMIFS($E$2:E115,$A$2:A115,A115)-SUMIFS($F$2:F115,$A$2:A115,A115)),"")</f>
        <v/>
      </c>
      <c r="I115" s="109" t="str">
        <f t="shared" si="5"/>
        <v/>
      </c>
      <c r="J115" s="113"/>
      <c r="K115" s="90"/>
      <c r="L115" s="73"/>
      <c r="M115" s="69" t="str">
        <f>IF(C115&lt;&gt;"",DailyLog!$S$3,"")</f>
        <v/>
      </c>
      <c r="N115" s="56" t="str">
        <f t="shared" si="4"/>
        <v/>
      </c>
      <c r="O115" s="53" t="str">
        <f>IF($B115&lt;&gt;"",IF(ISNUMBER(_xlfn.XMATCH($B115,Language!$A$6:$E$6)),0,IF(ISNUMBER(_xlfn.XMATCH($B115,Language!$A$29:$E$29)),'Lista de Prestatarios'!$B$3,VLOOKUP(B115,'Lista de Prestatarios'!$A$2:$B$500,2,FALSE))),"")</f>
        <v/>
      </c>
      <c r="P115" s="58" t="str">
        <f>IF(B115&lt;&gt;"",IF(OR(D115&gt;0,G115&gt;0),COUNTIF($B$2:B115,B115),COUNTIFS($B$2:B115,B115,$E$2:E115,"&gt;0")),"")</f>
        <v/>
      </c>
    </row>
    <row r="116" spans="1:16" x14ac:dyDescent="0.35">
      <c r="A116" s="51" t="str">
        <f t="shared" si="3"/>
        <v/>
      </c>
      <c r="B116" s="100"/>
      <c r="C116" s="3"/>
      <c r="D116" s="13"/>
      <c r="E116" s="13"/>
      <c r="F116" s="13"/>
      <c r="G116" s="81"/>
      <c r="H116" s="107" t="str">
        <f>IF(B116&lt;&gt;"",IF(OR(O116=0,O116=999),"",SUMIFS($E$2:E116,$A$2:A116,A116)-SUMIFS($F$2:F116,$A$2:A116,A116)),"")</f>
        <v/>
      </c>
      <c r="I116" s="109" t="str">
        <f t="shared" si="5"/>
        <v/>
      </c>
      <c r="J116" s="113"/>
      <c r="K116" s="90"/>
      <c r="L116" s="73"/>
      <c r="M116" s="69" t="str">
        <f>IF(C116&lt;&gt;"",DailyLog!$S$3,"")</f>
        <v/>
      </c>
      <c r="N116" s="56" t="str">
        <f t="shared" si="4"/>
        <v/>
      </c>
      <c r="O116" s="53" t="str">
        <f>IF($B116&lt;&gt;"",IF(ISNUMBER(_xlfn.XMATCH($B116,Language!$A$6:$E$6)),0,IF(ISNUMBER(_xlfn.XMATCH($B116,Language!$A$29:$E$29)),'Lista de Prestatarios'!$B$3,VLOOKUP(B116,'Lista de Prestatarios'!$A$2:$B$500,2,FALSE))),"")</f>
        <v/>
      </c>
      <c r="P116" s="58" t="str">
        <f>IF(B116&lt;&gt;"",IF(OR(D116&gt;0,G116&gt;0),COUNTIF($B$2:B116,B116),COUNTIFS($B$2:B116,B116,$E$2:E116,"&gt;0")),"")</f>
        <v/>
      </c>
    </row>
    <row r="117" spans="1:16" x14ac:dyDescent="0.35">
      <c r="A117" s="51" t="str">
        <f t="shared" si="3"/>
        <v/>
      </c>
      <c r="B117" s="100"/>
      <c r="C117" s="3"/>
      <c r="D117" s="13"/>
      <c r="E117" s="13"/>
      <c r="F117" s="13"/>
      <c r="G117" s="81"/>
      <c r="H117" s="107" t="str">
        <f>IF(B117&lt;&gt;"",IF(OR(O117=0,O117=999),"",SUMIFS($E$2:E117,$A$2:A117,A117)-SUMIFS($F$2:F117,$A$2:A117,A117)),"")</f>
        <v/>
      </c>
      <c r="I117" s="109" t="str">
        <f t="shared" si="5"/>
        <v/>
      </c>
      <c r="J117" s="113"/>
      <c r="K117" s="90"/>
      <c r="L117" s="73"/>
      <c r="M117" s="69" t="str">
        <f>IF(C117&lt;&gt;"",DailyLog!$S$3,"")</f>
        <v/>
      </c>
      <c r="N117" s="56" t="str">
        <f t="shared" si="4"/>
        <v/>
      </c>
      <c r="O117" s="53" t="str">
        <f>IF($B117&lt;&gt;"",IF(ISNUMBER(_xlfn.XMATCH($B117,Language!$A$6:$E$6)),0,IF(ISNUMBER(_xlfn.XMATCH($B117,Language!$A$29:$E$29)),'Lista de Prestatarios'!$B$3,VLOOKUP(B117,'Lista de Prestatarios'!$A$2:$B$500,2,FALSE))),"")</f>
        <v/>
      </c>
      <c r="P117" s="58" t="str">
        <f>IF(B117&lt;&gt;"",IF(OR(D117&gt;0,G117&gt;0),COUNTIF($B$2:B117,B117),COUNTIFS($B$2:B117,B117,$E$2:E117,"&gt;0")),"")</f>
        <v/>
      </c>
    </row>
    <row r="118" spans="1:16" x14ac:dyDescent="0.35">
      <c r="A118" s="51" t="str">
        <f t="shared" si="3"/>
        <v/>
      </c>
      <c r="B118" s="100"/>
      <c r="C118" s="3"/>
      <c r="D118" s="13"/>
      <c r="E118" s="13"/>
      <c r="F118" s="13"/>
      <c r="G118" s="81"/>
      <c r="H118" s="107" t="str">
        <f>IF(B118&lt;&gt;"",IF(OR(O118=0,O118=999),"",SUMIFS($E$2:E118,$A$2:A118,A118)-SUMIFS($F$2:F118,$A$2:A118,A118)),"")</f>
        <v/>
      </c>
      <c r="I118" s="109" t="str">
        <f t="shared" si="5"/>
        <v/>
      </c>
      <c r="J118" s="113"/>
      <c r="K118" s="90"/>
      <c r="L118" s="73"/>
      <c r="M118" s="69" t="str">
        <f>IF(C118&lt;&gt;"",DailyLog!$S$3,"")</f>
        <v/>
      </c>
      <c r="N118" s="56" t="str">
        <f t="shared" si="4"/>
        <v/>
      </c>
      <c r="O118" s="53" t="str">
        <f>IF($B118&lt;&gt;"",IF(ISNUMBER(_xlfn.XMATCH($B118,Language!$A$6:$E$6)),0,IF(ISNUMBER(_xlfn.XMATCH($B118,Language!$A$29:$E$29)),'Lista de Prestatarios'!$B$3,VLOOKUP(B118,'Lista de Prestatarios'!$A$2:$B$500,2,FALSE))),"")</f>
        <v/>
      </c>
      <c r="P118" s="58" t="str">
        <f>IF(B118&lt;&gt;"",IF(OR(D118&gt;0,G118&gt;0),COUNTIF($B$2:B118,B118),COUNTIFS($B$2:B118,B118,$E$2:E118,"&gt;0")),"")</f>
        <v/>
      </c>
    </row>
    <row r="119" spans="1:16" x14ac:dyDescent="0.35">
      <c r="A119" s="51" t="str">
        <f t="shared" si="3"/>
        <v/>
      </c>
      <c r="B119" s="99"/>
      <c r="C119" s="3"/>
      <c r="D119" s="13"/>
      <c r="E119" s="13"/>
      <c r="F119" s="13"/>
      <c r="G119" s="81"/>
      <c r="H119" s="107" t="str">
        <f>IF(B119&lt;&gt;"",IF(OR(O119=0,O119=999),"",SUMIFS($E$2:E119,$A$2:A119,A119)-SUMIFS($F$2:F119,$A$2:A119,A119)),"")</f>
        <v/>
      </c>
      <c r="I119" s="109" t="str">
        <f t="shared" si="5"/>
        <v/>
      </c>
      <c r="J119" s="113"/>
      <c r="K119" s="90"/>
      <c r="L119" s="73"/>
      <c r="M119" s="69" t="str">
        <f>IF(C119&lt;&gt;"",DailyLog!$S$3,"")</f>
        <v/>
      </c>
      <c r="N119" s="56" t="str">
        <f t="shared" si="4"/>
        <v/>
      </c>
      <c r="O119" s="53" t="str">
        <f>IF($B119&lt;&gt;"",IF(ISNUMBER(_xlfn.XMATCH($B119,Language!$A$6:$E$6)),0,IF(ISNUMBER(_xlfn.XMATCH($B119,Language!$A$29:$E$29)),'Lista de Prestatarios'!$B$3,VLOOKUP(B119,'Lista de Prestatarios'!$A$2:$B$500,2,FALSE))),"")</f>
        <v/>
      </c>
      <c r="P119" s="58" t="str">
        <f>IF(B119&lt;&gt;"",IF(OR(D119&gt;0,G119&gt;0),COUNTIF($B$2:B119,B119),COUNTIFS($B$2:B119,B119,$E$2:E119,"&gt;0")),"")</f>
        <v/>
      </c>
    </row>
    <row r="120" spans="1:16" x14ac:dyDescent="0.35">
      <c r="A120" s="51" t="str">
        <f t="shared" si="3"/>
        <v/>
      </c>
      <c r="B120" s="99"/>
      <c r="C120" s="3"/>
      <c r="D120" s="13"/>
      <c r="E120" s="13"/>
      <c r="F120" s="13"/>
      <c r="G120" s="81"/>
      <c r="H120" s="107" t="str">
        <f>IF(B120&lt;&gt;"",IF(OR(O120=0,O120=999),"",SUMIFS($E$2:E120,$A$2:A120,A120)-SUMIFS($F$2:F120,$A$2:A120,A120)),"")</f>
        <v/>
      </c>
      <c r="I120" s="109" t="str">
        <f t="shared" si="5"/>
        <v/>
      </c>
      <c r="J120" s="113"/>
      <c r="K120" s="90"/>
      <c r="L120" s="73"/>
      <c r="M120" s="69" t="str">
        <f>IF(C120&lt;&gt;"",DailyLog!$S$3,"")</f>
        <v/>
      </c>
      <c r="N120" s="56" t="str">
        <f t="shared" si="4"/>
        <v/>
      </c>
      <c r="O120" s="53" t="str">
        <f>IF($B120&lt;&gt;"",IF(ISNUMBER(_xlfn.XMATCH($B120,Language!$A$6:$E$6)),0,IF(ISNUMBER(_xlfn.XMATCH($B120,Language!$A$29:$E$29)),'Lista de Prestatarios'!$B$3,VLOOKUP(B120,'Lista de Prestatarios'!$A$2:$B$500,2,FALSE))),"")</f>
        <v/>
      </c>
      <c r="P120" s="58" t="str">
        <f>IF(B120&lt;&gt;"",IF(OR(D120&gt;0,G120&gt;0),COUNTIF($B$2:B120,B120),COUNTIFS($B$2:B120,B120,$E$2:E120,"&gt;0")),"")</f>
        <v/>
      </c>
    </row>
    <row r="121" spans="1:16" x14ac:dyDescent="0.35">
      <c r="A121" s="51" t="str">
        <f t="shared" si="3"/>
        <v/>
      </c>
      <c r="B121" s="99"/>
      <c r="C121" s="3"/>
      <c r="D121" s="13"/>
      <c r="E121" s="13"/>
      <c r="F121" s="13"/>
      <c r="G121" s="81"/>
      <c r="H121" s="107" t="str">
        <f>IF(B121&lt;&gt;"",IF(OR(O121=0,O121=999),"",SUMIFS($E$2:E121,$A$2:A121,A121)-SUMIFS($F$2:F121,$A$2:A121,A121)),"")</f>
        <v/>
      </c>
      <c r="I121" s="109" t="str">
        <f t="shared" si="5"/>
        <v/>
      </c>
      <c r="J121" s="113"/>
      <c r="K121" s="90"/>
      <c r="L121" s="73"/>
      <c r="M121" s="69" t="str">
        <f>IF(C121&lt;&gt;"",DailyLog!$S$3,"")</f>
        <v/>
      </c>
      <c r="N121" s="56" t="str">
        <f t="shared" si="4"/>
        <v/>
      </c>
      <c r="O121" s="53" t="str">
        <f>IF($B121&lt;&gt;"",IF(ISNUMBER(_xlfn.XMATCH($B121,Language!$A$6:$E$6)),0,IF(ISNUMBER(_xlfn.XMATCH($B121,Language!$A$29:$E$29)),'Lista de Prestatarios'!$B$3,VLOOKUP(B121,'Lista de Prestatarios'!$A$2:$B$500,2,FALSE))),"")</f>
        <v/>
      </c>
      <c r="P121" s="58" t="str">
        <f>IF(B121&lt;&gt;"",IF(OR(D121&gt;0,G121&gt;0),COUNTIF($B$2:B121,B121),COUNTIFS($B$2:B121,B121,$E$2:E121,"&gt;0")),"")</f>
        <v/>
      </c>
    </row>
    <row r="122" spans="1:16" x14ac:dyDescent="0.35">
      <c r="A122" s="51" t="str">
        <f t="shared" si="3"/>
        <v/>
      </c>
      <c r="B122" s="99"/>
      <c r="C122" s="3"/>
      <c r="D122" s="13"/>
      <c r="E122" s="13"/>
      <c r="F122" s="13"/>
      <c r="G122" s="81"/>
      <c r="H122" s="107" t="str">
        <f>IF(B122&lt;&gt;"",IF(OR(O122=0,O122=999),"",SUMIFS($E$2:E122,$A$2:A122,A122)-SUMIFS($F$2:F122,$A$2:A122,A122)),"")</f>
        <v/>
      </c>
      <c r="I122" s="109" t="str">
        <f t="shared" si="5"/>
        <v/>
      </c>
      <c r="J122" s="113"/>
      <c r="K122" s="90"/>
      <c r="L122" s="73"/>
      <c r="M122" s="69" t="str">
        <f>IF(C122&lt;&gt;"",DailyLog!$S$3,"")</f>
        <v/>
      </c>
      <c r="N122" s="56" t="str">
        <f t="shared" si="4"/>
        <v/>
      </c>
      <c r="O122" s="53" t="str">
        <f>IF($B122&lt;&gt;"",IF(ISNUMBER(_xlfn.XMATCH($B122,Language!$A$6:$E$6)),0,IF(ISNUMBER(_xlfn.XMATCH($B122,Language!$A$29:$E$29)),'Lista de Prestatarios'!$B$3,VLOOKUP(B122,'Lista de Prestatarios'!$A$2:$B$500,2,FALSE))),"")</f>
        <v/>
      </c>
      <c r="P122" s="58" t="str">
        <f>IF(B122&lt;&gt;"",IF(OR(D122&gt;0,G122&gt;0),COUNTIF($B$2:B122,B122),COUNTIFS($B$2:B122,B122,$E$2:E122,"&gt;0")),"")</f>
        <v/>
      </c>
    </row>
    <row r="123" spans="1:16" x14ac:dyDescent="0.35">
      <c r="A123" s="51" t="str">
        <f t="shared" si="3"/>
        <v/>
      </c>
      <c r="B123" s="99"/>
      <c r="C123" s="3"/>
      <c r="D123" s="13"/>
      <c r="E123" s="13"/>
      <c r="F123" s="13"/>
      <c r="G123" s="81"/>
      <c r="H123" s="107" t="str">
        <f>IF(B123&lt;&gt;"",IF(OR(O123=0,O123=999),"",SUMIFS($E$2:E123,$A$2:A123,A123)-SUMIFS($F$2:F123,$A$2:A123,A123)),"")</f>
        <v/>
      </c>
      <c r="I123" s="109" t="str">
        <f t="shared" si="5"/>
        <v/>
      </c>
      <c r="J123" s="113"/>
      <c r="K123" s="90"/>
      <c r="L123" s="73"/>
      <c r="M123" s="69" t="str">
        <f>IF(C123&lt;&gt;"",DailyLog!$S$3,"")</f>
        <v/>
      </c>
      <c r="N123" s="56" t="str">
        <f t="shared" si="4"/>
        <v/>
      </c>
      <c r="O123" s="53" t="str">
        <f>IF($B123&lt;&gt;"",IF(ISNUMBER(_xlfn.XMATCH($B123,Language!$A$6:$E$6)),0,IF(ISNUMBER(_xlfn.XMATCH($B123,Language!$A$29:$E$29)),'Lista de Prestatarios'!$B$3,VLOOKUP(B123,'Lista de Prestatarios'!$A$2:$B$500,2,FALSE))),"")</f>
        <v/>
      </c>
      <c r="P123" s="58" t="str">
        <f>IF(B123&lt;&gt;"",IF(OR(D123&gt;0,G123&gt;0),COUNTIF($B$2:B123,B123),COUNTIFS($B$2:B123,B123,$E$2:E123,"&gt;0")),"")</f>
        <v/>
      </c>
    </row>
    <row r="124" spans="1:16" x14ac:dyDescent="0.35">
      <c r="A124" s="51" t="str">
        <f t="shared" si="3"/>
        <v/>
      </c>
      <c r="B124" s="99"/>
      <c r="C124" s="3"/>
      <c r="D124" s="13"/>
      <c r="E124" s="13"/>
      <c r="F124" s="13"/>
      <c r="G124" s="81"/>
      <c r="H124" s="107" t="str">
        <f>IF(B124&lt;&gt;"",IF(OR(O124=0,O124=999),"",SUMIFS($E$2:E124,$A$2:A124,A124)-SUMIFS($F$2:F124,$A$2:A124,A124)),"")</f>
        <v/>
      </c>
      <c r="I124" s="109" t="str">
        <f t="shared" si="5"/>
        <v/>
      </c>
      <c r="J124" s="113"/>
      <c r="K124" s="90"/>
      <c r="L124" s="73"/>
      <c r="M124" s="69" t="str">
        <f>IF(C124&lt;&gt;"",DailyLog!$S$3,"")</f>
        <v/>
      </c>
      <c r="N124" s="56" t="str">
        <f t="shared" si="4"/>
        <v/>
      </c>
      <c r="O124" s="53" t="str">
        <f>IF($B124&lt;&gt;"",IF(ISNUMBER(_xlfn.XMATCH($B124,Language!$A$6:$E$6)),0,IF(ISNUMBER(_xlfn.XMATCH($B124,Language!$A$29:$E$29)),'Lista de Prestatarios'!$B$3,VLOOKUP(B124,'Lista de Prestatarios'!$A$2:$B$500,2,FALSE))),"")</f>
        <v/>
      </c>
      <c r="P124" s="58" t="str">
        <f>IF(B124&lt;&gt;"",IF(OR(D124&gt;0,G124&gt;0),COUNTIF($B$2:B124,B124),COUNTIFS($B$2:B124,B124,$E$2:E124,"&gt;0")),"")</f>
        <v/>
      </c>
    </row>
    <row r="125" spans="1:16" x14ac:dyDescent="0.35">
      <c r="A125" s="51" t="str">
        <f t="shared" si="3"/>
        <v/>
      </c>
      <c r="B125" s="99"/>
      <c r="C125" s="3"/>
      <c r="D125" s="13"/>
      <c r="E125" s="13"/>
      <c r="F125" s="13"/>
      <c r="G125" s="81"/>
      <c r="H125" s="107" t="str">
        <f>IF(B125&lt;&gt;"",IF(OR(O125=0,O125=999),"",SUMIFS($E$2:E125,$A$2:A125,A125)-SUMIFS($F$2:F125,$A$2:A125,A125)),"")</f>
        <v/>
      </c>
      <c r="I125" s="109" t="str">
        <f t="shared" si="5"/>
        <v/>
      </c>
      <c r="J125" s="113"/>
      <c r="K125" s="90"/>
      <c r="L125" s="73"/>
      <c r="M125" s="69" t="str">
        <f>IF(C125&lt;&gt;"",DailyLog!$S$3,"")</f>
        <v/>
      </c>
      <c r="N125" s="56" t="str">
        <f t="shared" si="4"/>
        <v/>
      </c>
      <c r="O125" s="53" t="str">
        <f>IF($B125&lt;&gt;"",IF(ISNUMBER(_xlfn.XMATCH($B125,Language!$A$6:$E$6)),0,IF(ISNUMBER(_xlfn.XMATCH($B125,Language!$A$29:$E$29)),'Lista de Prestatarios'!$B$3,VLOOKUP(B125,'Lista de Prestatarios'!$A$2:$B$500,2,FALSE))),"")</f>
        <v/>
      </c>
      <c r="P125" s="58" t="str">
        <f>IF(B125&lt;&gt;"",IF(OR(D125&gt;0,G125&gt;0),COUNTIF($B$2:B125,B125),COUNTIFS($B$2:B125,B125,$E$2:E125,"&gt;0")),"")</f>
        <v/>
      </c>
    </row>
    <row r="126" spans="1:16" x14ac:dyDescent="0.35">
      <c r="A126" s="51" t="str">
        <f t="shared" si="3"/>
        <v/>
      </c>
      <c r="B126" s="99"/>
      <c r="C126" s="3"/>
      <c r="D126" s="13"/>
      <c r="E126" s="13"/>
      <c r="F126" s="13"/>
      <c r="G126" s="81"/>
      <c r="H126" s="107" t="str">
        <f>IF(B126&lt;&gt;"",IF(OR(O126=0,O126=999),"",SUMIFS($E$2:E126,$A$2:A126,A126)-SUMIFS($F$2:F126,$A$2:A126,A126)),"")</f>
        <v/>
      </c>
      <c r="I126" s="109" t="str">
        <f t="shared" si="5"/>
        <v/>
      </c>
      <c r="J126" s="113"/>
      <c r="K126" s="90"/>
      <c r="L126" s="73"/>
      <c r="M126" s="69" t="str">
        <f>IF(C126&lt;&gt;"",DailyLog!$S$3,"")</f>
        <v/>
      </c>
      <c r="N126" s="56" t="str">
        <f t="shared" si="4"/>
        <v/>
      </c>
      <c r="O126" s="53" t="str">
        <f>IF($B126&lt;&gt;"",IF(ISNUMBER(_xlfn.XMATCH($B126,Language!$A$6:$E$6)),0,IF(ISNUMBER(_xlfn.XMATCH($B126,Language!$A$29:$E$29)),'Lista de Prestatarios'!$B$3,VLOOKUP(B126,'Lista de Prestatarios'!$A$2:$B$500,2,FALSE))),"")</f>
        <v/>
      </c>
      <c r="P126" s="58" t="str">
        <f>IF(B126&lt;&gt;"",IF(OR(D126&gt;0,G126&gt;0),COUNTIF($B$2:B126,B126),COUNTIFS($B$2:B126,B126,$E$2:E126,"&gt;0")),"")</f>
        <v/>
      </c>
    </row>
    <row r="127" spans="1:16" x14ac:dyDescent="0.35">
      <c r="A127" s="51" t="str">
        <f t="shared" si="3"/>
        <v/>
      </c>
      <c r="B127" s="99"/>
      <c r="C127" s="3"/>
      <c r="D127" s="13"/>
      <c r="E127" s="13"/>
      <c r="F127" s="13"/>
      <c r="G127" s="81"/>
      <c r="H127" s="107" t="str">
        <f>IF(B127&lt;&gt;"",IF(OR(O127=0,O127=999),"",SUMIFS($E$2:E127,$A$2:A127,A127)-SUMIFS($F$2:F127,$A$2:A127,A127)),"")</f>
        <v/>
      </c>
      <c r="I127" s="109" t="str">
        <f t="shared" si="5"/>
        <v/>
      </c>
      <c r="J127" s="113"/>
      <c r="K127" s="90"/>
      <c r="L127" s="73"/>
      <c r="M127" s="69" t="str">
        <f>IF(C127&lt;&gt;"",DailyLog!$S$3,"")</f>
        <v/>
      </c>
      <c r="N127" s="56" t="str">
        <f t="shared" si="4"/>
        <v/>
      </c>
      <c r="O127" s="53" t="str">
        <f>IF($B127&lt;&gt;"",IF(ISNUMBER(_xlfn.XMATCH($B127,Language!$A$6:$E$6)),0,IF(ISNUMBER(_xlfn.XMATCH($B127,Language!$A$29:$E$29)),'Lista de Prestatarios'!$B$3,VLOOKUP(B127,'Lista de Prestatarios'!$A$2:$B$500,2,FALSE))),"")</f>
        <v/>
      </c>
      <c r="P127" s="58" t="str">
        <f>IF(B127&lt;&gt;"",IF(OR(D127&gt;0,G127&gt;0),COUNTIF($B$2:B127,B127),COUNTIFS($B$2:B127,B127,$E$2:E127,"&gt;0")),"")</f>
        <v/>
      </c>
    </row>
    <row r="128" spans="1:16" x14ac:dyDescent="0.35">
      <c r="A128" s="51" t="str">
        <f t="shared" si="3"/>
        <v/>
      </c>
      <c r="B128" s="99"/>
      <c r="C128" s="3"/>
      <c r="D128" s="13"/>
      <c r="E128" s="13"/>
      <c r="F128" s="13"/>
      <c r="G128" s="81"/>
      <c r="H128" s="107" t="str">
        <f>IF(B128&lt;&gt;"",IF(OR(O128=0,O128=999),"",SUMIFS($E$2:E128,$A$2:A128,A128)-SUMIFS($F$2:F128,$A$2:A128,A128)),"")</f>
        <v/>
      </c>
      <c r="I128" s="109" t="str">
        <f t="shared" si="5"/>
        <v/>
      </c>
      <c r="J128" s="113"/>
      <c r="K128" s="90"/>
      <c r="L128" s="73"/>
      <c r="M128" s="69" t="str">
        <f>IF(C128&lt;&gt;"",DailyLog!$S$3,"")</f>
        <v/>
      </c>
      <c r="N128" s="56" t="str">
        <f t="shared" si="4"/>
        <v/>
      </c>
      <c r="O128" s="53" t="str">
        <f>IF($B128&lt;&gt;"",IF(ISNUMBER(_xlfn.XMATCH($B128,Language!$A$6:$E$6)),0,IF(ISNUMBER(_xlfn.XMATCH($B128,Language!$A$29:$E$29)),'Lista de Prestatarios'!$B$3,VLOOKUP(B128,'Lista de Prestatarios'!$A$2:$B$500,2,FALSE))),"")</f>
        <v/>
      </c>
      <c r="P128" s="58" t="str">
        <f>IF(B128&lt;&gt;"",IF(OR(D128&gt;0,G128&gt;0),COUNTIF($B$2:B128,B128),COUNTIFS($B$2:B128,B128,$E$2:E128,"&gt;0")),"")</f>
        <v/>
      </c>
    </row>
    <row r="129" spans="1:16" x14ac:dyDescent="0.35">
      <c r="A129" s="51" t="str">
        <f t="shared" si="3"/>
        <v/>
      </c>
      <c r="B129" s="99"/>
      <c r="C129" s="3"/>
      <c r="D129" s="13"/>
      <c r="E129" s="13"/>
      <c r="F129" s="13"/>
      <c r="G129" s="81"/>
      <c r="H129" s="107" t="str">
        <f>IF(B129&lt;&gt;"",IF(OR(O129=0,O129=999),"",SUMIFS($E$2:E129,$A$2:A129,A129)-SUMIFS($F$2:F129,$A$2:A129,A129)),"")</f>
        <v/>
      </c>
      <c r="I129" s="109" t="str">
        <f t="shared" si="5"/>
        <v/>
      </c>
      <c r="J129" s="113"/>
      <c r="K129" s="90"/>
      <c r="L129" s="73"/>
      <c r="M129" s="69" t="str">
        <f>IF(C129&lt;&gt;"",DailyLog!$S$3,"")</f>
        <v/>
      </c>
      <c r="N129" s="56" t="str">
        <f t="shared" si="4"/>
        <v/>
      </c>
      <c r="O129" s="53" t="str">
        <f>IF($B129&lt;&gt;"",IF(ISNUMBER(_xlfn.XMATCH($B129,Language!$A$6:$E$6)),0,IF(ISNUMBER(_xlfn.XMATCH($B129,Language!$A$29:$E$29)),'Lista de Prestatarios'!$B$3,VLOOKUP(B129,'Lista de Prestatarios'!$A$2:$B$500,2,FALSE))),"")</f>
        <v/>
      </c>
      <c r="P129" s="58" t="str">
        <f>IF(B129&lt;&gt;"",IF(OR(D129&gt;0,G129&gt;0),COUNTIF($B$2:B129,B129),COUNTIFS($B$2:B129,B129,$E$2:E129,"&gt;0")),"")</f>
        <v/>
      </c>
    </row>
    <row r="130" spans="1:16" x14ac:dyDescent="0.35">
      <c r="A130" s="51" t="str">
        <f t="shared" ref="A130:A193" si="6">IF(B130&lt;&gt;"",O130&amp;"."&amp;P130,"")</f>
        <v/>
      </c>
      <c r="B130" s="99"/>
      <c r="C130" s="3"/>
      <c r="D130" s="13"/>
      <c r="E130" s="13"/>
      <c r="F130" s="13"/>
      <c r="G130" s="81"/>
      <c r="H130" s="107" t="str">
        <f>IF(B130&lt;&gt;"",IF(OR(O130=0,O130=999),"",SUMIFS($E$2:E130,$A$2:A130,A130)-SUMIFS($F$2:F130,$A$2:A130,A130)),"")</f>
        <v/>
      </c>
      <c r="I130" s="109" t="str">
        <f t="shared" si="5"/>
        <v/>
      </c>
      <c r="J130" s="113"/>
      <c r="K130" s="90"/>
      <c r="L130" s="73"/>
      <c r="M130" s="69" t="str">
        <f>IF(C130&lt;&gt;"",DailyLog!$S$3,"")</f>
        <v/>
      </c>
      <c r="N130" s="56" t="str">
        <f t="shared" ref="N130:N193" si="7">IF(B130&lt;&gt;"",COUNT(D130:G130),"")</f>
        <v/>
      </c>
      <c r="O130" s="53" t="str">
        <f>IF($B130&lt;&gt;"",IF(ISNUMBER(_xlfn.XMATCH($B130,Language!$A$6:$E$6)),0,IF(ISNUMBER(_xlfn.XMATCH($B130,Language!$A$29:$E$29)),'Lista de Prestatarios'!$B$3,VLOOKUP(B130,'Lista de Prestatarios'!$A$2:$B$500,2,FALSE))),"")</f>
        <v/>
      </c>
      <c r="P130" s="58" t="str">
        <f>IF(B130&lt;&gt;"",IF(OR(D130&gt;0,G130&gt;0),COUNTIF($B$2:B130,B130),COUNTIFS($B$2:B130,B130,$E$2:E130,"&gt;0")),"")</f>
        <v/>
      </c>
    </row>
    <row r="131" spans="1:16" x14ac:dyDescent="0.35">
      <c r="A131" s="51" t="str">
        <f t="shared" si="6"/>
        <v/>
      </c>
      <c r="B131" s="99"/>
      <c r="C131" s="3"/>
      <c r="D131" s="13"/>
      <c r="E131" s="13"/>
      <c r="F131" s="13"/>
      <c r="G131" s="81"/>
      <c r="H131" s="107" t="str">
        <f>IF(B131&lt;&gt;"",IF(OR(O131=0,O131=999),"",SUMIFS($E$2:E131,$A$2:A131,A131)-SUMIFS($F$2:F131,$A$2:A131,A131)),"")</f>
        <v/>
      </c>
      <c r="I131" s="109" t="str">
        <f t="shared" si="5"/>
        <v/>
      </c>
      <c r="J131" s="113"/>
      <c r="K131" s="90"/>
      <c r="L131" s="73"/>
      <c r="M131" s="69" t="str">
        <f>IF(C131&lt;&gt;"",DailyLog!$S$3,"")</f>
        <v/>
      </c>
      <c r="N131" s="56" t="str">
        <f t="shared" si="7"/>
        <v/>
      </c>
      <c r="O131" s="53" t="str">
        <f>IF($B131&lt;&gt;"",IF(ISNUMBER(_xlfn.XMATCH($B131,Language!$A$6:$E$6)),0,IF(ISNUMBER(_xlfn.XMATCH($B131,Language!$A$29:$E$29)),'Lista de Prestatarios'!$B$3,VLOOKUP(B131,'Lista de Prestatarios'!$A$2:$B$500,2,FALSE))),"")</f>
        <v/>
      </c>
      <c r="P131" s="58" t="str">
        <f>IF(B131&lt;&gt;"",IF(OR(D131&gt;0,G131&gt;0),COUNTIF($B$2:B131,B131),COUNTIFS($B$2:B131,B131,$E$2:E131,"&gt;0")),"")</f>
        <v/>
      </c>
    </row>
    <row r="132" spans="1:16" x14ac:dyDescent="0.35">
      <c r="A132" s="51" t="str">
        <f t="shared" si="6"/>
        <v/>
      </c>
      <c r="B132" s="99"/>
      <c r="C132" s="3"/>
      <c r="D132" s="13"/>
      <c r="E132" s="13"/>
      <c r="F132" s="13"/>
      <c r="G132" s="81"/>
      <c r="H132" s="107" t="str">
        <f>IF(B132&lt;&gt;"",IF(OR(O132=0,O132=999),"",SUMIFS($E$2:E132,$A$2:A132,A132)-SUMIFS($F$2:F132,$A$2:A132,A132)),"")</f>
        <v/>
      </c>
      <c r="I132" s="109" t="str">
        <f t="shared" ref="I132:I195" si="8">IF(B132&lt;&gt;"",I131+D132-E132+F132-G132,"")</f>
        <v/>
      </c>
      <c r="J132" s="113"/>
      <c r="K132" s="90"/>
      <c r="L132" s="73"/>
      <c r="M132" s="69" t="str">
        <f>IF(C132&lt;&gt;"",DailyLog!$S$3,"")</f>
        <v/>
      </c>
      <c r="N132" s="56" t="str">
        <f t="shared" si="7"/>
        <v/>
      </c>
      <c r="O132" s="53" t="str">
        <f>IF($B132&lt;&gt;"",IF(ISNUMBER(_xlfn.XMATCH($B132,Language!$A$6:$E$6)),0,IF(ISNUMBER(_xlfn.XMATCH($B132,Language!$A$29:$E$29)),'Lista de Prestatarios'!$B$3,VLOOKUP(B132,'Lista de Prestatarios'!$A$2:$B$500,2,FALSE))),"")</f>
        <v/>
      </c>
      <c r="P132" s="58" t="str">
        <f>IF(B132&lt;&gt;"",IF(OR(D132&gt;0,G132&gt;0),COUNTIF($B$2:B132,B132),COUNTIFS($B$2:B132,B132,$E$2:E132,"&gt;0")),"")</f>
        <v/>
      </c>
    </row>
    <row r="133" spans="1:16" x14ac:dyDescent="0.35">
      <c r="A133" s="51" t="str">
        <f t="shared" si="6"/>
        <v/>
      </c>
      <c r="B133" s="99"/>
      <c r="C133" s="3"/>
      <c r="D133" s="13"/>
      <c r="E133" s="13"/>
      <c r="F133" s="13"/>
      <c r="G133" s="81"/>
      <c r="H133" s="107" t="str">
        <f>IF(B133&lt;&gt;"",IF(OR(O133=0,O133=999),"",SUMIFS($E$2:E133,$A$2:A133,A133)-SUMIFS($F$2:F133,$A$2:A133,A133)),"")</f>
        <v/>
      </c>
      <c r="I133" s="109" t="str">
        <f t="shared" si="8"/>
        <v/>
      </c>
      <c r="J133" s="113"/>
      <c r="K133" s="90"/>
      <c r="L133" s="73"/>
      <c r="M133" s="69" t="str">
        <f>IF(C133&lt;&gt;"",DailyLog!$S$3,"")</f>
        <v/>
      </c>
      <c r="N133" s="56" t="str">
        <f t="shared" si="7"/>
        <v/>
      </c>
      <c r="O133" s="53" t="str">
        <f>IF($B133&lt;&gt;"",IF(ISNUMBER(_xlfn.XMATCH($B133,Language!$A$6:$E$6)),0,IF(ISNUMBER(_xlfn.XMATCH($B133,Language!$A$29:$E$29)),'Lista de Prestatarios'!$B$3,VLOOKUP(B133,'Lista de Prestatarios'!$A$2:$B$500,2,FALSE))),"")</f>
        <v/>
      </c>
      <c r="P133" s="58" t="str">
        <f>IF(B133&lt;&gt;"",IF(OR(D133&gt;0,G133&gt;0),COUNTIF($B$2:B133,B133),COUNTIFS($B$2:B133,B133,$E$2:E133,"&gt;0")),"")</f>
        <v/>
      </c>
    </row>
    <row r="134" spans="1:16" x14ac:dyDescent="0.35">
      <c r="A134" s="51" t="str">
        <f t="shared" si="6"/>
        <v/>
      </c>
      <c r="B134" s="99"/>
      <c r="C134" s="3"/>
      <c r="D134" s="13"/>
      <c r="E134" s="13"/>
      <c r="F134" s="13"/>
      <c r="G134" s="81"/>
      <c r="H134" s="107" t="str">
        <f>IF(B134&lt;&gt;"",IF(OR(O134=0,O134=999),"",SUMIFS($E$2:E134,$A$2:A134,A134)-SUMIFS($F$2:F134,$A$2:A134,A134)),"")</f>
        <v/>
      </c>
      <c r="I134" s="109" t="str">
        <f t="shared" si="8"/>
        <v/>
      </c>
      <c r="J134" s="113"/>
      <c r="K134" s="90"/>
      <c r="L134" s="73"/>
      <c r="M134" s="69" t="str">
        <f>IF(C134&lt;&gt;"",DailyLog!$S$3,"")</f>
        <v/>
      </c>
      <c r="N134" s="56" t="str">
        <f t="shared" si="7"/>
        <v/>
      </c>
      <c r="O134" s="53" t="str">
        <f>IF($B134&lt;&gt;"",IF(ISNUMBER(_xlfn.XMATCH($B134,Language!$A$6:$E$6)),0,IF(ISNUMBER(_xlfn.XMATCH($B134,Language!$A$29:$E$29)),'Lista de Prestatarios'!$B$3,VLOOKUP(B134,'Lista de Prestatarios'!$A$2:$B$500,2,FALSE))),"")</f>
        <v/>
      </c>
      <c r="P134" s="58" t="str">
        <f>IF(B134&lt;&gt;"",IF(OR(D134&gt;0,G134&gt;0),COUNTIF($B$2:B134,B134),COUNTIFS($B$2:B134,B134,$E$2:E134,"&gt;0")),"")</f>
        <v/>
      </c>
    </row>
    <row r="135" spans="1:16" x14ac:dyDescent="0.35">
      <c r="A135" s="51" t="str">
        <f t="shared" si="6"/>
        <v/>
      </c>
      <c r="B135" s="99"/>
      <c r="C135" s="3"/>
      <c r="D135" s="13"/>
      <c r="E135" s="13"/>
      <c r="F135" s="13"/>
      <c r="G135" s="81"/>
      <c r="H135" s="107" t="str">
        <f>IF(B135&lt;&gt;"",IF(OR(O135=0,O135=999),"",SUMIFS($E$2:E135,$A$2:A135,A135)-SUMIFS($F$2:F135,$A$2:A135,A135)),"")</f>
        <v/>
      </c>
      <c r="I135" s="109" t="str">
        <f t="shared" si="8"/>
        <v/>
      </c>
      <c r="J135" s="113"/>
      <c r="K135" s="90"/>
      <c r="L135" s="73"/>
      <c r="M135" s="69" t="str">
        <f>IF(C135&lt;&gt;"",DailyLog!$S$3,"")</f>
        <v/>
      </c>
      <c r="N135" s="56" t="str">
        <f t="shared" si="7"/>
        <v/>
      </c>
      <c r="O135" s="53" t="str">
        <f>IF($B135&lt;&gt;"",IF(ISNUMBER(_xlfn.XMATCH($B135,Language!$A$6:$E$6)),0,IF(ISNUMBER(_xlfn.XMATCH($B135,Language!$A$29:$E$29)),'Lista de Prestatarios'!$B$3,VLOOKUP(B135,'Lista de Prestatarios'!$A$2:$B$500,2,FALSE))),"")</f>
        <v/>
      </c>
      <c r="P135" s="58" t="str">
        <f>IF(B135&lt;&gt;"",IF(OR(D135&gt;0,G135&gt;0),COUNTIF($B$2:B135,B135),COUNTIFS($B$2:B135,B135,$E$2:E135,"&gt;0")),"")</f>
        <v/>
      </c>
    </row>
    <row r="136" spans="1:16" x14ac:dyDescent="0.35">
      <c r="A136" s="51" t="str">
        <f t="shared" si="6"/>
        <v/>
      </c>
      <c r="B136" s="99"/>
      <c r="C136" s="3"/>
      <c r="D136" s="13"/>
      <c r="E136" s="13"/>
      <c r="F136" s="13"/>
      <c r="G136" s="81"/>
      <c r="H136" s="107" t="str">
        <f>IF(B136&lt;&gt;"",IF(OR(O136=0,O136=999),"",SUMIFS($E$2:E136,$A$2:A136,A136)-SUMIFS($F$2:F136,$A$2:A136,A136)),"")</f>
        <v/>
      </c>
      <c r="I136" s="109" t="str">
        <f t="shared" si="8"/>
        <v/>
      </c>
      <c r="J136" s="113"/>
      <c r="K136" s="90"/>
      <c r="L136" s="73"/>
      <c r="M136" s="69" t="str">
        <f>IF(C136&lt;&gt;"",DailyLog!$S$3,"")</f>
        <v/>
      </c>
      <c r="N136" s="56" t="str">
        <f t="shared" si="7"/>
        <v/>
      </c>
      <c r="O136" s="53" t="str">
        <f>IF($B136&lt;&gt;"",IF(ISNUMBER(_xlfn.XMATCH($B136,Language!$A$6:$E$6)),0,IF(ISNUMBER(_xlfn.XMATCH($B136,Language!$A$29:$E$29)),'Lista de Prestatarios'!$B$3,VLOOKUP(B136,'Lista de Prestatarios'!$A$2:$B$500,2,FALSE))),"")</f>
        <v/>
      </c>
      <c r="P136" s="58" t="str">
        <f>IF(B136&lt;&gt;"",IF(OR(D136&gt;0,G136&gt;0),COUNTIF($B$2:B136,B136),COUNTIFS($B$2:B136,B136,$E$2:E136,"&gt;0")),"")</f>
        <v/>
      </c>
    </row>
    <row r="137" spans="1:16" x14ac:dyDescent="0.35">
      <c r="A137" s="51" t="str">
        <f t="shared" si="6"/>
        <v/>
      </c>
      <c r="B137" s="99"/>
      <c r="C137" s="3"/>
      <c r="D137" s="13"/>
      <c r="E137" s="13"/>
      <c r="F137" s="13"/>
      <c r="G137" s="81"/>
      <c r="H137" s="107" t="str">
        <f>IF(B137&lt;&gt;"",IF(OR(O137=0,O137=999),"",SUMIFS($E$2:E137,$A$2:A137,A137)-SUMIFS($F$2:F137,$A$2:A137,A137)),"")</f>
        <v/>
      </c>
      <c r="I137" s="109" t="str">
        <f t="shared" si="8"/>
        <v/>
      </c>
      <c r="J137" s="113"/>
      <c r="K137" s="90"/>
      <c r="L137" s="73"/>
      <c r="M137" s="69" t="str">
        <f>IF(C137&lt;&gt;"",DailyLog!$S$3,"")</f>
        <v/>
      </c>
      <c r="N137" s="56" t="str">
        <f t="shared" si="7"/>
        <v/>
      </c>
      <c r="O137" s="53" t="str">
        <f>IF($B137&lt;&gt;"",IF(ISNUMBER(_xlfn.XMATCH($B137,Language!$A$6:$E$6)),0,IF(ISNUMBER(_xlfn.XMATCH($B137,Language!$A$29:$E$29)),'Lista de Prestatarios'!$B$3,VLOOKUP(B137,'Lista de Prestatarios'!$A$2:$B$500,2,FALSE))),"")</f>
        <v/>
      </c>
      <c r="P137" s="58" t="str">
        <f>IF(B137&lt;&gt;"",IF(OR(D137&gt;0,G137&gt;0),COUNTIF($B$2:B137,B137),COUNTIFS($B$2:B137,B137,$E$2:E137,"&gt;0")),"")</f>
        <v/>
      </c>
    </row>
    <row r="138" spans="1:16" x14ac:dyDescent="0.35">
      <c r="A138" s="51" t="str">
        <f t="shared" si="6"/>
        <v/>
      </c>
      <c r="B138" s="99"/>
      <c r="C138" s="3"/>
      <c r="D138" s="13"/>
      <c r="E138" s="13"/>
      <c r="F138" s="13"/>
      <c r="G138" s="81"/>
      <c r="H138" s="107" t="str">
        <f>IF(B138&lt;&gt;"",IF(OR(O138=0,O138=999),"",SUMIFS($E$2:E138,$A$2:A138,A138)-SUMIFS($F$2:F138,$A$2:A138,A138)),"")</f>
        <v/>
      </c>
      <c r="I138" s="109" t="str">
        <f t="shared" si="8"/>
        <v/>
      </c>
      <c r="J138" s="113"/>
      <c r="K138" s="90"/>
      <c r="L138" s="73"/>
      <c r="M138" s="69" t="str">
        <f>IF(C138&lt;&gt;"",DailyLog!$S$3,"")</f>
        <v/>
      </c>
      <c r="N138" s="56" t="str">
        <f t="shared" si="7"/>
        <v/>
      </c>
      <c r="O138" s="53" t="str">
        <f>IF($B138&lt;&gt;"",IF(ISNUMBER(_xlfn.XMATCH($B138,Language!$A$6:$E$6)),0,IF(ISNUMBER(_xlfn.XMATCH($B138,Language!$A$29:$E$29)),'Lista de Prestatarios'!$B$3,VLOOKUP(B138,'Lista de Prestatarios'!$A$2:$B$500,2,FALSE))),"")</f>
        <v/>
      </c>
      <c r="P138" s="58" t="str">
        <f>IF(B138&lt;&gt;"",IF(OR(D138&gt;0,G138&gt;0),COUNTIF($B$2:B138,B138),COUNTIFS($B$2:B138,B138,$E$2:E138,"&gt;0")),"")</f>
        <v/>
      </c>
    </row>
    <row r="139" spans="1:16" x14ac:dyDescent="0.35">
      <c r="A139" s="51" t="str">
        <f t="shared" si="6"/>
        <v/>
      </c>
      <c r="B139" s="99"/>
      <c r="C139" s="3"/>
      <c r="D139" s="13"/>
      <c r="E139" s="13"/>
      <c r="F139" s="13"/>
      <c r="G139" s="81"/>
      <c r="H139" s="107" t="str">
        <f>IF(B139&lt;&gt;"",IF(OR(O139=0,O139=999),"",SUMIFS($E$2:E139,$A$2:A139,A139)-SUMIFS($F$2:F139,$A$2:A139,A139)),"")</f>
        <v/>
      </c>
      <c r="I139" s="109" t="str">
        <f t="shared" si="8"/>
        <v/>
      </c>
      <c r="J139" s="113"/>
      <c r="K139" s="90"/>
      <c r="L139" s="73"/>
      <c r="M139" s="69" t="str">
        <f>IF(C139&lt;&gt;"",DailyLog!$S$3,"")</f>
        <v/>
      </c>
      <c r="N139" s="56" t="str">
        <f t="shared" si="7"/>
        <v/>
      </c>
      <c r="O139" s="53" t="str">
        <f>IF($B139&lt;&gt;"",IF(ISNUMBER(_xlfn.XMATCH($B139,Language!$A$6:$E$6)),0,IF(ISNUMBER(_xlfn.XMATCH($B139,Language!$A$29:$E$29)),'Lista de Prestatarios'!$B$3,VLOOKUP(B139,'Lista de Prestatarios'!$A$2:$B$500,2,FALSE))),"")</f>
        <v/>
      </c>
      <c r="P139" s="58" t="str">
        <f>IF(B139&lt;&gt;"",IF(OR(D139&gt;0,G139&gt;0),COUNTIF($B$2:B139,B139),COUNTIFS($B$2:B139,B139,$E$2:E139,"&gt;0")),"")</f>
        <v/>
      </c>
    </row>
    <row r="140" spans="1:16" x14ac:dyDescent="0.35">
      <c r="A140" s="51" t="str">
        <f t="shared" si="6"/>
        <v/>
      </c>
      <c r="B140" s="99"/>
      <c r="C140" s="3"/>
      <c r="D140" s="13"/>
      <c r="E140" s="13"/>
      <c r="F140" s="13"/>
      <c r="G140" s="81"/>
      <c r="H140" s="107" t="str">
        <f>IF(B140&lt;&gt;"",IF(OR(O140=0,O140=999),"",SUMIFS($E$2:E140,$A$2:A140,A140)-SUMIFS($F$2:F140,$A$2:A140,A140)),"")</f>
        <v/>
      </c>
      <c r="I140" s="109" t="str">
        <f t="shared" si="8"/>
        <v/>
      </c>
      <c r="J140" s="113"/>
      <c r="K140" s="90"/>
      <c r="L140" s="73"/>
      <c r="M140" s="69" t="str">
        <f>IF(C140&lt;&gt;"",DailyLog!$S$3,"")</f>
        <v/>
      </c>
      <c r="N140" s="56" t="str">
        <f t="shared" si="7"/>
        <v/>
      </c>
      <c r="O140" s="53" t="str">
        <f>IF($B140&lt;&gt;"",IF(ISNUMBER(_xlfn.XMATCH($B140,Language!$A$6:$E$6)),0,IF(ISNUMBER(_xlfn.XMATCH($B140,Language!$A$29:$E$29)),'Lista de Prestatarios'!$B$3,VLOOKUP(B140,'Lista de Prestatarios'!$A$2:$B$500,2,FALSE))),"")</f>
        <v/>
      </c>
      <c r="P140" s="58" t="str">
        <f>IF(B140&lt;&gt;"",IF(OR(D140&gt;0,G140&gt;0),COUNTIF($B$2:B140,B140),COUNTIFS($B$2:B140,B140,$E$2:E140,"&gt;0")),"")</f>
        <v/>
      </c>
    </row>
    <row r="141" spans="1:16" x14ac:dyDescent="0.35">
      <c r="A141" s="51" t="str">
        <f t="shared" si="6"/>
        <v/>
      </c>
      <c r="B141" s="99"/>
      <c r="C141" s="3"/>
      <c r="D141" s="13"/>
      <c r="E141" s="13"/>
      <c r="F141" s="13"/>
      <c r="G141" s="81"/>
      <c r="H141" s="107" t="str">
        <f>IF(B141&lt;&gt;"",IF(OR(O141=0,O141=999),"",SUMIFS($E$2:E141,$A$2:A141,A141)-SUMIFS($F$2:F141,$A$2:A141,A141)),"")</f>
        <v/>
      </c>
      <c r="I141" s="109" t="str">
        <f t="shared" si="8"/>
        <v/>
      </c>
      <c r="J141" s="113"/>
      <c r="K141" s="90"/>
      <c r="L141" s="73"/>
      <c r="M141" s="69" t="str">
        <f>IF(C141&lt;&gt;"",DailyLog!$S$3,"")</f>
        <v/>
      </c>
      <c r="N141" s="56" t="str">
        <f t="shared" si="7"/>
        <v/>
      </c>
      <c r="O141" s="53" t="str">
        <f>IF($B141&lt;&gt;"",IF(ISNUMBER(_xlfn.XMATCH($B141,Language!$A$6:$E$6)),0,IF(ISNUMBER(_xlfn.XMATCH($B141,Language!$A$29:$E$29)),'Lista de Prestatarios'!$B$3,VLOOKUP(B141,'Lista de Prestatarios'!$A$2:$B$500,2,FALSE))),"")</f>
        <v/>
      </c>
      <c r="P141" s="58" t="str">
        <f>IF(B141&lt;&gt;"",IF(OR(D141&gt;0,G141&gt;0),COUNTIF($B$2:B141,B141),COUNTIFS($B$2:B141,B141,$E$2:E141,"&gt;0")),"")</f>
        <v/>
      </c>
    </row>
    <row r="142" spans="1:16" x14ac:dyDescent="0.35">
      <c r="A142" s="51" t="str">
        <f t="shared" si="6"/>
        <v/>
      </c>
      <c r="B142" s="99"/>
      <c r="C142" s="3"/>
      <c r="D142" s="13"/>
      <c r="E142" s="13"/>
      <c r="F142" s="13"/>
      <c r="G142" s="81"/>
      <c r="H142" s="107" t="str">
        <f>IF(B142&lt;&gt;"",IF(OR(O142=0,O142=999),"",SUMIFS($E$2:E142,$A$2:A142,A142)-SUMIFS($F$2:F142,$A$2:A142,A142)),"")</f>
        <v/>
      </c>
      <c r="I142" s="109" t="str">
        <f t="shared" si="8"/>
        <v/>
      </c>
      <c r="J142" s="113"/>
      <c r="K142" s="90"/>
      <c r="L142" s="73"/>
      <c r="M142" s="69" t="str">
        <f>IF(C142&lt;&gt;"",DailyLog!$S$3,"")</f>
        <v/>
      </c>
      <c r="N142" s="56" t="str">
        <f t="shared" si="7"/>
        <v/>
      </c>
      <c r="O142" s="53" t="str">
        <f>IF($B142&lt;&gt;"",IF(ISNUMBER(_xlfn.XMATCH($B142,Language!$A$6:$E$6)),0,IF(ISNUMBER(_xlfn.XMATCH($B142,Language!$A$29:$E$29)),'Lista de Prestatarios'!$B$3,VLOOKUP(B142,'Lista de Prestatarios'!$A$2:$B$500,2,FALSE))),"")</f>
        <v/>
      </c>
      <c r="P142" s="58" t="str">
        <f>IF(B142&lt;&gt;"",IF(OR(D142&gt;0,G142&gt;0),COUNTIF($B$2:B142,B142),COUNTIFS($B$2:B142,B142,$E$2:E142,"&gt;0")),"")</f>
        <v/>
      </c>
    </row>
    <row r="143" spans="1:16" x14ac:dyDescent="0.35">
      <c r="A143" s="51" t="str">
        <f t="shared" si="6"/>
        <v/>
      </c>
      <c r="B143" s="99"/>
      <c r="C143" s="3"/>
      <c r="D143" s="13"/>
      <c r="E143" s="13"/>
      <c r="F143" s="13"/>
      <c r="G143" s="81"/>
      <c r="H143" s="107" t="str">
        <f>IF(B143&lt;&gt;"",IF(OR(O143=0,O143=999),"",SUMIFS($E$2:E143,$A$2:A143,A143)-SUMIFS($F$2:F143,$A$2:A143,A143)),"")</f>
        <v/>
      </c>
      <c r="I143" s="109" t="str">
        <f t="shared" si="8"/>
        <v/>
      </c>
      <c r="J143" s="113"/>
      <c r="K143" s="90"/>
      <c r="L143" s="73"/>
      <c r="M143" s="69" t="str">
        <f>IF(C143&lt;&gt;"",DailyLog!$S$3,"")</f>
        <v/>
      </c>
      <c r="N143" s="56" t="str">
        <f t="shared" si="7"/>
        <v/>
      </c>
      <c r="O143" s="53" t="str">
        <f>IF($B143&lt;&gt;"",IF(ISNUMBER(_xlfn.XMATCH($B143,Language!$A$6:$E$6)),0,IF(ISNUMBER(_xlfn.XMATCH($B143,Language!$A$29:$E$29)),'Lista de Prestatarios'!$B$3,VLOOKUP(B143,'Lista de Prestatarios'!$A$2:$B$500,2,FALSE))),"")</f>
        <v/>
      </c>
      <c r="P143" s="58" t="str">
        <f>IF(B143&lt;&gt;"",IF(OR(D143&gt;0,G143&gt;0),COUNTIF($B$2:B143,B143),COUNTIFS($B$2:B143,B143,$E$2:E143,"&gt;0")),"")</f>
        <v/>
      </c>
    </row>
    <row r="144" spans="1:16" x14ac:dyDescent="0.35">
      <c r="A144" s="51" t="str">
        <f t="shared" si="6"/>
        <v/>
      </c>
      <c r="B144" s="99"/>
      <c r="C144" s="3"/>
      <c r="D144" s="13"/>
      <c r="E144" s="13"/>
      <c r="F144" s="13"/>
      <c r="G144" s="81"/>
      <c r="H144" s="107" t="str">
        <f>IF(B144&lt;&gt;"",IF(OR(O144=0,O144=999),"",SUMIFS($E$2:E144,$A$2:A144,A144)-SUMIFS($F$2:F144,$A$2:A144,A144)),"")</f>
        <v/>
      </c>
      <c r="I144" s="109" t="str">
        <f t="shared" si="8"/>
        <v/>
      </c>
      <c r="J144" s="113"/>
      <c r="K144" s="90"/>
      <c r="L144" s="73"/>
      <c r="M144" s="69" t="str">
        <f>IF(C144&lt;&gt;"",DailyLog!$S$3,"")</f>
        <v/>
      </c>
      <c r="N144" s="56" t="str">
        <f t="shared" si="7"/>
        <v/>
      </c>
      <c r="O144" s="53" t="str">
        <f>IF($B144&lt;&gt;"",IF(ISNUMBER(_xlfn.XMATCH($B144,Language!$A$6:$E$6)),0,IF(ISNUMBER(_xlfn.XMATCH($B144,Language!$A$29:$E$29)),'Lista de Prestatarios'!$B$3,VLOOKUP(B144,'Lista de Prestatarios'!$A$2:$B$500,2,FALSE))),"")</f>
        <v/>
      </c>
      <c r="P144" s="58" t="str">
        <f>IF(B144&lt;&gt;"",IF(OR(D144&gt;0,G144&gt;0),COUNTIF($B$2:B144,B144),COUNTIFS($B$2:B144,B144,$E$2:E144,"&gt;0")),"")</f>
        <v/>
      </c>
    </row>
    <row r="145" spans="1:16" x14ac:dyDescent="0.35">
      <c r="A145" s="51" t="str">
        <f t="shared" si="6"/>
        <v/>
      </c>
      <c r="B145" s="99"/>
      <c r="C145" s="3"/>
      <c r="D145" s="13"/>
      <c r="E145" s="13"/>
      <c r="F145" s="13"/>
      <c r="G145" s="81"/>
      <c r="H145" s="107" t="str">
        <f>IF(B145&lt;&gt;"",IF(OR(O145=0,O145=999),"",SUMIFS($E$2:E145,$A$2:A145,A145)-SUMIFS($F$2:F145,$A$2:A145,A145)),"")</f>
        <v/>
      </c>
      <c r="I145" s="109" t="str">
        <f t="shared" si="8"/>
        <v/>
      </c>
      <c r="J145" s="113"/>
      <c r="K145" s="90"/>
      <c r="L145" s="73"/>
      <c r="M145" s="69" t="str">
        <f>IF(C145&lt;&gt;"",DailyLog!$S$3,"")</f>
        <v/>
      </c>
      <c r="N145" s="56" t="str">
        <f t="shared" si="7"/>
        <v/>
      </c>
      <c r="O145" s="53" t="str">
        <f>IF($B145&lt;&gt;"",IF(ISNUMBER(_xlfn.XMATCH($B145,Language!$A$6:$E$6)),0,IF(ISNUMBER(_xlfn.XMATCH($B145,Language!$A$29:$E$29)),'Lista de Prestatarios'!$B$3,VLOOKUP(B145,'Lista de Prestatarios'!$A$2:$B$500,2,FALSE))),"")</f>
        <v/>
      </c>
      <c r="P145" s="58" t="str">
        <f>IF(B145&lt;&gt;"",IF(OR(D145&gt;0,G145&gt;0),COUNTIF($B$2:B145,B145),COUNTIFS($B$2:B145,B145,$E$2:E145,"&gt;0")),"")</f>
        <v/>
      </c>
    </row>
    <row r="146" spans="1:16" x14ac:dyDescent="0.35">
      <c r="A146" s="51" t="str">
        <f t="shared" si="6"/>
        <v/>
      </c>
      <c r="B146" s="99"/>
      <c r="C146" s="3"/>
      <c r="D146" s="13"/>
      <c r="E146" s="13"/>
      <c r="F146" s="13"/>
      <c r="G146" s="81"/>
      <c r="H146" s="107" t="str">
        <f>IF(B146&lt;&gt;"",IF(OR(O146=0,O146=999),"",SUMIFS($E$2:E146,$A$2:A146,A146)-SUMIFS($F$2:F146,$A$2:A146,A146)),"")</f>
        <v/>
      </c>
      <c r="I146" s="109" t="str">
        <f t="shared" si="8"/>
        <v/>
      </c>
      <c r="J146" s="113"/>
      <c r="K146" s="90"/>
      <c r="L146" s="73"/>
      <c r="M146" s="69" t="str">
        <f>IF(C146&lt;&gt;"",DailyLog!$S$3,"")</f>
        <v/>
      </c>
      <c r="N146" s="56" t="str">
        <f t="shared" si="7"/>
        <v/>
      </c>
      <c r="O146" s="53" t="str">
        <f>IF($B146&lt;&gt;"",IF(ISNUMBER(_xlfn.XMATCH($B146,Language!$A$6:$E$6)),0,IF(ISNUMBER(_xlfn.XMATCH($B146,Language!$A$29:$E$29)),'Lista de Prestatarios'!$B$3,VLOOKUP(B146,'Lista de Prestatarios'!$A$2:$B$500,2,FALSE))),"")</f>
        <v/>
      </c>
      <c r="P146" s="58" t="str">
        <f>IF(B146&lt;&gt;"",IF(OR(D146&gt;0,G146&gt;0),COUNTIF($B$2:B146,B146),COUNTIFS($B$2:B146,B146,$E$2:E146,"&gt;0")),"")</f>
        <v/>
      </c>
    </row>
    <row r="147" spans="1:16" x14ac:dyDescent="0.35">
      <c r="A147" s="51" t="str">
        <f t="shared" si="6"/>
        <v/>
      </c>
      <c r="B147" s="100"/>
      <c r="C147" s="3"/>
      <c r="D147" s="13"/>
      <c r="E147" s="13"/>
      <c r="F147" s="13"/>
      <c r="G147" s="81"/>
      <c r="H147" s="107" t="str">
        <f>IF(B147&lt;&gt;"",IF(OR(O147=0,O147=999),"",SUMIFS($E$2:E147,$A$2:A147,A147)-SUMIFS($F$2:F147,$A$2:A147,A147)),"")</f>
        <v/>
      </c>
      <c r="I147" s="109" t="str">
        <f t="shared" si="8"/>
        <v/>
      </c>
      <c r="J147" s="113"/>
      <c r="K147" s="90"/>
      <c r="L147" s="73"/>
      <c r="M147" s="69" t="str">
        <f>IF(C147&lt;&gt;"",DailyLog!$S$3,"")</f>
        <v/>
      </c>
      <c r="N147" s="56" t="str">
        <f t="shared" si="7"/>
        <v/>
      </c>
      <c r="O147" s="53" t="str">
        <f>IF($B147&lt;&gt;"",IF(ISNUMBER(_xlfn.XMATCH($B147,Language!$A$6:$E$6)),0,IF(ISNUMBER(_xlfn.XMATCH($B147,Language!$A$29:$E$29)),'Lista de Prestatarios'!$B$3,VLOOKUP(B147,'Lista de Prestatarios'!$A$2:$B$500,2,FALSE))),"")</f>
        <v/>
      </c>
      <c r="P147" s="58" t="str">
        <f>IF(B147&lt;&gt;"",IF(OR(D147&gt;0,G147&gt;0),COUNTIF($B$2:B147,B147),COUNTIFS($B$2:B147,B147,$E$2:E147,"&gt;0")),"")</f>
        <v/>
      </c>
    </row>
    <row r="148" spans="1:16" x14ac:dyDescent="0.35">
      <c r="A148" s="51" t="str">
        <f t="shared" si="6"/>
        <v/>
      </c>
      <c r="B148" s="99"/>
      <c r="C148" s="3"/>
      <c r="D148" s="13"/>
      <c r="E148" s="13"/>
      <c r="F148" s="13"/>
      <c r="G148" s="81"/>
      <c r="H148" s="107" t="str">
        <f>IF(B148&lt;&gt;"",IF(OR(O148=0,O148=999),"",SUMIFS($E$2:E148,$A$2:A148,A148)-SUMIFS($F$2:F148,$A$2:A148,A148)),"")</f>
        <v/>
      </c>
      <c r="I148" s="109" t="str">
        <f t="shared" si="8"/>
        <v/>
      </c>
      <c r="J148" s="113"/>
      <c r="K148" s="90"/>
      <c r="L148" s="73"/>
      <c r="M148" s="69" t="str">
        <f>IF(C148&lt;&gt;"",DailyLog!$S$3,"")</f>
        <v/>
      </c>
      <c r="N148" s="56" t="str">
        <f t="shared" si="7"/>
        <v/>
      </c>
      <c r="O148" s="53" t="str">
        <f>IF($B148&lt;&gt;"",IF(ISNUMBER(_xlfn.XMATCH($B148,Language!$A$6:$E$6)),0,IF(ISNUMBER(_xlfn.XMATCH($B148,Language!$A$29:$E$29)),'Lista de Prestatarios'!$B$3,VLOOKUP(B148,'Lista de Prestatarios'!$A$2:$B$500,2,FALSE))),"")</f>
        <v/>
      </c>
      <c r="P148" s="58" t="str">
        <f>IF(B148&lt;&gt;"",IF(OR(D148&gt;0,G148&gt;0),COUNTIF($B$2:B148,B148),COUNTIFS($B$2:B148,B148,$E$2:E148,"&gt;0")),"")</f>
        <v/>
      </c>
    </row>
    <row r="149" spans="1:16" x14ac:dyDescent="0.35">
      <c r="A149" s="51" t="str">
        <f t="shared" si="6"/>
        <v/>
      </c>
      <c r="B149" s="99"/>
      <c r="C149" s="3"/>
      <c r="D149" s="13"/>
      <c r="E149" s="13"/>
      <c r="F149" s="13"/>
      <c r="G149" s="81"/>
      <c r="H149" s="107" t="str">
        <f>IF(B149&lt;&gt;"",IF(OR(O149=0,O149=999),"",SUMIFS($E$2:E149,$A$2:A149,A149)-SUMIFS($F$2:F149,$A$2:A149,A149)),"")</f>
        <v/>
      </c>
      <c r="I149" s="109" t="str">
        <f t="shared" si="8"/>
        <v/>
      </c>
      <c r="J149" s="113"/>
      <c r="K149" s="90"/>
      <c r="L149" s="73"/>
      <c r="M149" s="69" t="str">
        <f>IF(C149&lt;&gt;"",DailyLog!$S$3,"")</f>
        <v/>
      </c>
      <c r="N149" s="56" t="str">
        <f t="shared" si="7"/>
        <v/>
      </c>
      <c r="O149" s="53" t="str">
        <f>IF($B149&lt;&gt;"",IF(ISNUMBER(_xlfn.XMATCH($B149,Language!$A$6:$E$6)),0,IF(ISNUMBER(_xlfn.XMATCH($B149,Language!$A$29:$E$29)),'Lista de Prestatarios'!$B$3,VLOOKUP(B149,'Lista de Prestatarios'!$A$2:$B$500,2,FALSE))),"")</f>
        <v/>
      </c>
      <c r="P149" s="58" t="str">
        <f>IF(B149&lt;&gt;"",IF(OR(D149&gt;0,G149&gt;0),COUNTIF($B$2:B149,B149),COUNTIFS($B$2:B149,B149,$E$2:E149,"&gt;0")),"")</f>
        <v/>
      </c>
    </row>
    <row r="150" spans="1:16" x14ac:dyDescent="0.35">
      <c r="A150" s="51" t="str">
        <f t="shared" si="6"/>
        <v/>
      </c>
      <c r="B150" s="99"/>
      <c r="C150" s="3"/>
      <c r="D150" s="13"/>
      <c r="E150" s="13"/>
      <c r="F150" s="13"/>
      <c r="G150" s="81"/>
      <c r="H150" s="107" t="str">
        <f>IF(B150&lt;&gt;"",IF(OR(O150=0,O150=999),"",SUMIFS($E$2:E150,$A$2:A150,A150)-SUMIFS($F$2:F150,$A$2:A150,A150)),"")</f>
        <v/>
      </c>
      <c r="I150" s="109" t="str">
        <f t="shared" si="8"/>
        <v/>
      </c>
      <c r="J150" s="113"/>
      <c r="K150" s="90"/>
      <c r="L150" s="73"/>
      <c r="M150" s="69" t="str">
        <f>IF(C150&lt;&gt;"",DailyLog!$S$3,"")</f>
        <v/>
      </c>
      <c r="N150" s="56" t="str">
        <f t="shared" si="7"/>
        <v/>
      </c>
      <c r="O150" s="53" t="str">
        <f>IF($B150&lt;&gt;"",IF(ISNUMBER(_xlfn.XMATCH($B150,Language!$A$6:$E$6)),0,IF(ISNUMBER(_xlfn.XMATCH($B150,Language!$A$29:$E$29)),'Lista de Prestatarios'!$B$3,VLOOKUP(B150,'Lista de Prestatarios'!$A$2:$B$500,2,FALSE))),"")</f>
        <v/>
      </c>
      <c r="P150" s="58" t="str">
        <f>IF(B150&lt;&gt;"",IF(OR(D150&gt;0,G150&gt;0),COUNTIF($B$2:B150,B150),COUNTIFS($B$2:B150,B150,$E$2:E150,"&gt;0")),"")</f>
        <v/>
      </c>
    </row>
    <row r="151" spans="1:16" x14ac:dyDescent="0.35">
      <c r="A151" s="51" t="str">
        <f t="shared" si="6"/>
        <v/>
      </c>
      <c r="B151" s="99"/>
      <c r="C151" s="3"/>
      <c r="D151" s="13"/>
      <c r="E151" s="13"/>
      <c r="F151" s="13"/>
      <c r="G151" s="81"/>
      <c r="H151" s="107" t="str">
        <f>IF(B151&lt;&gt;"",IF(OR(O151=0,O151=999),"",SUMIFS($E$2:E151,$A$2:A151,A151)-SUMIFS($F$2:F151,$A$2:A151,A151)),"")</f>
        <v/>
      </c>
      <c r="I151" s="109" t="str">
        <f t="shared" si="8"/>
        <v/>
      </c>
      <c r="J151" s="113"/>
      <c r="K151" s="90"/>
      <c r="L151" s="73"/>
      <c r="M151" s="69" t="str">
        <f>IF(C151&lt;&gt;"",DailyLog!$S$3,"")</f>
        <v/>
      </c>
      <c r="N151" s="56" t="str">
        <f t="shared" si="7"/>
        <v/>
      </c>
      <c r="O151" s="53" t="str">
        <f>IF($B151&lt;&gt;"",IF(ISNUMBER(_xlfn.XMATCH($B151,Language!$A$6:$E$6)),0,IF(ISNUMBER(_xlfn.XMATCH($B151,Language!$A$29:$E$29)),'Lista de Prestatarios'!$B$3,VLOOKUP(B151,'Lista de Prestatarios'!$A$2:$B$500,2,FALSE))),"")</f>
        <v/>
      </c>
      <c r="P151" s="58" t="str">
        <f>IF(B151&lt;&gt;"",IF(OR(D151&gt;0,G151&gt;0),COUNTIF($B$2:B151,B151),COUNTIFS($B$2:B151,B151,$E$2:E151,"&gt;0")),"")</f>
        <v/>
      </c>
    </row>
    <row r="152" spans="1:16" x14ac:dyDescent="0.35">
      <c r="A152" s="51" t="str">
        <f t="shared" si="6"/>
        <v/>
      </c>
      <c r="B152" s="99"/>
      <c r="C152" s="3"/>
      <c r="D152" s="13"/>
      <c r="E152" s="13"/>
      <c r="F152" s="13"/>
      <c r="G152" s="81"/>
      <c r="H152" s="107" t="str">
        <f>IF(B152&lt;&gt;"",IF(OR(O152=0,O152=999),"",SUMIFS($E$2:E152,$A$2:A152,A152)-SUMIFS($F$2:F152,$A$2:A152,A152)),"")</f>
        <v/>
      </c>
      <c r="I152" s="109" t="str">
        <f t="shared" si="8"/>
        <v/>
      </c>
      <c r="J152" s="113"/>
      <c r="K152" s="90"/>
      <c r="L152" s="73"/>
      <c r="M152" s="69" t="str">
        <f>IF(C152&lt;&gt;"",DailyLog!$S$3,"")</f>
        <v/>
      </c>
      <c r="N152" s="56" t="str">
        <f t="shared" si="7"/>
        <v/>
      </c>
      <c r="O152" s="53" t="str">
        <f>IF($B152&lt;&gt;"",IF(ISNUMBER(_xlfn.XMATCH($B152,Language!$A$6:$E$6)),0,IF(ISNUMBER(_xlfn.XMATCH($B152,Language!$A$29:$E$29)),'Lista de Prestatarios'!$B$3,VLOOKUP(B152,'Lista de Prestatarios'!$A$2:$B$500,2,FALSE))),"")</f>
        <v/>
      </c>
      <c r="P152" s="58" t="str">
        <f>IF(B152&lt;&gt;"",IF(OR(D152&gt;0,G152&gt;0),COUNTIF($B$2:B152,B152),COUNTIFS($B$2:B152,B152,$E$2:E152,"&gt;0")),"")</f>
        <v/>
      </c>
    </row>
    <row r="153" spans="1:16" x14ac:dyDescent="0.35">
      <c r="A153" s="51" t="str">
        <f t="shared" si="6"/>
        <v/>
      </c>
      <c r="B153" s="99"/>
      <c r="C153" s="3"/>
      <c r="D153" s="13"/>
      <c r="E153" s="13"/>
      <c r="F153" s="13"/>
      <c r="G153" s="81"/>
      <c r="H153" s="107" t="str">
        <f>IF(B153&lt;&gt;"",IF(OR(O153=0,O153=999),"",SUMIFS($E$2:E153,$A$2:A153,A153)-SUMIFS($F$2:F153,$A$2:A153,A153)),"")</f>
        <v/>
      </c>
      <c r="I153" s="109" t="str">
        <f t="shared" si="8"/>
        <v/>
      </c>
      <c r="J153" s="113"/>
      <c r="K153" s="90"/>
      <c r="L153" s="73"/>
      <c r="M153" s="69" t="str">
        <f>IF(C153&lt;&gt;"",DailyLog!$S$3,"")</f>
        <v/>
      </c>
      <c r="N153" s="56" t="str">
        <f t="shared" si="7"/>
        <v/>
      </c>
      <c r="O153" s="53" t="str">
        <f>IF($B153&lt;&gt;"",IF(ISNUMBER(_xlfn.XMATCH($B153,Language!$A$6:$E$6)),0,IF(ISNUMBER(_xlfn.XMATCH($B153,Language!$A$29:$E$29)),'Lista de Prestatarios'!$B$3,VLOOKUP(B153,'Lista de Prestatarios'!$A$2:$B$500,2,FALSE))),"")</f>
        <v/>
      </c>
      <c r="P153" s="58" t="str">
        <f>IF(B153&lt;&gt;"",IF(OR(D153&gt;0,G153&gt;0),COUNTIF($B$2:B153,B153),COUNTIFS($B$2:B153,B153,$E$2:E153,"&gt;0")),"")</f>
        <v/>
      </c>
    </row>
    <row r="154" spans="1:16" x14ac:dyDescent="0.35">
      <c r="A154" s="51" t="str">
        <f t="shared" si="6"/>
        <v/>
      </c>
      <c r="B154" s="99"/>
      <c r="C154" s="3"/>
      <c r="D154" s="13"/>
      <c r="E154" s="13"/>
      <c r="F154" s="13"/>
      <c r="G154" s="81"/>
      <c r="H154" s="107" t="str">
        <f>IF(B154&lt;&gt;"",IF(OR(O154=0,O154=999),"",SUMIFS($E$2:E154,$A$2:A154,A154)-SUMIFS($F$2:F154,$A$2:A154,A154)),"")</f>
        <v/>
      </c>
      <c r="I154" s="109" t="str">
        <f t="shared" si="8"/>
        <v/>
      </c>
      <c r="J154" s="113"/>
      <c r="K154" s="90"/>
      <c r="L154" s="73"/>
      <c r="M154" s="69" t="str">
        <f>IF(C154&lt;&gt;"",DailyLog!$S$3,"")</f>
        <v/>
      </c>
      <c r="N154" s="56" t="str">
        <f t="shared" si="7"/>
        <v/>
      </c>
      <c r="O154" s="53" t="str">
        <f>IF($B154&lt;&gt;"",IF(ISNUMBER(_xlfn.XMATCH($B154,Language!$A$6:$E$6)),0,IF(ISNUMBER(_xlfn.XMATCH($B154,Language!$A$29:$E$29)),'Lista de Prestatarios'!$B$3,VLOOKUP(B154,'Lista de Prestatarios'!$A$2:$B$500,2,FALSE))),"")</f>
        <v/>
      </c>
      <c r="P154" s="58" t="str">
        <f>IF(B154&lt;&gt;"",IF(OR(D154&gt;0,G154&gt;0),COUNTIF($B$2:B154,B154),COUNTIFS($B$2:B154,B154,$E$2:E154,"&gt;0")),"")</f>
        <v/>
      </c>
    </row>
    <row r="155" spans="1:16" x14ac:dyDescent="0.35">
      <c r="A155" s="51" t="str">
        <f t="shared" si="6"/>
        <v/>
      </c>
      <c r="B155" s="99"/>
      <c r="C155" s="3"/>
      <c r="D155" s="13"/>
      <c r="E155" s="13"/>
      <c r="F155" s="13"/>
      <c r="G155" s="81"/>
      <c r="H155" s="107" t="str">
        <f>IF(B155&lt;&gt;"",IF(OR(O155=0,O155=999),"",SUMIFS($E$2:E155,$A$2:A155,A155)-SUMIFS($F$2:F155,$A$2:A155,A155)),"")</f>
        <v/>
      </c>
      <c r="I155" s="109" t="str">
        <f t="shared" si="8"/>
        <v/>
      </c>
      <c r="J155" s="113"/>
      <c r="K155" s="90"/>
      <c r="L155" s="73"/>
      <c r="M155" s="69" t="str">
        <f>IF(C155&lt;&gt;"",DailyLog!$S$3,"")</f>
        <v/>
      </c>
      <c r="N155" s="56" t="str">
        <f t="shared" si="7"/>
        <v/>
      </c>
      <c r="O155" s="53" t="str">
        <f>IF($B155&lt;&gt;"",IF(ISNUMBER(_xlfn.XMATCH($B155,Language!$A$6:$E$6)),0,IF(ISNUMBER(_xlfn.XMATCH($B155,Language!$A$29:$E$29)),'Lista de Prestatarios'!$B$3,VLOOKUP(B155,'Lista de Prestatarios'!$A$2:$B$500,2,FALSE))),"")</f>
        <v/>
      </c>
      <c r="P155" s="58" t="str">
        <f>IF(B155&lt;&gt;"",IF(OR(D155&gt;0,G155&gt;0),COUNTIF($B$2:B155,B155),COUNTIFS($B$2:B155,B155,$E$2:E155,"&gt;0")),"")</f>
        <v/>
      </c>
    </row>
    <row r="156" spans="1:16" x14ac:dyDescent="0.35">
      <c r="A156" s="51" t="str">
        <f t="shared" si="6"/>
        <v/>
      </c>
      <c r="B156" s="99"/>
      <c r="C156" s="3"/>
      <c r="D156" s="13"/>
      <c r="E156" s="13"/>
      <c r="F156" s="13"/>
      <c r="G156" s="81"/>
      <c r="H156" s="107" t="str">
        <f>IF(B156&lt;&gt;"",IF(OR(O156=0,O156=999),"",SUMIFS($E$2:E156,$A$2:A156,A156)-SUMIFS($F$2:F156,$A$2:A156,A156)),"")</f>
        <v/>
      </c>
      <c r="I156" s="109" t="str">
        <f t="shared" si="8"/>
        <v/>
      </c>
      <c r="J156" s="113"/>
      <c r="K156" s="90"/>
      <c r="L156" s="73"/>
      <c r="M156" s="69" t="str">
        <f>IF(C156&lt;&gt;"",DailyLog!$S$3,"")</f>
        <v/>
      </c>
      <c r="N156" s="56" t="str">
        <f t="shared" si="7"/>
        <v/>
      </c>
      <c r="O156" s="53" t="str">
        <f>IF($B156&lt;&gt;"",IF(ISNUMBER(_xlfn.XMATCH($B156,Language!$A$6:$E$6)),0,IF(ISNUMBER(_xlfn.XMATCH($B156,Language!$A$29:$E$29)),'Lista de Prestatarios'!$B$3,VLOOKUP(B156,'Lista de Prestatarios'!$A$2:$B$500,2,FALSE))),"")</f>
        <v/>
      </c>
      <c r="P156" s="58" t="str">
        <f>IF(B156&lt;&gt;"",IF(OR(D156&gt;0,G156&gt;0),COUNTIF($B$2:B156,B156),COUNTIFS($B$2:B156,B156,$E$2:E156,"&gt;0")),"")</f>
        <v/>
      </c>
    </row>
    <row r="157" spans="1:16" x14ac:dyDescent="0.35">
      <c r="A157" s="51" t="str">
        <f t="shared" si="6"/>
        <v/>
      </c>
      <c r="B157" s="99"/>
      <c r="C157" s="3"/>
      <c r="D157" s="13"/>
      <c r="E157" s="13"/>
      <c r="F157" s="13"/>
      <c r="G157" s="81"/>
      <c r="H157" s="107" t="str">
        <f>IF(B157&lt;&gt;"",IF(OR(O157=0,O157=999),"",SUMIFS($E$2:E157,$A$2:A157,A157)-SUMIFS($F$2:F157,$A$2:A157,A157)),"")</f>
        <v/>
      </c>
      <c r="I157" s="109" t="str">
        <f t="shared" si="8"/>
        <v/>
      </c>
      <c r="J157" s="113"/>
      <c r="K157" s="90"/>
      <c r="L157" s="73"/>
      <c r="M157" s="69" t="str">
        <f>IF(C157&lt;&gt;"",DailyLog!$S$3,"")</f>
        <v/>
      </c>
      <c r="N157" s="56" t="str">
        <f t="shared" si="7"/>
        <v/>
      </c>
      <c r="O157" s="53" t="str">
        <f>IF($B157&lt;&gt;"",IF(ISNUMBER(_xlfn.XMATCH($B157,Language!$A$6:$E$6)),0,IF(ISNUMBER(_xlfn.XMATCH($B157,Language!$A$29:$E$29)),'Lista de Prestatarios'!$B$3,VLOOKUP(B157,'Lista de Prestatarios'!$A$2:$B$500,2,FALSE))),"")</f>
        <v/>
      </c>
      <c r="P157" s="58" t="str">
        <f>IF(B157&lt;&gt;"",IF(OR(D157&gt;0,G157&gt;0),COUNTIF($B$2:B157,B157),COUNTIFS($B$2:B157,B157,$E$2:E157,"&gt;0")),"")</f>
        <v/>
      </c>
    </row>
    <row r="158" spans="1:16" x14ac:dyDescent="0.35">
      <c r="A158" s="51" t="str">
        <f t="shared" si="6"/>
        <v/>
      </c>
      <c r="B158" s="99"/>
      <c r="C158" s="3"/>
      <c r="D158" s="13"/>
      <c r="E158" s="13"/>
      <c r="F158" s="13"/>
      <c r="G158" s="81"/>
      <c r="H158" s="107" t="str">
        <f>IF(B158&lt;&gt;"",IF(OR(O158=0,O158=999),"",SUMIFS($E$2:E158,$A$2:A158,A158)-SUMIFS($F$2:F158,$A$2:A158,A158)),"")</f>
        <v/>
      </c>
      <c r="I158" s="109" t="str">
        <f t="shared" si="8"/>
        <v/>
      </c>
      <c r="J158" s="113"/>
      <c r="K158" s="90"/>
      <c r="L158" s="73"/>
      <c r="M158" s="69" t="str">
        <f>IF(C158&lt;&gt;"",DailyLog!$S$3,"")</f>
        <v/>
      </c>
      <c r="N158" s="56" t="str">
        <f t="shared" si="7"/>
        <v/>
      </c>
      <c r="O158" s="53" t="str">
        <f>IF($B158&lt;&gt;"",IF(ISNUMBER(_xlfn.XMATCH($B158,Language!$A$6:$E$6)),0,IF(ISNUMBER(_xlfn.XMATCH($B158,Language!$A$29:$E$29)),'Lista de Prestatarios'!$B$3,VLOOKUP(B158,'Lista de Prestatarios'!$A$2:$B$500,2,FALSE))),"")</f>
        <v/>
      </c>
      <c r="P158" s="58" t="str">
        <f>IF(B158&lt;&gt;"",IF(OR(D158&gt;0,G158&gt;0),COUNTIF($B$2:B158,B158),COUNTIFS($B$2:B158,B158,$E$2:E158,"&gt;0")),"")</f>
        <v/>
      </c>
    </row>
    <row r="159" spans="1:16" x14ac:dyDescent="0.35">
      <c r="A159" s="51" t="str">
        <f t="shared" si="6"/>
        <v/>
      </c>
      <c r="B159" s="99"/>
      <c r="C159" s="3"/>
      <c r="D159" s="13"/>
      <c r="E159" s="13"/>
      <c r="F159" s="13"/>
      <c r="G159" s="81"/>
      <c r="H159" s="107" t="str">
        <f>IF(B159&lt;&gt;"",IF(OR(O159=0,O159=999),"",SUMIFS($E$2:E159,$A$2:A159,A159)-SUMIFS($F$2:F159,$A$2:A159,A159)),"")</f>
        <v/>
      </c>
      <c r="I159" s="109" t="str">
        <f t="shared" si="8"/>
        <v/>
      </c>
      <c r="J159" s="113"/>
      <c r="K159" s="90"/>
      <c r="L159" s="73"/>
      <c r="M159" s="69" t="str">
        <f>IF(C159&lt;&gt;"",DailyLog!$S$3,"")</f>
        <v/>
      </c>
      <c r="N159" s="56" t="str">
        <f t="shared" si="7"/>
        <v/>
      </c>
      <c r="O159" s="53" t="str">
        <f>IF($B159&lt;&gt;"",IF(ISNUMBER(_xlfn.XMATCH($B159,Language!$A$6:$E$6)),0,IF(ISNUMBER(_xlfn.XMATCH($B159,Language!$A$29:$E$29)),'Lista de Prestatarios'!$B$3,VLOOKUP(B159,'Lista de Prestatarios'!$A$2:$B$500,2,FALSE))),"")</f>
        <v/>
      </c>
      <c r="P159" s="58" t="str">
        <f>IF(B159&lt;&gt;"",IF(OR(D159&gt;0,G159&gt;0),COUNTIF($B$2:B159,B159),COUNTIFS($B$2:B159,B159,$E$2:E159,"&gt;0")),"")</f>
        <v/>
      </c>
    </row>
    <row r="160" spans="1:16" x14ac:dyDescent="0.35">
      <c r="A160" s="51" t="str">
        <f t="shared" si="6"/>
        <v/>
      </c>
      <c r="B160" s="99"/>
      <c r="C160" s="3"/>
      <c r="D160" s="13"/>
      <c r="E160" s="13"/>
      <c r="F160" s="13"/>
      <c r="G160" s="81"/>
      <c r="H160" s="107" t="str">
        <f>IF(B160&lt;&gt;"",IF(OR(O160=0,O160=999),"",SUMIFS($E$2:E160,$A$2:A160,A160)-SUMIFS($F$2:F160,$A$2:A160,A160)),"")</f>
        <v/>
      </c>
      <c r="I160" s="109" t="str">
        <f t="shared" si="8"/>
        <v/>
      </c>
      <c r="J160" s="113"/>
      <c r="K160" s="90"/>
      <c r="L160" s="73"/>
      <c r="M160" s="69" t="str">
        <f>IF(C160&lt;&gt;"",DailyLog!$S$3,"")</f>
        <v/>
      </c>
      <c r="N160" s="56" t="str">
        <f t="shared" si="7"/>
        <v/>
      </c>
      <c r="O160" s="53" t="str">
        <f>IF($B160&lt;&gt;"",IF(ISNUMBER(_xlfn.XMATCH($B160,Language!$A$6:$E$6)),0,IF(ISNUMBER(_xlfn.XMATCH($B160,Language!$A$29:$E$29)),'Lista de Prestatarios'!$B$3,VLOOKUP(B160,'Lista de Prestatarios'!$A$2:$B$500,2,FALSE))),"")</f>
        <v/>
      </c>
      <c r="P160" s="58" t="str">
        <f>IF(B160&lt;&gt;"",IF(OR(D160&gt;0,G160&gt;0),COUNTIF($B$2:B160,B160),COUNTIFS($B$2:B160,B160,$E$2:E160,"&gt;0")),"")</f>
        <v/>
      </c>
    </row>
    <row r="161" spans="1:16" x14ac:dyDescent="0.35">
      <c r="A161" s="51" t="str">
        <f t="shared" si="6"/>
        <v/>
      </c>
      <c r="B161" s="99"/>
      <c r="C161" s="3"/>
      <c r="D161" s="13"/>
      <c r="E161" s="13"/>
      <c r="F161" s="13"/>
      <c r="G161" s="81"/>
      <c r="H161" s="107" t="str">
        <f>IF(B161&lt;&gt;"",IF(OR(O161=0,O161=999),"",SUMIFS($E$2:E161,$A$2:A161,A161)-SUMIFS($F$2:F161,$A$2:A161,A161)),"")</f>
        <v/>
      </c>
      <c r="I161" s="109" t="str">
        <f t="shared" si="8"/>
        <v/>
      </c>
      <c r="J161" s="113"/>
      <c r="K161" s="90"/>
      <c r="L161" s="73"/>
      <c r="M161" s="69" t="str">
        <f>IF(C161&lt;&gt;"",DailyLog!$S$3,"")</f>
        <v/>
      </c>
      <c r="N161" s="56" t="str">
        <f t="shared" si="7"/>
        <v/>
      </c>
      <c r="O161" s="53" t="str">
        <f>IF($B161&lt;&gt;"",IF(ISNUMBER(_xlfn.XMATCH($B161,Language!$A$6:$E$6)),0,IF(ISNUMBER(_xlfn.XMATCH($B161,Language!$A$29:$E$29)),'Lista de Prestatarios'!$B$3,VLOOKUP(B161,'Lista de Prestatarios'!$A$2:$B$500,2,FALSE))),"")</f>
        <v/>
      </c>
      <c r="P161" s="58" t="str">
        <f>IF(B161&lt;&gt;"",IF(OR(D161&gt;0,G161&gt;0),COUNTIF($B$2:B161,B161),COUNTIFS($B$2:B161,B161,$E$2:E161,"&gt;0")),"")</f>
        <v/>
      </c>
    </row>
    <row r="162" spans="1:16" x14ac:dyDescent="0.35">
      <c r="A162" s="51" t="str">
        <f t="shared" si="6"/>
        <v/>
      </c>
      <c r="B162" s="99"/>
      <c r="C162" s="3"/>
      <c r="D162" s="13"/>
      <c r="E162" s="13"/>
      <c r="F162" s="13"/>
      <c r="G162" s="81"/>
      <c r="H162" s="107" t="str">
        <f>IF(B162&lt;&gt;"",IF(OR(O162=0,O162=999),"",SUMIFS($E$2:E162,$A$2:A162,A162)-SUMIFS($F$2:F162,$A$2:A162,A162)),"")</f>
        <v/>
      </c>
      <c r="I162" s="109" t="str">
        <f t="shared" si="8"/>
        <v/>
      </c>
      <c r="J162" s="113"/>
      <c r="K162" s="90"/>
      <c r="L162" s="73"/>
      <c r="M162" s="69" t="str">
        <f>IF(C162&lt;&gt;"",DailyLog!$S$3,"")</f>
        <v/>
      </c>
      <c r="N162" s="56" t="str">
        <f t="shared" si="7"/>
        <v/>
      </c>
      <c r="O162" s="53" t="str">
        <f>IF($B162&lt;&gt;"",IF(ISNUMBER(_xlfn.XMATCH($B162,Language!$A$6:$E$6)),0,IF(ISNUMBER(_xlfn.XMATCH($B162,Language!$A$29:$E$29)),'Lista de Prestatarios'!$B$3,VLOOKUP(B162,'Lista de Prestatarios'!$A$2:$B$500,2,FALSE))),"")</f>
        <v/>
      </c>
      <c r="P162" s="58" t="str">
        <f>IF(B162&lt;&gt;"",IF(OR(D162&gt;0,G162&gt;0),COUNTIF($B$2:B162,B162),COUNTIFS($B$2:B162,B162,$E$2:E162,"&gt;0")),"")</f>
        <v/>
      </c>
    </row>
    <row r="163" spans="1:16" x14ac:dyDescent="0.35">
      <c r="A163" s="51" t="str">
        <f t="shared" si="6"/>
        <v/>
      </c>
      <c r="B163" s="99"/>
      <c r="C163" s="3"/>
      <c r="D163" s="13"/>
      <c r="E163" s="13"/>
      <c r="F163" s="13"/>
      <c r="G163" s="81"/>
      <c r="H163" s="107" t="str">
        <f>IF(B163&lt;&gt;"",IF(OR(O163=0,O163=999),"",SUMIFS($E$2:E163,$A$2:A163,A163)-SUMIFS($F$2:F163,$A$2:A163,A163)),"")</f>
        <v/>
      </c>
      <c r="I163" s="109" t="str">
        <f t="shared" si="8"/>
        <v/>
      </c>
      <c r="J163" s="113"/>
      <c r="K163" s="90"/>
      <c r="L163" s="73"/>
      <c r="M163" s="69" t="str">
        <f>IF(C163&lt;&gt;"",DailyLog!$S$3,"")</f>
        <v/>
      </c>
      <c r="N163" s="56" t="str">
        <f t="shared" si="7"/>
        <v/>
      </c>
      <c r="O163" s="53" t="str">
        <f>IF($B163&lt;&gt;"",IF(ISNUMBER(_xlfn.XMATCH($B163,Language!$A$6:$E$6)),0,IF(ISNUMBER(_xlfn.XMATCH($B163,Language!$A$29:$E$29)),'Lista de Prestatarios'!$B$3,VLOOKUP(B163,'Lista de Prestatarios'!$A$2:$B$500,2,FALSE))),"")</f>
        <v/>
      </c>
      <c r="P163" s="58" t="str">
        <f>IF(B163&lt;&gt;"",IF(OR(D163&gt;0,G163&gt;0),COUNTIF($B$2:B163,B163),COUNTIFS($B$2:B163,B163,$E$2:E163,"&gt;0")),"")</f>
        <v/>
      </c>
    </row>
    <row r="164" spans="1:16" x14ac:dyDescent="0.35">
      <c r="A164" s="51" t="str">
        <f t="shared" si="6"/>
        <v/>
      </c>
      <c r="B164" s="99"/>
      <c r="C164" s="3"/>
      <c r="D164" s="13"/>
      <c r="E164" s="13"/>
      <c r="F164" s="13"/>
      <c r="G164" s="81"/>
      <c r="H164" s="107" t="str">
        <f>IF(B164&lt;&gt;"",IF(OR(O164=0,O164=999),"",SUMIFS($E$2:E164,$A$2:A164,A164)-SUMIFS($F$2:F164,$A$2:A164,A164)),"")</f>
        <v/>
      </c>
      <c r="I164" s="109" t="str">
        <f t="shared" si="8"/>
        <v/>
      </c>
      <c r="J164" s="113"/>
      <c r="K164" s="90"/>
      <c r="L164" s="73"/>
      <c r="M164" s="69" t="str">
        <f>IF(C164&lt;&gt;"",DailyLog!$S$3,"")</f>
        <v/>
      </c>
      <c r="N164" s="56" t="str">
        <f t="shared" si="7"/>
        <v/>
      </c>
      <c r="O164" s="53" t="str">
        <f>IF($B164&lt;&gt;"",IF(ISNUMBER(_xlfn.XMATCH($B164,Language!$A$6:$E$6)),0,IF(ISNUMBER(_xlfn.XMATCH($B164,Language!$A$29:$E$29)),'Lista de Prestatarios'!$B$3,VLOOKUP(B164,'Lista de Prestatarios'!$A$2:$B$500,2,FALSE))),"")</f>
        <v/>
      </c>
      <c r="P164" s="58" t="str">
        <f>IF(B164&lt;&gt;"",IF(OR(D164&gt;0,G164&gt;0),COUNTIF($B$2:B164,B164),COUNTIFS($B$2:B164,B164,$E$2:E164,"&gt;0")),"")</f>
        <v/>
      </c>
    </row>
    <row r="165" spans="1:16" x14ac:dyDescent="0.35">
      <c r="A165" s="51" t="str">
        <f t="shared" si="6"/>
        <v/>
      </c>
      <c r="B165" s="99"/>
      <c r="C165" s="3"/>
      <c r="D165" s="13"/>
      <c r="E165" s="13"/>
      <c r="F165" s="13"/>
      <c r="G165" s="81"/>
      <c r="H165" s="107" t="str">
        <f>IF(B165&lt;&gt;"",IF(OR(O165=0,O165=999),"",SUMIFS($E$2:E165,$A$2:A165,A165)-SUMIFS($F$2:F165,$A$2:A165,A165)),"")</f>
        <v/>
      </c>
      <c r="I165" s="109" t="str">
        <f t="shared" si="8"/>
        <v/>
      </c>
      <c r="J165" s="113"/>
      <c r="K165" s="90"/>
      <c r="L165" s="73"/>
      <c r="M165" s="69" t="str">
        <f>IF(C165&lt;&gt;"",DailyLog!$S$3,"")</f>
        <v/>
      </c>
      <c r="N165" s="56" t="str">
        <f t="shared" si="7"/>
        <v/>
      </c>
      <c r="O165" s="53" t="str">
        <f>IF($B165&lt;&gt;"",IF(ISNUMBER(_xlfn.XMATCH($B165,Language!$A$6:$E$6)),0,IF(ISNUMBER(_xlfn.XMATCH($B165,Language!$A$29:$E$29)),'Lista de Prestatarios'!$B$3,VLOOKUP(B165,'Lista de Prestatarios'!$A$2:$B$500,2,FALSE))),"")</f>
        <v/>
      </c>
      <c r="P165" s="58" t="str">
        <f>IF(B165&lt;&gt;"",IF(OR(D165&gt;0,G165&gt;0),COUNTIF($B$2:B165,B165),COUNTIFS($B$2:B165,B165,$E$2:E165,"&gt;0")),"")</f>
        <v/>
      </c>
    </row>
    <row r="166" spans="1:16" x14ac:dyDescent="0.35">
      <c r="A166" s="51" t="str">
        <f t="shared" si="6"/>
        <v/>
      </c>
      <c r="B166" s="99"/>
      <c r="C166" s="3"/>
      <c r="D166" s="13"/>
      <c r="E166" s="13"/>
      <c r="F166" s="13"/>
      <c r="G166" s="81"/>
      <c r="H166" s="107" t="str">
        <f>IF(B166&lt;&gt;"",IF(OR(O166=0,O166=999),"",SUMIFS($E$2:E166,$A$2:A166,A166)-SUMIFS($F$2:F166,$A$2:A166,A166)),"")</f>
        <v/>
      </c>
      <c r="I166" s="109" t="str">
        <f t="shared" si="8"/>
        <v/>
      </c>
      <c r="J166" s="113"/>
      <c r="K166" s="90"/>
      <c r="L166" s="73"/>
      <c r="M166" s="69" t="str">
        <f>IF(C166&lt;&gt;"",DailyLog!$S$3,"")</f>
        <v/>
      </c>
      <c r="N166" s="56" t="str">
        <f t="shared" si="7"/>
        <v/>
      </c>
      <c r="O166" s="53" t="str">
        <f>IF($B166&lt;&gt;"",IF(ISNUMBER(_xlfn.XMATCH($B166,Language!$A$6:$E$6)),0,IF(ISNUMBER(_xlfn.XMATCH($B166,Language!$A$29:$E$29)),'Lista de Prestatarios'!$B$3,VLOOKUP(B166,'Lista de Prestatarios'!$A$2:$B$500,2,FALSE))),"")</f>
        <v/>
      </c>
      <c r="P166" s="58" t="str">
        <f>IF(B166&lt;&gt;"",IF(OR(D166&gt;0,G166&gt;0),COUNTIF($B$2:B166,B166),COUNTIFS($B$2:B166,B166,$E$2:E166,"&gt;0")),"")</f>
        <v/>
      </c>
    </row>
    <row r="167" spans="1:16" x14ac:dyDescent="0.35">
      <c r="A167" s="51" t="str">
        <f t="shared" si="6"/>
        <v/>
      </c>
      <c r="B167" s="99"/>
      <c r="C167" s="3"/>
      <c r="D167" s="13"/>
      <c r="E167" s="13"/>
      <c r="F167" s="13"/>
      <c r="G167" s="81"/>
      <c r="H167" s="107" t="str">
        <f>IF(B167&lt;&gt;"",IF(OR(O167=0,O167=999),"",SUMIFS($E$2:E167,$A$2:A167,A167)-SUMIFS($F$2:F167,$A$2:A167,A167)),"")</f>
        <v/>
      </c>
      <c r="I167" s="109" t="str">
        <f t="shared" si="8"/>
        <v/>
      </c>
      <c r="J167" s="113"/>
      <c r="K167" s="90"/>
      <c r="L167" s="73"/>
      <c r="M167" s="69" t="str">
        <f>IF(C167&lt;&gt;"",DailyLog!$S$3,"")</f>
        <v/>
      </c>
      <c r="N167" s="56" t="str">
        <f t="shared" si="7"/>
        <v/>
      </c>
      <c r="O167" s="53" t="str">
        <f>IF($B167&lt;&gt;"",IF(ISNUMBER(_xlfn.XMATCH($B167,Language!$A$6:$E$6)),0,IF(ISNUMBER(_xlfn.XMATCH($B167,Language!$A$29:$E$29)),'Lista de Prestatarios'!$B$3,VLOOKUP(B167,'Lista de Prestatarios'!$A$2:$B$500,2,FALSE))),"")</f>
        <v/>
      </c>
      <c r="P167" s="58" t="str">
        <f>IF(B167&lt;&gt;"",IF(OR(D167&gt;0,G167&gt;0),COUNTIF($B$2:B167,B167),COUNTIFS($B$2:B167,B167,$E$2:E167,"&gt;0")),"")</f>
        <v/>
      </c>
    </row>
    <row r="168" spans="1:16" x14ac:dyDescent="0.35">
      <c r="A168" s="51" t="str">
        <f t="shared" si="6"/>
        <v/>
      </c>
      <c r="B168" s="99"/>
      <c r="C168" s="3"/>
      <c r="D168" s="13"/>
      <c r="E168" s="13"/>
      <c r="F168" s="13"/>
      <c r="G168" s="81"/>
      <c r="H168" s="107" t="str">
        <f>IF(B168&lt;&gt;"",IF(OR(O168=0,O168=999),"",SUMIFS($E$2:E168,$A$2:A168,A168)-SUMIFS($F$2:F168,$A$2:A168,A168)),"")</f>
        <v/>
      </c>
      <c r="I168" s="109" t="str">
        <f t="shared" si="8"/>
        <v/>
      </c>
      <c r="J168" s="113"/>
      <c r="K168" s="90"/>
      <c r="L168" s="73"/>
      <c r="M168" s="69" t="str">
        <f>IF(C168&lt;&gt;"",DailyLog!$S$3,"")</f>
        <v/>
      </c>
      <c r="N168" s="56" t="str">
        <f t="shared" si="7"/>
        <v/>
      </c>
      <c r="O168" s="53" t="str">
        <f>IF($B168&lt;&gt;"",IF(ISNUMBER(_xlfn.XMATCH($B168,Language!$A$6:$E$6)),0,IF(ISNUMBER(_xlfn.XMATCH($B168,Language!$A$29:$E$29)),'Lista de Prestatarios'!$B$3,VLOOKUP(B168,'Lista de Prestatarios'!$A$2:$B$500,2,FALSE))),"")</f>
        <v/>
      </c>
      <c r="P168" s="58" t="str">
        <f>IF(B168&lt;&gt;"",IF(OR(D168&gt;0,G168&gt;0),COUNTIF($B$2:B168,B168),COUNTIFS($B$2:B168,B168,$E$2:E168,"&gt;0")),"")</f>
        <v/>
      </c>
    </row>
    <row r="169" spans="1:16" x14ac:dyDescent="0.35">
      <c r="A169" s="51" t="str">
        <f t="shared" si="6"/>
        <v/>
      </c>
      <c r="B169" s="99"/>
      <c r="C169" s="3"/>
      <c r="D169" s="13"/>
      <c r="E169" s="13"/>
      <c r="F169" s="13"/>
      <c r="G169" s="81"/>
      <c r="H169" s="107" t="str">
        <f>IF(B169&lt;&gt;"",IF(OR(O169=0,O169=999),"",SUMIFS($E$2:E169,$A$2:A169,A169)-SUMIFS($F$2:F169,$A$2:A169,A169)),"")</f>
        <v/>
      </c>
      <c r="I169" s="109" t="str">
        <f t="shared" si="8"/>
        <v/>
      </c>
      <c r="J169" s="113"/>
      <c r="K169" s="90"/>
      <c r="L169" s="73"/>
      <c r="M169" s="69" t="str">
        <f>IF(C169&lt;&gt;"",DailyLog!$S$3,"")</f>
        <v/>
      </c>
      <c r="N169" s="56" t="str">
        <f t="shared" si="7"/>
        <v/>
      </c>
      <c r="O169" s="53" t="str">
        <f>IF($B169&lt;&gt;"",IF(ISNUMBER(_xlfn.XMATCH($B169,Language!$A$6:$E$6)),0,IF(ISNUMBER(_xlfn.XMATCH($B169,Language!$A$29:$E$29)),'Lista de Prestatarios'!$B$3,VLOOKUP(B169,'Lista de Prestatarios'!$A$2:$B$500,2,FALSE))),"")</f>
        <v/>
      </c>
      <c r="P169" s="58" t="str">
        <f>IF(B169&lt;&gt;"",IF(OR(D169&gt;0,G169&gt;0),COUNTIF($B$2:B169,B169),COUNTIFS($B$2:B169,B169,$E$2:E169,"&gt;0")),"")</f>
        <v/>
      </c>
    </row>
    <row r="170" spans="1:16" x14ac:dyDescent="0.35">
      <c r="A170" s="51" t="str">
        <f t="shared" si="6"/>
        <v/>
      </c>
      <c r="B170" s="99"/>
      <c r="C170" s="3"/>
      <c r="D170" s="13"/>
      <c r="E170" s="13"/>
      <c r="F170" s="13"/>
      <c r="G170" s="81"/>
      <c r="H170" s="107" t="str">
        <f>IF(B170&lt;&gt;"",IF(OR(O170=0,O170=999),"",SUMIFS($E$2:E170,$A$2:A170,A170)-SUMIFS($F$2:F170,$A$2:A170,A170)),"")</f>
        <v/>
      </c>
      <c r="I170" s="109" t="str">
        <f t="shared" si="8"/>
        <v/>
      </c>
      <c r="J170" s="113"/>
      <c r="K170" s="90"/>
      <c r="L170" s="73"/>
      <c r="M170" s="69" t="str">
        <f>IF(C170&lt;&gt;"",DailyLog!$S$3,"")</f>
        <v/>
      </c>
      <c r="N170" s="56" t="str">
        <f t="shared" si="7"/>
        <v/>
      </c>
      <c r="O170" s="53" t="str">
        <f>IF($B170&lt;&gt;"",IF(ISNUMBER(_xlfn.XMATCH($B170,Language!$A$6:$E$6)),0,IF(ISNUMBER(_xlfn.XMATCH($B170,Language!$A$29:$E$29)),'Lista de Prestatarios'!$B$3,VLOOKUP(B170,'Lista de Prestatarios'!$A$2:$B$500,2,FALSE))),"")</f>
        <v/>
      </c>
      <c r="P170" s="58" t="str">
        <f>IF(B170&lt;&gt;"",IF(OR(D170&gt;0,G170&gt;0),COUNTIF($B$2:B170,B170),COUNTIFS($B$2:B170,B170,$E$2:E170,"&gt;0")),"")</f>
        <v/>
      </c>
    </row>
    <row r="171" spans="1:16" x14ac:dyDescent="0.35">
      <c r="A171" s="51" t="str">
        <f t="shared" si="6"/>
        <v/>
      </c>
      <c r="B171" s="99"/>
      <c r="C171" s="3"/>
      <c r="D171" s="13"/>
      <c r="E171" s="13"/>
      <c r="F171" s="13"/>
      <c r="G171" s="81"/>
      <c r="H171" s="107" t="str">
        <f>IF(B171&lt;&gt;"",IF(OR(O171=0,O171=999),"",SUMIFS($E$2:E171,$A$2:A171,A171)-SUMIFS($F$2:F171,$A$2:A171,A171)),"")</f>
        <v/>
      </c>
      <c r="I171" s="109" t="str">
        <f t="shared" si="8"/>
        <v/>
      </c>
      <c r="J171" s="113"/>
      <c r="K171" s="90"/>
      <c r="L171" s="73"/>
      <c r="M171" s="69" t="str">
        <f>IF(C171&lt;&gt;"",DailyLog!$S$3,"")</f>
        <v/>
      </c>
      <c r="N171" s="56" t="str">
        <f t="shared" si="7"/>
        <v/>
      </c>
      <c r="O171" s="53" t="str">
        <f>IF($B171&lt;&gt;"",IF(ISNUMBER(_xlfn.XMATCH($B171,Language!$A$6:$E$6)),0,IF(ISNUMBER(_xlfn.XMATCH($B171,Language!$A$29:$E$29)),'Lista de Prestatarios'!$B$3,VLOOKUP(B171,'Lista de Prestatarios'!$A$2:$B$500,2,FALSE))),"")</f>
        <v/>
      </c>
      <c r="P171" s="58" t="str">
        <f>IF(B171&lt;&gt;"",IF(OR(D171&gt;0,G171&gt;0),COUNTIF($B$2:B171,B171),COUNTIFS($B$2:B171,B171,$E$2:E171,"&gt;0")),"")</f>
        <v/>
      </c>
    </row>
    <row r="172" spans="1:16" x14ac:dyDescent="0.35">
      <c r="A172" s="51" t="str">
        <f t="shared" si="6"/>
        <v/>
      </c>
      <c r="B172" s="99"/>
      <c r="C172" s="3"/>
      <c r="D172" s="13"/>
      <c r="E172" s="13"/>
      <c r="F172" s="13"/>
      <c r="G172" s="81"/>
      <c r="H172" s="107" t="str">
        <f>IF(B172&lt;&gt;"",IF(OR(O172=0,O172=999),"",SUMIFS($E$2:E172,$A$2:A172,A172)-SUMIFS($F$2:F172,$A$2:A172,A172)),"")</f>
        <v/>
      </c>
      <c r="I172" s="109" t="str">
        <f t="shared" si="8"/>
        <v/>
      </c>
      <c r="J172" s="113"/>
      <c r="K172" s="90"/>
      <c r="L172" s="73"/>
      <c r="M172" s="69" t="str">
        <f>IF(C172&lt;&gt;"",DailyLog!$S$3,"")</f>
        <v/>
      </c>
      <c r="N172" s="56" t="str">
        <f t="shared" si="7"/>
        <v/>
      </c>
      <c r="O172" s="53" t="str">
        <f>IF($B172&lt;&gt;"",IF(ISNUMBER(_xlfn.XMATCH($B172,Language!$A$6:$E$6)),0,IF(ISNUMBER(_xlfn.XMATCH($B172,Language!$A$29:$E$29)),'Lista de Prestatarios'!$B$3,VLOOKUP(B172,'Lista de Prestatarios'!$A$2:$B$500,2,FALSE))),"")</f>
        <v/>
      </c>
      <c r="P172" s="58" t="str">
        <f>IF(B172&lt;&gt;"",IF(OR(D172&gt;0,G172&gt;0),COUNTIF($B$2:B172,B172),COUNTIFS($B$2:B172,B172,$E$2:E172,"&gt;0")),"")</f>
        <v/>
      </c>
    </row>
    <row r="173" spans="1:16" x14ac:dyDescent="0.35">
      <c r="A173" s="51" t="str">
        <f t="shared" si="6"/>
        <v/>
      </c>
      <c r="B173" s="99"/>
      <c r="C173" s="3"/>
      <c r="D173" s="13"/>
      <c r="E173" s="13"/>
      <c r="F173" s="13"/>
      <c r="G173" s="81"/>
      <c r="H173" s="107" t="str">
        <f>IF(B173&lt;&gt;"",IF(OR(O173=0,O173=999),"",SUMIFS($E$2:E173,$A$2:A173,A173)-SUMIFS($F$2:F173,$A$2:A173,A173)),"")</f>
        <v/>
      </c>
      <c r="I173" s="109" t="str">
        <f t="shared" si="8"/>
        <v/>
      </c>
      <c r="J173" s="113"/>
      <c r="K173" s="90"/>
      <c r="L173" s="73"/>
      <c r="M173" s="69" t="str">
        <f>IF(C173&lt;&gt;"",DailyLog!$S$3,"")</f>
        <v/>
      </c>
      <c r="N173" s="56" t="str">
        <f t="shared" si="7"/>
        <v/>
      </c>
      <c r="O173" s="53" t="str">
        <f>IF($B173&lt;&gt;"",IF(ISNUMBER(_xlfn.XMATCH($B173,Language!$A$6:$E$6)),0,IF(ISNUMBER(_xlfn.XMATCH($B173,Language!$A$29:$E$29)),'Lista de Prestatarios'!$B$3,VLOOKUP(B173,'Lista de Prestatarios'!$A$2:$B$500,2,FALSE))),"")</f>
        <v/>
      </c>
      <c r="P173" s="58" t="str">
        <f>IF(B173&lt;&gt;"",IF(OR(D173&gt;0,G173&gt;0),COUNTIF($B$2:B173,B173),COUNTIFS($B$2:B173,B173,$E$2:E173,"&gt;0")),"")</f>
        <v/>
      </c>
    </row>
    <row r="174" spans="1:16" x14ac:dyDescent="0.35">
      <c r="A174" s="51" t="str">
        <f t="shared" si="6"/>
        <v/>
      </c>
      <c r="B174" s="99"/>
      <c r="C174" s="3"/>
      <c r="D174" s="13"/>
      <c r="E174" s="13"/>
      <c r="F174" s="13"/>
      <c r="G174" s="81"/>
      <c r="H174" s="107" t="str">
        <f>IF(B174&lt;&gt;"",IF(OR(O174=0,O174=999),"",SUMIFS($E$2:E174,$A$2:A174,A174)-SUMIFS($F$2:F174,$A$2:A174,A174)),"")</f>
        <v/>
      </c>
      <c r="I174" s="109" t="str">
        <f t="shared" si="8"/>
        <v/>
      </c>
      <c r="J174" s="113"/>
      <c r="K174" s="90"/>
      <c r="L174" s="73"/>
      <c r="M174" s="69" t="str">
        <f>IF(C174&lt;&gt;"",DailyLog!$S$3,"")</f>
        <v/>
      </c>
      <c r="N174" s="56" t="str">
        <f t="shared" si="7"/>
        <v/>
      </c>
      <c r="O174" s="53" t="str">
        <f>IF($B174&lt;&gt;"",IF(ISNUMBER(_xlfn.XMATCH($B174,Language!$A$6:$E$6)),0,IF(ISNUMBER(_xlfn.XMATCH($B174,Language!$A$29:$E$29)),'Lista de Prestatarios'!$B$3,VLOOKUP(B174,'Lista de Prestatarios'!$A$2:$B$500,2,FALSE))),"")</f>
        <v/>
      </c>
      <c r="P174" s="58" t="str">
        <f>IF(B174&lt;&gt;"",IF(OR(D174&gt;0,G174&gt;0),COUNTIF($B$2:B174,B174),COUNTIFS($B$2:B174,B174,$E$2:E174,"&gt;0")),"")</f>
        <v/>
      </c>
    </row>
    <row r="175" spans="1:16" x14ac:dyDescent="0.35">
      <c r="A175" s="51" t="str">
        <f t="shared" si="6"/>
        <v/>
      </c>
      <c r="B175" s="99"/>
      <c r="C175" s="3"/>
      <c r="D175" s="13"/>
      <c r="E175" s="13"/>
      <c r="F175" s="13"/>
      <c r="G175" s="81"/>
      <c r="H175" s="107" t="str">
        <f>IF(B175&lt;&gt;"",IF(OR(O175=0,O175=999),"",SUMIFS($E$2:E175,$A$2:A175,A175)-SUMIFS($F$2:F175,$A$2:A175,A175)),"")</f>
        <v/>
      </c>
      <c r="I175" s="109" t="str">
        <f t="shared" si="8"/>
        <v/>
      </c>
      <c r="J175" s="113"/>
      <c r="K175" s="90"/>
      <c r="L175" s="73"/>
      <c r="M175" s="69" t="str">
        <f>IF(C175&lt;&gt;"",DailyLog!$S$3,"")</f>
        <v/>
      </c>
      <c r="N175" s="56" t="str">
        <f t="shared" si="7"/>
        <v/>
      </c>
      <c r="O175" s="53" t="str">
        <f>IF($B175&lt;&gt;"",IF(ISNUMBER(_xlfn.XMATCH($B175,Language!$A$6:$E$6)),0,IF(ISNUMBER(_xlfn.XMATCH($B175,Language!$A$29:$E$29)),'Lista de Prestatarios'!$B$3,VLOOKUP(B175,'Lista de Prestatarios'!$A$2:$B$500,2,FALSE))),"")</f>
        <v/>
      </c>
      <c r="P175" s="58" t="str">
        <f>IF(B175&lt;&gt;"",IF(OR(D175&gt;0,G175&gt;0),COUNTIF($B$2:B175,B175),COUNTIFS($B$2:B175,B175,$E$2:E175,"&gt;0")),"")</f>
        <v/>
      </c>
    </row>
    <row r="176" spans="1:16" x14ac:dyDescent="0.35">
      <c r="A176" s="51" t="str">
        <f t="shared" si="6"/>
        <v/>
      </c>
      <c r="B176" s="99"/>
      <c r="C176" s="3"/>
      <c r="D176" s="13"/>
      <c r="E176" s="13"/>
      <c r="F176" s="13"/>
      <c r="G176" s="81"/>
      <c r="H176" s="107" t="str">
        <f>IF(B176&lt;&gt;"",IF(OR(O176=0,O176=999),"",SUMIFS($E$2:E176,$A$2:A176,A176)-SUMIFS($F$2:F176,$A$2:A176,A176)),"")</f>
        <v/>
      </c>
      <c r="I176" s="109" t="str">
        <f t="shared" si="8"/>
        <v/>
      </c>
      <c r="J176" s="113"/>
      <c r="K176" s="90"/>
      <c r="L176" s="73"/>
      <c r="M176" s="69" t="str">
        <f>IF(C176&lt;&gt;"",DailyLog!$S$3,"")</f>
        <v/>
      </c>
      <c r="N176" s="56" t="str">
        <f t="shared" si="7"/>
        <v/>
      </c>
      <c r="O176" s="53" t="str">
        <f>IF($B176&lt;&gt;"",IF(ISNUMBER(_xlfn.XMATCH($B176,Language!$A$6:$E$6)),0,IF(ISNUMBER(_xlfn.XMATCH($B176,Language!$A$29:$E$29)),'Lista de Prestatarios'!$B$3,VLOOKUP(B176,'Lista de Prestatarios'!$A$2:$B$500,2,FALSE))),"")</f>
        <v/>
      </c>
      <c r="P176" s="58" t="str">
        <f>IF(B176&lt;&gt;"",IF(OR(D176&gt;0,G176&gt;0),COUNTIF($B$2:B176,B176),COUNTIFS($B$2:B176,B176,$E$2:E176,"&gt;0")),"")</f>
        <v/>
      </c>
    </row>
    <row r="177" spans="1:16" x14ac:dyDescent="0.35">
      <c r="A177" s="51" t="str">
        <f t="shared" si="6"/>
        <v/>
      </c>
      <c r="B177" s="99"/>
      <c r="C177" s="3"/>
      <c r="D177" s="13"/>
      <c r="E177" s="13"/>
      <c r="F177" s="13"/>
      <c r="G177" s="81"/>
      <c r="H177" s="107" t="str">
        <f>IF(B177&lt;&gt;"",IF(OR(O177=0,O177=999),"",SUMIFS($E$2:E177,$A$2:A177,A177)-SUMIFS($F$2:F177,$A$2:A177,A177)),"")</f>
        <v/>
      </c>
      <c r="I177" s="109" t="str">
        <f t="shared" si="8"/>
        <v/>
      </c>
      <c r="J177" s="113"/>
      <c r="K177" s="90"/>
      <c r="L177" s="73"/>
      <c r="M177" s="69" t="str">
        <f>IF(C177&lt;&gt;"",DailyLog!$S$3,"")</f>
        <v/>
      </c>
      <c r="N177" s="56" t="str">
        <f t="shared" si="7"/>
        <v/>
      </c>
      <c r="O177" s="53" t="str">
        <f>IF($B177&lt;&gt;"",IF(ISNUMBER(_xlfn.XMATCH($B177,Language!$A$6:$E$6)),0,IF(ISNUMBER(_xlfn.XMATCH($B177,Language!$A$29:$E$29)),'Lista de Prestatarios'!$B$3,VLOOKUP(B177,'Lista de Prestatarios'!$A$2:$B$500,2,FALSE))),"")</f>
        <v/>
      </c>
      <c r="P177" s="58" t="str">
        <f>IF(B177&lt;&gt;"",IF(OR(D177&gt;0,G177&gt;0),COUNTIF($B$2:B177,B177),COUNTIFS($B$2:B177,B177,$E$2:E177,"&gt;0")),"")</f>
        <v/>
      </c>
    </row>
    <row r="178" spans="1:16" x14ac:dyDescent="0.35">
      <c r="A178" s="51" t="str">
        <f t="shared" si="6"/>
        <v/>
      </c>
      <c r="B178" s="99"/>
      <c r="C178" s="3"/>
      <c r="D178" s="13"/>
      <c r="E178" s="13"/>
      <c r="F178" s="13"/>
      <c r="G178" s="81"/>
      <c r="H178" s="107" t="str">
        <f>IF(B178&lt;&gt;"",IF(OR(O178=0,O178=999),"",SUMIFS($E$2:E178,$A$2:A178,A178)-SUMIFS($F$2:F178,$A$2:A178,A178)),"")</f>
        <v/>
      </c>
      <c r="I178" s="109" t="str">
        <f t="shared" si="8"/>
        <v/>
      </c>
      <c r="J178" s="113"/>
      <c r="K178" s="90"/>
      <c r="L178" s="73"/>
      <c r="M178" s="69" t="str">
        <f>IF(C178&lt;&gt;"",DailyLog!$S$3,"")</f>
        <v/>
      </c>
      <c r="N178" s="56" t="str">
        <f t="shared" si="7"/>
        <v/>
      </c>
      <c r="O178" s="53" t="str">
        <f>IF($B178&lt;&gt;"",IF(ISNUMBER(_xlfn.XMATCH($B178,Language!$A$6:$E$6)),0,IF(ISNUMBER(_xlfn.XMATCH($B178,Language!$A$29:$E$29)),'Lista de Prestatarios'!$B$3,VLOOKUP(B178,'Lista de Prestatarios'!$A$2:$B$500,2,FALSE))),"")</f>
        <v/>
      </c>
      <c r="P178" s="58" t="str">
        <f>IF(B178&lt;&gt;"",IF(OR(D178&gt;0,G178&gt;0),COUNTIF($B$2:B178,B178),COUNTIFS($B$2:B178,B178,$E$2:E178,"&gt;0")),"")</f>
        <v/>
      </c>
    </row>
    <row r="179" spans="1:16" x14ac:dyDescent="0.35">
      <c r="A179" s="51" t="str">
        <f t="shared" si="6"/>
        <v/>
      </c>
      <c r="B179" s="100"/>
      <c r="C179" s="3"/>
      <c r="D179" s="13"/>
      <c r="E179" s="13"/>
      <c r="F179" s="13"/>
      <c r="G179" s="81"/>
      <c r="H179" s="107" t="str">
        <f>IF(B179&lt;&gt;"",IF(OR(O179=0,O179=999),"",SUMIFS($E$2:E179,$A$2:A179,A179)-SUMIFS($F$2:F179,$A$2:A179,A179)),"")</f>
        <v/>
      </c>
      <c r="I179" s="109" t="str">
        <f t="shared" si="8"/>
        <v/>
      </c>
      <c r="J179" s="113"/>
      <c r="K179" s="90"/>
      <c r="L179" s="73"/>
      <c r="M179" s="69" t="str">
        <f>IF(C179&lt;&gt;"",DailyLog!$S$3,"")</f>
        <v/>
      </c>
      <c r="N179" s="56" t="str">
        <f t="shared" si="7"/>
        <v/>
      </c>
      <c r="O179" s="53" t="str">
        <f>IF($B179&lt;&gt;"",IF(ISNUMBER(_xlfn.XMATCH($B179,Language!$A$6:$E$6)),0,IF(ISNUMBER(_xlfn.XMATCH($B179,Language!$A$29:$E$29)),'Lista de Prestatarios'!$B$3,VLOOKUP(B179,'Lista de Prestatarios'!$A$2:$B$500,2,FALSE))),"")</f>
        <v/>
      </c>
      <c r="P179" s="58" t="str">
        <f>IF(B179&lt;&gt;"",IF(OR(D179&gt;0,G179&gt;0),COUNTIF($B$2:B179,B179),COUNTIFS($B$2:B179,B179,$E$2:E179,"&gt;0")),"")</f>
        <v/>
      </c>
    </row>
    <row r="180" spans="1:16" x14ac:dyDescent="0.35">
      <c r="A180" s="51" t="str">
        <f t="shared" si="6"/>
        <v/>
      </c>
      <c r="B180" s="99"/>
      <c r="C180" s="3"/>
      <c r="D180" s="13"/>
      <c r="E180" s="13"/>
      <c r="F180" s="13"/>
      <c r="G180" s="81"/>
      <c r="H180" s="107" t="str">
        <f>IF(B180&lt;&gt;"",IF(OR(O180=0,O180=999),"",SUMIFS($E$2:E180,$A$2:A180,A180)-SUMIFS($F$2:F180,$A$2:A180,A180)),"")</f>
        <v/>
      </c>
      <c r="I180" s="109" t="str">
        <f t="shared" si="8"/>
        <v/>
      </c>
      <c r="J180" s="113"/>
      <c r="K180" s="90"/>
      <c r="L180" s="73"/>
      <c r="M180" s="69" t="str">
        <f>IF(C180&lt;&gt;"",DailyLog!$S$3,"")</f>
        <v/>
      </c>
      <c r="N180" s="56" t="str">
        <f t="shared" si="7"/>
        <v/>
      </c>
      <c r="O180" s="53" t="str">
        <f>IF($B180&lt;&gt;"",IF(ISNUMBER(_xlfn.XMATCH($B180,Language!$A$6:$E$6)),0,IF(ISNUMBER(_xlfn.XMATCH($B180,Language!$A$29:$E$29)),'Lista de Prestatarios'!$B$3,VLOOKUP(B180,'Lista de Prestatarios'!$A$2:$B$500,2,FALSE))),"")</f>
        <v/>
      </c>
      <c r="P180" s="58" t="str">
        <f>IF(B180&lt;&gt;"",IF(OR(D180&gt;0,G180&gt;0),COUNTIF($B$2:B180,B180),COUNTIFS($B$2:B180,B180,$E$2:E180,"&gt;0")),"")</f>
        <v/>
      </c>
    </row>
    <row r="181" spans="1:16" x14ac:dyDescent="0.35">
      <c r="A181" s="51" t="str">
        <f t="shared" si="6"/>
        <v/>
      </c>
      <c r="B181" s="99"/>
      <c r="C181" s="3"/>
      <c r="D181" s="13"/>
      <c r="E181" s="13"/>
      <c r="F181" s="13"/>
      <c r="G181" s="81"/>
      <c r="H181" s="107" t="str">
        <f>IF(B181&lt;&gt;"",IF(OR(O181=0,O181=999),"",SUMIFS($E$2:E181,$A$2:A181,A181)-SUMIFS($F$2:F181,$A$2:A181,A181)),"")</f>
        <v/>
      </c>
      <c r="I181" s="109" t="str">
        <f t="shared" si="8"/>
        <v/>
      </c>
      <c r="J181" s="113"/>
      <c r="K181" s="90"/>
      <c r="L181" s="73"/>
      <c r="M181" s="69" t="str">
        <f>IF(C181&lt;&gt;"",DailyLog!$S$3,"")</f>
        <v/>
      </c>
      <c r="N181" s="56" t="str">
        <f t="shared" si="7"/>
        <v/>
      </c>
      <c r="O181" s="53" t="str">
        <f>IF($B181&lt;&gt;"",IF(ISNUMBER(_xlfn.XMATCH($B181,Language!$A$6:$E$6)),0,IF(ISNUMBER(_xlfn.XMATCH($B181,Language!$A$29:$E$29)),'Lista de Prestatarios'!$B$3,VLOOKUP(B181,'Lista de Prestatarios'!$A$2:$B$500,2,FALSE))),"")</f>
        <v/>
      </c>
      <c r="P181" s="58" t="str">
        <f>IF(B181&lt;&gt;"",IF(OR(D181&gt;0,G181&gt;0),COUNTIF($B$2:B181,B181),COUNTIFS($B$2:B181,B181,$E$2:E181,"&gt;0")),"")</f>
        <v/>
      </c>
    </row>
    <row r="182" spans="1:16" x14ac:dyDescent="0.35">
      <c r="A182" s="51" t="str">
        <f t="shared" si="6"/>
        <v/>
      </c>
      <c r="B182" s="99"/>
      <c r="C182" s="3"/>
      <c r="D182" s="13"/>
      <c r="E182" s="13"/>
      <c r="F182" s="13"/>
      <c r="G182" s="81"/>
      <c r="H182" s="107" t="str">
        <f>IF(B182&lt;&gt;"",IF(OR(O182=0,O182=999),"",SUMIFS($E$2:E182,$A$2:A182,A182)-SUMIFS($F$2:F182,$A$2:A182,A182)),"")</f>
        <v/>
      </c>
      <c r="I182" s="109" t="str">
        <f t="shared" si="8"/>
        <v/>
      </c>
      <c r="J182" s="113"/>
      <c r="K182" s="90"/>
      <c r="L182" s="73"/>
      <c r="M182" s="69" t="str">
        <f>IF(C182&lt;&gt;"",DailyLog!$S$3,"")</f>
        <v/>
      </c>
      <c r="N182" s="56" t="str">
        <f t="shared" si="7"/>
        <v/>
      </c>
      <c r="O182" s="53" t="str">
        <f>IF($B182&lt;&gt;"",IF(ISNUMBER(_xlfn.XMATCH($B182,Language!$A$6:$E$6)),0,IF(ISNUMBER(_xlfn.XMATCH($B182,Language!$A$29:$E$29)),'Lista de Prestatarios'!$B$3,VLOOKUP(B182,'Lista de Prestatarios'!$A$2:$B$500,2,FALSE))),"")</f>
        <v/>
      </c>
      <c r="P182" s="58" t="str">
        <f>IF(B182&lt;&gt;"",IF(OR(D182&gt;0,G182&gt;0),COUNTIF($B$2:B182,B182),COUNTIFS($B$2:B182,B182,$E$2:E182,"&gt;0")),"")</f>
        <v/>
      </c>
    </row>
    <row r="183" spans="1:16" x14ac:dyDescent="0.35">
      <c r="A183" s="51" t="str">
        <f t="shared" si="6"/>
        <v/>
      </c>
      <c r="B183" s="99"/>
      <c r="C183" s="3"/>
      <c r="D183" s="13"/>
      <c r="E183" s="13"/>
      <c r="F183" s="13"/>
      <c r="G183" s="81"/>
      <c r="H183" s="107" t="str">
        <f>IF(B183&lt;&gt;"",IF(OR(O183=0,O183=999),"",SUMIFS($E$2:E183,$A$2:A183,A183)-SUMIFS($F$2:F183,$A$2:A183,A183)),"")</f>
        <v/>
      </c>
      <c r="I183" s="109" t="str">
        <f t="shared" si="8"/>
        <v/>
      </c>
      <c r="J183" s="113"/>
      <c r="K183" s="90"/>
      <c r="L183" s="73"/>
      <c r="M183" s="69" t="str">
        <f>IF(C183&lt;&gt;"",DailyLog!$S$3,"")</f>
        <v/>
      </c>
      <c r="N183" s="56" t="str">
        <f t="shared" si="7"/>
        <v/>
      </c>
      <c r="O183" s="53" t="str">
        <f>IF($B183&lt;&gt;"",IF(ISNUMBER(_xlfn.XMATCH($B183,Language!$A$6:$E$6)),0,IF(ISNUMBER(_xlfn.XMATCH($B183,Language!$A$29:$E$29)),'Lista de Prestatarios'!$B$3,VLOOKUP(B183,'Lista de Prestatarios'!$A$2:$B$500,2,FALSE))),"")</f>
        <v/>
      </c>
      <c r="P183" s="58" t="str">
        <f>IF(B183&lt;&gt;"",IF(OR(D183&gt;0,G183&gt;0),COUNTIF($B$2:B183,B183),COUNTIFS($B$2:B183,B183,$E$2:E183,"&gt;0")),"")</f>
        <v/>
      </c>
    </row>
    <row r="184" spans="1:16" x14ac:dyDescent="0.35">
      <c r="A184" s="51" t="str">
        <f t="shared" si="6"/>
        <v/>
      </c>
      <c r="B184" s="99"/>
      <c r="C184" s="3"/>
      <c r="D184" s="13"/>
      <c r="E184" s="13"/>
      <c r="F184" s="13"/>
      <c r="G184" s="81"/>
      <c r="H184" s="107" t="str">
        <f>IF(B184&lt;&gt;"",IF(OR(O184=0,O184=999),"",SUMIFS($E$2:E184,$A$2:A184,A184)-SUMIFS($F$2:F184,$A$2:A184,A184)),"")</f>
        <v/>
      </c>
      <c r="I184" s="109" t="str">
        <f t="shared" si="8"/>
        <v/>
      </c>
      <c r="J184" s="113"/>
      <c r="K184" s="90"/>
      <c r="L184" s="73"/>
      <c r="M184" s="69" t="str">
        <f>IF(C184&lt;&gt;"",DailyLog!$S$3,"")</f>
        <v/>
      </c>
      <c r="N184" s="56" t="str">
        <f t="shared" si="7"/>
        <v/>
      </c>
      <c r="O184" s="53" t="str">
        <f>IF($B184&lt;&gt;"",IF(ISNUMBER(_xlfn.XMATCH($B184,Language!$A$6:$E$6)),0,IF(ISNUMBER(_xlfn.XMATCH($B184,Language!$A$29:$E$29)),'Lista de Prestatarios'!$B$3,VLOOKUP(B184,'Lista de Prestatarios'!$A$2:$B$500,2,FALSE))),"")</f>
        <v/>
      </c>
      <c r="P184" s="58" t="str">
        <f>IF(B184&lt;&gt;"",IF(OR(D184&gt;0,G184&gt;0),COUNTIF($B$2:B184,B184),COUNTIFS($B$2:B184,B184,$E$2:E184,"&gt;0")),"")</f>
        <v/>
      </c>
    </row>
    <row r="185" spans="1:16" x14ac:dyDescent="0.35">
      <c r="A185" s="51" t="str">
        <f t="shared" si="6"/>
        <v/>
      </c>
      <c r="B185" s="99"/>
      <c r="C185" s="3"/>
      <c r="D185" s="13"/>
      <c r="E185" s="13"/>
      <c r="F185" s="13"/>
      <c r="G185" s="81"/>
      <c r="H185" s="107" t="str">
        <f>IF(B185&lt;&gt;"",IF(OR(O185=0,O185=999),"",SUMIFS($E$2:E185,$A$2:A185,A185)-SUMIFS($F$2:F185,$A$2:A185,A185)),"")</f>
        <v/>
      </c>
      <c r="I185" s="109" t="str">
        <f t="shared" si="8"/>
        <v/>
      </c>
      <c r="J185" s="113"/>
      <c r="K185" s="90"/>
      <c r="L185" s="73"/>
      <c r="M185" s="69" t="str">
        <f>IF(C185&lt;&gt;"",DailyLog!$S$3,"")</f>
        <v/>
      </c>
      <c r="N185" s="56" t="str">
        <f t="shared" si="7"/>
        <v/>
      </c>
      <c r="O185" s="53" t="str">
        <f>IF($B185&lt;&gt;"",IF(ISNUMBER(_xlfn.XMATCH($B185,Language!$A$6:$E$6)),0,IF(ISNUMBER(_xlfn.XMATCH($B185,Language!$A$29:$E$29)),'Lista de Prestatarios'!$B$3,VLOOKUP(B185,'Lista de Prestatarios'!$A$2:$B$500,2,FALSE))),"")</f>
        <v/>
      </c>
      <c r="P185" s="58" t="str">
        <f>IF(B185&lt;&gt;"",IF(OR(D185&gt;0,G185&gt;0),COUNTIF($B$2:B185,B185),COUNTIFS($B$2:B185,B185,$E$2:E185,"&gt;0")),"")</f>
        <v/>
      </c>
    </row>
    <row r="186" spans="1:16" x14ac:dyDescent="0.35">
      <c r="A186" s="51" t="str">
        <f t="shared" si="6"/>
        <v/>
      </c>
      <c r="B186" s="99"/>
      <c r="C186" s="3"/>
      <c r="D186" s="13"/>
      <c r="E186" s="13"/>
      <c r="F186" s="13"/>
      <c r="G186" s="81"/>
      <c r="H186" s="107" t="str">
        <f>IF(B186&lt;&gt;"",IF(OR(O186=0,O186=999),"",SUMIFS($E$2:E186,$A$2:A186,A186)-SUMIFS($F$2:F186,$A$2:A186,A186)),"")</f>
        <v/>
      </c>
      <c r="I186" s="109" t="str">
        <f t="shared" si="8"/>
        <v/>
      </c>
      <c r="J186" s="113"/>
      <c r="K186" s="90"/>
      <c r="L186" s="73"/>
      <c r="M186" s="69" t="str">
        <f>IF(C186&lt;&gt;"",DailyLog!$S$3,"")</f>
        <v/>
      </c>
      <c r="N186" s="56" t="str">
        <f t="shared" si="7"/>
        <v/>
      </c>
      <c r="O186" s="53" t="str">
        <f>IF($B186&lt;&gt;"",IF(ISNUMBER(_xlfn.XMATCH($B186,Language!$A$6:$E$6)),0,IF(ISNUMBER(_xlfn.XMATCH($B186,Language!$A$29:$E$29)),'Lista de Prestatarios'!$B$3,VLOOKUP(B186,'Lista de Prestatarios'!$A$2:$B$500,2,FALSE))),"")</f>
        <v/>
      </c>
      <c r="P186" s="58" t="str">
        <f>IF(B186&lt;&gt;"",IF(OR(D186&gt;0,G186&gt;0),COUNTIF($B$2:B186,B186),COUNTIFS($B$2:B186,B186,$E$2:E186,"&gt;0")),"")</f>
        <v/>
      </c>
    </row>
    <row r="187" spans="1:16" x14ac:dyDescent="0.35">
      <c r="A187" s="51" t="str">
        <f t="shared" si="6"/>
        <v/>
      </c>
      <c r="B187" s="99"/>
      <c r="C187" s="3"/>
      <c r="D187" s="13"/>
      <c r="E187" s="13"/>
      <c r="F187" s="13"/>
      <c r="G187" s="81"/>
      <c r="H187" s="107" t="str">
        <f>IF(B187&lt;&gt;"",IF(OR(O187=0,O187=999),"",SUMIFS($E$2:E187,$A$2:A187,A187)-SUMIFS($F$2:F187,$A$2:A187,A187)),"")</f>
        <v/>
      </c>
      <c r="I187" s="109" t="str">
        <f t="shared" si="8"/>
        <v/>
      </c>
      <c r="J187" s="113"/>
      <c r="K187" s="90"/>
      <c r="L187" s="73"/>
      <c r="M187" s="69" t="str">
        <f>IF(C187&lt;&gt;"",DailyLog!$S$3,"")</f>
        <v/>
      </c>
      <c r="N187" s="56" t="str">
        <f t="shared" si="7"/>
        <v/>
      </c>
      <c r="O187" s="53" t="str">
        <f>IF($B187&lt;&gt;"",IF(ISNUMBER(_xlfn.XMATCH($B187,Language!$A$6:$E$6)),0,IF(ISNUMBER(_xlfn.XMATCH($B187,Language!$A$29:$E$29)),'Lista de Prestatarios'!$B$3,VLOOKUP(B187,'Lista de Prestatarios'!$A$2:$B$500,2,FALSE))),"")</f>
        <v/>
      </c>
      <c r="P187" s="58" t="str">
        <f>IF(B187&lt;&gt;"",IF(OR(D187&gt;0,G187&gt;0),COUNTIF($B$2:B187,B187),COUNTIFS($B$2:B187,B187,$E$2:E187,"&gt;0")),"")</f>
        <v/>
      </c>
    </row>
    <row r="188" spans="1:16" x14ac:dyDescent="0.35">
      <c r="A188" s="51" t="str">
        <f t="shared" si="6"/>
        <v/>
      </c>
      <c r="B188" s="99"/>
      <c r="C188" s="3"/>
      <c r="D188" s="13"/>
      <c r="E188" s="13"/>
      <c r="F188" s="13"/>
      <c r="G188" s="81"/>
      <c r="H188" s="107" t="str">
        <f>IF(B188&lt;&gt;"",IF(OR(O188=0,O188=999),"",SUMIFS($E$2:E188,$A$2:A188,A188)-SUMIFS($F$2:F188,$A$2:A188,A188)),"")</f>
        <v/>
      </c>
      <c r="I188" s="109" t="str">
        <f t="shared" si="8"/>
        <v/>
      </c>
      <c r="J188" s="113"/>
      <c r="K188" s="90"/>
      <c r="L188" s="73"/>
      <c r="M188" s="69" t="str">
        <f>IF(C188&lt;&gt;"",DailyLog!$S$3,"")</f>
        <v/>
      </c>
      <c r="N188" s="56" t="str">
        <f t="shared" si="7"/>
        <v/>
      </c>
      <c r="O188" s="53" t="str">
        <f>IF($B188&lt;&gt;"",IF(ISNUMBER(_xlfn.XMATCH($B188,Language!$A$6:$E$6)),0,IF(ISNUMBER(_xlfn.XMATCH($B188,Language!$A$29:$E$29)),'Lista de Prestatarios'!$B$3,VLOOKUP(B188,'Lista de Prestatarios'!$A$2:$B$500,2,FALSE))),"")</f>
        <v/>
      </c>
      <c r="P188" s="58" t="str">
        <f>IF(B188&lt;&gt;"",IF(OR(D188&gt;0,G188&gt;0),COUNTIF($B$2:B188,B188),COUNTIFS($B$2:B188,B188,$E$2:E188,"&gt;0")),"")</f>
        <v/>
      </c>
    </row>
    <row r="189" spans="1:16" x14ac:dyDescent="0.35">
      <c r="A189" s="51" t="str">
        <f t="shared" si="6"/>
        <v/>
      </c>
      <c r="B189" s="99"/>
      <c r="C189" s="3"/>
      <c r="D189" s="13"/>
      <c r="E189" s="13"/>
      <c r="F189" s="13"/>
      <c r="G189" s="81"/>
      <c r="H189" s="107" t="str">
        <f>IF(B189&lt;&gt;"",IF(OR(O189=0,O189=999),"",SUMIFS($E$2:E189,$A$2:A189,A189)-SUMIFS($F$2:F189,$A$2:A189,A189)),"")</f>
        <v/>
      </c>
      <c r="I189" s="109" t="str">
        <f t="shared" si="8"/>
        <v/>
      </c>
      <c r="J189" s="113"/>
      <c r="K189" s="90"/>
      <c r="L189" s="73"/>
      <c r="M189" s="69" t="str">
        <f>IF(C189&lt;&gt;"",DailyLog!$S$3,"")</f>
        <v/>
      </c>
      <c r="N189" s="56" t="str">
        <f t="shared" si="7"/>
        <v/>
      </c>
      <c r="O189" s="53" t="str">
        <f>IF($B189&lt;&gt;"",IF(ISNUMBER(_xlfn.XMATCH($B189,Language!$A$6:$E$6)),0,IF(ISNUMBER(_xlfn.XMATCH($B189,Language!$A$29:$E$29)),'Lista de Prestatarios'!$B$3,VLOOKUP(B189,'Lista de Prestatarios'!$A$2:$B$500,2,FALSE))),"")</f>
        <v/>
      </c>
      <c r="P189" s="58" t="str">
        <f>IF(B189&lt;&gt;"",IF(OR(D189&gt;0,G189&gt;0),COUNTIF($B$2:B189,B189),COUNTIFS($B$2:B189,B189,$E$2:E189,"&gt;0")),"")</f>
        <v/>
      </c>
    </row>
    <row r="190" spans="1:16" x14ac:dyDescent="0.35">
      <c r="A190" s="51" t="str">
        <f t="shared" si="6"/>
        <v/>
      </c>
      <c r="B190" s="99"/>
      <c r="C190" s="3"/>
      <c r="D190" s="13"/>
      <c r="E190" s="13"/>
      <c r="F190" s="13"/>
      <c r="G190" s="81"/>
      <c r="H190" s="107" t="str">
        <f>IF(B190&lt;&gt;"",IF(OR(O190=0,O190=999),"",SUMIFS($E$2:E190,$A$2:A190,A190)-SUMIFS($F$2:F190,$A$2:A190,A190)),"")</f>
        <v/>
      </c>
      <c r="I190" s="109" t="str">
        <f t="shared" si="8"/>
        <v/>
      </c>
      <c r="J190" s="113"/>
      <c r="K190" s="90"/>
      <c r="L190" s="73"/>
      <c r="M190" s="69" t="str">
        <f>IF(C190&lt;&gt;"",DailyLog!$S$3,"")</f>
        <v/>
      </c>
      <c r="N190" s="56" t="str">
        <f t="shared" si="7"/>
        <v/>
      </c>
      <c r="O190" s="53" t="str">
        <f>IF($B190&lt;&gt;"",IF(ISNUMBER(_xlfn.XMATCH($B190,Language!$A$6:$E$6)),0,IF(ISNUMBER(_xlfn.XMATCH($B190,Language!$A$29:$E$29)),'Lista de Prestatarios'!$B$3,VLOOKUP(B190,'Lista de Prestatarios'!$A$2:$B$500,2,FALSE))),"")</f>
        <v/>
      </c>
      <c r="P190" s="58" t="str">
        <f>IF(B190&lt;&gt;"",IF(OR(D190&gt;0,G190&gt;0),COUNTIF($B$2:B190,B190),COUNTIFS($B$2:B190,B190,$E$2:E190,"&gt;0")),"")</f>
        <v/>
      </c>
    </row>
    <row r="191" spans="1:16" x14ac:dyDescent="0.35">
      <c r="A191" s="51" t="str">
        <f t="shared" si="6"/>
        <v/>
      </c>
      <c r="B191" s="99"/>
      <c r="C191" s="3"/>
      <c r="D191" s="13"/>
      <c r="E191" s="13"/>
      <c r="F191" s="13"/>
      <c r="G191" s="81"/>
      <c r="H191" s="107" t="str">
        <f>IF(B191&lt;&gt;"",IF(OR(O191=0,O191=999),"",SUMIFS($E$2:E191,$A$2:A191,A191)-SUMIFS($F$2:F191,$A$2:A191,A191)),"")</f>
        <v/>
      </c>
      <c r="I191" s="109" t="str">
        <f t="shared" si="8"/>
        <v/>
      </c>
      <c r="J191" s="113"/>
      <c r="K191" s="90"/>
      <c r="L191" s="73"/>
      <c r="M191" s="69" t="str">
        <f>IF(C191&lt;&gt;"",DailyLog!$S$3,"")</f>
        <v/>
      </c>
      <c r="N191" s="56" t="str">
        <f t="shared" si="7"/>
        <v/>
      </c>
      <c r="O191" s="53" t="str">
        <f>IF($B191&lt;&gt;"",IF(ISNUMBER(_xlfn.XMATCH($B191,Language!$A$6:$E$6)),0,IF(ISNUMBER(_xlfn.XMATCH($B191,Language!$A$29:$E$29)),'Lista de Prestatarios'!$B$3,VLOOKUP(B191,'Lista de Prestatarios'!$A$2:$B$500,2,FALSE))),"")</f>
        <v/>
      </c>
      <c r="P191" s="58" t="str">
        <f>IF(B191&lt;&gt;"",IF(OR(D191&gt;0,G191&gt;0),COUNTIF($B$2:B191,B191),COUNTIFS($B$2:B191,B191,$E$2:E191,"&gt;0")),"")</f>
        <v/>
      </c>
    </row>
    <row r="192" spans="1:16" x14ac:dyDescent="0.35">
      <c r="A192" s="51" t="str">
        <f t="shared" si="6"/>
        <v/>
      </c>
      <c r="B192" s="99"/>
      <c r="C192" s="3"/>
      <c r="D192" s="13"/>
      <c r="E192" s="13"/>
      <c r="F192" s="13"/>
      <c r="G192" s="81"/>
      <c r="H192" s="107" t="str">
        <f>IF(B192&lt;&gt;"",IF(OR(O192=0,O192=999),"",SUMIFS($E$2:E192,$A$2:A192,A192)-SUMIFS($F$2:F192,$A$2:A192,A192)),"")</f>
        <v/>
      </c>
      <c r="I192" s="109" t="str">
        <f t="shared" si="8"/>
        <v/>
      </c>
      <c r="J192" s="113"/>
      <c r="K192" s="90"/>
      <c r="L192" s="73"/>
      <c r="M192" s="69" t="str">
        <f>IF(C192&lt;&gt;"",DailyLog!$S$3,"")</f>
        <v/>
      </c>
      <c r="N192" s="56" t="str">
        <f t="shared" si="7"/>
        <v/>
      </c>
      <c r="O192" s="53" t="str">
        <f>IF($B192&lt;&gt;"",IF(ISNUMBER(_xlfn.XMATCH($B192,Language!$A$6:$E$6)),0,IF(ISNUMBER(_xlfn.XMATCH($B192,Language!$A$29:$E$29)),'Lista de Prestatarios'!$B$3,VLOOKUP(B192,'Lista de Prestatarios'!$A$2:$B$500,2,FALSE))),"")</f>
        <v/>
      </c>
      <c r="P192" s="58" t="str">
        <f>IF(B192&lt;&gt;"",IF(OR(D192&gt;0,G192&gt;0),COUNTIF($B$2:B192,B192),COUNTIFS($B$2:B192,B192,$E$2:E192,"&gt;0")),"")</f>
        <v/>
      </c>
    </row>
    <row r="193" spans="1:16" x14ac:dyDescent="0.35">
      <c r="A193" s="51" t="str">
        <f t="shared" si="6"/>
        <v/>
      </c>
      <c r="B193" s="99"/>
      <c r="C193" s="3"/>
      <c r="D193" s="13"/>
      <c r="E193" s="13"/>
      <c r="F193" s="13"/>
      <c r="G193" s="81"/>
      <c r="H193" s="107" t="str">
        <f>IF(B193&lt;&gt;"",IF(OR(O193=0,O193=999),"",SUMIFS($E$2:E193,$A$2:A193,A193)-SUMIFS($F$2:F193,$A$2:A193,A193)),"")</f>
        <v/>
      </c>
      <c r="I193" s="109" t="str">
        <f t="shared" si="8"/>
        <v/>
      </c>
      <c r="J193" s="113"/>
      <c r="K193" s="90"/>
      <c r="L193" s="73"/>
      <c r="M193" s="69" t="str">
        <f>IF(C193&lt;&gt;"",DailyLog!$S$3,"")</f>
        <v/>
      </c>
      <c r="N193" s="56" t="str">
        <f t="shared" si="7"/>
        <v/>
      </c>
      <c r="O193" s="53" t="str">
        <f>IF($B193&lt;&gt;"",IF(ISNUMBER(_xlfn.XMATCH($B193,Language!$A$6:$E$6)),0,IF(ISNUMBER(_xlfn.XMATCH($B193,Language!$A$29:$E$29)),'Lista de Prestatarios'!$B$3,VLOOKUP(B193,'Lista de Prestatarios'!$A$2:$B$500,2,FALSE))),"")</f>
        <v/>
      </c>
      <c r="P193" s="58" t="str">
        <f>IF(B193&lt;&gt;"",IF(OR(D193&gt;0,G193&gt;0),COUNTIF($B$2:B193,B193),COUNTIFS($B$2:B193,B193,$E$2:E193,"&gt;0")),"")</f>
        <v/>
      </c>
    </row>
    <row r="194" spans="1:16" x14ac:dyDescent="0.35">
      <c r="A194" s="51" t="str">
        <f t="shared" ref="A194:A257" si="9">IF(B194&lt;&gt;"",O194&amp;"."&amp;P194,"")</f>
        <v/>
      </c>
      <c r="B194" s="99"/>
      <c r="C194" s="3"/>
      <c r="D194" s="13"/>
      <c r="E194" s="13"/>
      <c r="F194" s="13"/>
      <c r="G194" s="81"/>
      <c r="H194" s="107" t="str">
        <f>IF(B194&lt;&gt;"",IF(OR(O194=0,O194=999),"",SUMIFS($E$2:E194,$A$2:A194,A194)-SUMIFS($F$2:F194,$A$2:A194,A194)),"")</f>
        <v/>
      </c>
      <c r="I194" s="109" t="str">
        <f t="shared" si="8"/>
        <v/>
      </c>
      <c r="J194" s="113"/>
      <c r="K194" s="90"/>
      <c r="L194" s="73"/>
      <c r="M194" s="69" t="str">
        <f>IF(C194&lt;&gt;"",DailyLog!$S$3,"")</f>
        <v/>
      </c>
      <c r="N194" s="56" t="str">
        <f t="shared" ref="N194:N257" si="10">IF(B194&lt;&gt;"",COUNT(D194:G194),"")</f>
        <v/>
      </c>
      <c r="O194" s="53" t="str">
        <f>IF($B194&lt;&gt;"",IF(ISNUMBER(_xlfn.XMATCH($B194,Language!$A$6:$E$6)),0,IF(ISNUMBER(_xlfn.XMATCH($B194,Language!$A$29:$E$29)),'Lista de Prestatarios'!$B$3,VLOOKUP(B194,'Lista de Prestatarios'!$A$2:$B$500,2,FALSE))),"")</f>
        <v/>
      </c>
      <c r="P194" s="58" t="str">
        <f>IF(B194&lt;&gt;"",IF(OR(D194&gt;0,G194&gt;0),COUNTIF($B$2:B194,B194),COUNTIFS($B$2:B194,B194,$E$2:E194,"&gt;0")),"")</f>
        <v/>
      </c>
    </row>
    <row r="195" spans="1:16" x14ac:dyDescent="0.35">
      <c r="A195" s="51" t="str">
        <f t="shared" si="9"/>
        <v/>
      </c>
      <c r="B195" s="99"/>
      <c r="C195" s="3"/>
      <c r="D195" s="13"/>
      <c r="E195" s="13"/>
      <c r="F195" s="13"/>
      <c r="G195" s="81"/>
      <c r="H195" s="107" t="str">
        <f>IF(B195&lt;&gt;"",IF(OR(O195=0,O195=999),"",SUMIFS($E$2:E195,$A$2:A195,A195)-SUMIFS($F$2:F195,$A$2:A195,A195)),"")</f>
        <v/>
      </c>
      <c r="I195" s="109" t="str">
        <f t="shared" si="8"/>
        <v/>
      </c>
      <c r="J195" s="113"/>
      <c r="K195" s="90"/>
      <c r="L195" s="73"/>
      <c r="M195" s="69" t="str">
        <f>IF(C195&lt;&gt;"",DailyLog!$S$3,"")</f>
        <v/>
      </c>
      <c r="N195" s="56" t="str">
        <f t="shared" si="10"/>
        <v/>
      </c>
      <c r="O195" s="53" t="str">
        <f>IF($B195&lt;&gt;"",IF(ISNUMBER(_xlfn.XMATCH($B195,Language!$A$6:$E$6)),0,IF(ISNUMBER(_xlfn.XMATCH($B195,Language!$A$29:$E$29)),'Lista de Prestatarios'!$B$3,VLOOKUP(B195,'Lista de Prestatarios'!$A$2:$B$500,2,FALSE))),"")</f>
        <v/>
      </c>
      <c r="P195" s="58" t="str">
        <f>IF(B195&lt;&gt;"",IF(OR(D195&gt;0,G195&gt;0),COUNTIF($B$2:B195,B195),COUNTIFS($B$2:B195,B195,$E$2:E195,"&gt;0")),"")</f>
        <v/>
      </c>
    </row>
    <row r="196" spans="1:16" x14ac:dyDescent="0.35">
      <c r="A196" s="51" t="str">
        <f t="shared" si="9"/>
        <v/>
      </c>
      <c r="B196" s="99"/>
      <c r="C196" s="3"/>
      <c r="D196" s="13"/>
      <c r="E196" s="13"/>
      <c r="F196" s="13"/>
      <c r="G196" s="81"/>
      <c r="H196" s="107" t="str">
        <f>IF(B196&lt;&gt;"",IF(OR(O196=0,O196=999),"",SUMIFS($E$2:E196,$A$2:A196,A196)-SUMIFS($F$2:F196,$A$2:A196,A196)),"")</f>
        <v/>
      </c>
      <c r="I196" s="109" t="str">
        <f t="shared" ref="I196:I259" si="11">IF(B196&lt;&gt;"",I195+D196-E196+F196-G196,"")</f>
        <v/>
      </c>
      <c r="J196" s="113"/>
      <c r="K196" s="90"/>
      <c r="L196" s="73"/>
      <c r="M196" s="69" t="str">
        <f>IF(C196&lt;&gt;"",DailyLog!$S$3,"")</f>
        <v/>
      </c>
      <c r="N196" s="56" t="str">
        <f t="shared" si="10"/>
        <v/>
      </c>
      <c r="O196" s="53" t="str">
        <f>IF($B196&lt;&gt;"",IF(ISNUMBER(_xlfn.XMATCH($B196,Language!$A$6:$E$6)),0,IF(ISNUMBER(_xlfn.XMATCH($B196,Language!$A$29:$E$29)),'Lista de Prestatarios'!$B$3,VLOOKUP(B196,'Lista de Prestatarios'!$A$2:$B$500,2,FALSE))),"")</f>
        <v/>
      </c>
      <c r="P196" s="58" t="str">
        <f>IF(B196&lt;&gt;"",IF(OR(D196&gt;0,G196&gt;0),COUNTIF($B$2:B196,B196),COUNTIFS($B$2:B196,B196,$E$2:E196,"&gt;0")),"")</f>
        <v/>
      </c>
    </row>
    <row r="197" spans="1:16" x14ac:dyDescent="0.35">
      <c r="A197" s="51" t="str">
        <f t="shared" si="9"/>
        <v/>
      </c>
      <c r="B197" s="99"/>
      <c r="C197" s="3"/>
      <c r="D197" s="13"/>
      <c r="E197" s="13"/>
      <c r="F197" s="13"/>
      <c r="G197" s="81"/>
      <c r="H197" s="107" t="str">
        <f>IF(B197&lt;&gt;"",IF(OR(O197=0,O197=999),"",SUMIFS($E$2:E197,$A$2:A197,A197)-SUMIFS($F$2:F197,$A$2:A197,A197)),"")</f>
        <v/>
      </c>
      <c r="I197" s="109" t="str">
        <f t="shared" si="11"/>
        <v/>
      </c>
      <c r="J197" s="113"/>
      <c r="K197" s="90"/>
      <c r="L197" s="73"/>
      <c r="M197" s="69" t="str">
        <f>IF(C197&lt;&gt;"",DailyLog!$S$3,"")</f>
        <v/>
      </c>
      <c r="N197" s="56" t="str">
        <f t="shared" si="10"/>
        <v/>
      </c>
      <c r="O197" s="53" t="str">
        <f>IF($B197&lt;&gt;"",IF(ISNUMBER(_xlfn.XMATCH($B197,Language!$A$6:$E$6)),0,IF(ISNUMBER(_xlfn.XMATCH($B197,Language!$A$29:$E$29)),'Lista de Prestatarios'!$B$3,VLOOKUP(B197,'Lista de Prestatarios'!$A$2:$B$500,2,FALSE))),"")</f>
        <v/>
      </c>
      <c r="P197" s="58" t="str">
        <f>IF(B197&lt;&gt;"",IF(OR(D197&gt;0,G197&gt;0),COUNTIF($B$2:B197,B197),COUNTIFS($B$2:B197,B197,$E$2:E197,"&gt;0")),"")</f>
        <v/>
      </c>
    </row>
    <row r="198" spans="1:16" x14ac:dyDescent="0.35">
      <c r="A198" s="51" t="str">
        <f t="shared" si="9"/>
        <v/>
      </c>
      <c r="B198" s="99"/>
      <c r="C198" s="3"/>
      <c r="D198" s="13"/>
      <c r="E198" s="13"/>
      <c r="F198" s="13"/>
      <c r="G198" s="81"/>
      <c r="H198" s="107" t="str">
        <f>IF(B198&lt;&gt;"",IF(OR(O198=0,O198=999),"",SUMIFS($E$2:E198,$A$2:A198,A198)-SUMIFS($F$2:F198,$A$2:A198,A198)),"")</f>
        <v/>
      </c>
      <c r="I198" s="109" t="str">
        <f t="shared" si="11"/>
        <v/>
      </c>
      <c r="J198" s="113"/>
      <c r="K198" s="90"/>
      <c r="L198" s="73"/>
      <c r="M198" s="69" t="str">
        <f>IF(C198&lt;&gt;"",DailyLog!$S$3,"")</f>
        <v/>
      </c>
      <c r="N198" s="56" t="str">
        <f t="shared" si="10"/>
        <v/>
      </c>
      <c r="O198" s="53" t="str">
        <f>IF($B198&lt;&gt;"",IF(ISNUMBER(_xlfn.XMATCH($B198,Language!$A$6:$E$6)),0,IF(ISNUMBER(_xlfn.XMATCH($B198,Language!$A$29:$E$29)),'Lista de Prestatarios'!$B$3,VLOOKUP(B198,'Lista de Prestatarios'!$A$2:$B$500,2,FALSE))),"")</f>
        <v/>
      </c>
      <c r="P198" s="58" t="str">
        <f>IF(B198&lt;&gt;"",IF(OR(D198&gt;0,G198&gt;0),COUNTIF($B$2:B198,B198),COUNTIFS($B$2:B198,B198,$E$2:E198,"&gt;0")),"")</f>
        <v/>
      </c>
    </row>
    <row r="199" spans="1:16" x14ac:dyDescent="0.35">
      <c r="A199" s="51" t="str">
        <f t="shared" si="9"/>
        <v/>
      </c>
      <c r="B199" s="99"/>
      <c r="C199" s="3"/>
      <c r="D199" s="13"/>
      <c r="E199" s="13"/>
      <c r="F199" s="13"/>
      <c r="G199" s="81"/>
      <c r="H199" s="107" t="str">
        <f>IF(B199&lt;&gt;"",IF(OR(O199=0,O199=999),"",SUMIFS($E$2:E199,$A$2:A199,A199)-SUMIFS($F$2:F199,$A$2:A199,A199)),"")</f>
        <v/>
      </c>
      <c r="I199" s="109" t="str">
        <f t="shared" si="11"/>
        <v/>
      </c>
      <c r="J199" s="113"/>
      <c r="K199" s="90"/>
      <c r="L199" s="73"/>
      <c r="M199" s="69" t="str">
        <f>IF(C199&lt;&gt;"",DailyLog!$S$3,"")</f>
        <v/>
      </c>
      <c r="N199" s="56" t="str">
        <f t="shared" si="10"/>
        <v/>
      </c>
      <c r="O199" s="53" t="str">
        <f>IF($B199&lt;&gt;"",IF(ISNUMBER(_xlfn.XMATCH($B199,Language!$A$6:$E$6)),0,IF(ISNUMBER(_xlfn.XMATCH($B199,Language!$A$29:$E$29)),'Lista de Prestatarios'!$B$3,VLOOKUP(B199,'Lista de Prestatarios'!$A$2:$B$500,2,FALSE))),"")</f>
        <v/>
      </c>
      <c r="P199" s="58" t="str">
        <f>IF(B199&lt;&gt;"",IF(OR(D199&gt;0,G199&gt;0),COUNTIF($B$2:B199,B199),COUNTIFS($B$2:B199,B199,$E$2:E199,"&gt;0")),"")</f>
        <v/>
      </c>
    </row>
    <row r="200" spans="1:16" x14ac:dyDescent="0.35">
      <c r="A200" s="51" t="str">
        <f t="shared" si="9"/>
        <v/>
      </c>
      <c r="B200" s="99"/>
      <c r="C200" s="3"/>
      <c r="D200" s="13"/>
      <c r="E200" s="13"/>
      <c r="F200" s="13"/>
      <c r="G200" s="81"/>
      <c r="H200" s="107" t="str">
        <f>IF(B200&lt;&gt;"",IF(OR(O200=0,O200=999),"",SUMIFS($E$2:E200,$A$2:A200,A200)-SUMIFS($F$2:F200,$A$2:A200,A200)),"")</f>
        <v/>
      </c>
      <c r="I200" s="109" t="str">
        <f t="shared" si="11"/>
        <v/>
      </c>
      <c r="J200" s="113"/>
      <c r="K200" s="90"/>
      <c r="L200" s="73"/>
      <c r="M200" s="69" t="str">
        <f>IF(C200&lt;&gt;"",DailyLog!$S$3,"")</f>
        <v/>
      </c>
      <c r="N200" s="56" t="str">
        <f t="shared" si="10"/>
        <v/>
      </c>
      <c r="O200" s="53" t="str">
        <f>IF($B200&lt;&gt;"",IF(ISNUMBER(_xlfn.XMATCH($B200,Language!$A$6:$E$6)),0,IF(ISNUMBER(_xlfn.XMATCH($B200,Language!$A$29:$E$29)),'Lista de Prestatarios'!$B$3,VLOOKUP(B200,'Lista de Prestatarios'!$A$2:$B$500,2,FALSE))),"")</f>
        <v/>
      </c>
      <c r="P200" s="58" t="str">
        <f>IF(B200&lt;&gt;"",IF(OR(D200&gt;0,G200&gt;0),COUNTIF($B$2:B200,B200),COUNTIFS($B$2:B200,B200,$E$2:E200,"&gt;0")),"")</f>
        <v/>
      </c>
    </row>
    <row r="201" spans="1:16" x14ac:dyDescent="0.35">
      <c r="A201" s="51" t="str">
        <f t="shared" si="9"/>
        <v/>
      </c>
      <c r="B201" s="99"/>
      <c r="C201" s="3"/>
      <c r="D201" s="13"/>
      <c r="E201" s="13"/>
      <c r="F201" s="13"/>
      <c r="G201" s="81"/>
      <c r="H201" s="107" t="str">
        <f>IF(B201&lt;&gt;"",IF(OR(O201=0,O201=999),"",SUMIFS($E$2:E201,$A$2:A201,A201)-SUMIFS($F$2:F201,$A$2:A201,A201)),"")</f>
        <v/>
      </c>
      <c r="I201" s="109" t="str">
        <f t="shared" si="11"/>
        <v/>
      </c>
      <c r="J201" s="113"/>
      <c r="K201" s="90"/>
      <c r="L201" s="73"/>
      <c r="M201" s="69" t="str">
        <f>IF(C201&lt;&gt;"",DailyLog!$S$3,"")</f>
        <v/>
      </c>
      <c r="N201" s="56" t="str">
        <f t="shared" si="10"/>
        <v/>
      </c>
      <c r="O201" s="53" t="str">
        <f>IF($B201&lt;&gt;"",IF(ISNUMBER(_xlfn.XMATCH($B201,Language!$A$6:$E$6)),0,IF(ISNUMBER(_xlfn.XMATCH($B201,Language!$A$29:$E$29)),'Lista de Prestatarios'!$B$3,VLOOKUP(B201,'Lista de Prestatarios'!$A$2:$B$500,2,FALSE))),"")</f>
        <v/>
      </c>
      <c r="P201" s="58" t="str">
        <f>IF(B201&lt;&gt;"",IF(OR(D201&gt;0,G201&gt;0),COUNTIF($B$2:B201,B201),COUNTIFS($B$2:B201,B201,$E$2:E201,"&gt;0")),"")</f>
        <v/>
      </c>
    </row>
    <row r="202" spans="1:16" x14ac:dyDescent="0.35">
      <c r="A202" s="51" t="str">
        <f t="shared" si="9"/>
        <v/>
      </c>
      <c r="B202" s="99"/>
      <c r="C202" s="3"/>
      <c r="D202" s="13"/>
      <c r="E202" s="13"/>
      <c r="F202" s="13"/>
      <c r="G202" s="81"/>
      <c r="H202" s="107" t="str">
        <f>IF(B202&lt;&gt;"",IF(OR(O202=0,O202=999),"",SUMIFS($E$2:E202,$A$2:A202,A202)-SUMIFS($F$2:F202,$A$2:A202,A202)),"")</f>
        <v/>
      </c>
      <c r="I202" s="109" t="str">
        <f t="shared" si="11"/>
        <v/>
      </c>
      <c r="J202" s="113"/>
      <c r="K202" s="90"/>
      <c r="L202" s="73"/>
      <c r="M202" s="69" t="str">
        <f>IF(C202&lt;&gt;"",DailyLog!$S$3,"")</f>
        <v/>
      </c>
      <c r="N202" s="56" t="str">
        <f t="shared" si="10"/>
        <v/>
      </c>
      <c r="O202" s="53" t="str">
        <f>IF($B202&lt;&gt;"",IF(ISNUMBER(_xlfn.XMATCH($B202,Language!$A$6:$E$6)),0,IF(ISNUMBER(_xlfn.XMATCH($B202,Language!$A$29:$E$29)),'Lista de Prestatarios'!$B$3,VLOOKUP(B202,'Lista de Prestatarios'!$A$2:$B$500,2,FALSE))),"")</f>
        <v/>
      </c>
      <c r="P202" s="58" t="str">
        <f>IF(B202&lt;&gt;"",IF(OR(D202&gt;0,G202&gt;0),COUNTIF($B$2:B202,B202),COUNTIFS($B$2:B202,B202,$E$2:E202,"&gt;0")),"")</f>
        <v/>
      </c>
    </row>
    <row r="203" spans="1:16" x14ac:dyDescent="0.35">
      <c r="A203" s="51" t="str">
        <f t="shared" si="9"/>
        <v/>
      </c>
      <c r="B203" s="99"/>
      <c r="C203" s="3"/>
      <c r="D203" s="13"/>
      <c r="E203" s="13"/>
      <c r="F203" s="13"/>
      <c r="G203" s="81"/>
      <c r="H203" s="107" t="str">
        <f>IF(B203&lt;&gt;"",IF(OR(O203=0,O203=999),"",SUMIFS($E$2:E203,$A$2:A203,A203)-SUMIFS($F$2:F203,$A$2:A203,A203)),"")</f>
        <v/>
      </c>
      <c r="I203" s="109" t="str">
        <f t="shared" si="11"/>
        <v/>
      </c>
      <c r="J203" s="113"/>
      <c r="K203" s="90"/>
      <c r="L203" s="73"/>
      <c r="M203" s="69" t="str">
        <f>IF(C203&lt;&gt;"",DailyLog!$S$3,"")</f>
        <v/>
      </c>
      <c r="N203" s="56" t="str">
        <f t="shared" si="10"/>
        <v/>
      </c>
      <c r="O203" s="53" t="str">
        <f>IF($B203&lt;&gt;"",IF(ISNUMBER(_xlfn.XMATCH($B203,Language!$A$6:$E$6)),0,IF(ISNUMBER(_xlfn.XMATCH($B203,Language!$A$29:$E$29)),'Lista de Prestatarios'!$B$3,VLOOKUP(B203,'Lista de Prestatarios'!$A$2:$B$500,2,FALSE))),"")</f>
        <v/>
      </c>
      <c r="P203" s="58" t="str">
        <f>IF(B203&lt;&gt;"",IF(OR(D203&gt;0,G203&gt;0),COUNTIF($B$2:B203,B203),COUNTIFS($B$2:B203,B203,$E$2:E203,"&gt;0")),"")</f>
        <v/>
      </c>
    </row>
    <row r="204" spans="1:16" x14ac:dyDescent="0.35">
      <c r="A204" s="51" t="str">
        <f t="shared" si="9"/>
        <v/>
      </c>
      <c r="B204" s="99"/>
      <c r="C204" s="3"/>
      <c r="D204" s="13"/>
      <c r="E204" s="13"/>
      <c r="F204" s="13"/>
      <c r="G204" s="81"/>
      <c r="H204" s="107" t="str">
        <f>IF(B204&lt;&gt;"",IF(OR(O204=0,O204=999),"",SUMIFS($E$2:E204,$A$2:A204,A204)-SUMIFS($F$2:F204,$A$2:A204,A204)),"")</f>
        <v/>
      </c>
      <c r="I204" s="109" t="str">
        <f t="shared" si="11"/>
        <v/>
      </c>
      <c r="J204" s="113"/>
      <c r="K204" s="90"/>
      <c r="L204" s="73"/>
      <c r="M204" s="69" t="str">
        <f>IF(C204&lt;&gt;"",DailyLog!$S$3,"")</f>
        <v/>
      </c>
      <c r="N204" s="56" t="str">
        <f t="shared" si="10"/>
        <v/>
      </c>
      <c r="O204" s="53" t="str">
        <f>IF($B204&lt;&gt;"",IF(ISNUMBER(_xlfn.XMATCH($B204,Language!$A$6:$E$6)),0,IF(ISNUMBER(_xlfn.XMATCH($B204,Language!$A$29:$E$29)),'Lista de Prestatarios'!$B$3,VLOOKUP(B204,'Lista de Prestatarios'!$A$2:$B$500,2,FALSE))),"")</f>
        <v/>
      </c>
      <c r="P204" s="58" t="str">
        <f>IF(B204&lt;&gt;"",IF(OR(D204&gt;0,G204&gt;0),COUNTIF($B$2:B204,B204),COUNTIFS($B$2:B204,B204,$E$2:E204,"&gt;0")),"")</f>
        <v/>
      </c>
    </row>
    <row r="205" spans="1:16" x14ac:dyDescent="0.35">
      <c r="A205" s="51" t="str">
        <f t="shared" si="9"/>
        <v/>
      </c>
      <c r="B205" s="99"/>
      <c r="C205" s="3"/>
      <c r="D205" s="13"/>
      <c r="E205" s="13"/>
      <c r="F205" s="13"/>
      <c r="G205" s="81"/>
      <c r="H205" s="107" t="str">
        <f>IF(B205&lt;&gt;"",IF(OR(O205=0,O205=999),"",SUMIFS($E$2:E205,$A$2:A205,A205)-SUMIFS($F$2:F205,$A$2:A205,A205)),"")</f>
        <v/>
      </c>
      <c r="I205" s="109" t="str">
        <f t="shared" si="11"/>
        <v/>
      </c>
      <c r="J205" s="113"/>
      <c r="K205" s="90"/>
      <c r="L205" s="73"/>
      <c r="M205" s="69" t="str">
        <f>IF(C205&lt;&gt;"",DailyLog!$S$3,"")</f>
        <v/>
      </c>
      <c r="N205" s="56" t="str">
        <f t="shared" si="10"/>
        <v/>
      </c>
      <c r="O205" s="53" t="str">
        <f>IF($B205&lt;&gt;"",IF(ISNUMBER(_xlfn.XMATCH($B205,Language!$A$6:$E$6)),0,IF(ISNUMBER(_xlfn.XMATCH($B205,Language!$A$29:$E$29)),'Lista de Prestatarios'!$B$3,VLOOKUP(B205,'Lista de Prestatarios'!$A$2:$B$500,2,FALSE))),"")</f>
        <v/>
      </c>
      <c r="P205" s="58" t="str">
        <f>IF(B205&lt;&gt;"",IF(OR(D205&gt;0,G205&gt;0),COUNTIF($B$2:B205,B205),COUNTIFS($B$2:B205,B205,$E$2:E205,"&gt;0")),"")</f>
        <v/>
      </c>
    </row>
    <row r="206" spans="1:16" x14ac:dyDescent="0.35">
      <c r="A206" s="51" t="str">
        <f t="shared" si="9"/>
        <v/>
      </c>
      <c r="B206" s="99"/>
      <c r="C206" s="3"/>
      <c r="D206" s="13"/>
      <c r="E206" s="13"/>
      <c r="F206" s="13"/>
      <c r="G206" s="81"/>
      <c r="H206" s="107" t="str">
        <f>IF(B206&lt;&gt;"",IF(OR(O206=0,O206=999),"",SUMIFS($E$2:E206,$A$2:A206,A206)-SUMIFS($F$2:F206,$A$2:A206,A206)),"")</f>
        <v/>
      </c>
      <c r="I206" s="109" t="str">
        <f t="shared" si="11"/>
        <v/>
      </c>
      <c r="J206" s="113"/>
      <c r="K206" s="90"/>
      <c r="L206" s="73"/>
      <c r="M206" s="69" t="str">
        <f>IF(C206&lt;&gt;"",DailyLog!$S$3,"")</f>
        <v/>
      </c>
      <c r="N206" s="56" t="str">
        <f t="shared" si="10"/>
        <v/>
      </c>
      <c r="O206" s="53" t="str">
        <f>IF($B206&lt;&gt;"",IF(ISNUMBER(_xlfn.XMATCH($B206,Language!$A$6:$E$6)),0,IF(ISNUMBER(_xlfn.XMATCH($B206,Language!$A$29:$E$29)),'Lista de Prestatarios'!$B$3,VLOOKUP(B206,'Lista de Prestatarios'!$A$2:$B$500,2,FALSE))),"")</f>
        <v/>
      </c>
      <c r="P206" s="58" t="str">
        <f>IF(B206&lt;&gt;"",IF(OR(D206&gt;0,G206&gt;0),COUNTIF($B$2:B206,B206),COUNTIFS($B$2:B206,B206,$E$2:E206,"&gt;0")),"")</f>
        <v/>
      </c>
    </row>
    <row r="207" spans="1:16" x14ac:dyDescent="0.35">
      <c r="A207" s="51" t="str">
        <f t="shared" si="9"/>
        <v/>
      </c>
      <c r="B207" s="99"/>
      <c r="C207" s="3"/>
      <c r="D207" s="13"/>
      <c r="E207" s="13"/>
      <c r="F207" s="13"/>
      <c r="G207" s="81"/>
      <c r="H207" s="107" t="str">
        <f>IF(B207&lt;&gt;"",IF(OR(O207=0,O207=999),"",SUMIFS($E$2:E207,$A$2:A207,A207)-SUMIFS($F$2:F207,$A$2:A207,A207)),"")</f>
        <v/>
      </c>
      <c r="I207" s="109" t="str">
        <f t="shared" si="11"/>
        <v/>
      </c>
      <c r="J207" s="113"/>
      <c r="K207" s="90"/>
      <c r="L207" s="73"/>
      <c r="M207" s="69" t="str">
        <f>IF(C207&lt;&gt;"",DailyLog!$S$3,"")</f>
        <v/>
      </c>
      <c r="N207" s="56" t="str">
        <f t="shared" si="10"/>
        <v/>
      </c>
      <c r="O207" s="53" t="str">
        <f>IF($B207&lt;&gt;"",IF(ISNUMBER(_xlfn.XMATCH($B207,Language!$A$6:$E$6)),0,IF(ISNUMBER(_xlfn.XMATCH($B207,Language!$A$29:$E$29)),'Lista de Prestatarios'!$B$3,VLOOKUP(B207,'Lista de Prestatarios'!$A$2:$B$500,2,FALSE))),"")</f>
        <v/>
      </c>
      <c r="P207" s="58" t="str">
        <f>IF(B207&lt;&gt;"",IF(OR(D207&gt;0,G207&gt;0),COUNTIF($B$2:B207,B207),COUNTIFS($B$2:B207,B207,$E$2:E207,"&gt;0")),"")</f>
        <v/>
      </c>
    </row>
    <row r="208" spans="1:16" x14ac:dyDescent="0.35">
      <c r="A208" s="51" t="str">
        <f t="shared" si="9"/>
        <v/>
      </c>
      <c r="B208" s="99"/>
      <c r="C208" s="3"/>
      <c r="D208" s="13"/>
      <c r="E208" s="13"/>
      <c r="F208" s="13"/>
      <c r="G208" s="81"/>
      <c r="H208" s="107" t="str">
        <f>IF(B208&lt;&gt;"",IF(OR(O208=0,O208=999),"",SUMIFS($E$2:E208,$A$2:A208,A208)-SUMIFS($F$2:F208,$A$2:A208,A208)),"")</f>
        <v/>
      </c>
      <c r="I208" s="109" t="str">
        <f t="shared" si="11"/>
        <v/>
      </c>
      <c r="J208" s="113"/>
      <c r="K208" s="90"/>
      <c r="L208" s="73"/>
      <c r="M208" s="69" t="str">
        <f>IF(C208&lt;&gt;"",DailyLog!$S$3,"")</f>
        <v/>
      </c>
      <c r="N208" s="56" t="str">
        <f t="shared" si="10"/>
        <v/>
      </c>
      <c r="O208" s="53" t="str">
        <f>IF($B208&lt;&gt;"",IF(ISNUMBER(_xlfn.XMATCH($B208,Language!$A$6:$E$6)),0,IF(ISNUMBER(_xlfn.XMATCH($B208,Language!$A$29:$E$29)),'Lista de Prestatarios'!$B$3,VLOOKUP(B208,'Lista de Prestatarios'!$A$2:$B$500,2,FALSE))),"")</f>
        <v/>
      </c>
      <c r="P208" s="58" t="str">
        <f>IF(B208&lt;&gt;"",IF(OR(D208&gt;0,G208&gt;0),COUNTIF($B$2:B208,B208),COUNTIFS($B$2:B208,B208,$E$2:E208,"&gt;0")),"")</f>
        <v/>
      </c>
    </row>
    <row r="209" spans="1:16" x14ac:dyDescent="0.35">
      <c r="A209" s="51" t="str">
        <f t="shared" si="9"/>
        <v/>
      </c>
      <c r="B209" s="99"/>
      <c r="C209" s="3"/>
      <c r="D209" s="13"/>
      <c r="E209" s="13"/>
      <c r="F209" s="13"/>
      <c r="G209" s="81"/>
      <c r="H209" s="107" t="str">
        <f>IF(B209&lt;&gt;"",IF(OR(O209=0,O209=999),"",SUMIFS($E$2:E209,$A$2:A209,A209)-SUMIFS($F$2:F209,$A$2:A209,A209)),"")</f>
        <v/>
      </c>
      <c r="I209" s="109" t="str">
        <f t="shared" si="11"/>
        <v/>
      </c>
      <c r="J209" s="113"/>
      <c r="K209" s="90"/>
      <c r="L209" s="73"/>
      <c r="M209" s="69" t="str">
        <f>IF(C209&lt;&gt;"",DailyLog!$S$3,"")</f>
        <v/>
      </c>
      <c r="N209" s="56" t="str">
        <f t="shared" si="10"/>
        <v/>
      </c>
      <c r="O209" s="53" t="str">
        <f>IF($B209&lt;&gt;"",IF(ISNUMBER(_xlfn.XMATCH($B209,Language!$A$6:$E$6)),0,IF(ISNUMBER(_xlfn.XMATCH($B209,Language!$A$29:$E$29)),'Lista de Prestatarios'!$B$3,VLOOKUP(B209,'Lista de Prestatarios'!$A$2:$B$500,2,FALSE))),"")</f>
        <v/>
      </c>
      <c r="P209" s="58" t="str">
        <f>IF(B209&lt;&gt;"",IF(OR(D209&gt;0,G209&gt;0),COUNTIF($B$2:B209,B209),COUNTIFS($B$2:B209,B209,$E$2:E209,"&gt;0")),"")</f>
        <v/>
      </c>
    </row>
    <row r="210" spans="1:16" x14ac:dyDescent="0.35">
      <c r="A210" s="51" t="str">
        <f t="shared" si="9"/>
        <v/>
      </c>
      <c r="B210" s="99"/>
      <c r="C210" s="3"/>
      <c r="D210" s="13"/>
      <c r="E210" s="13"/>
      <c r="F210" s="13"/>
      <c r="G210" s="81"/>
      <c r="H210" s="107" t="str">
        <f>IF(B210&lt;&gt;"",IF(OR(O210=0,O210=999),"",SUMIFS($E$2:E210,$A$2:A210,A210)-SUMIFS($F$2:F210,$A$2:A210,A210)),"")</f>
        <v/>
      </c>
      <c r="I210" s="109" t="str">
        <f t="shared" si="11"/>
        <v/>
      </c>
      <c r="J210" s="113"/>
      <c r="K210" s="90"/>
      <c r="L210" s="73"/>
      <c r="M210" s="69" t="str">
        <f>IF(C210&lt;&gt;"",DailyLog!$S$3,"")</f>
        <v/>
      </c>
      <c r="N210" s="56" t="str">
        <f t="shared" si="10"/>
        <v/>
      </c>
      <c r="O210" s="53" t="str">
        <f>IF($B210&lt;&gt;"",IF(ISNUMBER(_xlfn.XMATCH($B210,Language!$A$6:$E$6)),0,IF(ISNUMBER(_xlfn.XMATCH($B210,Language!$A$29:$E$29)),'Lista de Prestatarios'!$B$3,VLOOKUP(B210,'Lista de Prestatarios'!$A$2:$B$500,2,FALSE))),"")</f>
        <v/>
      </c>
      <c r="P210" s="58" t="str">
        <f>IF(B210&lt;&gt;"",IF(OR(D210&gt;0,G210&gt;0),COUNTIF($B$2:B210,B210),COUNTIFS($B$2:B210,B210,$E$2:E210,"&gt;0")),"")</f>
        <v/>
      </c>
    </row>
    <row r="211" spans="1:16" x14ac:dyDescent="0.35">
      <c r="A211" s="51" t="str">
        <f t="shared" si="9"/>
        <v/>
      </c>
      <c r="B211" s="99"/>
      <c r="C211" s="3"/>
      <c r="D211" s="13"/>
      <c r="E211" s="13"/>
      <c r="F211" s="13"/>
      <c r="G211" s="81"/>
      <c r="H211" s="107" t="str">
        <f>IF(B211&lt;&gt;"",IF(OR(O211=0,O211=999),"",SUMIFS($E$2:E211,$A$2:A211,A211)-SUMIFS($F$2:F211,$A$2:A211,A211)),"")</f>
        <v/>
      </c>
      <c r="I211" s="109" t="str">
        <f t="shared" si="11"/>
        <v/>
      </c>
      <c r="J211" s="113"/>
      <c r="K211" s="90"/>
      <c r="L211" s="73"/>
      <c r="M211" s="69" t="str">
        <f>IF(C211&lt;&gt;"",DailyLog!$S$3,"")</f>
        <v/>
      </c>
      <c r="N211" s="56" t="str">
        <f t="shared" si="10"/>
        <v/>
      </c>
      <c r="O211" s="53" t="str">
        <f>IF($B211&lt;&gt;"",IF(ISNUMBER(_xlfn.XMATCH($B211,Language!$A$6:$E$6)),0,IF(ISNUMBER(_xlfn.XMATCH($B211,Language!$A$29:$E$29)),'Lista de Prestatarios'!$B$3,VLOOKUP(B211,'Lista de Prestatarios'!$A$2:$B$500,2,FALSE))),"")</f>
        <v/>
      </c>
      <c r="P211" s="58" t="str">
        <f>IF(B211&lt;&gt;"",IF(OR(D211&gt;0,G211&gt;0),COUNTIF($B$2:B211,B211),COUNTIFS($B$2:B211,B211,$E$2:E211,"&gt;0")),"")</f>
        <v/>
      </c>
    </row>
    <row r="212" spans="1:16" x14ac:dyDescent="0.35">
      <c r="A212" s="51" t="str">
        <f t="shared" si="9"/>
        <v/>
      </c>
      <c r="B212" s="99"/>
      <c r="C212" s="3"/>
      <c r="D212" s="13"/>
      <c r="E212" s="13"/>
      <c r="F212" s="13"/>
      <c r="G212" s="81"/>
      <c r="H212" s="107" t="str">
        <f>IF(B212&lt;&gt;"",IF(OR(O212=0,O212=999),"",SUMIFS($E$2:E212,$A$2:A212,A212)-SUMIFS($F$2:F212,$A$2:A212,A212)),"")</f>
        <v/>
      </c>
      <c r="I212" s="109" t="str">
        <f t="shared" si="11"/>
        <v/>
      </c>
      <c r="J212" s="113"/>
      <c r="K212" s="90"/>
      <c r="L212" s="73"/>
      <c r="M212" s="69" t="str">
        <f>IF(C212&lt;&gt;"",DailyLog!$S$3,"")</f>
        <v/>
      </c>
      <c r="N212" s="56" t="str">
        <f t="shared" si="10"/>
        <v/>
      </c>
      <c r="O212" s="53" t="str">
        <f>IF($B212&lt;&gt;"",IF(ISNUMBER(_xlfn.XMATCH($B212,Language!$A$6:$E$6)),0,IF(ISNUMBER(_xlfn.XMATCH($B212,Language!$A$29:$E$29)),'Lista de Prestatarios'!$B$3,VLOOKUP(B212,'Lista de Prestatarios'!$A$2:$B$500,2,FALSE))),"")</f>
        <v/>
      </c>
      <c r="P212" s="58" t="str">
        <f>IF(B212&lt;&gt;"",IF(OR(D212&gt;0,G212&gt;0),COUNTIF($B$2:B212,B212),COUNTIFS($B$2:B212,B212,$E$2:E212,"&gt;0")),"")</f>
        <v/>
      </c>
    </row>
    <row r="213" spans="1:16" x14ac:dyDescent="0.35">
      <c r="A213" s="51" t="str">
        <f t="shared" si="9"/>
        <v/>
      </c>
      <c r="B213" s="99"/>
      <c r="C213" s="3"/>
      <c r="D213" s="13"/>
      <c r="E213" s="13"/>
      <c r="F213" s="13"/>
      <c r="G213" s="81"/>
      <c r="H213" s="107" t="str">
        <f>IF(B213&lt;&gt;"",IF(OR(O213=0,O213=999),"",SUMIFS($E$2:E213,$A$2:A213,A213)-SUMIFS($F$2:F213,$A$2:A213,A213)),"")</f>
        <v/>
      </c>
      <c r="I213" s="109" t="str">
        <f t="shared" si="11"/>
        <v/>
      </c>
      <c r="J213" s="113"/>
      <c r="K213" s="90"/>
      <c r="L213" s="73"/>
      <c r="M213" s="69" t="str">
        <f>IF(C213&lt;&gt;"",DailyLog!$S$3,"")</f>
        <v/>
      </c>
      <c r="N213" s="56" t="str">
        <f t="shared" si="10"/>
        <v/>
      </c>
      <c r="O213" s="53" t="str">
        <f>IF($B213&lt;&gt;"",IF(ISNUMBER(_xlfn.XMATCH($B213,Language!$A$6:$E$6)),0,IF(ISNUMBER(_xlfn.XMATCH($B213,Language!$A$29:$E$29)),'Lista de Prestatarios'!$B$3,VLOOKUP(B213,'Lista de Prestatarios'!$A$2:$B$500,2,FALSE))),"")</f>
        <v/>
      </c>
      <c r="P213" s="58" t="str">
        <f>IF(B213&lt;&gt;"",IF(OR(D213&gt;0,G213&gt;0),COUNTIF($B$2:B213,B213),COUNTIFS($B$2:B213,B213,$E$2:E213,"&gt;0")),"")</f>
        <v/>
      </c>
    </row>
    <row r="214" spans="1:16" x14ac:dyDescent="0.35">
      <c r="A214" s="51" t="str">
        <f t="shared" si="9"/>
        <v/>
      </c>
      <c r="B214" s="99"/>
      <c r="C214" s="3"/>
      <c r="D214" s="13"/>
      <c r="E214" s="13"/>
      <c r="F214" s="13"/>
      <c r="G214" s="81"/>
      <c r="H214" s="107" t="str">
        <f>IF(B214&lt;&gt;"",IF(OR(O214=0,O214=999),"",SUMIFS($E$2:E214,$A$2:A214,A214)-SUMIFS($F$2:F214,$A$2:A214,A214)),"")</f>
        <v/>
      </c>
      <c r="I214" s="109" t="str">
        <f t="shared" si="11"/>
        <v/>
      </c>
      <c r="J214" s="113"/>
      <c r="K214" s="90"/>
      <c r="L214" s="73"/>
      <c r="M214" s="69" t="str">
        <f>IF(C214&lt;&gt;"",DailyLog!$S$3,"")</f>
        <v/>
      </c>
      <c r="N214" s="56" t="str">
        <f t="shared" si="10"/>
        <v/>
      </c>
      <c r="O214" s="53" t="str">
        <f>IF($B214&lt;&gt;"",IF(ISNUMBER(_xlfn.XMATCH($B214,Language!$A$6:$E$6)),0,IF(ISNUMBER(_xlfn.XMATCH($B214,Language!$A$29:$E$29)),'Lista de Prestatarios'!$B$3,VLOOKUP(B214,'Lista de Prestatarios'!$A$2:$B$500,2,FALSE))),"")</f>
        <v/>
      </c>
      <c r="P214" s="58" t="str">
        <f>IF(B214&lt;&gt;"",IF(OR(D214&gt;0,G214&gt;0),COUNTIF($B$2:B214,B214),COUNTIFS($B$2:B214,B214,$E$2:E214,"&gt;0")),"")</f>
        <v/>
      </c>
    </row>
    <row r="215" spans="1:16" x14ac:dyDescent="0.35">
      <c r="A215" s="51" t="str">
        <f t="shared" si="9"/>
        <v/>
      </c>
      <c r="B215" s="100"/>
      <c r="C215" s="3"/>
      <c r="D215" s="13"/>
      <c r="E215" s="13"/>
      <c r="F215" s="13"/>
      <c r="G215" s="81"/>
      <c r="H215" s="107" t="str">
        <f>IF(B215&lt;&gt;"",IF(OR(O215=0,O215=999),"",SUMIFS($E$2:E215,$A$2:A215,A215)-SUMIFS($F$2:F215,$A$2:A215,A215)),"")</f>
        <v/>
      </c>
      <c r="I215" s="109" t="str">
        <f t="shared" si="11"/>
        <v/>
      </c>
      <c r="J215" s="113"/>
      <c r="K215" s="90"/>
      <c r="L215" s="73"/>
      <c r="M215" s="69" t="str">
        <f>IF(C215&lt;&gt;"",DailyLog!$S$3,"")</f>
        <v/>
      </c>
      <c r="N215" s="56" t="str">
        <f t="shared" si="10"/>
        <v/>
      </c>
      <c r="O215" s="53" t="str">
        <f>IF($B215&lt;&gt;"",IF(ISNUMBER(_xlfn.XMATCH($B215,Language!$A$6:$E$6)),0,IF(ISNUMBER(_xlfn.XMATCH($B215,Language!$A$29:$E$29)),'Lista de Prestatarios'!$B$3,VLOOKUP(B215,'Lista de Prestatarios'!$A$2:$B$500,2,FALSE))),"")</f>
        <v/>
      </c>
      <c r="P215" s="58" t="str">
        <f>IF(B215&lt;&gt;"",IF(OR(D215&gt;0,G215&gt;0),COUNTIF($B$2:B215,B215),COUNTIFS($B$2:B215,B215,$E$2:E215,"&gt;0")),"")</f>
        <v/>
      </c>
    </row>
    <row r="216" spans="1:16" x14ac:dyDescent="0.35">
      <c r="A216" s="51" t="str">
        <f t="shared" si="9"/>
        <v/>
      </c>
      <c r="B216" s="99"/>
      <c r="C216" s="3"/>
      <c r="D216" s="13"/>
      <c r="E216" s="13"/>
      <c r="F216" s="13"/>
      <c r="G216" s="81"/>
      <c r="H216" s="107" t="str">
        <f>IF(B216&lt;&gt;"",IF(OR(O216=0,O216=999),"",SUMIFS($E$2:E216,$A$2:A216,A216)-SUMIFS($F$2:F216,$A$2:A216,A216)),"")</f>
        <v/>
      </c>
      <c r="I216" s="109" t="str">
        <f t="shared" si="11"/>
        <v/>
      </c>
      <c r="J216" s="113"/>
      <c r="K216" s="90"/>
      <c r="L216" s="73"/>
      <c r="M216" s="69" t="str">
        <f>IF(C216&lt;&gt;"",DailyLog!$S$3,"")</f>
        <v/>
      </c>
      <c r="N216" s="56" t="str">
        <f t="shared" si="10"/>
        <v/>
      </c>
      <c r="O216" s="53" t="str">
        <f>IF($B216&lt;&gt;"",IF(ISNUMBER(_xlfn.XMATCH($B216,Language!$A$6:$E$6)),0,IF(ISNUMBER(_xlfn.XMATCH($B216,Language!$A$29:$E$29)),'Lista de Prestatarios'!$B$3,VLOOKUP(B216,'Lista de Prestatarios'!$A$2:$B$500,2,FALSE))),"")</f>
        <v/>
      </c>
      <c r="P216" s="58" t="str">
        <f>IF(B216&lt;&gt;"",IF(OR(D216&gt;0,G216&gt;0),COUNTIF($B$2:B216,B216),COUNTIFS($B$2:B216,B216,$E$2:E216,"&gt;0")),"")</f>
        <v/>
      </c>
    </row>
    <row r="217" spans="1:16" x14ac:dyDescent="0.35">
      <c r="A217" s="51" t="str">
        <f t="shared" si="9"/>
        <v/>
      </c>
      <c r="B217" s="99"/>
      <c r="C217" s="3"/>
      <c r="D217" s="13"/>
      <c r="E217" s="13"/>
      <c r="F217" s="13"/>
      <c r="G217" s="81"/>
      <c r="H217" s="107" t="str">
        <f>IF(B217&lt;&gt;"",IF(OR(O217=0,O217=999),"",SUMIFS($E$2:E217,$A$2:A217,A217)-SUMIFS($F$2:F217,$A$2:A217,A217)),"")</f>
        <v/>
      </c>
      <c r="I217" s="109" t="str">
        <f t="shared" si="11"/>
        <v/>
      </c>
      <c r="J217" s="113"/>
      <c r="K217" s="90"/>
      <c r="L217" s="73"/>
      <c r="M217" s="69" t="str">
        <f>IF(C217&lt;&gt;"",DailyLog!$S$3,"")</f>
        <v/>
      </c>
      <c r="N217" s="56" t="str">
        <f t="shared" si="10"/>
        <v/>
      </c>
      <c r="O217" s="53" t="str">
        <f>IF($B217&lt;&gt;"",IF(ISNUMBER(_xlfn.XMATCH($B217,Language!$A$6:$E$6)),0,IF(ISNUMBER(_xlfn.XMATCH($B217,Language!$A$29:$E$29)),'Lista de Prestatarios'!$B$3,VLOOKUP(B217,'Lista de Prestatarios'!$A$2:$B$500,2,FALSE))),"")</f>
        <v/>
      </c>
      <c r="P217" s="58" t="str">
        <f>IF(B217&lt;&gt;"",IF(OR(D217&gt;0,G217&gt;0),COUNTIF($B$2:B217,B217),COUNTIFS($B$2:B217,B217,$E$2:E217,"&gt;0")),"")</f>
        <v/>
      </c>
    </row>
    <row r="218" spans="1:16" x14ac:dyDescent="0.35">
      <c r="A218" s="51" t="str">
        <f t="shared" si="9"/>
        <v/>
      </c>
      <c r="B218" s="99"/>
      <c r="C218" s="3"/>
      <c r="D218" s="13"/>
      <c r="E218" s="13"/>
      <c r="F218" s="13"/>
      <c r="G218" s="81"/>
      <c r="H218" s="107" t="str">
        <f>IF(B218&lt;&gt;"",IF(OR(O218=0,O218=999),"",SUMIFS($E$2:E218,$A$2:A218,A218)-SUMIFS($F$2:F218,$A$2:A218,A218)),"")</f>
        <v/>
      </c>
      <c r="I218" s="109" t="str">
        <f t="shared" si="11"/>
        <v/>
      </c>
      <c r="J218" s="113"/>
      <c r="K218" s="90"/>
      <c r="L218" s="73"/>
      <c r="M218" s="69" t="str">
        <f>IF(C218&lt;&gt;"",DailyLog!$S$3,"")</f>
        <v/>
      </c>
      <c r="N218" s="56" t="str">
        <f t="shared" si="10"/>
        <v/>
      </c>
      <c r="O218" s="53" t="str">
        <f>IF($B218&lt;&gt;"",IF(ISNUMBER(_xlfn.XMATCH($B218,Language!$A$6:$E$6)),0,IF(ISNUMBER(_xlfn.XMATCH($B218,Language!$A$29:$E$29)),'Lista de Prestatarios'!$B$3,VLOOKUP(B218,'Lista de Prestatarios'!$A$2:$B$500,2,FALSE))),"")</f>
        <v/>
      </c>
      <c r="P218" s="58" t="str">
        <f>IF(B218&lt;&gt;"",IF(OR(D218&gt;0,G218&gt;0),COUNTIF($B$2:B218,B218),COUNTIFS($B$2:B218,B218,$E$2:E218,"&gt;0")),"")</f>
        <v/>
      </c>
    </row>
    <row r="219" spans="1:16" x14ac:dyDescent="0.35">
      <c r="A219" s="51" t="str">
        <f t="shared" si="9"/>
        <v/>
      </c>
      <c r="B219" s="99"/>
      <c r="C219" s="3"/>
      <c r="D219" s="13"/>
      <c r="E219" s="13"/>
      <c r="F219" s="13"/>
      <c r="G219" s="81"/>
      <c r="H219" s="107" t="str">
        <f>IF(B219&lt;&gt;"",IF(OR(O219=0,O219=999),"",SUMIFS($E$2:E219,$A$2:A219,A219)-SUMIFS($F$2:F219,$A$2:A219,A219)),"")</f>
        <v/>
      </c>
      <c r="I219" s="109" t="str">
        <f t="shared" si="11"/>
        <v/>
      </c>
      <c r="J219" s="113"/>
      <c r="K219" s="90"/>
      <c r="L219" s="73"/>
      <c r="M219" s="69" t="str">
        <f>IF(C219&lt;&gt;"",DailyLog!$S$3,"")</f>
        <v/>
      </c>
      <c r="N219" s="56" t="str">
        <f t="shared" si="10"/>
        <v/>
      </c>
      <c r="O219" s="53" t="str">
        <f>IF($B219&lt;&gt;"",IF(ISNUMBER(_xlfn.XMATCH($B219,Language!$A$6:$E$6)),0,IF(ISNUMBER(_xlfn.XMATCH($B219,Language!$A$29:$E$29)),'Lista de Prestatarios'!$B$3,VLOOKUP(B219,'Lista de Prestatarios'!$A$2:$B$500,2,FALSE))),"")</f>
        <v/>
      </c>
      <c r="P219" s="58" t="str">
        <f>IF(B219&lt;&gt;"",IF(OR(D219&gt;0,G219&gt;0),COUNTIF($B$2:B219,B219),COUNTIFS($B$2:B219,B219,$E$2:E219,"&gt;0")),"")</f>
        <v/>
      </c>
    </row>
    <row r="220" spans="1:16" x14ac:dyDescent="0.35">
      <c r="A220" s="51" t="str">
        <f t="shared" si="9"/>
        <v/>
      </c>
      <c r="B220" s="99"/>
      <c r="C220" s="3"/>
      <c r="D220" s="13"/>
      <c r="E220" s="13"/>
      <c r="F220" s="13"/>
      <c r="G220" s="81"/>
      <c r="H220" s="107" t="str">
        <f>IF(B220&lt;&gt;"",IF(OR(O220=0,O220=999),"",SUMIFS($E$2:E220,$A$2:A220,A220)-SUMIFS($F$2:F220,$A$2:A220,A220)),"")</f>
        <v/>
      </c>
      <c r="I220" s="109" t="str">
        <f t="shared" si="11"/>
        <v/>
      </c>
      <c r="J220" s="113"/>
      <c r="K220" s="90"/>
      <c r="L220" s="73"/>
      <c r="M220" s="69" t="str">
        <f>IF(C220&lt;&gt;"",DailyLog!$S$3,"")</f>
        <v/>
      </c>
      <c r="N220" s="56" t="str">
        <f t="shared" si="10"/>
        <v/>
      </c>
      <c r="O220" s="53" t="str">
        <f>IF($B220&lt;&gt;"",IF(ISNUMBER(_xlfn.XMATCH($B220,Language!$A$6:$E$6)),0,IF(ISNUMBER(_xlfn.XMATCH($B220,Language!$A$29:$E$29)),'Lista de Prestatarios'!$B$3,VLOOKUP(B220,'Lista de Prestatarios'!$A$2:$B$500,2,FALSE))),"")</f>
        <v/>
      </c>
      <c r="P220" s="58" t="str">
        <f>IF(B220&lt;&gt;"",IF(OR(D220&gt;0,G220&gt;0),COUNTIF($B$2:B220,B220),COUNTIFS($B$2:B220,B220,$E$2:E220,"&gt;0")),"")</f>
        <v/>
      </c>
    </row>
    <row r="221" spans="1:16" x14ac:dyDescent="0.35">
      <c r="A221" s="51" t="str">
        <f t="shared" si="9"/>
        <v/>
      </c>
      <c r="B221" s="99"/>
      <c r="C221" s="3"/>
      <c r="D221" s="13"/>
      <c r="E221" s="13"/>
      <c r="F221" s="13"/>
      <c r="G221" s="81"/>
      <c r="H221" s="107" t="str">
        <f>IF(B221&lt;&gt;"",IF(OR(O221=0,O221=999),"",SUMIFS($E$2:E221,$A$2:A221,A221)-SUMIFS($F$2:F221,$A$2:A221,A221)),"")</f>
        <v/>
      </c>
      <c r="I221" s="109" t="str">
        <f t="shared" si="11"/>
        <v/>
      </c>
      <c r="J221" s="113"/>
      <c r="K221" s="90"/>
      <c r="L221" s="73"/>
      <c r="M221" s="69" t="str">
        <f>IF(C221&lt;&gt;"",DailyLog!$S$3,"")</f>
        <v/>
      </c>
      <c r="N221" s="56" t="str">
        <f t="shared" si="10"/>
        <v/>
      </c>
      <c r="O221" s="53" t="str">
        <f>IF($B221&lt;&gt;"",IF(ISNUMBER(_xlfn.XMATCH($B221,Language!$A$6:$E$6)),0,IF(ISNUMBER(_xlfn.XMATCH($B221,Language!$A$29:$E$29)),'Lista de Prestatarios'!$B$3,VLOOKUP(B221,'Lista de Prestatarios'!$A$2:$B$500,2,FALSE))),"")</f>
        <v/>
      </c>
      <c r="P221" s="58" t="str">
        <f>IF(B221&lt;&gt;"",IF(OR(D221&gt;0,G221&gt;0),COUNTIF($B$2:B221,B221),COUNTIFS($B$2:B221,B221,$E$2:E221,"&gt;0")),"")</f>
        <v/>
      </c>
    </row>
    <row r="222" spans="1:16" x14ac:dyDescent="0.35">
      <c r="A222" s="51" t="str">
        <f t="shared" si="9"/>
        <v/>
      </c>
      <c r="B222" s="99"/>
      <c r="C222" s="3"/>
      <c r="D222" s="13"/>
      <c r="E222" s="13"/>
      <c r="F222" s="13"/>
      <c r="G222" s="81"/>
      <c r="H222" s="107" t="str">
        <f>IF(B222&lt;&gt;"",IF(OR(O222=0,O222=999),"",SUMIFS($E$2:E222,$A$2:A222,A222)-SUMIFS($F$2:F222,$A$2:A222,A222)),"")</f>
        <v/>
      </c>
      <c r="I222" s="109" t="str">
        <f t="shared" si="11"/>
        <v/>
      </c>
      <c r="J222" s="113"/>
      <c r="K222" s="90"/>
      <c r="L222" s="73"/>
      <c r="M222" s="69" t="str">
        <f>IF(C222&lt;&gt;"",DailyLog!$S$3,"")</f>
        <v/>
      </c>
      <c r="N222" s="56" t="str">
        <f t="shared" si="10"/>
        <v/>
      </c>
      <c r="O222" s="53" t="str">
        <f>IF($B222&lt;&gt;"",IF(ISNUMBER(_xlfn.XMATCH($B222,Language!$A$6:$E$6)),0,IF(ISNUMBER(_xlfn.XMATCH($B222,Language!$A$29:$E$29)),'Lista de Prestatarios'!$B$3,VLOOKUP(B222,'Lista de Prestatarios'!$A$2:$B$500,2,FALSE))),"")</f>
        <v/>
      </c>
      <c r="P222" s="58" t="str">
        <f>IF(B222&lt;&gt;"",IF(OR(D222&gt;0,G222&gt;0),COUNTIF($B$2:B222,B222),COUNTIFS($B$2:B222,B222,$E$2:E222,"&gt;0")),"")</f>
        <v/>
      </c>
    </row>
    <row r="223" spans="1:16" x14ac:dyDescent="0.35">
      <c r="A223" s="51" t="str">
        <f t="shared" si="9"/>
        <v/>
      </c>
      <c r="B223" s="99"/>
      <c r="C223" s="3"/>
      <c r="D223" s="13"/>
      <c r="E223" s="13"/>
      <c r="F223" s="13"/>
      <c r="G223" s="81"/>
      <c r="H223" s="107" t="str">
        <f>IF(B223&lt;&gt;"",IF(OR(O223=0,O223=999),"",SUMIFS($E$2:E223,$A$2:A223,A223)-SUMIFS($F$2:F223,$A$2:A223,A223)),"")</f>
        <v/>
      </c>
      <c r="I223" s="109" t="str">
        <f t="shared" si="11"/>
        <v/>
      </c>
      <c r="J223" s="113"/>
      <c r="K223" s="90"/>
      <c r="L223" s="73"/>
      <c r="M223" s="69" t="str">
        <f>IF(C223&lt;&gt;"",DailyLog!$S$3,"")</f>
        <v/>
      </c>
      <c r="N223" s="56" t="str">
        <f t="shared" si="10"/>
        <v/>
      </c>
      <c r="O223" s="53" t="str">
        <f>IF($B223&lt;&gt;"",IF(ISNUMBER(_xlfn.XMATCH($B223,Language!$A$6:$E$6)),0,IF(ISNUMBER(_xlfn.XMATCH($B223,Language!$A$29:$E$29)),'Lista de Prestatarios'!$B$3,VLOOKUP(B223,'Lista de Prestatarios'!$A$2:$B$500,2,FALSE))),"")</f>
        <v/>
      </c>
      <c r="P223" s="58" t="str">
        <f>IF(B223&lt;&gt;"",IF(OR(D223&gt;0,G223&gt;0),COUNTIF($B$2:B223,B223),COUNTIFS($B$2:B223,B223,$E$2:E223,"&gt;0")),"")</f>
        <v/>
      </c>
    </row>
    <row r="224" spans="1:16" x14ac:dyDescent="0.35">
      <c r="A224" s="51" t="str">
        <f t="shared" si="9"/>
        <v/>
      </c>
      <c r="B224" s="99"/>
      <c r="C224" s="3"/>
      <c r="D224" s="13"/>
      <c r="E224" s="13"/>
      <c r="F224" s="13"/>
      <c r="G224" s="81"/>
      <c r="H224" s="107" t="str">
        <f>IF(B224&lt;&gt;"",IF(OR(O224=0,O224=999),"",SUMIFS($E$2:E224,$A$2:A224,A224)-SUMIFS($F$2:F224,$A$2:A224,A224)),"")</f>
        <v/>
      </c>
      <c r="I224" s="109" t="str">
        <f t="shared" si="11"/>
        <v/>
      </c>
      <c r="J224" s="113"/>
      <c r="K224" s="90"/>
      <c r="L224" s="73"/>
      <c r="M224" s="69" t="str">
        <f>IF(C224&lt;&gt;"",DailyLog!$S$3,"")</f>
        <v/>
      </c>
      <c r="N224" s="56" t="str">
        <f t="shared" si="10"/>
        <v/>
      </c>
      <c r="O224" s="53" t="str">
        <f>IF($B224&lt;&gt;"",IF(ISNUMBER(_xlfn.XMATCH($B224,Language!$A$6:$E$6)),0,IF(ISNUMBER(_xlfn.XMATCH($B224,Language!$A$29:$E$29)),'Lista de Prestatarios'!$B$3,VLOOKUP(B224,'Lista de Prestatarios'!$A$2:$B$500,2,FALSE))),"")</f>
        <v/>
      </c>
      <c r="P224" s="58" t="str">
        <f>IF(B224&lt;&gt;"",IF(OR(D224&gt;0,G224&gt;0),COUNTIF($B$2:B224,B224),COUNTIFS($B$2:B224,B224,$E$2:E224,"&gt;0")),"")</f>
        <v/>
      </c>
    </row>
    <row r="225" spans="1:16" x14ac:dyDescent="0.35">
      <c r="A225" s="51" t="str">
        <f t="shared" si="9"/>
        <v/>
      </c>
      <c r="B225" s="99"/>
      <c r="C225" s="3"/>
      <c r="D225" s="13"/>
      <c r="E225" s="13"/>
      <c r="F225" s="13"/>
      <c r="G225" s="81"/>
      <c r="H225" s="107" t="str">
        <f>IF(B225&lt;&gt;"",IF(OR(O225=0,O225=999),"",SUMIFS($E$2:E225,$A$2:A225,A225)-SUMIFS($F$2:F225,$A$2:A225,A225)),"")</f>
        <v/>
      </c>
      <c r="I225" s="109" t="str">
        <f t="shared" si="11"/>
        <v/>
      </c>
      <c r="J225" s="113"/>
      <c r="K225" s="90"/>
      <c r="L225" s="73"/>
      <c r="M225" s="69" t="str">
        <f>IF(C225&lt;&gt;"",DailyLog!$S$3,"")</f>
        <v/>
      </c>
      <c r="N225" s="56" t="str">
        <f t="shared" si="10"/>
        <v/>
      </c>
      <c r="O225" s="53" t="str">
        <f>IF($B225&lt;&gt;"",IF(ISNUMBER(_xlfn.XMATCH($B225,Language!$A$6:$E$6)),0,IF(ISNUMBER(_xlfn.XMATCH($B225,Language!$A$29:$E$29)),'Lista de Prestatarios'!$B$3,VLOOKUP(B225,'Lista de Prestatarios'!$A$2:$B$500,2,FALSE))),"")</f>
        <v/>
      </c>
      <c r="P225" s="58" t="str">
        <f>IF(B225&lt;&gt;"",IF(OR(D225&gt;0,G225&gt;0),COUNTIF($B$2:B225,B225),COUNTIFS($B$2:B225,B225,$E$2:E225,"&gt;0")),"")</f>
        <v/>
      </c>
    </row>
    <row r="226" spans="1:16" x14ac:dyDescent="0.35">
      <c r="A226" s="51" t="str">
        <f t="shared" si="9"/>
        <v/>
      </c>
      <c r="B226" s="99"/>
      <c r="C226" s="3"/>
      <c r="D226" s="13"/>
      <c r="E226" s="13"/>
      <c r="F226" s="13"/>
      <c r="G226" s="81"/>
      <c r="H226" s="107" t="str">
        <f>IF(B226&lt;&gt;"",IF(OR(O226=0,O226=999),"",SUMIFS($E$2:E226,$A$2:A226,A226)-SUMIFS($F$2:F226,$A$2:A226,A226)),"")</f>
        <v/>
      </c>
      <c r="I226" s="109" t="str">
        <f t="shared" si="11"/>
        <v/>
      </c>
      <c r="J226" s="113"/>
      <c r="K226" s="90"/>
      <c r="L226" s="73"/>
      <c r="M226" s="69" t="str">
        <f>IF(C226&lt;&gt;"",DailyLog!$S$3,"")</f>
        <v/>
      </c>
      <c r="N226" s="56" t="str">
        <f t="shared" si="10"/>
        <v/>
      </c>
      <c r="O226" s="53" t="str">
        <f>IF($B226&lt;&gt;"",IF(ISNUMBER(_xlfn.XMATCH($B226,Language!$A$6:$E$6)),0,IF(ISNUMBER(_xlfn.XMATCH($B226,Language!$A$29:$E$29)),'Lista de Prestatarios'!$B$3,VLOOKUP(B226,'Lista de Prestatarios'!$A$2:$B$500,2,FALSE))),"")</f>
        <v/>
      </c>
      <c r="P226" s="58" t="str">
        <f>IF(B226&lt;&gt;"",IF(OR(D226&gt;0,G226&gt;0),COUNTIF($B$2:B226,B226),COUNTIFS($B$2:B226,B226,$E$2:E226,"&gt;0")),"")</f>
        <v/>
      </c>
    </row>
    <row r="227" spans="1:16" x14ac:dyDescent="0.35">
      <c r="A227" s="51" t="str">
        <f t="shared" si="9"/>
        <v/>
      </c>
      <c r="B227" s="99"/>
      <c r="C227" s="3"/>
      <c r="D227" s="13"/>
      <c r="E227" s="13"/>
      <c r="F227" s="13"/>
      <c r="G227" s="81"/>
      <c r="H227" s="107" t="str">
        <f>IF(B227&lt;&gt;"",IF(OR(O227=0,O227=999),"",SUMIFS($E$2:E227,$A$2:A227,A227)-SUMIFS($F$2:F227,$A$2:A227,A227)),"")</f>
        <v/>
      </c>
      <c r="I227" s="109" t="str">
        <f t="shared" si="11"/>
        <v/>
      </c>
      <c r="J227" s="113"/>
      <c r="K227" s="90"/>
      <c r="L227" s="73"/>
      <c r="M227" s="69" t="str">
        <f>IF(C227&lt;&gt;"",DailyLog!$S$3,"")</f>
        <v/>
      </c>
      <c r="N227" s="56" t="str">
        <f t="shared" si="10"/>
        <v/>
      </c>
      <c r="O227" s="53" t="str">
        <f>IF($B227&lt;&gt;"",IF(ISNUMBER(_xlfn.XMATCH($B227,Language!$A$6:$E$6)),0,IF(ISNUMBER(_xlfn.XMATCH($B227,Language!$A$29:$E$29)),'Lista de Prestatarios'!$B$3,VLOOKUP(B227,'Lista de Prestatarios'!$A$2:$B$500,2,FALSE))),"")</f>
        <v/>
      </c>
      <c r="P227" s="58" t="str">
        <f>IF(B227&lt;&gt;"",IF(OR(D227&gt;0,G227&gt;0),COUNTIF($B$2:B227,B227),COUNTIFS($B$2:B227,B227,$E$2:E227,"&gt;0")),"")</f>
        <v/>
      </c>
    </row>
    <row r="228" spans="1:16" x14ac:dyDescent="0.35">
      <c r="A228" s="51" t="str">
        <f t="shared" si="9"/>
        <v/>
      </c>
      <c r="B228" s="99"/>
      <c r="C228" s="3"/>
      <c r="D228" s="13"/>
      <c r="E228" s="13"/>
      <c r="F228" s="13"/>
      <c r="G228" s="81"/>
      <c r="H228" s="107" t="str">
        <f>IF(B228&lt;&gt;"",IF(OR(O228=0,O228=999),"",SUMIFS($E$2:E228,$A$2:A228,A228)-SUMIFS($F$2:F228,$A$2:A228,A228)),"")</f>
        <v/>
      </c>
      <c r="I228" s="109" t="str">
        <f t="shared" si="11"/>
        <v/>
      </c>
      <c r="J228" s="113"/>
      <c r="K228" s="90"/>
      <c r="L228" s="73"/>
      <c r="M228" s="69" t="str">
        <f>IF(C228&lt;&gt;"",DailyLog!$S$3,"")</f>
        <v/>
      </c>
      <c r="N228" s="56" t="str">
        <f t="shared" si="10"/>
        <v/>
      </c>
      <c r="O228" s="53" t="str">
        <f>IF($B228&lt;&gt;"",IF(ISNUMBER(_xlfn.XMATCH($B228,Language!$A$6:$E$6)),0,IF(ISNUMBER(_xlfn.XMATCH($B228,Language!$A$29:$E$29)),'Lista de Prestatarios'!$B$3,VLOOKUP(B228,'Lista de Prestatarios'!$A$2:$B$500,2,FALSE))),"")</f>
        <v/>
      </c>
      <c r="P228" s="58" t="str">
        <f>IF(B228&lt;&gt;"",IF(OR(D228&gt;0,G228&gt;0),COUNTIF($B$2:B228,B228),COUNTIFS($B$2:B228,B228,$E$2:E228,"&gt;0")),"")</f>
        <v/>
      </c>
    </row>
    <row r="229" spans="1:16" x14ac:dyDescent="0.35">
      <c r="A229" s="51" t="str">
        <f t="shared" si="9"/>
        <v/>
      </c>
      <c r="B229" s="99"/>
      <c r="C229" s="3"/>
      <c r="D229" s="13"/>
      <c r="E229" s="13"/>
      <c r="F229" s="13"/>
      <c r="G229" s="81"/>
      <c r="H229" s="107" t="str">
        <f>IF(B229&lt;&gt;"",IF(OR(O229=0,O229=999),"",SUMIFS($E$2:E229,$A$2:A229,A229)-SUMIFS($F$2:F229,$A$2:A229,A229)),"")</f>
        <v/>
      </c>
      <c r="I229" s="109" t="str">
        <f t="shared" si="11"/>
        <v/>
      </c>
      <c r="J229" s="113"/>
      <c r="K229" s="90"/>
      <c r="L229" s="73"/>
      <c r="M229" s="69" t="str">
        <f>IF(C229&lt;&gt;"",DailyLog!$S$3,"")</f>
        <v/>
      </c>
      <c r="N229" s="56" t="str">
        <f t="shared" si="10"/>
        <v/>
      </c>
      <c r="O229" s="53" t="str">
        <f>IF($B229&lt;&gt;"",IF(ISNUMBER(_xlfn.XMATCH($B229,Language!$A$6:$E$6)),0,IF(ISNUMBER(_xlfn.XMATCH($B229,Language!$A$29:$E$29)),'Lista de Prestatarios'!$B$3,VLOOKUP(B229,'Lista de Prestatarios'!$A$2:$B$500,2,FALSE))),"")</f>
        <v/>
      </c>
      <c r="P229" s="58" t="str">
        <f>IF(B229&lt;&gt;"",IF(OR(D229&gt;0,G229&gt;0),COUNTIF($B$2:B229,B229),COUNTIFS($B$2:B229,B229,$E$2:E229,"&gt;0")),"")</f>
        <v/>
      </c>
    </row>
    <row r="230" spans="1:16" x14ac:dyDescent="0.35">
      <c r="A230" s="51" t="str">
        <f t="shared" si="9"/>
        <v/>
      </c>
      <c r="B230" s="99"/>
      <c r="C230" s="3"/>
      <c r="D230" s="13"/>
      <c r="E230" s="13"/>
      <c r="F230" s="13"/>
      <c r="G230" s="81"/>
      <c r="H230" s="107" t="str">
        <f>IF(B230&lt;&gt;"",IF(OR(O230=0,O230=999),"",SUMIFS($E$2:E230,$A$2:A230,A230)-SUMIFS($F$2:F230,$A$2:A230,A230)),"")</f>
        <v/>
      </c>
      <c r="I230" s="109" t="str">
        <f t="shared" si="11"/>
        <v/>
      </c>
      <c r="J230" s="113"/>
      <c r="K230" s="90"/>
      <c r="L230" s="73"/>
      <c r="M230" s="69" t="str">
        <f>IF(C230&lt;&gt;"",DailyLog!$S$3,"")</f>
        <v/>
      </c>
      <c r="N230" s="56" t="str">
        <f t="shared" si="10"/>
        <v/>
      </c>
      <c r="O230" s="53" t="str">
        <f>IF($B230&lt;&gt;"",IF(ISNUMBER(_xlfn.XMATCH($B230,Language!$A$6:$E$6)),0,IF(ISNUMBER(_xlfn.XMATCH($B230,Language!$A$29:$E$29)),'Lista de Prestatarios'!$B$3,VLOOKUP(B230,'Lista de Prestatarios'!$A$2:$B$500,2,FALSE))),"")</f>
        <v/>
      </c>
      <c r="P230" s="58" t="str">
        <f>IF(B230&lt;&gt;"",IF(OR(D230&gt;0,G230&gt;0),COUNTIF($B$2:B230,B230),COUNTIFS($B$2:B230,B230,$E$2:E230,"&gt;0")),"")</f>
        <v/>
      </c>
    </row>
    <row r="231" spans="1:16" x14ac:dyDescent="0.35">
      <c r="A231" s="51" t="str">
        <f t="shared" si="9"/>
        <v/>
      </c>
      <c r="B231" s="99"/>
      <c r="C231" s="3"/>
      <c r="D231" s="13"/>
      <c r="E231" s="13"/>
      <c r="F231" s="13"/>
      <c r="G231" s="81"/>
      <c r="H231" s="107" t="str">
        <f>IF(B231&lt;&gt;"",IF(OR(O231=0,O231=999),"",SUMIFS($E$2:E231,$A$2:A231,A231)-SUMIFS($F$2:F231,$A$2:A231,A231)),"")</f>
        <v/>
      </c>
      <c r="I231" s="109" t="str">
        <f t="shared" si="11"/>
        <v/>
      </c>
      <c r="J231" s="113"/>
      <c r="K231" s="90"/>
      <c r="L231" s="73"/>
      <c r="M231" s="69" t="str">
        <f>IF(C231&lt;&gt;"",DailyLog!$S$3,"")</f>
        <v/>
      </c>
      <c r="N231" s="56" t="str">
        <f t="shared" si="10"/>
        <v/>
      </c>
      <c r="O231" s="53" t="str">
        <f>IF($B231&lt;&gt;"",IF(ISNUMBER(_xlfn.XMATCH($B231,Language!$A$6:$E$6)),0,IF(ISNUMBER(_xlfn.XMATCH($B231,Language!$A$29:$E$29)),'Lista de Prestatarios'!$B$3,VLOOKUP(B231,'Lista de Prestatarios'!$A$2:$B$500,2,FALSE))),"")</f>
        <v/>
      </c>
      <c r="P231" s="58" t="str">
        <f>IF(B231&lt;&gt;"",IF(OR(D231&gt;0,G231&gt;0),COUNTIF($B$2:B231,B231),COUNTIFS($B$2:B231,B231,$E$2:E231,"&gt;0")),"")</f>
        <v/>
      </c>
    </row>
    <row r="232" spans="1:16" x14ac:dyDescent="0.35">
      <c r="A232" s="51" t="str">
        <f t="shared" si="9"/>
        <v/>
      </c>
      <c r="B232" s="99"/>
      <c r="C232" s="3"/>
      <c r="D232" s="13"/>
      <c r="E232" s="13"/>
      <c r="F232" s="13"/>
      <c r="G232" s="81"/>
      <c r="H232" s="107" t="str">
        <f>IF(B232&lt;&gt;"",IF(OR(O232=0,O232=999),"",SUMIFS($E$2:E232,$A$2:A232,A232)-SUMIFS($F$2:F232,$A$2:A232,A232)),"")</f>
        <v/>
      </c>
      <c r="I232" s="109" t="str">
        <f t="shared" si="11"/>
        <v/>
      </c>
      <c r="J232" s="113"/>
      <c r="K232" s="90"/>
      <c r="L232" s="73"/>
      <c r="M232" s="69" t="str">
        <f>IF(C232&lt;&gt;"",DailyLog!$S$3,"")</f>
        <v/>
      </c>
      <c r="N232" s="56" t="str">
        <f t="shared" si="10"/>
        <v/>
      </c>
      <c r="O232" s="53" t="str">
        <f>IF($B232&lt;&gt;"",IF(ISNUMBER(_xlfn.XMATCH($B232,Language!$A$6:$E$6)),0,IF(ISNUMBER(_xlfn.XMATCH($B232,Language!$A$29:$E$29)),'Lista de Prestatarios'!$B$3,VLOOKUP(B232,'Lista de Prestatarios'!$A$2:$B$500,2,FALSE))),"")</f>
        <v/>
      </c>
      <c r="P232" s="58" t="str">
        <f>IF(B232&lt;&gt;"",IF(OR(D232&gt;0,G232&gt;0),COUNTIF($B$2:B232,B232),COUNTIFS($B$2:B232,B232,$E$2:E232,"&gt;0")),"")</f>
        <v/>
      </c>
    </row>
    <row r="233" spans="1:16" x14ac:dyDescent="0.35">
      <c r="A233" s="51" t="str">
        <f t="shared" si="9"/>
        <v/>
      </c>
      <c r="B233" s="99"/>
      <c r="C233" s="3"/>
      <c r="D233" s="13"/>
      <c r="E233" s="13"/>
      <c r="F233" s="13"/>
      <c r="G233" s="81"/>
      <c r="H233" s="107" t="str">
        <f>IF(B233&lt;&gt;"",IF(OR(O233=0,O233=999),"",SUMIFS($E$2:E233,$A$2:A233,A233)-SUMIFS($F$2:F233,$A$2:A233,A233)),"")</f>
        <v/>
      </c>
      <c r="I233" s="109" t="str">
        <f t="shared" si="11"/>
        <v/>
      </c>
      <c r="J233" s="113"/>
      <c r="K233" s="90"/>
      <c r="L233" s="73"/>
      <c r="M233" s="69" t="str">
        <f>IF(C233&lt;&gt;"",DailyLog!$S$3,"")</f>
        <v/>
      </c>
      <c r="N233" s="56" t="str">
        <f t="shared" si="10"/>
        <v/>
      </c>
      <c r="O233" s="53" t="str">
        <f>IF($B233&lt;&gt;"",IF(ISNUMBER(_xlfn.XMATCH($B233,Language!$A$6:$E$6)),0,IF(ISNUMBER(_xlfn.XMATCH($B233,Language!$A$29:$E$29)),'Lista de Prestatarios'!$B$3,VLOOKUP(B233,'Lista de Prestatarios'!$A$2:$B$500,2,FALSE))),"")</f>
        <v/>
      </c>
      <c r="P233" s="58" t="str">
        <f>IF(B233&lt;&gt;"",IF(OR(D233&gt;0,G233&gt;0),COUNTIF($B$2:B233,B233),COUNTIFS($B$2:B233,B233,$E$2:E233,"&gt;0")),"")</f>
        <v/>
      </c>
    </row>
    <row r="234" spans="1:16" x14ac:dyDescent="0.35">
      <c r="A234" s="51" t="str">
        <f t="shared" si="9"/>
        <v/>
      </c>
      <c r="B234" s="99"/>
      <c r="C234" s="3"/>
      <c r="D234" s="13"/>
      <c r="E234" s="13"/>
      <c r="F234" s="13"/>
      <c r="G234" s="81"/>
      <c r="H234" s="107" t="str">
        <f>IF(B234&lt;&gt;"",IF(OR(O234=0,O234=999),"",SUMIFS($E$2:E234,$A$2:A234,A234)-SUMIFS($F$2:F234,$A$2:A234,A234)),"")</f>
        <v/>
      </c>
      <c r="I234" s="109" t="str">
        <f t="shared" si="11"/>
        <v/>
      </c>
      <c r="J234" s="113"/>
      <c r="K234" s="90"/>
      <c r="L234" s="73"/>
      <c r="M234" s="69" t="str">
        <f>IF(C234&lt;&gt;"",DailyLog!$S$3,"")</f>
        <v/>
      </c>
      <c r="N234" s="56" t="str">
        <f t="shared" si="10"/>
        <v/>
      </c>
      <c r="O234" s="53" t="str">
        <f>IF($B234&lt;&gt;"",IF(ISNUMBER(_xlfn.XMATCH($B234,Language!$A$6:$E$6)),0,IF(ISNUMBER(_xlfn.XMATCH($B234,Language!$A$29:$E$29)),'Lista de Prestatarios'!$B$3,VLOOKUP(B234,'Lista de Prestatarios'!$A$2:$B$500,2,FALSE))),"")</f>
        <v/>
      </c>
      <c r="P234" s="58" t="str">
        <f>IF(B234&lt;&gt;"",IF(OR(D234&gt;0,G234&gt;0),COUNTIF($B$2:B234,B234),COUNTIFS($B$2:B234,B234,$E$2:E234,"&gt;0")),"")</f>
        <v/>
      </c>
    </row>
    <row r="235" spans="1:16" x14ac:dyDescent="0.35">
      <c r="A235" s="51" t="str">
        <f t="shared" si="9"/>
        <v/>
      </c>
      <c r="B235" s="99"/>
      <c r="C235" s="3"/>
      <c r="D235" s="13"/>
      <c r="E235" s="13"/>
      <c r="F235" s="13"/>
      <c r="G235" s="81"/>
      <c r="H235" s="107" t="str">
        <f>IF(B235&lt;&gt;"",IF(OR(O235=0,O235=999),"",SUMIFS($E$2:E235,$A$2:A235,A235)-SUMIFS($F$2:F235,$A$2:A235,A235)),"")</f>
        <v/>
      </c>
      <c r="I235" s="109" t="str">
        <f t="shared" si="11"/>
        <v/>
      </c>
      <c r="J235" s="113"/>
      <c r="K235" s="90"/>
      <c r="L235" s="73"/>
      <c r="M235" s="69" t="str">
        <f>IF(C235&lt;&gt;"",DailyLog!$S$3,"")</f>
        <v/>
      </c>
      <c r="N235" s="56" t="str">
        <f t="shared" si="10"/>
        <v/>
      </c>
      <c r="O235" s="53" t="str">
        <f>IF($B235&lt;&gt;"",IF(ISNUMBER(_xlfn.XMATCH($B235,Language!$A$6:$E$6)),0,IF(ISNUMBER(_xlfn.XMATCH($B235,Language!$A$29:$E$29)),'Lista de Prestatarios'!$B$3,VLOOKUP(B235,'Lista de Prestatarios'!$A$2:$B$500,2,FALSE))),"")</f>
        <v/>
      </c>
      <c r="P235" s="58" t="str">
        <f>IF(B235&lt;&gt;"",IF(OR(D235&gt;0,G235&gt;0),COUNTIF($B$2:B235,B235),COUNTIFS($B$2:B235,B235,$E$2:E235,"&gt;0")),"")</f>
        <v/>
      </c>
    </row>
    <row r="236" spans="1:16" x14ac:dyDescent="0.35">
      <c r="A236" s="51" t="str">
        <f t="shared" si="9"/>
        <v/>
      </c>
      <c r="B236" s="99"/>
      <c r="C236" s="3"/>
      <c r="D236" s="13"/>
      <c r="E236" s="13"/>
      <c r="F236" s="13"/>
      <c r="G236" s="81"/>
      <c r="H236" s="107" t="str">
        <f>IF(B236&lt;&gt;"",IF(OR(O236=0,O236=999),"",SUMIFS($E$2:E236,$A$2:A236,A236)-SUMIFS($F$2:F236,$A$2:A236,A236)),"")</f>
        <v/>
      </c>
      <c r="I236" s="109" t="str">
        <f t="shared" si="11"/>
        <v/>
      </c>
      <c r="J236" s="113"/>
      <c r="K236" s="90"/>
      <c r="L236" s="73"/>
      <c r="M236" s="69" t="str">
        <f>IF(C236&lt;&gt;"",DailyLog!$S$3,"")</f>
        <v/>
      </c>
      <c r="N236" s="56" t="str">
        <f t="shared" si="10"/>
        <v/>
      </c>
      <c r="O236" s="53" t="str">
        <f>IF($B236&lt;&gt;"",IF(ISNUMBER(_xlfn.XMATCH($B236,Language!$A$6:$E$6)),0,IF(ISNUMBER(_xlfn.XMATCH($B236,Language!$A$29:$E$29)),'Lista de Prestatarios'!$B$3,VLOOKUP(B236,'Lista de Prestatarios'!$A$2:$B$500,2,FALSE))),"")</f>
        <v/>
      </c>
      <c r="P236" s="58" t="str">
        <f>IF(B236&lt;&gt;"",IF(OR(D236&gt;0,G236&gt;0),COUNTIF($B$2:B236,B236),COUNTIFS($B$2:B236,B236,$E$2:E236,"&gt;0")),"")</f>
        <v/>
      </c>
    </row>
    <row r="237" spans="1:16" x14ac:dyDescent="0.35">
      <c r="A237" s="51" t="str">
        <f t="shared" si="9"/>
        <v/>
      </c>
      <c r="B237" s="99"/>
      <c r="C237" s="3"/>
      <c r="D237" s="13"/>
      <c r="E237" s="13"/>
      <c r="F237" s="13"/>
      <c r="G237" s="81"/>
      <c r="H237" s="107" t="str">
        <f>IF(B237&lt;&gt;"",IF(OR(O237=0,O237=999),"",SUMIFS($E$2:E237,$A$2:A237,A237)-SUMIFS($F$2:F237,$A$2:A237,A237)),"")</f>
        <v/>
      </c>
      <c r="I237" s="109" t="str">
        <f t="shared" si="11"/>
        <v/>
      </c>
      <c r="J237" s="113"/>
      <c r="K237" s="90"/>
      <c r="L237" s="73"/>
      <c r="M237" s="69" t="str">
        <f>IF(C237&lt;&gt;"",DailyLog!$S$3,"")</f>
        <v/>
      </c>
      <c r="N237" s="56" t="str">
        <f t="shared" si="10"/>
        <v/>
      </c>
      <c r="O237" s="53" t="str">
        <f>IF($B237&lt;&gt;"",IF(ISNUMBER(_xlfn.XMATCH($B237,Language!$A$6:$E$6)),0,IF(ISNUMBER(_xlfn.XMATCH($B237,Language!$A$29:$E$29)),'Lista de Prestatarios'!$B$3,VLOOKUP(B237,'Lista de Prestatarios'!$A$2:$B$500,2,FALSE))),"")</f>
        <v/>
      </c>
      <c r="P237" s="58" t="str">
        <f>IF(B237&lt;&gt;"",IF(OR(D237&gt;0,G237&gt;0),COUNTIF($B$2:B237,B237),COUNTIFS($B$2:B237,B237,$E$2:E237,"&gt;0")),"")</f>
        <v/>
      </c>
    </row>
    <row r="238" spans="1:16" x14ac:dyDescent="0.35">
      <c r="A238" s="51" t="str">
        <f t="shared" si="9"/>
        <v/>
      </c>
      <c r="B238" s="99"/>
      <c r="C238" s="3"/>
      <c r="D238" s="13"/>
      <c r="E238" s="13"/>
      <c r="F238" s="13"/>
      <c r="G238" s="81"/>
      <c r="H238" s="107" t="str">
        <f>IF(B238&lt;&gt;"",IF(OR(O238=0,O238=999),"",SUMIFS($E$2:E238,$A$2:A238,A238)-SUMIFS($F$2:F238,$A$2:A238,A238)),"")</f>
        <v/>
      </c>
      <c r="I238" s="109" t="str">
        <f t="shared" si="11"/>
        <v/>
      </c>
      <c r="J238" s="113"/>
      <c r="K238" s="90"/>
      <c r="L238" s="73"/>
      <c r="M238" s="69" t="str">
        <f>IF(C238&lt;&gt;"",DailyLog!$S$3,"")</f>
        <v/>
      </c>
      <c r="N238" s="56" t="str">
        <f t="shared" si="10"/>
        <v/>
      </c>
      <c r="O238" s="53" t="str">
        <f>IF($B238&lt;&gt;"",IF(ISNUMBER(_xlfn.XMATCH($B238,Language!$A$6:$E$6)),0,IF(ISNUMBER(_xlfn.XMATCH($B238,Language!$A$29:$E$29)),'Lista de Prestatarios'!$B$3,VLOOKUP(B238,'Lista de Prestatarios'!$A$2:$B$500,2,FALSE))),"")</f>
        <v/>
      </c>
      <c r="P238" s="58" t="str">
        <f>IF(B238&lt;&gt;"",IF(OR(D238&gt;0,G238&gt;0),COUNTIF($B$2:B238,B238),COUNTIFS($B$2:B238,B238,$E$2:E238,"&gt;0")),"")</f>
        <v/>
      </c>
    </row>
    <row r="239" spans="1:16" x14ac:dyDescent="0.35">
      <c r="A239" s="51" t="str">
        <f t="shared" si="9"/>
        <v/>
      </c>
      <c r="B239" s="99"/>
      <c r="C239" s="3"/>
      <c r="D239" s="13"/>
      <c r="E239" s="13"/>
      <c r="F239" s="13"/>
      <c r="G239" s="81"/>
      <c r="H239" s="107" t="str">
        <f>IF(B239&lt;&gt;"",IF(OR(O239=0,O239=999),"",SUMIFS($E$2:E239,$A$2:A239,A239)-SUMIFS($F$2:F239,$A$2:A239,A239)),"")</f>
        <v/>
      </c>
      <c r="I239" s="109" t="str">
        <f t="shared" si="11"/>
        <v/>
      </c>
      <c r="J239" s="113"/>
      <c r="K239" s="90"/>
      <c r="L239" s="73"/>
      <c r="M239" s="69" t="str">
        <f>IF(C239&lt;&gt;"",DailyLog!$S$3,"")</f>
        <v/>
      </c>
      <c r="N239" s="56" t="str">
        <f t="shared" si="10"/>
        <v/>
      </c>
      <c r="O239" s="53" t="str">
        <f>IF($B239&lt;&gt;"",IF(ISNUMBER(_xlfn.XMATCH($B239,Language!$A$6:$E$6)),0,IF(ISNUMBER(_xlfn.XMATCH($B239,Language!$A$29:$E$29)),'Lista de Prestatarios'!$B$3,VLOOKUP(B239,'Lista de Prestatarios'!$A$2:$B$500,2,FALSE))),"")</f>
        <v/>
      </c>
      <c r="P239" s="58" t="str">
        <f>IF(B239&lt;&gt;"",IF(OR(D239&gt;0,G239&gt;0),COUNTIF($B$2:B239,B239),COUNTIFS($B$2:B239,B239,$E$2:E239,"&gt;0")),"")</f>
        <v/>
      </c>
    </row>
    <row r="240" spans="1:16" x14ac:dyDescent="0.35">
      <c r="A240" s="51" t="str">
        <f t="shared" si="9"/>
        <v/>
      </c>
      <c r="B240" s="99"/>
      <c r="C240" s="3"/>
      <c r="D240" s="13"/>
      <c r="E240" s="13"/>
      <c r="F240" s="13"/>
      <c r="G240" s="81"/>
      <c r="H240" s="107" t="str">
        <f>IF(B240&lt;&gt;"",IF(OR(O240=0,O240=999),"",SUMIFS($E$2:E240,$A$2:A240,A240)-SUMIFS($F$2:F240,$A$2:A240,A240)),"")</f>
        <v/>
      </c>
      <c r="I240" s="109" t="str">
        <f t="shared" si="11"/>
        <v/>
      </c>
      <c r="J240" s="113"/>
      <c r="K240" s="90"/>
      <c r="L240" s="73"/>
      <c r="M240" s="69" t="str">
        <f>IF(C240&lt;&gt;"",DailyLog!$S$3,"")</f>
        <v/>
      </c>
      <c r="N240" s="56" t="str">
        <f t="shared" si="10"/>
        <v/>
      </c>
      <c r="O240" s="53" t="str">
        <f>IF($B240&lt;&gt;"",IF(ISNUMBER(_xlfn.XMATCH($B240,Language!$A$6:$E$6)),0,IF(ISNUMBER(_xlfn.XMATCH($B240,Language!$A$29:$E$29)),'Lista de Prestatarios'!$B$3,VLOOKUP(B240,'Lista de Prestatarios'!$A$2:$B$500,2,FALSE))),"")</f>
        <v/>
      </c>
      <c r="P240" s="58" t="str">
        <f>IF(B240&lt;&gt;"",IF(OR(D240&gt;0,G240&gt;0),COUNTIF($B$2:B240,B240),COUNTIFS($B$2:B240,B240,$E$2:E240,"&gt;0")),"")</f>
        <v/>
      </c>
    </row>
    <row r="241" spans="1:16" x14ac:dyDescent="0.35">
      <c r="A241" s="51" t="str">
        <f t="shared" si="9"/>
        <v/>
      </c>
      <c r="B241" s="99"/>
      <c r="C241" s="3"/>
      <c r="D241" s="13"/>
      <c r="E241" s="13"/>
      <c r="F241" s="13"/>
      <c r="G241" s="81"/>
      <c r="H241" s="107" t="str">
        <f>IF(B241&lt;&gt;"",IF(OR(O241=0,O241=999),"",SUMIFS($E$2:E241,$A$2:A241,A241)-SUMIFS($F$2:F241,$A$2:A241,A241)),"")</f>
        <v/>
      </c>
      <c r="I241" s="109" t="str">
        <f t="shared" si="11"/>
        <v/>
      </c>
      <c r="J241" s="113"/>
      <c r="K241" s="90"/>
      <c r="L241" s="73"/>
      <c r="M241" s="69" t="str">
        <f>IF(C241&lt;&gt;"",DailyLog!$S$3,"")</f>
        <v/>
      </c>
      <c r="N241" s="56" t="str">
        <f t="shared" si="10"/>
        <v/>
      </c>
      <c r="O241" s="53" t="str">
        <f>IF($B241&lt;&gt;"",IF(ISNUMBER(_xlfn.XMATCH($B241,Language!$A$6:$E$6)),0,IF(ISNUMBER(_xlfn.XMATCH($B241,Language!$A$29:$E$29)),'Lista de Prestatarios'!$B$3,VLOOKUP(B241,'Lista de Prestatarios'!$A$2:$B$500,2,FALSE))),"")</f>
        <v/>
      </c>
      <c r="P241" s="58" t="str">
        <f>IF(B241&lt;&gt;"",IF(OR(D241&gt;0,G241&gt;0),COUNTIF($B$2:B241,B241),COUNTIFS($B$2:B241,B241,$E$2:E241,"&gt;0")),"")</f>
        <v/>
      </c>
    </row>
    <row r="242" spans="1:16" x14ac:dyDescent="0.35">
      <c r="A242" s="51" t="str">
        <f t="shared" si="9"/>
        <v/>
      </c>
      <c r="B242" s="99"/>
      <c r="C242" s="3"/>
      <c r="D242" s="13"/>
      <c r="E242" s="13"/>
      <c r="F242" s="13"/>
      <c r="G242" s="81"/>
      <c r="H242" s="107" t="str">
        <f>IF(B242&lt;&gt;"",IF(OR(O242=0,O242=999),"",SUMIFS($E$2:E242,$A$2:A242,A242)-SUMIFS($F$2:F242,$A$2:A242,A242)),"")</f>
        <v/>
      </c>
      <c r="I242" s="109" t="str">
        <f t="shared" si="11"/>
        <v/>
      </c>
      <c r="J242" s="113"/>
      <c r="K242" s="90"/>
      <c r="L242" s="73"/>
      <c r="M242" s="69" t="str">
        <f>IF(C242&lt;&gt;"",DailyLog!$S$3,"")</f>
        <v/>
      </c>
      <c r="N242" s="56" t="str">
        <f t="shared" si="10"/>
        <v/>
      </c>
      <c r="O242" s="53" t="str">
        <f>IF($B242&lt;&gt;"",IF(ISNUMBER(_xlfn.XMATCH($B242,Language!$A$6:$E$6)),0,IF(ISNUMBER(_xlfn.XMATCH($B242,Language!$A$29:$E$29)),'Lista de Prestatarios'!$B$3,VLOOKUP(B242,'Lista de Prestatarios'!$A$2:$B$500,2,FALSE))),"")</f>
        <v/>
      </c>
      <c r="P242" s="58" t="str">
        <f>IF(B242&lt;&gt;"",IF(OR(D242&gt;0,G242&gt;0),COUNTIF($B$2:B242,B242),COUNTIFS($B$2:B242,B242,$E$2:E242,"&gt;0")),"")</f>
        <v/>
      </c>
    </row>
    <row r="243" spans="1:16" x14ac:dyDescent="0.35">
      <c r="A243" s="51" t="str">
        <f t="shared" si="9"/>
        <v/>
      </c>
      <c r="B243" s="99"/>
      <c r="C243" s="3"/>
      <c r="D243" s="13"/>
      <c r="E243" s="13"/>
      <c r="F243" s="13"/>
      <c r="G243" s="81"/>
      <c r="H243" s="107" t="str">
        <f>IF(B243&lt;&gt;"",IF(OR(O243=0,O243=999),"",SUMIFS($E$2:E243,$A$2:A243,A243)-SUMIFS($F$2:F243,$A$2:A243,A243)),"")</f>
        <v/>
      </c>
      <c r="I243" s="109" t="str">
        <f t="shared" si="11"/>
        <v/>
      </c>
      <c r="J243" s="113"/>
      <c r="K243" s="90"/>
      <c r="L243" s="73"/>
      <c r="M243" s="69" t="str">
        <f>IF(C243&lt;&gt;"",DailyLog!$S$3,"")</f>
        <v/>
      </c>
      <c r="N243" s="56" t="str">
        <f t="shared" si="10"/>
        <v/>
      </c>
      <c r="O243" s="53" t="str">
        <f>IF($B243&lt;&gt;"",IF(ISNUMBER(_xlfn.XMATCH($B243,Language!$A$6:$E$6)),0,IF(ISNUMBER(_xlfn.XMATCH($B243,Language!$A$29:$E$29)),'Lista de Prestatarios'!$B$3,VLOOKUP(B243,'Lista de Prestatarios'!$A$2:$B$500,2,FALSE))),"")</f>
        <v/>
      </c>
      <c r="P243" s="58" t="str">
        <f>IF(B243&lt;&gt;"",IF(OR(D243&gt;0,G243&gt;0),COUNTIF($B$2:B243,B243),COUNTIFS($B$2:B243,B243,$E$2:E243,"&gt;0")),"")</f>
        <v/>
      </c>
    </row>
    <row r="244" spans="1:16" x14ac:dyDescent="0.35">
      <c r="A244" s="51" t="str">
        <f t="shared" si="9"/>
        <v/>
      </c>
      <c r="B244" s="99"/>
      <c r="C244" s="3"/>
      <c r="D244" s="13"/>
      <c r="E244" s="13"/>
      <c r="F244" s="13"/>
      <c r="G244" s="81"/>
      <c r="H244" s="107" t="str">
        <f>IF(B244&lt;&gt;"",IF(OR(O244=0,O244=999),"",SUMIFS($E$2:E244,$A$2:A244,A244)-SUMIFS($F$2:F244,$A$2:A244,A244)),"")</f>
        <v/>
      </c>
      <c r="I244" s="109" t="str">
        <f t="shared" si="11"/>
        <v/>
      </c>
      <c r="J244" s="113"/>
      <c r="K244" s="90"/>
      <c r="L244" s="73"/>
      <c r="M244" s="69" t="str">
        <f>IF(C244&lt;&gt;"",DailyLog!$S$3,"")</f>
        <v/>
      </c>
      <c r="N244" s="56" t="str">
        <f t="shared" si="10"/>
        <v/>
      </c>
      <c r="O244" s="53" t="str">
        <f>IF($B244&lt;&gt;"",IF(ISNUMBER(_xlfn.XMATCH($B244,Language!$A$6:$E$6)),0,IF(ISNUMBER(_xlfn.XMATCH($B244,Language!$A$29:$E$29)),'Lista de Prestatarios'!$B$3,VLOOKUP(B244,'Lista de Prestatarios'!$A$2:$B$500,2,FALSE))),"")</f>
        <v/>
      </c>
      <c r="P244" s="58" t="str">
        <f>IF(B244&lt;&gt;"",IF(OR(D244&gt;0,G244&gt;0),COUNTIF($B$2:B244,B244),COUNTIFS($B$2:B244,B244,$E$2:E244,"&gt;0")),"")</f>
        <v/>
      </c>
    </row>
    <row r="245" spans="1:16" x14ac:dyDescent="0.35">
      <c r="A245" s="51" t="str">
        <f t="shared" si="9"/>
        <v/>
      </c>
      <c r="B245" s="99"/>
      <c r="C245" s="3"/>
      <c r="D245" s="13"/>
      <c r="E245" s="13"/>
      <c r="F245" s="13"/>
      <c r="G245" s="81"/>
      <c r="H245" s="107" t="str">
        <f>IF(B245&lt;&gt;"",IF(OR(O245=0,O245=999),"",SUMIFS($E$2:E245,$A$2:A245,A245)-SUMIFS($F$2:F245,$A$2:A245,A245)),"")</f>
        <v/>
      </c>
      <c r="I245" s="109" t="str">
        <f t="shared" si="11"/>
        <v/>
      </c>
      <c r="J245" s="113"/>
      <c r="K245" s="90"/>
      <c r="L245" s="73"/>
      <c r="M245" s="69" t="str">
        <f>IF(C245&lt;&gt;"",DailyLog!$S$3,"")</f>
        <v/>
      </c>
      <c r="N245" s="56" t="str">
        <f t="shared" si="10"/>
        <v/>
      </c>
      <c r="O245" s="53" t="str">
        <f>IF($B245&lt;&gt;"",IF(ISNUMBER(_xlfn.XMATCH($B245,Language!$A$6:$E$6)),0,IF(ISNUMBER(_xlfn.XMATCH($B245,Language!$A$29:$E$29)),'Lista de Prestatarios'!$B$3,VLOOKUP(B245,'Lista de Prestatarios'!$A$2:$B$500,2,FALSE))),"")</f>
        <v/>
      </c>
      <c r="P245" s="58" t="str">
        <f>IF(B245&lt;&gt;"",IF(OR(D245&gt;0,G245&gt;0),COUNTIF($B$2:B245,B245),COUNTIFS($B$2:B245,B245,$E$2:E245,"&gt;0")),"")</f>
        <v/>
      </c>
    </row>
    <row r="246" spans="1:16" x14ac:dyDescent="0.35">
      <c r="A246" s="51" t="str">
        <f t="shared" si="9"/>
        <v/>
      </c>
      <c r="B246" s="99"/>
      <c r="C246" s="3"/>
      <c r="D246" s="13"/>
      <c r="E246" s="13"/>
      <c r="F246" s="13"/>
      <c r="G246" s="81"/>
      <c r="H246" s="107" t="str">
        <f>IF(B246&lt;&gt;"",IF(OR(O246=0,O246=999),"",SUMIFS($E$2:E246,$A$2:A246,A246)-SUMIFS($F$2:F246,$A$2:A246,A246)),"")</f>
        <v/>
      </c>
      <c r="I246" s="109" t="str">
        <f t="shared" si="11"/>
        <v/>
      </c>
      <c r="J246" s="113"/>
      <c r="K246" s="90"/>
      <c r="L246" s="73"/>
      <c r="M246" s="69" t="str">
        <f>IF(C246&lt;&gt;"",DailyLog!$S$3,"")</f>
        <v/>
      </c>
      <c r="N246" s="56" t="str">
        <f t="shared" si="10"/>
        <v/>
      </c>
      <c r="O246" s="53" t="str">
        <f>IF($B246&lt;&gt;"",IF(ISNUMBER(_xlfn.XMATCH($B246,Language!$A$6:$E$6)),0,IF(ISNUMBER(_xlfn.XMATCH($B246,Language!$A$29:$E$29)),'Lista de Prestatarios'!$B$3,VLOOKUP(B246,'Lista de Prestatarios'!$A$2:$B$500,2,FALSE))),"")</f>
        <v/>
      </c>
      <c r="P246" s="58" t="str">
        <f>IF(B246&lt;&gt;"",IF(OR(D246&gt;0,G246&gt;0),COUNTIF($B$2:B246,B246),COUNTIFS($B$2:B246,B246,$E$2:E246,"&gt;0")),"")</f>
        <v/>
      </c>
    </row>
    <row r="247" spans="1:16" x14ac:dyDescent="0.35">
      <c r="A247" s="51" t="str">
        <f t="shared" si="9"/>
        <v/>
      </c>
      <c r="B247" s="99"/>
      <c r="C247" s="3"/>
      <c r="D247" s="13"/>
      <c r="E247" s="13"/>
      <c r="F247" s="13"/>
      <c r="G247" s="81"/>
      <c r="H247" s="107" t="str">
        <f>IF(B247&lt;&gt;"",IF(OR(O247=0,O247=999),"",SUMIFS($E$2:E247,$A$2:A247,A247)-SUMIFS($F$2:F247,$A$2:A247,A247)),"")</f>
        <v/>
      </c>
      <c r="I247" s="109" t="str">
        <f t="shared" si="11"/>
        <v/>
      </c>
      <c r="J247" s="113"/>
      <c r="K247" s="90"/>
      <c r="L247" s="73"/>
      <c r="M247" s="69" t="str">
        <f>IF(C247&lt;&gt;"",DailyLog!$S$3,"")</f>
        <v/>
      </c>
      <c r="N247" s="56" t="str">
        <f t="shared" si="10"/>
        <v/>
      </c>
      <c r="O247" s="53" t="str">
        <f>IF($B247&lt;&gt;"",IF(ISNUMBER(_xlfn.XMATCH($B247,Language!$A$6:$E$6)),0,IF(ISNUMBER(_xlfn.XMATCH($B247,Language!$A$29:$E$29)),'Lista de Prestatarios'!$B$3,VLOOKUP(B247,'Lista de Prestatarios'!$A$2:$B$500,2,FALSE))),"")</f>
        <v/>
      </c>
      <c r="P247" s="58" t="str">
        <f>IF(B247&lt;&gt;"",IF(OR(D247&gt;0,G247&gt;0),COUNTIF($B$2:B247,B247),COUNTIFS($B$2:B247,B247,$E$2:E247,"&gt;0")),"")</f>
        <v/>
      </c>
    </row>
    <row r="248" spans="1:16" x14ac:dyDescent="0.35">
      <c r="A248" s="51" t="str">
        <f t="shared" si="9"/>
        <v/>
      </c>
      <c r="B248" s="99"/>
      <c r="C248" s="3"/>
      <c r="D248" s="13"/>
      <c r="E248" s="13"/>
      <c r="F248" s="13"/>
      <c r="G248" s="81"/>
      <c r="H248" s="107" t="str">
        <f>IF(B248&lt;&gt;"",IF(OR(O248=0,O248=999),"",SUMIFS($E$2:E248,$A$2:A248,A248)-SUMIFS($F$2:F248,$A$2:A248,A248)),"")</f>
        <v/>
      </c>
      <c r="I248" s="109" t="str">
        <f t="shared" si="11"/>
        <v/>
      </c>
      <c r="J248" s="113"/>
      <c r="K248" s="90"/>
      <c r="L248" s="73"/>
      <c r="M248" s="69" t="str">
        <f>IF(C248&lt;&gt;"",DailyLog!$S$3,"")</f>
        <v/>
      </c>
      <c r="N248" s="56" t="str">
        <f t="shared" si="10"/>
        <v/>
      </c>
      <c r="O248" s="53" t="str">
        <f>IF($B248&lt;&gt;"",IF(ISNUMBER(_xlfn.XMATCH($B248,Language!$A$6:$E$6)),0,IF(ISNUMBER(_xlfn.XMATCH($B248,Language!$A$29:$E$29)),'Lista de Prestatarios'!$B$3,VLOOKUP(B248,'Lista de Prestatarios'!$A$2:$B$500,2,FALSE))),"")</f>
        <v/>
      </c>
      <c r="P248" s="58" t="str">
        <f>IF(B248&lt;&gt;"",IF(OR(D248&gt;0,G248&gt;0),COUNTIF($B$2:B248,B248),COUNTIFS($B$2:B248,B248,$E$2:E248,"&gt;0")),"")</f>
        <v/>
      </c>
    </row>
    <row r="249" spans="1:16" x14ac:dyDescent="0.35">
      <c r="A249" s="51" t="str">
        <f t="shared" si="9"/>
        <v/>
      </c>
      <c r="B249" s="99"/>
      <c r="C249" s="3"/>
      <c r="D249" s="13"/>
      <c r="E249" s="13"/>
      <c r="F249" s="13"/>
      <c r="G249" s="81"/>
      <c r="H249" s="107" t="str">
        <f>IF(B249&lt;&gt;"",IF(OR(O249=0,O249=999),"",SUMIFS($E$2:E249,$A$2:A249,A249)-SUMIFS($F$2:F249,$A$2:A249,A249)),"")</f>
        <v/>
      </c>
      <c r="I249" s="109" t="str">
        <f t="shared" si="11"/>
        <v/>
      </c>
      <c r="J249" s="113"/>
      <c r="K249" s="90"/>
      <c r="L249" s="73"/>
      <c r="M249" s="69" t="str">
        <f>IF(C249&lt;&gt;"",DailyLog!$S$3,"")</f>
        <v/>
      </c>
      <c r="N249" s="56" t="str">
        <f t="shared" si="10"/>
        <v/>
      </c>
      <c r="O249" s="53" t="str">
        <f>IF($B249&lt;&gt;"",IF(ISNUMBER(_xlfn.XMATCH($B249,Language!$A$6:$E$6)),0,IF(ISNUMBER(_xlfn.XMATCH($B249,Language!$A$29:$E$29)),'Lista de Prestatarios'!$B$3,VLOOKUP(B249,'Lista de Prestatarios'!$A$2:$B$500,2,FALSE))),"")</f>
        <v/>
      </c>
      <c r="P249" s="58" t="str">
        <f>IF(B249&lt;&gt;"",IF(OR(D249&gt;0,G249&gt;0),COUNTIF($B$2:B249,B249),COUNTIFS($B$2:B249,B249,$E$2:E249,"&gt;0")),"")</f>
        <v/>
      </c>
    </row>
    <row r="250" spans="1:16" x14ac:dyDescent="0.35">
      <c r="A250" s="51" t="str">
        <f t="shared" si="9"/>
        <v/>
      </c>
      <c r="B250" s="99"/>
      <c r="C250" s="3"/>
      <c r="D250" s="13"/>
      <c r="E250" s="13"/>
      <c r="F250" s="13"/>
      <c r="G250" s="81"/>
      <c r="H250" s="107" t="str">
        <f>IF(B250&lt;&gt;"",IF(OR(O250=0,O250=999),"",SUMIFS($E$2:E250,$A$2:A250,A250)-SUMIFS($F$2:F250,$A$2:A250,A250)),"")</f>
        <v/>
      </c>
      <c r="I250" s="109" t="str">
        <f t="shared" si="11"/>
        <v/>
      </c>
      <c r="J250" s="113"/>
      <c r="K250" s="90"/>
      <c r="L250" s="73"/>
      <c r="M250" s="69" t="str">
        <f>IF(C250&lt;&gt;"",DailyLog!$S$3,"")</f>
        <v/>
      </c>
      <c r="N250" s="56" t="str">
        <f t="shared" si="10"/>
        <v/>
      </c>
      <c r="O250" s="53" t="str">
        <f>IF($B250&lt;&gt;"",IF(ISNUMBER(_xlfn.XMATCH($B250,Language!$A$6:$E$6)),0,IF(ISNUMBER(_xlfn.XMATCH($B250,Language!$A$29:$E$29)),'Lista de Prestatarios'!$B$3,VLOOKUP(B250,'Lista de Prestatarios'!$A$2:$B$500,2,FALSE))),"")</f>
        <v/>
      </c>
      <c r="P250" s="58" t="str">
        <f>IF(B250&lt;&gt;"",IF(OR(D250&gt;0,G250&gt;0),COUNTIF($B$2:B250,B250),COUNTIFS($B$2:B250,B250,$E$2:E250,"&gt;0")),"")</f>
        <v/>
      </c>
    </row>
    <row r="251" spans="1:16" x14ac:dyDescent="0.35">
      <c r="A251" s="51" t="str">
        <f t="shared" si="9"/>
        <v/>
      </c>
      <c r="B251" s="99"/>
      <c r="C251" s="3"/>
      <c r="D251" s="13"/>
      <c r="E251" s="13"/>
      <c r="F251" s="13"/>
      <c r="G251" s="81"/>
      <c r="H251" s="107" t="str">
        <f>IF(B251&lt;&gt;"",IF(OR(O251=0,O251=999),"",SUMIFS($E$2:E251,$A$2:A251,A251)-SUMIFS($F$2:F251,$A$2:A251,A251)),"")</f>
        <v/>
      </c>
      <c r="I251" s="109" t="str">
        <f t="shared" si="11"/>
        <v/>
      </c>
      <c r="J251" s="113"/>
      <c r="K251" s="90"/>
      <c r="L251" s="73"/>
      <c r="M251" s="69" t="str">
        <f>IF(C251&lt;&gt;"",DailyLog!$S$3,"")</f>
        <v/>
      </c>
      <c r="N251" s="56" t="str">
        <f t="shared" si="10"/>
        <v/>
      </c>
      <c r="O251" s="53" t="str">
        <f>IF($B251&lt;&gt;"",IF(ISNUMBER(_xlfn.XMATCH($B251,Language!$A$6:$E$6)),0,IF(ISNUMBER(_xlfn.XMATCH($B251,Language!$A$29:$E$29)),'Lista de Prestatarios'!$B$3,VLOOKUP(B251,'Lista de Prestatarios'!$A$2:$B$500,2,FALSE))),"")</f>
        <v/>
      </c>
      <c r="P251" s="58" t="str">
        <f>IF(B251&lt;&gt;"",IF(OR(D251&gt;0,G251&gt;0),COUNTIF($B$2:B251,B251),COUNTIFS($B$2:B251,B251,$E$2:E251,"&gt;0")),"")</f>
        <v/>
      </c>
    </row>
    <row r="252" spans="1:16" x14ac:dyDescent="0.35">
      <c r="A252" s="51" t="str">
        <f t="shared" si="9"/>
        <v/>
      </c>
      <c r="B252" s="99"/>
      <c r="C252" s="3"/>
      <c r="D252" s="13"/>
      <c r="E252" s="13"/>
      <c r="F252" s="13"/>
      <c r="G252" s="81"/>
      <c r="H252" s="107" t="str">
        <f>IF(B252&lt;&gt;"",IF(OR(O252=0,O252=999),"",SUMIFS($E$2:E252,$A$2:A252,A252)-SUMIFS($F$2:F252,$A$2:A252,A252)),"")</f>
        <v/>
      </c>
      <c r="I252" s="109" t="str">
        <f t="shared" si="11"/>
        <v/>
      </c>
      <c r="J252" s="113"/>
      <c r="K252" s="90"/>
      <c r="L252" s="73"/>
      <c r="M252" s="69" t="str">
        <f>IF(C252&lt;&gt;"",DailyLog!$S$3,"")</f>
        <v/>
      </c>
      <c r="N252" s="56" t="str">
        <f t="shared" si="10"/>
        <v/>
      </c>
      <c r="O252" s="53" t="str">
        <f>IF($B252&lt;&gt;"",IF(ISNUMBER(_xlfn.XMATCH($B252,Language!$A$6:$E$6)),0,IF(ISNUMBER(_xlfn.XMATCH($B252,Language!$A$29:$E$29)),'Lista de Prestatarios'!$B$3,VLOOKUP(B252,'Lista de Prestatarios'!$A$2:$B$500,2,FALSE))),"")</f>
        <v/>
      </c>
      <c r="P252" s="58" t="str">
        <f>IF(B252&lt;&gt;"",IF(OR(D252&gt;0,G252&gt;0),COUNTIF($B$2:B252,B252),COUNTIFS($B$2:B252,B252,$E$2:E252,"&gt;0")),"")</f>
        <v/>
      </c>
    </row>
    <row r="253" spans="1:16" x14ac:dyDescent="0.35">
      <c r="A253" s="51" t="str">
        <f t="shared" si="9"/>
        <v/>
      </c>
      <c r="B253" s="99"/>
      <c r="C253" s="3"/>
      <c r="D253" s="13"/>
      <c r="E253" s="13"/>
      <c r="F253" s="13"/>
      <c r="G253" s="81"/>
      <c r="H253" s="107" t="str">
        <f>IF(B253&lt;&gt;"",IF(OR(O253=0,O253=999),"",SUMIFS($E$2:E253,$A$2:A253,A253)-SUMIFS($F$2:F253,$A$2:A253,A253)),"")</f>
        <v/>
      </c>
      <c r="I253" s="109" t="str">
        <f t="shared" si="11"/>
        <v/>
      </c>
      <c r="J253" s="113"/>
      <c r="K253" s="90"/>
      <c r="L253" s="73"/>
      <c r="M253" s="69" t="str">
        <f>IF(C253&lt;&gt;"",DailyLog!$S$3,"")</f>
        <v/>
      </c>
      <c r="N253" s="56" t="str">
        <f t="shared" si="10"/>
        <v/>
      </c>
      <c r="O253" s="53" t="str">
        <f>IF($B253&lt;&gt;"",IF(ISNUMBER(_xlfn.XMATCH($B253,Language!$A$6:$E$6)),0,IF(ISNUMBER(_xlfn.XMATCH($B253,Language!$A$29:$E$29)),'Lista de Prestatarios'!$B$3,VLOOKUP(B253,'Lista de Prestatarios'!$A$2:$B$500,2,FALSE))),"")</f>
        <v/>
      </c>
      <c r="P253" s="58" t="str">
        <f>IF(B253&lt;&gt;"",IF(OR(D253&gt;0,G253&gt;0),COUNTIF($B$2:B253,B253),COUNTIFS($B$2:B253,B253,$E$2:E253,"&gt;0")),"")</f>
        <v/>
      </c>
    </row>
    <row r="254" spans="1:16" x14ac:dyDescent="0.35">
      <c r="A254" s="51" t="str">
        <f t="shared" si="9"/>
        <v/>
      </c>
      <c r="B254" s="99"/>
      <c r="C254" s="3"/>
      <c r="D254" s="13"/>
      <c r="E254" s="13"/>
      <c r="F254" s="13"/>
      <c r="G254" s="81"/>
      <c r="H254" s="107" t="str">
        <f>IF(B254&lt;&gt;"",IF(OR(O254=0,O254=999),"",SUMIFS($E$2:E254,$A$2:A254,A254)-SUMIFS($F$2:F254,$A$2:A254,A254)),"")</f>
        <v/>
      </c>
      <c r="I254" s="109" t="str">
        <f t="shared" si="11"/>
        <v/>
      </c>
      <c r="J254" s="113"/>
      <c r="K254" s="90"/>
      <c r="L254" s="73"/>
      <c r="M254" s="69" t="str">
        <f>IF(C254&lt;&gt;"",DailyLog!$S$3,"")</f>
        <v/>
      </c>
      <c r="N254" s="56" t="str">
        <f t="shared" si="10"/>
        <v/>
      </c>
      <c r="O254" s="53" t="str">
        <f>IF($B254&lt;&gt;"",IF(ISNUMBER(_xlfn.XMATCH($B254,Language!$A$6:$E$6)),0,IF(ISNUMBER(_xlfn.XMATCH($B254,Language!$A$29:$E$29)),'Lista de Prestatarios'!$B$3,VLOOKUP(B254,'Lista de Prestatarios'!$A$2:$B$500,2,FALSE))),"")</f>
        <v/>
      </c>
      <c r="P254" s="58" t="str">
        <f>IF(B254&lt;&gt;"",IF(OR(D254&gt;0,G254&gt;0),COUNTIF($B$2:B254,B254),COUNTIFS($B$2:B254,B254,$E$2:E254,"&gt;0")),"")</f>
        <v/>
      </c>
    </row>
    <row r="255" spans="1:16" x14ac:dyDescent="0.35">
      <c r="A255" s="51" t="str">
        <f t="shared" si="9"/>
        <v/>
      </c>
      <c r="B255" s="99"/>
      <c r="C255" s="3"/>
      <c r="D255" s="13"/>
      <c r="E255" s="13"/>
      <c r="F255" s="13"/>
      <c r="G255" s="81"/>
      <c r="H255" s="107" t="str">
        <f>IF(B255&lt;&gt;"",IF(OR(O255=0,O255=999),"",SUMIFS($E$2:E255,$A$2:A255,A255)-SUMIFS($F$2:F255,$A$2:A255,A255)),"")</f>
        <v/>
      </c>
      <c r="I255" s="109" t="str">
        <f t="shared" si="11"/>
        <v/>
      </c>
      <c r="J255" s="113"/>
      <c r="K255" s="90"/>
      <c r="L255" s="73"/>
      <c r="M255" s="69" t="str">
        <f>IF(C255&lt;&gt;"",DailyLog!$S$3,"")</f>
        <v/>
      </c>
      <c r="N255" s="56" t="str">
        <f t="shared" si="10"/>
        <v/>
      </c>
      <c r="O255" s="53" t="str">
        <f>IF($B255&lt;&gt;"",IF(ISNUMBER(_xlfn.XMATCH($B255,Language!$A$6:$E$6)),0,IF(ISNUMBER(_xlfn.XMATCH($B255,Language!$A$29:$E$29)),'Lista de Prestatarios'!$B$3,VLOOKUP(B255,'Lista de Prestatarios'!$A$2:$B$500,2,FALSE))),"")</f>
        <v/>
      </c>
      <c r="P255" s="58" t="str">
        <f>IF(B255&lt;&gt;"",IF(OR(D255&gt;0,G255&gt;0),COUNTIF($B$2:B255,B255),COUNTIFS($B$2:B255,B255,$E$2:E255,"&gt;0")),"")</f>
        <v/>
      </c>
    </row>
    <row r="256" spans="1:16" x14ac:dyDescent="0.35">
      <c r="A256" s="51" t="str">
        <f t="shared" si="9"/>
        <v/>
      </c>
      <c r="B256" s="99"/>
      <c r="C256" s="3"/>
      <c r="D256" s="13"/>
      <c r="E256" s="13"/>
      <c r="F256" s="13"/>
      <c r="G256" s="81"/>
      <c r="H256" s="107" t="str">
        <f>IF(B256&lt;&gt;"",IF(OR(O256=0,O256=999),"",SUMIFS($E$2:E256,$A$2:A256,A256)-SUMIFS($F$2:F256,$A$2:A256,A256)),"")</f>
        <v/>
      </c>
      <c r="I256" s="109" t="str">
        <f t="shared" si="11"/>
        <v/>
      </c>
      <c r="J256" s="113"/>
      <c r="K256" s="90"/>
      <c r="L256" s="73"/>
      <c r="M256" s="69" t="str">
        <f>IF(C256&lt;&gt;"",DailyLog!$S$3,"")</f>
        <v/>
      </c>
      <c r="N256" s="56" t="str">
        <f t="shared" si="10"/>
        <v/>
      </c>
      <c r="O256" s="53" t="str">
        <f>IF($B256&lt;&gt;"",IF(ISNUMBER(_xlfn.XMATCH($B256,Language!$A$6:$E$6)),0,IF(ISNUMBER(_xlfn.XMATCH($B256,Language!$A$29:$E$29)),'Lista de Prestatarios'!$B$3,VLOOKUP(B256,'Lista de Prestatarios'!$A$2:$B$500,2,FALSE))),"")</f>
        <v/>
      </c>
      <c r="P256" s="58" t="str">
        <f>IF(B256&lt;&gt;"",IF(OR(D256&gt;0,G256&gt;0),COUNTIF($B$2:B256,B256),COUNTIFS($B$2:B256,B256,$E$2:E256,"&gt;0")),"")</f>
        <v/>
      </c>
    </row>
    <row r="257" spans="1:16" x14ac:dyDescent="0.35">
      <c r="A257" s="51" t="str">
        <f t="shared" si="9"/>
        <v/>
      </c>
      <c r="B257" s="100"/>
      <c r="C257" s="3"/>
      <c r="D257" s="13"/>
      <c r="E257" s="13"/>
      <c r="F257" s="13"/>
      <c r="G257" s="81"/>
      <c r="H257" s="107" t="str">
        <f>IF(B257&lt;&gt;"",IF(OR(O257=0,O257=999),"",SUMIFS($E$2:E257,$A$2:A257,A257)-SUMIFS($F$2:F257,$A$2:A257,A257)),"")</f>
        <v/>
      </c>
      <c r="I257" s="109" t="str">
        <f t="shared" si="11"/>
        <v/>
      </c>
      <c r="J257" s="113"/>
      <c r="K257" s="90"/>
      <c r="L257" s="73"/>
      <c r="M257" s="69" t="str">
        <f>IF(C257&lt;&gt;"",DailyLog!$S$3,"")</f>
        <v/>
      </c>
      <c r="N257" s="56" t="str">
        <f t="shared" si="10"/>
        <v/>
      </c>
      <c r="O257" s="53" t="str">
        <f>IF($B257&lt;&gt;"",IF(ISNUMBER(_xlfn.XMATCH($B257,Language!$A$6:$E$6)),0,IF(ISNUMBER(_xlfn.XMATCH($B257,Language!$A$29:$E$29)),'Lista de Prestatarios'!$B$3,VLOOKUP(B257,'Lista de Prestatarios'!$A$2:$B$500,2,FALSE))),"")</f>
        <v/>
      </c>
      <c r="P257" s="58" t="str">
        <f>IF(B257&lt;&gt;"",IF(OR(D257&gt;0,G257&gt;0),COUNTIF($B$2:B257,B257),COUNTIFS($B$2:B257,B257,$E$2:E257,"&gt;0")),"")</f>
        <v/>
      </c>
    </row>
    <row r="258" spans="1:16" x14ac:dyDescent="0.35">
      <c r="A258" s="51" t="str">
        <f t="shared" ref="A258:A321" si="12">IF(B258&lt;&gt;"",O258&amp;"."&amp;P258,"")</f>
        <v/>
      </c>
      <c r="B258" s="99"/>
      <c r="C258" s="3"/>
      <c r="D258" s="13"/>
      <c r="E258" s="13"/>
      <c r="F258" s="13"/>
      <c r="G258" s="81"/>
      <c r="H258" s="107" t="str">
        <f>IF(B258&lt;&gt;"",IF(OR(O258=0,O258=999),"",SUMIFS($E$2:E258,$A$2:A258,A258)-SUMIFS($F$2:F258,$A$2:A258,A258)),"")</f>
        <v/>
      </c>
      <c r="I258" s="109" t="str">
        <f t="shared" si="11"/>
        <v/>
      </c>
      <c r="J258" s="113"/>
      <c r="K258" s="90"/>
      <c r="L258" s="73"/>
      <c r="M258" s="69" t="str">
        <f>IF(C258&lt;&gt;"",DailyLog!$S$3,"")</f>
        <v/>
      </c>
      <c r="N258" s="56" t="str">
        <f t="shared" ref="N258:N321" si="13">IF(B258&lt;&gt;"",COUNT(D258:G258),"")</f>
        <v/>
      </c>
      <c r="O258" s="53" t="str">
        <f>IF($B258&lt;&gt;"",IF(ISNUMBER(_xlfn.XMATCH($B258,Language!$A$6:$E$6)),0,IF(ISNUMBER(_xlfn.XMATCH($B258,Language!$A$29:$E$29)),'Lista de Prestatarios'!$B$3,VLOOKUP(B258,'Lista de Prestatarios'!$A$2:$B$500,2,FALSE))),"")</f>
        <v/>
      </c>
      <c r="P258" s="58" t="str">
        <f>IF(B258&lt;&gt;"",IF(OR(D258&gt;0,G258&gt;0),COUNTIF($B$2:B258,B258),COUNTIFS($B$2:B258,B258,$E$2:E258,"&gt;0")),"")</f>
        <v/>
      </c>
    </row>
    <row r="259" spans="1:16" x14ac:dyDescent="0.35">
      <c r="A259" s="51" t="str">
        <f t="shared" si="12"/>
        <v/>
      </c>
      <c r="B259" s="99"/>
      <c r="C259" s="3"/>
      <c r="D259" s="13"/>
      <c r="E259" s="13"/>
      <c r="F259" s="13"/>
      <c r="G259" s="81"/>
      <c r="H259" s="107" t="str">
        <f>IF(B259&lt;&gt;"",IF(OR(O259=0,O259=999),"",SUMIFS($E$2:E259,$A$2:A259,A259)-SUMIFS($F$2:F259,$A$2:A259,A259)),"")</f>
        <v/>
      </c>
      <c r="I259" s="109" t="str">
        <f t="shared" si="11"/>
        <v/>
      </c>
      <c r="J259" s="113"/>
      <c r="K259" s="90"/>
      <c r="L259" s="73"/>
      <c r="M259" s="69" t="str">
        <f>IF(C259&lt;&gt;"",DailyLog!$S$3,"")</f>
        <v/>
      </c>
      <c r="N259" s="56" t="str">
        <f t="shared" si="13"/>
        <v/>
      </c>
      <c r="O259" s="53" t="str">
        <f>IF($B259&lt;&gt;"",IF(ISNUMBER(_xlfn.XMATCH($B259,Language!$A$6:$E$6)),0,IF(ISNUMBER(_xlfn.XMATCH($B259,Language!$A$29:$E$29)),'Lista de Prestatarios'!$B$3,VLOOKUP(B259,'Lista de Prestatarios'!$A$2:$B$500,2,FALSE))),"")</f>
        <v/>
      </c>
      <c r="P259" s="58" t="str">
        <f>IF(B259&lt;&gt;"",IF(OR(D259&gt;0,G259&gt;0),COUNTIF($B$2:B259,B259),COUNTIFS($B$2:B259,B259,$E$2:E259,"&gt;0")),"")</f>
        <v/>
      </c>
    </row>
    <row r="260" spans="1:16" x14ac:dyDescent="0.35">
      <c r="A260" s="51" t="str">
        <f t="shared" si="12"/>
        <v/>
      </c>
      <c r="B260" s="99"/>
      <c r="C260" s="3"/>
      <c r="D260" s="13"/>
      <c r="E260" s="13"/>
      <c r="F260" s="13"/>
      <c r="G260" s="81"/>
      <c r="H260" s="107" t="str">
        <f>IF(B260&lt;&gt;"",IF(OR(O260=0,O260=999),"",SUMIFS($E$2:E260,$A$2:A260,A260)-SUMIFS($F$2:F260,$A$2:A260,A260)),"")</f>
        <v/>
      </c>
      <c r="I260" s="109" t="str">
        <f t="shared" ref="I260:I323" si="14">IF(B260&lt;&gt;"",I259+D260-E260+F260-G260,"")</f>
        <v/>
      </c>
      <c r="J260" s="113"/>
      <c r="K260" s="90"/>
      <c r="L260" s="73"/>
      <c r="M260" s="69" t="str">
        <f>IF(C260&lt;&gt;"",DailyLog!$S$3,"")</f>
        <v/>
      </c>
      <c r="N260" s="56" t="str">
        <f t="shared" si="13"/>
        <v/>
      </c>
      <c r="O260" s="53" t="str">
        <f>IF($B260&lt;&gt;"",IF(ISNUMBER(_xlfn.XMATCH($B260,Language!$A$6:$E$6)),0,IF(ISNUMBER(_xlfn.XMATCH($B260,Language!$A$29:$E$29)),'Lista de Prestatarios'!$B$3,VLOOKUP(B260,'Lista de Prestatarios'!$A$2:$B$500,2,FALSE))),"")</f>
        <v/>
      </c>
      <c r="P260" s="58" t="str">
        <f>IF(B260&lt;&gt;"",IF(OR(D260&gt;0,G260&gt;0),COUNTIF($B$2:B260,B260),COUNTIFS($B$2:B260,B260,$E$2:E260,"&gt;0")),"")</f>
        <v/>
      </c>
    </row>
    <row r="261" spans="1:16" x14ac:dyDescent="0.35">
      <c r="A261" s="51" t="str">
        <f t="shared" si="12"/>
        <v/>
      </c>
      <c r="B261" s="99"/>
      <c r="C261" s="3"/>
      <c r="D261" s="13"/>
      <c r="E261" s="13"/>
      <c r="F261" s="13"/>
      <c r="G261" s="81"/>
      <c r="H261" s="107" t="str">
        <f>IF(B261&lt;&gt;"",IF(OR(O261=0,O261=999),"",SUMIFS($E$2:E261,$A$2:A261,A261)-SUMIFS($F$2:F261,$A$2:A261,A261)),"")</f>
        <v/>
      </c>
      <c r="I261" s="109" t="str">
        <f t="shared" si="14"/>
        <v/>
      </c>
      <c r="J261" s="113"/>
      <c r="K261" s="90"/>
      <c r="L261" s="73"/>
      <c r="M261" s="69" t="str">
        <f>IF(C261&lt;&gt;"",DailyLog!$S$3,"")</f>
        <v/>
      </c>
      <c r="N261" s="56" t="str">
        <f t="shared" si="13"/>
        <v/>
      </c>
      <c r="O261" s="53" t="str">
        <f>IF($B261&lt;&gt;"",IF(ISNUMBER(_xlfn.XMATCH($B261,Language!$A$6:$E$6)),0,IF(ISNUMBER(_xlfn.XMATCH($B261,Language!$A$29:$E$29)),'Lista de Prestatarios'!$B$3,VLOOKUP(B261,'Lista de Prestatarios'!$A$2:$B$500,2,FALSE))),"")</f>
        <v/>
      </c>
      <c r="P261" s="58" t="str">
        <f>IF(B261&lt;&gt;"",IF(OR(D261&gt;0,G261&gt;0),COUNTIF($B$2:B261,B261),COUNTIFS($B$2:B261,B261,$E$2:E261,"&gt;0")),"")</f>
        <v/>
      </c>
    </row>
    <row r="262" spans="1:16" x14ac:dyDescent="0.35">
      <c r="A262" s="51" t="str">
        <f t="shared" si="12"/>
        <v/>
      </c>
      <c r="B262" s="99"/>
      <c r="C262" s="3"/>
      <c r="D262" s="13"/>
      <c r="E262" s="13"/>
      <c r="F262" s="13"/>
      <c r="G262" s="81"/>
      <c r="H262" s="107" t="str">
        <f>IF(B262&lt;&gt;"",IF(OR(O262=0,O262=999),"",SUMIFS($E$2:E262,$A$2:A262,A262)-SUMIFS($F$2:F262,$A$2:A262,A262)),"")</f>
        <v/>
      </c>
      <c r="I262" s="109" t="str">
        <f t="shared" si="14"/>
        <v/>
      </c>
      <c r="J262" s="113"/>
      <c r="K262" s="90"/>
      <c r="L262" s="73"/>
      <c r="M262" s="69" t="str">
        <f>IF(C262&lt;&gt;"",DailyLog!$S$3,"")</f>
        <v/>
      </c>
      <c r="N262" s="56" t="str">
        <f t="shared" si="13"/>
        <v/>
      </c>
      <c r="O262" s="53" t="str">
        <f>IF($B262&lt;&gt;"",IF(ISNUMBER(_xlfn.XMATCH($B262,Language!$A$6:$E$6)),0,IF(ISNUMBER(_xlfn.XMATCH($B262,Language!$A$29:$E$29)),'Lista de Prestatarios'!$B$3,VLOOKUP(B262,'Lista de Prestatarios'!$A$2:$B$500,2,FALSE))),"")</f>
        <v/>
      </c>
      <c r="P262" s="58" t="str">
        <f>IF(B262&lt;&gt;"",IF(OR(D262&gt;0,G262&gt;0),COUNTIF($B$2:B262,B262),COUNTIFS($B$2:B262,B262,$E$2:E262,"&gt;0")),"")</f>
        <v/>
      </c>
    </row>
    <row r="263" spans="1:16" x14ac:dyDescent="0.35">
      <c r="A263" s="51" t="str">
        <f t="shared" si="12"/>
        <v/>
      </c>
      <c r="B263" s="99"/>
      <c r="C263" s="3"/>
      <c r="D263" s="13"/>
      <c r="E263" s="13"/>
      <c r="F263" s="13"/>
      <c r="G263" s="81"/>
      <c r="H263" s="107" t="str">
        <f>IF(B263&lt;&gt;"",IF(OR(O263=0,O263=999),"",SUMIFS($E$2:E263,$A$2:A263,A263)-SUMIFS($F$2:F263,$A$2:A263,A263)),"")</f>
        <v/>
      </c>
      <c r="I263" s="109" t="str">
        <f t="shared" si="14"/>
        <v/>
      </c>
      <c r="J263" s="113"/>
      <c r="K263" s="90"/>
      <c r="L263" s="73"/>
      <c r="M263" s="69" t="str">
        <f>IF(C263&lt;&gt;"",DailyLog!$S$3,"")</f>
        <v/>
      </c>
      <c r="N263" s="56" t="str">
        <f t="shared" si="13"/>
        <v/>
      </c>
      <c r="O263" s="53" t="str">
        <f>IF($B263&lt;&gt;"",IF(ISNUMBER(_xlfn.XMATCH($B263,Language!$A$6:$E$6)),0,IF(ISNUMBER(_xlfn.XMATCH($B263,Language!$A$29:$E$29)),'Lista de Prestatarios'!$B$3,VLOOKUP(B263,'Lista de Prestatarios'!$A$2:$B$500,2,FALSE))),"")</f>
        <v/>
      </c>
      <c r="P263" s="58" t="str">
        <f>IF(B263&lt;&gt;"",IF(OR(D263&gt;0,G263&gt;0),COUNTIF($B$2:B263,B263),COUNTIFS($B$2:B263,B263,$E$2:E263,"&gt;0")),"")</f>
        <v/>
      </c>
    </row>
    <row r="264" spans="1:16" x14ac:dyDescent="0.35">
      <c r="A264" s="51" t="str">
        <f t="shared" si="12"/>
        <v/>
      </c>
      <c r="B264" s="99"/>
      <c r="C264" s="3"/>
      <c r="D264" s="13"/>
      <c r="E264" s="13"/>
      <c r="F264" s="13"/>
      <c r="G264" s="81"/>
      <c r="H264" s="107" t="str">
        <f>IF(B264&lt;&gt;"",IF(OR(O264=0,O264=999),"",SUMIFS($E$2:E264,$A$2:A264,A264)-SUMIFS($F$2:F264,$A$2:A264,A264)),"")</f>
        <v/>
      </c>
      <c r="I264" s="109" t="str">
        <f t="shared" si="14"/>
        <v/>
      </c>
      <c r="J264" s="113"/>
      <c r="K264" s="90"/>
      <c r="L264" s="73"/>
      <c r="M264" s="69" t="str">
        <f>IF(C264&lt;&gt;"",DailyLog!$S$3,"")</f>
        <v/>
      </c>
      <c r="N264" s="56" t="str">
        <f t="shared" si="13"/>
        <v/>
      </c>
      <c r="O264" s="53" t="str">
        <f>IF($B264&lt;&gt;"",IF(ISNUMBER(_xlfn.XMATCH($B264,Language!$A$6:$E$6)),0,IF(ISNUMBER(_xlfn.XMATCH($B264,Language!$A$29:$E$29)),'Lista de Prestatarios'!$B$3,VLOOKUP(B264,'Lista de Prestatarios'!$A$2:$B$500,2,FALSE))),"")</f>
        <v/>
      </c>
      <c r="P264" s="58" t="str">
        <f>IF(B264&lt;&gt;"",IF(OR(D264&gt;0,G264&gt;0),COUNTIF($B$2:B264,B264),COUNTIFS($B$2:B264,B264,$E$2:E264,"&gt;0")),"")</f>
        <v/>
      </c>
    </row>
    <row r="265" spans="1:16" x14ac:dyDescent="0.35">
      <c r="A265" s="51" t="str">
        <f t="shared" si="12"/>
        <v/>
      </c>
      <c r="B265" s="99"/>
      <c r="C265" s="3"/>
      <c r="D265" s="13"/>
      <c r="E265" s="13"/>
      <c r="F265" s="13"/>
      <c r="G265" s="81"/>
      <c r="H265" s="107" t="str">
        <f>IF(B265&lt;&gt;"",IF(OR(O265=0,O265=999),"",SUMIFS($E$2:E265,$A$2:A265,A265)-SUMIFS($F$2:F265,$A$2:A265,A265)),"")</f>
        <v/>
      </c>
      <c r="I265" s="109" t="str">
        <f t="shared" si="14"/>
        <v/>
      </c>
      <c r="J265" s="113"/>
      <c r="K265" s="90"/>
      <c r="L265" s="73"/>
      <c r="M265" s="69" t="str">
        <f>IF(C265&lt;&gt;"",DailyLog!$S$3,"")</f>
        <v/>
      </c>
      <c r="N265" s="56" t="str">
        <f t="shared" si="13"/>
        <v/>
      </c>
      <c r="O265" s="53" t="str">
        <f>IF($B265&lt;&gt;"",IF(ISNUMBER(_xlfn.XMATCH($B265,Language!$A$6:$E$6)),0,IF(ISNUMBER(_xlfn.XMATCH($B265,Language!$A$29:$E$29)),'Lista de Prestatarios'!$B$3,VLOOKUP(B265,'Lista de Prestatarios'!$A$2:$B$500,2,FALSE))),"")</f>
        <v/>
      </c>
      <c r="P265" s="58" t="str">
        <f>IF(B265&lt;&gt;"",IF(OR(D265&gt;0,G265&gt;0),COUNTIF($B$2:B265,B265),COUNTIFS($B$2:B265,B265,$E$2:E265,"&gt;0")),"")</f>
        <v/>
      </c>
    </row>
    <row r="266" spans="1:16" x14ac:dyDescent="0.35">
      <c r="A266" s="51" t="str">
        <f t="shared" si="12"/>
        <v/>
      </c>
      <c r="B266" s="99"/>
      <c r="C266" s="3"/>
      <c r="D266" s="13"/>
      <c r="E266" s="13"/>
      <c r="F266" s="13"/>
      <c r="G266" s="81"/>
      <c r="H266" s="107" t="str">
        <f>IF(B266&lt;&gt;"",IF(OR(O266=0,O266=999),"",SUMIFS($E$2:E266,$A$2:A266,A266)-SUMIFS($F$2:F266,$A$2:A266,A266)),"")</f>
        <v/>
      </c>
      <c r="I266" s="109" t="str">
        <f t="shared" si="14"/>
        <v/>
      </c>
      <c r="J266" s="113"/>
      <c r="K266" s="90"/>
      <c r="L266" s="73"/>
      <c r="M266" s="69" t="str">
        <f>IF(C266&lt;&gt;"",DailyLog!$S$3,"")</f>
        <v/>
      </c>
      <c r="N266" s="56" t="str">
        <f t="shared" si="13"/>
        <v/>
      </c>
      <c r="O266" s="53" t="str">
        <f>IF($B266&lt;&gt;"",IF(ISNUMBER(_xlfn.XMATCH($B266,Language!$A$6:$E$6)),0,IF(ISNUMBER(_xlfn.XMATCH($B266,Language!$A$29:$E$29)),'Lista de Prestatarios'!$B$3,VLOOKUP(B266,'Lista de Prestatarios'!$A$2:$B$500,2,FALSE))),"")</f>
        <v/>
      </c>
      <c r="P266" s="58" t="str">
        <f>IF(B266&lt;&gt;"",IF(OR(D266&gt;0,G266&gt;0),COUNTIF($B$2:B266,B266),COUNTIFS($B$2:B266,B266,$E$2:E266,"&gt;0")),"")</f>
        <v/>
      </c>
    </row>
    <row r="267" spans="1:16" x14ac:dyDescent="0.35">
      <c r="A267" s="51" t="str">
        <f t="shared" si="12"/>
        <v/>
      </c>
      <c r="B267" s="99"/>
      <c r="C267" s="3"/>
      <c r="D267" s="13"/>
      <c r="E267" s="13"/>
      <c r="F267" s="13"/>
      <c r="G267" s="81"/>
      <c r="H267" s="107" t="str">
        <f>IF(B267&lt;&gt;"",IF(OR(O267=0,O267=999),"",SUMIFS($E$2:E267,$A$2:A267,A267)-SUMIFS($F$2:F267,$A$2:A267,A267)),"")</f>
        <v/>
      </c>
      <c r="I267" s="109" t="str">
        <f t="shared" si="14"/>
        <v/>
      </c>
      <c r="J267" s="113"/>
      <c r="K267" s="90"/>
      <c r="L267" s="73"/>
      <c r="M267" s="69" t="str">
        <f>IF(C267&lt;&gt;"",DailyLog!$S$3,"")</f>
        <v/>
      </c>
      <c r="N267" s="56" t="str">
        <f t="shared" si="13"/>
        <v/>
      </c>
      <c r="O267" s="53" t="str">
        <f>IF($B267&lt;&gt;"",IF(ISNUMBER(_xlfn.XMATCH($B267,Language!$A$6:$E$6)),0,IF(ISNUMBER(_xlfn.XMATCH($B267,Language!$A$29:$E$29)),'Lista de Prestatarios'!$B$3,VLOOKUP(B267,'Lista de Prestatarios'!$A$2:$B$500,2,FALSE))),"")</f>
        <v/>
      </c>
      <c r="P267" s="58" t="str">
        <f>IF(B267&lt;&gt;"",IF(OR(D267&gt;0,G267&gt;0),COUNTIF($B$2:B267,B267),COUNTIFS($B$2:B267,B267,$E$2:E267,"&gt;0")),"")</f>
        <v/>
      </c>
    </row>
    <row r="268" spans="1:16" x14ac:dyDescent="0.35">
      <c r="A268" s="51" t="str">
        <f t="shared" si="12"/>
        <v/>
      </c>
      <c r="B268" s="99"/>
      <c r="C268" s="3"/>
      <c r="D268" s="13"/>
      <c r="E268" s="13"/>
      <c r="F268" s="13"/>
      <c r="G268" s="81"/>
      <c r="H268" s="107" t="str">
        <f>IF(B268&lt;&gt;"",IF(OR(O268=0,O268=999),"",SUMIFS($E$2:E268,$A$2:A268,A268)-SUMIFS($F$2:F268,$A$2:A268,A268)),"")</f>
        <v/>
      </c>
      <c r="I268" s="109" t="str">
        <f t="shared" si="14"/>
        <v/>
      </c>
      <c r="J268" s="113"/>
      <c r="K268" s="90"/>
      <c r="L268" s="73"/>
      <c r="M268" s="69" t="str">
        <f>IF(C268&lt;&gt;"",DailyLog!$S$3,"")</f>
        <v/>
      </c>
      <c r="N268" s="56" t="str">
        <f t="shared" si="13"/>
        <v/>
      </c>
      <c r="O268" s="53" t="str">
        <f>IF($B268&lt;&gt;"",IF(ISNUMBER(_xlfn.XMATCH($B268,Language!$A$6:$E$6)),0,IF(ISNUMBER(_xlfn.XMATCH($B268,Language!$A$29:$E$29)),'Lista de Prestatarios'!$B$3,VLOOKUP(B268,'Lista de Prestatarios'!$A$2:$B$500,2,FALSE))),"")</f>
        <v/>
      </c>
      <c r="P268" s="58" t="str">
        <f>IF(B268&lt;&gt;"",IF(OR(D268&gt;0,G268&gt;0),COUNTIF($B$2:B268,B268),COUNTIFS($B$2:B268,B268,$E$2:E268,"&gt;0")),"")</f>
        <v/>
      </c>
    </row>
    <row r="269" spans="1:16" x14ac:dyDescent="0.35">
      <c r="A269" s="51" t="str">
        <f t="shared" si="12"/>
        <v/>
      </c>
      <c r="B269" s="99"/>
      <c r="C269" s="3"/>
      <c r="D269" s="13"/>
      <c r="E269" s="13"/>
      <c r="F269" s="13"/>
      <c r="G269" s="81"/>
      <c r="H269" s="107" t="str">
        <f>IF(B269&lt;&gt;"",IF(OR(O269=0,O269=999),"",SUMIFS($E$2:E269,$A$2:A269,A269)-SUMIFS($F$2:F269,$A$2:A269,A269)),"")</f>
        <v/>
      </c>
      <c r="I269" s="109" t="str">
        <f t="shared" si="14"/>
        <v/>
      </c>
      <c r="J269" s="113"/>
      <c r="K269" s="90"/>
      <c r="L269" s="73"/>
      <c r="M269" s="69" t="str">
        <f>IF(C269&lt;&gt;"",DailyLog!$S$3,"")</f>
        <v/>
      </c>
      <c r="N269" s="56" t="str">
        <f t="shared" si="13"/>
        <v/>
      </c>
      <c r="O269" s="53" t="str">
        <f>IF($B269&lt;&gt;"",IF(ISNUMBER(_xlfn.XMATCH($B269,Language!$A$6:$E$6)),0,IF(ISNUMBER(_xlfn.XMATCH($B269,Language!$A$29:$E$29)),'Lista de Prestatarios'!$B$3,VLOOKUP(B269,'Lista de Prestatarios'!$A$2:$B$500,2,FALSE))),"")</f>
        <v/>
      </c>
      <c r="P269" s="58" t="str">
        <f>IF(B269&lt;&gt;"",IF(OR(D269&gt;0,G269&gt;0),COUNTIF($B$2:B269,B269),COUNTIFS($B$2:B269,B269,$E$2:E269,"&gt;0")),"")</f>
        <v/>
      </c>
    </row>
    <row r="270" spans="1:16" x14ac:dyDescent="0.35">
      <c r="A270" s="51" t="str">
        <f t="shared" si="12"/>
        <v/>
      </c>
      <c r="B270" s="99"/>
      <c r="C270" s="3"/>
      <c r="D270" s="13"/>
      <c r="E270" s="13"/>
      <c r="F270" s="13"/>
      <c r="G270" s="81"/>
      <c r="H270" s="107" t="str">
        <f>IF(B270&lt;&gt;"",IF(OR(O270=0,O270=999),"",SUMIFS($E$2:E270,$A$2:A270,A270)-SUMIFS($F$2:F270,$A$2:A270,A270)),"")</f>
        <v/>
      </c>
      <c r="I270" s="109" t="str">
        <f t="shared" si="14"/>
        <v/>
      </c>
      <c r="J270" s="113"/>
      <c r="K270" s="90"/>
      <c r="L270" s="73"/>
      <c r="M270" s="69" t="str">
        <f>IF(C270&lt;&gt;"",DailyLog!$S$3,"")</f>
        <v/>
      </c>
      <c r="N270" s="56" t="str">
        <f t="shared" si="13"/>
        <v/>
      </c>
      <c r="O270" s="53" t="str">
        <f>IF($B270&lt;&gt;"",IF(ISNUMBER(_xlfn.XMATCH($B270,Language!$A$6:$E$6)),0,IF(ISNUMBER(_xlfn.XMATCH($B270,Language!$A$29:$E$29)),'Lista de Prestatarios'!$B$3,VLOOKUP(B270,'Lista de Prestatarios'!$A$2:$B$500,2,FALSE))),"")</f>
        <v/>
      </c>
      <c r="P270" s="58" t="str">
        <f>IF(B270&lt;&gt;"",IF(OR(D270&gt;0,G270&gt;0),COUNTIF($B$2:B270,B270),COUNTIFS($B$2:B270,B270,$E$2:E270,"&gt;0")),"")</f>
        <v/>
      </c>
    </row>
    <row r="271" spans="1:16" x14ac:dyDescent="0.35">
      <c r="A271" s="51" t="str">
        <f t="shared" si="12"/>
        <v/>
      </c>
      <c r="B271" s="99"/>
      <c r="C271" s="3"/>
      <c r="D271" s="13"/>
      <c r="E271" s="13"/>
      <c r="F271" s="13"/>
      <c r="G271" s="81"/>
      <c r="H271" s="107" t="str">
        <f>IF(B271&lt;&gt;"",IF(OR(O271=0,O271=999),"",SUMIFS($E$2:E271,$A$2:A271,A271)-SUMIFS($F$2:F271,$A$2:A271,A271)),"")</f>
        <v/>
      </c>
      <c r="I271" s="109" t="str">
        <f t="shared" si="14"/>
        <v/>
      </c>
      <c r="J271" s="113"/>
      <c r="K271" s="90"/>
      <c r="L271" s="73"/>
      <c r="M271" s="69" t="str">
        <f>IF(C271&lt;&gt;"",DailyLog!$S$3,"")</f>
        <v/>
      </c>
      <c r="N271" s="56" t="str">
        <f t="shared" si="13"/>
        <v/>
      </c>
      <c r="O271" s="53" t="str">
        <f>IF($B271&lt;&gt;"",IF(ISNUMBER(_xlfn.XMATCH($B271,Language!$A$6:$E$6)),0,IF(ISNUMBER(_xlfn.XMATCH($B271,Language!$A$29:$E$29)),'Lista de Prestatarios'!$B$3,VLOOKUP(B271,'Lista de Prestatarios'!$A$2:$B$500,2,FALSE))),"")</f>
        <v/>
      </c>
      <c r="P271" s="58" t="str">
        <f>IF(B271&lt;&gt;"",IF(OR(D271&gt;0,G271&gt;0),COUNTIF($B$2:B271,B271),COUNTIFS($B$2:B271,B271,$E$2:E271,"&gt;0")),"")</f>
        <v/>
      </c>
    </row>
    <row r="272" spans="1:16" x14ac:dyDescent="0.35">
      <c r="A272" s="51" t="str">
        <f t="shared" si="12"/>
        <v/>
      </c>
      <c r="B272" s="99"/>
      <c r="C272" s="3"/>
      <c r="D272" s="13"/>
      <c r="E272" s="13"/>
      <c r="F272" s="13"/>
      <c r="G272" s="81"/>
      <c r="H272" s="107" t="str">
        <f>IF(B272&lt;&gt;"",IF(OR(O272=0,O272=999),"",SUMIFS($E$2:E272,$A$2:A272,A272)-SUMIFS($F$2:F272,$A$2:A272,A272)),"")</f>
        <v/>
      </c>
      <c r="I272" s="109" t="str">
        <f t="shared" si="14"/>
        <v/>
      </c>
      <c r="J272" s="113"/>
      <c r="K272" s="90"/>
      <c r="L272" s="73"/>
      <c r="M272" s="69" t="str">
        <f>IF(C272&lt;&gt;"",DailyLog!$S$3,"")</f>
        <v/>
      </c>
      <c r="N272" s="56" t="str">
        <f t="shared" si="13"/>
        <v/>
      </c>
      <c r="O272" s="53" t="str">
        <f>IF($B272&lt;&gt;"",IF(ISNUMBER(_xlfn.XMATCH($B272,Language!$A$6:$E$6)),0,IF(ISNUMBER(_xlfn.XMATCH($B272,Language!$A$29:$E$29)),'Lista de Prestatarios'!$B$3,VLOOKUP(B272,'Lista de Prestatarios'!$A$2:$B$500,2,FALSE))),"")</f>
        <v/>
      </c>
      <c r="P272" s="58" t="str">
        <f>IF(B272&lt;&gt;"",IF(OR(D272&gt;0,G272&gt;0),COUNTIF($B$2:B272,B272),COUNTIFS($B$2:B272,B272,$E$2:E272,"&gt;0")),"")</f>
        <v/>
      </c>
    </row>
    <row r="273" spans="1:16" x14ac:dyDescent="0.35">
      <c r="A273" s="51" t="str">
        <f t="shared" si="12"/>
        <v/>
      </c>
      <c r="B273" s="99"/>
      <c r="C273" s="3"/>
      <c r="D273" s="13"/>
      <c r="E273" s="13"/>
      <c r="F273" s="13"/>
      <c r="G273" s="81"/>
      <c r="H273" s="107" t="str">
        <f>IF(B273&lt;&gt;"",IF(OR(O273=0,O273=999),"",SUMIFS($E$2:E273,$A$2:A273,A273)-SUMIFS($F$2:F273,$A$2:A273,A273)),"")</f>
        <v/>
      </c>
      <c r="I273" s="109" t="str">
        <f t="shared" si="14"/>
        <v/>
      </c>
      <c r="J273" s="113"/>
      <c r="K273" s="90"/>
      <c r="L273" s="73"/>
      <c r="M273" s="69" t="str">
        <f>IF(C273&lt;&gt;"",DailyLog!$S$3,"")</f>
        <v/>
      </c>
      <c r="N273" s="56" t="str">
        <f t="shared" si="13"/>
        <v/>
      </c>
      <c r="O273" s="53" t="str">
        <f>IF($B273&lt;&gt;"",IF(ISNUMBER(_xlfn.XMATCH($B273,Language!$A$6:$E$6)),0,IF(ISNUMBER(_xlfn.XMATCH($B273,Language!$A$29:$E$29)),'Lista de Prestatarios'!$B$3,VLOOKUP(B273,'Lista de Prestatarios'!$A$2:$B$500,2,FALSE))),"")</f>
        <v/>
      </c>
      <c r="P273" s="58" t="str">
        <f>IF(B273&lt;&gt;"",IF(OR(D273&gt;0,G273&gt;0),COUNTIF($B$2:B273,B273),COUNTIFS($B$2:B273,B273,$E$2:E273,"&gt;0")),"")</f>
        <v/>
      </c>
    </row>
    <row r="274" spans="1:16" x14ac:dyDescent="0.35">
      <c r="A274" s="51" t="str">
        <f t="shared" si="12"/>
        <v/>
      </c>
      <c r="B274" s="99"/>
      <c r="C274" s="3"/>
      <c r="D274" s="13"/>
      <c r="E274" s="13"/>
      <c r="F274" s="13"/>
      <c r="G274" s="81"/>
      <c r="H274" s="107" t="str">
        <f>IF(B274&lt;&gt;"",IF(OR(O274=0,O274=999),"",SUMIFS($E$2:E274,$A$2:A274,A274)-SUMIFS($F$2:F274,$A$2:A274,A274)),"")</f>
        <v/>
      </c>
      <c r="I274" s="109" t="str">
        <f t="shared" si="14"/>
        <v/>
      </c>
      <c r="J274" s="113"/>
      <c r="K274" s="90"/>
      <c r="L274" s="73"/>
      <c r="M274" s="69" t="str">
        <f>IF(C274&lt;&gt;"",DailyLog!$S$3,"")</f>
        <v/>
      </c>
      <c r="N274" s="56" t="str">
        <f t="shared" si="13"/>
        <v/>
      </c>
      <c r="O274" s="53" t="str">
        <f>IF($B274&lt;&gt;"",IF(ISNUMBER(_xlfn.XMATCH($B274,Language!$A$6:$E$6)),0,IF(ISNUMBER(_xlfn.XMATCH($B274,Language!$A$29:$E$29)),'Lista de Prestatarios'!$B$3,VLOOKUP(B274,'Lista de Prestatarios'!$A$2:$B$500,2,FALSE))),"")</f>
        <v/>
      </c>
      <c r="P274" s="58" t="str">
        <f>IF(B274&lt;&gt;"",IF(OR(D274&gt;0,G274&gt;0),COUNTIF($B$2:B274,B274),COUNTIFS($B$2:B274,B274,$E$2:E274,"&gt;0")),"")</f>
        <v/>
      </c>
    </row>
    <row r="275" spans="1:16" x14ac:dyDescent="0.35">
      <c r="A275" s="51" t="str">
        <f t="shared" si="12"/>
        <v/>
      </c>
      <c r="B275" s="99"/>
      <c r="C275" s="3"/>
      <c r="D275" s="13"/>
      <c r="E275" s="13"/>
      <c r="F275" s="13"/>
      <c r="G275" s="81"/>
      <c r="H275" s="107" t="str">
        <f>IF(B275&lt;&gt;"",IF(OR(O275=0,O275=999),"",SUMIFS($E$2:E275,$A$2:A275,A275)-SUMIFS($F$2:F275,$A$2:A275,A275)),"")</f>
        <v/>
      </c>
      <c r="I275" s="109" t="str">
        <f t="shared" si="14"/>
        <v/>
      </c>
      <c r="J275" s="113"/>
      <c r="K275" s="90"/>
      <c r="L275" s="73"/>
      <c r="M275" s="69" t="str">
        <f>IF(C275&lt;&gt;"",DailyLog!$S$3,"")</f>
        <v/>
      </c>
      <c r="N275" s="56" t="str">
        <f t="shared" si="13"/>
        <v/>
      </c>
      <c r="O275" s="53" t="str">
        <f>IF($B275&lt;&gt;"",IF(ISNUMBER(_xlfn.XMATCH($B275,Language!$A$6:$E$6)),0,IF(ISNUMBER(_xlfn.XMATCH($B275,Language!$A$29:$E$29)),'Lista de Prestatarios'!$B$3,VLOOKUP(B275,'Lista de Prestatarios'!$A$2:$B$500,2,FALSE))),"")</f>
        <v/>
      </c>
      <c r="P275" s="58" t="str">
        <f>IF(B275&lt;&gt;"",IF(OR(D275&gt;0,G275&gt;0),COUNTIF($B$2:B275,B275),COUNTIFS($B$2:B275,B275,$E$2:E275,"&gt;0")),"")</f>
        <v/>
      </c>
    </row>
    <row r="276" spans="1:16" x14ac:dyDescent="0.35">
      <c r="A276" s="51" t="str">
        <f t="shared" si="12"/>
        <v/>
      </c>
      <c r="B276" s="99"/>
      <c r="C276" s="3"/>
      <c r="D276" s="13"/>
      <c r="E276" s="13"/>
      <c r="F276" s="13"/>
      <c r="G276" s="81"/>
      <c r="H276" s="107" t="str">
        <f>IF(B276&lt;&gt;"",IF(OR(O276=0,O276=999),"",SUMIFS($E$2:E276,$A$2:A276,A276)-SUMIFS($F$2:F276,$A$2:A276,A276)),"")</f>
        <v/>
      </c>
      <c r="I276" s="109" t="str">
        <f t="shared" si="14"/>
        <v/>
      </c>
      <c r="J276" s="113"/>
      <c r="K276" s="90"/>
      <c r="L276" s="73"/>
      <c r="M276" s="69" t="str">
        <f>IF(C276&lt;&gt;"",DailyLog!$S$3,"")</f>
        <v/>
      </c>
      <c r="N276" s="56" t="str">
        <f t="shared" si="13"/>
        <v/>
      </c>
      <c r="O276" s="53" t="str">
        <f>IF($B276&lt;&gt;"",IF(ISNUMBER(_xlfn.XMATCH($B276,Language!$A$6:$E$6)),0,IF(ISNUMBER(_xlfn.XMATCH($B276,Language!$A$29:$E$29)),'Lista de Prestatarios'!$B$3,VLOOKUP(B276,'Lista de Prestatarios'!$A$2:$B$500,2,FALSE))),"")</f>
        <v/>
      </c>
      <c r="P276" s="58" t="str">
        <f>IF(B276&lt;&gt;"",IF(OR(D276&gt;0,G276&gt;0),COUNTIF($B$2:B276,B276),COUNTIFS($B$2:B276,B276,$E$2:E276,"&gt;0")),"")</f>
        <v/>
      </c>
    </row>
    <row r="277" spans="1:16" x14ac:dyDescent="0.35">
      <c r="A277" s="51" t="str">
        <f t="shared" si="12"/>
        <v/>
      </c>
      <c r="B277" s="99"/>
      <c r="C277" s="3"/>
      <c r="D277" s="13"/>
      <c r="E277" s="13"/>
      <c r="F277" s="13"/>
      <c r="G277" s="81"/>
      <c r="H277" s="107" t="str">
        <f>IF(B277&lt;&gt;"",IF(OR(O277=0,O277=999),"",SUMIFS($E$2:E277,$A$2:A277,A277)-SUMIFS($F$2:F277,$A$2:A277,A277)),"")</f>
        <v/>
      </c>
      <c r="I277" s="109" t="str">
        <f t="shared" si="14"/>
        <v/>
      </c>
      <c r="J277" s="113"/>
      <c r="K277" s="90"/>
      <c r="L277" s="73"/>
      <c r="M277" s="69" t="str">
        <f>IF(C277&lt;&gt;"",DailyLog!$S$3,"")</f>
        <v/>
      </c>
      <c r="N277" s="56" t="str">
        <f t="shared" si="13"/>
        <v/>
      </c>
      <c r="O277" s="53" t="str">
        <f>IF($B277&lt;&gt;"",IF(ISNUMBER(_xlfn.XMATCH($B277,Language!$A$6:$E$6)),0,IF(ISNUMBER(_xlfn.XMATCH($B277,Language!$A$29:$E$29)),'Lista de Prestatarios'!$B$3,VLOOKUP(B277,'Lista de Prestatarios'!$A$2:$B$500,2,FALSE))),"")</f>
        <v/>
      </c>
      <c r="P277" s="58" t="str">
        <f>IF(B277&lt;&gt;"",IF(OR(D277&gt;0,G277&gt;0),COUNTIF($B$2:B277,B277),COUNTIFS($B$2:B277,B277,$E$2:E277,"&gt;0")),"")</f>
        <v/>
      </c>
    </row>
    <row r="278" spans="1:16" x14ac:dyDescent="0.35">
      <c r="A278" s="51" t="str">
        <f t="shared" si="12"/>
        <v/>
      </c>
      <c r="B278" s="99"/>
      <c r="C278" s="3"/>
      <c r="D278" s="13"/>
      <c r="E278" s="13"/>
      <c r="F278" s="13"/>
      <c r="G278" s="81"/>
      <c r="H278" s="107" t="str">
        <f>IF(B278&lt;&gt;"",IF(OR(O278=0,O278=999),"",SUMIFS($E$2:E278,$A$2:A278,A278)-SUMIFS($F$2:F278,$A$2:A278,A278)),"")</f>
        <v/>
      </c>
      <c r="I278" s="109" t="str">
        <f t="shared" si="14"/>
        <v/>
      </c>
      <c r="J278" s="113"/>
      <c r="K278" s="90"/>
      <c r="L278" s="73"/>
      <c r="M278" s="69" t="str">
        <f>IF(C278&lt;&gt;"",DailyLog!$S$3,"")</f>
        <v/>
      </c>
      <c r="N278" s="56" t="str">
        <f t="shared" si="13"/>
        <v/>
      </c>
      <c r="O278" s="53" t="str">
        <f>IF($B278&lt;&gt;"",IF(ISNUMBER(_xlfn.XMATCH($B278,Language!$A$6:$E$6)),0,IF(ISNUMBER(_xlfn.XMATCH($B278,Language!$A$29:$E$29)),'Lista de Prestatarios'!$B$3,VLOOKUP(B278,'Lista de Prestatarios'!$A$2:$B$500,2,FALSE))),"")</f>
        <v/>
      </c>
      <c r="P278" s="58" t="str">
        <f>IF(B278&lt;&gt;"",IF(OR(D278&gt;0,G278&gt;0),COUNTIF($B$2:B278,B278),COUNTIFS($B$2:B278,B278,$E$2:E278,"&gt;0")),"")</f>
        <v/>
      </c>
    </row>
    <row r="279" spans="1:16" x14ac:dyDescent="0.35">
      <c r="A279" s="51" t="str">
        <f t="shared" si="12"/>
        <v/>
      </c>
      <c r="B279" s="99"/>
      <c r="C279" s="3"/>
      <c r="D279" s="13"/>
      <c r="E279" s="13"/>
      <c r="F279" s="13"/>
      <c r="G279" s="81"/>
      <c r="H279" s="107" t="str">
        <f>IF(B279&lt;&gt;"",IF(OR(O279=0,O279=999),"",SUMIFS($E$2:E279,$A$2:A279,A279)-SUMIFS($F$2:F279,$A$2:A279,A279)),"")</f>
        <v/>
      </c>
      <c r="I279" s="109" t="str">
        <f t="shared" si="14"/>
        <v/>
      </c>
      <c r="J279" s="113"/>
      <c r="K279" s="90"/>
      <c r="L279" s="73"/>
      <c r="M279" s="69" t="str">
        <f>IF(C279&lt;&gt;"",DailyLog!$S$3,"")</f>
        <v/>
      </c>
      <c r="N279" s="56" t="str">
        <f t="shared" si="13"/>
        <v/>
      </c>
      <c r="O279" s="53" t="str">
        <f>IF($B279&lt;&gt;"",IF(ISNUMBER(_xlfn.XMATCH($B279,Language!$A$6:$E$6)),0,IF(ISNUMBER(_xlfn.XMATCH($B279,Language!$A$29:$E$29)),'Lista de Prestatarios'!$B$3,VLOOKUP(B279,'Lista de Prestatarios'!$A$2:$B$500,2,FALSE))),"")</f>
        <v/>
      </c>
      <c r="P279" s="58" t="str">
        <f>IF(B279&lt;&gt;"",IF(OR(D279&gt;0,G279&gt;0),COUNTIF($B$2:B279,B279),COUNTIFS($B$2:B279,B279,$E$2:E279,"&gt;0")),"")</f>
        <v/>
      </c>
    </row>
    <row r="280" spans="1:16" x14ac:dyDescent="0.35">
      <c r="A280" s="51" t="str">
        <f t="shared" si="12"/>
        <v/>
      </c>
      <c r="B280" s="99"/>
      <c r="C280" s="3"/>
      <c r="D280" s="13"/>
      <c r="E280" s="13"/>
      <c r="F280" s="13"/>
      <c r="G280" s="81"/>
      <c r="H280" s="107" t="str">
        <f>IF(B280&lt;&gt;"",IF(OR(O280=0,O280=999),"",SUMIFS($E$2:E280,$A$2:A280,A280)-SUMIFS($F$2:F280,$A$2:A280,A280)),"")</f>
        <v/>
      </c>
      <c r="I280" s="109" t="str">
        <f t="shared" si="14"/>
        <v/>
      </c>
      <c r="J280" s="113"/>
      <c r="K280" s="90"/>
      <c r="L280" s="73"/>
      <c r="M280" s="69" t="str">
        <f>IF(C280&lt;&gt;"",DailyLog!$S$3,"")</f>
        <v/>
      </c>
      <c r="N280" s="56" t="str">
        <f t="shared" si="13"/>
        <v/>
      </c>
      <c r="O280" s="53" t="str">
        <f>IF($B280&lt;&gt;"",IF(ISNUMBER(_xlfn.XMATCH($B280,Language!$A$6:$E$6)),0,IF(ISNUMBER(_xlfn.XMATCH($B280,Language!$A$29:$E$29)),'Lista de Prestatarios'!$B$3,VLOOKUP(B280,'Lista de Prestatarios'!$A$2:$B$500,2,FALSE))),"")</f>
        <v/>
      </c>
      <c r="P280" s="58" t="str">
        <f>IF(B280&lt;&gt;"",IF(OR(D280&gt;0,G280&gt;0),COUNTIF($B$2:B280,B280),COUNTIFS($B$2:B280,B280,$E$2:E280,"&gt;0")),"")</f>
        <v/>
      </c>
    </row>
    <row r="281" spans="1:16" x14ac:dyDescent="0.35">
      <c r="A281" s="51" t="str">
        <f t="shared" si="12"/>
        <v/>
      </c>
      <c r="B281" s="99"/>
      <c r="C281" s="3"/>
      <c r="D281" s="13"/>
      <c r="E281" s="13"/>
      <c r="F281" s="13"/>
      <c r="G281" s="81"/>
      <c r="H281" s="107" t="str">
        <f>IF(B281&lt;&gt;"",IF(OR(O281=0,O281=999),"",SUMIFS($E$2:E281,$A$2:A281,A281)-SUMIFS($F$2:F281,$A$2:A281,A281)),"")</f>
        <v/>
      </c>
      <c r="I281" s="109" t="str">
        <f t="shared" si="14"/>
        <v/>
      </c>
      <c r="J281" s="113"/>
      <c r="K281" s="90"/>
      <c r="L281" s="73"/>
      <c r="M281" s="69" t="str">
        <f>IF(C281&lt;&gt;"",DailyLog!$S$3,"")</f>
        <v/>
      </c>
      <c r="N281" s="56" t="str">
        <f t="shared" si="13"/>
        <v/>
      </c>
      <c r="O281" s="53" t="str">
        <f>IF($B281&lt;&gt;"",IF(ISNUMBER(_xlfn.XMATCH($B281,Language!$A$6:$E$6)),0,IF(ISNUMBER(_xlfn.XMATCH($B281,Language!$A$29:$E$29)),'Lista de Prestatarios'!$B$3,VLOOKUP(B281,'Lista de Prestatarios'!$A$2:$B$500,2,FALSE))),"")</f>
        <v/>
      </c>
      <c r="P281" s="58" t="str">
        <f>IF(B281&lt;&gt;"",IF(OR(D281&gt;0,G281&gt;0),COUNTIF($B$2:B281,B281),COUNTIFS($B$2:B281,B281,$E$2:E281,"&gt;0")),"")</f>
        <v/>
      </c>
    </row>
    <row r="282" spans="1:16" x14ac:dyDescent="0.35">
      <c r="A282" s="51" t="str">
        <f t="shared" si="12"/>
        <v/>
      </c>
      <c r="B282" s="99"/>
      <c r="C282" s="3"/>
      <c r="D282" s="13"/>
      <c r="E282" s="13"/>
      <c r="F282" s="13"/>
      <c r="G282" s="81"/>
      <c r="H282" s="107" t="str">
        <f>IF(B282&lt;&gt;"",IF(OR(O282=0,O282=999),"",SUMIFS($E$2:E282,$A$2:A282,A282)-SUMIFS($F$2:F282,$A$2:A282,A282)),"")</f>
        <v/>
      </c>
      <c r="I282" s="109" t="str">
        <f t="shared" si="14"/>
        <v/>
      </c>
      <c r="J282" s="113"/>
      <c r="K282" s="90"/>
      <c r="L282" s="73"/>
      <c r="M282" s="69" t="str">
        <f>IF(C282&lt;&gt;"",DailyLog!$S$3,"")</f>
        <v/>
      </c>
      <c r="N282" s="56" t="str">
        <f t="shared" si="13"/>
        <v/>
      </c>
      <c r="O282" s="53" t="str">
        <f>IF($B282&lt;&gt;"",IF(ISNUMBER(_xlfn.XMATCH($B282,Language!$A$6:$E$6)),0,IF(ISNUMBER(_xlfn.XMATCH($B282,Language!$A$29:$E$29)),'Lista de Prestatarios'!$B$3,VLOOKUP(B282,'Lista de Prestatarios'!$A$2:$B$500,2,FALSE))),"")</f>
        <v/>
      </c>
      <c r="P282" s="58" t="str">
        <f>IF(B282&lt;&gt;"",IF(OR(D282&gt;0,G282&gt;0),COUNTIF($B$2:B282,B282),COUNTIFS($B$2:B282,B282,$E$2:E282,"&gt;0")),"")</f>
        <v/>
      </c>
    </row>
    <row r="283" spans="1:16" x14ac:dyDescent="0.35">
      <c r="A283" s="51" t="str">
        <f t="shared" si="12"/>
        <v/>
      </c>
      <c r="B283" s="99"/>
      <c r="C283" s="3"/>
      <c r="D283" s="13"/>
      <c r="E283" s="13"/>
      <c r="F283" s="13"/>
      <c r="G283" s="81"/>
      <c r="H283" s="107" t="str">
        <f>IF(B283&lt;&gt;"",IF(OR(O283=0,O283=999),"",SUMIFS($E$2:E283,$A$2:A283,A283)-SUMIFS($F$2:F283,$A$2:A283,A283)),"")</f>
        <v/>
      </c>
      <c r="I283" s="109" t="str">
        <f t="shared" si="14"/>
        <v/>
      </c>
      <c r="J283" s="113"/>
      <c r="K283" s="90"/>
      <c r="L283" s="73"/>
      <c r="M283" s="69" t="str">
        <f>IF(C283&lt;&gt;"",DailyLog!$S$3,"")</f>
        <v/>
      </c>
      <c r="N283" s="56" t="str">
        <f t="shared" si="13"/>
        <v/>
      </c>
      <c r="O283" s="53" t="str">
        <f>IF($B283&lt;&gt;"",IF(ISNUMBER(_xlfn.XMATCH($B283,Language!$A$6:$E$6)),0,IF(ISNUMBER(_xlfn.XMATCH($B283,Language!$A$29:$E$29)),'Lista de Prestatarios'!$B$3,VLOOKUP(B283,'Lista de Prestatarios'!$A$2:$B$500,2,FALSE))),"")</f>
        <v/>
      </c>
      <c r="P283" s="58" t="str">
        <f>IF(B283&lt;&gt;"",IF(OR(D283&gt;0,G283&gt;0),COUNTIF($B$2:B283,B283),COUNTIFS($B$2:B283,B283,$E$2:E283,"&gt;0")),"")</f>
        <v/>
      </c>
    </row>
    <row r="284" spans="1:16" x14ac:dyDescent="0.35">
      <c r="A284" s="51" t="str">
        <f t="shared" si="12"/>
        <v/>
      </c>
      <c r="B284" s="99"/>
      <c r="C284" s="3"/>
      <c r="D284" s="13"/>
      <c r="E284" s="13"/>
      <c r="F284" s="13"/>
      <c r="G284" s="81"/>
      <c r="H284" s="107" t="str">
        <f>IF(B284&lt;&gt;"",IF(OR(O284=0,O284=999),"",SUMIFS($E$2:E284,$A$2:A284,A284)-SUMIFS($F$2:F284,$A$2:A284,A284)),"")</f>
        <v/>
      </c>
      <c r="I284" s="109" t="str">
        <f t="shared" si="14"/>
        <v/>
      </c>
      <c r="J284" s="113"/>
      <c r="K284" s="90"/>
      <c r="L284" s="73"/>
      <c r="M284" s="69" t="str">
        <f>IF(C284&lt;&gt;"",DailyLog!$S$3,"")</f>
        <v/>
      </c>
      <c r="N284" s="56" t="str">
        <f t="shared" si="13"/>
        <v/>
      </c>
      <c r="O284" s="53" t="str">
        <f>IF($B284&lt;&gt;"",IF(ISNUMBER(_xlfn.XMATCH($B284,Language!$A$6:$E$6)),0,IF(ISNUMBER(_xlfn.XMATCH($B284,Language!$A$29:$E$29)),'Lista de Prestatarios'!$B$3,VLOOKUP(B284,'Lista de Prestatarios'!$A$2:$B$500,2,FALSE))),"")</f>
        <v/>
      </c>
      <c r="P284" s="58" t="str">
        <f>IF(B284&lt;&gt;"",IF(OR(D284&gt;0,G284&gt;0),COUNTIF($B$2:B284,B284),COUNTIFS($B$2:B284,B284,$E$2:E284,"&gt;0")),"")</f>
        <v/>
      </c>
    </row>
    <row r="285" spans="1:16" x14ac:dyDescent="0.35">
      <c r="A285" s="51" t="str">
        <f t="shared" si="12"/>
        <v/>
      </c>
      <c r="B285" s="99"/>
      <c r="C285" s="3"/>
      <c r="D285" s="13"/>
      <c r="E285" s="13"/>
      <c r="F285" s="13"/>
      <c r="G285" s="81"/>
      <c r="H285" s="107" t="str">
        <f>IF(B285&lt;&gt;"",IF(OR(O285=0,O285=999),"",SUMIFS($E$2:E285,$A$2:A285,A285)-SUMIFS($F$2:F285,$A$2:A285,A285)),"")</f>
        <v/>
      </c>
      <c r="I285" s="109" t="str">
        <f t="shared" si="14"/>
        <v/>
      </c>
      <c r="J285" s="113"/>
      <c r="K285" s="90"/>
      <c r="L285" s="73"/>
      <c r="M285" s="69" t="str">
        <f>IF(C285&lt;&gt;"",DailyLog!$S$3,"")</f>
        <v/>
      </c>
      <c r="N285" s="56" t="str">
        <f t="shared" si="13"/>
        <v/>
      </c>
      <c r="O285" s="53" t="str">
        <f>IF($B285&lt;&gt;"",IF(ISNUMBER(_xlfn.XMATCH($B285,Language!$A$6:$E$6)),0,IF(ISNUMBER(_xlfn.XMATCH($B285,Language!$A$29:$E$29)),'Lista de Prestatarios'!$B$3,VLOOKUP(B285,'Lista de Prestatarios'!$A$2:$B$500,2,FALSE))),"")</f>
        <v/>
      </c>
      <c r="P285" s="58" t="str">
        <f>IF(B285&lt;&gt;"",IF(OR(D285&gt;0,G285&gt;0),COUNTIF($B$2:B285,B285),COUNTIFS($B$2:B285,B285,$E$2:E285,"&gt;0")),"")</f>
        <v/>
      </c>
    </row>
    <row r="286" spans="1:16" x14ac:dyDescent="0.35">
      <c r="A286" s="51" t="str">
        <f t="shared" si="12"/>
        <v/>
      </c>
      <c r="B286" s="99"/>
      <c r="C286" s="3"/>
      <c r="D286" s="13"/>
      <c r="E286" s="13"/>
      <c r="F286" s="13"/>
      <c r="G286" s="81"/>
      <c r="H286" s="107" t="str">
        <f>IF(B286&lt;&gt;"",IF(OR(O286=0,O286=999),"",SUMIFS($E$2:E286,$A$2:A286,A286)-SUMIFS($F$2:F286,$A$2:A286,A286)),"")</f>
        <v/>
      </c>
      <c r="I286" s="109" t="str">
        <f t="shared" si="14"/>
        <v/>
      </c>
      <c r="J286" s="113"/>
      <c r="K286" s="90"/>
      <c r="L286" s="73"/>
      <c r="M286" s="69" t="str">
        <f>IF(C286&lt;&gt;"",DailyLog!$S$3,"")</f>
        <v/>
      </c>
      <c r="N286" s="56" t="str">
        <f t="shared" si="13"/>
        <v/>
      </c>
      <c r="O286" s="53" t="str">
        <f>IF($B286&lt;&gt;"",IF(ISNUMBER(_xlfn.XMATCH($B286,Language!$A$6:$E$6)),0,IF(ISNUMBER(_xlfn.XMATCH($B286,Language!$A$29:$E$29)),'Lista de Prestatarios'!$B$3,VLOOKUP(B286,'Lista de Prestatarios'!$A$2:$B$500,2,FALSE))),"")</f>
        <v/>
      </c>
      <c r="P286" s="58" t="str">
        <f>IF(B286&lt;&gt;"",IF(OR(D286&gt;0,G286&gt;0),COUNTIF($B$2:B286,B286),COUNTIFS($B$2:B286,B286,$E$2:E286,"&gt;0")),"")</f>
        <v/>
      </c>
    </row>
    <row r="287" spans="1:16" x14ac:dyDescent="0.35">
      <c r="A287" s="51" t="str">
        <f t="shared" si="12"/>
        <v/>
      </c>
      <c r="B287" s="99"/>
      <c r="C287" s="3"/>
      <c r="D287" s="13"/>
      <c r="E287" s="13"/>
      <c r="F287" s="13"/>
      <c r="G287" s="81"/>
      <c r="H287" s="107" t="str">
        <f>IF(B287&lt;&gt;"",IF(OR(O287=0,O287=999),"",SUMIFS($E$2:E287,$A$2:A287,A287)-SUMIFS($F$2:F287,$A$2:A287,A287)),"")</f>
        <v/>
      </c>
      <c r="I287" s="109" t="str">
        <f t="shared" si="14"/>
        <v/>
      </c>
      <c r="J287" s="113"/>
      <c r="K287" s="90"/>
      <c r="L287" s="73"/>
      <c r="M287" s="69" t="str">
        <f>IF(C287&lt;&gt;"",DailyLog!$S$3,"")</f>
        <v/>
      </c>
      <c r="N287" s="56" t="str">
        <f t="shared" si="13"/>
        <v/>
      </c>
      <c r="O287" s="53" t="str">
        <f>IF($B287&lt;&gt;"",IF(ISNUMBER(_xlfn.XMATCH($B287,Language!$A$6:$E$6)),0,IF(ISNUMBER(_xlfn.XMATCH($B287,Language!$A$29:$E$29)),'Lista de Prestatarios'!$B$3,VLOOKUP(B287,'Lista de Prestatarios'!$A$2:$B$500,2,FALSE))),"")</f>
        <v/>
      </c>
      <c r="P287" s="58" t="str">
        <f>IF(B287&lt;&gt;"",IF(OR(D287&gt;0,G287&gt;0),COUNTIF($B$2:B287,B287),COUNTIFS($B$2:B287,B287,$E$2:E287,"&gt;0")),"")</f>
        <v/>
      </c>
    </row>
    <row r="288" spans="1:16" x14ac:dyDescent="0.35">
      <c r="A288" s="51" t="str">
        <f t="shared" si="12"/>
        <v/>
      </c>
      <c r="B288" s="99"/>
      <c r="C288" s="3"/>
      <c r="D288" s="13"/>
      <c r="E288" s="13"/>
      <c r="F288" s="13"/>
      <c r="G288" s="81"/>
      <c r="H288" s="107" t="str">
        <f>IF(B288&lt;&gt;"",IF(OR(O288=0,O288=999),"",SUMIFS($E$2:E288,$A$2:A288,A288)-SUMIFS($F$2:F288,$A$2:A288,A288)),"")</f>
        <v/>
      </c>
      <c r="I288" s="109" t="str">
        <f t="shared" si="14"/>
        <v/>
      </c>
      <c r="J288" s="113"/>
      <c r="K288" s="90"/>
      <c r="L288" s="73"/>
      <c r="M288" s="69" t="str">
        <f>IF(C288&lt;&gt;"",DailyLog!$S$3,"")</f>
        <v/>
      </c>
      <c r="N288" s="56" t="str">
        <f t="shared" si="13"/>
        <v/>
      </c>
      <c r="O288" s="53" t="str">
        <f>IF($B288&lt;&gt;"",IF(ISNUMBER(_xlfn.XMATCH($B288,Language!$A$6:$E$6)),0,IF(ISNUMBER(_xlfn.XMATCH($B288,Language!$A$29:$E$29)),'Lista de Prestatarios'!$B$3,VLOOKUP(B288,'Lista de Prestatarios'!$A$2:$B$500,2,FALSE))),"")</f>
        <v/>
      </c>
      <c r="P288" s="58" t="str">
        <f>IF(B288&lt;&gt;"",IF(OR(D288&gt;0,G288&gt;0),COUNTIF($B$2:B288,B288),COUNTIFS($B$2:B288,B288,$E$2:E288,"&gt;0")),"")</f>
        <v/>
      </c>
    </row>
    <row r="289" spans="1:16" x14ac:dyDescent="0.35">
      <c r="A289" s="51" t="str">
        <f t="shared" si="12"/>
        <v/>
      </c>
      <c r="B289" s="99"/>
      <c r="C289" s="3"/>
      <c r="D289" s="13"/>
      <c r="E289" s="13"/>
      <c r="F289" s="13"/>
      <c r="G289" s="81"/>
      <c r="H289" s="107" t="str">
        <f>IF(B289&lt;&gt;"",IF(OR(O289=0,O289=999),"",SUMIFS($E$2:E289,$A$2:A289,A289)-SUMIFS($F$2:F289,$A$2:A289,A289)),"")</f>
        <v/>
      </c>
      <c r="I289" s="109" t="str">
        <f t="shared" si="14"/>
        <v/>
      </c>
      <c r="J289" s="113"/>
      <c r="K289" s="90"/>
      <c r="L289" s="73"/>
      <c r="M289" s="69" t="str">
        <f>IF(C289&lt;&gt;"",DailyLog!$S$3,"")</f>
        <v/>
      </c>
      <c r="N289" s="56" t="str">
        <f t="shared" si="13"/>
        <v/>
      </c>
      <c r="O289" s="53" t="str">
        <f>IF($B289&lt;&gt;"",IF(ISNUMBER(_xlfn.XMATCH($B289,Language!$A$6:$E$6)),0,IF(ISNUMBER(_xlfn.XMATCH($B289,Language!$A$29:$E$29)),'Lista de Prestatarios'!$B$3,VLOOKUP(B289,'Lista de Prestatarios'!$A$2:$B$500,2,FALSE))),"")</f>
        <v/>
      </c>
      <c r="P289" s="58" t="str">
        <f>IF(B289&lt;&gt;"",IF(OR(D289&gt;0,G289&gt;0),COUNTIF($B$2:B289,B289),COUNTIFS($B$2:B289,B289,$E$2:E289,"&gt;0")),"")</f>
        <v/>
      </c>
    </row>
    <row r="290" spans="1:16" x14ac:dyDescent="0.35">
      <c r="A290" s="51" t="str">
        <f t="shared" si="12"/>
        <v/>
      </c>
      <c r="B290" s="99"/>
      <c r="C290" s="3"/>
      <c r="D290" s="13"/>
      <c r="E290" s="13"/>
      <c r="F290" s="13"/>
      <c r="G290" s="81"/>
      <c r="H290" s="107" t="str">
        <f>IF(B290&lt;&gt;"",IF(OR(O290=0,O290=999),"",SUMIFS($E$2:E290,$A$2:A290,A290)-SUMIFS($F$2:F290,$A$2:A290,A290)),"")</f>
        <v/>
      </c>
      <c r="I290" s="109" t="str">
        <f t="shared" si="14"/>
        <v/>
      </c>
      <c r="J290" s="113"/>
      <c r="K290" s="90"/>
      <c r="L290" s="73"/>
      <c r="M290" s="69" t="str">
        <f>IF(C290&lt;&gt;"",DailyLog!$S$3,"")</f>
        <v/>
      </c>
      <c r="N290" s="56" t="str">
        <f t="shared" si="13"/>
        <v/>
      </c>
      <c r="O290" s="53" t="str">
        <f>IF($B290&lt;&gt;"",IF(ISNUMBER(_xlfn.XMATCH($B290,Language!$A$6:$E$6)),0,IF(ISNUMBER(_xlfn.XMATCH($B290,Language!$A$29:$E$29)),'Lista de Prestatarios'!$B$3,VLOOKUP(B290,'Lista de Prestatarios'!$A$2:$B$500,2,FALSE))),"")</f>
        <v/>
      </c>
      <c r="P290" s="58" t="str">
        <f>IF(B290&lt;&gt;"",IF(OR(D290&gt;0,G290&gt;0),COUNTIF($B$2:B290,B290),COUNTIFS($B$2:B290,B290,$E$2:E290,"&gt;0")),"")</f>
        <v/>
      </c>
    </row>
    <row r="291" spans="1:16" x14ac:dyDescent="0.35">
      <c r="A291" s="51" t="str">
        <f t="shared" si="12"/>
        <v/>
      </c>
      <c r="B291" s="99"/>
      <c r="C291" s="3"/>
      <c r="D291" s="13"/>
      <c r="E291" s="13"/>
      <c r="F291" s="13"/>
      <c r="G291" s="81"/>
      <c r="H291" s="107" t="str">
        <f>IF(B291&lt;&gt;"",IF(OR(O291=0,O291=999),"",SUMIFS($E$2:E291,$A$2:A291,A291)-SUMIFS($F$2:F291,$A$2:A291,A291)),"")</f>
        <v/>
      </c>
      <c r="I291" s="109" t="str">
        <f t="shared" si="14"/>
        <v/>
      </c>
      <c r="J291" s="113"/>
      <c r="K291" s="90"/>
      <c r="L291" s="73"/>
      <c r="M291" s="69" t="str">
        <f>IF(C291&lt;&gt;"",DailyLog!$S$3,"")</f>
        <v/>
      </c>
      <c r="N291" s="56" t="str">
        <f t="shared" si="13"/>
        <v/>
      </c>
      <c r="O291" s="53" t="str">
        <f>IF($B291&lt;&gt;"",IF(ISNUMBER(_xlfn.XMATCH($B291,Language!$A$6:$E$6)),0,IF(ISNUMBER(_xlfn.XMATCH($B291,Language!$A$29:$E$29)),'Lista de Prestatarios'!$B$3,VLOOKUP(B291,'Lista de Prestatarios'!$A$2:$B$500,2,FALSE))),"")</f>
        <v/>
      </c>
      <c r="P291" s="58" t="str">
        <f>IF(B291&lt;&gt;"",IF(OR(D291&gt;0,G291&gt;0),COUNTIF($B$2:B291,B291),COUNTIFS($B$2:B291,B291,$E$2:E291,"&gt;0")),"")</f>
        <v/>
      </c>
    </row>
    <row r="292" spans="1:16" x14ac:dyDescent="0.35">
      <c r="A292" s="51" t="str">
        <f t="shared" si="12"/>
        <v/>
      </c>
      <c r="B292" s="99"/>
      <c r="C292" s="3"/>
      <c r="D292" s="13"/>
      <c r="E292" s="13"/>
      <c r="F292" s="13"/>
      <c r="G292" s="81"/>
      <c r="H292" s="107" t="str">
        <f>IF(B292&lt;&gt;"",IF(OR(O292=0,O292=999),"",SUMIFS($E$2:E292,$A$2:A292,A292)-SUMIFS($F$2:F292,$A$2:A292,A292)),"")</f>
        <v/>
      </c>
      <c r="I292" s="109" t="str">
        <f t="shared" si="14"/>
        <v/>
      </c>
      <c r="J292" s="113"/>
      <c r="K292" s="90"/>
      <c r="L292" s="73"/>
      <c r="M292" s="69" t="str">
        <f>IF(C292&lt;&gt;"",DailyLog!$S$3,"")</f>
        <v/>
      </c>
      <c r="N292" s="56" t="str">
        <f t="shared" si="13"/>
        <v/>
      </c>
      <c r="O292" s="53" t="str">
        <f>IF($B292&lt;&gt;"",IF(ISNUMBER(_xlfn.XMATCH($B292,Language!$A$6:$E$6)),0,IF(ISNUMBER(_xlfn.XMATCH($B292,Language!$A$29:$E$29)),'Lista de Prestatarios'!$B$3,VLOOKUP(B292,'Lista de Prestatarios'!$A$2:$B$500,2,FALSE))),"")</f>
        <v/>
      </c>
      <c r="P292" s="58" t="str">
        <f>IF(B292&lt;&gt;"",IF(OR(D292&gt;0,G292&gt;0),COUNTIF($B$2:B292,B292),COUNTIFS($B$2:B292,B292,$E$2:E292,"&gt;0")),"")</f>
        <v/>
      </c>
    </row>
    <row r="293" spans="1:16" x14ac:dyDescent="0.35">
      <c r="A293" s="51" t="str">
        <f t="shared" si="12"/>
        <v/>
      </c>
      <c r="B293" s="100"/>
      <c r="C293" s="3"/>
      <c r="D293" s="13"/>
      <c r="E293" s="13"/>
      <c r="F293" s="13"/>
      <c r="G293" s="81"/>
      <c r="H293" s="107" t="str">
        <f>IF(B293&lt;&gt;"",IF(OR(O293=0,O293=999),"",SUMIFS($E$2:E293,$A$2:A293,A293)-SUMIFS($F$2:F293,$A$2:A293,A293)),"")</f>
        <v/>
      </c>
      <c r="I293" s="109" t="str">
        <f t="shared" si="14"/>
        <v/>
      </c>
      <c r="J293" s="113"/>
      <c r="K293" s="90"/>
      <c r="L293" s="73"/>
      <c r="M293" s="69" t="str">
        <f>IF(C293&lt;&gt;"",DailyLog!$S$3,"")</f>
        <v/>
      </c>
      <c r="N293" s="56" t="str">
        <f t="shared" si="13"/>
        <v/>
      </c>
      <c r="O293" s="53" t="str">
        <f>IF($B293&lt;&gt;"",IF(ISNUMBER(_xlfn.XMATCH($B293,Language!$A$6:$E$6)),0,IF(ISNUMBER(_xlfn.XMATCH($B293,Language!$A$29:$E$29)),'Lista de Prestatarios'!$B$3,VLOOKUP(B293,'Lista de Prestatarios'!$A$2:$B$500,2,FALSE))),"")</f>
        <v/>
      </c>
      <c r="P293" s="58" t="str">
        <f>IF(B293&lt;&gt;"",IF(OR(D293&gt;0,G293&gt;0),COUNTIF($B$2:B293,B293),COUNTIFS($B$2:B293,B293,$E$2:E293,"&gt;0")),"")</f>
        <v/>
      </c>
    </row>
    <row r="294" spans="1:16" x14ac:dyDescent="0.35">
      <c r="A294" s="51" t="str">
        <f t="shared" si="12"/>
        <v/>
      </c>
      <c r="B294" s="99"/>
      <c r="C294" s="3"/>
      <c r="D294" s="13"/>
      <c r="E294" s="13"/>
      <c r="F294" s="13"/>
      <c r="G294" s="81"/>
      <c r="H294" s="107" t="str">
        <f>IF(B294&lt;&gt;"",IF(OR(O294=0,O294=999),"",SUMIFS($E$2:E294,$A$2:A294,A294)-SUMIFS($F$2:F294,$A$2:A294,A294)),"")</f>
        <v/>
      </c>
      <c r="I294" s="109" t="str">
        <f t="shared" si="14"/>
        <v/>
      </c>
      <c r="J294" s="113"/>
      <c r="K294" s="90"/>
      <c r="L294" s="73"/>
      <c r="M294" s="69" t="str">
        <f>IF(C294&lt;&gt;"",DailyLog!$S$3,"")</f>
        <v/>
      </c>
      <c r="N294" s="56" t="str">
        <f t="shared" si="13"/>
        <v/>
      </c>
      <c r="O294" s="53" t="str">
        <f>IF($B294&lt;&gt;"",IF(ISNUMBER(_xlfn.XMATCH($B294,Language!$A$6:$E$6)),0,IF(ISNUMBER(_xlfn.XMATCH($B294,Language!$A$29:$E$29)),'Lista de Prestatarios'!$B$3,VLOOKUP(B294,'Lista de Prestatarios'!$A$2:$B$500,2,FALSE))),"")</f>
        <v/>
      </c>
      <c r="P294" s="58" t="str">
        <f>IF(B294&lt;&gt;"",IF(OR(D294&gt;0,G294&gt;0),COUNTIF($B$2:B294,B294),COUNTIFS($B$2:B294,B294,$E$2:E294,"&gt;0")),"")</f>
        <v/>
      </c>
    </row>
    <row r="295" spans="1:16" x14ac:dyDescent="0.35">
      <c r="A295" s="51" t="str">
        <f t="shared" si="12"/>
        <v/>
      </c>
      <c r="B295" s="99"/>
      <c r="C295" s="3"/>
      <c r="D295" s="13"/>
      <c r="E295" s="13"/>
      <c r="F295" s="13"/>
      <c r="G295" s="81"/>
      <c r="H295" s="107" t="str">
        <f>IF(B295&lt;&gt;"",IF(OR(O295=0,O295=999),"",SUMIFS($E$2:E295,$A$2:A295,A295)-SUMIFS($F$2:F295,$A$2:A295,A295)),"")</f>
        <v/>
      </c>
      <c r="I295" s="109" t="str">
        <f t="shared" si="14"/>
        <v/>
      </c>
      <c r="J295" s="113"/>
      <c r="K295" s="90"/>
      <c r="L295" s="73"/>
      <c r="M295" s="69" t="str">
        <f>IF(C295&lt;&gt;"",DailyLog!$S$3,"")</f>
        <v/>
      </c>
      <c r="N295" s="56" t="str">
        <f t="shared" si="13"/>
        <v/>
      </c>
      <c r="O295" s="53" t="str">
        <f>IF($B295&lt;&gt;"",IF(ISNUMBER(_xlfn.XMATCH($B295,Language!$A$6:$E$6)),0,IF(ISNUMBER(_xlfn.XMATCH($B295,Language!$A$29:$E$29)),'Lista de Prestatarios'!$B$3,VLOOKUP(B295,'Lista de Prestatarios'!$A$2:$B$500,2,FALSE))),"")</f>
        <v/>
      </c>
      <c r="P295" s="58" t="str">
        <f>IF(B295&lt;&gt;"",IF(OR(D295&gt;0,G295&gt;0),COUNTIF($B$2:B295,B295),COUNTIFS($B$2:B295,B295,$E$2:E295,"&gt;0")),"")</f>
        <v/>
      </c>
    </row>
    <row r="296" spans="1:16" x14ac:dyDescent="0.35">
      <c r="A296" s="51" t="str">
        <f t="shared" si="12"/>
        <v/>
      </c>
      <c r="B296" s="99"/>
      <c r="C296" s="3"/>
      <c r="D296" s="13"/>
      <c r="E296" s="13"/>
      <c r="F296" s="13"/>
      <c r="G296" s="81"/>
      <c r="H296" s="107" t="str">
        <f>IF(B296&lt;&gt;"",IF(OR(O296=0,O296=999),"",SUMIFS($E$2:E296,$A$2:A296,A296)-SUMIFS($F$2:F296,$A$2:A296,A296)),"")</f>
        <v/>
      </c>
      <c r="I296" s="109" t="str">
        <f t="shared" si="14"/>
        <v/>
      </c>
      <c r="J296" s="113"/>
      <c r="K296" s="90"/>
      <c r="L296" s="73"/>
      <c r="M296" s="69" t="str">
        <f>IF(C296&lt;&gt;"",DailyLog!$S$3,"")</f>
        <v/>
      </c>
      <c r="N296" s="56" t="str">
        <f t="shared" si="13"/>
        <v/>
      </c>
      <c r="O296" s="53" t="str">
        <f>IF($B296&lt;&gt;"",IF(ISNUMBER(_xlfn.XMATCH($B296,Language!$A$6:$E$6)),0,IF(ISNUMBER(_xlfn.XMATCH($B296,Language!$A$29:$E$29)),'Lista de Prestatarios'!$B$3,VLOOKUP(B296,'Lista de Prestatarios'!$A$2:$B$500,2,FALSE))),"")</f>
        <v/>
      </c>
      <c r="P296" s="58" t="str">
        <f>IF(B296&lt;&gt;"",IF(OR(D296&gt;0,G296&gt;0),COUNTIF($B$2:B296,B296),COUNTIFS($B$2:B296,B296,$E$2:E296,"&gt;0")),"")</f>
        <v/>
      </c>
    </row>
    <row r="297" spans="1:16" x14ac:dyDescent="0.35">
      <c r="A297" s="51" t="str">
        <f t="shared" si="12"/>
        <v/>
      </c>
      <c r="B297" s="99"/>
      <c r="C297" s="3"/>
      <c r="D297" s="13"/>
      <c r="E297" s="13"/>
      <c r="F297" s="13"/>
      <c r="G297" s="81"/>
      <c r="H297" s="107" t="str">
        <f>IF(B297&lt;&gt;"",IF(OR(O297=0,O297=999),"",SUMIFS($E$2:E297,$A$2:A297,A297)-SUMIFS($F$2:F297,$A$2:A297,A297)),"")</f>
        <v/>
      </c>
      <c r="I297" s="109" t="str">
        <f t="shared" si="14"/>
        <v/>
      </c>
      <c r="J297" s="113"/>
      <c r="K297" s="90"/>
      <c r="L297" s="73"/>
      <c r="M297" s="69" t="str">
        <f>IF(C297&lt;&gt;"",DailyLog!$S$3,"")</f>
        <v/>
      </c>
      <c r="N297" s="56" t="str">
        <f t="shared" si="13"/>
        <v/>
      </c>
      <c r="O297" s="53" t="str">
        <f>IF($B297&lt;&gt;"",IF(ISNUMBER(_xlfn.XMATCH($B297,Language!$A$6:$E$6)),0,IF(ISNUMBER(_xlfn.XMATCH($B297,Language!$A$29:$E$29)),'Lista de Prestatarios'!$B$3,VLOOKUP(B297,'Lista de Prestatarios'!$A$2:$B$500,2,FALSE))),"")</f>
        <v/>
      </c>
      <c r="P297" s="58" t="str">
        <f>IF(B297&lt;&gt;"",IF(OR(D297&gt;0,G297&gt;0),COUNTIF($B$2:B297,B297),COUNTIFS($B$2:B297,B297,$E$2:E297,"&gt;0")),"")</f>
        <v/>
      </c>
    </row>
    <row r="298" spans="1:16" x14ac:dyDescent="0.35">
      <c r="A298" s="51" t="str">
        <f t="shared" si="12"/>
        <v/>
      </c>
      <c r="B298" s="99"/>
      <c r="C298" s="3"/>
      <c r="D298" s="13"/>
      <c r="E298" s="13"/>
      <c r="F298" s="13"/>
      <c r="G298" s="81"/>
      <c r="H298" s="107" t="str">
        <f>IF(B298&lt;&gt;"",IF(OR(O298=0,O298=999),"",SUMIFS($E$2:E298,$A$2:A298,A298)-SUMIFS($F$2:F298,$A$2:A298,A298)),"")</f>
        <v/>
      </c>
      <c r="I298" s="109" t="str">
        <f t="shared" si="14"/>
        <v/>
      </c>
      <c r="J298" s="113"/>
      <c r="K298" s="90"/>
      <c r="L298" s="73"/>
      <c r="M298" s="69" t="str">
        <f>IF(C298&lt;&gt;"",DailyLog!$S$3,"")</f>
        <v/>
      </c>
      <c r="N298" s="56" t="str">
        <f t="shared" si="13"/>
        <v/>
      </c>
      <c r="O298" s="53" t="str">
        <f>IF($B298&lt;&gt;"",IF(ISNUMBER(_xlfn.XMATCH($B298,Language!$A$6:$E$6)),0,IF(ISNUMBER(_xlfn.XMATCH($B298,Language!$A$29:$E$29)),'Lista de Prestatarios'!$B$3,VLOOKUP(B298,'Lista de Prestatarios'!$A$2:$B$500,2,FALSE))),"")</f>
        <v/>
      </c>
      <c r="P298" s="58" t="str">
        <f>IF(B298&lt;&gt;"",IF(OR(D298&gt;0,G298&gt;0),COUNTIF($B$2:B298,B298),COUNTIFS($B$2:B298,B298,$E$2:E298,"&gt;0")),"")</f>
        <v/>
      </c>
    </row>
    <row r="299" spans="1:16" x14ac:dyDescent="0.35">
      <c r="A299" s="51" t="str">
        <f t="shared" si="12"/>
        <v/>
      </c>
      <c r="B299" s="99"/>
      <c r="C299" s="3"/>
      <c r="D299" s="13"/>
      <c r="E299" s="13"/>
      <c r="F299" s="13"/>
      <c r="G299" s="81"/>
      <c r="H299" s="107" t="str">
        <f>IF(B299&lt;&gt;"",IF(OR(O299=0,O299=999),"",SUMIFS($E$2:E299,$A$2:A299,A299)-SUMIFS($F$2:F299,$A$2:A299,A299)),"")</f>
        <v/>
      </c>
      <c r="I299" s="109" t="str">
        <f t="shared" si="14"/>
        <v/>
      </c>
      <c r="J299" s="113"/>
      <c r="K299" s="90"/>
      <c r="L299" s="73"/>
      <c r="M299" s="69" t="str">
        <f>IF(C299&lt;&gt;"",DailyLog!$S$3,"")</f>
        <v/>
      </c>
      <c r="N299" s="56" t="str">
        <f t="shared" si="13"/>
        <v/>
      </c>
      <c r="O299" s="53" t="str">
        <f>IF($B299&lt;&gt;"",IF(ISNUMBER(_xlfn.XMATCH($B299,Language!$A$6:$E$6)),0,IF(ISNUMBER(_xlfn.XMATCH($B299,Language!$A$29:$E$29)),'Lista de Prestatarios'!$B$3,VLOOKUP(B299,'Lista de Prestatarios'!$A$2:$B$500,2,FALSE))),"")</f>
        <v/>
      </c>
      <c r="P299" s="58" t="str">
        <f>IF(B299&lt;&gt;"",IF(OR(D299&gt;0,G299&gt;0),COUNTIF($B$2:B299,B299),COUNTIFS($B$2:B299,B299,$E$2:E299,"&gt;0")),"")</f>
        <v/>
      </c>
    </row>
    <row r="300" spans="1:16" x14ac:dyDescent="0.35">
      <c r="A300" s="51" t="str">
        <f t="shared" si="12"/>
        <v/>
      </c>
      <c r="B300" s="99"/>
      <c r="C300" s="3"/>
      <c r="D300" s="13"/>
      <c r="E300" s="13"/>
      <c r="F300" s="13"/>
      <c r="G300" s="81"/>
      <c r="H300" s="107" t="str">
        <f>IF(B300&lt;&gt;"",IF(OR(O300=0,O300=999),"",SUMIFS($E$2:E300,$A$2:A300,A300)-SUMIFS($F$2:F300,$A$2:A300,A300)),"")</f>
        <v/>
      </c>
      <c r="I300" s="109" t="str">
        <f t="shared" si="14"/>
        <v/>
      </c>
      <c r="J300" s="113"/>
      <c r="K300" s="90"/>
      <c r="L300" s="73"/>
      <c r="M300" s="69" t="str">
        <f>IF(C300&lt;&gt;"",DailyLog!$S$3,"")</f>
        <v/>
      </c>
      <c r="N300" s="56" t="str">
        <f t="shared" si="13"/>
        <v/>
      </c>
      <c r="O300" s="53" t="str">
        <f>IF($B300&lt;&gt;"",IF(ISNUMBER(_xlfn.XMATCH($B300,Language!$A$6:$E$6)),0,IF(ISNUMBER(_xlfn.XMATCH($B300,Language!$A$29:$E$29)),'Lista de Prestatarios'!$B$3,VLOOKUP(B300,'Lista de Prestatarios'!$A$2:$B$500,2,FALSE))),"")</f>
        <v/>
      </c>
      <c r="P300" s="58" t="str">
        <f>IF(B300&lt;&gt;"",IF(OR(D300&gt;0,G300&gt;0),COUNTIF($B$2:B300,B300),COUNTIFS($B$2:B300,B300,$E$2:E300,"&gt;0")),"")</f>
        <v/>
      </c>
    </row>
    <row r="301" spans="1:16" x14ac:dyDescent="0.35">
      <c r="A301" s="51" t="str">
        <f t="shared" si="12"/>
        <v/>
      </c>
      <c r="B301" s="99"/>
      <c r="C301" s="3"/>
      <c r="D301" s="13"/>
      <c r="E301" s="13"/>
      <c r="F301" s="13"/>
      <c r="G301" s="81"/>
      <c r="H301" s="107" t="str">
        <f>IF(B301&lt;&gt;"",IF(OR(O301=0,O301=999),"",SUMIFS($E$2:E301,$A$2:A301,A301)-SUMIFS($F$2:F301,$A$2:A301,A301)),"")</f>
        <v/>
      </c>
      <c r="I301" s="109" t="str">
        <f t="shared" si="14"/>
        <v/>
      </c>
      <c r="J301" s="113"/>
      <c r="K301" s="90"/>
      <c r="L301" s="73"/>
      <c r="M301" s="69" t="str">
        <f>IF(C301&lt;&gt;"",DailyLog!$S$3,"")</f>
        <v/>
      </c>
      <c r="N301" s="56" t="str">
        <f t="shared" si="13"/>
        <v/>
      </c>
      <c r="O301" s="53" t="str">
        <f>IF($B301&lt;&gt;"",IF(ISNUMBER(_xlfn.XMATCH($B301,Language!$A$6:$E$6)),0,IF(ISNUMBER(_xlfn.XMATCH($B301,Language!$A$29:$E$29)),'Lista de Prestatarios'!$B$3,VLOOKUP(B301,'Lista de Prestatarios'!$A$2:$B$500,2,FALSE))),"")</f>
        <v/>
      </c>
      <c r="P301" s="58" t="str">
        <f>IF(B301&lt;&gt;"",IF(OR(D301&gt;0,G301&gt;0),COUNTIF($B$2:B301,B301),COUNTIFS($B$2:B301,B301,$E$2:E301,"&gt;0")),"")</f>
        <v/>
      </c>
    </row>
    <row r="302" spans="1:16" x14ac:dyDescent="0.35">
      <c r="A302" s="51" t="str">
        <f t="shared" si="12"/>
        <v/>
      </c>
      <c r="B302" s="99"/>
      <c r="C302" s="3"/>
      <c r="D302" s="13"/>
      <c r="E302" s="13"/>
      <c r="F302" s="13"/>
      <c r="G302" s="81"/>
      <c r="H302" s="107" t="str">
        <f>IF(B302&lt;&gt;"",IF(OR(O302=0,O302=999),"",SUMIFS($E$2:E302,$A$2:A302,A302)-SUMIFS($F$2:F302,$A$2:A302,A302)),"")</f>
        <v/>
      </c>
      <c r="I302" s="109" t="str">
        <f t="shared" si="14"/>
        <v/>
      </c>
      <c r="J302" s="113"/>
      <c r="K302" s="90"/>
      <c r="L302" s="73"/>
      <c r="M302" s="69" t="str">
        <f>IF(C302&lt;&gt;"",DailyLog!$S$3,"")</f>
        <v/>
      </c>
      <c r="N302" s="56" t="str">
        <f t="shared" si="13"/>
        <v/>
      </c>
      <c r="O302" s="53" t="str">
        <f>IF($B302&lt;&gt;"",IF(ISNUMBER(_xlfn.XMATCH($B302,Language!$A$6:$E$6)),0,IF(ISNUMBER(_xlfn.XMATCH($B302,Language!$A$29:$E$29)),'Lista de Prestatarios'!$B$3,VLOOKUP(B302,'Lista de Prestatarios'!$A$2:$B$500,2,FALSE))),"")</f>
        <v/>
      </c>
      <c r="P302" s="58" t="str">
        <f>IF(B302&lt;&gt;"",IF(OR(D302&gt;0,G302&gt;0),COUNTIF($B$2:B302,B302),COUNTIFS($B$2:B302,B302,$E$2:E302,"&gt;0")),"")</f>
        <v/>
      </c>
    </row>
    <row r="303" spans="1:16" x14ac:dyDescent="0.35">
      <c r="A303" s="51" t="str">
        <f t="shared" si="12"/>
        <v/>
      </c>
      <c r="B303" s="99"/>
      <c r="C303" s="3"/>
      <c r="D303" s="13"/>
      <c r="E303" s="13"/>
      <c r="F303" s="13"/>
      <c r="G303" s="81"/>
      <c r="H303" s="107" t="str">
        <f>IF(B303&lt;&gt;"",IF(OR(O303=0,O303=999),"",SUMIFS($E$2:E303,$A$2:A303,A303)-SUMIFS($F$2:F303,$A$2:A303,A303)),"")</f>
        <v/>
      </c>
      <c r="I303" s="109" t="str">
        <f t="shared" si="14"/>
        <v/>
      </c>
      <c r="J303" s="113"/>
      <c r="K303" s="90"/>
      <c r="L303" s="73"/>
      <c r="M303" s="69" t="str">
        <f>IF(C303&lt;&gt;"",DailyLog!$S$3,"")</f>
        <v/>
      </c>
      <c r="N303" s="56" t="str">
        <f t="shared" si="13"/>
        <v/>
      </c>
      <c r="O303" s="53" t="str">
        <f>IF($B303&lt;&gt;"",IF(ISNUMBER(_xlfn.XMATCH($B303,Language!$A$6:$E$6)),0,IF(ISNUMBER(_xlfn.XMATCH($B303,Language!$A$29:$E$29)),'Lista de Prestatarios'!$B$3,VLOOKUP(B303,'Lista de Prestatarios'!$A$2:$B$500,2,FALSE))),"")</f>
        <v/>
      </c>
      <c r="P303" s="58" t="str">
        <f>IF(B303&lt;&gt;"",IF(OR(D303&gt;0,G303&gt;0),COUNTIF($B$2:B303,B303),COUNTIFS($B$2:B303,B303,$E$2:E303,"&gt;0")),"")</f>
        <v/>
      </c>
    </row>
    <row r="304" spans="1:16" x14ac:dyDescent="0.35">
      <c r="A304" s="51" t="str">
        <f t="shared" si="12"/>
        <v/>
      </c>
      <c r="B304" s="99"/>
      <c r="C304" s="3"/>
      <c r="D304" s="13"/>
      <c r="E304" s="13"/>
      <c r="F304" s="13"/>
      <c r="G304" s="81"/>
      <c r="H304" s="107" t="str">
        <f>IF(B304&lt;&gt;"",IF(OR(O304=0,O304=999),"",SUMIFS($E$2:E304,$A$2:A304,A304)-SUMIFS($F$2:F304,$A$2:A304,A304)),"")</f>
        <v/>
      </c>
      <c r="I304" s="109" t="str">
        <f t="shared" si="14"/>
        <v/>
      </c>
      <c r="J304" s="113"/>
      <c r="K304" s="90"/>
      <c r="L304" s="73"/>
      <c r="M304" s="69" t="str">
        <f>IF(C304&lt;&gt;"",DailyLog!$S$3,"")</f>
        <v/>
      </c>
      <c r="N304" s="56" t="str">
        <f t="shared" si="13"/>
        <v/>
      </c>
      <c r="O304" s="53" t="str">
        <f>IF($B304&lt;&gt;"",IF(ISNUMBER(_xlfn.XMATCH($B304,Language!$A$6:$E$6)),0,IF(ISNUMBER(_xlfn.XMATCH($B304,Language!$A$29:$E$29)),'Lista de Prestatarios'!$B$3,VLOOKUP(B304,'Lista de Prestatarios'!$A$2:$B$500,2,FALSE))),"")</f>
        <v/>
      </c>
      <c r="P304" s="58" t="str">
        <f>IF(B304&lt;&gt;"",IF(OR(D304&gt;0,G304&gt;0),COUNTIF($B$2:B304,B304),COUNTIFS($B$2:B304,B304,$E$2:E304,"&gt;0")),"")</f>
        <v/>
      </c>
    </row>
    <row r="305" spans="1:16" x14ac:dyDescent="0.35">
      <c r="A305" s="51" t="str">
        <f t="shared" si="12"/>
        <v/>
      </c>
      <c r="B305" s="99"/>
      <c r="C305" s="3"/>
      <c r="D305" s="13"/>
      <c r="E305" s="13"/>
      <c r="F305" s="13"/>
      <c r="G305" s="81"/>
      <c r="H305" s="107" t="str">
        <f>IF(B305&lt;&gt;"",IF(OR(O305=0,O305=999),"",SUMIFS($E$2:E305,$A$2:A305,A305)-SUMIFS($F$2:F305,$A$2:A305,A305)),"")</f>
        <v/>
      </c>
      <c r="I305" s="109" t="str">
        <f t="shared" si="14"/>
        <v/>
      </c>
      <c r="J305" s="113"/>
      <c r="K305" s="90"/>
      <c r="L305" s="73"/>
      <c r="M305" s="69" t="str">
        <f>IF(C305&lt;&gt;"",DailyLog!$S$3,"")</f>
        <v/>
      </c>
      <c r="N305" s="56" t="str">
        <f t="shared" si="13"/>
        <v/>
      </c>
      <c r="O305" s="53" t="str">
        <f>IF($B305&lt;&gt;"",IF(ISNUMBER(_xlfn.XMATCH($B305,Language!$A$6:$E$6)),0,IF(ISNUMBER(_xlfn.XMATCH($B305,Language!$A$29:$E$29)),'Lista de Prestatarios'!$B$3,VLOOKUP(B305,'Lista de Prestatarios'!$A$2:$B$500,2,FALSE))),"")</f>
        <v/>
      </c>
      <c r="P305" s="58" t="str">
        <f>IF(B305&lt;&gt;"",IF(OR(D305&gt;0,G305&gt;0),COUNTIF($B$2:B305,B305),COUNTIFS($B$2:B305,B305,$E$2:E305,"&gt;0")),"")</f>
        <v/>
      </c>
    </row>
    <row r="306" spans="1:16" x14ac:dyDescent="0.35">
      <c r="A306" s="51" t="str">
        <f t="shared" si="12"/>
        <v/>
      </c>
      <c r="B306" s="99"/>
      <c r="C306" s="3"/>
      <c r="D306" s="13"/>
      <c r="E306" s="13"/>
      <c r="F306" s="13"/>
      <c r="G306" s="81"/>
      <c r="H306" s="107" t="str">
        <f>IF(B306&lt;&gt;"",IF(OR(O306=0,O306=999),"",SUMIFS($E$2:E306,$A$2:A306,A306)-SUMIFS($F$2:F306,$A$2:A306,A306)),"")</f>
        <v/>
      </c>
      <c r="I306" s="109" t="str">
        <f t="shared" si="14"/>
        <v/>
      </c>
      <c r="J306" s="113"/>
      <c r="K306" s="90"/>
      <c r="L306" s="73"/>
      <c r="M306" s="69" t="str">
        <f>IF(C306&lt;&gt;"",DailyLog!$S$3,"")</f>
        <v/>
      </c>
      <c r="N306" s="56" t="str">
        <f t="shared" si="13"/>
        <v/>
      </c>
      <c r="O306" s="53" t="str">
        <f>IF($B306&lt;&gt;"",IF(ISNUMBER(_xlfn.XMATCH($B306,Language!$A$6:$E$6)),0,IF(ISNUMBER(_xlfn.XMATCH($B306,Language!$A$29:$E$29)),'Lista de Prestatarios'!$B$3,VLOOKUP(B306,'Lista de Prestatarios'!$A$2:$B$500,2,FALSE))),"")</f>
        <v/>
      </c>
      <c r="P306" s="58" t="str">
        <f>IF(B306&lt;&gt;"",IF(OR(D306&gt;0,G306&gt;0),COUNTIF($B$2:B306,B306),COUNTIFS($B$2:B306,B306,$E$2:E306,"&gt;0")),"")</f>
        <v/>
      </c>
    </row>
    <row r="307" spans="1:16" x14ac:dyDescent="0.35">
      <c r="A307" s="51" t="str">
        <f t="shared" si="12"/>
        <v/>
      </c>
      <c r="B307" s="99"/>
      <c r="C307" s="3"/>
      <c r="D307" s="13"/>
      <c r="E307" s="13"/>
      <c r="F307" s="13"/>
      <c r="G307" s="81"/>
      <c r="H307" s="107" t="str">
        <f>IF(B307&lt;&gt;"",IF(OR(O307=0,O307=999),"",SUMIFS($E$2:E307,$A$2:A307,A307)-SUMIFS($F$2:F307,$A$2:A307,A307)),"")</f>
        <v/>
      </c>
      <c r="I307" s="109" t="str">
        <f t="shared" si="14"/>
        <v/>
      </c>
      <c r="J307" s="113"/>
      <c r="K307" s="90"/>
      <c r="L307" s="73"/>
      <c r="M307" s="69" t="str">
        <f>IF(C307&lt;&gt;"",DailyLog!$S$3,"")</f>
        <v/>
      </c>
      <c r="N307" s="56" t="str">
        <f t="shared" si="13"/>
        <v/>
      </c>
      <c r="O307" s="53" t="str">
        <f>IF($B307&lt;&gt;"",IF(ISNUMBER(_xlfn.XMATCH($B307,Language!$A$6:$E$6)),0,IF(ISNUMBER(_xlfn.XMATCH($B307,Language!$A$29:$E$29)),'Lista de Prestatarios'!$B$3,VLOOKUP(B307,'Lista de Prestatarios'!$A$2:$B$500,2,FALSE))),"")</f>
        <v/>
      </c>
      <c r="P307" s="58" t="str">
        <f>IF(B307&lt;&gt;"",IF(OR(D307&gt;0,G307&gt;0),COUNTIF($B$2:B307,B307),COUNTIFS($B$2:B307,B307,$E$2:E307,"&gt;0")),"")</f>
        <v/>
      </c>
    </row>
    <row r="308" spans="1:16" x14ac:dyDescent="0.35">
      <c r="A308" s="51" t="str">
        <f t="shared" si="12"/>
        <v/>
      </c>
      <c r="B308" s="99"/>
      <c r="C308" s="3"/>
      <c r="D308" s="13"/>
      <c r="E308" s="13"/>
      <c r="F308" s="13"/>
      <c r="G308" s="81"/>
      <c r="H308" s="107" t="str">
        <f>IF(B308&lt;&gt;"",IF(OR(O308=0,O308=999),"",SUMIFS($E$2:E308,$A$2:A308,A308)-SUMIFS($F$2:F308,$A$2:A308,A308)),"")</f>
        <v/>
      </c>
      <c r="I308" s="109" t="str">
        <f t="shared" si="14"/>
        <v/>
      </c>
      <c r="J308" s="113"/>
      <c r="K308" s="90"/>
      <c r="L308" s="73"/>
      <c r="M308" s="69" t="str">
        <f>IF(C308&lt;&gt;"",DailyLog!$S$3,"")</f>
        <v/>
      </c>
      <c r="N308" s="56" t="str">
        <f t="shared" si="13"/>
        <v/>
      </c>
      <c r="O308" s="53" t="str">
        <f>IF($B308&lt;&gt;"",IF(ISNUMBER(_xlfn.XMATCH($B308,Language!$A$6:$E$6)),0,IF(ISNUMBER(_xlfn.XMATCH($B308,Language!$A$29:$E$29)),'Lista de Prestatarios'!$B$3,VLOOKUP(B308,'Lista de Prestatarios'!$A$2:$B$500,2,FALSE))),"")</f>
        <v/>
      </c>
      <c r="P308" s="58" t="str">
        <f>IF(B308&lt;&gt;"",IF(OR(D308&gt;0,G308&gt;0),COUNTIF($B$2:B308,B308),COUNTIFS($B$2:B308,B308,$E$2:E308,"&gt;0")),"")</f>
        <v/>
      </c>
    </row>
    <row r="309" spans="1:16" x14ac:dyDescent="0.35">
      <c r="A309" s="51" t="str">
        <f t="shared" si="12"/>
        <v/>
      </c>
      <c r="B309" s="99"/>
      <c r="C309" s="3"/>
      <c r="D309" s="13"/>
      <c r="E309" s="13"/>
      <c r="F309" s="13"/>
      <c r="G309" s="81"/>
      <c r="H309" s="107" t="str">
        <f>IF(B309&lt;&gt;"",IF(OR(O309=0,O309=999),"",SUMIFS($E$2:E309,$A$2:A309,A309)-SUMIFS($F$2:F309,$A$2:A309,A309)),"")</f>
        <v/>
      </c>
      <c r="I309" s="109" t="str">
        <f t="shared" si="14"/>
        <v/>
      </c>
      <c r="J309" s="113"/>
      <c r="K309" s="90"/>
      <c r="L309" s="73"/>
      <c r="M309" s="69" t="str">
        <f>IF(C309&lt;&gt;"",DailyLog!$S$3,"")</f>
        <v/>
      </c>
      <c r="N309" s="56" t="str">
        <f t="shared" si="13"/>
        <v/>
      </c>
      <c r="O309" s="53" t="str">
        <f>IF($B309&lt;&gt;"",IF(ISNUMBER(_xlfn.XMATCH($B309,Language!$A$6:$E$6)),0,IF(ISNUMBER(_xlfn.XMATCH($B309,Language!$A$29:$E$29)),'Lista de Prestatarios'!$B$3,VLOOKUP(B309,'Lista de Prestatarios'!$A$2:$B$500,2,FALSE))),"")</f>
        <v/>
      </c>
      <c r="P309" s="58" t="str">
        <f>IF(B309&lt;&gt;"",IF(OR(D309&gt;0,G309&gt;0),COUNTIF($B$2:B309,B309),COUNTIFS($B$2:B309,B309,$E$2:E309,"&gt;0")),"")</f>
        <v/>
      </c>
    </row>
    <row r="310" spans="1:16" x14ac:dyDescent="0.35">
      <c r="A310" s="51" t="str">
        <f t="shared" si="12"/>
        <v/>
      </c>
      <c r="B310" s="99"/>
      <c r="C310" s="3"/>
      <c r="D310" s="13"/>
      <c r="E310" s="13"/>
      <c r="F310" s="13"/>
      <c r="G310" s="81"/>
      <c r="H310" s="107" t="str">
        <f>IF(B310&lt;&gt;"",IF(OR(O310=0,O310=999),"",SUMIFS($E$2:E310,$A$2:A310,A310)-SUMIFS($F$2:F310,$A$2:A310,A310)),"")</f>
        <v/>
      </c>
      <c r="I310" s="109" t="str">
        <f t="shared" si="14"/>
        <v/>
      </c>
      <c r="J310" s="113"/>
      <c r="K310" s="90"/>
      <c r="L310" s="73"/>
      <c r="M310" s="69" t="str">
        <f>IF(C310&lt;&gt;"",DailyLog!$S$3,"")</f>
        <v/>
      </c>
      <c r="N310" s="56" t="str">
        <f t="shared" si="13"/>
        <v/>
      </c>
      <c r="O310" s="53" t="str">
        <f>IF($B310&lt;&gt;"",IF(ISNUMBER(_xlfn.XMATCH($B310,Language!$A$6:$E$6)),0,IF(ISNUMBER(_xlfn.XMATCH($B310,Language!$A$29:$E$29)),'Lista de Prestatarios'!$B$3,VLOOKUP(B310,'Lista de Prestatarios'!$A$2:$B$500,2,FALSE))),"")</f>
        <v/>
      </c>
      <c r="P310" s="58" t="str">
        <f>IF(B310&lt;&gt;"",IF(OR(D310&gt;0,G310&gt;0),COUNTIF($B$2:B310,B310),COUNTIFS($B$2:B310,B310,$E$2:E310,"&gt;0")),"")</f>
        <v/>
      </c>
    </row>
    <row r="311" spans="1:16" x14ac:dyDescent="0.35">
      <c r="A311" s="51" t="str">
        <f t="shared" si="12"/>
        <v/>
      </c>
      <c r="B311" s="99"/>
      <c r="C311" s="3"/>
      <c r="D311" s="13"/>
      <c r="E311" s="13"/>
      <c r="F311" s="13"/>
      <c r="G311" s="81"/>
      <c r="H311" s="107" t="str">
        <f>IF(B311&lt;&gt;"",IF(OR(O311=0,O311=999),"",SUMIFS($E$2:E311,$A$2:A311,A311)-SUMIFS($F$2:F311,$A$2:A311,A311)),"")</f>
        <v/>
      </c>
      <c r="I311" s="109" t="str">
        <f t="shared" si="14"/>
        <v/>
      </c>
      <c r="J311" s="113"/>
      <c r="K311" s="90"/>
      <c r="L311" s="73"/>
      <c r="M311" s="69" t="str">
        <f>IF(C311&lt;&gt;"",DailyLog!$S$3,"")</f>
        <v/>
      </c>
      <c r="N311" s="56" t="str">
        <f t="shared" si="13"/>
        <v/>
      </c>
      <c r="O311" s="53" t="str">
        <f>IF($B311&lt;&gt;"",IF(ISNUMBER(_xlfn.XMATCH($B311,Language!$A$6:$E$6)),0,IF(ISNUMBER(_xlfn.XMATCH($B311,Language!$A$29:$E$29)),'Lista de Prestatarios'!$B$3,VLOOKUP(B311,'Lista de Prestatarios'!$A$2:$B$500,2,FALSE))),"")</f>
        <v/>
      </c>
      <c r="P311" s="58" t="str">
        <f>IF(B311&lt;&gt;"",IF(OR(D311&gt;0,G311&gt;0),COUNTIF($B$2:B311,B311),COUNTIFS($B$2:B311,B311,$E$2:E311,"&gt;0")),"")</f>
        <v/>
      </c>
    </row>
    <row r="312" spans="1:16" x14ac:dyDescent="0.35">
      <c r="A312" s="51" t="str">
        <f t="shared" si="12"/>
        <v/>
      </c>
      <c r="B312" s="99"/>
      <c r="C312" s="3"/>
      <c r="D312" s="13"/>
      <c r="E312" s="13"/>
      <c r="F312" s="13"/>
      <c r="G312" s="81"/>
      <c r="H312" s="107" t="str">
        <f>IF(B312&lt;&gt;"",IF(OR(O312=0,O312=999),"",SUMIFS($E$2:E312,$A$2:A312,A312)-SUMIFS($F$2:F312,$A$2:A312,A312)),"")</f>
        <v/>
      </c>
      <c r="I312" s="109" t="str">
        <f t="shared" si="14"/>
        <v/>
      </c>
      <c r="J312" s="113"/>
      <c r="K312" s="90"/>
      <c r="L312" s="73"/>
      <c r="M312" s="69" t="str">
        <f>IF(C312&lt;&gt;"",DailyLog!$S$3,"")</f>
        <v/>
      </c>
      <c r="N312" s="56" t="str">
        <f t="shared" si="13"/>
        <v/>
      </c>
      <c r="O312" s="53" t="str">
        <f>IF($B312&lt;&gt;"",IF(ISNUMBER(_xlfn.XMATCH($B312,Language!$A$6:$E$6)),0,IF(ISNUMBER(_xlfn.XMATCH($B312,Language!$A$29:$E$29)),'Lista de Prestatarios'!$B$3,VLOOKUP(B312,'Lista de Prestatarios'!$A$2:$B$500,2,FALSE))),"")</f>
        <v/>
      </c>
      <c r="P312" s="58" t="str">
        <f>IF(B312&lt;&gt;"",IF(OR(D312&gt;0,G312&gt;0),COUNTIF($B$2:B312,B312),COUNTIFS($B$2:B312,B312,$E$2:E312,"&gt;0")),"")</f>
        <v/>
      </c>
    </row>
    <row r="313" spans="1:16" x14ac:dyDescent="0.35">
      <c r="A313" s="51" t="str">
        <f t="shared" si="12"/>
        <v/>
      </c>
      <c r="B313" s="99"/>
      <c r="C313" s="3"/>
      <c r="D313" s="13"/>
      <c r="E313" s="13"/>
      <c r="F313" s="13"/>
      <c r="G313" s="81"/>
      <c r="H313" s="107" t="str">
        <f>IF(B313&lt;&gt;"",IF(OR(O313=0,O313=999),"",SUMIFS($E$2:E313,$A$2:A313,A313)-SUMIFS($F$2:F313,$A$2:A313,A313)),"")</f>
        <v/>
      </c>
      <c r="I313" s="109" t="str">
        <f t="shared" si="14"/>
        <v/>
      </c>
      <c r="J313" s="113"/>
      <c r="K313" s="90"/>
      <c r="L313" s="73"/>
      <c r="M313" s="69" t="str">
        <f>IF(C313&lt;&gt;"",DailyLog!$S$3,"")</f>
        <v/>
      </c>
      <c r="N313" s="56" t="str">
        <f t="shared" si="13"/>
        <v/>
      </c>
      <c r="O313" s="53" t="str">
        <f>IF($B313&lt;&gt;"",IF(ISNUMBER(_xlfn.XMATCH($B313,Language!$A$6:$E$6)),0,IF(ISNUMBER(_xlfn.XMATCH($B313,Language!$A$29:$E$29)),'Lista de Prestatarios'!$B$3,VLOOKUP(B313,'Lista de Prestatarios'!$A$2:$B$500,2,FALSE))),"")</f>
        <v/>
      </c>
      <c r="P313" s="58" t="str">
        <f>IF(B313&lt;&gt;"",IF(OR(D313&gt;0,G313&gt;0),COUNTIF($B$2:B313,B313),COUNTIFS($B$2:B313,B313,$E$2:E313,"&gt;0")),"")</f>
        <v/>
      </c>
    </row>
    <row r="314" spans="1:16" x14ac:dyDescent="0.35">
      <c r="A314" s="51" t="str">
        <f t="shared" si="12"/>
        <v/>
      </c>
      <c r="B314" s="99"/>
      <c r="C314" s="3"/>
      <c r="D314" s="13"/>
      <c r="E314" s="13"/>
      <c r="F314" s="13"/>
      <c r="G314" s="81"/>
      <c r="H314" s="107" t="str">
        <f>IF(B314&lt;&gt;"",IF(OR(O314=0,O314=999),"",SUMIFS($E$2:E314,$A$2:A314,A314)-SUMIFS($F$2:F314,$A$2:A314,A314)),"")</f>
        <v/>
      </c>
      <c r="I314" s="109" t="str">
        <f t="shared" si="14"/>
        <v/>
      </c>
      <c r="J314" s="113"/>
      <c r="K314" s="90"/>
      <c r="L314" s="73"/>
      <c r="M314" s="69" t="str">
        <f>IF(C314&lt;&gt;"",DailyLog!$S$3,"")</f>
        <v/>
      </c>
      <c r="N314" s="56" t="str">
        <f t="shared" si="13"/>
        <v/>
      </c>
      <c r="O314" s="53" t="str">
        <f>IF($B314&lt;&gt;"",IF(ISNUMBER(_xlfn.XMATCH($B314,Language!$A$6:$E$6)),0,IF(ISNUMBER(_xlfn.XMATCH($B314,Language!$A$29:$E$29)),'Lista de Prestatarios'!$B$3,VLOOKUP(B314,'Lista de Prestatarios'!$A$2:$B$500,2,FALSE))),"")</f>
        <v/>
      </c>
      <c r="P314" s="58" t="str">
        <f>IF(B314&lt;&gt;"",IF(OR(D314&gt;0,G314&gt;0),COUNTIF($B$2:B314,B314),COUNTIFS($B$2:B314,B314,$E$2:E314,"&gt;0")),"")</f>
        <v/>
      </c>
    </row>
    <row r="315" spans="1:16" x14ac:dyDescent="0.35">
      <c r="A315" s="51" t="str">
        <f t="shared" si="12"/>
        <v/>
      </c>
      <c r="B315" s="99"/>
      <c r="C315" s="3"/>
      <c r="D315" s="13"/>
      <c r="E315" s="13"/>
      <c r="F315" s="13"/>
      <c r="G315" s="81"/>
      <c r="H315" s="107" t="str">
        <f>IF(B315&lt;&gt;"",IF(OR(O315=0,O315=999),"",SUMIFS($E$2:E315,$A$2:A315,A315)-SUMIFS($F$2:F315,$A$2:A315,A315)),"")</f>
        <v/>
      </c>
      <c r="I315" s="109" t="str">
        <f t="shared" si="14"/>
        <v/>
      </c>
      <c r="J315" s="113"/>
      <c r="K315" s="90"/>
      <c r="L315" s="73"/>
      <c r="M315" s="69" t="str">
        <f>IF(C315&lt;&gt;"",DailyLog!$S$3,"")</f>
        <v/>
      </c>
      <c r="N315" s="56" t="str">
        <f t="shared" si="13"/>
        <v/>
      </c>
      <c r="O315" s="53" t="str">
        <f>IF($B315&lt;&gt;"",IF(ISNUMBER(_xlfn.XMATCH($B315,Language!$A$6:$E$6)),0,IF(ISNUMBER(_xlfn.XMATCH($B315,Language!$A$29:$E$29)),'Lista de Prestatarios'!$B$3,VLOOKUP(B315,'Lista de Prestatarios'!$A$2:$B$500,2,FALSE))),"")</f>
        <v/>
      </c>
      <c r="P315" s="58" t="str">
        <f>IF(B315&lt;&gt;"",IF(OR(D315&gt;0,G315&gt;0),COUNTIF($B$2:B315,B315),COUNTIFS($B$2:B315,B315,$E$2:E315,"&gt;0")),"")</f>
        <v/>
      </c>
    </row>
    <row r="316" spans="1:16" x14ac:dyDescent="0.35">
      <c r="A316" s="51" t="str">
        <f t="shared" si="12"/>
        <v/>
      </c>
      <c r="B316" s="99"/>
      <c r="C316" s="3"/>
      <c r="D316" s="13"/>
      <c r="E316" s="13"/>
      <c r="F316" s="13"/>
      <c r="G316" s="81"/>
      <c r="H316" s="107" t="str">
        <f>IF(B316&lt;&gt;"",IF(OR(O316=0,O316=999),"",SUMIFS($E$2:E316,$A$2:A316,A316)-SUMIFS($F$2:F316,$A$2:A316,A316)),"")</f>
        <v/>
      </c>
      <c r="I316" s="109" t="str">
        <f t="shared" si="14"/>
        <v/>
      </c>
      <c r="J316" s="113"/>
      <c r="K316" s="90"/>
      <c r="L316" s="73"/>
      <c r="M316" s="69" t="str">
        <f>IF(C316&lt;&gt;"",DailyLog!$S$3,"")</f>
        <v/>
      </c>
      <c r="N316" s="56" t="str">
        <f t="shared" si="13"/>
        <v/>
      </c>
      <c r="O316" s="53" t="str">
        <f>IF($B316&lt;&gt;"",IF(ISNUMBER(_xlfn.XMATCH($B316,Language!$A$6:$E$6)),0,IF(ISNUMBER(_xlfn.XMATCH($B316,Language!$A$29:$E$29)),'Lista de Prestatarios'!$B$3,VLOOKUP(B316,'Lista de Prestatarios'!$A$2:$B$500,2,FALSE))),"")</f>
        <v/>
      </c>
      <c r="P316" s="58" t="str">
        <f>IF(B316&lt;&gt;"",IF(OR(D316&gt;0,G316&gt;0),COUNTIF($B$2:B316,B316),COUNTIFS($B$2:B316,B316,$E$2:E316,"&gt;0")),"")</f>
        <v/>
      </c>
    </row>
    <row r="317" spans="1:16" x14ac:dyDescent="0.35">
      <c r="A317" s="51" t="str">
        <f t="shared" si="12"/>
        <v/>
      </c>
      <c r="B317" s="99"/>
      <c r="C317" s="3"/>
      <c r="D317" s="13"/>
      <c r="E317" s="13"/>
      <c r="F317" s="13"/>
      <c r="G317" s="81"/>
      <c r="H317" s="107" t="str">
        <f>IF(B317&lt;&gt;"",IF(OR(O317=0,O317=999),"",SUMIFS($E$2:E317,$A$2:A317,A317)-SUMIFS($F$2:F317,$A$2:A317,A317)),"")</f>
        <v/>
      </c>
      <c r="I317" s="109" t="str">
        <f t="shared" si="14"/>
        <v/>
      </c>
      <c r="J317" s="113"/>
      <c r="K317" s="90"/>
      <c r="L317" s="73"/>
      <c r="M317" s="69" t="str">
        <f>IF(C317&lt;&gt;"",DailyLog!$S$3,"")</f>
        <v/>
      </c>
      <c r="N317" s="56" t="str">
        <f t="shared" si="13"/>
        <v/>
      </c>
      <c r="O317" s="53" t="str">
        <f>IF($B317&lt;&gt;"",IF(ISNUMBER(_xlfn.XMATCH($B317,Language!$A$6:$E$6)),0,IF(ISNUMBER(_xlfn.XMATCH($B317,Language!$A$29:$E$29)),'Lista de Prestatarios'!$B$3,VLOOKUP(B317,'Lista de Prestatarios'!$A$2:$B$500,2,FALSE))),"")</f>
        <v/>
      </c>
      <c r="P317" s="58" t="str">
        <f>IF(B317&lt;&gt;"",IF(OR(D317&gt;0,G317&gt;0),COUNTIF($B$2:B317,B317),COUNTIFS($B$2:B317,B317,$E$2:E317,"&gt;0")),"")</f>
        <v/>
      </c>
    </row>
    <row r="318" spans="1:16" x14ac:dyDescent="0.35">
      <c r="A318" s="51" t="str">
        <f t="shared" si="12"/>
        <v/>
      </c>
      <c r="B318" s="99"/>
      <c r="C318" s="3"/>
      <c r="D318" s="13"/>
      <c r="E318" s="13"/>
      <c r="F318" s="13"/>
      <c r="G318" s="81"/>
      <c r="H318" s="107" t="str">
        <f>IF(B318&lt;&gt;"",IF(OR(O318=0,O318=999),"",SUMIFS($E$2:E318,$A$2:A318,A318)-SUMIFS($F$2:F318,$A$2:A318,A318)),"")</f>
        <v/>
      </c>
      <c r="I318" s="109" t="str">
        <f t="shared" si="14"/>
        <v/>
      </c>
      <c r="J318" s="113"/>
      <c r="K318" s="90"/>
      <c r="L318" s="73"/>
      <c r="M318" s="69" t="str">
        <f>IF(C318&lt;&gt;"",DailyLog!$S$3,"")</f>
        <v/>
      </c>
      <c r="N318" s="56" t="str">
        <f t="shared" si="13"/>
        <v/>
      </c>
      <c r="O318" s="53" t="str">
        <f>IF($B318&lt;&gt;"",IF(ISNUMBER(_xlfn.XMATCH($B318,Language!$A$6:$E$6)),0,IF(ISNUMBER(_xlfn.XMATCH($B318,Language!$A$29:$E$29)),'Lista de Prestatarios'!$B$3,VLOOKUP(B318,'Lista de Prestatarios'!$A$2:$B$500,2,FALSE))),"")</f>
        <v/>
      </c>
      <c r="P318" s="58" t="str">
        <f>IF(B318&lt;&gt;"",IF(OR(D318&gt;0,G318&gt;0),COUNTIF($B$2:B318,B318),COUNTIFS($B$2:B318,B318,$E$2:E318,"&gt;0")),"")</f>
        <v/>
      </c>
    </row>
    <row r="319" spans="1:16" x14ac:dyDescent="0.35">
      <c r="A319" s="51" t="str">
        <f t="shared" si="12"/>
        <v/>
      </c>
      <c r="B319" s="99"/>
      <c r="C319" s="3"/>
      <c r="D319" s="13"/>
      <c r="E319" s="13"/>
      <c r="F319" s="13"/>
      <c r="G319" s="81"/>
      <c r="H319" s="107" t="str">
        <f>IF(B319&lt;&gt;"",IF(OR(O319=0,O319=999),"",SUMIFS($E$2:E319,$A$2:A319,A319)-SUMIFS($F$2:F319,$A$2:A319,A319)),"")</f>
        <v/>
      </c>
      <c r="I319" s="109" t="str">
        <f t="shared" si="14"/>
        <v/>
      </c>
      <c r="J319" s="113"/>
      <c r="K319" s="90"/>
      <c r="L319" s="73"/>
      <c r="M319" s="69" t="str">
        <f>IF(C319&lt;&gt;"",DailyLog!$S$3,"")</f>
        <v/>
      </c>
      <c r="N319" s="56" t="str">
        <f t="shared" si="13"/>
        <v/>
      </c>
      <c r="O319" s="53" t="str">
        <f>IF($B319&lt;&gt;"",IF(ISNUMBER(_xlfn.XMATCH($B319,Language!$A$6:$E$6)),0,IF(ISNUMBER(_xlfn.XMATCH($B319,Language!$A$29:$E$29)),'Lista de Prestatarios'!$B$3,VLOOKUP(B319,'Lista de Prestatarios'!$A$2:$B$500,2,FALSE))),"")</f>
        <v/>
      </c>
      <c r="P319" s="58" t="str">
        <f>IF(B319&lt;&gt;"",IF(OR(D319&gt;0,G319&gt;0),COUNTIF($B$2:B319,B319),COUNTIFS($B$2:B319,B319,$E$2:E319,"&gt;0")),"")</f>
        <v/>
      </c>
    </row>
    <row r="320" spans="1:16" x14ac:dyDescent="0.35">
      <c r="A320" s="51" t="str">
        <f t="shared" si="12"/>
        <v/>
      </c>
      <c r="B320" s="99"/>
      <c r="C320" s="3"/>
      <c r="D320" s="13"/>
      <c r="E320" s="13"/>
      <c r="F320" s="13"/>
      <c r="G320" s="81"/>
      <c r="H320" s="107" t="str">
        <f>IF(B320&lt;&gt;"",IF(OR(O320=0,O320=999),"",SUMIFS($E$2:E320,$A$2:A320,A320)-SUMIFS($F$2:F320,$A$2:A320,A320)),"")</f>
        <v/>
      </c>
      <c r="I320" s="109" t="str">
        <f t="shared" si="14"/>
        <v/>
      </c>
      <c r="J320" s="113"/>
      <c r="K320" s="90"/>
      <c r="L320" s="73"/>
      <c r="M320" s="69" t="str">
        <f>IF(C320&lt;&gt;"",DailyLog!$S$3,"")</f>
        <v/>
      </c>
      <c r="N320" s="56" t="str">
        <f t="shared" si="13"/>
        <v/>
      </c>
      <c r="O320" s="53" t="str">
        <f>IF($B320&lt;&gt;"",IF(ISNUMBER(_xlfn.XMATCH($B320,Language!$A$6:$E$6)),0,IF(ISNUMBER(_xlfn.XMATCH($B320,Language!$A$29:$E$29)),'Lista de Prestatarios'!$B$3,VLOOKUP(B320,'Lista de Prestatarios'!$A$2:$B$500,2,FALSE))),"")</f>
        <v/>
      </c>
      <c r="P320" s="58" t="str">
        <f>IF(B320&lt;&gt;"",IF(OR(D320&gt;0,G320&gt;0),COUNTIF($B$2:B320,B320),COUNTIFS($B$2:B320,B320,$E$2:E320,"&gt;0")),"")</f>
        <v/>
      </c>
    </row>
    <row r="321" spans="1:16" x14ac:dyDescent="0.35">
      <c r="A321" s="51" t="str">
        <f t="shared" si="12"/>
        <v/>
      </c>
      <c r="B321" s="99"/>
      <c r="C321" s="3"/>
      <c r="D321" s="13"/>
      <c r="E321" s="13"/>
      <c r="F321" s="13"/>
      <c r="G321" s="81"/>
      <c r="H321" s="107" t="str">
        <f>IF(B321&lt;&gt;"",IF(OR(O321=0,O321=999),"",SUMIFS($E$2:E321,$A$2:A321,A321)-SUMIFS($F$2:F321,$A$2:A321,A321)),"")</f>
        <v/>
      </c>
      <c r="I321" s="109" t="str">
        <f t="shared" si="14"/>
        <v/>
      </c>
      <c r="J321" s="113"/>
      <c r="K321" s="90"/>
      <c r="L321" s="73"/>
      <c r="M321" s="69" t="str">
        <f>IF(C321&lt;&gt;"",DailyLog!$S$3,"")</f>
        <v/>
      </c>
      <c r="N321" s="56" t="str">
        <f t="shared" si="13"/>
        <v/>
      </c>
      <c r="O321" s="53" t="str">
        <f>IF($B321&lt;&gt;"",IF(ISNUMBER(_xlfn.XMATCH($B321,Language!$A$6:$E$6)),0,IF(ISNUMBER(_xlfn.XMATCH($B321,Language!$A$29:$E$29)),'Lista de Prestatarios'!$B$3,VLOOKUP(B321,'Lista de Prestatarios'!$A$2:$B$500,2,FALSE))),"")</f>
        <v/>
      </c>
      <c r="P321" s="58" t="str">
        <f>IF(B321&lt;&gt;"",IF(OR(D321&gt;0,G321&gt;0),COUNTIF($B$2:B321,B321),COUNTIFS($B$2:B321,B321,$E$2:E321,"&gt;0")),"")</f>
        <v/>
      </c>
    </row>
    <row r="322" spans="1:16" x14ac:dyDescent="0.35">
      <c r="A322" s="51" t="str">
        <f t="shared" ref="A322:A385" si="15">IF(B322&lt;&gt;"",O322&amp;"."&amp;P322,"")</f>
        <v/>
      </c>
      <c r="B322" s="99"/>
      <c r="C322" s="3"/>
      <c r="D322" s="13"/>
      <c r="E322" s="13"/>
      <c r="F322" s="13"/>
      <c r="G322" s="81"/>
      <c r="H322" s="107" t="str">
        <f>IF(B322&lt;&gt;"",IF(OR(O322=0,O322=999),"",SUMIFS($E$2:E322,$A$2:A322,A322)-SUMIFS($F$2:F322,$A$2:A322,A322)),"")</f>
        <v/>
      </c>
      <c r="I322" s="109" t="str">
        <f t="shared" si="14"/>
        <v/>
      </c>
      <c r="J322" s="113"/>
      <c r="K322" s="90"/>
      <c r="L322" s="73"/>
      <c r="M322" s="69" t="str">
        <f>IF(C322&lt;&gt;"",DailyLog!$S$3,"")</f>
        <v/>
      </c>
      <c r="N322" s="56" t="str">
        <f t="shared" ref="N322:N385" si="16">IF(B322&lt;&gt;"",COUNT(D322:G322),"")</f>
        <v/>
      </c>
      <c r="O322" s="53" t="str">
        <f>IF($B322&lt;&gt;"",IF(ISNUMBER(_xlfn.XMATCH($B322,Language!$A$6:$E$6)),0,IF(ISNUMBER(_xlfn.XMATCH($B322,Language!$A$29:$E$29)),'Lista de Prestatarios'!$B$3,VLOOKUP(B322,'Lista de Prestatarios'!$A$2:$B$500,2,FALSE))),"")</f>
        <v/>
      </c>
      <c r="P322" s="58" t="str">
        <f>IF(B322&lt;&gt;"",IF(OR(D322&gt;0,G322&gt;0),COUNTIF($B$2:B322,B322),COUNTIFS($B$2:B322,B322,$E$2:E322,"&gt;0")),"")</f>
        <v/>
      </c>
    </row>
    <row r="323" spans="1:16" x14ac:dyDescent="0.35">
      <c r="A323" s="51" t="str">
        <f t="shared" si="15"/>
        <v/>
      </c>
      <c r="B323" s="99"/>
      <c r="C323" s="3"/>
      <c r="D323" s="13"/>
      <c r="E323" s="13"/>
      <c r="F323" s="13"/>
      <c r="G323" s="81"/>
      <c r="H323" s="107" t="str">
        <f>IF(B323&lt;&gt;"",IF(OR(O323=0,O323=999),"",SUMIFS($E$2:E323,$A$2:A323,A323)-SUMIFS($F$2:F323,$A$2:A323,A323)),"")</f>
        <v/>
      </c>
      <c r="I323" s="109" t="str">
        <f t="shared" si="14"/>
        <v/>
      </c>
      <c r="J323" s="113"/>
      <c r="K323" s="90"/>
      <c r="L323" s="73"/>
      <c r="M323" s="69" t="str">
        <f>IF(C323&lt;&gt;"",DailyLog!$S$3,"")</f>
        <v/>
      </c>
      <c r="N323" s="56" t="str">
        <f t="shared" si="16"/>
        <v/>
      </c>
      <c r="O323" s="53" t="str">
        <f>IF($B323&lt;&gt;"",IF(ISNUMBER(_xlfn.XMATCH($B323,Language!$A$6:$E$6)),0,IF(ISNUMBER(_xlfn.XMATCH($B323,Language!$A$29:$E$29)),'Lista de Prestatarios'!$B$3,VLOOKUP(B323,'Lista de Prestatarios'!$A$2:$B$500,2,FALSE))),"")</f>
        <v/>
      </c>
      <c r="P323" s="58" t="str">
        <f>IF(B323&lt;&gt;"",IF(OR(D323&gt;0,G323&gt;0),COUNTIF($B$2:B323,B323),COUNTIFS($B$2:B323,B323,$E$2:E323,"&gt;0")),"")</f>
        <v/>
      </c>
    </row>
    <row r="324" spans="1:16" x14ac:dyDescent="0.35">
      <c r="A324" s="51" t="str">
        <f t="shared" si="15"/>
        <v/>
      </c>
      <c r="B324" s="99"/>
      <c r="C324" s="3"/>
      <c r="D324" s="13"/>
      <c r="E324" s="13"/>
      <c r="F324" s="13"/>
      <c r="G324" s="81"/>
      <c r="H324" s="107" t="str">
        <f>IF(B324&lt;&gt;"",IF(OR(O324=0,O324=999),"",SUMIFS($E$2:E324,$A$2:A324,A324)-SUMIFS($F$2:F324,$A$2:A324,A324)),"")</f>
        <v/>
      </c>
      <c r="I324" s="109" t="str">
        <f t="shared" ref="I324:I387" si="17">IF(B324&lt;&gt;"",I323+D324-E324+F324-G324,"")</f>
        <v/>
      </c>
      <c r="J324" s="113"/>
      <c r="K324" s="90"/>
      <c r="L324" s="73"/>
      <c r="M324" s="69" t="str">
        <f>IF(C324&lt;&gt;"",DailyLog!$S$3,"")</f>
        <v/>
      </c>
      <c r="N324" s="56" t="str">
        <f t="shared" si="16"/>
        <v/>
      </c>
      <c r="O324" s="53" t="str">
        <f>IF($B324&lt;&gt;"",IF(ISNUMBER(_xlfn.XMATCH($B324,Language!$A$6:$E$6)),0,IF(ISNUMBER(_xlfn.XMATCH($B324,Language!$A$29:$E$29)),'Lista de Prestatarios'!$B$3,VLOOKUP(B324,'Lista de Prestatarios'!$A$2:$B$500,2,FALSE))),"")</f>
        <v/>
      </c>
      <c r="P324" s="58" t="str">
        <f>IF(B324&lt;&gt;"",IF(OR(D324&gt;0,G324&gt;0),COUNTIF($B$2:B324,B324),COUNTIFS($B$2:B324,B324,$E$2:E324,"&gt;0")),"")</f>
        <v/>
      </c>
    </row>
    <row r="325" spans="1:16" x14ac:dyDescent="0.35">
      <c r="A325" s="51" t="str">
        <f t="shared" si="15"/>
        <v/>
      </c>
      <c r="B325" s="99"/>
      <c r="C325" s="3"/>
      <c r="D325" s="13"/>
      <c r="E325" s="13"/>
      <c r="F325" s="13"/>
      <c r="G325" s="81"/>
      <c r="H325" s="107" t="str">
        <f>IF(B325&lt;&gt;"",IF(OR(O325=0,O325=999),"",SUMIFS($E$2:E325,$A$2:A325,A325)-SUMIFS($F$2:F325,$A$2:A325,A325)),"")</f>
        <v/>
      </c>
      <c r="I325" s="109" t="str">
        <f t="shared" si="17"/>
        <v/>
      </c>
      <c r="J325" s="113"/>
      <c r="K325" s="90"/>
      <c r="L325" s="73"/>
      <c r="M325" s="69" t="str">
        <f>IF(C325&lt;&gt;"",DailyLog!$S$3,"")</f>
        <v/>
      </c>
      <c r="N325" s="56" t="str">
        <f t="shared" si="16"/>
        <v/>
      </c>
      <c r="O325" s="53" t="str">
        <f>IF($B325&lt;&gt;"",IF(ISNUMBER(_xlfn.XMATCH($B325,Language!$A$6:$E$6)),0,IF(ISNUMBER(_xlfn.XMATCH($B325,Language!$A$29:$E$29)),'Lista de Prestatarios'!$B$3,VLOOKUP(B325,'Lista de Prestatarios'!$A$2:$B$500,2,FALSE))),"")</f>
        <v/>
      </c>
      <c r="P325" s="58" t="str">
        <f>IF(B325&lt;&gt;"",IF(OR(D325&gt;0,G325&gt;0),COUNTIF($B$2:B325,B325),COUNTIFS($B$2:B325,B325,$E$2:E325,"&gt;0")),"")</f>
        <v/>
      </c>
    </row>
    <row r="326" spans="1:16" x14ac:dyDescent="0.35">
      <c r="A326" s="51" t="str">
        <f t="shared" si="15"/>
        <v/>
      </c>
      <c r="B326" s="99"/>
      <c r="C326" s="3"/>
      <c r="D326" s="13"/>
      <c r="E326" s="13"/>
      <c r="F326" s="13"/>
      <c r="G326" s="81"/>
      <c r="H326" s="107" t="str">
        <f>IF(B326&lt;&gt;"",IF(OR(O326=0,O326=999),"",SUMIFS($E$2:E326,$A$2:A326,A326)-SUMIFS($F$2:F326,$A$2:A326,A326)),"")</f>
        <v/>
      </c>
      <c r="I326" s="109" t="str">
        <f t="shared" si="17"/>
        <v/>
      </c>
      <c r="J326" s="113"/>
      <c r="K326" s="90"/>
      <c r="L326" s="73"/>
      <c r="M326" s="69" t="str">
        <f>IF(C326&lt;&gt;"",DailyLog!$S$3,"")</f>
        <v/>
      </c>
      <c r="N326" s="56" t="str">
        <f t="shared" si="16"/>
        <v/>
      </c>
      <c r="O326" s="53" t="str">
        <f>IF($B326&lt;&gt;"",IF(ISNUMBER(_xlfn.XMATCH($B326,Language!$A$6:$E$6)),0,IF(ISNUMBER(_xlfn.XMATCH($B326,Language!$A$29:$E$29)),'Lista de Prestatarios'!$B$3,VLOOKUP(B326,'Lista de Prestatarios'!$A$2:$B$500,2,FALSE))),"")</f>
        <v/>
      </c>
      <c r="P326" s="58" t="str">
        <f>IF(B326&lt;&gt;"",IF(OR(D326&gt;0,G326&gt;0),COUNTIF($B$2:B326,B326),COUNTIFS($B$2:B326,B326,$E$2:E326,"&gt;0")),"")</f>
        <v/>
      </c>
    </row>
    <row r="327" spans="1:16" x14ac:dyDescent="0.35">
      <c r="A327" s="51" t="str">
        <f t="shared" si="15"/>
        <v/>
      </c>
      <c r="B327" s="99"/>
      <c r="C327" s="3"/>
      <c r="D327" s="13"/>
      <c r="E327" s="13"/>
      <c r="F327" s="13"/>
      <c r="G327" s="81"/>
      <c r="H327" s="107" t="str">
        <f>IF(B327&lt;&gt;"",IF(OR(O327=0,O327=999),"",SUMIFS($E$2:E327,$A$2:A327,A327)-SUMIFS($F$2:F327,$A$2:A327,A327)),"")</f>
        <v/>
      </c>
      <c r="I327" s="109" t="str">
        <f t="shared" si="17"/>
        <v/>
      </c>
      <c r="J327" s="113"/>
      <c r="K327" s="90"/>
      <c r="L327" s="73"/>
      <c r="M327" s="69" t="str">
        <f>IF(C327&lt;&gt;"",DailyLog!$S$3,"")</f>
        <v/>
      </c>
      <c r="N327" s="56" t="str">
        <f t="shared" si="16"/>
        <v/>
      </c>
      <c r="O327" s="53" t="str">
        <f>IF($B327&lt;&gt;"",IF(ISNUMBER(_xlfn.XMATCH($B327,Language!$A$6:$E$6)),0,IF(ISNUMBER(_xlfn.XMATCH($B327,Language!$A$29:$E$29)),'Lista de Prestatarios'!$B$3,VLOOKUP(B327,'Lista de Prestatarios'!$A$2:$B$500,2,FALSE))),"")</f>
        <v/>
      </c>
      <c r="P327" s="58" t="str">
        <f>IF(B327&lt;&gt;"",IF(OR(D327&gt;0,G327&gt;0),COUNTIF($B$2:B327,B327),COUNTIFS($B$2:B327,B327,$E$2:E327,"&gt;0")),"")</f>
        <v/>
      </c>
    </row>
    <row r="328" spans="1:16" x14ac:dyDescent="0.35">
      <c r="A328" s="51" t="str">
        <f t="shared" si="15"/>
        <v/>
      </c>
      <c r="B328" s="99"/>
      <c r="C328" s="3"/>
      <c r="D328" s="13"/>
      <c r="E328" s="13"/>
      <c r="F328" s="13"/>
      <c r="G328" s="81"/>
      <c r="H328" s="107" t="str">
        <f>IF(B328&lt;&gt;"",IF(OR(O328=0,O328=999),"",SUMIFS($E$2:E328,$A$2:A328,A328)-SUMIFS($F$2:F328,$A$2:A328,A328)),"")</f>
        <v/>
      </c>
      <c r="I328" s="109" t="str">
        <f t="shared" si="17"/>
        <v/>
      </c>
      <c r="J328" s="113"/>
      <c r="K328" s="90"/>
      <c r="L328" s="73"/>
      <c r="M328" s="69" t="str">
        <f>IF(C328&lt;&gt;"",DailyLog!$S$3,"")</f>
        <v/>
      </c>
      <c r="N328" s="56" t="str">
        <f t="shared" si="16"/>
        <v/>
      </c>
      <c r="O328" s="53" t="str">
        <f>IF($B328&lt;&gt;"",IF(ISNUMBER(_xlfn.XMATCH($B328,Language!$A$6:$E$6)),0,IF(ISNUMBER(_xlfn.XMATCH($B328,Language!$A$29:$E$29)),'Lista de Prestatarios'!$B$3,VLOOKUP(B328,'Lista de Prestatarios'!$A$2:$B$500,2,FALSE))),"")</f>
        <v/>
      </c>
      <c r="P328" s="58" t="str">
        <f>IF(B328&lt;&gt;"",IF(OR(D328&gt;0,G328&gt;0),COUNTIF($B$2:B328,B328),COUNTIFS($B$2:B328,B328,$E$2:E328,"&gt;0")),"")</f>
        <v/>
      </c>
    </row>
    <row r="329" spans="1:16" x14ac:dyDescent="0.35">
      <c r="A329" s="51" t="str">
        <f t="shared" si="15"/>
        <v/>
      </c>
      <c r="B329" s="99"/>
      <c r="C329" s="3"/>
      <c r="D329" s="13"/>
      <c r="E329" s="13"/>
      <c r="F329" s="13"/>
      <c r="G329" s="81"/>
      <c r="H329" s="107" t="str">
        <f>IF(B329&lt;&gt;"",IF(OR(O329=0,O329=999),"",SUMIFS($E$2:E329,$A$2:A329,A329)-SUMIFS($F$2:F329,$A$2:A329,A329)),"")</f>
        <v/>
      </c>
      <c r="I329" s="109" t="str">
        <f t="shared" si="17"/>
        <v/>
      </c>
      <c r="J329" s="113"/>
      <c r="K329" s="90"/>
      <c r="L329" s="73"/>
      <c r="M329" s="69" t="str">
        <f>IF(C329&lt;&gt;"",DailyLog!$S$3,"")</f>
        <v/>
      </c>
      <c r="N329" s="56" t="str">
        <f t="shared" si="16"/>
        <v/>
      </c>
      <c r="O329" s="53" t="str">
        <f>IF($B329&lt;&gt;"",IF(ISNUMBER(_xlfn.XMATCH($B329,Language!$A$6:$E$6)),0,IF(ISNUMBER(_xlfn.XMATCH($B329,Language!$A$29:$E$29)),'Lista de Prestatarios'!$B$3,VLOOKUP(B329,'Lista de Prestatarios'!$A$2:$B$500,2,FALSE))),"")</f>
        <v/>
      </c>
      <c r="P329" s="58" t="str">
        <f>IF(B329&lt;&gt;"",IF(OR(D329&gt;0,G329&gt;0),COUNTIF($B$2:B329,B329),COUNTIFS($B$2:B329,B329,$E$2:E329,"&gt;0")),"")</f>
        <v/>
      </c>
    </row>
    <row r="330" spans="1:16" x14ac:dyDescent="0.35">
      <c r="A330" s="51" t="str">
        <f t="shared" si="15"/>
        <v/>
      </c>
      <c r="B330" s="99"/>
      <c r="C330" s="3"/>
      <c r="D330" s="13"/>
      <c r="E330" s="13"/>
      <c r="F330" s="13"/>
      <c r="G330" s="81"/>
      <c r="H330" s="107" t="str">
        <f>IF(B330&lt;&gt;"",IF(OR(O330=0,O330=999),"",SUMIFS($E$2:E330,$A$2:A330,A330)-SUMIFS($F$2:F330,$A$2:A330,A330)),"")</f>
        <v/>
      </c>
      <c r="I330" s="109" t="str">
        <f t="shared" si="17"/>
        <v/>
      </c>
      <c r="J330" s="113"/>
      <c r="K330" s="90"/>
      <c r="L330" s="73"/>
      <c r="M330" s="69" t="str">
        <f>IF(C330&lt;&gt;"",DailyLog!$S$3,"")</f>
        <v/>
      </c>
      <c r="N330" s="56" t="str">
        <f t="shared" si="16"/>
        <v/>
      </c>
      <c r="O330" s="53" t="str">
        <f>IF($B330&lt;&gt;"",IF(ISNUMBER(_xlfn.XMATCH($B330,Language!$A$6:$E$6)),0,IF(ISNUMBER(_xlfn.XMATCH($B330,Language!$A$29:$E$29)),'Lista de Prestatarios'!$B$3,VLOOKUP(B330,'Lista de Prestatarios'!$A$2:$B$500,2,FALSE))),"")</f>
        <v/>
      </c>
      <c r="P330" s="58" t="str">
        <f>IF(B330&lt;&gt;"",IF(OR(D330&gt;0,G330&gt;0),COUNTIF($B$2:B330,B330),COUNTIFS($B$2:B330,B330,$E$2:E330,"&gt;0")),"")</f>
        <v/>
      </c>
    </row>
    <row r="331" spans="1:16" x14ac:dyDescent="0.35">
      <c r="A331" s="51" t="str">
        <f t="shared" si="15"/>
        <v/>
      </c>
      <c r="B331" s="99"/>
      <c r="C331" s="3"/>
      <c r="D331" s="13"/>
      <c r="E331" s="13"/>
      <c r="F331" s="13"/>
      <c r="G331" s="81"/>
      <c r="H331" s="107" t="str">
        <f>IF(B331&lt;&gt;"",IF(OR(O331=0,O331=999),"",SUMIFS($E$2:E331,$A$2:A331,A331)-SUMIFS($F$2:F331,$A$2:A331,A331)),"")</f>
        <v/>
      </c>
      <c r="I331" s="109" t="str">
        <f t="shared" si="17"/>
        <v/>
      </c>
      <c r="J331" s="113"/>
      <c r="K331" s="90"/>
      <c r="L331" s="73"/>
      <c r="M331" s="69" t="str">
        <f>IF(C331&lt;&gt;"",DailyLog!$S$3,"")</f>
        <v/>
      </c>
      <c r="N331" s="56" t="str">
        <f t="shared" si="16"/>
        <v/>
      </c>
      <c r="O331" s="53" t="str">
        <f>IF($B331&lt;&gt;"",IF(ISNUMBER(_xlfn.XMATCH($B331,Language!$A$6:$E$6)),0,IF(ISNUMBER(_xlfn.XMATCH($B331,Language!$A$29:$E$29)),'Lista de Prestatarios'!$B$3,VLOOKUP(B331,'Lista de Prestatarios'!$A$2:$B$500,2,FALSE))),"")</f>
        <v/>
      </c>
      <c r="P331" s="58" t="str">
        <f>IF(B331&lt;&gt;"",IF(OR(D331&gt;0,G331&gt;0),COUNTIF($B$2:B331,B331),COUNTIFS($B$2:B331,B331,$E$2:E331,"&gt;0")),"")</f>
        <v/>
      </c>
    </row>
    <row r="332" spans="1:16" x14ac:dyDescent="0.35">
      <c r="A332" s="51" t="str">
        <f t="shared" si="15"/>
        <v/>
      </c>
      <c r="B332" s="100"/>
      <c r="C332" s="3"/>
      <c r="D332" s="13"/>
      <c r="E332" s="13"/>
      <c r="F332" s="13"/>
      <c r="G332" s="81"/>
      <c r="H332" s="107" t="str">
        <f>IF(B332&lt;&gt;"",IF(OR(O332=0,O332=999),"",SUMIFS($E$2:E332,$A$2:A332,A332)-SUMIFS($F$2:F332,$A$2:A332,A332)),"")</f>
        <v/>
      </c>
      <c r="I332" s="109" t="str">
        <f t="shared" si="17"/>
        <v/>
      </c>
      <c r="J332" s="113"/>
      <c r="K332" s="90"/>
      <c r="L332" s="73"/>
      <c r="M332" s="69" t="str">
        <f>IF(C332&lt;&gt;"",DailyLog!$S$3,"")</f>
        <v/>
      </c>
      <c r="N332" s="56" t="str">
        <f t="shared" si="16"/>
        <v/>
      </c>
      <c r="O332" s="53" t="str">
        <f>IF($B332&lt;&gt;"",IF(ISNUMBER(_xlfn.XMATCH($B332,Language!$A$6:$E$6)),0,IF(ISNUMBER(_xlfn.XMATCH($B332,Language!$A$29:$E$29)),'Lista de Prestatarios'!$B$3,VLOOKUP(B332,'Lista de Prestatarios'!$A$2:$B$500,2,FALSE))),"")</f>
        <v/>
      </c>
      <c r="P332" s="58" t="str">
        <f>IF(B332&lt;&gt;"",IF(OR(D332&gt;0,G332&gt;0),COUNTIF($B$2:B332,B332),COUNTIFS($B$2:B332,B332,$E$2:E332,"&gt;0")),"")</f>
        <v/>
      </c>
    </row>
    <row r="333" spans="1:16" x14ac:dyDescent="0.35">
      <c r="A333" s="51" t="str">
        <f t="shared" si="15"/>
        <v/>
      </c>
      <c r="B333" s="99"/>
      <c r="C333" s="3"/>
      <c r="D333" s="13"/>
      <c r="E333" s="13"/>
      <c r="F333" s="13"/>
      <c r="G333" s="81"/>
      <c r="H333" s="107" t="str">
        <f>IF(B333&lt;&gt;"",IF(OR(O333=0,O333=999),"",SUMIFS($E$2:E333,$A$2:A333,A333)-SUMIFS($F$2:F333,$A$2:A333,A333)),"")</f>
        <v/>
      </c>
      <c r="I333" s="109" t="str">
        <f t="shared" si="17"/>
        <v/>
      </c>
      <c r="J333" s="113"/>
      <c r="K333" s="90"/>
      <c r="L333" s="73"/>
      <c r="M333" s="69" t="str">
        <f>IF(C333&lt;&gt;"",DailyLog!$S$3,"")</f>
        <v/>
      </c>
      <c r="N333" s="56" t="str">
        <f t="shared" si="16"/>
        <v/>
      </c>
      <c r="O333" s="53" t="str">
        <f>IF($B333&lt;&gt;"",IF(ISNUMBER(_xlfn.XMATCH($B333,Language!$A$6:$E$6)),0,IF(ISNUMBER(_xlfn.XMATCH($B333,Language!$A$29:$E$29)),'Lista de Prestatarios'!$B$3,VLOOKUP(B333,'Lista de Prestatarios'!$A$2:$B$500,2,FALSE))),"")</f>
        <v/>
      </c>
      <c r="P333" s="58" t="str">
        <f>IF(B333&lt;&gt;"",IF(OR(D333&gt;0,G333&gt;0),COUNTIF($B$2:B333,B333),COUNTIFS($B$2:B333,B333,$E$2:E333,"&gt;0")),"")</f>
        <v/>
      </c>
    </row>
    <row r="334" spans="1:16" x14ac:dyDescent="0.35">
      <c r="A334" s="51" t="str">
        <f t="shared" si="15"/>
        <v/>
      </c>
      <c r="B334" s="99"/>
      <c r="C334" s="3"/>
      <c r="D334" s="13"/>
      <c r="E334" s="13"/>
      <c r="F334" s="13"/>
      <c r="G334" s="81"/>
      <c r="H334" s="107" t="str">
        <f>IF(B334&lt;&gt;"",IF(OR(O334=0,O334=999),"",SUMIFS($E$2:E334,$A$2:A334,A334)-SUMIFS($F$2:F334,$A$2:A334,A334)),"")</f>
        <v/>
      </c>
      <c r="I334" s="109" t="str">
        <f t="shared" si="17"/>
        <v/>
      </c>
      <c r="J334" s="113"/>
      <c r="K334" s="90"/>
      <c r="L334" s="73"/>
      <c r="M334" s="69" t="str">
        <f>IF(C334&lt;&gt;"",DailyLog!$S$3,"")</f>
        <v/>
      </c>
      <c r="N334" s="56" t="str">
        <f t="shared" si="16"/>
        <v/>
      </c>
      <c r="O334" s="53" t="str">
        <f>IF($B334&lt;&gt;"",IF(ISNUMBER(_xlfn.XMATCH($B334,Language!$A$6:$E$6)),0,IF(ISNUMBER(_xlfn.XMATCH($B334,Language!$A$29:$E$29)),'Lista de Prestatarios'!$B$3,VLOOKUP(B334,'Lista de Prestatarios'!$A$2:$B$500,2,FALSE))),"")</f>
        <v/>
      </c>
      <c r="P334" s="58" t="str">
        <f>IF(B334&lt;&gt;"",IF(OR(D334&gt;0,G334&gt;0),COUNTIF($B$2:B334,B334),COUNTIFS($B$2:B334,B334,$E$2:E334,"&gt;0")),"")</f>
        <v/>
      </c>
    </row>
    <row r="335" spans="1:16" x14ac:dyDescent="0.35">
      <c r="A335" s="51" t="str">
        <f t="shared" si="15"/>
        <v/>
      </c>
      <c r="B335" s="99"/>
      <c r="C335" s="3"/>
      <c r="D335" s="13"/>
      <c r="E335" s="13"/>
      <c r="F335" s="13"/>
      <c r="G335" s="81"/>
      <c r="H335" s="107" t="str">
        <f>IF(B335&lt;&gt;"",IF(OR(O335=0,O335=999),"",SUMIFS($E$2:E335,$A$2:A335,A335)-SUMIFS($F$2:F335,$A$2:A335,A335)),"")</f>
        <v/>
      </c>
      <c r="I335" s="109" t="str">
        <f t="shared" si="17"/>
        <v/>
      </c>
      <c r="J335" s="113"/>
      <c r="K335" s="90"/>
      <c r="L335" s="73"/>
      <c r="M335" s="69" t="str">
        <f>IF(C335&lt;&gt;"",DailyLog!$S$3,"")</f>
        <v/>
      </c>
      <c r="N335" s="56" t="str">
        <f t="shared" si="16"/>
        <v/>
      </c>
      <c r="O335" s="53" t="str">
        <f>IF($B335&lt;&gt;"",IF(ISNUMBER(_xlfn.XMATCH($B335,Language!$A$6:$E$6)),0,IF(ISNUMBER(_xlfn.XMATCH($B335,Language!$A$29:$E$29)),'Lista de Prestatarios'!$B$3,VLOOKUP(B335,'Lista de Prestatarios'!$A$2:$B$500,2,FALSE))),"")</f>
        <v/>
      </c>
      <c r="P335" s="58" t="str">
        <f>IF(B335&lt;&gt;"",IF(OR(D335&gt;0,G335&gt;0),COUNTIF($B$2:B335,B335),COUNTIFS($B$2:B335,B335,$E$2:E335,"&gt;0")),"")</f>
        <v/>
      </c>
    </row>
    <row r="336" spans="1:16" x14ac:dyDescent="0.35">
      <c r="A336" s="51" t="str">
        <f t="shared" si="15"/>
        <v/>
      </c>
      <c r="B336" s="99"/>
      <c r="C336" s="3"/>
      <c r="D336" s="13"/>
      <c r="E336" s="13"/>
      <c r="F336" s="13"/>
      <c r="G336" s="81"/>
      <c r="H336" s="107" t="str">
        <f>IF(B336&lt;&gt;"",IF(OR(O336=0,O336=999),"",SUMIFS($E$2:E336,$A$2:A336,A336)-SUMIFS($F$2:F336,$A$2:A336,A336)),"")</f>
        <v/>
      </c>
      <c r="I336" s="109" t="str">
        <f t="shared" si="17"/>
        <v/>
      </c>
      <c r="J336" s="113"/>
      <c r="K336" s="90"/>
      <c r="L336" s="73"/>
      <c r="M336" s="69" t="str">
        <f>IF(C336&lt;&gt;"",DailyLog!$S$3,"")</f>
        <v/>
      </c>
      <c r="N336" s="56" t="str">
        <f t="shared" si="16"/>
        <v/>
      </c>
      <c r="O336" s="53" t="str">
        <f>IF($B336&lt;&gt;"",IF(ISNUMBER(_xlfn.XMATCH($B336,Language!$A$6:$E$6)),0,IF(ISNUMBER(_xlfn.XMATCH($B336,Language!$A$29:$E$29)),'Lista de Prestatarios'!$B$3,VLOOKUP(B336,'Lista de Prestatarios'!$A$2:$B$500,2,FALSE))),"")</f>
        <v/>
      </c>
      <c r="P336" s="58" t="str">
        <f>IF(B336&lt;&gt;"",IF(OR(D336&gt;0,G336&gt;0),COUNTIF($B$2:B336,B336),COUNTIFS($B$2:B336,B336,$E$2:E336,"&gt;0")),"")</f>
        <v/>
      </c>
    </row>
    <row r="337" spans="1:16" x14ac:dyDescent="0.35">
      <c r="A337" s="51" t="str">
        <f t="shared" si="15"/>
        <v/>
      </c>
      <c r="B337" s="99"/>
      <c r="C337" s="3"/>
      <c r="D337" s="13"/>
      <c r="E337" s="13"/>
      <c r="F337" s="13"/>
      <c r="G337" s="81"/>
      <c r="H337" s="107" t="str">
        <f>IF(B337&lt;&gt;"",IF(OR(O337=0,O337=999),"",SUMIFS($E$2:E337,$A$2:A337,A337)-SUMIFS($F$2:F337,$A$2:A337,A337)),"")</f>
        <v/>
      </c>
      <c r="I337" s="109" t="str">
        <f t="shared" si="17"/>
        <v/>
      </c>
      <c r="J337" s="113"/>
      <c r="K337" s="90"/>
      <c r="L337" s="73"/>
      <c r="M337" s="69" t="str">
        <f>IF(C337&lt;&gt;"",DailyLog!$S$3,"")</f>
        <v/>
      </c>
      <c r="N337" s="56" t="str">
        <f t="shared" si="16"/>
        <v/>
      </c>
      <c r="O337" s="53" t="str">
        <f>IF($B337&lt;&gt;"",IF(ISNUMBER(_xlfn.XMATCH($B337,Language!$A$6:$E$6)),0,IF(ISNUMBER(_xlfn.XMATCH($B337,Language!$A$29:$E$29)),'Lista de Prestatarios'!$B$3,VLOOKUP(B337,'Lista de Prestatarios'!$A$2:$B$500,2,FALSE))),"")</f>
        <v/>
      </c>
      <c r="P337" s="58" t="str">
        <f>IF(B337&lt;&gt;"",IF(OR(D337&gt;0,G337&gt;0),COUNTIF($B$2:B337,B337),COUNTIFS($B$2:B337,B337,$E$2:E337,"&gt;0")),"")</f>
        <v/>
      </c>
    </row>
    <row r="338" spans="1:16" x14ac:dyDescent="0.35">
      <c r="A338" s="51" t="str">
        <f t="shared" si="15"/>
        <v/>
      </c>
      <c r="B338" s="99"/>
      <c r="C338" s="3"/>
      <c r="D338" s="13"/>
      <c r="E338" s="13"/>
      <c r="F338" s="13"/>
      <c r="G338" s="81"/>
      <c r="H338" s="107" t="str">
        <f>IF(B338&lt;&gt;"",IF(OR(O338=0,O338=999),"",SUMIFS($E$2:E338,$A$2:A338,A338)-SUMIFS($F$2:F338,$A$2:A338,A338)),"")</f>
        <v/>
      </c>
      <c r="I338" s="109" t="str">
        <f t="shared" si="17"/>
        <v/>
      </c>
      <c r="J338" s="113"/>
      <c r="K338" s="90"/>
      <c r="L338" s="73"/>
      <c r="M338" s="69" t="str">
        <f>IF(C338&lt;&gt;"",DailyLog!$S$3,"")</f>
        <v/>
      </c>
      <c r="N338" s="56" t="str">
        <f t="shared" si="16"/>
        <v/>
      </c>
      <c r="O338" s="53" t="str">
        <f>IF($B338&lt;&gt;"",IF(ISNUMBER(_xlfn.XMATCH($B338,Language!$A$6:$E$6)),0,IF(ISNUMBER(_xlfn.XMATCH($B338,Language!$A$29:$E$29)),'Lista de Prestatarios'!$B$3,VLOOKUP(B338,'Lista de Prestatarios'!$A$2:$B$500,2,FALSE))),"")</f>
        <v/>
      </c>
      <c r="P338" s="58" t="str">
        <f>IF(B338&lt;&gt;"",IF(OR(D338&gt;0,G338&gt;0),COUNTIF($B$2:B338,B338),COUNTIFS($B$2:B338,B338,$E$2:E338,"&gt;0")),"")</f>
        <v/>
      </c>
    </row>
    <row r="339" spans="1:16" x14ac:dyDescent="0.35">
      <c r="A339" s="51" t="str">
        <f t="shared" si="15"/>
        <v/>
      </c>
      <c r="B339" s="99"/>
      <c r="C339" s="3"/>
      <c r="D339" s="13"/>
      <c r="E339" s="13"/>
      <c r="F339" s="13"/>
      <c r="G339" s="81"/>
      <c r="H339" s="107" t="str">
        <f>IF(B339&lt;&gt;"",IF(OR(O339=0,O339=999),"",SUMIFS($E$2:E339,$A$2:A339,A339)-SUMIFS($F$2:F339,$A$2:A339,A339)),"")</f>
        <v/>
      </c>
      <c r="I339" s="109" t="str">
        <f t="shared" si="17"/>
        <v/>
      </c>
      <c r="J339" s="113"/>
      <c r="K339" s="90"/>
      <c r="L339" s="73"/>
      <c r="M339" s="69" t="str">
        <f>IF(C339&lt;&gt;"",DailyLog!$S$3,"")</f>
        <v/>
      </c>
      <c r="N339" s="56" t="str">
        <f t="shared" si="16"/>
        <v/>
      </c>
      <c r="O339" s="53" t="str">
        <f>IF($B339&lt;&gt;"",IF(ISNUMBER(_xlfn.XMATCH($B339,Language!$A$6:$E$6)),0,IF(ISNUMBER(_xlfn.XMATCH($B339,Language!$A$29:$E$29)),'Lista de Prestatarios'!$B$3,VLOOKUP(B339,'Lista de Prestatarios'!$A$2:$B$500,2,FALSE))),"")</f>
        <v/>
      </c>
      <c r="P339" s="58" t="str">
        <f>IF(B339&lt;&gt;"",IF(OR(D339&gt;0,G339&gt;0),COUNTIF($B$2:B339,B339),COUNTIFS($B$2:B339,B339,$E$2:E339,"&gt;0")),"")</f>
        <v/>
      </c>
    </row>
    <row r="340" spans="1:16" x14ac:dyDescent="0.35">
      <c r="A340" s="51" t="str">
        <f t="shared" si="15"/>
        <v/>
      </c>
      <c r="B340" s="99"/>
      <c r="C340" s="3"/>
      <c r="D340" s="13"/>
      <c r="E340" s="13"/>
      <c r="F340" s="13"/>
      <c r="G340" s="81"/>
      <c r="H340" s="107" t="str">
        <f>IF(B340&lt;&gt;"",IF(OR(O340=0,O340=999),"",SUMIFS($E$2:E340,$A$2:A340,A340)-SUMIFS($F$2:F340,$A$2:A340,A340)),"")</f>
        <v/>
      </c>
      <c r="I340" s="109" t="str">
        <f t="shared" si="17"/>
        <v/>
      </c>
      <c r="J340" s="113"/>
      <c r="K340" s="90"/>
      <c r="L340" s="73"/>
      <c r="M340" s="69" t="str">
        <f>IF(C340&lt;&gt;"",DailyLog!$S$3,"")</f>
        <v/>
      </c>
      <c r="N340" s="56" t="str">
        <f t="shared" si="16"/>
        <v/>
      </c>
      <c r="O340" s="53" t="str">
        <f>IF($B340&lt;&gt;"",IF(ISNUMBER(_xlfn.XMATCH($B340,Language!$A$6:$E$6)),0,IF(ISNUMBER(_xlfn.XMATCH($B340,Language!$A$29:$E$29)),'Lista de Prestatarios'!$B$3,VLOOKUP(B340,'Lista de Prestatarios'!$A$2:$B$500,2,FALSE))),"")</f>
        <v/>
      </c>
      <c r="P340" s="58" t="str">
        <f>IF(B340&lt;&gt;"",IF(OR(D340&gt;0,G340&gt;0),COUNTIF($B$2:B340,B340),COUNTIFS($B$2:B340,B340,$E$2:E340,"&gt;0")),"")</f>
        <v/>
      </c>
    </row>
    <row r="341" spans="1:16" x14ac:dyDescent="0.35">
      <c r="A341" s="51" t="str">
        <f t="shared" si="15"/>
        <v/>
      </c>
      <c r="B341" s="99"/>
      <c r="C341" s="3"/>
      <c r="D341" s="13"/>
      <c r="E341" s="13"/>
      <c r="F341" s="13"/>
      <c r="G341" s="81"/>
      <c r="H341" s="107" t="str">
        <f>IF(B341&lt;&gt;"",IF(OR(O341=0,O341=999),"",SUMIFS($E$2:E341,$A$2:A341,A341)-SUMIFS($F$2:F341,$A$2:A341,A341)),"")</f>
        <v/>
      </c>
      <c r="I341" s="109" t="str">
        <f t="shared" si="17"/>
        <v/>
      </c>
      <c r="J341" s="113"/>
      <c r="K341" s="90"/>
      <c r="L341" s="73"/>
      <c r="M341" s="69" t="str">
        <f>IF(C341&lt;&gt;"",DailyLog!$S$3,"")</f>
        <v/>
      </c>
      <c r="N341" s="56" t="str">
        <f t="shared" si="16"/>
        <v/>
      </c>
      <c r="O341" s="53" t="str">
        <f>IF($B341&lt;&gt;"",IF(ISNUMBER(_xlfn.XMATCH($B341,Language!$A$6:$E$6)),0,IF(ISNUMBER(_xlfn.XMATCH($B341,Language!$A$29:$E$29)),'Lista de Prestatarios'!$B$3,VLOOKUP(B341,'Lista de Prestatarios'!$A$2:$B$500,2,FALSE))),"")</f>
        <v/>
      </c>
      <c r="P341" s="58" t="str">
        <f>IF(B341&lt;&gt;"",IF(OR(D341&gt;0,G341&gt;0),COUNTIF($B$2:B341,B341),COUNTIFS($B$2:B341,B341,$E$2:E341,"&gt;0")),"")</f>
        <v/>
      </c>
    </row>
    <row r="342" spans="1:16" x14ac:dyDescent="0.35">
      <c r="A342" s="51" t="str">
        <f t="shared" si="15"/>
        <v/>
      </c>
      <c r="B342" s="99"/>
      <c r="C342" s="3"/>
      <c r="D342" s="13"/>
      <c r="E342" s="13"/>
      <c r="F342" s="13"/>
      <c r="G342" s="81"/>
      <c r="H342" s="107" t="str">
        <f>IF(B342&lt;&gt;"",IF(OR(O342=0,O342=999),"",SUMIFS($E$2:E342,$A$2:A342,A342)-SUMIFS($F$2:F342,$A$2:A342,A342)),"")</f>
        <v/>
      </c>
      <c r="I342" s="109" t="str">
        <f t="shared" si="17"/>
        <v/>
      </c>
      <c r="J342" s="113"/>
      <c r="K342" s="90"/>
      <c r="L342" s="73"/>
      <c r="M342" s="69" t="str">
        <f>IF(C342&lt;&gt;"",DailyLog!$S$3,"")</f>
        <v/>
      </c>
      <c r="N342" s="56" t="str">
        <f t="shared" si="16"/>
        <v/>
      </c>
      <c r="O342" s="53" t="str">
        <f>IF($B342&lt;&gt;"",IF(ISNUMBER(_xlfn.XMATCH($B342,Language!$A$6:$E$6)),0,IF(ISNUMBER(_xlfn.XMATCH($B342,Language!$A$29:$E$29)),'Lista de Prestatarios'!$B$3,VLOOKUP(B342,'Lista de Prestatarios'!$A$2:$B$500,2,FALSE))),"")</f>
        <v/>
      </c>
      <c r="P342" s="58" t="str">
        <f>IF(B342&lt;&gt;"",IF(OR(D342&gt;0,G342&gt;0),COUNTIF($B$2:B342,B342),COUNTIFS($B$2:B342,B342,$E$2:E342,"&gt;0")),"")</f>
        <v/>
      </c>
    </row>
    <row r="343" spans="1:16" x14ac:dyDescent="0.35">
      <c r="A343" s="51" t="str">
        <f t="shared" si="15"/>
        <v/>
      </c>
      <c r="B343" s="99"/>
      <c r="C343" s="3"/>
      <c r="D343" s="13"/>
      <c r="E343" s="13"/>
      <c r="F343" s="13"/>
      <c r="G343" s="81"/>
      <c r="H343" s="107" t="str">
        <f>IF(B343&lt;&gt;"",IF(OR(O343=0,O343=999),"",SUMIFS($E$2:E343,$A$2:A343,A343)-SUMIFS($F$2:F343,$A$2:A343,A343)),"")</f>
        <v/>
      </c>
      <c r="I343" s="109" t="str">
        <f t="shared" si="17"/>
        <v/>
      </c>
      <c r="J343" s="113"/>
      <c r="K343" s="90"/>
      <c r="L343" s="73"/>
      <c r="M343" s="69" t="str">
        <f>IF(C343&lt;&gt;"",DailyLog!$S$3,"")</f>
        <v/>
      </c>
      <c r="N343" s="56" t="str">
        <f t="shared" si="16"/>
        <v/>
      </c>
      <c r="O343" s="53" t="str">
        <f>IF($B343&lt;&gt;"",IF(ISNUMBER(_xlfn.XMATCH($B343,Language!$A$6:$E$6)),0,IF(ISNUMBER(_xlfn.XMATCH($B343,Language!$A$29:$E$29)),'Lista de Prestatarios'!$B$3,VLOOKUP(B343,'Lista de Prestatarios'!$A$2:$B$500,2,FALSE))),"")</f>
        <v/>
      </c>
      <c r="P343" s="58" t="str">
        <f>IF(B343&lt;&gt;"",IF(OR(D343&gt;0,G343&gt;0),COUNTIF($B$2:B343,B343),COUNTIFS($B$2:B343,B343,$E$2:E343,"&gt;0")),"")</f>
        <v/>
      </c>
    </row>
    <row r="344" spans="1:16" x14ac:dyDescent="0.35">
      <c r="A344" s="51" t="str">
        <f t="shared" si="15"/>
        <v/>
      </c>
      <c r="B344" s="99"/>
      <c r="C344" s="3"/>
      <c r="D344" s="13"/>
      <c r="E344" s="13"/>
      <c r="F344" s="13"/>
      <c r="G344" s="81"/>
      <c r="H344" s="107" t="str">
        <f>IF(B344&lt;&gt;"",IF(OR(O344=0,O344=999),"",SUMIFS($E$2:E344,$A$2:A344,A344)-SUMIFS($F$2:F344,$A$2:A344,A344)),"")</f>
        <v/>
      </c>
      <c r="I344" s="109" t="str">
        <f t="shared" si="17"/>
        <v/>
      </c>
      <c r="J344" s="113"/>
      <c r="K344" s="90"/>
      <c r="L344" s="73"/>
      <c r="M344" s="69" t="str">
        <f>IF(C344&lt;&gt;"",DailyLog!$S$3,"")</f>
        <v/>
      </c>
      <c r="N344" s="56" t="str">
        <f t="shared" si="16"/>
        <v/>
      </c>
      <c r="O344" s="53" t="str">
        <f>IF($B344&lt;&gt;"",IF(ISNUMBER(_xlfn.XMATCH($B344,Language!$A$6:$E$6)),0,IF(ISNUMBER(_xlfn.XMATCH($B344,Language!$A$29:$E$29)),'Lista de Prestatarios'!$B$3,VLOOKUP(B344,'Lista de Prestatarios'!$A$2:$B$500,2,FALSE))),"")</f>
        <v/>
      </c>
      <c r="P344" s="58" t="str">
        <f>IF(B344&lt;&gt;"",IF(OR(D344&gt;0,G344&gt;0),COUNTIF($B$2:B344,B344),COUNTIFS($B$2:B344,B344,$E$2:E344,"&gt;0")),"")</f>
        <v/>
      </c>
    </row>
    <row r="345" spans="1:16" x14ac:dyDescent="0.35">
      <c r="A345" s="51" t="str">
        <f t="shared" si="15"/>
        <v/>
      </c>
      <c r="B345" s="99"/>
      <c r="C345" s="3"/>
      <c r="D345" s="13"/>
      <c r="E345" s="13"/>
      <c r="F345" s="13"/>
      <c r="G345" s="81"/>
      <c r="H345" s="107" t="str">
        <f>IF(B345&lt;&gt;"",IF(OR(O345=0,O345=999),"",SUMIFS($E$2:E345,$A$2:A345,A345)-SUMIFS($F$2:F345,$A$2:A345,A345)),"")</f>
        <v/>
      </c>
      <c r="I345" s="109" t="str">
        <f t="shared" si="17"/>
        <v/>
      </c>
      <c r="J345" s="113"/>
      <c r="K345" s="90"/>
      <c r="L345" s="73"/>
      <c r="M345" s="69" t="str">
        <f>IF(C345&lt;&gt;"",DailyLog!$S$3,"")</f>
        <v/>
      </c>
      <c r="N345" s="56" t="str">
        <f t="shared" si="16"/>
        <v/>
      </c>
      <c r="O345" s="53" t="str">
        <f>IF($B345&lt;&gt;"",IF(ISNUMBER(_xlfn.XMATCH($B345,Language!$A$6:$E$6)),0,IF(ISNUMBER(_xlfn.XMATCH($B345,Language!$A$29:$E$29)),'Lista de Prestatarios'!$B$3,VLOOKUP(B345,'Lista de Prestatarios'!$A$2:$B$500,2,FALSE))),"")</f>
        <v/>
      </c>
      <c r="P345" s="58" t="str">
        <f>IF(B345&lt;&gt;"",IF(OR(D345&gt;0,G345&gt;0),COUNTIF($B$2:B345,B345),COUNTIFS($B$2:B345,B345,$E$2:E345,"&gt;0")),"")</f>
        <v/>
      </c>
    </row>
    <row r="346" spans="1:16" x14ac:dyDescent="0.35">
      <c r="A346" s="51" t="str">
        <f t="shared" si="15"/>
        <v/>
      </c>
      <c r="B346" s="99"/>
      <c r="C346" s="3"/>
      <c r="D346" s="13"/>
      <c r="E346" s="13"/>
      <c r="F346" s="13"/>
      <c r="G346" s="81"/>
      <c r="H346" s="107" t="str">
        <f>IF(B346&lt;&gt;"",IF(OR(O346=0,O346=999),"",SUMIFS($E$2:E346,$A$2:A346,A346)-SUMIFS($F$2:F346,$A$2:A346,A346)),"")</f>
        <v/>
      </c>
      <c r="I346" s="109" t="str">
        <f t="shared" si="17"/>
        <v/>
      </c>
      <c r="J346" s="113"/>
      <c r="K346" s="90"/>
      <c r="L346" s="73"/>
      <c r="M346" s="69" t="str">
        <f>IF(C346&lt;&gt;"",DailyLog!$S$3,"")</f>
        <v/>
      </c>
      <c r="N346" s="56" t="str">
        <f t="shared" si="16"/>
        <v/>
      </c>
      <c r="O346" s="53" t="str">
        <f>IF($B346&lt;&gt;"",IF(ISNUMBER(_xlfn.XMATCH($B346,Language!$A$6:$E$6)),0,IF(ISNUMBER(_xlfn.XMATCH($B346,Language!$A$29:$E$29)),'Lista de Prestatarios'!$B$3,VLOOKUP(B346,'Lista de Prestatarios'!$A$2:$B$500,2,FALSE))),"")</f>
        <v/>
      </c>
      <c r="P346" s="58" t="str">
        <f>IF(B346&lt;&gt;"",IF(OR(D346&gt;0,G346&gt;0),COUNTIF($B$2:B346,B346),COUNTIFS($B$2:B346,B346,$E$2:E346,"&gt;0")),"")</f>
        <v/>
      </c>
    </row>
    <row r="347" spans="1:16" x14ac:dyDescent="0.35">
      <c r="A347" s="51" t="str">
        <f t="shared" si="15"/>
        <v/>
      </c>
      <c r="B347" s="99"/>
      <c r="C347" s="3"/>
      <c r="D347" s="13"/>
      <c r="E347" s="13"/>
      <c r="F347" s="13"/>
      <c r="G347" s="81"/>
      <c r="H347" s="107" t="str">
        <f>IF(B347&lt;&gt;"",IF(OR(O347=0,O347=999),"",SUMIFS($E$2:E347,$A$2:A347,A347)-SUMIFS($F$2:F347,$A$2:A347,A347)),"")</f>
        <v/>
      </c>
      <c r="I347" s="109" t="str">
        <f t="shared" si="17"/>
        <v/>
      </c>
      <c r="J347" s="113"/>
      <c r="K347" s="90"/>
      <c r="L347" s="73"/>
      <c r="M347" s="69" t="str">
        <f>IF(C347&lt;&gt;"",DailyLog!$S$3,"")</f>
        <v/>
      </c>
      <c r="N347" s="56" t="str">
        <f t="shared" si="16"/>
        <v/>
      </c>
      <c r="O347" s="53" t="str">
        <f>IF($B347&lt;&gt;"",IF(ISNUMBER(_xlfn.XMATCH($B347,Language!$A$6:$E$6)),0,IF(ISNUMBER(_xlfn.XMATCH($B347,Language!$A$29:$E$29)),'Lista de Prestatarios'!$B$3,VLOOKUP(B347,'Lista de Prestatarios'!$A$2:$B$500,2,FALSE))),"")</f>
        <v/>
      </c>
      <c r="P347" s="58" t="str">
        <f>IF(B347&lt;&gt;"",IF(OR(D347&gt;0,G347&gt;0),COUNTIF($B$2:B347,B347),COUNTIFS($B$2:B347,B347,$E$2:E347,"&gt;0")),"")</f>
        <v/>
      </c>
    </row>
    <row r="348" spans="1:16" x14ac:dyDescent="0.35">
      <c r="A348" s="51" t="str">
        <f t="shared" si="15"/>
        <v/>
      </c>
      <c r="B348" s="99"/>
      <c r="C348" s="3"/>
      <c r="D348" s="13"/>
      <c r="E348" s="13"/>
      <c r="F348" s="13"/>
      <c r="G348" s="81"/>
      <c r="H348" s="107" t="str">
        <f>IF(B348&lt;&gt;"",IF(OR(O348=0,O348=999),"",SUMIFS($E$2:E348,$A$2:A348,A348)-SUMIFS($F$2:F348,$A$2:A348,A348)),"")</f>
        <v/>
      </c>
      <c r="I348" s="109" t="str">
        <f t="shared" si="17"/>
        <v/>
      </c>
      <c r="J348" s="113"/>
      <c r="K348" s="90"/>
      <c r="L348" s="73"/>
      <c r="M348" s="69" t="str">
        <f>IF(C348&lt;&gt;"",DailyLog!$S$3,"")</f>
        <v/>
      </c>
      <c r="N348" s="56" t="str">
        <f t="shared" si="16"/>
        <v/>
      </c>
      <c r="O348" s="53" t="str">
        <f>IF($B348&lt;&gt;"",IF(ISNUMBER(_xlfn.XMATCH($B348,Language!$A$6:$E$6)),0,IF(ISNUMBER(_xlfn.XMATCH($B348,Language!$A$29:$E$29)),'Lista de Prestatarios'!$B$3,VLOOKUP(B348,'Lista de Prestatarios'!$A$2:$B$500,2,FALSE))),"")</f>
        <v/>
      </c>
      <c r="P348" s="58" t="str">
        <f>IF(B348&lt;&gt;"",IF(OR(D348&gt;0,G348&gt;0),COUNTIF($B$2:B348,B348),COUNTIFS($B$2:B348,B348,$E$2:E348,"&gt;0")),"")</f>
        <v/>
      </c>
    </row>
    <row r="349" spans="1:16" x14ac:dyDescent="0.35">
      <c r="A349" s="51" t="str">
        <f t="shared" si="15"/>
        <v/>
      </c>
      <c r="B349" s="99"/>
      <c r="C349" s="3"/>
      <c r="D349" s="13"/>
      <c r="E349" s="13"/>
      <c r="F349" s="13"/>
      <c r="G349" s="81"/>
      <c r="H349" s="107" t="str">
        <f>IF(B349&lt;&gt;"",IF(OR(O349=0,O349=999),"",SUMIFS($E$2:E349,$A$2:A349,A349)-SUMIFS($F$2:F349,$A$2:A349,A349)),"")</f>
        <v/>
      </c>
      <c r="I349" s="109" t="str">
        <f t="shared" si="17"/>
        <v/>
      </c>
      <c r="J349" s="113"/>
      <c r="K349" s="90"/>
      <c r="L349" s="73"/>
      <c r="M349" s="69" t="str">
        <f>IF(C349&lt;&gt;"",DailyLog!$S$3,"")</f>
        <v/>
      </c>
      <c r="N349" s="56" t="str">
        <f t="shared" si="16"/>
        <v/>
      </c>
      <c r="O349" s="53" t="str">
        <f>IF($B349&lt;&gt;"",IF(ISNUMBER(_xlfn.XMATCH($B349,Language!$A$6:$E$6)),0,IF(ISNUMBER(_xlfn.XMATCH($B349,Language!$A$29:$E$29)),'Lista de Prestatarios'!$B$3,VLOOKUP(B349,'Lista de Prestatarios'!$A$2:$B$500,2,FALSE))),"")</f>
        <v/>
      </c>
      <c r="P349" s="58" t="str">
        <f>IF(B349&lt;&gt;"",IF(OR(D349&gt;0,G349&gt;0),COUNTIF($B$2:B349,B349),COUNTIFS($B$2:B349,B349,$E$2:E349,"&gt;0")),"")</f>
        <v/>
      </c>
    </row>
    <row r="350" spans="1:16" x14ac:dyDescent="0.35">
      <c r="A350" s="51" t="str">
        <f t="shared" si="15"/>
        <v/>
      </c>
      <c r="B350" s="99"/>
      <c r="C350" s="3"/>
      <c r="D350" s="13"/>
      <c r="E350" s="13"/>
      <c r="F350" s="13"/>
      <c r="G350" s="81"/>
      <c r="H350" s="107" t="str">
        <f>IF(B350&lt;&gt;"",IF(OR(O350=0,O350=999),"",SUMIFS($E$2:E350,$A$2:A350,A350)-SUMIFS($F$2:F350,$A$2:A350,A350)),"")</f>
        <v/>
      </c>
      <c r="I350" s="109" t="str">
        <f t="shared" si="17"/>
        <v/>
      </c>
      <c r="J350" s="113"/>
      <c r="K350" s="90"/>
      <c r="L350" s="73"/>
      <c r="M350" s="69" t="str">
        <f>IF(C350&lt;&gt;"",DailyLog!$S$3,"")</f>
        <v/>
      </c>
      <c r="N350" s="56" t="str">
        <f t="shared" si="16"/>
        <v/>
      </c>
      <c r="O350" s="53" t="str">
        <f>IF($B350&lt;&gt;"",IF(ISNUMBER(_xlfn.XMATCH($B350,Language!$A$6:$E$6)),0,IF(ISNUMBER(_xlfn.XMATCH($B350,Language!$A$29:$E$29)),'Lista de Prestatarios'!$B$3,VLOOKUP(B350,'Lista de Prestatarios'!$A$2:$B$500,2,FALSE))),"")</f>
        <v/>
      </c>
      <c r="P350" s="58" t="str">
        <f>IF(B350&lt;&gt;"",IF(OR(D350&gt;0,G350&gt;0),COUNTIF($B$2:B350,B350),COUNTIFS($B$2:B350,B350,$E$2:E350,"&gt;0")),"")</f>
        <v/>
      </c>
    </row>
    <row r="351" spans="1:16" x14ac:dyDescent="0.35">
      <c r="A351" s="51" t="str">
        <f t="shared" si="15"/>
        <v/>
      </c>
      <c r="B351" s="99"/>
      <c r="C351" s="3"/>
      <c r="D351" s="13"/>
      <c r="E351" s="13"/>
      <c r="F351" s="13"/>
      <c r="G351" s="81"/>
      <c r="H351" s="107" t="str">
        <f>IF(B351&lt;&gt;"",IF(OR(O351=0,O351=999),"",SUMIFS($E$2:E351,$A$2:A351,A351)-SUMIFS($F$2:F351,$A$2:A351,A351)),"")</f>
        <v/>
      </c>
      <c r="I351" s="109" t="str">
        <f t="shared" si="17"/>
        <v/>
      </c>
      <c r="J351" s="113"/>
      <c r="K351" s="90"/>
      <c r="L351" s="73"/>
      <c r="M351" s="69" t="str">
        <f>IF(C351&lt;&gt;"",DailyLog!$S$3,"")</f>
        <v/>
      </c>
      <c r="N351" s="56" t="str">
        <f t="shared" si="16"/>
        <v/>
      </c>
      <c r="O351" s="53" t="str">
        <f>IF($B351&lt;&gt;"",IF(ISNUMBER(_xlfn.XMATCH($B351,Language!$A$6:$E$6)),0,IF(ISNUMBER(_xlfn.XMATCH($B351,Language!$A$29:$E$29)),'Lista de Prestatarios'!$B$3,VLOOKUP(B351,'Lista de Prestatarios'!$A$2:$B$500,2,FALSE))),"")</f>
        <v/>
      </c>
      <c r="P351" s="58" t="str">
        <f>IF(B351&lt;&gt;"",IF(OR(D351&gt;0,G351&gt;0),COUNTIF($B$2:B351,B351),COUNTIFS($B$2:B351,B351,$E$2:E351,"&gt;0")),"")</f>
        <v/>
      </c>
    </row>
    <row r="352" spans="1:16" x14ac:dyDescent="0.35">
      <c r="A352" s="51" t="str">
        <f t="shared" si="15"/>
        <v/>
      </c>
      <c r="B352" s="99"/>
      <c r="C352" s="3"/>
      <c r="D352" s="13"/>
      <c r="E352" s="13"/>
      <c r="F352" s="13"/>
      <c r="G352" s="81"/>
      <c r="H352" s="107" t="str">
        <f>IF(B352&lt;&gt;"",IF(OR(O352=0,O352=999),"",SUMIFS($E$2:E352,$A$2:A352,A352)-SUMIFS($F$2:F352,$A$2:A352,A352)),"")</f>
        <v/>
      </c>
      <c r="I352" s="109" t="str">
        <f t="shared" si="17"/>
        <v/>
      </c>
      <c r="J352" s="113"/>
      <c r="K352" s="90"/>
      <c r="L352" s="73"/>
      <c r="M352" s="69" t="str">
        <f>IF(C352&lt;&gt;"",DailyLog!$S$3,"")</f>
        <v/>
      </c>
      <c r="N352" s="56" t="str">
        <f t="shared" si="16"/>
        <v/>
      </c>
      <c r="O352" s="53" t="str">
        <f>IF($B352&lt;&gt;"",IF(ISNUMBER(_xlfn.XMATCH($B352,Language!$A$6:$E$6)),0,IF(ISNUMBER(_xlfn.XMATCH($B352,Language!$A$29:$E$29)),'Lista de Prestatarios'!$B$3,VLOOKUP(B352,'Lista de Prestatarios'!$A$2:$B$500,2,FALSE))),"")</f>
        <v/>
      </c>
      <c r="P352" s="58" t="str">
        <f>IF(B352&lt;&gt;"",IF(OR(D352&gt;0,G352&gt;0),COUNTIF($B$2:B352,B352),COUNTIFS($B$2:B352,B352,$E$2:E352,"&gt;0")),"")</f>
        <v/>
      </c>
    </row>
    <row r="353" spans="1:16" x14ac:dyDescent="0.35">
      <c r="A353" s="51" t="str">
        <f t="shared" si="15"/>
        <v/>
      </c>
      <c r="B353" s="99"/>
      <c r="C353" s="3"/>
      <c r="D353" s="13"/>
      <c r="E353" s="13"/>
      <c r="F353" s="13"/>
      <c r="G353" s="81"/>
      <c r="H353" s="107" t="str">
        <f>IF(B353&lt;&gt;"",IF(OR(O353=0,O353=999),"",SUMIFS($E$2:E353,$A$2:A353,A353)-SUMIFS($F$2:F353,$A$2:A353,A353)),"")</f>
        <v/>
      </c>
      <c r="I353" s="109" t="str">
        <f t="shared" si="17"/>
        <v/>
      </c>
      <c r="J353" s="113"/>
      <c r="K353" s="90"/>
      <c r="L353" s="73"/>
      <c r="M353" s="69" t="str">
        <f>IF(C353&lt;&gt;"",DailyLog!$S$3,"")</f>
        <v/>
      </c>
      <c r="N353" s="56" t="str">
        <f t="shared" si="16"/>
        <v/>
      </c>
      <c r="O353" s="53" t="str">
        <f>IF($B353&lt;&gt;"",IF(ISNUMBER(_xlfn.XMATCH($B353,Language!$A$6:$E$6)),0,IF(ISNUMBER(_xlfn.XMATCH($B353,Language!$A$29:$E$29)),'Lista de Prestatarios'!$B$3,VLOOKUP(B353,'Lista de Prestatarios'!$A$2:$B$500,2,FALSE))),"")</f>
        <v/>
      </c>
      <c r="P353" s="58" t="str">
        <f>IF(B353&lt;&gt;"",IF(OR(D353&gt;0,G353&gt;0),COUNTIF($B$2:B353,B353),COUNTIFS($B$2:B353,B353,$E$2:E353,"&gt;0")),"")</f>
        <v/>
      </c>
    </row>
    <row r="354" spans="1:16" x14ac:dyDescent="0.35">
      <c r="A354" s="51" t="str">
        <f t="shared" si="15"/>
        <v/>
      </c>
      <c r="B354" s="99"/>
      <c r="C354" s="3"/>
      <c r="D354" s="13"/>
      <c r="E354" s="13"/>
      <c r="F354" s="13"/>
      <c r="G354" s="81"/>
      <c r="H354" s="107" t="str">
        <f>IF(B354&lt;&gt;"",IF(OR(O354=0,O354=999),"",SUMIFS($E$2:E354,$A$2:A354,A354)-SUMIFS($F$2:F354,$A$2:A354,A354)),"")</f>
        <v/>
      </c>
      <c r="I354" s="109" t="str">
        <f t="shared" si="17"/>
        <v/>
      </c>
      <c r="J354" s="113"/>
      <c r="K354" s="90"/>
      <c r="L354" s="73"/>
      <c r="M354" s="69" t="str">
        <f>IF(C354&lt;&gt;"",DailyLog!$S$3,"")</f>
        <v/>
      </c>
      <c r="N354" s="56" t="str">
        <f t="shared" si="16"/>
        <v/>
      </c>
      <c r="O354" s="53" t="str">
        <f>IF($B354&lt;&gt;"",IF(ISNUMBER(_xlfn.XMATCH($B354,Language!$A$6:$E$6)),0,IF(ISNUMBER(_xlfn.XMATCH($B354,Language!$A$29:$E$29)),'Lista de Prestatarios'!$B$3,VLOOKUP(B354,'Lista de Prestatarios'!$A$2:$B$500,2,FALSE))),"")</f>
        <v/>
      </c>
      <c r="P354" s="58" t="str">
        <f>IF(B354&lt;&gt;"",IF(OR(D354&gt;0,G354&gt;0),COUNTIF($B$2:B354,B354),COUNTIFS($B$2:B354,B354,$E$2:E354,"&gt;0")),"")</f>
        <v/>
      </c>
    </row>
    <row r="355" spans="1:16" x14ac:dyDescent="0.35">
      <c r="A355" s="51" t="str">
        <f t="shared" si="15"/>
        <v/>
      </c>
      <c r="B355" s="99"/>
      <c r="C355" s="3"/>
      <c r="D355" s="13"/>
      <c r="E355" s="13"/>
      <c r="F355" s="13"/>
      <c r="G355" s="81"/>
      <c r="H355" s="107" t="str">
        <f>IF(B355&lt;&gt;"",IF(OR(O355=0,O355=999),"",SUMIFS($E$2:E355,$A$2:A355,A355)-SUMIFS($F$2:F355,$A$2:A355,A355)),"")</f>
        <v/>
      </c>
      <c r="I355" s="109" t="str">
        <f t="shared" si="17"/>
        <v/>
      </c>
      <c r="J355" s="113"/>
      <c r="K355" s="90"/>
      <c r="L355" s="73"/>
      <c r="M355" s="69" t="str">
        <f>IF(C355&lt;&gt;"",DailyLog!$S$3,"")</f>
        <v/>
      </c>
      <c r="N355" s="56" t="str">
        <f t="shared" si="16"/>
        <v/>
      </c>
      <c r="O355" s="53" t="str">
        <f>IF($B355&lt;&gt;"",IF(ISNUMBER(_xlfn.XMATCH($B355,Language!$A$6:$E$6)),0,IF(ISNUMBER(_xlfn.XMATCH($B355,Language!$A$29:$E$29)),'Lista de Prestatarios'!$B$3,VLOOKUP(B355,'Lista de Prestatarios'!$A$2:$B$500,2,FALSE))),"")</f>
        <v/>
      </c>
      <c r="P355" s="58" t="str">
        <f>IF(B355&lt;&gt;"",IF(OR(D355&gt;0,G355&gt;0),COUNTIF($B$2:B355,B355),COUNTIFS($B$2:B355,B355,$E$2:E355,"&gt;0")),"")</f>
        <v/>
      </c>
    </row>
    <row r="356" spans="1:16" x14ac:dyDescent="0.35">
      <c r="A356" s="51" t="str">
        <f t="shared" si="15"/>
        <v/>
      </c>
      <c r="B356" s="99"/>
      <c r="C356" s="3"/>
      <c r="D356" s="13"/>
      <c r="E356" s="13"/>
      <c r="F356" s="13"/>
      <c r="G356" s="81"/>
      <c r="H356" s="107" t="str">
        <f>IF(B356&lt;&gt;"",IF(OR(O356=0,O356=999),"",SUMIFS($E$2:E356,$A$2:A356,A356)-SUMIFS($F$2:F356,$A$2:A356,A356)),"")</f>
        <v/>
      </c>
      <c r="I356" s="109" t="str">
        <f t="shared" si="17"/>
        <v/>
      </c>
      <c r="J356" s="113"/>
      <c r="K356" s="90"/>
      <c r="L356" s="73"/>
      <c r="M356" s="69" t="str">
        <f>IF(C356&lt;&gt;"",DailyLog!$S$3,"")</f>
        <v/>
      </c>
      <c r="N356" s="56" t="str">
        <f t="shared" si="16"/>
        <v/>
      </c>
      <c r="O356" s="53" t="str">
        <f>IF($B356&lt;&gt;"",IF(ISNUMBER(_xlfn.XMATCH($B356,Language!$A$6:$E$6)),0,IF(ISNUMBER(_xlfn.XMATCH($B356,Language!$A$29:$E$29)),'Lista de Prestatarios'!$B$3,VLOOKUP(B356,'Lista de Prestatarios'!$A$2:$B$500,2,FALSE))),"")</f>
        <v/>
      </c>
      <c r="P356" s="58" t="str">
        <f>IF(B356&lt;&gt;"",IF(OR(D356&gt;0,G356&gt;0),COUNTIF($B$2:B356,B356),COUNTIFS($B$2:B356,B356,$E$2:E356,"&gt;0")),"")</f>
        <v/>
      </c>
    </row>
    <row r="357" spans="1:16" x14ac:dyDescent="0.35">
      <c r="A357" s="51" t="str">
        <f t="shared" si="15"/>
        <v/>
      </c>
      <c r="B357" s="99"/>
      <c r="C357" s="3"/>
      <c r="D357" s="13"/>
      <c r="E357" s="13"/>
      <c r="F357" s="13"/>
      <c r="G357" s="81"/>
      <c r="H357" s="107" t="str">
        <f>IF(B357&lt;&gt;"",IF(OR(O357=0,O357=999),"",SUMIFS($E$2:E357,$A$2:A357,A357)-SUMIFS($F$2:F357,$A$2:A357,A357)),"")</f>
        <v/>
      </c>
      <c r="I357" s="109" t="str">
        <f t="shared" si="17"/>
        <v/>
      </c>
      <c r="J357" s="113"/>
      <c r="K357" s="90"/>
      <c r="L357" s="73"/>
      <c r="M357" s="69" t="str">
        <f>IF(C357&lt;&gt;"",DailyLog!$S$3,"")</f>
        <v/>
      </c>
      <c r="N357" s="56" t="str">
        <f t="shared" si="16"/>
        <v/>
      </c>
      <c r="O357" s="53" t="str">
        <f>IF($B357&lt;&gt;"",IF(ISNUMBER(_xlfn.XMATCH($B357,Language!$A$6:$E$6)),0,IF(ISNUMBER(_xlfn.XMATCH($B357,Language!$A$29:$E$29)),'Lista de Prestatarios'!$B$3,VLOOKUP(B357,'Lista de Prestatarios'!$A$2:$B$500,2,FALSE))),"")</f>
        <v/>
      </c>
      <c r="P357" s="58" t="str">
        <f>IF(B357&lt;&gt;"",IF(OR(D357&gt;0,G357&gt;0),COUNTIF($B$2:B357,B357),COUNTIFS($B$2:B357,B357,$E$2:E357,"&gt;0")),"")</f>
        <v/>
      </c>
    </row>
    <row r="358" spans="1:16" x14ac:dyDescent="0.35">
      <c r="A358" s="51" t="str">
        <f t="shared" si="15"/>
        <v/>
      </c>
      <c r="B358" s="99"/>
      <c r="C358" s="3"/>
      <c r="D358" s="13"/>
      <c r="E358" s="13"/>
      <c r="F358" s="13"/>
      <c r="G358" s="81"/>
      <c r="H358" s="107" t="str">
        <f>IF(B358&lt;&gt;"",IF(OR(O358=0,O358=999),"",SUMIFS($E$2:E358,$A$2:A358,A358)-SUMIFS($F$2:F358,$A$2:A358,A358)),"")</f>
        <v/>
      </c>
      <c r="I358" s="109" t="str">
        <f t="shared" si="17"/>
        <v/>
      </c>
      <c r="J358" s="113"/>
      <c r="K358" s="90"/>
      <c r="L358" s="73"/>
      <c r="M358" s="69" t="str">
        <f>IF(C358&lt;&gt;"",DailyLog!$S$3,"")</f>
        <v/>
      </c>
      <c r="N358" s="56" t="str">
        <f t="shared" si="16"/>
        <v/>
      </c>
      <c r="O358" s="53" t="str">
        <f>IF($B358&lt;&gt;"",IF(ISNUMBER(_xlfn.XMATCH($B358,Language!$A$6:$E$6)),0,IF(ISNUMBER(_xlfn.XMATCH($B358,Language!$A$29:$E$29)),'Lista de Prestatarios'!$B$3,VLOOKUP(B358,'Lista de Prestatarios'!$A$2:$B$500,2,FALSE))),"")</f>
        <v/>
      </c>
      <c r="P358" s="58" t="str">
        <f>IF(B358&lt;&gt;"",IF(OR(D358&gt;0,G358&gt;0),COUNTIF($B$2:B358,B358),COUNTIFS($B$2:B358,B358,$E$2:E358,"&gt;0")),"")</f>
        <v/>
      </c>
    </row>
    <row r="359" spans="1:16" x14ac:dyDescent="0.35">
      <c r="A359" s="51" t="str">
        <f t="shared" si="15"/>
        <v/>
      </c>
      <c r="B359" s="99"/>
      <c r="C359" s="3"/>
      <c r="D359" s="13"/>
      <c r="E359" s="13"/>
      <c r="F359" s="13"/>
      <c r="G359" s="81"/>
      <c r="H359" s="107" t="str">
        <f>IF(B359&lt;&gt;"",IF(OR(O359=0,O359=999),"",SUMIFS($E$2:E359,$A$2:A359,A359)-SUMIFS($F$2:F359,$A$2:A359,A359)),"")</f>
        <v/>
      </c>
      <c r="I359" s="109" t="str">
        <f t="shared" si="17"/>
        <v/>
      </c>
      <c r="J359" s="113"/>
      <c r="K359" s="90"/>
      <c r="L359" s="73"/>
      <c r="M359" s="69" t="str">
        <f>IF(C359&lt;&gt;"",DailyLog!$S$3,"")</f>
        <v/>
      </c>
      <c r="N359" s="56" t="str">
        <f t="shared" si="16"/>
        <v/>
      </c>
      <c r="O359" s="53" t="str">
        <f>IF($B359&lt;&gt;"",IF(ISNUMBER(_xlfn.XMATCH($B359,Language!$A$6:$E$6)),0,IF(ISNUMBER(_xlfn.XMATCH($B359,Language!$A$29:$E$29)),'Lista de Prestatarios'!$B$3,VLOOKUP(B359,'Lista de Prestatarios'!$A$2:$B$500,2,FALSE))),"")</f>
        <v/>
      </c>
      <c r="P359" s="58" t="str">
        <f>IF(B359&lt;&gt;"",IF(OR(D359&gt;0,G359&gt;0),COUNTIF($B$2:B359,B359),COUNTIFS($B$2:B359,B359,$E$2:E359,"&gt;0")),"")</f>
        <v/>
      </c>
    </row>
    <row r="360" spans="1:16" x14ac:dyDescent="0.35">
      <c r="A360" s="51" t="str">
        <f t="shared" si="15"/>
        <v/>
      </c>
      <c r="B360" s="99"/>
      <c r="C360" s="3"/>
      <c r="D360" s="13"/>
      <c r="E360" s="13"/>
      <c r="F360" s="13"/>
      <c r="G360" s="81"/>
      <c r="H360" s="107" t="str">
        <f>IF(B360&lt;&gt;"",IF(OR(O360=0,O360=999),"",SUMIFS($E$2:E360,$A$2:A360,A360)-SUMIFS($F$2:F360,$A$2:A360,A360)),"")</f>
        <v/>
      </c>
      <c r="I360" s="109" t="str">
        <f t="shared" si="17"/>
        <v/>
      </c>
      <c r="J360" s="113"/>
      <c r="K360" s="90"/>
      <c r="L360" s="73"/>
      <c r="M360" s="69" t="str">
        <f>IF(C360&lt;&gt;"",DailyLog!$S$3,"")</f>
        <v/>
      </c>
      <c r="N360" s="56" t="str">
        <f t="shared" si="16"/>
        <v/>
      </c>
      <c r="O360" s="53" t="str">
        <f>IF($B360&lt;&gt;"",IF(ISNUMBER(_xlfn.XMATCH($B360,Language!$A$6:$E$6)),0,IF(ISNUMBER(_xlfn.XMATCH($B360,Language!$A$29:$E$29)),'Lista de Prestatarios'!$B$3,VLOOKUP(B360,'Lista de Prestatarios'!$A$2:$B$500,2,FALSE))),"")</f>
        <v/>
      </c>
      <c r="P360" s="58" t="str">
        <f>IF(B360&lt;&gt;"",IF(OR(D360&gt;0,G360&gt;0),COUNTIF($B$2:B360,B360),COUNTIFS($B$2:B360,B360,$E$2:E360,"&gt;0")),"")</f>
        <v/>
      </c>
    </row>
    <row r="361" spans="1:16" x14ac:dyDescent="0.35">
      <c r="A361" s="51" t="str">
        <f t="shared" si="15"/>
        <v/>
      </c>
      <c r="B361" s="101"/>
      <c r="C361" s="3"/>
      <c r="D361" s="13"/>
      <c r="E361" s="13"/>
      <c r="F361" s="13"/>
      <c r="G361" s="81"/>
      <c r="H361" s="107" t="str">
        <f>IF(B361&lt;&gt;"",IF(OR(O361=0,O361=999),"",SUMIFS($E$2:E361,$A$2:A361,A361)-SUMIFS($F$2:F361,$A$2:A361,A361)),"")</f>
        <v/>
      </c>
      <c r="I361" s="109" t="str">
        <f t="shared" si="17"/>
        <v/>
      </c>
      <c r="J361" s="113"/>
      <c r="K361" s="90"/>
      <c r="L361" s="73"/>
      <c r="M361" s="69" t="str">
        <f>IF(C361&lt;&gt;"",DailyLog!$S$3,"")</f>
        <v/>
      </c>
      <c r="N361" s="56" t="str">
        <f t="shared" si="16"/>
        <v/>
      </c>
      <c r="O361" s="53" t="str">
        <f>IF($B361&lt;&gt;"",IF(ISNUMBER(_xlfn.XMATCH($B361,Language!$A$6:$E$6)),0,IF(ISNUMBER(_xlfn.XMATCH($B361,Language!$A$29:$E$29)),'Lista de Prestatarios'!$B$3,VLOOKUP(B361,'Lista de Prestatarios'!$A$2:$B$500,2,FALSE))),"")</f>
        <v/>
      </c>
      <c r="P361" s="58" t="str">
        <f>IF(B361&lt;&gt;"",IF(OR(D361&gt;0,G361&gt;0),COUNTIF($B$2:B361,B361),COUNTIFS($B$2:B361,B361,$E$2:E361,"&gt;0")),"")</f>
        <v/>
      </c>
    </row>
    <row r="362" spans="1:16" x14ac:dyDescent="0.35">
      <c r="A362" s="51" t="str">
        <f t="shared" si="15"/>
        <v/>
      </c>
      <c r="B362" s="101"/>
      <c r="C362" s="3"/>
      <c r="D362" s="13"/>
      <c r="E362" s="13"/>
      <c r="F362" s="13"/>
      <c r="G362" s="81"/>
      <c r="H362" s="107" t="str">
        <f>IF(B362&lt;&gt;"",IF(OR(O362=0,O362=999),"",SUMIFS($E$2:E362,$A$2:A362,A362)-SUMIFS($F$2:F362,$A$2:A362,A362)),"")</f>
        <v/>
      </c>
      <c r="I362" s="109" t="str">
        <f t="shared" si="17"/>
        <v/>
      </c>
      <c r="J362" s="113"/>
      <c r="K362" s="90"/>
      <c r="L362" s="73"/>
      <c r="M362" s="69" t="str">
        <f>IF(C362&lt;&gt;"",DailyLog!$S$3,"")</f>
        <v/>
      </c>
      <c r="N362" s="56" t="str">
        <f t="shared" si="16"/>
        <v/>
      </c>
      <c r="O362" s="53" t="str">
        <f>IF($B362&lt;&gt;"",IF(ISNUMBER(_xlfn.XMATCH($B362,Language!$A$6:$E$6)),0,IF(ISNUMBER(_xlfn.XMATCH($B362,Language!$A$29:$E$29)),'Lista de Prestatarios'!$B$3,VLOOKUP(B362,'Lista de Prestatarios'!$A$2:$B$500,2,FALSE))),"")</f>
        <v/>
      </c>
      <c r="P362" s="58" t="str">
        <f>IF(B362&lt;&gt;"",IF(OR(D362&gt;0,G362&gt;0),COUNTIF($B$2:B362,B362),COUNTIFS($B$2:B362,B362,$E$2:E362,"&gt;0")),"")</f>
        <v/>
      </c>
    </row>
    <row r="363" spans="1:16" x14ac:dyDescent="0.35">
      <c r="A363" s="51" t="str">
        <f t="shared" si="15"/>
        <v/>
      </c>
      <c r="B363" s="99"/>
      <c r="C363" s="3"/>
      <c r="D363" s="13"/>
      <c r="E363" s="13"/>
      <c r="F363" s="13"/>
      <c r="G363" s="81"/>
      <c r="H363" s="107" t="str">
        <f>IF(B363&lt;&gt;"",IF(OR(O363=0,O363=999),"",SUMIFS($E$2:E363,$A$2:A363,A363)-SUMIFS($F$2:F363,$A$2:A363,A363)),"")</f>
        <v/>
      </c>
      <c r="I363" s="109" t="str">
        <f t="shared" si="17"/>
        <v/>
      </c>
      <c r="J363" s="113"/>
      <c r="K363" s="90"/>
      <c r="L363" s="73"/>
      <c r="M363" s="69" t="str">
        <f>IF(C363&lt;&gt;"",DailyLog!$S$3,"")</f>
        <v/>
      </c>
      <c r="N363" s="56" t="str">
        <f t="shared" si="16"/>
        <v/>
      </c>
      <c r="O363" s="53" t="str">
        <f>IF($B363&lt;&gt;"",IF(ISNUMBER(_xlfn.XMATCH($B363,Language!$A$6:$E$6)),0,IF(ISNUMBER(_xlfn.XMATCH($B363,Language!$A$29:$E$29)),'Lista de Prestatarios'!$B$3,VLOOKUP(B363,'Lista de Prestatarios'!$A$2:$B$500,2,FALSE))),"")</f>
        <v/>
      </c>
      <c r="P363" s="58" t="str">
        <f>IF(B363&lt;&gt;"",IF(OR(D363&gt;0,G363&gt;0),COUNTIF($B$2:B363,B363),COUNTIFS($B$2:B363,B363,$E$2:E363,"&gt;0")),"")</f>
        <v/>
      </c>
    </row>
    <row r="364" spans="1:16" x14ac:dyDescent="0.35">
      <c r="A364" s="51" t="str">
        <f t="shared" si="15"/>
        <v/>
      </c>
      <c r="B364" s="99"/>
      <c r="C364" s="3"/>
      <c r="D364" s="13"/>
      <c r="E364" s="13"/>
      <c r="F364" s="13"/>
      <c r="G364" s="81"/>
      <c r="H364" s="107" t="str">
        <f>IF(B364&lt;&gt;"",IF(OR(O364=0,O364=999),"",SUMIFS($E$2:E364,$A$2:A364,A364)-SUMIFS($F$2:F364,$A$2:A364,A364)),"")</f>
        <v/>
      </c>
      <c r="I364" s="109" t="str">
        <f t="shared" si="17"/>
        <v/>
      </c>
      <c r="J364" s="113"/>
      <c r="K364" s="90"/>
      <c r="L364" s="73"/>
      <c r="M364" s="69" t="str">
        <f>IF(C364&lt;&gt;"",DailyLog!$S$3,"")</f>
        <v/>
      </c>
      <c r="N364" s="56" t="str">
        <f t="shared" si="16"/>
        <v/>
      </c>
      <c r="O364" s="53" t="str">
        <f>IF($B364&lt;&gt;"",IF(ISNUMBER(_xlfn.XMATCH($B364,Language!$A$6:$E$6)),0,IF(ISNUMBER(_xlfn.XMATCH($B364,Language!$A$29:$E$29)),'Lista de Prestatarios'!$B$3,VLOOKUP(B364,'Lista de Prestatarios'!$A$2:$B$500,2,FALSE))),"")</f>
        <v/>
      </c>
      <c r="P364" s="58" t="str">
        <f>IF(B364&lt;&gt;"",IF(OR(D364&gt;0,G364&gt;0),COUNTIF($B$2:B364,B364),COUNTIFS($B$2:B364,B364,$E$2:E364,"&gt;0")),"")</f>
        <v/>
      </c>
    </row>
    <row r="365" spans="1:16" x14ac:dyDescent="0.35">
      <c r="A365" s="51" t="str">
        <f t="shared" si="15"/>
        <v/>
      </c>
      <c r="B365" s="100"/>
      <c r="C365" s="3"/>
      <c r="D365" s="13"/>
      <c r="E365" s="13"/>
      <c r="F365" s="13"/>
      <c r="G365" s="81"/>
      <c r="H365" s="107" t="str">
        <f>IF(B365&lt;&gt;"",IF(OR(O365=0,O365=999),"",SUMIFS($E$2:E365,$A$2:A365,A365)-SUMIFS($F$2:F365,$A$2:A365,A365)),"")</f>
        <v/>
      </c>
      <c r="I365" s="109" t="str">
        <f t="shared" si="17"/>
        <v/>
      </c>
      <c r="J365" s="113"/>
      <c r="K365" s="90"/>
      <c r="L365" s="73"/>
      <c r="M365" s="69" t="str">
        <f>IF(C365&lt;&gt;"",DailyLog!$S$3,"")</f>
        <v/>
      </c>
      <c r="N365" s="56" t="str">
        <f t="shared" si="16"/>
        <v/>
      </c>
      <c r="O365" s="53" t="str">
        <f>IF($B365&lt;&gt;"",IF(ISNUMBER(_xlfn.XMATCH($B365,Language!$A$6:$E$6)),0,IF(ISNUMBER(_xlfn.XMATCH($B365,Language!$A$29:$E$29)),'Lista de Prestatarios'!$B$3,VLOOKUP(B365,'Lista de Prestatarios'!$A$2:$B$500,2,FALSE))),"")</f>
        <v/>
      </c>
      <c r="P365" s="58" t="str">
        <f>IF(B365&lt;&gt;"",IF(OR(D365&gt;0,G365&gt;0),COUNTIF($B$2:B365,B365),COUNTIFS($B$2:B365,B365,$E$2:E365,"&gt;0")),"")</f>
        <v/>
      </c>
    </row>
    <row r="366" spans="1:16" x14ac:dyDescent="0.35">
      <c r="A366" s="51" t="str">
        <f t="shared" si="15"/>
        <v/>
      </c>
      <c r="B366" s="99"/>
      <c r="C366" s="3"/>
      <c r="D366" s="13"/>
      <c r="E366" s="13"/>
      <c r="F366" s="13"/>
      <c r="G366" s="81"/>
      <c r="H366" s="107" t="str">
        <f>IF(B366&lt;&gt;"",IF(OR(O366=0,O366=999),"",SUMIFS($E$2:E366,$A$2:A366,A366)-SUMIFS($F$2:F366,$A$2:A366,A366)),"")</f>
        <v/>
      </c>
      <c r="I366" s="109" t="str">
        <f t="shared" si="17"/>
        <v/>
      </c>
      <c r="J366" s="113"/>
      <c r="K366" s="90"/>
      <c r="L366" s="73"/>
      <c r="M366" s="69" t="str">
        <f>IF(C366&lt;&gt;"",DailyLog!$S$3,"")</f>
        <v/>
      </c>
      <c r="N366" s="56" t="str">
        <f t="shared" si="16"/>
        <v/>
      </c>
      <c r="O366" s="53" t="str">
        <f>IF($B366&lt;&gt;"",IF(ISNUMBER(_xlfn.XMATCH($B366,Language!$A$6:$E$6)),0,IF(ISNUMBER(_xlfn.XMATCH($B366,Language!$A$29:$E$29)),'Lista de Prestatarios'!$B$3,VLOOKUP(B366,'Lista de Prestatarios'!$A$2:$B$500,2,FALSE))),"")</f>
        <v/>
      </c>
      <c r="P366" s="58" t="str">
        <f>IF(B366&lt;&gt;"",IF(OR(D366&gt;0,G366&gt;0),COUNTIF($B$2:B366,B366),COUNTIFS($B$2:B366,B366,$E$2:E366,"&gt;0")),"")</f>
        <v/>
      </c>
    </row>
    <row r="367" spans="1:16" x14ac:dyDescent="0.35">
      <c r="A367" s="51" t="str">
        <f t="shared" si="15"/>
        <v/>
      </c>
      <c r="B367" s="99"/>
      <c r="C367" s="3"/>
      <c r="D367" s="13"/>
      <c r="E367" s="13"/>
      <c r="F367" s="13"/>
      <c r="G367" s="81"/>
      <c r="H367" s="107" t="str">
        <f>IF(B367&lt;&gt;"",IF(OR(O367=0,O367=999),"",SUMIFS($E$2:E367,$A$2:A367,A367)-SUMIFS($F$2:F367,$A$2:A367,A367)),"")</f>
        <v/>
      </c>
      <c r="I367" s="109" t="str">
        <f t="shared" si="17"/>
        <v/>
      </c>
      <c r="J367" s="113"/>
      <c r="K367" s="90"/>
      <c r="L367" s="73"/>
      <c r="M367" s="69" t="str">
        <f>IF(C367&lt;&gt;"",DailyLog!$S$3,"")</f>
        <v/>
      </c>
      <c r="N367" s="56" t="str">
        <f t="shared" si="16"/>
        <v/>
      </c>
      <c r="O367" s="53" t="str">
        <f>IF($B367&lt;&gt;"",IF(ISNUMBER(_xlfn.XMATCH($B367,Language!$A$6:$E$6)),0,IF(ISNUMBER(_xlfn.XMATCH($B367,Language!$A$29:$E$29)),'Lista de Prestatarios'!$B$3,VLOOKUP(B367,'Lista de Prestatarios'!$A$2:$B$500,2,FALSE))),"")</f>
        <v/>
      </c>
      <c r="P367" s="58" t="str">
        <f>IF(B367&lt;&gt;"",IF(OR(D367&gt;0,G367&gt;0),COUNTIF($B$2:B367,B367),COUNTIFS($B$2:B367,B367,$E$2:E367,"&gt;0")),"")</f>
        <v/>
      </c>
    </row>
    <row r="368" spans="1:16" x14ac:dyDescent="0.35">
      <c r="A368" s="51" t="str">
        <f t="shared" si="15"/>
        <v/>
      </c>
      <c r="B368" s="99"/>
      <c r="C368" s="3"/>
      <c r="D368" s="13"/>
      <c r="E368" s="13"/>
      <c r="F368" s="13"/>
      <c r="G368" s="81"/>
      <c r="H368" s="107" t="str">
        <f>IF(B368&lt;&gt;"",IF(OR(O368=0,O368=999),"",SUMIFS($E$2:E368,$A$2:A368,A368)-SUMIFS($F$2:F368,$A$2:A368,A368)),"")</f>
        <v/>
      </c>
      <c r="I368" s="109" t="str">
        <f t="shared" si="17"/>
        <v/>
      </c>
      <c r="J368" s="113"/>
      <c r="K368" s="90"/>
      <c r="L368" s="73"/>
      <c r="M368" s="69" t="str">
        <f>IF(C368&lt;&gt;"",DailyLog!$S$3,"")</f>
        <v/>
      </c>
      <c r="N368" s="56" t="str">
        <f t="shared" si="16"/>
        <v/>
      </c>
      <c r="O368" s="53" t="str">
        <f>IF($B368&lt;&gt;"",IF(ISNUMBER(_xlfn.XMATCH($B368,Language!$A$6:$E$6)),0,IF(ISNUMBER(_xlfn.XMATCH($B368,Language!$A$29:$E$29)),'Lista de Prestatarios'!$B$3,VLOOKUP(B368,'Lista de Prestatarios'!$A$2:$B$500,2,FALSE))),"")</f>
        <v/>
      </c>
      <c r="P368" s="58" t="str">
        <f>IF(B368&lt;&gt;"",IF(OR(D368&gt;0,G368&gt;0),COUNTIF($B$2:B368,B368),COUNTIFS($B$2:B368,B368,$E$2:E368,"&gt;0")),"")</f>
        <v/>
      </c>
    </row>
    <row r="369" spans="1:16" x14ac:dyDescent="0.35">
      <c r="A369" s="51" t="str">
        <f t="shared" si="15"/>
        <v/>
      </c>
      <c r="B369" s="99"/>
      <c r="C369" s="3"/>
      <c r="D369" s="13"/>
      <c r="E369" s="13"/>
      <c r="F369" s="13"/>
      <c r="G369" s="81"/>
      <c r="H369" s="107" t="str">
        <f>IF(B369&lt;&gt;"",IF(OR(O369=0,O369=999),"",SUMIFS($E$2:E369,$A$2:A369,A369)-SUMIFS($F$2:F369,$A$2:A369,A369)),"")</f>
        <v/>
      </c>
      <c r="I369" s="109" t="str">
        <f t="shared" si="17"/>
        <v/>
      </c>
      <c r="J369" s="113"/>
      <c r="K369" s="90"/>
      <c r="L369" s="73"/>
      <c r="M369" s="69" t="str">
        <f>IF(C369&lt;&gt;"",DailyLog!$S$3,"")</f>
        <v/>
      </c>
      <c r="N369" s="56" t="str">
        <f t="shared" si="16"/>
        <v/>
      </c>
      <c r="O369" s="53" t="str">
        <f>IF($B369&lt;&gt;"",IF(ISNUMBER(_xlfn.XMATCH($B369,Language!$A$6:$E$6)),0,IF(ISNUMBER(_xlfn.XMATCH($B369,Language!$A$29:$E$29)),'Lista de Prestatarios'!$B$3,VLOOKUP(B369,'Lista de Prestatarios'!$A$2:$B$500,2,FALSE))),"")</f>
        <v/>
      </c>
      <c r="P369" s="58" t="str">
        <f>IF(B369&lt;&gt;"",IF(OR(D369&gt;0,G369&gt;0),COUNTIF($B$2:B369,B369),COUNTIFS($B$2:B369,B369,$E$2:E369,"&gt;0")),"")</f>
        <v/>
      </c>
    </row>
    <row r="370" spans="1:16" x14ac:dyDescent="0.35">
      <c r="A370" s="51" t="str">
        <f t="shared" si="15"/>
        <v/>
      </c>
      <c r="B370" s="99"/>
      <c r="C370" s="3"/>
      <c r="D370" s="13"/>
      <c r="E370" s="13"/>
      <c r="F370" s="13"/>
      <c r="G370" s="81"/>
      <c r="H370" s="107" t="str">
        <f>IF(B370&lt;&gt;"",IF(OR(O370=0,O370=999),"",SUMIFS($E$2:E370,$A$2:A370,A370)-SUMIFS($F$2:F370,$A$2:A370,A370)),"")</f>
        <v/>
      </c>
      <c r="I370" s="109" t="str">
        <f t="shared" si="17"/>
        <v/>
      </c>
      <c r="J370" s="113"/>
      <c r="K370" s="90"/>
      <c r="L370" s="73"/>
      <c r="M370" s="69" t="str">
        <f>IF(C370&lt;&gt;"",DailyLog!$S$3,"")</f>
        <v/>
      </c>
      <c r="N370" s="56" t="str">
        <f t="shared" si="16"/>
        <v/>
      </c>
      <c r="O370" s="53" t="str">
        <f>IF($B370&lt;&gt;"",IF(ISNUMBER(_xlfn.XMATCH($B370,Language!$A$6:$E$6)),0,IF(ISNUMBER(_xlfn.XMATCH($B370,Language!$A$29:$E$29)),'Lista de Prestatarios'!$B$3,VLOOKUP(B370,'Lista de Prestatarios'!$A$2:$B$500,2,FALSE))),"")</f>
        <v/>
      </c>
      <c r="P370" s="58" t="str">
        <f>IF(B370&lt;&gt;"",IF(OR(D370&gt;0,G370&gt;0),COUNTIF($B$2:B370,B370),COUNTIFS($B$2:B370,B370,$E$2:E370,"&gt;0")),"")</f>
        <v/>
      </c>
    </row>
    <row r="371" spans="1:16" x14ac:dyDescent="0.35">
      <c r="A371" s="51" t="str">
        <f t="shared" si="15"/>
        <v/>
      </c>
      <c r="B371" s="99"/>
      <c r="C371" s="3"/>
      <c r="D371" s="13"/>
      <c r="E371" s="13"/>
      <c r="F371" s="13"/>
      <c r="G371" s="81"/>
      <c r="H371" s="107" t="str">
        <f>IF(B371&lt;&gt;"",IF(OR(O371=0,O371=999),"",SUMIFS($E$2:E371,$A$2:A371,A371)-SUMIFS($F$2:F371,$A$2:A371,A371)),"")</f>
        <v/>
      </c>
      <c r="I371" s="109" t="str">
        <f t="shared" si="17"/>
        <v/>
      </c>
      <c r="J371" s="113"/>
      <c r="K371" s="90"/>
      <c r="L371" s="73"/>
      <c r="M371" s="69" t="str">
        <f>IF(C371&lt;&gt;"",DailyLog!$S$3,"")</f>
        <v/>
      </c>
      <c r="N371" s="56" t="str">
        <f t="shared" si="16"/>
        <v/>
      </c>
      <c r="O371" s="53" t="str">
        <f>IF($B371&lt;&gt;"",IF(ISNUMBER(_xlfn.XMATCH($B371,Language!$A$6:$E$6)),0,IF(ISNUMBER(_xlfn.XMATCH($B371,Language!$A$29:$E$29)),'Lista de Prestatarios'!$B$3,VLOOKUP(B371,'Lista de Prestatarios'!$A$2:$B$500,2,FALSE))),"")</f>
        <v/>
      </c>
      <c r="P371" s="58" t="str">
        <f>IF(B371&lt;&gt;"",IF(OR(D371&gt;0,G371&gt;0),COUNTIF($B$2:B371,B371),COUNTIFS($B$2:B371,B371,$E$2:E371,"&gt;0")),"")</f>
        <v/>
      </c>
    </row>
    <row r="372" spans="1:16" x14ac:dyDescent="0.35">
      <c r="A372" s="51" t="str">
        <f t="shared" si="15"/>
        <v/>
      </c>
      <c r="B372" s="99"/>
      <c r="C372" s="3"/>
      <c r="D372" s="13"/>
      <c r="E372" s="13"/>
      <c r="F372" s="13"/>
      <c r="G372" s="81"/>
      <c r="H372" s="107" t="str">
        <f>IF(B372&lt;&gt;"",IF(OR(O372=0,O372=999),"",SUMIFS($E$2:E372,$A$2:A372,A372)-SUMIFS($F$2:F372,$A$2:A372,A372)),"")</f>
        <v/>
      </c>
      <c r="I372" s="109" t="str">
        <f t="shared" si="17"/>
        <v/>
      </c>
      <c r="J372" s="113"/>
      <c r="K372" s="90"/>
      <c r="L372" s="73"/>
      <c r="M372" s="69" t="str">
        <f>IF(C372&lt;&gt;"",DailyLog!$S$3,"")</f>
        <v/>
      </c>
      <c r="N372" s="56" t="str">
        <f t="shared" si="16"/>
        <v/>
      </c>
      <c r="O372" s="53" t="str">
        <f>IF($B372&lt;&gt;"",IF(ISNUMBER(_xlfn.XMATCH($B372,Language!$A$6:$E$6)),0,IF(ISNUMBER(_xlfn.XMATCH($B372,Language!$A$29:$E$29)),'Lista de Prestatarios'!$B$3,VLOOKUP(B372,'Lista de Prestatarios'!$A$2:$B$500,2,FALSE))),"")</f>
        <v/>
      </c>
      <c r="P372" s="58" t="str">
        <f>IF(B372&lt;&gt;"",IF(OR(D372&gt;0,G372&gt;0),COUNTIF($B$2:B372,B372),COUNTIFS($B$2:B372,B372,$E$2:E372,"&gt;0")),"")</f>
        <v/>
      </c>
    </row>
    <row r="373" spans="1:16" x14ac:dyDescent="0.35">
      <c r="A373" s="51" t="str">
        <f t="shared" si="15"/>
        <v/>
      </c>
      <c r="B373" s="99"/>
      <c r="C373" s="3"/>
      <c r="D373" s="13"/>
      <c r="E373" s="13"/>
      <c r="F373" s="13"/>
      <c r="G373" s="81"/>
      <c r="H373" s="107" t="str">
        <f>IF(B373&lt;&gt;"",IF(OR(O373=0,O373=999),"",SUMIFS($E$2:E373,$A$2:A373,A373)-SUMIFS($F$2:F373,$A$2:A373,A373)),"")</f>
        <v/>
      </c>
      <c r="I373" s="109" t="str">
        <f t="shared" si="17"/>
        <v/>
      </c>
      <c r="J373" s="113"/>
      <c r="K373" s="90"/>
      <c r="L373" s="73"/>
      <c r="M373" s="69" t="str">
        <f>IF(C373&lt;&gt;"",DailyLog!$S$3,"")</f>
        <v/>
      </c>
      <c r="N373" s="56" t="str">
        <f t="shared" si="16"/>
        <v/>
      </c>
      <c r="O373" s="53" t="str">
        <f>IF($B373&lt;&gt;"",IF(ISNUMBER(_xlfn.XMATCH($B373,Language!$A$6:$E$6)),0,IF(ISNUMBER(_xlfn.XMATCH($B373,Language!$A$29:$E$29)),'Lista de Prestatarios'!$B$3,VLOOKUP(B373,'Lista de Prestatarios'!$A$2:$B$500,2,FALSE))),"")</f>
        <v/>
      </c>
      <c r="P373" s="58" t="str">
        <f>IF(B373&lt;&gt;"",IF(OR(D373&gt;0,G373&gt;0),COUNTIF($B$2:B373,B373),COUNTIFS($B$2:B373,B373,$E$2:E373,"&gt;0")),"")</f>
        <v/>
      </c>
    </row>
    <row r="374" spans="1:16" x14ac:dyDescent="0.35">
      <c r="A374" s="51" t="str">
        <f t="shared" si="15"/>
        <v/>
      </c>
      <c r="B374" s="99"/>
      <c r="C374" s="3"/>
      <c r="D374" s="13"/>
      <c r="E374" s="13"/>
      <c r="F374" s="13"/>
      <c r="G374" s="81"/>
      <c r="H374" s="107" t="str">
        <f>IF(B374&lt;&gt;"",IF(OR(O374=0,O374=999),"",SUMIFS($E$2:E374,$A$2:A374,A374)-SUMIFS($F$2:F374,$A$2:A374,A374)),"")</f>
        <v/>
      </c>
      <c r="I374" s="109" t="str">
        <f t="shared" si="17"/>
        <v/>
      </c>
      <c r="J374" s="113"/>
      <c r="K374" s="90"/>
      <c r="L374" s="73"/>
      <c r="M374" s="69" t="str">
        <f>IF(C374&lt;&gt;"",DailyLog!$S$3,"")</f>
        <v/>
      </c>
      <c r="N374" s="56" t="str">
        <f t="shared" si="16"/>
        <v/>
      </c>
      <c r="O374" s="53" t="str">
        <f>IF($B374&lt;&gt;"",IF(ISNUMBER(_xlfn.XMATCH($B374,Language!$A$6:$E$6)),0,IF(ISNUMBER(_xlfn.XMATCH($B374,Language!$A$29:$E$29)),'Lista de Prestatarios'!$B$3,VLOOKUP(B374,'Lista de Prestatarios'!$A$2:$B$500,2,FALSE))),"")</f>
        <v/>
      </c>
      <c r="P374" s="58" t="str">
        <f>IF(B374&lt;&gt;"",IF(OR(D374&gt;0,G374&gt;0),COUNTIF($B$2:B374,B374),COUNTIFS($B$2:B374,B374,$E$2:E374,"&gt;0")),"")</f>
        <v/>
      </c>
    </row>
    <row r="375" spans="1:16" x14ac:dyDescent="0.35">
      <c r="A375" s="51" t="str">
        <f t="shared" si="15"/>
        <v/>
      </c>
      <c r="B375" s="99"/>
      <c r="C375" s="3"/>
      <c r="D375" s="13"/>
      <c r="E375" s="13"/>
      <c r="F375" s="13"/>
      <c r="G375" s="81"/>
      <c r="H375" s="107" t="str">
        <f>IF(B375&lt;&gt;"",IF(OR(O375=0,O375=999),"",SUMIFS($E$2:E375,$A$2:A375,A375)-SUMIFS($F$2:F375,$A$2:A375,A375)),"")</f>
        <v/>
      </c>
      <c r="I375" s="109" t="str">
        <f t="shared" si="17"/>
        <v/>
      </c>
      <c r="J375" s="113"/>
      <c r="K375" s="90"/>
      <c r="L375" s="73"/>
      <c r="M375" s="69" t="str">
        <f>IF(C375&lt;&gt;"",DailyLog!$S$3,"")</f>
        <v/>
      </c>
      <c r="N375" s="56" t="str">
        <f t="shared" si="16"/>
        <v/>
      </c>
      <c r="O375" s="53" t="str">
        <f>IF($B375&lt;&gt;"",IF(ISNUMBER(_xlfn.XMATCH($B375,Language!$A$6:$E$6)),0,IF(ISNUMBER(_xlfn.XMATCH($B375,Language!$A$29:$E$29)),'Lista de Prestatarios'!$B$3,VLOOKUP(B375,'Lista de Prestatarios'!$A$2:$B$500,2,FALSE))),"")</f>
        <v/>
      </c>
      <c r="P375" s="58" t="str">
        <f>IF(B375&lt;&gt;"",IF(OR(D375&gt;0,G375&gt;0),COUNTIF($B$2:B375,B375),COUNTIFS($B$2:B375,B375,$E$2:E375,"&gt;0")),"")</f>
        <v/>
      </c>
    </row>
    <row r="376" spans="1:16" x14ac:dyDescent="0.35">
      <c r="A376" s="51" t="str">
        <f t="shared" si="15"/>
        <v/>
      </c>
      <c r="B376" s="99"/>
      <c r="C376" s="3"/>
      <c r="D376" s="13"/>
      <c r="E376" s="13"/>
      <c r="F376" s="13"/>
      <c r="G376" s="81"/>
      <c r="H376" s="107" t="str">
        <f>IF(B376&lt;&gt;"",IF(OR(O376=0,O376=999),"",SUMIFS($E$2:E376,$A$2:A376,A376)-SUMIFS($F$2:F376,$A$2:A376,A376)),"")</f>
        <v/>
      </c>
      <c r="I376" s="109" t="str">
        <f t="shared" si="17"/>
        <v/>
      </c>
      <c r="J376" s="113"/>
      <c r="K376" s="90"/>
      <c r="L376" s="73"/>
      <c r="M376" s="69" t="str">
        <f>IF(C376&lt;&gt;"",DailyLog!$S$3,"")</f>
        <v/>
      </c>
      <c r="N376" s="56" t="str">
        <f t="shared" si="16"/>
        <v/>
      </c>
      <c r="O376" s="53" t="str">
        <f>IF($B376&lt;&gt;"",IF(ISNUMBER(_xlfn.XMATCH($B376,Language!$A$6:$E$6)),0,IF(ISNUMBER(_xlfn.XMATCH($B376,Language!$A$29:$E$29)),'Lista de Prestatarios'!$B$3,VLOOKUP(B376,'Lista de Prestatarios'!$A$2:$B$500,2,FALSE))),"")</f>
        <v/>
      </c>
      <c r="P376" s="58" t="str">
        <f>IF(B376&lt;&gt;"",IF(OR(D376&gt;0,G376&gt;0),COUNTIF($B$2:B376,B376),COUNTIFS($B$2:B376,B376,$E$2:E376,"&gt;0")),"")</f>
        <v/>
      </c>
    </row>
    <row r="377" spans="1:16" x14ac:dyDescent="0.35">
      <c r="A377" s="51" t="str">
        <f t="shared" si="15"/>
        <v/>
      </c>
      <c r="B377" s="99"/>
      <c r="C377" s="3"/>
      <c r="D377" s="13"/>
      <c r="E377" s="13"/>
      <c r="F377" s="13"/>
      <c r="G377" s="81"/>
      <c r="H377" s="107" t="str">
        <f>IF(B377&lt;&gt;"",IF(OR(O377=0,O377=999),"",SUMIFS($E$2:E377,$A$2:A377,A377)-SUMIFS($F$2:F377,$A$2:A377,A377)),"")</f>
        <v/>
      </c>
      <c r="I377" s="109" t="str">
        <f t="shared" si="17"/>
        <v/>
      </c>
      <c r="J377" s="113"/>
      <c r="K377" s="90"/>
      <c r="L377" s="73"/>
      <c r="M377" s="69" t="str">
        <f>IF(C377&lt;&gt;"",DailyLog!$S$3,"")</f>
        <v/>
      </c>
      <c r="N377" s="56" t="str">
        <f t="shared" si="16"/>
        <v/>
      </c>
      <c r="O377" s="53" t="str">
        <f>IF($B377&lt;&gt;"",IF(ISNUMBER(_xlfn.XMATCH($B377,Language!$A$6:$E$6)),0,IF(ISNUMBER(_xlfn.XMATCH($B377,Language!$A$29:$E$29)),'Lista de Prestatarios'!$B$3,VLOOKUP(B377,'Lista de Prestatarios'!$A$2:$B$500,2,FALSE))),"")</f>
        <v/>
      </c>
      <c r="P377" s="58" t="str">
        <f>IF(B377&lt;&gt;"",IF(OR(D377&gt;0,G377&gt;0),COUNTIF($B$2:B377,B377),COUNTIFS($B$2:B377,B377,$E$2:E377,"&gt;0")),"")</f>
        <v/>
      </c>
    </row>
    <row r="378" spans="1:16" x14ac:dyDescent="0.35">
      <c r="A378" s="51" t="str">
        <f t="shared" si="15"/>
        <v/>
      </c>
      <c r="B378" s="99"/>
      <c r="C378" s="3"/>
      <c r="D378" s="13"/>
      <c r="E378" s="13"/>
      <c r="F378" s="13"/>
      <c r="G378" s="81"/>
      <c r="H378" s="107" t="str">
        <f>IF(B378&lt;&gt;"",IF(OR(O378=0,O378=999),"",SUMIFS($E$2:E378,$A$2:A378,A378)-SUMIFS($F$2:F378,$A$2:A378,A378)),"")</f>
        <v/>
      </c>
      <c r="I378" s="109" t="str">
        <f t="shared" si="17"/>
        <v/>
      </c>
      <c r="J378" s="113"/>
      <c r="K378" s="90"/>
      <c r="L378" s="73"/>
      <c r="M378" s="69" t="str">
        <f>IF(C378&lt;&gt;"",DailyLog!$S$3,"")</f>
        <v/>
      </c>
      <c r="N378" s="56" t="str">
        <f t="shared" si="16"/>
        <v/>
      </c>
      <c r="O378" s="53" t="str">
        <f>IF($B378&lt;&gt;"",IF(ISNUMBER(_xlfn.XMATCH($B378,Language!$A$6:$E$6)),0,IF(ISNUMBER(_xlfn.XMATCH($B378,Language!$A$29:$E$29)),'Lista de Prestatarios'!$B$3,VLOOKUP(B378,'Lista de Prestatarios'!$A$2:$B$500,2,FALSE))),"")</f>
        <v/>
      </c>
      <c r="P378" s="58" t="str">
        <f>IF(B378&lt;&gt;"",IF(OR(D378&gt;0,G378&gt;0),COUNTIF($B$2:B378,B378),COUNTIFS($B$2:B378,B378,$E$2:E378,"&gt;0")),"")</f>
        <v/>
      </c>
    </row>
    <row r="379" spans="1:16" x14ac:dyDescent="0.35">
      <c r="A379" s="51" t="str">
        <f t="shared" si="15"/>
        <v/>
      </c>
      <c r="B379" s="99"/>
      <c r="C379" s="3"/>
      <c r="D379" s="13"/>
      <c r="E379" s="13"/>
      <c r="F379" s="13"/>
      <c r="G379" s="81"/>
      <c r="H379" s="107" t="str">
        <f>IF(B379&lt;&gt;"",IF(OR(O379=0,O379=999),"",SUMIFS($E$2:E379,$A$2:A379,A379)-SUMIFS($F$2:F379,$A$2:A379,A379)),"")</f>
        <v/>
      </c>
      <c r="I379" s="109" t="str">
        <f t="shared" si="17"/>
        <v/>
      </c>
      <c r="J379" s="113"/>
      <c r="K379" s="90"/>
      <c r="L379" s="73"/>
      <c r="M379" s="69" t="str">
        <f>IF(C379&lt;&gt;"",DailyLog!$S$3,"")</f>
        <v/>
      </c>
      <c r="N379" s="56" t="str">
        <f t="shared" si="16"/>
        <v/>
      </c>
      <c r="O379" s="53" t="str">
        <f>IF($B379&lt;&gt;"",IF(ISNUMBER(_xlfn.XMATCH($B379,Language!$A$6:$E$6)),0,IF(ISNUMBER(_xlfn.XMATCH($B379,Language!$A$29:$E$29)),'Lista de Prestatarios'!$B$3,VLOOKUP(B379,'Lista de Prestatarios'!$A$2:$B$500,2,FALSE))),"")</f>
        <v/>
      </c>
      <c r="P379" s="58" t="str">
        <f>IF(B379&lt;&gt;"",IF(OR(D379&gt;0,G379&gt;0),COUNTIF($B$2:B379,B379),COUNTIFS($B$2:B379,B379,$E$2:E379,"&gt;0")),"")</f>
        <v/>
      </c>
    </row>
    <row r="380" spans="1:16" x14ac:dyDescent="0.35">
      <c r="A380" s="51" t="str">
        <f t="shared" si="15"/>
        <v/>
      </c>
      <c r="B380" s="99"/>
      <c r="C380" s="3"/>
      <c r="D380" s="13"/>
      <c r="E380" s="13"/>
      <c r="F380" s="13"/>
      <c r="G380" s="81"/>
      <c r="H380" s="107" t="str">
        <f>IF(B380&lt;&gt;"",IF(OR(O380=0,O380=999),"",SUMIFS($E$2:E380,$A$2:A380,A380)-SUMIFS($F$2:F380,$A$2:A380,A380)),"")</f>
        <v/>
      </c>
      <c r="I380" s="109" t="str">
        <f t="shared" si="17"/>
        <v/>
      </c>
      <c r="J380" s="113"/>
      <c r="K380" s="90"/>
      <c r="L380" s="73"/>
      <c r="M380" s="69" t="str">
        <f>IF(C380&lt;&gt;"",DailyLog!$S$3,"")</f>
        <v/>
      </c>
      <c r="N380" s="56" t="str">
        <f t="shared" si="16"/>
        <v/>
      </c>
      <c r="O380" s="53" t="str">
        <f>IF($B380&lt;&gt;"",IF(ISNUMBER(_xlfn.XMATCH($B380,Language!$A$6:$E$6)),0,IF(ISNUMBER(_xlfn.XMATCH($B380,Language!$A$29:$E$29)),'Lista de Prestatarios'!$B$3,VLOOKUP(B380,'Lista de Prestatarios'!$A$2:$B$500,2,FALSE))),"")</f>
        <v/>
      </c>
      <c r="P380" s="58" t="str">
        <f>IF(B380&lt;&gt;"",IF(OR(D380&gt;0,G380&gt;0),COUNTIF($B$2:B380,B380),COUNTIFS($B$2:B380,B380,$E$2:E380,"&gt;0")),"")</f>
        <v/>
      </c>
    </row>
    <row r="381" spans="1:16" x14ac:dyDescent="0.35">
      <c r="A381" s="51" t="str">
        <f t="shared" si="15"/>
        <v/>
      </c>
      <c r="B381" s="99"/>
      <c r="C381" s="3"/>
      <c r="D381" s="13"/>
      <c r="E381" s="13"/>
      <c r="F381" s="13"/>
      <c r="G381" s="81"/>
      <c r="H381" s="107" t="str">
        <f>IF(B381&lt;&gt;"",IF(OR(O381=0,O381=999),"",SUMIFS($E$2:E381,$A$2:A381,A381)-SUMIFS($F$2:F381,$A$2:A381,A381)),"")</f>
        <v/>
      </c>
      <c r="I381" s="109" t="str">
        <f t="shared" si="17"/>
        <v/>
      </c>
      <c r="J381" s="113"/>
      <c r="K381" s="90"/>
      <c r="L381" s="73"/>
      <c r="M381" s="69" t="str">
        <f>IF(C381&lt;&gt;"",DailyLog!$S$3,"")</f>
        <v/>
      </c>
      <c r="N381" s="56" t="str">
        <f t="shared" si="16"/>
        <v/>
      </c>
      <c r="O381" s="53" t="str">
        <f>IF($B381&lt;&gt;"",IF(ISNUMBER(_xlfn.XMATCH($B381,Language!$A$6:$E$6)),0,IF(ISNUMBER(_xlfn.XMATCH($B381,Language!$A$29:$E$29)),'Lista de Prestatarios'!$B$3,VLOOKUP(B381,'Lista de Prestatarios'!$A$2:$B$500,2,FALSE))),"")</f>
        <v/>
      </c>
      <c r="P381" s="58" t="str">
        <f>IF(B381&lt;&gt;"",IF(OR(D381&gt;0,G381&gt;0),COUNTIF($B$2:B381,B381),COUNTIFS($B$2:B381,B381,$E$2:E381,"&gt;0")),"")</f>
        <v/>
      </c>
    </row>
    <row r="382" spans="1:16" x14ac:dyDescent="0.35">
      <c r="A382" s="51" t="str">
        <f t="shared" si="15"/>
        <v/>
      </c>
      <c r="B382" s="99"/>
      <c r="C382" s="3"/>
      <c r="D382" s="13"/>
      <c r="E382" s="13"/>
      <c r="F382" s="13"/>
      <c r="G382" s="81"/>
      <c r="H382" s="107" t="str">
        <f>IF(B382&lt;&gt;"",IF(OR(O382=0,O382=999),"",SUMIFS($E$2:E382,$A$2:A382,A382)-SUMIFS($F$2:F382,$A$2:A382,A382)),"")</f>
        <v/>
      </c>
      <c r="I382" s="109" t="str">
        <f t="shared" si="17"/>
        <v/>
      </c>
      <c r="J382" s="113"/>
      <c r="K382" s="90"/>
      <c r="L382" s="73"/>
      <c r="M382" s="69" t="str">
        <f>IF(C382&lt;&gt;"",DailyLog!$S$3,"")</f>
        <v/>
      </c>
      <c r="N382" s="56" t="str">
        <f t="shared" si="16"/>
        <v/>
      </c>
      <c r="O382" s="53" t="str">
        <f>IF($B382&lt;&gt;"",IF(ISNUMBER(_xlfn.XMATCH($B382,Language!$A$6:$E$6)),0,IF(ISNUMBER(_xlfn.XMATCH($B382,Language!$A$29:$E$29)),'Lista de Prestatarios'!$B$3,VLOOKUP(B382,'Lista de Prestatarios'!$A$2:$B$500,2,FALSE))),"")</f>
        <v/>
      </c>
      <c r="P382" s="58" t="str">
        <f>IF(B382&lt;&gt;"",IF(OR(D382&gt;0,G382&gt;0),COUNTIF($B$2:B382,B382),COUNTIFS($B$2:B382,B382,$E$2:E382,"&gt;0")),"")</f>
        <v/>
      </c>
    </row>
    <row r="383" spans="1:16" x14ac:dyDescent="0.35">
      <c r="A383" s="51" t="str">
        <f t="shared" si="15"/>
        <v/>
      </c>
      <c r="B383" s="99"/>
      <c r="C383" s="3"/>
      <c r="D383" s="13"/>
      <c r="E383" s="13"/>
      <c r="F383" s="13"/>
      <c r="G383" s="81"/>
      <c r="H383" s="107" t="str">
        <f>IF(B383&lt;&gt;"",IF(OR(O383=0,O383=999),"",SUMIFS($E$2:E383,$A$2:A383,A383)-SUMIFS($F$2:F383,$A$2:A383,A383)),"")</f>
        <v/>
      </c>
      <c r="I383" s="109" t="str">
        <f t="shared" si="17"/>
        <v/>
      </c>
      <c r="J383" s="113"/>
      <c r="K383" s="90"/>
      <c r="L383" s="73"/>
      <c r="M383" s="69" t="str">
        <f>IF(C383&lt;&gt;"",DailyLog!$S$3,"")</f>
        <v/>
      </c>
      <c r="N383" s="56" t="str">
        <f t="shared" si="16"/>
        <v/>
      </c>
      <c r="O383" s="53" t="str">
        <f>IF($B383&lt;&gt;"",IF(ISNUMBER(_xlfn.XMATCH($B383,Language!$A$6:$E$6)),0,IF(ISNUMBER(_xlfn.XMATCH($B383,Language!$A$29:$E$29)),'Lista de Prestatarios'!$B$3,VLOOKUP(B383,'Lista de Prestatarios'!$A$2:$B$500,2,FALSE))),"")</f>
        <v/>
      </c>
      <c r="P383" s="58" t="str">
        <f>IF(B383&lt;&gt;"",IF(OR(D383&gt;0,G383&gt;0),COUNTIF($B$2:B383,B383),COUNTIFS($B$2:B383,B383,$E$2:E383,"&gt;0")),"")</f>
        <v/>
      </c>
    </row>
    <row r="384" spans="1:16" x14ac:dyDescent="0.35">
      <c r="A384" s="51" t="str">
        <f t="shared" si="15"/>
        <v/>
      </c>
      <c r="B384" s="99"/>
      <c r="C384" s="3"/>
      <c r="D384" s="13"/>
      <c r="E384" s="13"/>
      <c r="F384" s="13"/>
      <c r="G384" s="81"/>
      <c r="H384" s="107" t="str">
        <f>IF(B384&lt;&gt;"",IF(OR(O384=0,O384=999),"",SUMIFS($E$2:E384,$A$2:A384,A384)-SUMIFS($F$2:F384,$A$2:A384,A384)),"")</f>
        <v/>
      </c>
      <c r="I384" s="109" t="str">
        <f t="shared" si="17"/>
        <v/>
      </c>
      <c r="J384" s="113"/>
      <c r="K384" s="90"/>
      <c r="L384" s="73"/>
      <c r="M384" s="69" t="str">
        <f>IF(C384&lt;&gt;"",DailyLog!$S$3,"")</f>
        <v/>
      </c>
      <c r="N384" s="56" t="str">
        <f t="shared" si="16"/>
        <v/>
      </c>
      <c r="O384" s="53" t="str">
        <f>IF($B384&lt;&gt;"",IF(ISNUMBER(_xlfn.XMATCH($B384,Language!$A$6:$E$6)),0,IF(ISNUMBER(_xlfn.XMATCH($B384,Language!$A$29:$E$29)),'Lista de Prestatarios'!$B$3,VLOOKUP(B384,'Lista de Prestatarios'!$A$2:$B$500,2,FALSE))),"")</f>
        <v/>
      </c>
      <c r="P384" s="58" t="str">
        <f>IF(B384&lt;&gt;"",IF(OR(D384&gt;0,G384&gt;0),COUNTIF($B$2:B384,B384),COUNTIFS($B$2:B384,B384,$E$2:E384,"&gt;0")),"")</f>
        <v/>
      </c>
    </row>
    <row r="385" spans="1:16" x14ac:dyDescent="0.35">
      <c r="A385" s="51" t="str">
        <f t="shared" si="15"/>
        <v/>
      </c>
      <c r="B385" s="99"/>
      <c r="C385" s="3"/>
      <c r="D385" s="13"/>
      <c r="E385" s="13"/>
      <c r="F385" s="13"/>
      <c r="G385" s="81"/>
      <c r="H385" s="107" t="str">
        <f>IF(B385&lt;&gt;"",IF(OR(O385=0,O385=999),"",SUMIFS($E$2:E385,$A$2:A385,A385)-SUMIFS($F$2:F385,$A$2:A385,A385)),"")</f>
        <v/>
      </c>
      <c r="I385" s="109" t="str">
        <f t="shared" si="17"/>
        <v/>
      </c>
      <c r="J385" s="113"/>
      <c r="K385" s="90"/>
      <c r="L385" s="73"/>
      <c r="M385" s="69" t="str">
        <f>IF(C385&lt;&gt;"",DailyLog!$S$3,"")</f>
        <v/>
      </c>
      <c r="N385" s="56" t="str">
        <f t="shared" si="16"/>
        <v/>
      </c>
      <c r="O385" s="53" t="str">
        <f>IF($B385&lt;&gt;"",IF(ISNUMBER(_xlfn.XMATCH($B385,Language!$A$6:$E$6)),0,IF(ISNUMBER(_xlfn.XMATCH($B385,Language!$A$29:$E$29)),'Lista de Prestatarios'!$B$3,VLOOKUP(B385,'Lista de Prestatarios'!$A$2:$B$500,2,FALSE))),"")</f>
        <v/>
      </c>
      <c r="P385" s="58" t="str">
        <f>IF(B385&lt;&gt;"",IF(OR(D385&gt;0,G385&gt;0),COUNTIF($B$2:B385,B385),COUNTIFS($B$2:B385,B385,$E$2:E385,"&gt;0")),"")</f>
        <v/>
      </c>
    </row>
    <row r="386" spans="1:16" x14ac:dyDescent="0.35">
      <c r="A386" s="51" t="str">
        <f t="shared" ref="A386:A449" si="18">IF(B386&lt;&gt;"",O386&amp;"."&amp;P386,"")</f>
        <v/>
      </c>
      <c r="B386" s="99"/>
      <c r="C386" s="3"/>
      <c r="D386" s="13"/>
      <c r="E386" s="13"/>
      <c r="F386" s="13"/>
      <c r="G386" s="81"/>
      <c r="H386" s="107" t="str">
        <f>IF(B386&lt;&gt;"",IF(OR(O386=0,O386=999),"",SUMIFS($E$2:E386,$A$2:A386,A386)-SUMIFS($F$2:F386,$A$2:A386,A386)),"")</f>
        <v/>
      </c>
      <c r="I386" s="109" t="str">
        <f t="shared" si="17"/>
        <v/>
      </c>
      <c r="J386" s="113"/>
      <c r="K386" s="90"/>
      <c r="L386" s="73"/>
      <c r="M386" s="69" t="str">
        <f>IF(C386&lt;&gt;"",DailyLog!$S$3,"")</f>
        <v/>
      </c>
      <c r="N386" s="56" t="str">
        <f t="shared" ref="N386:N449" si="19">IF(B386&lt;&gt;"",COUNT(D386:G386),"")</f>
        <v/>
      </c>
      <c r="O386" s="53" t="str">
        <f>IF($B386&lt;&gt;"",IF(ISNUMBER(_xlfn.XMATCH($B386,Language!$A$6:$E$6)),0,IF(ISNUMBER(_xlfn.XMATCH($B386,Language!$A$29:$E$29)),'Lista de Prestatarios'!$B$3,VLOOKUP(B386,'Lista de Prestatarios'!$A$2:$B$500,2,FALSE))),"")</f>
        <v/>
      </c>
      <c r="P386" s="58" t="str">
        <f>IF(B386&lt;&gt;"",IF(OR(D386&gt;0,G386&gt;0),COUNTIF($B$2:B386,B386),COUNTIFS($B$2:B386,B386,$E$2:E386,"&gt;0")),"")</f>
        <v/>
      </c>
    </row>
    <row r="387" spans="1:16" x14ac:dyDescent="0.35">
      <c r="A387" s="51" t="str">
        <f t="shared" si="18"/>
        <v/>
      </c>
      <c r="B387" s="99"/>
      <c r="C387" s="3"/>
      <c r="D387" s="13"/>
      <c r="E387" s="13"/>
      <c r="F387" s="13"/>
      <c r="G387" s="81"/>
      <c r="H387" s="107" t="str">
        <f>IF(B387&lt;&gt;"",IF(OR(O387=0,O387=999),"",SUMIFS($E$2:E387,$A$2:A387,A387)-SUMIFS($F$2:F387,$A$2:A387,A387)),"")</f>
        <v/>
      </c>
      <c r="I387" s="109" t="str">
        <f t="shared" si="17"/>
        <v/>
      </c>
      <c r="J387" s="113"/>
      <c r="K387" s="90"/>
      <c r="L387" s="73"/>
      <c r="M387" s="69" t="str">
        <f>IF(C387&lt;&gt;"",DailyLog!$S$3,"")</f>
        <v/>
      </c>
      <c r="N387" s="56" t="str">
        <f t="shared" si="19"/>
        <v/>
      </c>
      <c r="O387" s="53" t="str">
        <f>IF($B387&lt;&gt;"",IF(ISNUMBER(_xlfn.XMATCH($B387,Language!$A$6:$E$6)),0,IF(ISNUMBER(_xlfn.XMATCH($B387,Language!$A$29:$E$29)),'Lista de Prestatarios'!$B$3,VLOOKUP(B387,'Lista de Prestatarios'!$A$2:$B$500,2,FALSE))),"")</f>
        <v/>
      </c>
      <c r="P387" s="58" t="str">
        <f>IF(B387&lt;&gt;"",IF(OR(D387&gt;0,G387&gt;0),COUNTIF($B$2:B387,B387),COUNTIFS($B$2:B387,B387,$E$2:E387,"&gt;0")),"")</f>
        <v/>
      </c>
    </row>
    <row r="388" spans="1:16" x14ac:dyDescent="0.35">
      <c r="A388" s="51" t="str">
        <f t="shared" si="18"/>
        <v/>
      </c>
      <c r="B388" s="99"/>
      <c r="C388" s="3"/>
      <c r="D388" s="13"/>
      <c r="E388" s="13"/>
      <c r="F388" s="13"/>
      <c r="G388" s="81"/>
      <c r="H388" s="107" t="str">
        <f>IF(B388&lt;&gt;"",IF(OR(O388=0,O388=999),"",SUMIFS($E$2:E388,$A$2:A388,A388)-SUMIFS($F$2:F388,$A$2:A388,A388)),"")</f>
        <v/>
      </c>
      <c r="I388" s="109" t="str">
        <f t="shared" ref="I388:I451" si="20">IF(B388&lt;&gt;"",I387+D388-E388+F388-G388,"")</f>
        <v/>
      </c>
      <c r="J388" s="113"/>
      <c r="K388" s="90"/>
      <c r="L388" s="73"/>
      <c r="M388" s="69" t="str">
        <f>IF(C388&lt;&gt;"",DailyLog!$S$3,"")</f>
        <v/>
      </c>
      <c r="N388" s="56" t="str">
        <f t="shared" si="19"/>
        <v/>
      </c>
      <c r="O388" s="53" t="str">
        <f>IF($B388&lt;&gt;"",IF(ISNUMBER(_xlfn.XMATCH($B388,Language!$A$6:$E$6)),0,IF(ISNUMBER(_xlfn.XMATCH($B388,Language!$A$29:$E$29)),'Lista de Prestatarios'!$B$3,VLOOKUP(B388,'Lista de Prestatarios'!$A$2:$B$500,2,FALSE))),"")</f>
        <v/>
      </c>
      <c r="P388" s="58" t="str">
        <f>IF(B388&lt;&gt;"",IF(OR(D388&gt;0,G388&gt;0),COUNTIF($B$2:B388,B388),COUNTIFS($B$2:B388,B388,$E$2:E388,"&gt;0")),"")</f>
        <v/>
      </c>
    </row>
    <row r="389" spans="1:16" x14ac:dyDescent="0.35">
      <c r="A389" s="51" t="str">
        <f t="shared" si="18"/>
        <v/>
      </c>
      <c r="B389" s="99"/>
      <c r="C389" s="3"/>
      <c r="D389" s="13"/>
      <c r="E389" s="13"/>
      <c r="F389" s="13"/>
      <c r="G389" s="81"/>
      <c r="H389" s="107" t="str">
        <f>IF(B389&lt;&gt;"",IF(OR(O389=0,O389=999),"",SUMIFS($E$2:E389,$A$2:A389,A389)-SUMIFS($F$2:F389,$A$2:A389,A389)),"")</f>
        <v/>
      </c>
      <c r="I389" s="109" t="str">
        <f t="shared" si="20"/>
        <v/>
      </c>
      <c r="J389" s="113"/>
      <c r="K389" s="90"/>
      <c r="L389" s="73"/>
      <c r="M389" s="69" t="str">
        <f>IF(C389&lt;&gt;"",DailyLog!$S$3,"")</f>
        <v/>
      </c>
      <c r="N389" s="56" t="str">
        <f t="shared" si="19"/>
        <v/>
      </c>
      <c r="O389" s="53" t="str">
        <f>IF($B389&lt;&gt;"",IF(ISNUMBER(_xlfn.XMATCH($B389,Language!$A$6:$E$6)),0,IF(ISNUMBER(_xlfn.XMATCH($B389,Language!$A$29:$E$29)),'Lista de Prestatarios'!$B$3,VLOOKUP(B389,'Lista de Prestatarios'!$A$2:$B$500,2,FALSE))),"")</f>
        <v/>
      </c>
      <c r="P389" s="58" t="str">
        <f>IF(B389&lt;&gt;"",IF(OR(D389&gt;0,G389&gt;0),COUNTIF($B$2:B389,B389),COUNTIFS($B$2:B389,B389,$E$2:E389,"&gt;0")),"")</f>
        <v/>
      </c>
    </row>
    <row r="390" spans="1:16" x14ac:dyDescent="0.35">
      <c r="A390" s="51" t="str">
        <f t="shared" si="18"/>
        <v/>
      </c>
      <c r="B390" s="101"/>
      <c r="C390" s="3"/>
      <c r="D390" s="13"/>
      <c r="E390" s="13"/>
      <c r="F390" s="13"/>
      <c r="G390" s="81"/>
      <c r="H390" s="107" t="str">
        <f>IF(B390&lt;&gt;"",IF(OR(O390=0,O390=999),"",SUMIFS($E$2:E390,$A$2:A390,A390)-SUMIFS($F$2:F390,$A$2:A390,A390)),"")</f>
        <v/>
      </c>
      <c r="I390" s="109" t="str">
        <f t="shared" si="20"/>
        <v/>
      </c>
      <c r="J390" s="113"/>
      <c r="K390" s="90"/>
      <c r="L390" s="73"/>
      <c r="M390" s="69" t="str">
        <f>IF(C390&lt;&gt;"",DailyLog!$S$3,"")</f>
        <v/>
      </c>
      <c r="N390" s="56" t="str">
        <f t="shared" si="19"/>
        <v/>
      </c>
      <c r="O390" s="53" t="str">
        <f>IF($B390&lt;&gt;"",IF(ISNUMBER(_xlfn.XMATCH($B390,Language!$A$6:$E$6)),0,IF(ISNUMBER(_xlfn.XMATCH($B390,Language!$A$29:$E$29)),'Lista de Prestatarios'!$B$3,VLOOKUP(B390,'Lista de Prestatarios'!$A$2:$B$500,2,FALSE))),"")</f>
        <v/>
      </c>
      <c r="P390" s="58" t="str">
        <f>IF(B390&lt;&gt;"",IF(OR(D390&gt;0,G390&gt;0),COUNTIF($B$2:B390,B390),COUNTIFS($B$2:B390,B390,$E$2:E390,"&gt;0")),"")</f>
        <v/>
      </c>
    </row>
    <row r="391" spans="1:16" x14ac:dyDescent="0.35">
      <c r="A391" s="51" t="str">
        <f t="shared" si="18"/>
        <v/>
      </c>
      <c r="B391" s="101"/>
      <c r="C391" s="3"/>
      <c r="D391" s="13"/>
      <c r="E391" s="13"/>
      <c r="F391" s="13"/>
      <c r="G391" s="81"/>
      <c r="H391" s="107" t="str">
        <f>IF(B391&lt;&gt;"",IF(OR(O391=0,O391=999),"",SUMIFS($E$2:E391,$A$2:A391,A391)-SUMIFS($F$2:F391,$A$2:A391,A391)),"")</f>
        <v/>
      </c>
      <c r="I391" s="109" t="str">
        <f t="shared" si="20"/>
        <v/>
      </c>
      <c r="J391" s="113"/>
      <c r="K391" s="90"/>
      <c r="L391" s="73"/>
      <c r="M391" s="69" t="str">
        <f>IF(C391&lt;&gt;"",DailyLog!$S$3,"")</f>
        <v/>
      </c>
      <c r="N391" s="56" t="str">
        <f t="shared" si="19"/>
        <v/>
      </c>
      <c r="O391" s="53" t="str">
        <f>IF($B391&lt;&gt;"",IF(ISNUMBER(_xlfn.XMATCH($B391,Language!$A$6:$E$6)),0,IF(ISNUMBER(_xlfn.XMATCH($B391,Language!$A$29:$E$29)),'Lista de Prestatarios'!$B$3,VLOOKUP(B391,'Lista de Prestatarios'!$A$2:$B$500,2,FALSE))),"")</f>
        <v/>
      </c>
      <c r="P391" s="58" t="str">
        <f>IF(B391&lt;&gt;"",IF(OR(D391&gt;0,G391&gt;0),COUNTIF($B$2:B391,B391),COUNTIFS($B$2:B391,B391,$E$2:E391,"&gt;0")),"")</f>
        <v/>
      </c>
    </row>
    <row r="392" spans="1:16" x14ac:dyDescent="0.35">
      <c r="A392" s="51" t="str">
        <f t="shared" si="18"/>
        <v/>
      </c>
      <c r="B392" s="99"/>
      <c r="C392" s="3"/>
      <c r="D392" s="13"/>
      <c r="E392" s="13"/>
      <c r="F392" s="13"/>
      <c r="G392" s="81"/>
      <c r="H392" s="107" t="str">
        <f>IF(B392&lt;&gt;"",IF(OR(O392=0,O392=999),"",SUMIFS($E$2:E392,$A$2:A392,A392)-SUMIFS($F$2:F392,$A$2:A392,A392)),"")</f>
        <v/>
      </c>
      <c r="I392" s="109" t="str">
        <f t="shared" si="20"/>
        <v/>
      </c>
      <c r="J392" s="113"/>
      <c r="K392" s="90"/>
      <c r="L392" s="73"/>
      <c r="M392" s="69" t="str">
        <f>IF(C392&lt;&gt;"",DailyLog!$S$3,"")</f>
        <v/>
      </c>
      <c r="N392" s="56" t="str">
        <f t="shared" si="19"/>
        <v/>
      </c>
      <c r="O392" s="53" t="str">
        <f>IF($B392&lt;&gt;"",IF(ISNUMBER(_xlfn.XMATCH($B392,Language!$A$6:$E$6)),0,IF(ISNUMBER(_xlfn.XMATCH($B392,Language!$A$29:$E$29)),'Lista de Prestatarios'!$B$3,VLOOKUP(B392,'Lista de Prestatarios'!$A$2:$B$500,2,FALSE))),"")</f>
        <v/>
      </c>
      <c r="P392" s="58" t="str">
        <f>IF(B392&lt;&gt;"",IF(OR(D392&gt;0,G392&gt;0),COUNTIF($B$2:B392,B392),COUNTIFS($B$2:B392,B392,$E$2:E392,"&gt;0")),"")</f>
        <v/>
      </c>
    </row>
    <row r="393" spans="1:16" x14ac:dyDescent="0.35">
      <c r="A393" s="51" t="str">
        <f t="shared" si="18"/>
        <v/>
      </c>
      <c r="B393" s="99"/>
      <c r="C393" s="3"/>
      <c r="D393" s="13"/>
      <c r="E393" s="13"/>
      <c r="F393" s="13"/>
      <c r="G393" s="81"/>
      <c r="H393" s="107" t="str">
        <f>IF(B393&lt;&gt;"",IF(OR(O393=0,O393=999),"",SUMIFS($E$2:E393,$A$2:A393,A393)-SUMIFS($F$2:F393,$A$2:A393,A393)),"")</f>
        <v/>
      </c>
      <c r="I393" s="109" t="str">
        <f t="shared" si="20"/>
        <v/>
      </c>
      <c r="J393" s="113"/>
      <c r="K393" s="90"/>
      <c r="L393" s="73"/>
      <c r="M393" s="69" t="str">
        <f>IF(C393&lt;&gt;"",DailyLog!$S$3,"")</f>
        <v/>
      </c>
      <c r="N393" s="56" t="str">
        <f t="shared" si="19"/>
        <v/>
      </c>
      <c r="O393" s="53" t="str">
        <f>IF($B393&lt;&gt;"",IF(ISNUMBER(_xlfn.XMATCH($B393,Language!$A$6:$E$6)),0,IF(ISNUMBER(_xlfn.XMATCH($B393,Language!$A$29:$E$29)),'Lista de Prestatarios'!$B$3,VLOOKUP(B393,'Lista de Prestatarios'!$A$2:$B$500,2,FALSE))),"")</f>
        <v/>
      </c>
      <c r="P393" s="58" t="str">
        <f>IF(B393&lt;&gt;"",IF(OR(D393&gt;0,G393&gt;0),COUNTIF($B$2:B393,B393),COUNTIFS($B$2:B393,B393,$E$2:E393,"&gt;0")),"")</f>
        <v/>
      </c>
    </row>
    <row r="394" spans="1:16" x14ac:dyDescent="0.35">
      <c r="A394" s="51" t="str">
        <f t="shared" si="18"/>
        <v/>
      </c>
      <c r="B394" s="99"/>
      <c r="C394" s="3"/>
      <c r="D394" s="13"/>
      <c r="E394" s="13"/>
      <c r="F394" s="13"/>
      <c r="G394" s="81"/>
      <c r="H394" s="107" t="str">
        <f>IF(B394&lt;&gt;"",IF(OR(O394=0,O394=999),"",SUMIFS($E$2:E394,$A$2:A394,A394)-SUMIFS($F$2:F394,$A$2:A394,A394)),"")</f>
        <v/>
      </c>
      <c r="I394" s="109" t="str">
        <f t="shared" si="20"/>
        <v/>
      </c>
      <c r="J394" s="113"/>
      <c r="K394" s="90"/>
      <c r="L394" s="73"/>
      <c r="M394" s="69" t="str">
        <f>IF(C394&lt;&gt;"",DailyLog!$S$3,"")</f>
        <v/>
      </c>
      <c r="N394" s="56" t="str">
        <f t="shared" si="19"/>
        <v/>
      </c>
      <c r="O394" s="53" t="str">
        <f>IF($B394&lt;&gt;"",IF(ISNUMBER(_xlfn.XMATCH($B394,Language!$A$6:$E$6)),0,IF(ISNUMBER(_xlfn.XMATCH($B394,Language!$A$29:$E$29)),'Lista de Prestatarios'!$B$3,VLOOKUP(B394,'Lista de Prestatarios'!$A$2:$B$500,2,FALSE))),"")</f>
        <v/>
      </c>
      <c r="P394" s="58" t="str">
        <f>IF(B394&lt;&gt;"",IF(OR(D394&gt;0,G394&gt;0),COUNTIF($B$2:B394,B394),COUNTIFS($B$2:B394,B394,$E$2:E394,"&gt;0")),"")</f>
        <v/>
      </c>
    </row>
    <row r="395" spans="1:16" x14ac:dyDescent="0.35">
      <c r="A395" s="51" t="str">
        <f t="shared" si="18"/>
        <v/>
      </c>
      <c r="B395" s="99"/>
      <c r="C395" s="3"/>
      <c r="D395" s="13"/>
      <c r="E395" s="13"/>
      <c r="F395" s="13"/>
      <c r="G395" s="81"/>
      <c r="H395" s="107" t="str">
        <f>IF(B395&lt;&gt;"",IF(OR(O395=0,O395=999),"",SUMIFS($E$2:E395,$A$2:A395,A395)-SUMIFS($F$2:F395,$A$2:A395,A395)),"")</f>
        <v/>
      </c>
      <c r="I395" s="109" t="str">
        <f t="shared" si="20"/>
        <v/>
      </c>
      <c r="J395" s="113"/>
      <c r="K395" s="90"/>
      <c r="L395" s="73"/>
      <c r="M395" s="69" t="str">
        <f>IF(C395&lt;&gt;"",DailyLog!$S$3,"")</f>
        <v/>
      </c>
      <c r="N395" s="56" t="str">
        <f t="shared" si="19"/>
        <v/>
      </c>
      <c r="O395" s="53" t="str">
        <f>IF($B395&lt;&gt;"",IF(ISNUMBER(_xlfn.XMATCH($B395,Language!$A$6:$E$6)),0,IF(ISNUMBER(_xlfn.XMATCH($B395,Language!$A$29:$E$29)),'Lista de Prestatarios'!$B$3,VLOOKUP(B395,'Lista de Prestatarios'!$A$2:$B$500,2,FALSE))),"")</f>
        <v/>
      </c>
      <c r="P395" s="58" t="str">
        <f>IF(B395&lt;&gt;"",IF(OR(D395&gt;0,G395&gt;0),COUNTIF($B$2:B395,B395),COUNTIFS($B$2:B395,B395,$E$2:E395,"&gt;0")),"")</f>
        <v/>
      </c>
    </row>
    <row r="396" spans="1:16" x14ac:dyDescent="0.35">
      <c r="A396" s="51" t="str">
        <f t="shared" si="18"/>
        <v/>
      </c>
      <c r="B396" s="99"/>
      <c r="C396" s="3"/>
      <c r="D396" s="13"/>
      <c r="E396" s="13"/>
      <c r="F396" s="13"/>
      <c r="G396" s="81"/>
      <c r="H396" s="107" t="str">
        <f>IF(B396&lt;&gt;"",IF(OR(O396=0,O396=999),"",SUMIFS($E$2:E396,$A$2:A396,A396)-SUMIFS($F$2:F396,$A$2:A396,A396)),"")</f>
        <v/>
      </c>
      <c r="I396" s="109" t="str">
        <f t="shared" si="20"/>
        <v/>
      </c>
      <c r="J396" s="113"/>
      <c r="K396" s="90"/>
      <c r="L396" s="73"/>
      <c r="M396" s="69" t="str">
        <f>IF(C396&lt;&gt;"",DailyLog!$S$3,"")</f>
        <v/>
      </c>
      <c r="N396" s="56" t="str">
        <f t="shared" si="19"/>
        <v/>
      </c>
      <c r="O396" s="53" t="str">
        <f>IF($B396&lt;&gt;"",IF(ISNUMBER(_xlfn.XMATCH($B396,Language!$A$6:$E$6)),0,IF(ISNUMBER(_xlfn.XMATCH($B396,Language!$A$29:$E$29)),'Lista de Prestatarios'!$B$3,VLOOKUP(B396,'Lista de Prestatarios'!$A$2:$B$500,2,FALSE))),"")</f>
        <v/>
      </c>
      <c r="P396" s="58" t="str">
        <f>IF(B396&lt;&gt;"",IF(OR(D396&gt;0,G396&gt;0),COUNTIF($B$2:B396,B396),COUNTIFS($B$2:B396,B396,$E$2:E396,"&gt;0")),"")</f>
        <v/>
      </c>
    </row>
    <row r="397" spans="1:16" x14ac:dyDescent="0.35">
      <c r="A397" s="51" t="str">
        <f t="shared" si="18"/>
        <v/>
      </c>
      <c r="B397" s="99"/>
      <c r="C397" s="3"/>
      <c r="D397" s="13"/>
      <c r="E397" s="13"/>
      <c r="F397" s="13"/>
      <c r="G397" s="81"/>
      <c r="H397" s="107" t="str">
        <f>IF(B397&lt;&gt;"",IF(OR(O397=0,O397=999),"",SUMIFS($E$2:E397,$A$2:A397,A397)-SUMIFS($F$2:F397,$A$2:A397,A397)),"")</f>
        <v/>
      </c>
      <c r="I397" s="109" t="str">
        <f t="shared" si="20"/>
        <v/>
      </c>
      <c r="J397" s="113"/>
      <c r="K397" s="90"/>
      <c r="L397" s="73"/>
      <c r="M397" s="69" t="str">
        <f>IF(C397&lt;&gt;"",DailyLog!$S$3,"")</f>
        <v/>
      </c>
      <c r="N397" s="56" t="str">
        <f t="shared" si="19"/>
        <v/>
      </c>
      <c r="O397" s="53" t="str">
        <f>IF($B397&lt;&gt;"",IF(ISNUMBER(_xlfn.XMATCH($B397,Language!$A$6:$E$6)),0,IF(ISNUMBER(_xlfn.XMATCH($B397,Language!$A$29:$E$29)),'Lista de Prestatarios'!$B$3,VLOOKUP(B397,'Lista de Prestatarios'!$A$2:$B$500,2,FALSE))),"")</f>
        <v/>
      </c>
      <c r="P397" s="58" t="str">
        <f>IF(B397&lt;&gt;"",IF(OR(D397&gt;0,G397&gt;0),COUNTIF($B$2:B397,B397),COUNTIFS($B$2:B397,B397,$E$2:E397,"&gt;0")),"")</f>
        <v/>
      </c>
    </row>
    <row r="398" spans="1:16" x14ac:dyDescent="0.35">
      <c r="A398" s="51" t="str">
        <f t="shared" si="18"/>
        <v/>
      </c>
      <c r="B398" s="99"/>
      <c r="C398" s="3"/>
      <c r="D398" s="13"/>
      <c r="E398" s="13"/>
      <c r="F398" s="13"/>
      <c r="G398" s="81"/>
      <c r="H398" s="107" t="str">
        <f>IF(B398&lt;&gt;"",IF(OR(O398=0,O398=999),"",SUMIFS($E$2:E398,$A$2:A398,A398)-SUMIFS($F$2:F398,$A$2:A398,A398)),"")</f>
        <v/>
      </c>
      <c r="I398" s="109" t="str">
        <f t="shared" si="20"/>
        <v/>
      </c>
      <c r="J398" s="113"/>
      <c r="K398" s="90"/>
      <c r="L398" s="73"/>
      <c r="M398" s="69" t="str">
        <f>IF(C398&lt;&gt;"",DailyLog!$S$3,"")</f>
        <v/>
      </c>
      <c r="N398" s="56" t="str">
        <f t="shared" si="19"/>
        <v/>
      </c>
      <c r="O398" s="53" t="str">
        <f>IF($B398&lt;&gt;"",IF(ISNUMBER(_xlfn.XMATCH($B398,Language!$A$6:$E$6)),0,IF(ISNUMBER(_xlfn.XMATCH($B398,Language!$A$29:$E$29)),'Lista de Prestatarios'!$B$3,VLOOKUP(B398,'Lista de Prestatarios'!$A$2:$B$500,2,FALSE))),"")</f>
        <v/>
      </c>
      <c r="P398" s="58" t="str">
        <f>IF(B398&lt;&gt;"",IF(OR(D398&gt;0,G398&gt;0),COUNTIF($B$2:B398,B398),COUNTIFS($B$2:B398,B398,$E$2:E398,"&gt;0")),"")</f>
        <v/>
      </c>
    </row>
    <row r="399" spans="1:16" x14ac:dyDescent="0.35">
      <c r="A399" s="51" t="str">
        <f t="shared" si="18"/>
        <v/>
      </c>
      <c r="B399" s="100"/>
      <c r="C399" s="3"/>
      <c r="D399" s="13"/>
      <c r="E399" s="13"/>
      <c r="F399" s="13"/>
      <c r="G399" s="81"/>
      <c r="H399" s="107" t="str">
        <f>IF(B399&lt;&gt;"",IF(OR(O399=0,O399=999),"",SUMIFS($E$2:E399,$A$2:A399,A399)-SUMIFS($F$2:F399,$A$2:A399,A399)),"")</f>
        <v/>
      </c>
      <c r="I399" s="109" t="str">
        <f t="shared" si="20"/>
        <v/>
      </c>
      <c r="J399" s="113"/>
      <c r="K399" s="90"/>
      <c r="L399" s="73"/>
      <c r="M399" s="69" t="str">
        <f>IF(C399&lt;&gt;"",DailyLog!$S$3,"")</f>
        <v/>
      </c>
      <c r="N399" s="56" t="str">
        <f t="shared" si="19"/>
        <v/>
      </c>
      <c r="O399" s="53" t="str">
        <f>IF($B399&lt;&gt;"",IF(ISNUMBER(_xlfn.XMATCH($B399,Language!$A$6:$E$6)),0,IF(ISNUMBER(_xlfn.XMATCH($B399,Language!$A$29:$E$29)),'Lista de Prestatarios'!$B$3,VLOOKUP(B399,'Lista de Prestatarios'!$A$2:$B$500,2,FALSE))),"")</f>
        <v/>
      </c>
      <c r="P399" s="58" t="str">
        <f>IF(B399&lt;&gt;"",IF(OR(D399&gt;0,G399&gt;0),COUNTIF($B$2:B399,B399),COUNTIFS($B$2:B399,B399,$E$2:E399,"&gt;0")),"")</f>
        <v/>
      </c>
    </row>
    <row r="400" spans="1:16" x14ac:dyDescent="0.35">
      <c r="A400" s="51" t="str">
        <f t="shared" si="18"/>
        <v/>
      </c>
      <c r="B400" s="99"/>
      <c r="C400" s="3"/>
      <c r="D400" s="13"/>
      <c r="E400" s="13"/>
      <c r="F400" s="13"/>
      <c r="G400" s="81"/>
      <c r="H400" s="107" t="str">
        <f>IF(B400&lt;&gt;"",IF(OR(O400=0,O400=999),"",SUMIFS($E$2:E400,$A$2:A400,A400)-SUMIFS($F$2:F400,$A$2:A400,A400)),"")</f>
        <v/>
      </c>
      <c r="I400" s="109" t="str">
        <f t="shared" si="20"/>
        <v/>
      </c>
      <c r="J400" s="113"/>
      <c r="K400" s="90"/>
      <c r="L400" s="73"/>
      <c r="M400" s="69" t="str">
        <f>IF(C400&lt;&gt;"",DailyLog!$S$3,"")</f>
        <v/>
      </c>
      <c r="N400" s="56" t="str">
        <f t="shared" si="19"/>
        <v/>
      </c>
      <c r="O400" s="53" t="str">
        <f>IF($B400&lt;&gt;"",IF(ISNUMBER(_xlfn.XMATCH($B400,Language!$A$6:$E$6)),0,IF(ISNUMBER(_xlfn.XMATCH($B400,Language!$A$29:$E$29)),'Lista de Prestatarios'!$B$3,VLOOKUP(B400,'Lista de Prestatarios'!$A$2:$B$500,2,FALSE))),"")</f>
        <v/>
      </c>
      <c r="P400" s="58" t="str">
        <f>IF(B400&lt;&gt;"",IF(OR(D400&gt;0,G400&gt;0),COUNTIF($B$2:B400,B400),COUNTIFS($B$2:B400,B400,$E$2:E400,"&gt;0")),"")</f>
        <v/>
      </c>
    </row>
    <row r="401" spans="1:16" x14ac:dyDescent="0.35">
      <c r="A401" s="51" t="str">
        <f t="shared" si="18"/>
        <v/>
      </c>
      <c r="B401" s="99"/>
      <c r="C401" s="3"/>
      <c r="D401" s="13"/>
      <c r="E401" s="13"/>
      <c r="F401" s="13"/>
      <c r="G401" s="81"/>
      <c r="H401" s="107" t="str">
        <f>IF(B401&lt;&gt;"",IF(OR(O401=0,O401=999),"",SUMIFS($E$2:E401,$A$2:A401,A401)-SUMIFS($F$2:F401,$A$2:A401,A401)),"")</f>
        <v/>
      </c>
      <c r="I401" s="109" t="str">
        <f t="shared" si="20"/>
        <v/>
      </c>
      <c r="J401" s="113"/>
      <c r="K401" s="90"/>
      <c r="L401" s="73"/>
      <c r="M401" s="69" t="str">
        <f>IF(C401&lt;&gt;"",DailyLog!$S$3,"")</f>
        <v/>
      </c>
      <c r="N401" s="56" t="str">
        <f t="shared" si="19"/>
        <v/>
      </c>
      <c r="O401" s="53" t="str">
        <f>IF($B401&lt;&gt;"",IF(ISNUMBER(_xlfn.XMATCH($B401,Language!$A$6:$E$6)),0,IF(ISNUMBER(_xlfn.XMATCH($B401,Language!$A$29:$E$29)),'Lista de Prestatarios'!$B$3,VLOOKUP(B401,'Lista de Prestatarios'!$A$2:$B$500,2,FALSE))),"")</f>
        <v/>
      </c>
      <c r="P401" s="58" t="str">
        <f>IF(B401&lt;&gt;"",IF(OR(D401&gt;0,G401&gt;0),COUNTIF($B$2:B401,B401),COUNTIFS($B$2:B401,B401,$E$2:E401,"&gt;0")),"")</f>
        <v/>
      </c>
    </row>
    <row r="402" spans="1:16" x14ac:dyDescent="0.35">
      <c r="A402" s="51" t="str">
        <f t="shared" si="18"/>
        <v/>
      </c>
      <c r="B402" s="99"/>
      <c r="C402" s="3"/>
      <c r="D402" s="13"/>
      <c r="E402" s="13"/>
      <c r="F402" s="13"/>
      <c r="G402" s="81"/>
      <c r="H402" s="107" t="str">
        <f>IF(B402&lt;&gt;"",IF(OR(O402=0,O402=999),"",SUMIFS($E$2:E402,$A$2:A402,A402)-SUMIFS($F$2:F402,$A$2:A402,A402)),"")</f>
        <v/>
      </c>
      <c r="I402" s="109" t="str">
        <f t="shared" si="20"/>
        <v/>
      </c>
      <c r="J402" s="113"/>
      <c r="K402" s="90"/>
      <c r="L402" s="73"/>
      <c r="M402" s="69" t="str">
        <f>IF(C402&lt;&gt;"",DailyLog!$S$3,"")</f>
        <v/>
      </c>
      <c r="N402" s="56" t="str">
        <f t="shared" si="19"/>
        <v/>
      </c>
      <c r="O402" s="53" t="str">
        <f>IF($B402&lt;&gt;"",IF(ISNUMBER(_xlfn.XMATCH($B402,Language!$A$6:$E$6)),0,IF(ISNUMBER(_xlfn.XMATCH($B402,Language!$A$29:$E$29)),'Lista de Prestatarios'!$B$3,VLOOKUP(B402,'Lista de Prestatarios'!$A$2:$B$500,2,FALSE))),"")</f>
        <v/>
      </c>
      <c r="P402" s="58" t="str">
        <f>IF(B402&lt;&gt;"",IF(OR(D402&gt;0,G402&gt;0),COUNTIF($B$2:B402,B402),COUNTIFS($B$2:B402,B402,$E$2:E402,"&gt;0")),"")</f>
        <v/>
      </c>
    </row>
    <row r="403" spans="1:16" x14ac:dyDescent="0.35">
      <c r="A403" s="51" t="str">
        <f t="shared" si="18"/>
        <v/>
      </c>
      <c r="B403" s="99"/>
      <c r="C403" s="3"/>
      <c r="D403" s="13"/>
      <c r="E403" s="13"/>
      <c r="F403" s="13"/>
      <c r="G403" s="81"/>
      <c r="H403" s="107" t="str">
        <f>IF(B403&lt;&gt;"",IF(OR(O403=0,O403=999),"",SUMIFS($E$2:E403,$A$2:A403,A403)-SUMIFS($F$2:F403,$A$2:A403,A403)),"")</f>
        <v/>
      </c>
      <c r="I403" s="109" t="str">
        <f t="shared" si="20"/>
        <v/>
      </c>
      <c r="J403" s="113"/>
      <c r="K403" s="90"/>
      <c r="L403" s="73"/>
      <c r="M403" s="69" t="str">
        <f>IF(C403&lt;&gt;"",DailyLog!$S$3,"")</f>
        <v/>
      </c>
      <c r="N403" s="56" t="str">
        <f t="shared" si="19"/>
        <v/>
      </c>
      <c r="O403" s="53" t="str">
        <f>IF($B403&lt;&gt;"",IF(ISNUMBER(_xlfn.XMATCH($B403,Language!$A$6:$E$6)),0,IF(ISNUMBER(_xlfn.XMATCH($B403,Language!$A$29:$E$29)),'Lista de Prestatarios'!$B$3,VLOOKUP(B403,'Lista de Prestatarios'!$A$2:$B$500,2,FALSE))),"")</f>
        <v/>
      </c>
      <c r="P403" s="58" t="str">
        <f>IF(B403&lt;&gt;"",IF(OR(D403&gt;0,G403&gt;0),COUNTIF($B$2:B403,B403),COUNTIFS($B$2:B403,B403,$E$2:E403,"&gt;0")),"")</f>
        <v/>
      </c>
    </row>
    <row r="404" spans="1:16" x14ac:dyDescent="0.35">
      <c r="A404" s="51" t="str">
        <f t="shared" si="18"/>
        <v/>
      </c>
      <c r="B404" s="99"/>
      <c r="C404" s="3"/>
      <c r="D404" s="13"/>
      <c r="E404" s="13"/>
      <c r="F404" s="13"/>
      <c r="G404" s="81"/>
      <c r="H404" s="107" t="str">
        <f>IF(B404&lt;&gt;"",IF(OR(O404=0,O404=999),"",SUMIFS($E$2:E404,$A$2:A404,A404)-SUMIFS($F$2:F404,$A$2:A404,A404)),"")</f>
        <v/>
      </c>
      <c r="I404" s="109" t="str">
        <f t="shared" si="20"/>
        <v/>
      </c>
      <c r="J404" s="113"/>
      <c r="K404" s="90"/>
      <c r="L404" s="73"/>
      <c r="M404" s="69" t="str">
        <f>IF(C404&lt;&gt;"",DailyLog!$S$3,"")</f>
        <v/>
      </c>
      <c r="N404" s="56" t="str">
        <f t="shared" si="19"/>
        <v/>
      </c>
      <c r="O404" s="53" t="str">
        <f>IF($B404&lt;&gt;"",IF(ISNUMBER(_xlfn.XMATCH($B404,Language!$A$6:$E$6)),0,IF(ISNUMBER(_xlfn.XMATCH($B404,Language!$A$29:$E$29)),'Lista de Prestatarios'!$B$3,VLOOKUP(B404,'Lista de Prestatarios'!$A$2:$B$500,2,FALSE))),"")</f>
        <v/>
      </c>
      <c r="P404" s="58" t="str">
        <f>IF(B404&lt;&gt;"",IF(OR(D404&gt;0,G404&gt;0),COUNTIF($B$2:B404,B404),COUNTIFS($B$2:B404,B404,$E$2:E404,"&gt;0")),"")</f>
        <v/>
      </c>
    </row>
    <row r="405" spans="1:16" x14ac:dyDescent="0.35">
      <c r="A405" s="51" t="str">
        <f t="shared" si="18"/>
        <v/>
      </c>
      <c r="B405" s="99"/>
      <c r="C405" s="3"/>
      <c r="D405" s="13"/>
      <c r="E405" s="13"/>
      <c r="F405" s="13"/>
      <c r="G405" s="81"/>
      <c r="H405" s="107" t="str">
        <f>IF(B405&lt;&gt;"",IF(OR(O405=0,O405=999),"",SUMIFS($E$2:E405,$A$2:A405,A405)-SUMIFS($F$2:F405,$A$2:A405,A405)),"")</f>
        <v/>
      </c>
      <c r="I405" s="109" t="str">
        <f t="shared" si="20"/>
        <v/>
      </c>
      <c r="J405" s="113"/>
      <c r="K405" s="90"/>
      <c r="L405" s="73"/>
      <c r="M405" s="69" t="str">
        <f>IF(C405&lt;&gt;"",DailyLog!$S$3,"")</f>
        <v/>
      </c>
      <c r="N405" s="56" t="str">
        <f t="shared" si="19"/>
        <v/>
      </c>
      <c r="O405" s="53" t="str">
        <f>IF($B405&lt;&gt;"",IF(ISNUMBER(_xlfn.XMATCH($B405,Language!$A$6:$E$6)),0,IF(ISNUMBER(_xlfn.XMATCH($B405,Language!$A$29:$E$29)),'Lista de Prestatarios'!$B$3,VLOOKUP(B405,'Lista de Prestatarios'!$A$2:$B$500,2,FALSE))),"")</f>
        <v/>
      </c>
      <c r="P405" s="58" t="str">
        <f>IF(B405&lt;&gt;"",IF(OR(D405&gt;0,G405&gt;0),COUNTIF($B$2:B405,B405),COUNTIFS($B$2:B405,B405,$E$2:E405,"&gt;0")),"")</f>
        <v/>
      </c>
    </row>
    <row r="406" spans="1:16" x14ac:dyDescent="0.35">
      <c r="A406" s="51" t="str">
        <f t="shared" si="18"/>
        <v/>
      </c>
      <c r="B406" s="99"/>
      <c r="C406" s="3"/>
      <c r="D406" s="13"/>
      <c r="E406" s="13"/>
      <c r="F406" s="13"/>
      <c r="G406" s="81"/>
      <c r="H406" s="107" t="str">
        <f>IF(B406&lt;&gt;"",IF(OR(O406=0,O406=999),"",SUMIFS($E$2:E406,$A$2:A406,A406)-SUMIFS($F$2:F406,$A$2:A406,A406)),"")</f>
        <v/>
      </c>
      <c r="I406" s="109" t="str">
        <f t="shared" si="20"/>
        <v/>
      </c>
      <c r="J406" s="113"/>
      <c r="K406" s="90"/>
      <c r="L406" s="73"/>
      <c r="M406" s="69" t="str">
        <f>IF(C406&lt;&gt;"",DailyLog!$S$3,"")</f>
        <v/>
      </c>
      <c r="N406" s="56" t="str">
        <f t="shared" si="19"/>
        <v/>
      </c>
      <c r="O406" s="53" t="str">
        <f>IF($B406&lt;&gt;"",IF(ISNUMBER(_xlfn.XMATCH($B406,Language!$A$6:$E$6)),0,IF(ISNUMBER(_xlfn.XMATCH($B406,Language!$A$29:$E$29)),'Lista de Prestatarios'!$B$3,VLOOKUP(B406,'Lista de Prestatarios'!$A$2:$B$500,2,FALSE))),"")</f>
        <v/>
      </c>
      <c r="P406" s="58" t="str">
        <f>IF(B406&lt;&gt;"",IF(OR(D406&gt;0,G406&gt;0),COUNTIF($B$2:B406,B406),COUNTIFS($B$2:B406,B406,$E$2:E406,"&gt;0")),"")</f>
        <v/>
      </c>
    </row>
    <row r="407" spans="1:16" x14ac:dyDescent="0.35">
      <c r="A407" s="51" t="str">
        <f t="shared" si="18"/>
        <v/>
      </c>
      <c r="B407" s="99"/>
      <c r="C407" s="3"/>
      <c r="D407" s="13"/>
      <c r="E407" s="13"/>
      <c r="F407" s="13"/>
      <c r="G407" s="81"/>
      <c r="H407" s="107" t="str">
        <f>IF(B407&lt;&gt;"",IF(OR(O407=0,O407=999),"",SUMIFS($E$2:E407,$A$2:A407,A407)-SUMIFS($F$2:F407,$A$2:A407,A407)),"")</f>
        <v/>
      </c>
      <c r="I407" s="109" t="str">
        <f t="shared" si="20"/>
        <v/>
      </c>
      <c r="J407" s="113"/>
      <c r="K407" s="90"/>
      <c r="L407" s="73"/>
      <c r="M407" s="69" t="str">
        <f>IF(C407&lt;&gt;"",DailyLog!$S$3,"")</f>
        <v/>
      </c>
      <c r="N407" s="56" t="str">
        <f t="shared" si="19"/>
        <v/>
      </c>
      <c r="O407" s="53" t="str">
        <f>IF($B407&lt;&gt;"",IF(ISNUMBER(_xlfn.XMATCH($B407,Language!$A$6:$E$6)),0,IF(ISNUMBER(_xlfn.XMATCH($B407,Language!$A$29:$E$29)),'Lista de Prestatarios'!$B$3,VLOOKUP(B407,'Lista de Prestatarios'!$A$2:$B$500,2,FALSE))),"")</f>
        <v/>
      </c>
      <c r="P407" s="58" t="str">
        <f>IF(B407&lt;&gt;"",IF(OR(D407&gt;0,G407&gt;0),COUNTIF($B$2:B407,B407),COUNTIFS($B$2:B407,B407,$E$2:E407,"&gt;0")),"")</f>
        <v/>
      </c>
    </row>
    <row r="408" spans="1:16" x14ac:dyDescent="0.35">
      <c r="A408" s="51" t="str">
        <f t="shared" si="18"/>
        <v/>
      </c>
      <c r="B408" s="99"/>
      <c r="C408" s="3"/>
      <c r="D408" s="13"/>
      <c r="E408" s="13"/>
      <c r="F408" s="13"/>
      <c r="G408" s="81"/>
      <c r="H408" s="107" t="str">
        <f>IF(B408&lt;&gt;"",IF(OR(O408=0,O408=999),"",SUMIFS($E$2:E408,$A$2:A408,A408)-SUMIFS($F$2:F408,$A$2:A408,A408)),"")</f>
        <v/>
      </c>
      <c r="I408" s="109" t="str">
        <f t="shared" si="20"/>
        <v/>
      </c>
      <c r="J408" s="113"/>
      <c r="K408" s="90"/>
      <c r="L408" s="73"/>
      <c r="M408" s="69" t="str">
        <f>IF(C408&lt;&gt;"",DailyLog!$S$3,"")</f>
        <v/>
      </c>
      <c r="N408" s="56" t="str">
        <f t="shared" si="19"/>
        <v/>
      </c>
      <c r="O408" s="53" t="str">
        <f>IF($B408&lt;&gt;"",IF(ISNUMBER(_xlfn.XMATCH($B408,Language!$A$6:$E$6)),0,IF(ISNUMBER(_xlfn.XMATCH($B408,Language!$A$29:$E$29)),'Lista de Prestatarios'!$B$3,VLOOKUP(B408,'Lista de Prestatarios'!$A$2:$B$500,2,FALSE))),"")</f>
        <v/>
      </c>
      <c r="P408" s="58" t="str">
        <f>IF(B408&lt;&gt;"",IF(OR(D408&gt;0,G408&gt;0),COUNTIF($B$2:B408,B408),COUNTIFS($B$2:B408,B408,$E$2:E408,"&gt;0")),"")</f>
        <v/>
      </c>
    </row>
    <row r="409" spans="1:16" x14ac:dyDescent="0.35">
      <c r="A409" s="51" t="str">
        <f t="shared" si="18"/>
        <v/>
      </c>
      <c r="B409" s="99"/>
      <c r="C409" s="3"/>
      <c r="D409" s="13"/>
      <c r="E409" s="13"/>
      <c r="F409" s="13"/>
      <c r="G409" s="81"/>
      <c r="H409" s="107" t="str">
        <f>IF(B409&lt;&gt;"",IF(OR(O409=0,O409=999),"",SUMIFS($E$2:E409,$A$2:A409,A409)-SUMIFS($F$2:F409,$A$2:A409,A409)),"")</f>
        <v/>
      </c>
      <c r="I409" s="109" t="str">
        <f t="shared" si="20"/>
        <v/>
      </c>
      <c r="J409" s="113"/>
      <c r="K409" s="90"/>
      <c r="L409" s="73"/>
      <c r="M409" s="69" t="str">
        <f>IF(C409&lt;&gt;"",DailyLog!$S$3,"")</f>
        <v/>
      </c>
      <c r="N409" s="56" t="str">
        <f t="shared" si="19"/>
        <v/>
      </c>
      <c r="O409" s="53" t="str">
        <f>IF($B409&lt;&gt;"",IF(ISNUMBER(_xlfn.XMATCH($B409,Language!$A$6:$E$6)),0,IF(ISNUMBER(_xlfn.XMATCH($B409,Language!$A$29:$E$29)),'Lista de Prestatarios'!$B$3,VLOOKUP(B409,'Lista de Prestatarios'!$A$2:$B$500,2,FALSE))),"")</f>
        <v/>
      </c>
      <c r="P409" s="58" t="str">
        <f>IF(B409&lt;&gt;"",IF(OR(D409&gt;0,G409&gt;0),COUNTIF($B$2:B409,B409),COUNTIFS($B$2:B409,B409,$E$2:E409,"&gt;0")),"")</f>
        <v/>
      </c>
    </row>
    <row r="410" spans="1:16" x14ac:dyDescent="0.35">
      <c r="A410" s="51" t="str">
        <f t="shared" si="18"/>
        <v/>
      </c>
      <c r="B410" s="99"/>
      <c r="C410" s="3"/>
      <c r="D410" s="13"/>
      <c r="E410" s="13"/>
      <c r="F410" s="13"/>
      <c r="G410" s="81"/>
      <c r="H410" s="107" t="str">
        <f>IF(B410&lt;&gt;"",IF(OR(O410=0,O410=999),"",SUMIFS($E$2:E410,$A$2:A410,A410)-SUMIFS($F$2:F410,$A$2:A410,A410)),"")</f>
        <v/>
      </c>
      <c r="I410" s="109" t="str">
        <f t="shared" si="20"/>
        <v/>
      </c>
      <c r="J410" s="113"/>
      <c r="K410" s="90"/>
      <c r="L410" s="73"/>
      <c r="M410" s="69" t="str">
        <f>IF(C410&lt;&gt;"",DailyLog!$S$3,"")</f>
        <v/>
      </c>
      <c r="N410" s="56" t="str">
        <f t="shared" si="19"/>
        <v/>
      </c>
      <c r="O410" s="53" t="str">
        <f>IF($B410&lt;&gt;"",IF(ISNUMBER(_xlfn.XMATCH($B410,Language!$A$6:$E$6)),0,IF(ISNUMBER(_xlfn.XMATCH($B410,Language!$A$29:$E$29)),'Lista de Prestatarios'!$B$3,VLOOKUP(B410,'Lista de Prestatarios'!$A$2:$B$500,2,FALSE))),"")</f>
        <v/>
      </c>
      <c r="P410" s="58" t="str">
        <f>IF(B410&lt;&gt;"",IF(OR(D410&gt;0,G410&gt;0),COUNTIF($B$2:B410,B410),COUNTIFS($B$2:B410,B410,$E$2:E410,"&gt;0")),"")</f>
        <v/>
      </c>
    </row>
    <row r="411" spans="1:16" x14ac:dyDescent="0.35">
      <c r="A411" s="51" t="str">
        <f t="shared" si="18"/>
        <v/>
      </c>
      <c r="B411" s="99"/>
      <c r="C411" s="3"/>
      <c r="D411" s="13"/>
      <c r="E411" s="13"/>
      <c r="F411" s="13"/>
      <c r="G411" s="81"/>
      <c r="H411" s="107" t="str">
        <f>IF(B411&lt;&gt;"",IF(OR(O411=0,O411=999),"",SUMIFS($E$2:E411,$A$2:A411,A411)-SUMIFS($F$2:F411,$A$2:A411,A411)),"")</f>
        <v/>
      </c>
      <c r="I411" s="109" t="str">
        <f t="shared" si="20"/>
        <v/>
      </c>
      <c r="J411" s="113"/>
      <c r="K411" s="90"/>
      <c r="L411" s="73"/>
      <c r="M411" s="69" t="str">
        <f>IF(C411&lt;&gt;"",DailyLog!$S$3,"")</f>
        <v/>
      </c>
      <c r="N411" s="56" t="str">
        <f t="shared" si="19"/>
        <v/>
      </c>
      <c r="O411" s="53" t="str">
        <f>IF($B411&lt;&gt;"",IF(ISNUMBER(_xlfn.XMATCH($B411,Language!$A$6:$E$6)),0,IF(ISNUMBER(_xlfn.XMATCH($B411,Language!$A$29:$E$29)),'Lista de Prestatarios'!$B$3,VLOOKUP(B411,'Lista de Prestatarios'!$A$2:$B$500,2,FALSE))),"")</f>
        <v/>
      </c>
      <c r="P411" s="58" t="str">
        <f>IF(B411&lt;&gt;"",IF(OR(D411&gt;0,G411&gt;0),COUNTIF($B$2:B411,B411),COUNTIFS($B$2:B411,B411,$E$2:E411,"&gt;0")),"")</f>
        <v/>
      </c>
    </row>
    <row r="412" spans="1:16" x14ac:dyDescent="0.35">
      <c r="A412" s="51" t="str">
        <f t="shared" si="18"/>
        <v/>
      </c>
      <c r="B412" s="99"/>
      <c r="C412" s="3"/>
      <c r="D412" s="13"/>
      <c r="E412" s="13"/>
      <c r="F412" s="13"/>
      <c r="G412" s="81"/>
      <c r="H412" s="107" t="str">
        <f>IF(B412&lt;&gt;"",IF(OR(O412=0,O412=999),"",SUMIFS($E$2:E412,$A$2:A412,A412)-SUMIFS($F$2:F412,$A$2:A412,A412)),"")</f>
        <v/>
      </c>
      <c r="I412" s="109" t="str">
        <f t="shared" si="20"/>
        <v/>
      </c>
      <c r="J412" s="113"/>
      <c r="K412" s="90"/>
      <c r="L412" s="73"/>
      <c r="M412" s="69" t="str">
        <f>IF(C412&lt;&gt;"",DailyLog!$S$3,"")</f>
        <v/>
      </c>
      <c r="N412" s="56" t="str">
        <f t="shared" si="19"/>
        <v/>
      </c>
      <c r="O412" s="53" t="str">
        <f>IF($B412&lt;&gt;"",IF(ISNUMBER(_xlfn.XMATCH($B412,Language!$A$6:$E$6)),0,IF(ISNUMBER(_xlfn.XMATCH($B412,Language!$A$29:$E$29)),'Lista de Prestatarios'!$B$3,VLOOKUP(B412,'Lista de Prestatarios'!$A$2:$B$500,2,FALSE))),"")</f>
        <v/>
      </c>
      <c r="P412" s="58" t="str">
        <f>IF(B412&lt;&gt;"",IF(OR(D412&gt;0,G412&gt;0),COUNTIF($B$2:B412,B412),COUNTIFS($B$2:B412,B412,$E$2:E412,"&gt;0")),"")</f>
        <v/>
      </c>
    </row>
    <row r="413" spans="1:16" x14ac:dyDescent="0.35">
      <c r="A413" s="51" t="str">
        <f t="shared" si="18"/>
        <v/>
      </c>
      <c r="B413" s="99"/>
      <c r="C413" s="3"/>
      <c r="D413" s="13"/>
      <c r="E413" s="13"/>
      <c r="F413" s="13"/>
      <c r="G413" s="81"/>
      <c r="H413" s="107" t="str">
        <f>IF(B413&lt;&gt;"",IF(OR(O413=0,O413=999),"",SUMIFS($E$2:E413,$A$2:A413,A413)-SUMIFS($F$2:F413,$A$2:A413,A413)),"")</f>
        <v/>
      </c>
      <c r="I413" s="109" t="str">
        <f t="shared" si="20"/>
        <v/>
      </c>
      <c r="J413" s="113"/>
      <c r="K413" s="90"/>
      <c r="L413" s="73"/>
      <c r="M413" s="69" t="str">
        <f>IF(C413&lt;&gt;"",DailyLog!$S$3,"")</f>
        <v/>
      </c>
      <c r="N413" s="56" t="str">
        <f t="shared" si="19"/>
        <v/>
      </c>
      <c r="O413" s="53" t="str">
        <f>IF($B413&lt;&gt;"",IF(ISNUMBER(_xlfn.XMATCH($B413,Language!$A$6:$E$6)),0,IF(ISNUMBER(_xlfn.XMATCH($B413,Language!$A$29:$E$29)),'Lista de Prestatarios'!$B$3,VLOOKUP(B413,'Lista de Prestatarios'!$A$2:$B$500,2,FALSE))),"")</f>
        <v/>
      </c>
      <c r="P413" s="58" t="str">
        <f>IF(B413&lt;&gt;"",IF(OR(D413&gt;0,G413&gt;0),COUNTIF($B$2:B413,B413),COUNTIFS($B$2:B413,B413,$E$2:E413,"&gt;0")),"")</f>
        <v/>
      </c>
    </row>
    <row r="414" spans="1:16" x14ac:dyDescent="0.35">
      <c r="A414" s="51" t="str">
        <f t="shared" si="18"/>
        <v/>
      </c>
      <c r="B414" s="99"/>
      <c r="C414" s="3"/>
      <c r="D414" s="13"/>
      <c r="E414" s="13"/>
      <c r="F414" s="13"/>
      <c r="G414" s="81"/>
      <c r="H414" s="107" t="str">
        <f>IF(B414&lt;&gt;"",IF(OR(O414=0,O414=999),"",SUMIFS($E$2:E414,$A$2:A414,A414)-SUMIFS($F$2:F414,$A$2:A414,A414)),"")</f>
        <v/>
      </c>
      <c r="I414" s="109" t="str">
        <f t="shared" si="20"/>
        <v/>
      </c>
      <c r="J414" s="113"/>
      <c r="K414" s="90"/>
      <c r="L414" s="73"/>
      <c r="M414" s="69" t="str">
        <f>IF(C414&lt;&gt;"",DailyLog!$S$3,"")</f>
        <v/>
      </c>
      <c r="N414" s="56" t="str">
        <f t="shared" si="19"/>
        <v/>
      </c>
      <c r="O414" s="53" t="str">
        <f>IF($B414&lt;&gt;"",IF(ISNUMBER(_xlfn.XMATCH($B414,Language!$A$6:$E$6)),0,IF(ISNUMBER(_xlfn.XMATCH($B414,Language!$A$29:$E$29)),'Lista de Prestatarios'!$B$3,VLOOKUP(B414,'Lista de Prestatarios'!$A$2:$B$500,2,FALSE))),"")</f>
        <v/>
      </c>
      <c r="P414" s="58" t="str">
        <f>IF(B414&lt;&gt;"",IF(OR(D414&gt;0,G414&gt;0),COUNTIF($B$2:B414,B414),COUNTIFS($B$2:B414,B414,$E$2:E414,"&gt;0")),"")</f>
        <v/>
      </c>
    </row>
    <row r="415" spans="1:16" x14ac:dyDescent="0.35">
      <c r="A415" s="51" t="str">
        <f t="shared" si="18"/>
        <v/>
      </c>
      <c r="B415" s="99"/>
      <c r="C415" s="3"/>
      <c r="D415" s="13"/>
      <c r="E415" s="13"/>
      <c r="F415" s="13"/>
      <c r="G415" s="81"/>
      <c r="H415" s="107" t="str">
        <f>IF(B415&lt;&gt;"",IF(OR(O415=0,O415=999),"",SUMIFS($E$2:E415,$A$2:A415,A415)-SUMIFS($F$2:F415,$A$2:A415,A415)),"")</f>
        <v/>
      </c>
      <c r="I415" s="109" t="str">
        <f t="shared" si="20"/>
        <v/>
      </c>
      <c r="J415" s="113"/>
      <c r="K415" s="90"/>
      <c r="L415" s="73"/>
      <c r="M415" s="69" t="str">
        <f>IF(C415&lt;&gt;"",DailyLog!$S$3,"")</f>
        <v/>
      </c>
      <c r="N415" s="56" t="str">
        <f t="shared" si="19"/>
        <v/>
      </c>
      <c r="O415" s="53" t="str">
        <f>IF($B415&lt;&gt;"",IF(ISNUMBER(_xlfn.XMATCH($B415,Language!$A$6:$E$6)),0,IF(ISNUMBER(_xlfn.XMATCH($B415,Language!$A$29:$E$29)),'Lista de Prestatarios'!$B$3,VLOOKUP(B415,'Lista de Prestatarios'!$A$2:$B$500,2,FALSE))),"")</f>
        <v/>
      </c>
      <c r="P415" s="58" t="str">
        <f>IF(B415&lt;&gt;"",IF(OR(D415&gt;0,G415&gt;0),COUNTIF($B$2:B415,B415),COUNTIFS($B$2:B415,B415,$E$2:E415,"&gt;0")),"")</f>
        <v/>
      </c>
    </row>
    <row r="416" spans="1:16" x14ac:dyDescent="0.35">
      <c r="A416" s="51" t="str">
        <f t="shared" si="18"/>
        <v/>
      </c>
      <c r="B416" s="99"/>
      <c r="C416" s="3"/>
      <c r="D416" s="13"/>
      <c r="E416" s="13"/>
      <c r="F416" s="13"/>
      <c r="G416" s="81"/>
      <c r="H416" s="107" t="str">
        <f>IF(B416&lt;&gt;"",IF(OR(O416=0,O416=999),"",SUMIFS($E$2:E416,$A$2:A416,A416)-SUMIFS($F$2:F416,$A$2:A416,A416)),"")</f>
        <v/>
      </c>
      <c r="I416" s="109" t="str">
        <f t="shared" si="20"/>
        <v/>
      </c>
      <c r="J416" s="113"/>
      <c r="K416" s="90"/>
      <c r="L416" s="73"/>
      <c r="M416" s="69" t="str">
        <f>IF(C416&lt;&gt;"",DailyLog!$S$3,"")</f>
        <v/>
      </c>
      <c r="N416" s="56" t="str">
        <f t="shared" si="19"/>
        <v/>
      </c>
      <c r="O416" s="53" t="str">
        <f>IF($B416&lt;&gt;"",IF(ISNUMBER(_xlfn.XMATCH($B416,Language!$A$6:$E$6)),0,IF(ISNUMBER(_xlfn.XMATCH($B416,Language!$A$29:$E$29)),'Lista de Prestatarios'!$B$3,VLOOKUP(B416,'Lista de Prestatarios'!$A$2:$B$500,2,FALSE))),"")</f>
        <v/>
      </c>
      <c r="P416" s="58" t="str">
        <f>IF(B416&lt;&gt;"",IF(OR(D416&gt;0,G416&gt;0),COUNTIF($B$2:B416,B416),COUNTIFS($B$2:B416,B416,$E$2:E416,"&gt;0")),"")</f>
        <v/>
      </c>
    </row>
    <row r="417" spans="1:16" x14ac:dyDescent="0.35">
      <c r="A417" s="51" t="str">
        <f t="shared" si="18"/>
        <v/>
      </c>
      <c r="B417" s="99"/>
      <c r="C417" s="3"/>
      <c r="D417" s="13"/>
      <c r="E417" s="13"/>
      <c r="F417" s="13"/>
      <c r="G417" s="81"/>
      <c r="H417" s="107" t="str">
        <f>IF(B417&lt;&gt;"",IF(OR(O417=0,O417=999),"",SUMIFS($E$2:E417,$A$2:A417,A417)-SUMIFS($F$2:F417,$A$2:A417,A417)),"")</f>
        <v/>
      </c>
      <c r="I417" s="109" t="str">
        <f t="shared" si="20"/>
        <v/>
      </c>
      <c r="J417" s="113"/>
      <c r="K417" s="90"/>
      <c r="L417" s="73"/>
      <c r="M417" s="69" t="str">
        <f>IF(C417&lt;&gt;"",DailyLog!$S$3,"")</f>
        <v/>
      </c>
      <c r="N417" s="56" t="str">
        <f t="shared" si="19"/>
        <v/>
      </c>
      <c r="O417" s="53" t="str">
        <f>IF($B417&lt;&gt;"",IF(ISNUMBER(_xlfn.XMATCH($B417,Language!$A$6:$E$6)),0,IF(ISNUMBER(_xlfn.XMATCH($B417,Language!$A$29:$E$29)),'Lista de Prestatarios'!$B$3,VLOOKUP(B417,'Lista de Prestatarios'!$A$2:$B$500,2,FALSE))),"")</f>
        <v/>
      </c>
      <c r="P417" s="58" t="str">
        <f>IF(B417&lt;&gt;"",IF(OR(D417&gt;0,G417&gt;0),COUNTIF($B$2:B417,B417),COUNTIFS($B$2:B417,B417,$E$2:E417,"&gt;0")),"")</f>
        <v/>
      </c>
    </row>
    <row r="418" spans="1:16" x14ac:dyDescent="0.35">
      <c r="A418" s="51" t="str">
        <f t="shared" si="18"/>
        <v/>
      </c>
      <c r="B418" s="101"/>
      <c r="C418" s="3"/>
      <c r="D418" s="13"/>
      <c r="E418" s="13"/>
      <c r="F418" s="13"/>
      <c r="G418" s="81"/>
      <c r="H418" s="107" t="str">
        <f>IF(B418&lt;&gt;"",IF(OR(O418=0,O418=999),"",SUMIFS($E$2:E418,$A$2:A418,A418)-SUMIFS($F$2:F418,$A$2:A418,A418)),"")</f>
        <v/>
      </c>
      <c r="I418" s="109" t="str">
        <f t="shared" si="20"/>
        <v/>
      </c>
      <c r="J418" s="113"/>
      <c r="K418" s="90"/>
      <c r="L418" s="73"/>
      <c r="M418" s="69" t="str">
        <f>IF(C418&lt;&gt;"",DailyLog!$S$3,"")</f>
        <v/>
      </c>
      <c r="N418" s="56" t="str">
        <f t="shared" si="19"/>
        <v/>
      </c>
      <c r="O418" s="53" t="str">
        <f>IF($B418&lt;&gt;"",IF(ISNUMBER(_xlfn.XMATCH($B418,Language!$A$6:$E$6)),0,IF(ISNUMBER(_xlfn.XMATCH($B418,Language!$A$29:$E$29)),'Lista de Prestatarios'!$B$3,VLOOKUP(B418,'Lista de Prestatarios'!$A$2:$B$500,2,FALSE))),"")</f>
        <v/>
      </c>
      <c r="P418" s="58" t="str">
        <f>IF(B418&lt;&gt;"",IF(OR(D418&gt;0,G418&gt;0),COUNTIF($B$2:B418,B418),COUNTIFS($B$2:B418,B418,$E$2:E418,"&gt;0")),"")</f>
        <v/>
      </c>
    </row>
    <row r="419" spans="1:16" x14ac:dyDescent="0.35">
      <c r="A419" s="51" t="str">
        <f t="shared" si="18"/>
        <v/>
      </c>
      <c r="B419" s="101"/>
      <c r="C419" s="3"/>
      <c r="D419" s="13"/>
      <c r="E419" s="13"/>
      <c r="F419" s="13"/>
      <c r="G419" s="81"/>
      <c r="H419" s="107" t="str">
        <f>IF(B419&lt;&gt;"",IF(OR(O419=0,O419=999),"",SUMIFS($E$2:E419,$A$2:A419,A419)-SUMIFS($F$2:F419,$A$2:A419,A419)),"")</f>
        <v/>
      </c>
      <c r="I419" s="109" t="str">
        <f t="shared" si="20"/>
        <v/>
      </c>
      <c r="J419" s="113"/>
      <c r="K419" s="90"/>
      <c r="L419" s="73"/>
      <c r="M419" s="69" t="str">
        <f>IF(C419&lt;&gt;"",DailyLog!$S$3,"")</f>
        <v/>
      </c>
      <c r="N419" s="56" t="str">
        <f t="shared" si="19"/>
        <v/>
      </c>
      <c r="O419" s="53" t="str">
        <f>IF($B419&lt;&gt;"",IF(ISNUMBER(_xlfn.XMATCH($B419,Language!$A$6:$E$6)),0,IF(ISNUMBER(_xlfn.XMATCH($B419,Language!$A$29:$E$29)),'Lista de Prestatarios'!$B$3,VLOOKUP(B419,'Lista de Prestatarios'!$A$2:$B$500,2,FALSE))),"")</f>
        <v/>
      </c>
      <c r="P419" s="58" t="str">
        <f>IF(B419&lt;&gt;"",IF(OR(D419&gt;0,G419&gt;0),COUNTIF($B$2:B419,B419),COUNTIFS($B$2:B419,B419,$E$2:E419,"&gt;0")),"")</f>
        <v/>
      </c>
    </row>
    <row r="420" spans="1:16" x14ac:dyDescent="0.35">
      <c r="A420" s="51" t="str">
        <f t="shared" si="18"/>
        <v/>
      </c>
      <c r="B420" s="99"/>
      <c r="C420" s="3"/>
      <c r="D420" s="13"/>
      <c r="E420" s="13"/>
      <c r="F420" s="13"/>
      <c r="G420" s="81"/>
      <c r="H420" s="107" t="str">
        <f>IF(B420&lt;&gt;"",IF(OR(O420=0,O420=999),"",SUMIFS($E$2:E420,$A$2:A420,A420)-SUMIFS($F$2:F420,$A$2:A420,A420)),"")</f>
        <v/>
      </c>
      <c r="I420" s="109" t="str">
        <f t="shared" si="20"/>
        <v/>
      </c>
      <c r="J420" s="113"/>
      <c r="K420" s="90"/>
      <c r="L420" s="73"/>
      <c r="M420" s="69" t="str">
        <f>IF(C420&lt;&gt;"",DailyLog!$S$3,"")</f>
        <v/>
      </c>
      <c r="N420" s="56" t="str">
        <f t="shared" si="19"/>
        <v/>
      </c>
      <c r="O420" s="53" t="str">
        <f>IF($B420&lt;&gt;"",IF(ISNUMBER(_xlfn.XMATCH($B420,Language!$A$6:$E$6)),0,IF(ISNUMBER(_xlfn.XMATCH($B420,Language!$A$29:$E$29)),'Lista de Prestatarios'!$B$3,VLOOKUP(B420,'Lista de Prestatarios'!$A$2:$B$500,2,FALSE))),"")</f>
        <v/>
      </c>
      <c r="P420" s="58" t="str">
        <f>IF(B420&lt;&gt;"",IF(OR(D420&gt;0,G420&gt;0),COUNTIF($B$2:B420,B420),COUNTIFS($B$2:B420,B420,$E$2:E420,"&gt;0")),"")</f>
        <v/>
      </c>
    </row>
    <row r="421" spans="1:16" x14ac:dyDescent="0.35">
      <c r="A421" s="51" t="str">
        <f t="shared" si="18"/>
        <v/>
      </c>
      <c r="B421" s="99"/>
      <c r="C421" s="3"/>
      <c r="D421" s="13"/>
      <c r="E421" s="13"/>
      <c r="F421" s="13"/>
      <c r="G421" s="81"/>
      <c r="H421" s="107" t="str">
        <f>IF(B421&lt;&gt;"",IF(OR(O421=0,O421=999),"",SUMIFS($E$2:E421,$A$2:A421,A421)-SUMIFS($F$2:F421,$A$2:A421,A421)),"")</f>
        <v/>
      </c>
      <c r="I421" s="109" t="str">
        <f t="shared" si="20"/>
        <v/>
      </c>
      <c r="J421" s="113"/>
      <c r="K421" s="90"/>
      <c r="L421" s="73"/>
      <c r="M421" s="69" t="str">
        <f>IF(C421&lt;&gt;"",DailyLog!$S$3,"")</f>
        <v/>
      </c>
      <c r="N421" s="56" t="str">
        <f t="shared" si="19"/>
        <v/>
      </c>
      <c r="O421" s="53" t="str">
        <f>IF($B421&lt;&gt;"",IF(ISNUMBER(_xlfn.XMATCH($B421,Language!$A$6:$E$6)),0,IF(ISNUMBER(_xlfn.XMATCH($B421,Language!$A$29:$E$29)),'Lista de Prestatarios'!$B$3,VLOOKUP(B421,'Lista de Prestatarios'!$A$2:$B$500,2,FALSE))),"")</f>
        <v/>
      </c>
      <c r="P421" s="58" t="str">
        <f>IF(B421&lt;&gt;"",IF(OR(D421&gt;0,G421&gt;0),COUNTIF($B$2:B421,B421),COUNTIFS($B$2:B421,B421,$E$2:E421,"&gt;0")),"")</f>
        <v/>
      </c>
    </row>
    <row r="422" spans="1:16" x14ac:dyDescent="0.35">
      <c r="A422" s="51" t="str">
        <f t="shared" si="18"/>
        <v/>
      </c>
      <c r="B422" s="99"/>
      <c r="C422" s="3"/>
      <c r="D422" s="13"/>
      <c r="E422" s="13"/>
      <c r="F422" s="13"/>
      <c r="G422" s="81"/>
      <c r="H422" s="107" t="str">
        <f>IF(B422&lt;&gt;"",IF(OR(O422=0,O422=999),"",SUMIFS($E$2:E422,$A$2:A422,A422)-SUMIFS($F$2:F422,$A$2:A422,A422)),"")</f>
        <v/>
      </c>
      <c r="I422" s="109" t="str">
        <f t="shared" si="20"/>
        <v/>
      </c>
      <c r="J422" s="113"/>
      <c r="K422" s="90"/>
      <c r="L422" s="73"/>
      <c r="M422" s="69" t="str">
        <f>IF(C422&lt;&gt;"",DailyLog!$S$3,"")</f>
        <v/>
      </c>
      <c r="N422" s="56" t="str">
        <f t="shared" si="19"/>
        <v/>
      </c>
      <c r="O422" s="53" t="str">
        <f>IF($B422&lt;&gt;"",IF(ISNUMBER(_xlfn.XMATCH($B422,Language!$A$6:$E$6)),0,IF(ISNUMBER(_xlfn.XMATCH($B422,Language!$A$29:$E$29)),'Lista de Prestatarios'!$B$3,VLOOKUP(B422,'Lista de Prestatarios'!$A$2:$B$500,2,FALSE))),"")</f>
        <v/>
      </c>
      <c r="P422" s="58" t="str">
        <f>IF(B422&lt;&gt;"",IF(OR(D422&gt;0,G422&gt;0),COUNTIF($B$2:B422,B422),COUNTIFS($B$2:B422,B422,$E$2:E422,"&gt;0")),"")</f>
        <v/>
      </c>
    </row>
    <row r="423" spans="1:16" x14ac:dyDescent="0.35">
      <c r="A423" s="51" t="str">
        <f t="shared" si="18"/>
        <v/>
      </c>
      <c r="B423" s="99"/>
      <c r="C423" s="3"/>
      <c r="D423" s="13"/>
      <c r="E423" s="13"/>
      <c r="F423" s="13"/>
      <c r="G423" s="81"/>
      <c r="H423" s="107" t="str">
        <f>IF(B423&lt;&gt;"",IF(OR(O423=0,O423=999),"",SUMIFS($E$2:E423,$A$2:A423,A423)-SUMIFS($F$2:F423,$A$2:A423,A423)),"")</f>
        <v/>
      </c>
      <c r="I423" s="109" t="str">
        <f t="shared" si="20"/>
        <v/>
      </c>
      <c r="J423" s="113"/>
      <c r="K423" s="90"/>
      <c r="L423" s="73"/>
      <c r="M423" s="69" t="str">
        <f>IF(C423&lt;&gt;"",DailyLog!$S$3,"")</f>
        <v/>
      </c>
      <c r="N423" s="56" t="str">
        <f t="shared" si="19"/>
        <v/>
      </c>
      <c r="O423" s="53" t="str">
        <f>IF($B423&lt;&gt;"",IF(ISNUMBER(_xlfn.XMATCH($B423,Language!$A$6:$E$6)),0,IF(ISNUMBER(_xlfn.XMATCH($B423,Language!$A$29:$E$29)),'Lista de Prestatarios'!$B$3,VLOOKUP(B423,'Lista de Prestatarios'!$A$2:$B$500,2,FALSE))),"")</f>
        <v/>
      </c>
      <c r="P423" s="58" t="str">
        <f>IF(B423&lt;&gt;"",IF(OR(D423&gt;0,G423&gt;0),COUNTIF($B$2:B423,B423),COUNTIFS($B$2:B423,B423,$E$2:E423,"&gt;0")),"")</f>
        <v/>
      </c>
    </row>
    <row r="424" spans="1:16" x14ac:dyDescent="0.35">
      <c r="A424" s="51" t="str">
        <f t="shared" si="18"/>
        <v/>
      </c>
      <c r="B424" s="99"/>
      <c r="C424" s="3"/>
      <c r="D424" s="13"/>
      <c r="E424" s="13"/>
      <c r="F424" s="13"/>
      <c r="G424" s="81"/>
      <c r="H424" s="107" t="str">
        <f>IF(B424&lt;&gt;"",IF(OR(O424=0,O424=999),"",SUMIFS($E$2:E424,$A$2:A424,A424)-SUMIFS($F$2:F424,$A$2:A424,A424)),"")</f>
        <v/>
      </c>
      <c r="I424" s="109" t="str">
        <f t="shared" si="20"/>
        <v/>
      </c>
      <c r="J424" s="113"/>
      <c r="K424" s="90"/>
      <c r="L424" s="73"/>
      <c r="M424" s="69" t="str">
        <f>IF(C424&lt;&gt;"",DailyLog!$S$3,"")</f>
        <v/>
      </c>
      <c r="N424" s="56" t="str">
        <f t="shared" si="19"/>
        <v/>
      </c>
      <c r="O424" s="53" t="str">
        <f>IF($B424&lt;&gt;"",IF(ISNUMBER(_xlfn.XMATCH($B424,Language!$A$6:$E$6)),0,IF(ISNUMBER(_xlfn.XMATCH($B424,Language!$A$29:$E$29)),'Lista de Prestatarios'!$B$3,VLOOKUP(B424,'Lista de Prestatarios'!$A$2:$B$500,2,FALSE))),"")</f>
        <v/>
      </c>
      <c r="P424" s="58" t="str">
        <f>IF(B424&lt;&gt;"",IF(OR(D424&gt;0,G424&gt;0),COUNTIF($B$2:B424,B424),COUNTIFS($B$2:B424,B424,$E$2:E424,"&gt;0")),"")</f>
        <v/>
      </c>
    </row>
    <row r="425" spans="1:16" x14ac:dyDescent="0.35">
      <c r="A425" s="51" t="str">
        <f t="shared" si="18"/>
        <v/>
      </c>
      <c r="B425" s="99"/>
      <c r="C425" s="3"/>
      <c r="D425" s="13"/>
      <c r="E425" s="13"/>
      <c r="F425" s="13"/>
      <c r="G425" s="81"/>
      <c r="H425" s="107" t="str">
        <f>IF(B425&lt;&gt;"",IF(OR(O425=0,O425=999),"",SUMIFS($E$2:E425,$A$2:A425,A425)-SUMIFS($F$2:F425,$A$2:A425,A425)),"")</f>
        <v/>
      </c>
      <c r="I425" s="109" t="str">
        <f t="shared" si="20"/>
        <v/>
      </c>
      <c r="J425" s="113"/>
      <c r="K425" s="90"/>
      <c r="L425" s="73"/>
      <c r="M425" s="69" t="str">
        <f>IF(C425&lt;&gt;"",DailyLog!$S$3,"")</f>
        <v/>
      </c>
      <c r="N425" s="56" t="str">
        <f t="shared" si="19"/>
        <v/>
      </c>
      <c r="O425" s="53" t="str">
        <f>IF($B425&lt;&gt;"",IF(ISNUMBER(_xlfn.XMATCH($B425,Language!$A$6:$E$6)),0,IF(ISNUMBER(_xlfn.XMATCH($B425,Language!$A$29:$E$29)),'Lista de Prestatarios'!$B$3,VLOOKUP(B425,'Lista de Prestatarios'!$A$2:$B$500,2,FALSE))),"")</f>
        <v/>
      </c>
      <c r="P425" s="58" t="str">
        <f>IF(B425&lt;&gt;"",IF(OR(D425&gt;0,G425&gt;0),COUNTIF($B$2:B425,B425),COUNTIFS($B$2:B425,B425,$E$2:E425,"&gt;0")),"")</f>
        <v/>
      </c>
    </row>
    <row r="426" spans="1:16" x14ac:dyDescent="0.35">
      <c r="A426" s="51" t="str">
        <f t="shared" si="18"/>
        <v/>
      </c>
      <c r="B426" s="99"/>
      <c r="C426" s="3"/>
      <c r="D426" s="13"/>
      <c r="E426" s="13"/>
      <c r="F426" s="13"/>
      <c r="G426" s="81"/>
      <c r="H426" s="107" t="str">
        <f>IF(B426&lt;&gt;"",IF(OR(O426=0,O426=999),"",SUMIFS($E$2:E426,$A$2:A426,A426)-SUMIFS($F$2:F426,$A$2:A426,A426)),"")</f>
        <v/>
      </c>
      <c r="I426" s="109" t="str">
        <f t="shared" si="20"/>
        <v/>
      </c>
      <c r="J426" s="113"/>
      <c r="K426" s="90"/>
      <c r="L426" s="73"/>
      <c r="M426" s="69" t="str">
        <f>IF(C426&lt;&gt;"",DailyLog!$S$3,"")</f>
        <v/>
      </c>
      <c r="N426" s="56" t="str">
        <f t="shared" si="19"/>
        <v/>
      </c>
      <c r="O426" s="53" t="str">
        <f>IF($B426&lt;&gt;"",IF(ISNUMBER(_xlfn.XMATCH($B426,Language!$A$6:$E$6)),0,IF(ISNUMBER(_xlfn.XMATCH($B426,Language!$A$29:$E$29)),'Lista de Prestatarios'!$B$3,VLOOKUP(B426,'Lista de Prestatarios'!$A$2:$B$500,2,FALSE))),"")</f>
        <v/>
      </c>
      <c r="P426" s="58" t="str">
        <f>IF(B426&lt;&gt;"",IF(OR(D426&gt;0,G426&gt;0),COUNTIF($B$2:B426,B426),COUNTIFS($B$2:B426,B426,$E$2:E426,"&gt;0")),"")</f>
        <v/>
      </c>
    </row>
    <row r="427" spans="1:16" x14ac:dyDescent="0.35">
      <c r="A427" s="51" t="str">
        <f t="shared" si="18"/>
        <v/>
      </c>
      <c r="B427" s="99"/>
      <c r="C427" s="3"/>
      <c r="D427" s="13"/>
      <c r="E427" s="13"/>
      <c r="F427" s="13"/>
      <c r="G427" s="81"/>
      <c r="H427" s="107" t="str">
        <f>IF(B427&lt;&gt;"",IF(OR(O427=0,O427=999),"",SUMIFS($E$2:E427,$A$2:A427,A427)-SUMIFS($F$2:F427,$A$2:A427,A427)),"")</f>
        <v/>
      </c>
      <c r="I427" s="109" t="str">
        <f t="shared" si="20"/>
        <v/>
      </c>
      <c r="J427" s="113"/>
      <c r="K427" s="90"/>
      <c r="L427" s="73"/>
      <c r="M427" s="69" t="str">
        <f>IF(C427&lt;&gt;"",DailyLog!$S$3,"")</f>
        <v/>
      </c>
      <c r="N427" s="56" t="str">
        <f t="shared" si="19"/>
        <v/>
      </c>
      <c r="O427" s="53" t="str">
        <f>IF($B427&lt;&gt;"",IF(ISNUMBER(_xlfn.XMATCH($B427,Language!$A$6:$E$6)),0,IF(ISNUMBER(_xlfn.XMATCH($B427,Language!$A$29:$E$29)),'Lista de Prestatarios'!$B$3,VLOOKUP(B427,'Lista de Prestatarios'!$A$2:$B$500,2,FALSE))),"")</f>
        <v/>
      </c>
      <c r="P427" s="58" t="str">
        <f>IF(B427&lt;&gt;"",IF(OR(D427&gt;0,G427&gt;0),COUNTIF($B$2:B427,B427),COUNTIFS($B$2:B427,B427,$E$2:E427,"&gt;0")),"")</f>
        <v/>
      </c>
    </row>
    <row r="428" spans="1:16" x14ac:dyDescent="0.35">
      <c r="A428" s="51" t="str">
        <f t="shared" si="18"/>
        <v/>
      </c>
      <c r="B428" s="99"/>
      <c r="C428" s="3"/>
      <c r="D428" s="13"/>
      <c r="E428" s="13"/>
      <c r="F428" s="13"/>
      <c r="G428" s="81"/>
      <c r="H428" s="107" t="str">
        <f>IF(B428&lt;&gt;"",IF(OR(O428=0,O428=999),"",SUMIFS($E$2:E428,$A$2:A428,A428)-SUMIFS($F$2:F428,$A$2:A428,A428)),"")</f>
        <v/>
      </c>
      <c r="I428" s="109" t="str">
        <f t="shared" si="20"/>
        <v/>
      </c>
      <c r="J428" s="113"/>
      <c r="K428" s="90"/>
      <c r="L428" s="73"/>
      <c r="M428" s="69" t="str">
        <f>IF(C428&lt;&gt;"",DailyLog!$S$3,"")</f>
        <v/>
      </c>
      <c r="N428" s="56" t="str">
        <f t="shared" si="19"/>
        <v/>
      </c>
      <c r="O428" s="53" t="str">
        <f>IF($B428&lt;&gt;"",IF(ISNUMBER(_xlfn.XMATCH($B428,Language!$A$6:$E$6)),0,IF(ISNUMBER(_xlfn.XMATCH($B428,Language!$A$29:$E$29)),'Lista de Prestatarios'!$B$3,VLOOKUP(B428,'Lista de Prestatarios'!$A$2:$B$500,2,FALSE))),"")</f>
        <v/>
      </c>
      <c r="P428" s="58" t="str">
        <f>IF(B428&lt;&gt;"",IF(OR(D428&gt;0,G428&gt;0),COUNTIF($B$2:B428,B428),COUNTIFS($B$2:B428,B428,$E$2:E428,"&gt;0")),"")</f>
        <v/>
      </c>
    </row>
    <row r="429" spans="1:16" x14ac:dyDescent="0.35">
      <c r="A429" s="51" t="str">
        <f t="shared" si="18"/>
        <v/>
      </c>
      <c r="B429" s="99"/>
      <c r="C429" s="3"/>
      <c r="D429" s="13"/>
      <c r="E429" s="13"/>
      <c r="F429" s="13"/>
      <c r="G429" s="81"/>
      <c r="H429" s="107" t="str">
        <f>IF(B429&lt;&gt;"",IF(OR(O429=0,O429=999),"",SUMIFS($E$2:E429,$A$2:A429,A429)-SUMIFS($F$2:F429,$A$2:A429,A429)),"")</f>
        <v/>
      </c>
      <c r="I429" s="109" t="str">
        <f t="shared" si="20"/>
        <v/>
      </c>
      <c r="J429" s="113"/>
      <c r="K429" s="90"/>
      <c r="L429" s="73"/>
      <c r="M429" s="69" t="str">
        <f>IF(C429&lt;&gt;"",DailyLog!$S$3,"")</f>
        <v/>
      </c>
      <c r="N429" s="56" t="str">
        <f t="shared" si="19"/>
        <v/>
      </c>
      <c r="O429" s="53" t="str">
        <f>IF($B429&lt;&gt;"",IF(ISNUMBER(_xlfn.XMATCH($B429,Language!$A$6:$E$6)),0,IF(ISNUMBER(_xlfn.XMATCH($B429,Language!$A$29:$E$29)),'Lista de Prestatarios'!$B$3,VLOOKUP(B429,'Lista de Prestatarios'!$A$2:$B$500,2,FALSE))),"")</f>
        <v/>
      </c>
      <c r="P429" s="58" t="str">
        <f>IF(B429&lt;&gt;"",IF(OR(D429&gt;0,G429&gt;0),COUNTIF($B$2:B429,B429),COUNTIFS($B$2:B429,B429,$E$2:E429,"&gt;0")),"")</f>
        <v/>
      </c>
    </row>
    <row r="430" spans="1:16" x14ac:dyDescent="0.35">
      <c r="A430" s="51" t="str">
        <f t="shared" si="18"/>
        <v/>
      </c>
      <c r="B430" s="99"/>
      <c r="C430" s="3"/>
      <c r="D430" s="13"/>
      <c r="E430" s="13"/>
      <c r="F430" s="13"/>
      <c r="G430" s="81"/>
      <c r="H430" s="107" t="str">
        <f>IF(B430&lt;&gt;"",IF(OR(O430=0,O430=999),"",SUMIFS($E$2:E430,$A$2:A430,A430)-SUMIFS($F$2:F430,$A$2:A430,A430)),"")</f>
        <v/>
      </c>
      <c r="I430" s="109" t="str">
        <f t="shared" si="20"/>
        <v/>
      </c>
      <c r="J430" s="113"/>
      <c r="K430" s="90"/>
      <c r="L430" s="73"/>
      <c r="M430" s="69" t="str">
        <f>IF(C430&lt;&gt;"",DailyLog!$S$3,"")</f>
        <v/>
      </c>
      <c r="N430" s="56" t="str">
        <f t="shared" si="19"/>
        <v/>
      </c>
      <c r="O430" s="53" t="str">
        <f>IF($B430&lt;&gt;"",IF(ISNUMBER(_xlfn.XMATCH($B430,Language!$A$6:$E$6)),0,IF(ISNUMBER(_xlfn.XMATCH($B430,Language!$A$29:$E$29)),'Lista de Prestatarios'!$B$3,VLOOKUP(B430,'Lista de Prestatarios'!$A$2:$B$500,2,FALSE))),"")</f>
        <v/>
      </c>
      <c r="P430" s="58" t="str">
        <f>IF(B430&lt;&gt;"",IF(OR(D430&gt;0,G430&gt;0),COUNTIF($B$2:B430,B430),COUNTIFS($B$2:B430,B430,$E$2:E430,"&gt;0")),"")</f>
        <v/>
      </c>
    </row>
    <row r="431" spans="1:16" x14ac:dyDescent="0.35">
      <c r="A431" s="51" t="str">
        <f t="shared" si="18"/>
        <v/>
      </c>
      <c r="B431" s="99"/>
      <c r="C431" s="3"/>
      <c r="D431" s="13"/>
      <c r="E431" s="13"/>
      <c r="F431" s="13"/>
      <c r="G431" s="81"/>
      <c r="H431" s="107" t="str">
        <f>IF(B431&lt;&gt;"",IF(OR(O431=0,O431=999),"",SUMIFS($E$2:E431,$A$2:A431,A431)-SUMIFS($F$2:F431,$A$2:A431,A431)),"")</f>
        <v/>
      </c>
      <c r="I431" s="109" t="str">
        <f t="shared" si="20"/>
        <v/>
      </c>
      <c r="J431" s="113"/>
      <c r="K431" s="90"/>
      <c r="L431" s="73"/>
      <c r="M431" s="69" t="str">
        <f>IF(C431&lt;&gt;"",DailyLog!$S$3,"")</f>
        <v/>
      </c>
      <c r="N431" s="56" t="str">
        <f t="shared" si="19"/>
        <v/>
      </c>
      <c r="O431" s="53" t="str">
        <f>IF($B431&lt;&gt;"",IF(ISNUMBER(_xlfn.XMATCH($B431,Language!$A$6:$E$6)),0,IF(ISNUMBER(_xlfn.XMATCH($B431,Language!$A$29:$E$29)),'Lista de Prestatarios'!$B$3,VLOOKUP(B431,'Lista de Prestatarios'!$A$2:$B$500,2,FALSE))),"")</f>
        <v/>
      </c>
      <c r="P431" s="58" t="str">
        <f>IF(B431&lt;&gt;"",IF(OR(D431&gt;0,G431&gt;0),COUNTIF($B$2:B431,B431),COUNTIFS($B$2:B431,B431,$E$2:E431,"&gt;0")),"")</f>
        <v/>
      </c>
    </row>
    <row r="432" spans="1:16" x14ac:dyDescent="0.35">
      <c r="A432" s="51" t="str">
        <f t="shared" si="18"/>
        <v/>
      </c>
      <c r="B432" s="99"/>
      <c r="C432" s="3"/>
      <c r="D432" s="13"/>
      <c r="E432" s="13"/>
      <c r="F432" s="13"/>
      <c r="G432" s="81"/>
      <c r="H432" s="107" t="str">
        <f>IF(B432&lt;&gt;"",IF(OR(O432=0,O432=999),"",SUMIFS($E$2:E432,$A$2:A432,A432)-SUMIFS($F$2:F432,$A$2:A432,A432)),"")</f>
        <v/>
      </c>
      <c r="I432" s="109" t="str">
        <f t="shared" si="20"/>
        <v/>
      </c>
      <c r="J432" s="113"/>
      <c r="K432" s="90"/>
      <c r="L432" s="73"/>
      <c r="M432" s="69" t="str">
        <f>IF(C432&lt;&gt;"",DailyLog!$S$3,"")</f>
        <v/>
      </c>
      <c r="N432" s="56" t="str">
        <f t="shared" si="19"/>
        <v/>
      </c>
      <c r="O432" s="53" t="str">
        <f>IF($B432&lt;&gt;"",IF(ISNUMBER(_xlfn.XMATCH($B432,Language!$A$6:$E$6)),0,IF(ISNUMBER(_xlfn.XMATCH($B432,Language!$A$29:$E$29)),'Lista de Prestatarios'!$B$3,VLOOKUP(B432,'Lista de Prestatarios'!$A$2:$B$500,2,FALSE))),"")</f>
        <v/>
      </c>
      <c r="P432" s="58" t="str">
        <f>IF(B432&lt;&gt;"",IF(OR(D432&gt;0,G432&gt;0),COUNTIF($B$2:B432,B432),COUNTIFS($B$2:B432,B432,$E$2:E432,"&gt;0")),"")</f>
        <v/>
      </c>
    </row>
    <row r="433" spans="1:16" x14ac:dyDescent="0.35">
      <c r="A433" s="51" t="str">
        <f t="shared" si="18"/>
        <v/>
      </c>
      <c r="B433" s="99"/>
      <c r="C433" s="3"/>
      <c r="D433" s="13"/>
      <c r="E433" s="13"/>
      <c r="F433" s="13"/>
      <c r="G433" s="81"/>
      <c r="H433" s="107" t="str">
        <f>IF(B433&lt;&gt;"",IF(OR(O433=0,O433=999),"",SUMIFS($E$2:E433,$A$2:A433,A433)-SUMIFS($F$2:F433,$A$2:A433,A433)),"")</f>
        <v/>
      </c>
      <c r="I433" s="109" t="str">
        <f t="shared" si="20"/>
        <v/>
      </c>
      <c r="J433" s="113"/>
      <c r="K433" s="90"/>
      <c r="L433" s="73"/>
      <c r="M433" s="69" t="str">
        <f>IF(C433&lt;&gt;"",DailyLog!$S$3,"")</f>
        <v/>
      </c>
      <c r="N433" s="56" t="str">
        <f t="shared" si="19"/>
        <v/>
      </c>
      <c r="O433" s="53" t="str">
        <f>IF($B433&lt;&gt;"",IF(ISNUMBER(_xlfn.XMATCH($B433,Language!$A$6:$E$6)),0,IF(ISNUMBER(_xlfn.XMATCH($B433,Language!$A$29:$E$29)),'Lista de Prestatarios'!$B$3,VLOOKUP(B433,'Lista de Prestatarios'!$A$2:$B$500,2,FALSE))),"")</f>
        <v/>
      </c>
      <c r="P433" s="58" t="str">
        <f>IF(B433&lt;&gt;"",IF(OR(D433&gt;0,G433&gt;0),COUNTIF($B$2:B433,B433),COUNTIFS($B$2:B433,B433,$E$2:E433,"&gt;0")),"")</f>
        <v/>
      </c>
    </row>
    <row r="434" spans="1:16" x14ac:dyDescent="0.35">
      <c r="A434" s="51" t="str">
        <f t="shared" si="18"/>
        <v/>
      </c>
      <c r="B434" s="99"/>
      <c r="C434" s="3"/>
      <c r="D434" s="13"/>
      <c r="E434" s="13"/>
      <c r="F434" s="13"/>
      <c r="G434" s="81"/>
      <c r="H434" s="107" t="str">
        <f>IF(B434&lt;&gt;"",IF(OR(O434=0,O434=999),"",SUMIFS($E$2:E434,$A$2:A434,A434)-SUMIFS($F$2:F434,$A$2:A434,A434)),"")</f>
        <v/>
      </c>
      <c r="I434" s="109" t="str">
        <f t="shared" si="20"/>
        <v/>
      </c>
      <c r="J434" s="113"/>
      <c r="K434" s="90"/>
      <c r="L434" s="73"/>
      <c r="M434" s="69" t="str">
        <f>IF(C434&lt;&gt;"",DailyLog!$S$3,"")</f>
        <v/>
      </c>
      <c r="N434" s="56" t="str">
        <f t="shared" si="19"/>
        <v/>
      </c>
      <c r="O434" s="53" t="str">
        <f>IF($B434&lt;&gt;"",IF(ISNUMBER(_xlfn.XMATCH($B434,Language!$A$6:$E$6)),0,IF(ISNUMBER(_xlfn.XMATCH($B434,Language!$A$29:$E$29)),'Lista de Prestatarios'!$B$3,VLOOKUP(B434,'Lista de Prestatarios'!$A$2:$B$500,2,FALSE))),"")</f>
        <v/>
      </c>
      <c r="P434" s="58" t="str">
        <f>IF(B434&lt;&gt;"",IF(OR(D434&gt;0,G434&gt;0),COUNTIF($B$2:B434,B434),COUNTIFS($B$2:B434,B434,$E$2:E434,"&gt;0")),"")</f>
        <v/>
      </c>
    </row>
    <row r="435" spans="1:16" x14ac:dyDescent="0.35">
      <c r="A435" s="51" t="str">
        <f t="shared" si="18"/>
        <v/>
      </c>
      <c r="B435" s="99"/>
      <c r="C435" s="3"/>
      <c r="D435" s="13"/>
      <c r="E435" s="13"/>
      <c r="F435" s="13"/>
      <c r="G435" s="81"/>
      <c r="H435" s="107" t="str">
        <f>IF(B435&lt;&gt;"",IF(OR(O435=0,O435=999),"",SUMIFS($E$2:E435,$A$2:A435,A435)-SUMIFS($F$2:F435,$A$2:A435,A435)),"")</f>
        <v/>
      </c>
      <c r="I435" s="109" t="str">
        <f t="shared" si="20"/>
        <v/>
      </c>
      <c r="J435" s="113"/>
      <c r="K435" s="90"/>
      <c r="L435" s="73"/>
      <c r="M435" s="69" t="str">
        <f>IF(C435&lt;&gt;"",DailyLog!$S$3,"")</f>
        <v/>
      </c>
      <c r="N435" s="56" t="str">
        <f t="shared" si="19"/>
        <v/>
      </c>
      <c r="O435" s="53" t="str">
        <f>IF($B435&lt;&gt;"",IF(ISNUMBER(_xlfn.XMATCH($B435,Language!$A$6:$E$6)),0,IF(ISNUMBER(_xlfn.XMATCH($B435,Language!$A$29:$E$29)),'Lista de Prestatarios'!$B$3,VLOOKUP(B435,'Lista de Prestatarios'!$A$2:$B$500,2,FALSE))),"")</f>
        <v/>
      </c>
      <c r="P435" s="58" t="str">
        <f>IF(B435&lt;&gt;"",IF(OR(D435&gt;0,G435&gt;0),COUNTIF($B$2:B435,B435),COUNTIFS($B$2:B435,B435,$E$2:E435,"&gt;0")),"")</f>
        <v/>
      </c>
    </row>
    <row r="436" spans="1:16" x14ac:dyDescent="0.35">
      <c r="A436" s="51" t="str">
        <f t="shared" si="18"/>
        <v/>
      </c>
      <c r="B436" s="99"/>
      <c r="C436" s="3"/>
      <c r="D436" s="13"/>
      <c r="E436" s="13"/>
      <c r="F436" s="13"/>
      <c r="G436" s="81"/>
      <c r="H436" s="107" t="str">
        <f>IF(B436&lt;&gt;"",IF(OR(O436=0,O436=999),"",SUMIFS($E$2:E436,$A$2:A436,A436)-SUMIFS($F$2:F436,$A$2:A436,A436)),"")</f>
        <v/>
      </c>
      <c r="I436" s="109" t="str">
        <f t="shared" si="20"/>
        <v/>
      </c>
      <c r="J436" s="113"/>
      <c r="K436" s="90"/>
      <c r="L436" s="73"/>
      <c r="M436" s="69" t="str">
        <f>IF(C436&lt;&gt;"",DailyLog!$S$3,"")</f>
        <v/>
      </c>
      <c r="N436" s="56" t="str">
        <f t="shared" si="19"/>
        <v/>
      </c>
      <c r="O436" s="53" t="str">
        <f>IF($B436&lt;&gt;"",IF(ISNUMBER(_xlfn.XMATCH($B436,Language!$A$6:$E$6)),0,IF(ISNUMBER(_xlfn.XMATCH($B436,Language!$A$29:$E$29)),'Lista de Prestatarios'!$B$3,VLOOKUP(B436,'Lista de Prestatarios'!$A$2:$B$500,2,FALSE))),"")</f>
        <v/>
      </c>
      <c r="P436" s="58" t="str">
        <f>IF(B436&lt;&gt;"",IF(OR(D436&gt;0,G436&gt;0),COUNTIF($B$2:B436,B436),COUNTIFS($B$2:B436,B436,$E$2:E436,"&gt;0")),"")</f>
        <v/>
      </c>
    </row>
    <row r="437" spans="1:16" x14ac:dyDescent="0.35">
      <c r="A437" s="51" t="str">
        <f t="shared" si="18"/>
        <v/>
      </c>
      <c r="B437" s="99"/>
      <c r="C437" s="3"/>
      <c r="D437" s="13"/>
      <c r="E437" s="13"/>
      <c r="F437" s="13"/>
      <c r="G437" s="81"/>
      <c r="H437" s="107" t="str">
        <f>IF(B437&lt;&gt;"",IF(OR(O437=0,O437=999),"",SUMIFS($E$2:E437,$A$2:A437,A437)-SUMIFS($F$2:F437,$A$2:A437,A437)),"")</f>
        <v/>
      </c>
      <c r="I437" s="109" t="str">
        <f t="shared" si="20"/>
        <v/>
      </c>
      <c r="J437" s="113"/>
      <c r="K437" s="90"/>
      <c r="L437" s="73"/>
      <c r="M437" s="69" t="str">
        <f>IF(C437&lt;&gt;"",DailyLog!$S$3,"")</f>
        <v/>
      </c>
      <c r="N437" s="56" t="str">
        <f t="shared" si="19"/>
        <v/>
      </c>
      <c r="O437" s="53" t="str">
        <f>IF($B437&lt;&gt;"",IF(ISNUMBER(_xlfn.XMATCH($B437,Language!$A$6:$E$6)),0,IF(ISNUMBER(_xlfn.XMATCH($B437,Language!$A$29:$E$29)),'Lista de Prestatarios'!$B$3,VLOOKUP(B437,'Lista de Prestatarios'!$A$2:$B$500,2,FALSE))),"")</f>
        <v/>
      </c>
      <c r="P437" s="58" t="str">
        <f>IF(B437&lt;&gt;"",IF(OR(D437&gt;0,G437&gt;0),COUNTIF($B$2:B437,B437),COUNTIFS($B$2:B437,B437,$E$2:E437,"&gt;0")),"")</f>
        <v/>
      </c>
    </row>
    <row r="438" spans="1:16" x14ac:dyDescent="0.35">
      <c r="A438" s="51" t="str">
        <f t="shared" si="18"/>
        <v/>
      </c>
      <c r="B438" s="99"/>
      <c r="C438" s="3"/>
      <c r="D438" s="13"/>
      <c r="E438" s="13"/>
      <c r="F438" s="13"/>
      <c r="G438" s="81"/>
      <c r="H438" s="107" t="str">
        <f>IF(B438&lt;&gt;"",IF(OR(O438=0,O438=999),"",SUMIFS($E$2:E438,$A$2:A438,A438)-SUMIFS($F$2:F438,$A$2:A438,A438)),"")</f>
        <v/>
      </c>
      <c r="I438" s="109" t="str">
        <f t="shared" si="20"/>
        <v/>
      </c>
      <c r="J438" s="113"/>
      <c r="K438" s="90"/>
      <c r="L438" s="73"/>
      <c r="M438" s="69" t="str">
        <f>IF(C438&lt;&gt;"",DailyLog!$S$3,"")</f>
        <v/>
      </c>
      <c r="N438" s="56" t="str">
        <f t="shared" si="19"/>
        <v/>
      </c>
      <c r="O438" s="53" t="str">
        <f>IF($B438&lt;&gt;"",IF(ISNUMBER(_xlfn.XMATCH($B438,Language!$A$6:$E$6)),0,IF(ISNUMBER(_xlfn.XMATCH($B438,Language!$A$29:$E$29)),'Lista de Prestatarios'!$B$3,VLOOKUP(B438,'Lista de Prestatarios'!$A$2:$B$500,2,FALSE))),"")</f>
        <v/>
      </c>
      <c r="P438" s="58" t="str">
        <f>IF(B438&lt;&gt;"",IF(OR(D438&gt;0,G438&gt;0),COUNTIF($B$2:B438,B438),COUNTIFS($B$2:B438,B438,$E$2:E438,"&gt;0")),"")</f>
        <v/>
      </c>
    </row>
    <row r="439" spans="1:16" x14ac:dyDescent="0.35">
      <c r="A439" s="51" t="str">
        <f t="shared" si="18"/>
        <v/>
      </c>
      <c r="B439" s="99"/>
      <c r="C439" s="3"/>
      <c r="D439" s="13"/>
      <c r="E439" s="13"/>
      <c r="F439" s="13"/>
      <c r="G439" s="81"/>
      <c r="H439" s="107" t="str">
        <f>IF(B439&lt;&gt;"",IF(OR(O439=0,O439=999),"",SUMIFS($E$2:E439,$A$2:A439,A439)-SUMIFS($F$2:F439,$A$2:A439,A439)),"")</f>
        <v/>
      </c>
      <c r="I439" s="109" t="str">
        <f t="shared" si="20"/>
        <v/>
      </c>
      <c r="J439" s="113"/>
      <c r="K439" s="90"/>
      <c r="L439" s="73"/>
      <c r="M439" s="69" t="str">
        <f>IF(C439&lt;&gt;"",DailyLog!$S$3,"")</f>
        <v/>
      </c>
      <c r="N439" s="56" t="str">
        <f t="shared" si="19"/>
        <v/>
      </c>
      <c r="O439" s="53" t="str">
        <f>IF($B439&lt;&gt;"",IF(ISNUMBER(_xlfn.XMATCH($B439,Language!$A$6:$E$6)),0,IF(ISNUMBER(_xlfn.XMATCH($B439,Language!$A$29:$E$29)),'Lista de Prestatarios'!$B$3,VLOOKUP(B439,'Lista de Prestatarios'!$A$2:$B$500,2,FALSE))),"")</f>
        <v/>
      </c>
      <c r="P439" s="58" t="str">
        <f>IF(B439&lt;&gt;"",IF(OR(D439&gt;0,G439&gt;0),COUNTIF($B$2:B439,B439),COUNTIFS($B$2:B439,B439,$E$2:E439,"&gt;0")),"")</f>
        <v/>
      </c>
    </row>
    <row r="440" spans="1:16" x14ac:dyDescent="0.35">
      <c r="A440" s="51" t="str">
        <f t="shared" si="18"/>
        <v/>
      </c>
      <c r="B440" s="99"/>
      <c r="C440" s="3"/>
      <c r="D440" s="13"/>
      <c r="E440" s="13"/>
      <c r="F440" s="13"/>
      <c r="G440" s="81"/>
      <c r="H440" s="107" t="str">
        <f>IF(B440&lt;&gt;"",IF(OR(O440=0,O440=999),"",SUMIFS($E$2:E440,$A$2:A440,A440)-SUMIFS($F$2:F440,$A$2:A440,A440)),"")</f>
        <v/>
      </c>
      <c r="I440" s="109" t="str">
        <f t="shared" si="20"/>
        <v/>
      </c>
      <c r="J440" s="113"/>
      <c r="K440" s="90"/>
      <c r="L440" s="73"/>
      <c r="M440" s="69" t="str">
        <f>IF(C440&lt;&gt;"",DailyLog!$S$3,"")</f>
        <v/>
      </c>
      <c r="N440" s="56" t="str">
        <f t="shared" si="19"/>
        <v/>
      </c>
      <c r="O440" s="53" t="str">
        <f>IF($B440&lt;&gt;"",IF(ISNUMBER(_xlfn.XMATCH($B440,Language!$A$6:$E$6)),0,IF(ISNUMBER(_xlfn.XMATCH($B440,Language!$A$29:$E$29)),'Lista de Prestatarios'!$B$3,VLOOKUP(B440,'Lista de Prestatarios'!$A$2:$B$500,2,FALSE))),"")</f>
        <v/>
      </c>
      <c r="P440" s="58" t="str">
        <f>IF(B440&lt;&gt;"",IF(OR(D440&gt;0,G440&gt;0),COUNTIF($B$2:B440,B440),COUNTIFS($B$2:B440,B440,$E$2:E440,"&gt;0")),"")</f>
        <v/>
      </c>
    </row>
    <row r="441" spans="1:16" x14ac:dyDescent="0.35">
      <c r="A441" s="51" t="str">
        <f t="shared" si="18"/>
        <v/>
      </c>
      <c r="B441" s="99"/>
      <c r="C441" s="3"/>
      <c r="D441" s="13"/>
      <c r="E441" s="13"/>
      <c r="F441" s="13"/>
      <c r="G441" s="81"/>
      <c r="H441" s="107" t="str">
        <f>IF(B441&lt;&gt;"",IF(OR(O441=0,O441=999),"",SUMIFS($E$2:E441,$A$2:A441,A441)-SUMIFS($F$2:F441,$A$2:A441,A441)),"")</f>
        <v/>
      </c>
      <c r="I441" s="109" t="str">
        <f t="shared" si="20"/>
        <v/>
      </c>
      <c r="J441" s="113"/>
      <c r="K441" s="90"/>
      <c r="L441" s="73"/>
      <c r="M441" s="69" t="str">
        <f>IF(C441&lt;&gt;"",DailyLog!$S$3,"")</f>
        <v/>
      </c>
      <c r="N441" s="56" t="str">
        <f t="shared" si="19"/>
        <v/>
      </c>
      <c r="O441" s="53" t="str">
        <f>IF($B441&lt;&gt;"",IF(ISNUMBER(_xlfn.XMATCH($B441,Language!$A$6:$E$6)),0,IF(ISNUMBER(_xlfn.XMATCH($B441,Language!$A$29:$E$29)),'Lista de Prestatarios'!$B$3,VLOOKUP(B441,'Lista de Prestatarios'!$A$2:$B$500,2,FALSE))),"")</f>
        <v/>
      </c>
      <c r="P441" s="58" t="str">
        <f>IF(B441&lt;&gt;"",IF(OR(D441&gt;0,G441&gt;0),COUNTIF($B$2:B441,B441),COUNTIFS($B$2:B441,B441,$E$2:E441,"&gt;0")),"")</f>
        <v/>
      </c>
    </row>
    <row r="442" spans="1:16" x14ac:dyDescent="0.35">
      <c r="A442" s="51" t="str">
        <f t="shared" si="18"/>
        <v/>
      </c>
      <c r="B442" s="99"/>
      <c r="C442" s="3"/>
      <c r="D442" s="13"/>
      <c r="E442" s="13"/>
      <c r="F442" s="13"/>
      <c r="G442" s="81"/>
      <c r="H442" s="107" t="str">
        <f>IF(B442&lt;&gt;"",IF(OR(O442=0,O442=999),"",SUMIFS($E$2:E442,$A$2:A442,A442)-SUMIFS($F$2:F442,$A$2:A442,A442)),"")</f>
        <v/>
      </c>
      <c r="I442" s="109" t="str">
        <f t="shared" si="20"/>
        <v/>
      </c>
      <c r="J442" s="113"/>
      <c r="K442" s="90"/>
      <c r="L442" s="73"/>
      <c r="M442" s="69" t="str">
        <f>IF(C442&lt;&gt;"",DailyLog!$S$3,"")</f>
        <v/>
      </c>
      <c r="N442" s="56" t="str">
        <f t="shared" si="19"/>
        <v/>
      </c>
      <c r="O442" s="53" t="str">
        <f>IF($B442&lt;&gt;"",IF(ISNUMBER(_xlfn.XMATCH($B442,Language!$A$6:$E$6)),0,IF(ISNUMBER(_xlfn.XMATCH($B442,Language!$A$29:$E$29)),'Lista de Prestatarios'!$B$3,VLOOKUP(B442,'Lista de Prestatarios'!$A$2:$B$500,2,FALSE))),"")</f>
        <v/>
      </c>
      <c r="P442" s="58" t="str">
        <f>IF(B442&lt;&gt;"",IF(OR(D442&gt;0,G442&gt;0),COUNTIF($B$2:B442,B442),COUNTIFS($B$2:B442,B442,$E$2:E442,"&gt;0")),"")</f>
        <v/>
      </c>
    </row>
    <row r="443" spans="1:16" x14ac:dyDescent="0.35">
      <c r="A443" s="51" t="str">
        <f t="shared" si="18"/>
        <v/>
      </c>
      <c r="B443" s="99"/>
      <c r="C443" s="3"/>
      <c r="D443" s="13"/>
      <c r="E443" s="13"/>
      <c r="F443" s="13"/>
      <c r="G443" s="81"/>
      <c r="H443" s="107" t="str">
        <f>IF(B443&lt;&gt;"",IF(OR(O443=0,O443=999),"",SUMIFS($E$2:E443,$A$2:A443,A443)-SUMIFS($F$2:F443,$A$2:A443,A443)),"")</f>
        <v/>
      </c>
      <c r="I443" s="109" t="str">
        <f t="shared" si="20"/>
        <v/>
      </c>
      <c r="J443" s="113"/>
      <c r="K443" s="90"/>
      <c r="L443" s="73"/>
      <c r="M443" s="69" t="str">
        <f>IF(C443&lt;&gt;"",DailyLog!$S$3,"")</f>
        <v/>
      </c>
      <c r="N443" s="56" t="str">
        <f t="shared" si="19"/>
        <v/>
      </c>
      <c r="O443" s="53" t="str">
        <f>IF($B443&lt;&gt;"",IF(ISNUMBER(_xlfn.XMATCH($B443,Language!$A$6:$E$6)),0,IF(ISNUMBER(_xlfn.XMATCH($B443,Language!$A$29:$E$29)),'Lista de Prestatarios'!$B$3,VLOOKUP(B443,'Lista de Prestatarios'!$A$2:$B$500,2,FALSE))),"")</f>
        <v/>
      </c>
      <c r="P443" s="58" t="str">
        <f>IF(B443&lt;&gt;"",IF(OR(D443&gt;0,G443&gt;0),COUNTIF($B$2:B443,B443),COUNTIFS($B$2:B443,B443,$E$2:E443,"&gt;0")),"")</f>
        <v/>
      </c>
    </row>
    <row r="444" spans="1:16" x14ac:dyDescent="0.35">
      <c r="A444" s="51" t="str">
        <f t="shared" si="18"/>
        <v/>
      </c>
      <c r="B444" s="99"/>
      <c r="C444" s="3"/>
      <c r="D444" s="13"/>
      <c r="E444" s="13"/>
      <c r="F444" s="13"/>
      <c r="G444" s="81"/>
      <c r="H444" s="107" t="str">
        <f>IF(B444&lt;&gt;"",IF(OR(O444=0,O444=999),"",SUMIFS($E$2:E444,$A$2:A444,A444)-SUMIFS($F$2:F444,$A$2:A444,A444)),"")</f>
        <v/>
      </c>
      <c r="I444" s="109" t="str">
        <f t="shared" si="20"/>
        <v/>
      </c>
      <c r="J444" s="113"/>
      <c r="K444" s="90"/>
      <c r="L444" s="73"/>
      <c r="M444" s="69" t="str">
        <f>IF(C444&lt;&gt;"",DailyLog!$S$3,"")</f>
        <v/>
      </c>
      <c r="N444" s="56" t="str">
        <f t="shared" si="19"/>
        <v/>
      </c>
      <c r="O444" s="53" t="str">
        <f>IF($B444&lt;&gt;"",IF(ISNUMBER(_xlfn.XMATCH($B444,Language!$A$6:$E$6)),0,IF(ISNUMBER(_xlfn.XMATCH($B444,Language!$A$29:$E$29)),'Lista de Prestatarios'!$B$3,VLOOKUP(B444,'Lista de Prestatarios'!$A$2:$B$500,2,FALSE))),"")</f>
        <v/>
      </c>
      <c r="P444" s="58" t="str">
        <f>IF(B444&lt;&gt;"",IF(OR(D444&gt;0,G444&gt;0),COUNTIF($B$2:B444,B444),COUNTIFS($B$2:B444,B444,$E$2:E444,"&gt;0")),"")</f>
        <v/>
      </c>
    </row>
    <row r="445" spans="1:16" x14ac:dyDescent="0.35">
      <c r="A445" s="51" t="str">
        <f t="shared" si="18"/>
        <v/>
      </c>
      <c r="B445" s="99"/>
      <c r="C445" s="3"/>
      <c r="D445" s="13"/>
      <c r="E445" s="13"/>
      <c r="F445" s="13"/>
      <c r="G445" s="81"/>
      <c r="H445" s="107" t="str">
        <f>IF(B445&lt;&gt;"",IF(OR(O445=0,O445=999),"",SUMIFS($E$2:E445,$A$2:A445,A445)-SUMIFS($F$2:F445,$A$2:A445,A445)),"")</f>
        <v/>
      </c>
      <c r="I445" s="109" t="str">
        <f t="shared" si="20"/>
        <v/>
      </c>
      <c r="J445" s="113"/>
      <c r="K445" s="90"/>
      <c r="L445" s="73"/>
      <c r="M445" s="69" t="str">
        <f>IF(C445&lt;&gt;"",DailyLog!$S$3,"")</f>
        <v/>
      </c>
      <c r="N445" s="56" t="str">
        <f t="shared" si="19"/>
        <v/>
      </c>
      <c r="O445" s="53" t="str">
        <f>IF($B445&lt;&gt;"",IF(ISNUMBER(_xlfn.XMATCH($B445,Language!$A$6:$E$6)),0,IF(ISNUMBER(_xlfn.XMATCH($B445,Language!$A$29:$E$29)),'Lista de Prestatarios'!$B$3,VLOOKUP(B445,'Lista de Prestatarios'!$A$2:$B$500,2,FALSE))),"")</f>
        <v/>
      </c>
      <c r="P445" s="58" t="str">
        <f>IF(B445&lt;&gt;"",IF(OR(D445&gt;0,G445&gt;0),COUNTIF($B$2:B445,B445),COUNTIFS($B$2:B445,B445,$E$2:E445,"&gt;0")),"")</f>
        <v/>
      </c>
    </row>
    <row r="446" spans="1:16" x14ac:dyDescent="0.35">
      <c r="A446" s="51" t="str">
        <f t="shared" si="18"/>
        <v/>
      </c>
      <c r="B446" s="99"/>
      <c r="C446" s="3"/>
      <c r="D446" s="13"/>
      <c r="E446" s="13"/>
      <c r="F446" s="13"/>
      <c r="G446" s="81"/>
      <c r="H446" s="107" t="str">
        <f>IF(B446&lt;&gt;"",IF(OR(O446=0,O446=999),"",SUMIFS($E$2:E446,$A$2:A446,A446)-SUMIFS($F$2:F446,$A$2:A446,A446)),"")</f>
        <v/>
      </c>
      <c r="I446" s="109" t="str">
        <f t="shared" si="20"/>
        <v/>
      </c>
      <c r="J446" s="113"/>
      <c r="K446" s="90"/>
      <c r="L446" s="73"/>
      <c r="M446" s="69" t="str">
        <f>IF(C446&lt;&gt;"",DailyLog!$S$3,"")</f>
        <v/>
      </c>
      <c r="N446" s="56" t="str">
        <f t="shared" si="19"/>
        <v/>
      </c>
      <c r="O446" s="53" t="str">
        <f>IF($B446&lt;&gt;"",IF(ISNUMBER(_xlfn.XMATCH($B446,Language!$A$6:$E$6)),0,IF(ISNUMBER(_xlfn.XMATCH($B446,Language!$A$29:$E$29)),'Lista de Prestatarios'!$B$3,VLOOKUP(B446,'Lista de Prestatarios'!$A$2:$B$500,2,FALSE))),"")</f>
        <v/>
      </c>
      <c r="P446" s="58" t="str">
        <f>IF(B446&lt;&gt;"",IF(OR(D446&gt;0,G446&gt;0),COUNTIF($B$2:B446,B446),COUNTIFS($B$2:B446,B446,$E$2:E446,"&gt;0")),"")</f>
        <v/>
      </c>
    </row>
    <row r="447" spans="1:16" x14ac:dyDescent="0.35">
      <c r="A447" s="51" t="str">
        <f t="shared" si="18"/>
        <v/>
      </c>
      <c r="B447" s="99"/>
      <c r="C447" s="3"/>
      <c r="D447" s="13"/>
      <c r="E447" s="13"/>
      <c r="F447" s="13"/>
      <c r="G447" s="81"/>
      <c r="H447" s="107" t="str">
        <f>IF(B447&lt;&gt;"",IF(OR(O447=0,O447=999),"",SUMIFS($E$2:E447,$A$2:A447,A447)-SUMIFS($F$2:F447,$A$2:A447,A447)),"")</f>
        <v/>
      </c>
      <c r="I447" s="109" t="str">
        <f t="shared" si="20"/>
        <v/>
      </c>
      <c r="J447" s="113"/>
      <c r="K447" s="90"/>
      <c r="L447" s="73"/>
      <c r="M447" s="69" t="str">
        <f>IF(C447&lt;&gt;"",DailyLog!$S$3,"")</f>
        <v/>
      </c>
      <c r="N447" s="56" t="str">
        <f t="shared" si="19"/>
        <v/>
      </c>
      <c r="O447" s="53" t="str">
        <f>IF($B447&lt;&gt;"",IF(ISNUMBER(_xlfn.XMATCH($B447,Language!$A$6:$E$6)),0,IF(ISNUMBER(_xlfn.XMATCH($B447,Language!$A$29:$E$29)),'Lista de Prestatarios'!$B$3,VLOOKUP(B447,'Lista de Prestatarios'!$A$2:$B$500,2,FALSE))),"")</f>
        <v/>
      </c>
      <c r="P447" s="58" t="str">
        <f>IF(B447&lt;&gt;"",IF(OR(D447&gt;0,G447&gt;0),COUNTIF($B$2:B447,B447),COUNTIFS($B$2:B447,B447,$E$2:E447,"&gt;0")),"")</f>
        <v/>
      </c>
    </row>
    <row r="448" spans="1:16" x14ac:dyDescent="0.35">
      <c r="A448" s="51" t="str">
        <f t="shared" si="18"/>
        <v/>
      </c>
      <c r="B448" s="101"/>
      <c r="C448" s="3"/>
      <c r="D448" s="13"/>
      <c r="E448" s="13"/>
      <c r="F448" s="13"/>
      <c r="G448" s="81"/>
      <c r="H448" s="107" t="str">
        <f>IF(B448&lt;&gt;"",IF(OR(O448=0,O448=999),"",SUMIFS($E$2:E448,$A$2:A448,A448)-SUMIFS($F$2:F448,$A$2:A448,A448)),"")</f>
        <v/>
      </c>
      <c r="I448" s="109" t="str">
        <f t="shared" si="20"/>
        <v/>
      </c>
      <c r="J448" s="113"/>
      <c r="K448" s="90"/>
      <c r="L448" s="73"/>
      <c r="M448" s="69" t="str">
        <f>IF(C448&lt;&gt;"",DailyLog!$S$3,"")</f>
        <v/>
      </c>
      <c r="N448" s="56" t="str">
        <f t="shared" si="19"/>
        <v/>
      </c>
      <c r="O448" s="53" t="str">
        <f>IF($B448&lt;&gt;"",IF(ISNUMBER(_xlfn.XMATCH($B448,Language!$A$6:$E$6)),0,IF(ISNUMBER(_xlfn.XMATCH($B448,Language!$A$29:$E$29)),'Lista de Prestatarios'!$B$3,VLOOKUP(B448,'Lista de Prestatarios'!$A$2:$B$500,2,FALSE))),"")</f>
        <v/>
      </c>
      <c r="P448" s="58" t="str">
        <f>IF(B448&lt;&gt;"",IF(OR(D448&gt;0,G448&gt;0),COUNTIF($B$2:B448,B448),COUNTIFS($B$2:B448,B448,$E$2:E448,"&gt;0")),"")</f>
        <v/>
      </c>
    </row>
    <row r="449" spans="1:16" x14ac:dyDescent="0.35">
      <c r="A449" s="51" t="str">
        <f t="shared" si="18"/>
        <v/>
      </c>
      <c r="B449" s="101"/>
      <c r="C449" s="3"/>
      <c r="D449" s="13"/>
      <c r="E449" s="13"/>
      <c r="F449" s="13"/>
      <c r="G449" s="81"/>
      <c r="H449" s="107" t="str">
        <f>IF(B449&lt;&gt;"",IF(OR(O449=0,O449=999),"",SUMIFS($E$2:E449,$A$2:A449,A449)-SUMIFS($F$2:F449,$A$2:A449,A449)),"")</f>
        <v/>
      </c>
      <c r="I449" s="109" t="str">
        <f t="shared" si="20"/>
        <v/>
      </c>
      <c r="J449" s="113"/>
      <c r="K449" s="90"/>
      <c r="L449" s="73"/>
      <c r="M449" s="69" t="str">
        <f>IF(C449&lt;&gt;"",DailyLog!$S$3,"")</f>
        <v/>
      </c>
      <c r="N449" s="56" t="str">
        <f t="shared" si="19"/>
        <v/>
      </c>
      <c r="O449" s="53" t="str">
        <f>IF($B449&lt;&gt;"",IF(ISNUMBER(_xlfn.XMATCH($B449,Language!$A$6:$E$6)),0,IF(ISNUMBER(_xlfn.XMATCH($B449,Language!$A$29:$E$29)),'Lista de Prestatarios'!$B$3,VLOOKUP(B449,'Lista de Prestatarios'!$A$2:$B$500,2,FALSE))),"")</f>
        <v/>
      </c>
      <c r="P449" s="58" t="str">
        <f>IF(B449&lt;&gt;"",IF(OR(D449&gt;0,G449&gt;0),COUNTIF($B$2:B449,B449),COUNTIFS($B$2:B449,B449,$E$2:E449,"&gt;0")),"")</f>
        <v/>
      </c>
    </row>
    <row r="450" spans="1:16" x14ac:dyDescent="0.35">
      <c r="A450" s="51" t="str">
        <f t="shared" ref="A450:A513" si="21">IF(B450&lt;&gt;"",O450&amp;"."&amp;P450,"")</f>
        <v/>
      </c>
      <c r="B450" s="99"/>
      <c r="C450" s="3"/>
      <c r="D450" s="13"/>
      <c r="E450" s="13"/>
      <c r="F450" s="13"/>
      <c r="G450" s="81"/>
      <c r="H450" s="107" t="str">
        <f>IF(B450&lt;&gt;"",IF(OR(O450=0,O450=999),"",SUMIFS($E$2:E450,$A$2:A450,A450)-SUMIFS($F$2:F450,$A$2:A450,A450)),"")</f>
        <v/>
      </c>
      <c r="I450" s="109" t="str">
        <f t="shared" si="20"/>
        <v/>
      </c>
      <c r="J450" s="113"/>
      <c r="K450" s="90"/>
      <c r="L450" s="73"/>
      <c r="M450" s="69" t="str">
        <f>IF(C450&lt;&gt;"",DailyLog!$S$3,"")</f>
        <v/>
      </c>
      <c r="N450" s="56" t="str">
        <f t="shared" ref="N450:N513" si="22">IF(B450&lt;&gt;"",COUNT(D450:G450),"")</f>
        <v/>
      </c>
      <c r="O450" s="53" t="str">
        <f>IF($B450&lt;&gt;"",IF(ISNUMBER(_xlfn.XMATCH($B450,Language!$A$6:$E$6)),0,IF(ISNUMBER(_xlfn.XMATCH($B450,Language!$A$29:$E$29)),'Lista de Prestatarios'!$B$3,VLOOKUP(B450,'Lista de Prestatarios'!$A$2:$B$500,2,FALSE))),"")</f>
        <v/>
      </c>
      <c r="P450" s="58" t="str">
        <f>IF(B450&lt;&gt;"",IF(OR(D450&gt;0,G450&gt;0),COUNTIF($B$2:B450,B450),COUNTIFS($B$2:B450,B450,$E$2:E450,"&gt;0")),"")</f>
        <v/>
      </c>
    </row>
    <row r="451" spans="1:16" x14ac:dyDescent="0.35">
      <c r="A451" s="51" t="str">
        <f t="shared" si="21"/>
        <v/>
      </c>
      <c r="B451" s="99"/>
      <c r="C451" s="3"/>
      <c r="D451" s="13"/>
      <c r="E451" s="13"/>
      <c r="F451" s="13"/>
      <c r="G451" s="81"/>
      <c r="H451" s="107" t="str">
        <f>IF(B451&lt;&gt;"",IF(OR(O451=0,O451=999),"",SUMIFS($E$2:E451,$A$2:A451,A451)-SUMIFS($F$2:F451,$A$2:A451,A451)),"")</f>
        <v/>
      </c>
      <c r="I451" s="109" t="str">
        <f t="shared" si="20"/>
        <v/>
      </c>
      <c r="J451" s="113"/>
      <c r="K451" s="90"/>
      <c r="L451" s="73"/>
      <c r="M451" s="69" t="str">
        <f>IF(C451&lt;&gt;"",DailyLog!$S$3,"")</f>
        <v/>
      </c>
      <c r="N451" s="56" t="str">
        <f t="shared" si="22"/>
        <v/>
      </c>
      <c r="O451" s="53" t="str">
        <f>IF($B451&lt;&gt;"",IF(ISNUMBER(_xlfn.XMATCH($B451,Language!$A$6:$E$6)),0,IF(ISNUMBER(_xlfn.XMATCH($B451,Language!$A$29:$E$29)),'Lista de Prestatarios'!$B$3,VLOOKUP(B451,'Lista de Prestatarios'!$A$2:$B$500,2,FALSE))),"")</f>
        <v/>
      </c>
      <c r="P451" s="58" t="str">
        <f>IF(B451&lt;&gt;"",IF(OR(D451&gt;0,G451&gt;0),COUNTIF($B$2:B451,B451),COUNTIFS($B$2:B451,B451,$E$2:E451,"&gt;0")),"")</f>
        <v/>
      </c>
    </row>
    <row r="452" spans="1:16" x14ac:dyDescent="0.35">
      <c r="A452" s="51" t="str">
        <f t="shared" si="21"/>
        <v/>
      </c>
      <c r="B452" s="99"/>
      <c r="C452" s="3"/>
      <c r="D452" s="13"/>
      <c r="E452" s="13"/>
      <c r="F452" s="13"/>
      <c r="G452" s="81"/>
      <c r="H452" s="107" t="str">
        <f>IF(B452&lt;&gt;"",IF(OR(O452=0,O452=999),"",SUMIFS($E$2:E452,$A$2:A452,A452)-SUMIFS($F$2:F452,$A$2:A452,A452)),"")</f>
        <v/>
      </c>
      <c r="I452" s="109" t="str">
        <f t="shared" ref="I452:I515" si="23">IF(B452&lt;&gt;"",I451+D452-E452+F452-G452,"")</f>
        <v/>
      </c>
      <c r="J452" s="113"/>
      <c r="K452" s="90"/>
      <c r="L452" s="73"/>
      <c r="M452" s="69" t="str">
        <f>IF(C452&lt;&gt;"",DailyLog!$S$3,"")</f>
        <v/>
      </c>
      <c r="N452" s="56" t="str">
        <f t="shared" si="22"/>
        <v/>
      </c>
      <c r="O452" s="53" t="str">
        <f>IF($B452&lt;&gt;"",IF(ISNUMBER(_xlfn.XMATCH($B452,Language!$A$6:$E$6)),0,IF(ISNUMBER(_xlfn.XMATCH($B452,Language!$A$29:$E$29)),'Lista de Prestatarios'!$B$3,VLOOKUP(B452,'Lista de Prestatarios'!$A$2:$B$500,2,FALSE))),"")</f>
        <v/>
      </c>
      <c r="P452" s="58" t="str">
        <f>IF(B452&lt;&gt;"",IF(OR(D452&gt;0,G452&gt;0),COUNTIF($B$2:B452,B452),COUNTIFS($B$2:B452,B452,$E$2:E452,"&gt;0")),"")</f>
        <v/>
      </c>
    </row>
    <row r="453" spans="1:16" x14ac:dyDescent="0.35">
      <c r="A453" s="51" t="str">
        <f t="shared" si="21"/>
        <v/>
      </c>
      <c r="B453" s="99"/>
      <c r="C453" s="3"/>
      <c r="D453" s="13"/>
      <c r="E453" s="13"/>
      <c r="F453" s="13"/>
      <c r="G453" s="81"/>
      <c r="H453" s="107" t="str">
        <f>IF(B453&lt;&gt;"",IF(OR(O453=0,O453=999),"",SUMIFS($E$2:E453,$A$2:A453,A453)-SUMIFS($F$2:F453,$A$2:A453,A453)),"")</f>
        <v/>
      </c>
      <c r="I453" s="109" t="str">
        <f t="shared" si="23"/>
        <v/>
      </c>
      <c r="J453" s="113"/>
      <c r="K453" s="90"/>
      <c r="L453" s="73"/>
      <c r="M453" s="69" t="str">
        <f>IF(C453&lt;&gt;"",DailyLog!$S$3,"")</f>
        <v/>
      </c>
      <c r="N453" s="56" t="str">
        <f t="shared" si="22"/>
        <v/>
      </c>
      <c r="O453" s="53" t="str">
        <f>IF($B453&lt;&gt;"",IF(ISNUMBER(_xlfn.XMATCH($B453,Language!$A$6:$E$6)),0,IF(ISNUMBER(_xlfn.XMATCH($B453,Language!$A$29:$E$29)),'Lista de Prestatarios'!$B$3,VLOOKUP(B453,'Lista de Prestatarios'!$A$2:$B$500,2,FALSE))),"")</f>
        <v/>
      </c>
      <c r="P453" s="58" t="str">
        <f>IF(B453&lt;&gt;"",IF(OR(D453&gt;0,G453&gt;0),COUNTIF($B$2:B453,B453),COUNTIFS($B$2:B453,B453,$E$2:E453,"&gt;0")),"")</f>
        <v/>
      </c>
    </row>
    <row r="454" spans="1:16" x14ac:dyDescent="0.35">
      <c r="A454" s="51" t="str">
        <f t="shared" si="21"/>
        <v/>
      </c>
      <c r="B454" s="99"/>
      <c r="C454" s="3"/>
      <c r="D454" s="13"/>
      <c r="E454" s="13"/>
      <c r="F454" s="13"/>
      <c r="G454" s="81"/>
      <c r="H454" s="107" t="str">
        <f>IF(B454&lt;&gt;"",IF(OR(O454=0,O454=999),"",SUMIFS($E$2:E454,$A$2:A454,A454)-SUMIFS($F$2:F454,$A$2:A454,A454)),"")</f>
        <v/>
      </c>
      <c r="I454" s="109" t="str">
        <f t="shared" si="23"/>
        <v/>
      </c>
      <c r="J454" s="113"/>
      <c r="K454" s="90"/>
      <c r="L454" s="73"/>
      <c r="M454" s="69" t="str">
        <f>IF(C454&lt;&gt;"",DailyLog!$S$3,"")</f>
        <v/>
      </c>
      <c r="N454" s="56" t="str">
        <f t="shared" si="22"/>
        <v/>
      </c>
      <c r="O454" s="53" t="str">
        <f>IF($B454&lt;&gt;"",IF(ISNUMBER(_xlfn.XMATCH($B454,Language!$A$6:$E$6)),0,IF(ISNUMBER(_xlfn.XMATCH($B454,Language!$A$29:$E$29)),'Lista de Prestatarios'!$B$3,VLOOKUP(B454,'Lista de Prestatarios'!$A$2:$B$500,2,FALSE))),"")</f>
        <v/>
      </c>
      <c r="P454" s="58" t="str">
        <f>IF(B454&lt;&gt;"",IF(OR(D454&gt;0,G454&gt;0),COUNTIF($B$2:B454,B454),COUNTIFS($B$2:B454,B454,$E$2:E454,"&gt;0")),"")</f>
        <v/>
      </c>
    </row>
    <row r="455" spans="1:16" x14ac:dyDescent="0.35">
      <c r="A455" s="51" t="str">
        <f t="shared" si="21"/>
        <v/>
      </c>
      <c r="B455" s="99"/>
      <c r="C455" s="3"/>
      <c r="D455" s="13"/>
      <c r="E455" s="13"/>
      <c r="F455" s="13"/>
      <c r="G455" s="81"/>
      <c r="H455" s="107" t="str">
        <f>IF(B455&lt;&gt;"",IF(OR(O455=0,O455=999),"",SUMIFS($E$2:E455,$A$2:A455,A455)-SUMIFS($F$2:F455,$A$2:A455,A455)),"")</f>
        <v/>
      </c>
      <c r="I455" s="109" t="str">
        <f t="shared" si="23"/>
        <v/>
      </c>
      <c r="J455" s="113"/>
      <c r="K455" s="90"/>
      <c r="L455" s="73"/>
      <c r="M455" s="69" t="str">
        <f>IF(C455&lt;&gt;"",DailyLog!$S$3,"")</f>
        <v/>
      </c>
      <c r="N455" s="56" t="str">
        <f t="shared" si="22"/>
        <v/>
      </c>
      <c r="O455" s="53" t="str">
        <f>IF($B455&lt;&gt;"",IF(ISNUMBER(_xlfn.XMATCH($B455,Language!$A$6:$E$6)),0,IF(ISNUMBER(_xlfn.XMATCH($B455,Language!$A$29:$E$29)),'Lista de Prestatarios'!$B$3,VLOOKUP(B455,'Lista de Prestatarios'!$A$2:$B$500,2,FALSE))),"")</f>
        <v/>
      </c>
      <c r="P455" s="58" t="str">
        <f>IF(B455&lt;&gt;"",IF(OR(D455&gt;0,G455&gt;0),COUNTIF($B$2:B455,B455),COUNTIFS($B$2:B455,B455,$E$2:E455,"&gt;0")),"")</f>
        <v/>
      </c>
    </row>
    <row r="456" spans="1:16" x14ac:dyDescent="0.35">
      <c r="A456" s="51" t="str">
        <f t="shared" si="21"/>
        <v/>
      </c>
      <c r="B456" s="99"/>
      <c r="C456" s="3"/>
      <c r="D456" s="13"/>
      <c r="E456" s="13"/>
      <c r="F456" s="13"/>
      <c r="G456" s="81"/>
      <c r="H456" s="107" t="str">
        <f>IF(B456&lt;&gt;"",IF(OR(O456=0,O456=999),"",SUMIFS($E$2:E456,$A$2:A456,A456)-SUMIFS($F$2:F456,$A$2:A456,A456)),"")</f>
        <v/>
      </c>
      <c r="I456" s="109" t="str">
        <f t="shared" si="23"/>
        <v/>
      </c>
      <c r="J456" s="113"/>
      <c r="K456" s="90"/>
      <c r="L456" s="73"/>
      <c r="M456" s="69" t="str">
        <f>IF(C456&lt;&gt;"",DailyLog!$S$3,"")</f>
        <v/>
      </c>
      <c r="N456" s="56" t="str">
        <f t="shared" si="22"/>
        <v/>
      </c>
      <c r="O456" s="53" t="str">
        <f>IF($B456&lt;&gt;"",IF(ISNUMBER(_xlfn.XMATCH($B456,Language!$A$6:$E$6)),0,IF(ISNUMBER(_xlfn.XMATCH($B456,Language!$A$29:$E$29)),'Lista de Prestatarios'!$B$3,VLOOKUP(B456,'Lista de Prestatarios'!$A$2:$B$500,2,FALSE))),"")</f>
        <v/>
      </c>
      <c r="P456" s="58" t="str">
        <f>IF(B456&lt;&gt;"",IF(OR(D456&gt;0,G456&gt;0),COUNTIF($B$2:B456,B456),COUNTIFS($B$2:B456,B456,$E$2:E456,"&gt;0")),"")</f>
        <v/>
      </c>
    </row>
    <row r="457" spans="1:16" x14ac:dyDescent="0.35">
      <c r="A457" s="51" t="str">
        <f t="shared" si="21"/>
        <v/>
      </c>
      <c r="B457" s="99"/>
      <c r="C457" s="3"/>
      <c r="D457" s="13"/>
      <c r="E457" s="13"/>
      <c r="F457" s="13"/>
      <c r="G457" s="81"/>
      <c r="H457" s="107" t="str">
        <f>IF(B457&lt;&gt;"",IF(OR(O457=0,O457=999),"",SUMIFS($E$2:E457,$A$2:A457,A457)-SUMIFS($F$2:F457,$A$2:A457,A457)),"")</f>
        <v/>
      </c>
      <c r="I457" s="109" t="str">
        <f t="shared" si="23"/>
        <v/>
      </c>
      <c r="J457" s="113"/>
      <c r="K457" s="90"/>
      <c r="L457" s="73"/>
      <c r="M457" s="69" t="str">
        <f>IF(C457&lt;&gt;"",DailyLog!$S$3,"")</f>
        <v/>
      </c>
      <c r="N457" s="56" t="str">
        <f t="shared" si="22"/>
        <v/>
      </c>
      <c r="O457" s="53" t="str">
        <f>IF($B457&lt;&gt;"",IF(ISNUMBER(_xlfn.XMATCH($B457,Language!$A$6:$E$6)),0,IF(ISNUMBER(_xlfn.XMATCH($B457,Language!$A$29:$E$29)),'Lista de Prestatarios'!$B$3,VLOOKUP(B457,'Lista de Prestatarios'!$A$2:$B$500,2,FALSE))),"")</f>
        <v/>
      </c>
      <c r="P457" s="58" t="str">
        <f>IF(B457&lt;&gt;"",IF(OR(D457&gt;0,G457&gt;0),COUNTIF($B$2:B457,B457),COUNTIFS($B$2:B457,B457,$E$2:E457,"&gt;0")),"")</f>
        <v/>
      </c>
    </row>
    <row r="458" spans="1:16" x14ac:dyDescent="0.35">
      <c r="A458" s="51" t="str">
        <f t="shared" si="21"/>
        <v/>
      </c>
      <c r="B458" s="99"/>
      <c r="C458" s="3"/>
      <c r="D458" s="13"/>
      <c r="E458" s="13"/>
      <c r="F458" s="13"/>
      <c r="G458" s="81"/>
      <c r="H458" s="107" t="str">
        <f>IF(B458&lt;&gt;"",IF(OR(O458=0,O458=999),"",SUMIFS($E$2:E458,$A$2:A458,A458)-SUMIFS($F$2:F458,$A$2:A458,A458)),"")</f>
        <v/>
      </c>
      <c r="I458" s="109" t="str">
        <f t="shared" si="23"/>
        <v/>
      </c>
      <c r="J458" s="113"/>
      <c r="K458" s="90"/>
      <c r="L458" s="73"/>
      <c r="M458" s="69" t="str">
        <f>IF(C458&lt;&gt;"",DailyLog!$S$3,"")</f>
        <v/>
      </c>
      <c r="N458" s="56" t="str">
        <f t="shared" si="22"/>
        <v/>
      </c>
      <c r="O458" s="53" t="str">
        <f>IF($B458&lt;&gt;"",IF(ISNUMBER(_xlfn.XMATCH($B458,Language!$A$6:$E$6)),0,IF(ISNUMBER(_xlfn.XMATCH($B458,Language!$A$29:$E$29)),'Lista de Prestatarios'!$B$3,VLOOKUP(B458,'Lista de Prestatarios'!$A$2:$B$500,2,FALSE))),"")</f>
        <v/>
      </c>
      <c r="P458" s="58" t="str">
        <f>IF(B458&lt;&gt;"",IF(OR(D458&gt;0,G458&gt;0),COUNTIF($B$2:B458,B458),COUNTIFS($B$2:B458,B458,$E$2:E458,"&gt;0")),"")</f>
        <v/>
      </c>
    </row>
    <row r="459" spans="1:16" x14ac:dyDescent="0.35">
      <c r="A459" s="51" t="str">
        <f t="shared" si="21"/>
        <v/>
      </c>
      <c r="B459" s="99"/>
      <c r="C459" s="3"/>
      <c r="D459" s="13"/>
      <c r="E459" s="13"/>
      <c r="F459" s="13"/>
      <c r="G459" s="81"/>
      <c r="H459" s="107" t="str">
        <f>IF(B459&lt;&gt;"",IF(OR(O459=0,O459=999),"",SUMIFS($E$2:E459,$A$2:A459,A459)-SUMIFS($F$2:F459,$A$2:A459,A459)),"")</f>
        <v/>
      </c>
      <c r="I459" s="109" t="str">
        <f t="shared" si="23"/>
        <v/>
      </c>
      <c r="J459" s="113"/>
      <c r="K459" s="90"/>
      <c r="L459" s="73"/>
      <c r="M459" s="69" t="str">
        <f>IF(C459&lt;&gt;"",DailyLog!$S$3,"")</f>
        <v/>
      </c>
      <c r="N459" s="56" t="str">
        <f t="shared" si="22"/>
        <v/>
      </c>
      <c r="O459" s="53" t="str">
        <f>IF($B459&lt;&gt;"",IF(ISNUMBER(_xlfn.XMATCH($B459,Language!$A$6:$E$6)),0,IF(ISNUMBER(_xlfn.XMATCH($B459,Language!$A$29:$E$29)),'Lista de Prestatarios'!$B$3,VLOOKUP(B459,'Lista de Prestatarios'!$A$2:$B$500,2,FALSE))),"")</f>
        <v/>
      </c>
      <c r="P459" s="58" t="str">
        <f>IF(B459&lt;&gt;"",IF(OR(D459&gt;0,G459&gt;0),COUNTIF($B$2:B459,B459),COUNTIFS($B$2:B459,B459,$E$2:E459,"&gt;0")),"")</f>
        <v/>
      </c>
    </row>
    <row r="460" spans="1:16" x14ac:dyDescent="0.35">
      <c r="A460" s="51" t="str">
        <f t="shared" si="21"/>
        <v/>
      </c>
      <c r="B460" s="99"/>
      <c r="C460" s="3"/>
      <c r="D460" s="13"/>
      <c r="E460" s="13"/>
      <c r="F460" s="13"/>
      <c r="G460" s="81"/>
      <c r="H460" s="107" t="str">
        <f>IF(B460&lt;&gt;"",IF(OR(O460=0,O460=999),"",SUMIFS($E$2:E460,$A$2:A460,A460)-SUMIFS($F$2:F460,$A$2:A460,A460)),"")</f>
        <v/>
      </c>
      <c r="I460" s="109" t="str">
        <f t="shared" si="23"/>
        <v/>
      </c>
      <c r="J460" s="113"/>
      <c r="K460" s="90"/>
      <c r="L460" s="73"/>
      <c r="M460" s="69" t="str">
        <f>IF(C460&lt;&gt;"",DailyLog!$S$3,"")</f>
        <v/>
      </c>
      <c r="N460" s="56" t="str">
        <f t="shared" si="22"/>
        <v/>
      </c>
      <c r="O460" s="53" t="str">
        <f>IF($B460&lt;&gt;"",IF(ISNUMBER(_xlfn.XMATCH($B460,Language!$A$6:$E$6)),0,IF(ISNUMBER(_xlfn.XMATCH($B460,Language!$A$29:$E$29)),'Lista de Prestatarios'!$B$3,VLOOKUP(B460,'Lista de Prestatarios'!$A$2:$B$500,2,FALSE))),"")</f>
        <v/>
      </c>
      <c r="P460" s="58" t="str">
        <f>IF(B460&lt;&gt;"",IF(OR(D460&gt;0,G460&gt;0),COUNTIF($B$2:B460,B460),COUNTIFS($B$2:B460,B460,$E$2:E460,"&gt;0")),"")</f>
        <v/>
      </c>
    </row>
    <row r="461" spans="1:16" x14ac:dyDescent="0.35">
      <c r="A461" s="51" t="str">
        <f t="shared" si="21"/>
        <v/>
      </c>
      <c r="B461" s="99"/>
      <c r="C461" s="3"/>
      <c r="D461" s="13"/>
      <c r="E461" s="13"/>
      <c r="F461" s="13"/>
      <c r="G461" s="81"/>
      <c r="H461" s="107" t="str">
        <f>IF(B461&lt;&gt;"",IF(OR(O461=0,O461=999),"",SUMIFS($E$2:E461,$A$2:A461,A461)-SUMIFS($F$2:F461,$A$2:A461,A461)),"")</f>
        <v/>
      </c>
      <c r="I461" s="109" t="str">
        <f t="shared" si="23"/>
        <v/>
      </c>
      <c r="J461" s="113"/>
      <c r="K461" s="90"/>
      <c r="L461" s="73"/>
      <c r="M461" s="69" t="str">
        <f>IF(C461&lt;&gt;"",DailyLog!$S$3,"")</f>
        <v/>
      </c>
      <c r="N461" s="56" t="str">
        <f t="shared" si="22"/>
        <v/>
      </c>
      <c r="O461" s="53" t="str">
        <f>IF($B461&lt;&gt;"",IF(ISNUMBER(_xlfn.XMATCH($B461,Language!$A$6:$E$6)),0,IF(ISNUMBER(_xlfn.XMATCH($B461,Language!$A$29:$E$29)),'Lista de Prestatarios'!$B$3,VLOOKUP(B461,'Lista de Prestatarios'!$A$2:$B$500,2,FALSE))),"")</f>
        <v/>
      </c>
      <c r="P461" s="58" t="str">
        <f>IF(B461&lt;&gt;"",IF(OR(D461&gt;0,G461&gt;0),COUNTIF($B$2:B461,B461),COUNTIFS($B$2:B461,B461,$E$2:E461,"&gt;0")),"")</f>
        <v/>
      </c>
    </row>
    <row r="462" spans="1:16" x14ac:dyDescent="0.35">
      <c r="A462" s="51" t="str">
        <f t="shared" si="21"/>
        <v/>
      </c>
      <c r="B462" s="99"/>
      <c r="C462" s="3"/>
      <c r="D462" s="13"/>
      <c r="E462" s="13"/>
      <c r="F462" s="13"/>
      <c r="G462" s="81"/>
      <c r="H462" s="107" t="str">
        <f>IF(B462&lt;&gt;"",IF(OR(O462=0,O462=999),"",SUMIFS($E$2:E462,$A$2:A462,A462)-SUMIFS($F$2:F462,$A$2:A462,A462)),"")</f>
        <v/>
      </c>
      <c r="I462" s="109" t="str">
        <f t="shared" si="23"/>
        <v/>
      </c>
      <c r="J462" s="113"/>
      <c r="K462" s="90"/>
      <c r="L462" s="73"/>
      <c r="M462" s="69" t="str">
        <f>IF(C462&lt;&gt;"",DailyLog!$S$3,"")</f>
        <v/>
      </c>
      <c r="N462" s="56" t="str">
        <f t="shared" si="22"/>
        <v/>
      </c>
      <c r="O462" s="53" t="str">
        <f>IF($B462&lt;&gt;"",IF(ISNUMBER(_xlfn.XMATCH($B462,Language!$A$6:$E$6)),0,IF(ISNUMBER(_xlfn.XMATCH($B462,Language!$A$29:$E$29)),'Lista de Prestatarios'!$B$3,VLOOKUP(B462,'Lista de Prestatarios'!$A$2:$B$500,2,FALSE))),"")</f>
        <v/>
      </c>
      <c r="P462" s="58" t="str">
        <f>IF(B462&lt;&gt;"",IF(OR(D462&gt;0,G462&gt;0),COUNTIF($B$2:B462,B462),COUNTIFS($B$2:B462,B462,$E$2:E462,"&gt;0")),"")</f>
        <v/>
      </c>
    </row>
    <row r="463" spans="1:16" x14ac:dyDescent="0.35">
      <c r="A463" s="51" t="str">
        <f t="shared" si="21"/>
        <v/>
      </c>
      <c r="B463" s="99"/>
      <c r="C463" s="3"/>
      <c r="D463" s="13"/>
      <c r="E463" s="13"/>
      <c r="F463" s="13"/>
      <c r="G463" s="81"/>
      <c r="H463" s="107" t="str">
        <f>IF(B463&lt;&gt;"",IF(OR(O463=0,O463=999),"",SUMIFS($E$2:E463,$A$2:A463,A463)-SUMIFS($F$2:F463,$A$2:A463,A463)),"")</f>
        <v/>
      </c>
      <c r="I463" s="109" t="str">
        <f t="shared" si="23"/>
        <v/>
      </c>
      <c r="J463" s="113"/>
      <c r="K463" s="90"/>
      <c r="L463" s="73"/>
      <c r="M463" s="69" t="str">
        <f>IF(C463&lt;&gt;"",DailyLog!$S$3,"")</f>
        <v/>
      </c>
      <c r="N463" s="56" t="str">
        <f t="shared" si="22"/>
        <v/>
      </c>
      <c r="O463" s="53" t="str">
        <f>IF($B463&lt;&gt;"",IF(ISNUMBER(_xlfn.XMATCH($B463,Language!$A$6:$E$6)),0,IF(ISNUMBER(_xlfn.XMATCH($B463,Language!$A$29:$E$29)),'Lista de Prestatarios'!$B$3,VLOOKUP(B463,'Lista de Prestatarios'!$A$2:$B$500,2,FALSE))),"")</f>
        <v/>
      </c>
      <c r="P463" s="58" t="str">
        <f>IF(B463&lt;&gt;"",IF(OR(D463&gt;0,G463&gt;0),COUNTIF($B$2:B463,B463),COUNTIFS($B$2:B463,B463,$E$2:E463,"&gt;0")),"")</f>
        <v/>
      </c>
    </row>
    <row r="464" spans="1:16" x14ac:dyDescent="0.35">
      <c r="A464" s="51" t="str">
        <f t="shared" si="21"/>
        <v/>
      </c>
      <c r="B464" s="99"/>
      <c r="C464" s="3"/>
      <c r="D464" s="13"/>
      <c r="E464" s="13"/>
      <c r="F464" s="13"/>
      <c r="G464" s="81"/>
      <c r="H464" s="107" t="str">
        <f>IF(B464&lt;&gt;"",IF(OR(O464=0,O464=999),"",SUMIFS($E$2:E464,$A$2:A464,A464)-SUMIFS($F$2:F464,$A$2:A464,A464)),"")</f>
        <v/>
      </c>
      <c r="I464" s="109" t="str">
        <f t="shared" si="23"/>
        <v/>
      </c>
      <c r="J464" s="113"/>
      <c r="K464" s="90"/>
      <c r="L464" s="73"/>
      <c r="M464" s="69" t="str">
        <f>IF(C464&lt;&gt;"",DailyLog!$S$3,"")</f>
        <v/>
      </c>
      <c r="N464" s="56" t="str">
        <f t="shared" si="22"/>
        <v/>
      </c>
      <c r="O464" s="53" t="str">
        <f>IF($B464&lt;&gt;"",IF(ISNUMBER(_xlfn.XMATCH($B464,Language!$A$6:$E$6)),0,IF(ISNUMBER(_xlfn.XMATCH($B464,Language!$A$29:$E$29)),'Lista de Prestatarios'!$B$3,VLOOKUP(B464,'Lista de Prestatarios'!$A$2:$B$500,2,FALSE))),"")</f>
        <v/>
      </c>
      <c r="P464" s="58" t="str">
        <f>IF(B464&lt;&gt;"",IF(OR(D464&gt;0,G464&gt;0),COUNTIF($B$2:B464,B464),COUNTIFS($B$2:B464,B464,$E$2:E464,"&gt;0")),"")</f>
        <v/>
      </c>
    </row>
    <row r="465" spans="1:16" x14ac:dyDescent="0.35">
      <c r="A465" s="51" t="str">
        <f t="shared" si="21"/>
        <v/>
      </c>
      <c r="B465" s="99"/>
      <c r="C465" s="3"/>
      <c r="D465" s="13"/>
      <c r="E465" s="13"/>
      <c r="F465" s="13"/>
      <c r="G465" s="81"/>
      <c r="H465" s="107" t="str">
        <f>IF(B465&lt;&gt;"",IF(OR(O465=0,O465=999),"",SUMIFS($E$2:E465,$A$2:A465,A465)-SUMIFS($F$2:F465,$A$2:A465,A465)),"")</f>
        <v/>
      </c>
      <c r="I465" s="109" t="str">
        <f t="shared" si="23"/>
        <v/>
      </c>
      <c r="J465" s="113"/>
      <c r="K465" s="90"/>
      <c r="L465" s="73"/>
      <c r="M465" s="69" t="str">
        <f>IF(C465&lt;&gt;"",DailyLog!$S$3,"")</f>
        <v/>
      </c>
      <c r="N465" s="56" t="str">
        <f t="shared" si="22"/>
        <v/>
      </c>
      <c r="O465" s="53" t="str">
        <f>IF($B465&lt;&gt;"",IF(ISNUMBER(_xlfn.XMATCH($B465,Language!$A$6:$E$6)),0,IF(ISNUMBER(_xlfn.XMATCH($B465,Language!$A$29:$E$29)),'Lista de Prestatarios'!$B$3,VLOOKUP(B465,'Lista de Prestatarios'!$A$2:$B$500,2,FALSE))),"")</f>
        <v/>
      </c>
      <c r="P465" s="58" t="str">
        <f>IF(B465&lt;&gt;"",IF(OR(D465&gt;0,G465&gt;0),COUNTIF($B$2:B465,B465),COUNTIFS($B$2:B465,B465,$E$2:E465,"&gt;0")),"")</f>
        <v/>
      </c>
    </row>
    <row r="466" spans="1:16" x14ac:dyDescent="0.35">
      <c r="A466" s="51" t="str">
        <f t="shared" si="21"/>
        <v/>
      </c>
      <c r="B466" s="99"/>
      <c r="C466" s="3"/>
      <c r="D466" s="13"/>
      <c r="E466" s="13"/>
      <c r="F466" s="13"/>
      <c r="G466" s="81"/>
      <c r="H466" s="107" t="str">
        <f>IF(B466&lt;&gt;"",IF(OR(O466=0,O466=999),"",SUMIFS($E$2:E466,$A$2:A466,A466)-SUMIFS($F$2:F466,$A$2:A466,A466)),"")</f>
        <v/>
      </c>
      <c r="I466" s="109" t="str">
        <f t="shared" si="23"/>
        <v/>
      </c>
      <c r="J466" s="113"/>
      <c r="K466" s="90"/>
      <c r="L466" s="73"/>
      <c r="M466" s="69" t="str">
        <f>IF(C466&lt;&gt;"",DailyLog!$S$3,"")</f>
        <v/>
      </c>
      <c r="N466" s="56" t="str">
        <f t="shared" si="22"/>
        <v/>
      </c>
      <c r="O466" s="53" t="str">
        <f>IF($B466&lt;&gt;"",IF(ISNUMBER(_xlfn.XMATCH($B466,Language!$A$6:$E$6)),0,IF(ISNUMBER(_xlfn.XMATCH($B466,Language!$A$29:$E$29)),'Lista de Prestatarios'!$B$3,VLOOKUP(B466,'Lista de Prestatarios'!$A$2:$B$500,2,FALSE))),"")</f>
        <v/>
      </c>
      <c r="P466" s="58" t="str">
        <f>IF(B466&lt;&gt;"",IF(OR(D466&gt;0,G466&gt;0),COUNTIF($B$2:B466,B466),COUNTIFS($B$2:B466,B466,$E$2:E466,"&gt;0")),"")</f>
        <v/>
      </c>
    </row>
    <row r="467" spans="1:16" x14ac:dyDescent="0.35">
      <c r="A467" s="51" t="str">
        <f t="shared" si="21"/>
        <v/>
      </c>
      <c r="B467" s="99"/>
      <c r="C467" s="3"/>
      <c r="D467" s="13"/>
      <c r="E467" s="13"/>
      <c r="F467" s="13"/>
      <c r="G467" s="81"/>
      <c r="H467" s="107" t="str">
        <f>IF(B467&lt;&gt;"",IF(OR(O467=0,O467=999),"",SUMIFS($E$2:E467,$A$2:A467,A467)-SUMIFS($F$2:F467,$A$2:A467,A467)),"")</f>
        <v/>
      </c>
      <c r="I467" s="109" t="str">
        <f t="shared" si="23"/>
        <v/>
      </c>
      <c r="J467" s="113"/>
      <c r="K467" s="90"/>
      <c r="L467" s="73"/>
      <c r="M467" s="69" t="str">
        <f>IF(C467&lt;&gt;"",DailyLog!$S$3,"")</f>
        <v/>
      </c>
      <c r="N467" s="56" t="str">
        <f t="shared" si="22"/>
        <v/>
      </c>
      <c r="O467" s="53" t="str">
        <f>IF($B467&lt;&gt;"",IF(ISNUMBER(_xlfn.XMATCH($B467,Language!$A$6:$E$6)),0,IF(ISNUMBER(_xlfn.XMATCH($B467,Language!$A$29:$E$29)),'Lista de Prestatarios'!$B$3,VLOOKUP(B467,'Lista de Prestatarios'!$A$2:$B$500,2,FALSE))),"")</f>
        <v/>
      </c>
      <c r="P467" s="58" t="str">
        <f>IF(B467&lt;&gt;"",IF(OR(D467&gt;0,G467&gt;0),COUNTIF($B$2:B467,B467),COUNTIFS($B$2:B467,B467,$E$2:E467,"&gt;0")),"")</f>
        <v/>
      </c>
    </row>
    <row r="468" spans="1:16" x14ac:dyDescent="0.35">
      <c r="A468" s="51" t="str">
        <f t="shared" si="21"/>
        <v/>
      </c>
      <c r="B468" s="99"/>
      <c r="C468" s="3"/>
      <c r="D468" s="13"/>
      <c r="E468" s="13"/>
      <c r="F468" s="13"/>
      <c r="G468" s="81"/>
      <c r="H468" s="107" t="str">
        <f>IF(B468&lt;&gt;"",IF(OR(O468=0,O468=999),"",SUMIFS($E$2:E468,$A$2:A468,A468)-SUMIFS($F$2:F468,$A$2:A468,A468)),"")</f>
        <v/>
      </c>
      <c r="I468" s="109" t="str">
        <f t="shared" si="23"/>
        <v/>
      </c>
      <c r="J468" s="113"/>
      <c r="K468" s="90"/>
      <c r="L468" s="73"/>
      <c r="M468" s="69" t="str">
        <f>IF(C468&lt;&gt;"",DailyLog!$S$3,"")</f>
        <v/>
      </c>
      <c r="N468" s="56" t="str">
        <f t="shared" si="22"/>
        <v/>
      </c>
      <c r="O468" s="53" t="str">
        <f>IF($B468&lt;&gt;"",IF(ISNUMBER(_xlfn.XMATCH($B468,Language!$A$6:$E$6)),0,IF(ISNUMBER(_xlfn.XMATCH($B468,Language!$A$29:$E$29)),'Lista de Prestatarios'!$B$3,VLOOKUP(B468,'Lista de Prestatarios'!$A$2:$B$500,2,FALSE))),"")</f>
        <v/>
      </c>
      <c r="P468" s="58" t="str">
        <f>IF(B468&lt;&gt;"",IF(OR(D468&gt;0,G468&gt;0),COUNTIF($B$2:B468,B468),COUNTIFS($B$2:B468,B468,$E$2:E468,"&gt;0")),"")</f>
        <v/>
      </c>
    </row>
    <row r="469" spans="1:16" x14ac:dyDescent="0.35">
      <c r="A469" s="51" t="str">
        <f t="shared" si="21"/>
        <v/>
      </c>
      <c r="B469" s="99"/>
      <c r="C469" s="3"/>
      <c r="D469" s="13"/>
      <c r="E469" s="13"/>
      <c r="F469" s="13"/>
      <c r="G469" s="81"/>
      <c r="H469" s="107" t="str">
        <f>IF(B469&lt;&gt;"",IF(OR(O469=0,O469=999),"",SUMIFS($E$2:E469,$A$2:A469,A469)-SUMIFS($F$2:F469,$A$2:A469,A469)),"")</f>
        <v/>
      </c>
      <c r="I469" s="109" t="str">
        <f t="shared" si="23"/>
        <v/>
      </c>
      <c r="J469" s="113"/>
      <c r="K469" s="90"/>
      <c r="L469" s="73"/>
      <c r="M469" s="69" t="str">
        <f>IF(C469&lt;&gt;"",DailyLog!$S$3,"")</f>
        <v/>
      </c>
      <c r="N469" s="56" t="str">
        <f t="shared" si="22"/>
        <v/>
      </c>
      <c r="O469" s="53" t="str">
        <f>IF($B469&lt;&gt;"",IF(ISNUMBER(_xlfn.XMATCH($B469,Language!$A$6:$E$6)),0,IF(ISNUMBER(_xlfn.XMATCH($B469,Language!$A$29:$E$29)),'Lista de Prestatarios'!$B$3,VLOOKUP(B469,'Lista de Prestatarios'!$A$2:$B$500,2,FALSE))),"")</f>
        <v/>
      </c>
      <c r="P469" s="58" t="str">
        <f>IF(B469&lt;&gt;"",IF(OR(D469&gt;0,G469&gt;0),COUNTIF($B$2:B469,B469),COUNTIFS($B$2:B469,B469,$E$2:E469,"&gt;0")),"")</f>
        <v/>
      </c>
    </row>
    <row r="470" spans="1:16" x14ac:dyDescent="0.35">
      <c r="A470" s="51" t="str">
        <f t="shared" si="21"/>
        <v/>
      </c>
      <c r="B470" s="99"/>
      <c r="C470" s="3"/>
      <c r="D470" s="13"/>
      <c r="E470" s="13"/>
      <c r="F470" s="13"/>
      <c r="G470" s="81"/>
      <c r="H470" s="107" t="str">
        <f>IF(B470&lt;&gt;"",IF(OR(O470=0,O470=999),"",SUMIFS($E$2:E470,$A$2:A470,A470)-SUMIFS($F$2:F470,$A$2:A470,A470)),"")</f>
        <v/>
      </c>
      <c r="I470" s="109" t="str">
        <f t="shared" si="23"/>
        <v/>
      </c>
      <c r="J470" s="113"/>
      <c r="K470" s="90"/>
      <c r="L470" s="73"/>
      <c r="M470" s="69" t="str">
        <f>IF(C470&lt;&gt;"",DailyLog!$S$3,"")</f>
        <v/>
      </c>
      <c r="N470" s="56" t="str">
        <f t="shared" si="22"/>
        <v/>
      </c>
      <c r="O470" s="53" t="str">
        <f>IF($B470&lt;&gt;"",IF(ISNUMBER(_xlfn.XMATCH($B470,Language!$A$6:$E$6)),0,IF(ISNUMBER(_xlfn.XMATCH($B470,Language!$A$29:$E$29)),'Lista de Prestatarios'!$B$3,VLOOKUP(B470,'Lista de Prestatarios'!$A$2:$B$500,2,FALSE))),"")</f>
        <v/>
      </c>
      <c r="P470" s="58" t="str">
        <f>IF(B470&lt;&gt;"",IF(OR(D470&gt;0,G470&gt;0),COUNTIF($B$2:B470,B470),COUNTIFS($B$2:B470,B470,$E$2:E470,"&gt;0")),"")</f>
        <v/>
      </c>
    </row>
    <row r="471" spans="1:16" x14ac:dyDescent="0.35">
      <c r="A471" s="51" t="str">
        <f t="shared" si="21"/>
        <v/>
      </c>
      <c r="B471" s="99"/>
      <c r="C471" s="3"/>
      <c r="D471" s="13"/>
      <c r="E471" s="13"/>
      <c r="F471" s="13"/>
      <c r="G471" s="81"/>
      <c r="H471" s="107" t="str">
        <f>IF(B471&lt;&gt;"",IF(OR(O471=0,O471=999),"",SUMIFS($E$2:E471,$A$2:A471,A471)-SUMIFS($F$2:F471,$A$2:A471,A471)),"")</f>
        <v/>
      </c>
      <c r="I471" s="109" t="str">
        <f t="shared" si="23"/>
        <v/>
      </c>
      <c r="J471" s="113"/>
      <c r="K471" s="90"/>
      <c r="L471" s="73"/>
      <c r="M471" s="69" t="str">
        <f>IF(C471&lt;&gt;"",DailyLog!$S$3,"")</f>
        <v/>
      </c>
      <c r="N471" s="56" t="str">
        <f t="shared" si="22"/>
        <v/>
      </c>
      <c r="O471" s="53" t="str">
        <f>IF($B471&lt;&gt;"",IF(ISNUMBER(_xlfn.XMATCH($B471,Language!$A$6:$E$6)),0,IF(ISNUMBER(_xlfn.XMATCH($B471,Language!$A$29:$E$29)),'Lista de Prestatarios'!$B$3,VLOOKUP(B471,'Lista de Prestatarios'!$A$2:$B$500,2,FALSE))),"")</f>
        <v/>
      </c>
      <c r="P471" s="58" t="str">
        <f>IF(B471&lt;&gt;"",IF(OR(D471&gt;0,G471&gt;0),COUNTIF($B$2:B471,B471),COUNTIFS($B$2:B471,B471,$E$2:E471,"&gt;0")),"")</f>
        <v/>
      </c>
    </row>
    <row r="472" spans="1:16" x14ac:dyDescent="0.35">
      <c r="A472" s="51" t="str">
        <f t="shared" si="21"/>
        <v/>
      </c>
      <c r="B472" s="99"/>
      <c r="C472" s="3"/>
      <c r="D472" s="13"/>
      <c r="E472" s="13"/>
      <c r="F472" s="13"/>
      <c r="G472" s="81"/>
      <c r="H472" s="107" t="str">
        <f>IF(B472&lt;&gt;"",IF(OR(O472=0,O472=999),"",SUMIFS($E$2:E472,$A$2:A472,A472)-SUMIFS($F$2:F472,$A$2:A472,A472)),"")</f>
        <v/>
      </c>
      <c r="I472" s="109" t="str">
        <f t="shared" si="23"/>
        <v/>
      </c>
      <c r="J472" s="113"/>
      <c r="K472" s="90"/>
      <c r="L472" s="73"/>
      <c r="M472" s="69" t="str">
        <f>IF(C472&lt;&gt;"",DailyLog!$S$3,"")</f>
        <v/>
      </c>
      <c r="N472" s="56" t="str">
        <f t="shared" si="22"/>
        <v/>
      </c>
      <c r="O472" s="53" t="str">
        <f>IF($B472&lt;&gt;"",IF(ISNUMBER(_xlfn.XMATCH($B472,Language!$A$6:$E$6)),0,IF(ISNUMBER(_xlfn.XMATCH($B472,Language!$A$29:$E$29)),'Lista de Prestatarios'!$B$3,VLOOKUP(B472,'Lista de Prestatarios'!$A$2:$B$500,2,FALSE))),"")</f>
        <v/>
      </c>
      <c r="P472" s="58" t="str">
        <f>IF(B472&lt;&gt;"",IF(OR(D472&gt;0,G472&gt;0),COUNTIF($B$2:B472,B472),COUNTIFS($B$2:B472,B472,$E$2:E472,"&gt;0")),"")</f>
        <v/>
      </c>
    </row>
    <row r="473" spans="1:16" x14ac:dyDescent="0.35">
      <c r="A473" s="51" t="str">
        <f t="shared" si="21"/>
        <v/>
      </c>
      <c r="B473" s="99"/>
      <c r="C473" s="3"/>
      <c r="D473" s="13"/>
      <c r="E473" s="13"/>
      <c r="F473" s="13"/>
      <c r="G473" s="81"/>
      <c r="H473" s="107" t="str">
        <f>IF(B473&lt;&gt;"",IF(OR(O473=0,O473=999),"",SUMIFS($E$2:E473,$A$2:A473,A473)-SUMIFS($F$2:F473,$A$2:A473,A473)),"")</f>
        <v/>
      </c>
      <c r="I473" s="109" t="str">
        <f t="shared" si="23"/>
        <v/>
      </c>
      <c r="J473" s="113"/>
      <c r="K473" s="90"/>
      <c r="L473" s="73"/>
      <c r="M473" s="69" t="str">
        <f>IF(C473&lt;&gt;"",DailyLog!$S$3,"")</f>
        <v/>
      </c>
      <c r="N473" s="56" t="str">
        <f t="shared" si="22"/>
        <v/>
      </c>
      <c r="O473" s="53" t="str">
        <f>IF($B473&lt;&gt;"",IF(ISNUMBER(_xlfn.XMATCH($B473,Language!$A$6:$E$6)),0,IF(ISNUMBER(_xlfn.XMATCH($B473,Language!$A$29:$E$29)),'Lista de Prestatarios'!$B$3,VLOOKUP(B473,'Lista de Prestatarios'!$A$2:$B$500,2,FALSE))),"")</f>
        <v/>
      </c>
      <c r="P473" s="58" t="str">
        <f>IF(B473&lt;&gt;"",IF(OR(D473&gt;0,G473&gt;0),COUNTIF($B$2:B473,B473),COUNTIFS($B$2:B473,B473,$E$2:E473,"&gt;0")),"")</f>
        <v/>
      </c>
    </row>
    <row r="474" spans="1:16" x14ac:dyDescent="0.35">
      <c r="A474" s="51" t="str">
        <f t="shared" si="21"/>
        <v/>
      </c>
      <c r="B474" s="99"/>
      <c r="C474" s="3"/>
      <c r="D474" s="13"/>
      <c r="E474" s="13"/>
      <c r="F474" s="13"/>
      <c r="G474" s="81"/>
      <c r="H474" s="107" t="str">
        <f>IF(B474&lt;&gt;"",IF(OR(O474=0,O474=999),"",SUMIFS($E$2:E474,$A$2:A474,A474)-SUMIFS($F$2:F474,$A$2:A474,A474)),"")</f>
        <v/>
      </c>
      <c r="I474" s="109" t="str">
        <f t="shared" si="23"/>
        <v/>
      </c>
      <c r="J474" s="113"/>
      <c r="K474" s="90"/>
      <c r="L474" s="73"/>
      <c r="M474" s="69" t="str">
        <f>IF(C474&lt;&gt;"",DailyLog!$S$3,"")</f>
        <v/>
      </c>
      <c r="N474" s="56" t="str">
        <f t="shared" si="22"/>
        <v/>
      </c>
      <c r="O474" s="53" t="str">
        <f>IF($B474&lt;&gt;"",IF(ISNUMBER(_xlfn.XMATCH($B474,Language!$A$6:$E$6)),0,IF(ISNUMBER(_xlfn.XMATCH($B474,Language!$A$29:$E$29)),'Lista de Prestatarios'!$B$3,VLOOKUP(B474,'Lista de Prestatarios'!$A$2:$B$500,2,FALSE))),"")</f>
        <v/>
      </c>
      <c r="P474" s="58" t="str">
        <f>IF(B474&lt;&gt;"",IF(OR(D474&gt;0,G474&gt;0),COUNTIF($B$2:B474,B474),COUNTIFS($B$2:B474,B474,$E$2:E474,"&gt;0")),"")</f>
        <v/>
      </c>
    </row>
    <row r="475" spans="1:16" x14ac:dyDescent="0.35">
      <c r="A475" s="51" t="str">
        <f t="shared" si="21"/>
        <v/>
      </c>
      <c r="B475" s="99"/>
      <c r="C475" s="3"/>
      <c r="D475" s="13"/>
      <c r="E475" s="13"/>
      <c r="F475" s="13"/>
      <c r="G475" s="81"/>
      <c r="H475" s="107" t="str">
        <f>IF(B475&lt;&gt;"",IF(OR(O475=0,O475=999),"",SUMIFS($E$2:E475,$A$2:A475,A475)-SUMIFS($F$2:F475,$A$2:A475,A475)),"")</f>
        <v/>
      </c>
      <c r="I475" s="109" t="str">
        <f t="shared" si="23"/>
        <v/>
      </c>
      <c r="J475" s="113"/>
      <c r="K475" s="90"/>
      <c r="L475" s="73"/>
      <c r="M475" s="69" t="str">
        <f>IF(C475&lt;&gt;"",DailyLog!$S$3,"")</f>
        <v/>
      </c>
      <c r="N475" s="56" t="str">
        <f t="shared" si="22"/>
        <v/>
      </c>
      <c r="O475" s="53" t="str">
        <f>IF($B475&lt;&gt;"",IF(ISNUMBER(_xlfn.XMATCH($B475,Language!$A$6:$E$6)),0,IF(ISNUMBER(_xlfn.XMATCH($B475,Language!$A$29:$E$29)),'Lista de Prestatarios'!$B$3,VLOOKUP(B475,'Lista de Prestatarios'!$A$2:$B$500,2,FALSE))),"")</f>
        <v/>
      </c>
      <c r="P475" s="58" t="str">
        <f>IF(B475&lt;&gt;"",IF(OR(D475&gt;0,G475&gt;0),COUNTIF($B$2:B475,B475),COUNTIFS($B$2:B475,B475,$E$2:E475,"&gt;0")),"")</f>
        <v/>
      </c>
    </row>
    <row r="476" spans="1:16" x14ac:dyDescent="0.35">
      <c r="A476" s="51" t="str">
        <f t="shared" si="21"/>
        <v/>
      </c>
      <c r="B476" s="99"/>
      <c r="C476" s="3"/>
      <c r="D476" s="13"/>
      <c r="E476" s="13"/>
      <c r="F476" s="13"/>
      <c r="G476" s="81"/>
      <c r="H476" s="107" t="str">
        <f>IF(B476&lt;&gt;"",IF(OR(O476=0,O476=999),"",SUMIFS($E$2:E476,$A$2:A476,A476)-SUMIFS($F$2:F476,$A$2:A476,A476)),"")</f>
        <v/>
      </c>
      <c r="I476" s="109" t="str">
        <f t="shared" si="23"/>
        <v/>
      </c>
      <c r="J476" s="113"/>
      <c r="K476" s="90"/>
      <c r="L476" s="73"/>
      <c r="M476" s="69" t="str">
        <f>IF(C476&lt;&gt;"",DailyLog!$S$3,"")</f>
        <v/>
      </c>
      <c r="N476" s="56" t="str">
        <f t="shared" si="22"/>
        <v/>
      </c>
      <c r="O476" s="53" t="str">
        <f>IF($B476&lt;&gt;"",IF(ISNUMBER(_xlfn.XMATCH($B476,Language!$A$6:$E$6)),0,IF(ISNUMBER(_xlfn.XMATCH($B476,Language!$A$29:$E$29)),'Lista de Prestatarios'!$B$3,VLOOKUP(B476,'Lista de Prestatarios'!$A$2:$B$500,2,FALSE))),"")</f>
        <v/>
      </c>
      <c r="P476" s="58" t="str">
        <f>IF(B476&lt;&gt;"",IF(OR(D476&gt;0,G476&gt;0),COUNTIF($B$2:B476,B476),COUNTIFS($B$2:B476,B476,$E$2:E476,"&gt;0")),"")</f>
        <v/>
      </c>
    </row>
    <row r="477" spans="1:16" x14ac:dyDescent="0.35">
      <c r="A477" s="51" t="str">
        <f t="shared" si="21"/>
        <v/>
      </c>
      <c r="B477" s="99"/>
      <c r="C477" s="3"/>
      <c r="D477" s="13"/>
      <c r="E477" s="13"/>
      <c r="F477" s="13"/>
      <c r="G477" s="81"/>
      <c r="H477" s="107" t="str">
        <f>IF(B477&lt;&gt;"",IF(OR(O477=0,O477=999),"",SUMIFS($E$2:E477,$A$2:A477,A477)-SUMIFS($F$2:F477,$A$2:A477,A477)),"")</f>
        <v/>
      </c>
      <c r="I477" s="109" t="str">
        <f t="shared" si="23"/>
        <v/>
      </c>
      <c r="J477" s="113"/>
      <c r="K477" s="90"/>
      <c r="L477" s="73"/>
      <c r="M477" s="69" t="str">
        <f>IF(C477&lt;&gt;"",DailyLog!$S$3,"")</f>
        <v/>
      </c>
      <c r="N477" s="56" t="str">
        <f t="shared" si="22"/>
        <v/>
      </c>
      <c r="O477" s="53" t="str">
        <f>IF($B477&lt;&gt;"",IF(ISNUMBER(_xlfn.XMATCH($B477,Language!$A$6:$E$6)),0,IF(ISNUMBER(_xlfn.XMATCH($B477,Language!$A$29:$E$29)),'Lista de Prestatarios'!$B$3,VLOOKUP(B477,'Lista de Prestatarios'!$A$2:$B$500,2,FALSE))),"")</f>
        <v/>
      </c>
      <c r="P477" s="58" t="str">
        <f>IF(B477&lt;&gt;"",IF(OR(D477&gt;0,G477&gt;0),COUNTIF($B$2:B477,B477),COUNTIFS($B$2:B477,B477,$E$2:E477,"&gt;0")),"")</f>
        <v/>
      </c>
    </row>
    <row r="478" spans="1:16" x14ac:dyDescent="0.35">
      <c r="A478" s="51" t="str">
        <f t="shared" si="21"/>
        <v/>
      </c>
      <c r="B478" s="101"/>
      <c r="C478" s="3"/>
      <c r="D478" s="13"/>
      <c r="E478" s="13"/>
      <c r="F478" s="13"/>
      <c r="G478" s="81"/>
      <c r="H478" s="107" t="str">
        <f>IF(B478&lt;&gt;"",IF(OR(O478=0,O478=999),"",SUMIFS($E$2:E478,$A$2:A478,A478)-SUMIFS($F$2:F478,$A$2:A478,A478)),"")</f>
        <v/>
      </c>
      <c r="I478" s="109" t="str">
        <f t="shared" si="23"/>
        <v/>
      </c>
      <c r="J478" s="113"/>
      <c r="K478" s="90"/>
      <c r="L478" s="73"/>
      <c r="M478" s="69" t="str">
        <f>IF(C478&lt;&gt;"",DailyLog!$S$3,"")</f>
        <v/>
      </c>
      <c r="N478" s="56" t="str">
        <f t="shared" si="22"/>
        <v/>
      </c>
      <c r="O478" s="53" t="str">
        <f>IF($B478&lt;&gt;"",IF(ISNUMBER(_xlfn.XMATCH($B478,Language!$A$6:$E$6)),0,IF(ISNUMBER(_xlfn.XMATCH($B478,Language!$A$29:$E$29)),'Lista de Prestatarios'!$B$3,VLOOKUP(B478,'Lista de Prestatarios'!$A$2:$B$500,2,FALSE))),"")</f>
        <v/>
      </c>
      <c r="P478" s="58" t="str">
        <f>IF(B478&lt;&gt;"",IF(OR(D478&gt;0,G478&gt;0),COUNTIF($B$2:B478,B478),COUNTIFS($B$2:B478,B478,$E$2:E478,"&gt;0")),"")</f>
        <v/>
      </c>
    </row>
    <row r="479" spans="1:16" x14ac:dyDescent="0.35">
      <c r="A479" s="51" t="str">
        <f t="shared" si="21"/>
        <v/>
      </c>
      <c r="B479" s="101"/>
      <c r="C479" s="3"/>
      <c r="D479" s="13"/>
      <c r="E479" s="13"/>
      <c r="F479" s="13"/>
      <c r="G479" s="81"/>
      <c r="H479" s="107" t="str">
        <f>IF(B479&lt;&gt;"",IF(OR(O479=0,O479=999),"",SUMIFS($E$2:E479,$A$2:A479,A479)-SUMIFS($F$2:F479,$A$2:A479,A479)),"")</f>
        <v/>
      </c>
      <c r="I479" s="109" t="str">
        <f t="shared" si="23"/>
        <v/>
      </c>
      <c r="J479" s="113"/>
      <c r="K479" s="90"/>
      <c r="L479" s="73"/>
      <c r="M479" s="69" t="str">
        <f>IF(C479&lt;&gt;"",DailyLog!$S$3,"")</f>
        <v/>
      </c>
      <c r="N479" s="56" t="str">
        <f t="shared" si="22"/>
        <v/>
      </c>
      <c r="O479" s="53" t="str">
        <f>IF($B479&lt;&gt;"",IF(ISNUMBER(_xlfn.XMATCH($B479,Language!$A$6:$E$6)),0,IF(ISNUMBER(_xlfn.XMATCH($B479,Language!$A$29:$E$29)),'Lista de Prestatarios'!$B$3,VLOOKUP(B479,'Lista de Prestatarios'!$A$2:$B$500,2,FALSE))),"")</f>
        <v/>
      </c>
      <c r="P479" s="58" t="str">
        <f>IF(B479&lt;&gt;"",IF(OR(D479&gt;0,G479&gt;0),COUNTIF($B$2:B479,B479),COUNTIFS($B$2:B479,B479,$E$2:E479,"&gt;0")),"")</f>
        <v/>
      </c>
    </row>
    <row r="480" spans="1:16" x14ac:dyDescent="0.35">
      <c r="A480" s="51" t="str">
        <f t="shared" si="21"/>
        <v/>
      </c>
      <c r="B480" s="99"/>
      <c r="C480" s="3"/>
      <c r="D480" s="13"/>
      <c r="E480" s="13"/>
      <c r="F480" s="13"/>
      <c r="G480" s="81"/>
      <c r="H480" s="107" t="str">
        <f>IF(B480&lt;&gt;"",IF(OR(O480=0,O480=999),"",SUMIFS($E$2:E480,$A$2:A480,A480)-SUMIFS($F$2:F480,$A$2:A480,A480)),"")</f>
        <v/>
      </c>
      <c r="I480" s="109" t="str">
        <f t="shared" si="23"/>
        <v/>
      </c>
      <c r="J480" s="113"/>
      <c r="K480" s="90"/>
      <c r="L480" s="73"/>
      <c r="M480" s="69" t="str">
        <f>IF(C480&lt;&gt;"",DailyLog!$S$3,"")</f>
        <v/>
      </c>
      <c r="N480" s="56" t="str">
        <f t="shared" si="22"/>
        <v/>
      </c>
      <c r="O480" s="53" t="str">
        <f>IF($B480&lt;&gt;"",IF(ISNUMBER(_xlfn.XMATCH($B480,Language!$A$6:$E$6)),0,IF(ISNUMBER(_xlfn.XMATCH($B480,Language!$A$29:$E$29)),'Lista de Prestatarios'!$B$3,VLOOKUP(B480,'Lista de Prestatarios'!$A$2:$B$500,2,FALSE))),"")</f>
        <v/>
      </c>
      <c r="P480" s="58" t="str">
        <f>IF(B480&lt;&gt;"",IF(OR(D480&gt;0,G480&gt;0),COUNTIF($B$2:B480,B480),COUNTIFS($B$2:B480,B480,$E$2:E480,"&gt;0")),"")</f>
        <v/>
      </c>
    </row>
    <row r="481" spans="1:16" x14ac:dyDescent="0.35">
      <c r="A481" s="51" t="str">
        <f t="shared" si="21"/>
        <v/>
      </c>
      <c r="B481" s="99"/>
      <c r="C481" s="3"/>
      <c r="D481" s="13"/>
      <c r="E481" s="13"/>
      <c r="F481" s="13"/>
      <c r="G481" s="81"/>
      <c r="H481" s="107" t="str">
        <f>IF(B481&lt;&gt;"",IF(OR(O481=0,O481=999),"",SUMIFS($E$2:E481,$A$2:A481,A481)-SUMIFS($F$2:F481,$A$2:A481,A481)),"")</f>
        <v/>
      </c>
      <c r="I481" s="109" t="str">
        <f t="shared" si="23"/>
        <v/>
      </c>
      <c r="J481" s="113"/>
      <c r="K481" s="90"/>
      <c r="L481" s="73"/>
      <c r="M481" s="69" t="str">
        <f>IF(C481&lt;&gt;"",DailyLog!$S$3,"")</f>
        <v/>
      </c>
      <c r="N481" s="56" t="str">
        <f t="shared" si="22"/>
        <v/>
      </c>
      <c r="O481" s="53" t="str">
        <f>IF($B481&lt;&gt;"",IF(ISNUMBER(_xlfn.XMATCH($B481,Language!$A$6:$E$6)),0,IF(ISNUMBER(_xlfn.XMATCH($B481,Language!$A$29:$E$29)),'Lista de Prestatarios'!$B$3,VLOOKUP(B481,'Lista de Prestatarios'!$A$2:$B$500,2,FALSE))),"")</f>
        <v/>
      </c>
      <c r="P481" s="58" t="str">
        <f>IF(B481&lt;&gt;"",IF(OR(D481&gt;0,G481&gt;0),COUNTIF($B$2:B481,B481),COUNTIFS($B$2:B481,B481,$E$2:E481,"&gt;0")),"")</f>
        <v/>
      </c>
    </row>
    <row r="482" spans="1:16" x14ac:dyDescent="0.35">
      <c r="A482" s="51" t="str">
        <f t="shared" si="21"/>
        <v/>
      </c>
      <c r="B482" s="99"/>
      <c r="C482" s="3"/>
      <c r="D482" s="13"/>
      <c r="E482" s="13"/>
      <c r="F482" s="13"/>
      <c r="G482" s="81"/>
      <c r="H482" s="107" t="str">
        <f>IF(B482&lt;&gt;"",IF(OR(O482=0,O482=999),"",SUMIFS($E$2:E482,$A$2:A482,A482)-SUMIFS($F$2:F482,$A$2:A482,A482)),"")</f>
        <v/>
      </c>
      <c r="I482" s="109" t="str">
        <f t="shared" si="23"/>
        <v/>
      </c>
      <c r="J482" s="113"/>
      <c r="K482" s="90"/>
      <c r="L482" s="73"/>
      <c r="M482" s="69" t="str">
        <f>IF(C482&lt;&gt;"",DailyLog!$S$3,"")</f>
        <v/>
      </c>
      <c r="N482" s="56" t="str">
        <f t="shared" si="22"/>
        <v/>
      </c>
      <c r="O482" s="53" t="str">
        <f>IF($B482&lt;&gt;"",IF(ISNUMBER(_xlfn.XMATCH($B482,Language!$A$6:$E$6)),0,IF(ISNUMBER(_xlfn.XMATCH($B482,Language!$A$29:$E$29)),'Lista de Prestatarios'!$B$3,VLOOKUP(B482,'Lista de Prestatarios'!$A$2:$B$500,2,FALSE))),"")</f>
        <v/>
      </c>
      <c r="P482" s="58" t="str">
        <f>IF(B482&lt;&gt;"",IF(OR(D482&gt;0,G482&gt;0),COUNTIF($B$2:B482,B482),COUNTIFS($B$2:B482,B482,$E$2:E482,"&gt;0")),"")</f>
        <v/>
      </c>
    </row>
    <row r="483" spans="1:16" x14ac:dyDescent="0.35">
      <c r="A483" s="51" t="str">
        <f t="shared" si="21"/>
        <v/>
      </c>
      <c r="B483" s="99"/>
      <c r="C483" s="3"/>
      <c r="D483" s="13"/>
      <c r="E483" s="13"/>
      <c r="F483" s="13"/>
      <c r="G483" s="81"/>
      <c r="H483" s="107" t="str">
        <f>IF(B483&lt;&gt;"",IF(OR(O483=0,O483=999),"",SUMIFS($E$2:E483,$A$2:A483,A483)-SUMIFS($F$2:F483,$A$2:A483,A483)),"")</f>
        <v/>
      </c>
      <c r="I483" s="109" t="str">
        <f t="shared" si="23"/>
        <v/>
      </c>
      <c r="J483" s="113"/>
      <c r="K483" s="90"/>
      <c r="L483" s="73"/>
      <c r="M483" s="69" t="str">
        <f>IF(C483&lt;&gt;"",DailyLog!$S$3,"")</f>
        <v/>
      </c>
      <c r="N483" s="56" t="str">
        <f t="shared" si="22"/>
        <v/>
      </c>
      <c r="O483" s="53" t="str">
        <f>IF($B483&lt;&gt;"",IF(ISNUMBER(_xlfn.XMATCH($B483,Language!$A$6:$E$6)),0,IF(ISNUMBER(_xlfn.XMATCH($B483,Language!$A$29:$E$29)),'Lista de Prestatarios'!$B$3,VLOOKUP(B483,'Lista de Prestatarios'!$A$2:$B$500,2,FALSE))),"")</f>
        <v/>
      </c>
      <c r="P483" s="58" t="str">
        <f>IF(B483&lt;&gt;"",IF(OR(D483&gt;0,G483&gt;0),COUNTIF($B$2:B483,B483),COUNTIFS($B$2:B483,B483,$E$2:E483,"&gt;0")),"")</f>
        <v/>
      </c>
    </row>
    <row r="484" spans="1:16" x14ac:dyDescent="0.35">
      <c r="A484" s="51" t="str">
        <f t="shared" si="21"/>
        <v/>
      </c>
      <c r="B484" s="99"/>
      <c r="C484" s="3"/>
      <c r="D484" s="13"/>
      <c r="E484" s="13"/>
      <c r="F484" s="13"/>
      <c r="G484" s="81"/>
      <c r="H484" s="107" t="str">
        <f>IF(B484&lt;&gt;"",IF(OR(O484=0,O484=999),"",SUMIFS($E$2:E484,$A$2:A484,A484)-SUMIFS($F$2:F484,$A$2:A484,A484)),"")</f>
        <v/>
      </c>
      <c r="I484" s="109" t="str">
        <f t="shared" si="23"/>
        <v/>
      </c>
      <c r="J484" s="113"/>
      <c r="K484" s="90"/>
      <c r="L484" s="73"/>
      <c r="M484" s="69" t="str">
        <f>IF(C484&lt;&gt;"",DailyLog!$S$3,"")</f>
        <v/>
      </c>
      <c r="N484" s="56" t="str">
        <f t="shared" si="22"/>
        <v/>
      </c>
      <c r="O484" s="53" t="str">
        <f>IF($B484&lt;&gt;"",IF(ISNUMBER(_xlfn.XMATCH($B484,Language!$A$6:$E$6)),0,IF(ISNUMBER(_xlfn.XMATCH($B484,Language!$A$29:$E$29)),'Lista de Prestatarios'!$B$3,VLOOKUP(B484,'Lista de Prestatarios'!$A$2:$B$500,2,FALSE))),"")</f>
        <v/>
      </c>
      <c r="P484" s="58" t="str">
        <f>IF(B484&lt;&gt;"",IF(OR(D484&gt;0,G484&gt;0),COUNTIF($B$2:B484,B484),COUNTIFS($B$2:B484,B484,$E$2:E484,"&gt;0")),"")</f>
        <v/>
      </c>
    </row>
    <row r="485" spans="1:16" x14ac:dyDescent="0.35">
      <c r="A485" s="51" t="str">
        <f t="shared" si="21"/>
        <v/>
      </c>
      <c r="B485" s="99"/>
      <c r="C485" s="3"/>
      <c r="D485" s="13"/>
      <c r="E485" s="13"/>
      <c r="F485" s="13"/>
      <c r="G485" s="81"/>
      <c r="H485" s="107" t="str">
        <f>IF(B485&lt;&gt;"",IF(OR(O485=0,O485=999),"",SUMIFS($E$2:E485,$A$2:A485,A485)-SUMIFS($F$2:F485,$A$2:A485,A485)),"")</f>
        <v/>
      </c>
      <c r="I485" s="109" t="str">
        <f t="shared" si="23"/>
        <v/>
      </c>
      <c r="J485" s="113"/>
      <c r="K485" s="90"/>
      <c r="L485" s="73"/>
      <c r="M485" s="69" t="str">
        <f>IF(C485&lt;&gt;"",DailyLog!$S$3,"")</f>
        <v/>
      </c>
      <c r="N485" s="56" t="str">
        <f t="shared" si="22"/>
        <v/>
      </c>
      <c r="O485" s="53" t="str">
        <f>IF($B485&lt;&gt;"",IF(ISNUMBER(_xlfn.XMATCH($B485,Language!$A$6:$E$6)),0,IF(ISNUMBER(_xlfn.XMATCH($B485,Language!$A$29:$E$29)),'Lista de Prestatarios'!$B$3,VLOOKUP(B485,'Lista de Prestatarios'!$A$2:$B$500,2,FALSE))),"")</f>
        <v/>
      </c>
      <c r="P485" s="58" t="str">
        <f>IF(B485&lt;&gt;"",IF(OR(D485&gt;0,G485&gt;0),COUNTIF($B$2:B485,B485),COUNTIFS($B$2:B485,B485,$E$2:E485,"&gt;0")),"")</f>
        <v/>
      </c>
    </row>
    <row r="486" spans="1:16" x14ac:dyDescent="0.35">
      <c r="A486" s="51" t="str">
        <f t="shared" si="21"/>
        <v/>
      </c>
      <c r="B486" s="99"/>
      <c r="C486" s="3"/>
      <c r="D486" s="13"/>
      <c r="E486" s="13"/>
      <c r="F486" s="13"/>
      <c r="G486" s="81"/>
      <c r="H486" s="107" t="str">
        <f>IF(B486&lt;&gt;"",IF(OR(O486=0,O486=999),"",SUMIFS($E$2:E486,$A$2:A486,A486)-SUMIFS($F$2:F486,$A$2:A486,A486)),"")</f>
        <v/>
      </c>
      <c r="I486" s="109" t="str">
        <f t="shared" si="23"/>
        <v/>
      </c>
      <c r="J486" s="113"/>
      <c r="K486" s="90"/>
      <c r="L486" s="73"/>
      <c r="M486" s="69" t="str">
        <f>IF(C486&lt;&gt;"",DailyLog!$S$3,"")</f>
        <v/>
      </c>
      <c r="N486" s="56" t="str">
        <f t="shared" si="22"/>
        <v/>
      </c>
      <c r="O486" s="53" t="str">
        <f>IF($B486&lt;&gt;"",IF(ISNUMBER(_xlfn.XMATCH($B486,Language!$A$6:$E$6)),0,IF(ISNUMBER(_xlfn.XMATCH($B486,Language!$A$29:$E$29)),'Lista de Prestatarios'!$B$3,VLOOKUP(B486,'Lista de Prestatarios'!$A$2:$B$500,2,FALSE))),"")</f>
        <v/>
      </c>
      <c r="P486" s="58" t="str">
        <f>IF(B486&lt;&gt;"",IF(OR(D486&gt;0,G486&gt;0),COUNTIF($B$2:B486,B486),COUNTIFS($B$2:B486,B486,$E$2:E486,"&gt;0")),"")</f>
        <v/>
      </c>
    </row>
    <row r="487" spans="1:16" x14ac:dyDescent="0.35">
      <c r="A487" s="51" t="str">
        <f t="shared" si="21"/>
        <v/>
      </c>
      <c r="B487" s="99"/>
      <c r="C487" s="3"/>
      <c r="D487" s="13"/>
      <c r="E487" s="13"/>
      <c r="F487" s="13"/>
      <c r="G487" s="81"/>
      <c r="H487" s="107" t="str">
        <f>IF(B487&lt;&gt;"",IF(OR(O487=0,O487=999),"",SUMIFS($E$2:E487,$A$2:A487,A487)-SUMIFS($F$2:F487,$A$2:A487,A487)),"")</f>
        <v/>
      </c>
      <c r="I487" s="109" t="str">
        <f t="shared" si="23"/>
        <v/>
      </c>
      <c r="J487" s="113"/>
      <c r="K487" s="90"/>
      <c r="L487" s="73"/>
      <c r="M487" s="69" t="str">
        <f>IF(C487&lt;&gt;"",DailyLog!$S$3,"")</f>
        <v/>
      </c>
      <c r="N487" s="56" t="str">
        <f t="shared" si="22"/>
        <v/>
      </c>
      <c r="O487" s="53" t="str">
        <f>IF($B487&lt;&gt;"",IF(ISNUMBER(_xlfn.XMATCH($B487,Language!$A$6:$E$6)),0,IF(ISNUMBER(_xlfn.XMATCH($B487,Language!$A$29:$E$29)),'Lista de Prestatarios'!$B$3,VLOOKUP(B487,'Lista de Prestatarios'!$A$2:$B$500,2,FALSE))),"")</f>
        <v/>
      </c>
      <c r="P487" s="58" t="str">
        <f>IF(B487&lt;&gt;"",IF(OR(D487&gt;0,G487&gt;0),COUNTIF($B$2:B487,B487),COUNTIFS($B$2:B487,B487,$E$2:E487,"&gt;0")),"")</f>
        <v/>
      </c>
    </row>
    <row r="488" spans="1:16" x14ac:dyDescent="0.35">
      <c r="A488" s="51" t="str">
        <f t="shared" si="21"/>
        <v/>
      </c>
      <c r="B488" s="99"/>
      <c r="C488" s="3"/>
      <c r="D488" s="13"/>
      <c r="E488" s="13"/>
      <c r="F488" s="13"/>
      <c r="G488" s="81"/>
      <c r="H488" s="107" t="str">
        <f>IF(B488&lt;&gt;"",IF(OR(O488=0,O488=999),"",SUMIFS($E$2:E488,$A$2:A488,A488)-SUMIFS($F$2:F488,$A$2:A488,A488)),"")</f>
        <v/>
      </c>
      <c r="I488" s="109" t="str">
        <f t="shared" si="23"/>
        <v/>
      </c>
      <c r="J488" s="113"/>
      <c r="K488" s="90"/>
      <c r="L488" s="73"/>
      <c r="M488" s="69" t="str">
        <f>IF(C488&lt;&gt;"",DailyLog!$S$3,"")</f>
        <v/>
      </c>
      <c r="N488" s="56" t="str">
        <f t="shared" si="22"/>
        <v/>
      </c>
      <c r="O488" s="53" t="str">
        <f>IF($B488&lt;&gt;"",IF(ISNUMBER(_xlfn.XMATCH($B488,Language!$A$6:$E$6)),0,IF(ISNUMBER(_xlfn.XMATCH($B488,Language!$A$29:$E$29)),'Lista de Prestatarios'!$B$3,VLOOKUP(B488,'Lista de Prestatarios'!$A$2:$B$500,2,FALSE))),"")</f>
        <v/>
      </c>
      <c r="P488" s="58" t="str">
        <f>IF(B488&lt;&gt;"",IF(OR(D488&gt;0,G488&gt;0),COUNTIF($B$2:B488,B488),COUNTIFS($B$2:B488,B488,$E$2:E488,"&gt;0")),"")</f>
        <v/>
      </c>
    </row>
    <row r="489" spans="1:16" x14ac:dyDescent="0.35">
      <c r="A489" s="51" t="str">
        <f t="shared" si="21"/>
        <v/>
      </c>
      <c r="B489" s="99"/>
      <c r="C489" s="3"/>
      <c r="D489" s="13"/>
      <c r="E489" s="13"/>
      <c r="F489" s="13"/>
      <c r="G489" s="81"/>
      <c r="H489" s="107" t="str">
        <f>IF(B489&lt;&gt;"",IF(OR(O489=0,O489=999),"",SUMIFS($E$2:E489,$A$2:A489,A489)-SUMIFS($F$2:F489,$A$2:A489,A489)),"")</f>
        <v/>
      </c>
      <c r="I489" s="109" t="str">
        <f t="shared" si="23"/>
        <v/>
      </c>
      <c r="J489" s="113"/>
      <c r="K489" s="90"/>
      <c r="L489" s="73"/>
      <c r="M489" s="69" t="str">
        <f>IF(C489&lt;&gt;"",DailyLog!$S$3,"")</f>
        <v/>
      </c>
      <c r="N489" s="56" t="str">
        <f t="shared" si="22"/>
        <v/>
      </c>
      <c r="O489" s="53" t="str">
        <f>IF($B489&lt;&gt;"",IF(ISNUMBER(_xlfn.XMATCH($B489,Language!$A$6:$E$6)),0,IF(ISNUMBER(_xlfn.XMATCH($B489,Language!$A$29:$E$29)),'Lista de Prestatarios'!$B$3,VLOOKUP(B489,'Lista de Prestatarios'!$A$2:$B$500,2,FALSE))),"")</f>
        <v/>
      </c>
      <c r="P489" s="58" t="str">
        <f>IF(B489&lt;&gt;"",IF(OR(D489&gt;0,G489&gt;0),COUNTIF($B$2:B489,B489),COUNTIFS($B$2:B489,B489,$E$2:E489,"&gt;0")),"")</f>
        <v/>
      </c>
    </row>
    <row r="490" spans="1:16" x14ac:dyDescent="0.35">
      <c r="A490" s="51" t="str">
        <f t="shared" si="21"/>
        <v/>
      </c>
      <c r="B490" s="99"/>
      <c r="C490" s="3"/>
      <c r="D490" s="13"/>
      <c r="E490" s="13"/>
      <c r="F490" s="13"/>
      <c r="G490" s="81"/>
      <c r="H490" s="107" t="str">
        <f>IF(B490&lt;&gt;"",IF(OR(O490=0,O490=999),"",SUMIFS($E$2:E490,$A$2:A490,A490)-SUMIFS($F$2:F490,$A$2:A490,A490)),"")</f>
        <v/>
      </c>
      <c r="I490" s="109" t="str">
        <f t="shared" si="23"/>
        <v/>
      </c>
      <c r="J490" s="113"/>
      <c r="K490" s="90"/>
      <c r="L490" s="73"/>
      <c r="M490" s="69" t="str">
        <f>IF(C490&lt;&gt;"",DailyLog!$S$3,"")</f>
        <v/>
      </c>
      <c r="N490" s="56" t="str">
        <f t="shared" si="22"/>
        <v/>
      </c>
      <c r="O490" s="53" t="str">
        <f>IF($B490&lt;&gt;"",IF(ISNUMBER(_xlfn.XMATCH($B490,Language!$A$6:$E$6)),0,IF(ISNUMBER(_xlfn.XMATCH($B490,Language!$A$29:$E$29)),'Lista de Prestatarios'!$B$3,VLOOKUP(B490,'Lista de Prestatarios'!$A$2:$B$500,2,FALSE))),"")</f>
        <v/>
      </c>
      <c r="P490" s="58" t="str">
        <f>IF(B490&lt;&gt;"",IF(OR(D490&gt;0,G490&gt;0),COUNTIF($B$2:B490,B490),COUNTIFS($B$2:B490,B490,$E$2:E490,"&gt;0")),"")</f>
        <v/>
      </c>
    </row>
    <row r="491" spans="1:16" x14ac:dyDescent="0.35">
      <c r="A491" s="51" t="str">
        <f t="shared" si="21"/>
        <v/>
      </c>
      <c r="B491" s="99"/>
      <c r="C491" s="3"/>
      <c r="D491" s="13"/>
      <c r="E491" s="13"/>
      <c r="F491" s="13"/>
      <c r="G491" s="81"/>
      <c r="H491" s="107" t="str">
        <f>IF(B491&lt;&gt;"",IF(OR(O491=0,O491=999),"",SUMIFS($E$2:E491,$A$2:A491,A491)-SUMIFS($F$2:F491,$A$2:A491,A491)),"")</f>
        <v/>
      </c>
      <c r="I491" s="109" t="str">
        <f t="shared" si="23"/>
        <v/>
      </c>
      <c r="J491" s="113"/>
      <c r="K491" s="90"/>
      <c r="L491" s="73"/>
      <c r="M491" s="69" t="str">
        <f>IF(C491&lt;&gt;"",DailyLog!$S$3,"")</f>
        <v/>
      </c>
      <c r="N491" s="56" t="str">
        <f t="shared" si="22"/>
        <v/>
      </c>
      <c r="O491" s="53" t="str">
        <f>IF($B491&lt;&gt;"",IF(ISNUMBER(_xlfn.XMATCH($B491,Language!$A$6:$E$6)),0,IF(ISNUMBER(_xlfn.XMATCH($B491,Language!$A$29:$E$29)),'Lista de Prestatarios'!$B$3,VLOOKUP(B491,'Lista de Prestatarios'!$A$2:$B$500,2,FALSE))),"")</f>
        <v/>
      </c>
      <c r="P491" s="58" t="str">
        <f>IF(B491&lt;&gt;"",IF(OR(D491&gt;0,G491&gt;0),COUNTIF($B$2:B491,B491),COUNTIFS($B$2:B491,B491,$E$2:E491,"&gt;0")),"")</f>
        <v/>
      </c>
    </row>
    <row r="492" spans="1:16" x14ac:dyDescent="0.35">
      <c r="A492" s="51" t="str">
        <f t="shared" si="21"/>
        <v/>
      </c>
      <c r="B492" s="99"/>
      <c r="C492" s="3"/>
      <c r="D492" s="13"/>
      <c r="E492" s="13"/>
      <c r="F492" s="13"/>
      <c r="G492" s="81"/>
      <c r="H492" s="107" t="str">
        <f>IF(B492&lt;&gt;"",IF(OR(O492=0,O492=999),"",SUMIFS($E$2:E492,$A$2:A492,A492)-SUMIFS($F$2:F492,$A$2:A492,A492)),"")</f>
        <v/>
      </c>
      <c r="I492" s="109" t="str">
        <f t="shared" si="23"/>
        <v/>
      </c>
      <c r="J492" s="113"/>
      <c r="K492" s="90"/>
      <c r="L492" s="73"/>
      <c r="M492" s="69" t="str">
        <f>IF(C492&lt;&gt;"",DailyLog!$S$3,"")</f>
        <v/>
      </c>
      <c r="N492" s="56" t="str">
        <f t="shared" si="22"/>
        <v/>
      </c>
      <c r="O492" s="53" t="str">
        <f>IF($B492&lt;&gt;"",IF(ISNUMBER(_xlfn.XMATCH($B492,Language!$A$6:$E$6)),0,IF(ISNUMBER(_xlfn.XMATCH($B492,Language!$A$29:$E$29)),'Lista de Prestatarios'!$B$3,VLOOKUP(B492,'Lista de Prestatarios'!$A$2:$B$500,2,FALSE))),"")</f>
        <v/>
      </c>
      <c r="P492" s="58" t="str">
        <f>IF(B492&lt;&gt;"",IF(OR(D492&gt;0,G492&gt;0),COUNTIF($B$2:B492,B492),COUNTIFS($B$2:B492,B492,$E$2:E492,"&gt;0")),"")</f>
        <v/>
      </c>
    </row>
    <row r="493" spans="1:16" x14ac:dyDescent="0.35">
      <c r="A493" s="51" t="str">
        <f t="shared" si="21"/>
        <v/>
      </c>
      <c r="B493" s="99"/>
      <c r="C493" s="3"/>
      <c r="D493" s="13"/>
      <c r="E493" s="13"/>
      <c r="F493" s="13"/>
      <c r="G493" s="81"/>
      <c r="H493" s="107" t="str">
        <f>IF(B493&lt;&gt;"",IF(OR(O493=0,O493=999),"",SUMIFS($E$2:E493,$A$2:A493,A493)-SUMIFS($F$2:F493,$A$2:A493,A493)),"")</f>
        <v/>
      </c>
      <c r="I493" s="109" t="str">
        <f t="shared" si="23"/>
        <v/>
      </c>
      <c r="J493" s="113"/>
      <c r="K493" s="90"/>
      <c r="L493" s="73"/>
      <c r="M493" s="69" t="str">
        <f>IF(C493&lt;&gt;"",DailyLog!$S$3,"")</f>
        <v/>
      </c>
      <c r="N493" s="56" t="str">
        <f t="shared" si="22"/>
        <v/>
      </c>
      <c r="O493" s="53" t="str">
        <f>IF($B493&lt;&gt;"",IF(ISNUMBER(_xlfn.XMATCH($B493,Language!$A$6:$E$6)),0,IF(ISNUMBER(_xlfn.XMATCH($B493,Language!$A$29:$E$29)),'Lista de Prestatarios'!$B$3,VLOOKUP(B493,'Lista de Prestatarios'!$A$2:$B$500,2,FALSE))),"")</f>
        <v/>
      </c>
      <c r="P493" s="58" t="str">
        <f>IF(B493&lt;&gt;"",IF(OR(D493&gt;0,G493&gt;0),COUNTIF($B$2:B493,B493),COUNTIFS($B$2:B493,B493,$E$2:E493,"&gt;0")),"")</f>
        <v/>
      </c>
    </row>
    <row r="494" spans="1:16" x14ac:dyDescent="0.35">
      <c r="A494" s="51" t="str">
        <f t="shared" si="21"/>
        <v/>
      </c>
      <c r="B494" s="99"/>
      <c r="C494" s="3"/>
      <c r="D494" s="13"/>
      <c r="E494" s="13"/>
      <c r="F494" s="13"/>
      <c r="G494" s="81"/>
      <c r="H494" s="107" t="str">
        <f>IF(B494&lt;&gt;"",IF(OR(O494=0,O494=999),"",SUMIFS($E$2:E494,$A$2:A494,A494)-SUMIFS($F$2:F494,$A$2:A494,A494)),"")</f>
        <v/>
      </c>
      <c r="I494" s="109" t="str">
        <f t="shared" si="23"/>
        <v/>
      </c>
      <c r="J494" s="113"/>
      <c r="K494" s="90"/>
      <c r="L494" s="73"/>
      <c r="M494" s="69" t="str">
        <f>IF(C494&lt;&gt;"",DailyLog!$S$3,"")</f>
        <v/>
      </c>
      <c r="N494" s="56" t="str">
        <f t="shared" si="22"/>
        <v/>
      </c>
      <c r="O494" s="53" t="str">
        <f>IF($B494&lt;&gt;"",IF(ISNUMBER(_xlfn.XMATCH($B494,Language!$A$6:$E$6)),0,IF(ISNUMBER(_xlfn.XMATCH($B494,Language!$A$29:$E$29)),'Lista de Prestatarios'!$B$3,VLOOKUP(B494,'Lista de Prestatarios'!$A$2:$B$500,2,FALSE))),"")</f>
        <v/>
      </c>
      <c r="P494" s="58" t="str">
        <f>IF(B494&lt;&gt;"",IF(OR(D494&gt;0,G494&gt;0),COUNTIF($B$2:B494,B494),COUNTIFS($B$2:B494,B494,$E$2:E494,"&gt;0")),"")</f>
        <v/>
      </c>
    </row>
    <row r="495" spans="1:16" x14ac:dyDescent="0.35">
      <c r="A495" s="51" t="str">
        <f t="shared" si="21"/>
        <v/>
      </c>
      <c r="B495" s="99"/>
      <c r="C495" s="3"/>
      <c r="D495" s="13"/>
      <c r="E495" s="13"/>
      <c r="F495" s="13"/>
      <c r="G495" s="81"/>
      <c r="H495" s="107" t="str">
        <f>IF(B495&lt;&gt;"",IF(OR(O495=0,O495=999),"",SUMIFS($E$2:E495,$A$2:A495,A495)-SUMIFS($F$2:F495,$A$2:A495,A495)),"")</f>
        <v/>
      </c>
      <c r="I495" s="109" t="str">
        <f t="shared" si="23"/>
        <v/>
      </c>
      <c r="J495" s="113"/>
      <c r="K495" s="90"/>
      <c r="L495" s="73"/>
      <c r="M495" s="69" t="str">
        <f>IF(C495&lt;&gt;"",DailyLog!$S$3,"")</f>
        <v/>
      </c>
      <c r="N495" s="56" t="str">
        <f t="shared" si="22"/>
        <v/>
      </c>
      <c r="O495" s="53" t="str">
        <f>IF($B495&lt;&gt;"",IF(ISNUMBER(_xlfn.XMATCH($B495,Language!$A$6:$E$6)),0,IF(ISNUMBER(_xlfn.XMATCH($B495,Language!$A$29:$E$29)),'Lista de Prestatarios'!$B$3,VLOOKUP(B495,'Lista de Prestatarios'!$A$2:$B$500,2,FALSE))),"")</f>
        <v/>
      </c>
      <c r="P495" s="58" t="str">
        <f>IF(B495&lt;&gt;"",IF(OR(D495&gt;0,G495&gt;0),COUNTIF($B$2:B495,B495),COUNTIFS($B$2:B495,B495,$E$2:E495,"&gt;0")),"")</f>
        <v/>
      </c>
    </row>
    <row r="496" spans="1:16" x14ac:dyDescent="0.35">
      <c r="A496" s="51" t="str">
        <f t="shared" si="21"/>
        <v/>
      </c>
      <c r="B496" s="99"/>
      <c r="C496" s="3"/>
      <c r="D496" s="13"/>
      <c r="E496" s="13"/>
      <c r="F496" s="13"/>
      <c r="G496" s="81"/>
      <c r="H496" s="107" t="str">
        <f>IF(B496&lt;&gt;"",IF(OR(O496=0,O496=999),"",SUMIFS($E$2:E496,$A$2:A496,A496)-SUMIFS($F$2:F496,$A$2:A496,A496)),"")</f>
        <v/>
      </c>
      <c r="I496" s="109" t="str">
        <f t="shared" si="23"/>
        <v/>
      </c>
      <c r="J496" s="113"/>
      <c r="K496" s="90"/>
      <c r="L496" s="73"/>
      <c r="M496" s="69" t="str">
        <f>IF(C496&lt;&gt;"",DailyLog!$S$3,"")</f>
        <v/>
      </c>
      <c r="N496" s="56" t="str">
        <f t="shared" si="22"/>
        <v/>
      </c>
      <c r="O496" s="53" t="str">
        <f>IF($B496&lt;&gt;"",IF(ISNUMBER(_xlfn.XMATCH($B496,Language!$A$6:$E$6)),0,IF(ISNUMBER(_xlfn.XMATCH($B496,Language!$A$29:$E$29)),'Lista de Prestatarios'!$B$3,VLOOKUP(B496,'Lista de Prestatarios'!$A$2:$B$500,2,FALSE))),"")</f>
        <v/>
      </c>
      <c r="P496" s="58" t="str">
        <f>IF(B496&lt;&gt;"",IF(OR(D496&gt;0,G496&gt;0),COUNTIF($B$2:B496,B496),COUNTIFS($B$2:B496,B496,$E$2:E496,"&gt;0")),"")</f>
        <v/>
      </c>
    </row>
    <row r="497" spans="1:16" x14ac:dyDescent="0.35">
      <c r="A497" s="51" t="str">
        <f t="shared" si="21"/>
        <v/>
      </c>
      <c r="B497" s="99"/>
      <c r="C497" s="3"/>
      <c r="D497" s="13"/>
      <c r="E497" s="13"/>
      <c r="F497" s="13"/>
      <c r="G497" s="81"/>
      <c r="H497" s="107" t="str">
        <f>IF(B497&lt;&gt;"",IF(OR(O497=0,O497=999),"",SUMIFS($E$2:E497,$A$2:A497,A497)-SUMIFS($F$2:F497,$A$2:A497,A497)),"")</f>
        <v/>
      </c>
      <c r="I497" s="109" t="str">
        <f t="shared" si="23"/>
        <v/>
      </c>
      <c r="J497" s="113"/>
      <c r="K497" s="90"/>
      <c r="L497" s="73"/>
      <c r="M497" s="69" t="str">
        <f>IF(C497&lt;&gt;"",DailyLog!$S$3,"")</f>
        <v/>
      </c>
      <c r="N497" s="56" t="str">
        <f t="shared" si="22"/>
        <v/>
      </c>
      <c r="O497" s="53" t="str">
        <f>IF($B497&lt;&gt;"",IF(ISNUMBER(_xlfn.XMATCH($B497,Language!$A$6:$E$6)),0,IF(ISNUMBER(_xlfn.XMATCH($B497,Language!$A$29:$E$29)),'Lista de Prestatarios'!$B$3,VLOOKUP(B497,'Lista de Prestatarios'!$A$2:$B$500,2,FALSE))),"")</f>
        <v/>
      </c>
      <c r="P497" s="58" t="str">
        <f>IF(B497&lt;&gt;"",IF(OR(D497&gt;0,G497&gt;0),COUNTIF($B$2:B497,B497),COUNTIFS($B$2:B497,B497,$E$2:E497,"&gt;0")),"")</f>
        <v/>
      </c>
    </row>
    <row r="498" spans="1:16" x14ac:dyDescent="0.35">
      <c r="A498" s="51" t="str">
        <f t="shared" si="21"/>
        <v/>
      </c>
      <c r="B498" s="99"/>
      <c r="C498" s="3"/>
      <c r="D498" s="13"/>
      <c r="E498" s="13"/>
      <c r="F498" s="13"/>
      <c r="G498" s="81"/>
      <c r="H498" s="107" t="str">
        <f>IF(B498&lt;&gt;"",IF(OR(O498=0,O498=999),"",SUMIFS($E$2:E498,$A$2:A498,A498)-SUMIFS($F$2:F498,$A$2:A498,A498)),"")</f>
        <v/>
      </c>
      <c r="I498" s="109" t="str">
        <f t="shared" si="23"/>
        <v/>
      </c>
      <c r="J498" s="113"/>
      <c r="K498" s="90"/>
      <c r="L498" s="73"/>
      <c r="M498" s="69" t="str">
        <f>IF(C498&lt;&gt;"",DailyLog!$S$3,"")</f>
        <v/>
      </c>
      <c r="N498" s="56" t="str">
        <f t="shared" si="22"/>
        <v/>
      </c>
      <c r="O498" s="53" t="str">
        <f>IF($B498&lt;&gt;"",IF(ISNUMBER(_xlfn.XMATCH($B498,Language!$A$6:$E$6)),0,IF(ISNUMBER(_xlfn.XMATCH($B498,Language!$A$29:$E$29)),'Lista de Prestatarios'!$B$3,VLOOKUP(B498,'Lista de Prestatarios'!$A$2:$B$500,2,FALSE))),"")</f>
        <v/>
      </c>
      <c r="P498" s="58" t="str">
        <f>IF(B498&lt;&gt;"",IF(OR(D498&gt;0,G498&gt;0),COUNTIF($B$2:B498,B498),COUNTIFS($B$2:B498,B498,$E$2:E498,"&gt;0")),"")</f>
        <v/>
      </c>
    </row>
    <row r="499" spans="1:16" x14ac:dyDescent="0.35">
      <c r="A499" s="51" t="str">
        <f t="shared" si="21"/>
        <v/>
      </c>
      <c r="B499" s="99"/>
      <c r="C499" s="3"/>
      <c r="D499" s="13"/>
      <c r="E499" s="13"/>
      <c r="F499" s="13"/>
      <c r="G499" s="81"/>
      <c r="H499" s="107" t="str">
        <f>IF(B499&lt;&gt;"",IF(OR(O499=0,O499=999),"",SUMIFS($E$2:E499,$A$2:A499,A499)-SUMIFS($F$2:F499,$A$2:A499,A499)),"")</f>
        <v/>
      </c>
      <c r="I499" s="109" t="str">
        <f t="shared" si="23"/>
        <v/>
      </c>
      <c r="J499" s="113"/>
      <c r="K499" s="90"/>
      <c r="L499" s="73"/>
      <c r="M499" s="69" t="str">
        <f>IF(C499&lt;&gt;"",DailyLog!$S$3,"")</f>
        <v/>
      </c>
      <c r="N499" s="56" t="str">
        <f t="shared" si="22"/>
        <v/>
      </c>
      <c r="O499" s="53" t="str">
        <f>IF($B499&lt;&gt;"",IF(ISNUMBER(_xlfn.XMATCH($B499,Language!$A$6:$E$6)),0,IF(ISNUMBER(_xlfn.XMATCH($B499,Language!$A$29:$E$29)),'Lista de Prestatarios'!$B$3,VLOOKUP(B499,'Lista de Prestatarios'!$A$2:$B$500,2,FALSE))),"")</f>
        <v/>
      </c>
      <c r="P499" s="58" t="str">
        <f>IF(B499&lt;&gt;"",IF(OR(D499&gt;0,G499&gt;0),COUNTIF($B$2:B499,B499),COUNTIFS($B$2:B499,B499,$E$2:E499,"&gt;0")),"")</f>
        <v/>
      </c>
    </row>
    <row r="500" spans="1:16" x14ac:dyDescent="0.35">
      <c r="A500" s="51" t="str">
        <f t="shared" si="21"/>
        <v/>
      </c>
      <c r="B500" s="99"/>
      <c r="C500" s="3"/>
      <c r="D500" s="13"/>
      <c r="E500" s="13"/>
      <c r="F500" s="13"/>
      <c r="G500" s="81"/>
      <c r="H500" s="107" t="str">
        <f>IF(B500&lt;&gt;"",IF(OR(O500=0,O500=999),"",SUMIFS($E$2:E500,$A$2:A500,A500)-SUMIFS($F$2:F500,$A$2:A500,A500)),"")</f>
        <v/>
      </c>
      <c r="I500" s="109" t="str">
        <f t="shared" si="23"/>
        <v/>
      </c>
      <c r="J500" s="113"/>
      <c r="K500" s="90"/>
      <c r="L500" s="73"/>
      <c r="M500" s="69" t="str">
        <f>IF(C500&lt;&gt;"",DailyLog!$S$3,"")</f>
        <v/>
      </c>
      <c r="N500" s="56" t="str">
        <f t="shared" si="22"/>
        <v/>
      </c>
      <c r="O500" s="53" t="str">
        <f>IF($B500&lt;&gt;"",IF(ISNUMBER(_xlfn.XMATCH($B500,Language!$A$6:$E$6)),0,IF(ISNUMBER(_xlfn.XMATCH($B500,Language!$A$29:$E$29)),'Lista de Prestatarios'!$B$3,VLOOKUP(B500,'Lista de Prestatarios'!$A$2:$B$500,2,FALSE))),"")</f>
        <v/>
      </c>
      <c r="P500" s="58" t="str">
        <f>IF(B500&lt;&gt;"",IF(OR(D500&gt;0,G500&gt;0),COUNTIF($B$2:B500,B500),COUNTIFS($B$2:B500,B500,$E$2:E500,"&gt;0")),"")</f>
        <v/>
      </c>
    </row>
    <row r="501" spans="1:16" x14ac:dyDescent="0.35">
      <c r="A501" s="51" t="str">
        <f t="shared" si="21"/>
        <v/>
      </c>
      <c r="B501" s="99"/>
      <c r="C501" s="3"/>
      <c r="D501" s="13"/>
      <c r="E501" s="13"/>
      <c r="F501" s="13"/>
      <c r="G501" s="81"/>
      <c r="H501" s="107" t="str">
        <f>IF(B501&lt;&gt;"",IF(OR(O501=0,O501=999),"",SUMIFS($E$2:E501,$A$2:A501,A501)-SUMIFS($F$2:F501,$A$2:A501,A501)),"")</f>
        <v/>
      </c>
      <c r="I501" s="109" t="str">
        <f t="shared" si="23"/>
        <v/>
      </c>
      <c r="J501" s="113"/>
      <c r="K501" s="90"/>
      <c r="L501" s="73"/>
      <c r="M501" s="69" t="str">
        <f>IF(C501&lt;&gt;"",DailyLog!$S$3,"")</f>
        <v/>
      </c>
      <c r="N501" s="56" t="str">
        <f t="shared" si="22"/>
        <v/>
      </c>
      <c r="O501" s="53" t="str">
        <f>IF($B501&lt;&gt;"",IF(ISNUMBER(_xlfn.XMATCH($B501,Language!$A$6:$E$6)),0,IF(ISNUMBER(_xlfn.XMATCH($B501,Language!$A$29:$E$29)),'Lista de Prestatarios'!$B$3,VLOOKUP(B501,'Lista de Prestatarios'!$A$2:$B$500,2,FALSE))),"")</f>
        <v/>
      </c>
      <c r="P501" s="58" t="str">
        <f>IF(B501&lt;&gt;"",IF(OR(D501&gt;0,G501&gt;0),COUNTIF($B$2:B501,B501),COUNTIFS($B$2:B501,B501,$E$2:E501,"&gt;0")),"")</f>
        <v/>
      </c>
    </row>
    <row r="502" spans="1:16" x14ac:dyDescent="0.35">
      <c r="A502" s="51" t="str">
        <f t="shared" si="21"/>
        <v/>
      </c>
      <c r="B502" s="99"/>
      <c r="C502" s="3"/>
      <c r="D502" s="13"/>
      <c r="E502" s="13"/>
      <c r="F502" s="13"/>
      <c r="G502" s="81"/>
      <c r="H502" s="107" t="str">
        <f>IF(B502&lt;&gt;"",IF(OR(O502=0,O502=999),"",SUMIFS($E$2:E502,$A$2:A502,A502)-SUMIFS($F$2:F502,$A$2:A502,A502)),"")</f>
        <v/>
      </c>
      <c r="I502" s="109" t="str">
        <f t="shared" si="23"/>
        <v/>
      </c>
      <c r="J502" s="113"/>
      <c r="K502" s="90"/>
      <c r="L502" s="73"/>
      <c r="M502" s="69" t="str">
        <f>IF(C502&lt;&gt;"",DailyLog!$S$3,"")</f>
        <v/>
      </c>
      <c r="N502" s="56" t="str">
        <f t="shared" si="22"/>
        <v/>
      </c>
      <c r="O502" s="53" t="str">
        <f>IF($B502&lt;&gt;"",IF(ISNUMBER(_xlfn.XMATCH($B502,Language!$A$6:$E$6)),0,IF(ISNUMBER(_xlfn.XMATCH($B502,Language!$A$29:$E$29)),'Lista de Prestatarios'!$B$3,VLOOKUP(B502,'Lista de Prestatarios'!$A$2:$B$500,2,FALSE))),"")</f>
        <v/>
      </c>
      <c r="P502" s="58" t="str">
        <f>IF(B502&lt;&gt;"",IF(OR(D502&gt;0,G502&gt;0),COUNTIF($B$2:B502,B502),COUNTIFS($B$2:B502,B502,$E$2:E502,"&gt;0")),"")</f>
        <v/>
      </c>
    </row>
    <row r="503" spans="1:16" x14ac:dyDescent="0.35">
      <c r="A503" s="51" t="str">
        <f t="shared" si="21"/>
        <v/>
      </c>
      <c r="B503" s="99"/>
      <c r="C503" s="3"/>
      <c r="D503" s="13"/>
      <c r="E503" s="13"/>
      <c r="F503" s="13"/>
      <c r="G503" s="81"/>
      <c r="H503" s="107" t="str">
        <f>IF(B503&lt;&gt;"",IF(OR(O503=0,O503=999),"",SUMIFS($E$2:E503,$A$2:A503,A503)-SUMIFS($F$2:F503,$A$2:A503,A503)),"")</f>
        <v/>
      </c>
      <c r="I503" s="109" t="str">
        <f t="shared" si="23"/>
        <v/>
      </c>
      <c r="J503" s="113"/>
      <c r="K503" s="90"/>
      <c r="L503" s="73"/>
      <c r="M503" s="69" t="str">
        <f>IF(C503&lt;&gt;"",DailyLog!$S$3,"")</f>
        <v/>
      </c>
      <c r="N503" s="56" t="str">
        <f t="shared" si="22"/>
        <v/>
      </c>
      <c r="O503" s="53" t="str">
        <f>IF($B503&lt;&gt;"",IF(ISNUMBER(_xlfn.XMATCH($B503,Language!$A$6:$E$6)),0,IF(ISNUMBER(_xlfn.XMATCH($B503,Language!$A$29:$E$29)),'Lista de Prestatarios'!$B$3,VLOOKUP(B503,'Lista de Prestatarios'!$A$2:$B$500,2,FALSE))),"")</f>
        <v/>
      </c>
      <c r="P503" s="58" t="str">
        <f>IF(B503&lt;&gt;"",IF(OR(D503&gt;0,G503&gt;0),COUNTIF($B$2:B503,B503),COUNTIFS($B$2:B503,B503,$E$2:E503,"&gt;0")),"")</f>
        <v/>
      </c>
    </row>
    <row r="504" spans="1:16" x14ac:dyDescent="0.35">
      <c r="A504" s="51" t="str">
        <f t="shared" si="21"/>
        <v/>
      </c>
      <c r="B504" s="99"/>
      <c r="C504" s="3"/>
      <c r="D504" s="13"/>
      <c r="E504" s="13"/>
      <c r="F504" s="13"/>
      <c r="G504" s="81"/>
      <c r="H504" s="107" t="str">
        <f>IF(B504&lt;&gt;"",IF(OR(O504=0,O504=999),"",SUMIFS($E$2:E504,$A$2:A504,A504)-SUMIFS($F$2:F504,$A$2:A504,A504)),"")</f>
        <v/>
      </c>
      <c r="I504" s="109" t="str">
        <f t="shared" si="23"/>
        <v/>
      </c>
      <c r="J504" s="113"/>
      <c r="K504" s="90"/>
      <c r="L504" s="73"/>
      <c r="M504" s="69" t="str">
        <f>IF(C504&lt;&gt;"",DailyLog!$S$3,"")</f>
        <v/>
      </c>
      <c r="N504" s="56" t="str">
        <f t="shared" si="22"/>
        <v/>
      </c>
      <c r="O504" s="53" t="str">
        <f>IF($B504&lt;&gt;"",IF(ISNUMBER(_xlfn.XMATCH($B504,Language!$A$6:$E$6)),0,IF(ISNUMBER(_xlfn.XMATCH($B504,Language!$A$29:$E$29)),'Lista de Prestatarios'!$B$3,VLOOKUP(B504,'Lista de Prestatarios'!$A$2:$B$500,2,FALSE))),"")</f>
        <v/>
      </c>
      <c r="P504" s="58" t="str">
        <f>IF(B504&lt;&gt;"",IF(OR(D504&gt;0,G504&gt;0),COUNTIF($B$2:B504,B504),COUNTIFS($B$2:B504,B504,$E$2:E504,"&gt;0")),"")</f>
        <v/>
      </c>
    </row>
    <row r="505" spans="1:16" x14ac:dyDescent="0.35">
      <c r="A505" s="51" t="str">
        <f t="shared" si="21"/>
        <v/>
      </c>
      <c r="B505" s="99"/>
      <c r="C505" s="3"/>
      <c r="D505" s="13"/>
      <c r="E505" s="13"/>
      <c r="F505" s="13"/>
      <c r="G505" s="81"/>
      <c r="H505" s="107" t="str">
        <f>IF(B505&lt;&gt;"",IF(OR(O505=0,O505=999),"",SUMIFS($E$2:E505,$A$2:A505,A505)-SUMIFS($F$2:F505,$A$2:A505,A505)),"")</f>
        <v/>
      </c>
      <c r="I505" s="109" t="str">
        <f t="shared" si="23"/>
        <v/>
      </c>
      <c r="J505" s="113"/>
      <c r="K505" s="90"/>
      <c r="L505" s="73"/>
      <c r="M505" s="69" t="str">
        <f>IF(C505&lt;&gt;"",DailyLog!$S$3,"")</f>
        <v/>
      </c>
      <c r="N505" s="56" t="str">
        <f t="shared" si="22"/>
        <v/>
      </c>
      <c r="O505" s="53" t="str">
        <f>IF($B505&lt;&gt;"",IF(ISNUMBER(_xlfn.XMATCH($B505,Language!$A$6:$E$6)),0,IF(ISNUMBER(_xlfn.XMATCH($B505,Language!$A$29:$E$29)),'Lista de Prestatarios'!$B$3,VLOOKUP(B505,'Lista de Prestatarios'!$A$2:$B$500,2,FALSE))),"")</f>
        <v/>
      </c>
      <c r="P505" s="58" t="str">
        <f>IF(B505&lt;&gt;"",IF(OR(D505&gt;0,G505&gt;0),COUNTIF($B$2:B505,B505),COUNTIFS($B$2:B505,B505,$E$2:E505,"&gt;0")),"")</f>
        <v/>
      </c>
    </row>
    <row r="506" spans="1:16" x14ac:dyDescent="0.35">
      <c r="A506" s="51" t="str">
        <f t="shared" si="21"/>
        <v/>
      </c>
      <c r="B506" s="99"/>
      <c r="C506" s="3"/>
      <c r="D506" s="13"/>
      <c r="E506" s="13"/>
      <c r="F506" s="13"/>
      <c r="G506" s="81"/>
      <c r="H506" s="107" t="str">
        <f>IF(B506&lt;&gt;"",IF(OR(O506=0,O506=999),"",SUMIFS($E$2:E506,$A$2:A506,A506)-SUMIFS($F$2:F506,$A$2:A506,A506)),"")</f>
        <v/>
      </c>
      <c r="I506" s="109" t="str">
        <f t="shared" si="23"/>
        <v/>
      </c>
      <c r="J506" s="113"/>
      <c r="K506" s="90"/>
      <c r="L506" s="73"/>
      <c r="M506" s="69" t="str">
        <f>IF(C506&lt;&gt;"",DailyLog!$S$3,"")</f>
        <v/>
      </c>
      <c r="N506" s="56" t="str">
        <f t="shared" si="22"/>
        <v/>
      </c>
      <c r="O506" s="53" t="str">
        <f>IF($B506&lt;&gt;"",IF(ISNUMBER(_xlfn.XMATCH($B506,Language!$A$6:$E$6)),0,IF(ISNUMBER(_xlfn.XMATCH($B506,Language!$A$29:$E$29)),'Lista de Prestatarios'!$B$3,VLOOKUP(B506,'Lista de Prestatarios'!$A$2:$B$500,2,FALSE))),"")</f>
        <v/>
      </c>
      <c r="P506" s="58" t="str">
        <f>IF(B506&lt;&gt;"",IF(OR(D506&gt;0,G506&gt;0),COUNTIF($B$2:B506,B506),COUNTIFS($B$2:B506,B506,$E$2:E506,"&gt;0")),"")</f>
        <v/>
      </c>
    </row>
    <row r="507" spans="1:16" x14ac:dyDescent="0.35">
      <c r="A507" s="51" t="str">
        <f t="shared" si="21"/>
        <v/>
      </c>
      <c r="B507" s="99"/>
      <c r="C507" s="3"/>
      <c r="D507" s="13"/>
      <c r="E507" s="13"/>
      <c r="F507" s="13"/>
      <c r="G507" s="81"/>
      <c r="H507" s="107" t="str">
        <f>IF(B507&lt;&gt;"",IF(OR(O507=0,O507=999),"",SUMIFS($E$2:E507,$A$2:A507,A507)-SUMIFS($F$2:F507,$A$2:A507,A507)),"")</f>
        <v/>
      </c>
      <c r="I507" s="109" t="str">
        <f t="shared" si="23"/>
        <v/>
      </c>
      <c r="J507" s="113"/>
      <c r="K507" s="90"/>
      <c r="L507" s="73"/>
      <c r="M507" s="69" t="str">
        <f>IF(C507&lt;&gt;"",DailyLog!$S$3,"")</f>
        <v/>
      </c>
      <c r="N507" s="56" t="str">
        <f t="shared" si="22"/>
        <v/>
      </c>
      <c r="O507" s="53" t="str">
        <f>IF($B507&lt;&gt;"",IF(ISNUMBER(_xlfn.XMATCH($B507,Language!$A$6:$E$6)),0,IF(ISNUMBER(_xlfn.XMATCH($B507,Language!$A$29:$E$29)),'Lista de Prestatarios'!$B$3,VLOOKUP(B507,'Lista de Prestatarios'!$A$2:$B$500,2,FALSE))),"")</f>
        <v/>
      </c>
      <c r="P507" s="58" t="str">
        <f>IF(B507&lt;&gt;"",IF(OR(D507&gt;0,G507&gt;0),COUNTIF($B$2:B507,B507),COUNTIFS($B$2:B507,B507,$E$2:E507,"&gt;0")),"")</f>
        <v/>
      </c>
    </row>
    <row r="508" spans="1:16" x14ac:dyDescent="0.35">
      <c r="A508" s="51" t="str">
        <f t="shared" si="21"/>
        <v/>
      </c>
      <c r="B508" s="101"/>
      <c r="C508" s="3"/>
      <c r="D508" s="13"/>
      <c r="E508" s="13"/>
      <c r="F508" s="13"/>
      <c r="G508" s="81"/>
      <c r="H508" s="107" t="str">
        <f>IF(B508&lt;&gt;"",IF(OR(O508=0,O508=999),"",SUMIFS($E$2:E508,$A$2:A508,A508)-SUMIFS($F$2:F508,$A$2:A508,A508)),"")</f>
        <v/>
      </c>
      <c r="I508" s="109" t="str">
        <f t="shared" si="23"/>
        <v/>
      </c>
      <c r="J508" s="113"/>
      <c r="K508" s="90"/>
      <c r="L508" s="73"/>
      <c r="M508" s="69" t="str">
        <f>IF(C508&lt;&gt;"",DailyLog!$S$3,"")</f>
        <v/>
      </c>
      <c r="N508" s="56" t="str">
        <f t="shared" si="22"/>
        <v/>
      </c>
      <c r="O508" s="53" t="str">
        <f>IF($B508&lt;&gt;"",IF(ISNUMBER(_xlfn.XMATCH($B508,Language!$A$6:$E$6)),0,IF(ISNUMBER(_xlfn.XMATCH($B508,Language!$A$29:$E$29)),'Lista de Prestatarios'!$B$3,VLOOKUP(B508,'Lista de Prestatarios'!$A$2:$B$500,2,FALSE))),"")</f>
        <v/>
      </c>
      <c r="P508" s="58" t="str">
        <f>IF(B508&lt;&gt;"",IF(OR(D508&gt;0,G508&gt;0),COUNTIF($B$2:B508,B508),COUNTIFS($B$2:B508,B508,$E$2:E508,"&gt;0")),"")</f>
        <v/>
      </c>
    </row>
    <row r="509" spans="1:16" x14ac:dyDescent="0.35">
      <c r="A509" s="51" t="str">
        <f t="shared" si="21"/>
        <v/>
      </c>
      <c r="B509" s="99"/>
      <c r="C509" s="3"/>
      <c r="D509" s="13"/>
      <c r="E509" s="13"/>
      <c r="F509" s="13"/>
      <c r="G509" s="81"/>
      <c r="H509" s="107" t="str">
        <f>IF(B509&lt;&gt;"",IF(OR(O509=0,O509=999),"",SUMIFS($E$2:E509,$A$2:A509,A509)-SUMIFS($F$2:F509,$A$2:A509,A509)),"")</f>
        <v/>
      </c>
      <c r="I509" s="109" t="str">
        <f t="shared" si="23"/>
        <v/>
      </c>
      <c r="J509" s="113"/>
      <c r="K509" s="90"/>
      <c r="L509" s="73"/>
      <c r="M509" s="69" t="str">
        <f>IF(C509&lt;&gt;"",DailyLog!$S$3,"")</f>
        <v/>
      </c>
      <c r="N509" s="56" t="str">
        <f t="shared" si="22"/>
        <v/>
      </c>
      <c r="O509" s="53" t="str">
        <f>IF($B509&lt;&gt;"",IF(ISNUMBER(_xlfn.XMATCH($B509,Language!$A$6:$E$6)),0,IF(ISNUMBER(_xlfn.XMATCH($B509,Language!$A$29:$E$29)),'Lista de Prestatarios'!$B$3,VLOOKUP(B509,'Lista de Prestatarios'!$A$2:$B$500,2,FALSE))),"")</f>
        <v/>
      </c>
      <c r="P509" s="58" t="str">
        <f>IF(B509&lt;&gt;"",IF(OR(D509&gt;0,G509&gt;0),COUNTIF($B$2:B509,B509),COUNTIFS($B$2:B509,B509,$E$2:E509,"&gt;0")),"")</f>
        <v/>
      </c>
    </row>
    <row r="510" spans="1:16" x14ac:dyDescent="0.35">
      <c r="A510" s="51" t="str">
        <f t="shared" si="21"/>
        <v/>
      </c>
      <c r="B510" s="99"/>
      <c r="C510" s="3"/>
      <c r="D510" s="13"/>
      <c r="E510" s="13"/>
      <c r="F510" s="13"/>
      <c r="G510" s="81"/>
      <c r="H510" s="107" t="str">
        <f>IF(B510&lt;&gt;"",IF(OR(O510=0,O510=999),"",SUMIFS($E$2:E510,$A$2:A510,A510)-SUMIFS($F$2:F510,$A$2:A510,A510)),"")</f>
        <v/>
      </c>
      <c r="I510" s="109" t="str">
        <f t="shared" si="23"/>
        <v/>
      </c>
      <c r="J510" s="113"/>
      <c r="K510" s="90"/>
      <c r="L510" s="73"/>
      <c r="M510" s="69" t="str">
        <f>IF(C510&lt;&gt;"",DailyLog!$S$3,"")</f>
        <v/>
      </c>
      <c r="N510" s="56" t="str">
        <f t="shared" si="22"/>
        <v/>
      </c>
      <c r="O510" s="53" t="str">
        <f>IF($B510&lt;&gt;"",IF(ISNUMBER(_xlfn.XMATCH($B510,Language!$A$6:$E$6)),0,IF(ISNUMBER(_xlfn.XMATCH($B510,Language!$A$29:$E$29)),'Lista de Prestatarios'!$B$3,VLOOKUP(B510,'Lista de Prestatarios'!$A$2:$B$500,2,FALSE))),"")</f>
        <v/>
      </c>
      <c r="P510" s="58" t="str">
        <f>IF(B510&lt;&gt;"",IF(OR(D510&gt;0,G510&gt;0),COUNTIF($B$2:B510,B510),COUNTIFS($B$2:B510,B510,$E$2:E510,"&gt;0")),"")</f>
        <v/>
      </c>
    </row>
    <row r="511" spans="1:16" x14ac:dyDescent="0.35">
      <c r="A511" s="51" t="str">
        <f t="shared" si="21"/>
        <v/>
      </c>
      <c r="B511" s="99"/>
      <c r="C511" s="3"/>
      <c r="D511" s="13"/>
      <c r="E511" s="13"/>
      <c r="F511" s="13"/>
      <c r="G511" s="81"/>
      <c r="H511" s="107" t="str">
        <f>IF(B511&lt;&gt;"",IF(OR(O511=0,O511=999),"",SUMIFS($E$2:E511,$A$2:A511,A511)-SUMIFS($F$2:F511,$A$2:A511,A511)),"")</f>
        <v/>
      </c>
      <c r="I511" s="109" t="str">
        <f t="shared" si="23"/>
        <v/>
      </c>
      <c r="J511" s="113"/>
      <c r="K511" s="90"/>
      <c r="L511" s="73"/>
      <c r="M511" s="69" t="str">
        <f>IF(C511&lt;&gt;"",DailyLog!$S$3,"")</f>
        <v/>
      </c>
      <c r="N511" s="56" t="str">
        <f t="shared" si="22"/>
        <v/>
      </c>
      <c r="O511" s="53" t="str">
        <f>IF($B511&lt;&gt;"",IF(ISNUMBER(_xlfn.XMATCH($B511,Language!$A$6:$E$6)),0,IF(ISNUMBER(_xlfn.XMATCH($B511,Language!$A$29:$E$29)),'Lista de Prestatarios'!$B$3,VLOOKUP(B511,'Lista de Prestatarios'!$A$2:$B$500,2,FALSE))),"")</f>
        <v/>
      </c>
      <c r="P511" s="58" t="str">
        <f>IF(B511&lt;&gt;"",IF(OR(D511&gt;0,G511&gt;0),COUNTIF($B$2:B511,B511),COUNTIFS($B$2:B511,B511,$E$2:E511,"&gt;0")),"")</f>
        <v/>
      </c>
    </row>
    <row r="512" spans="1:16" x14ac:dyDescent="0.35">
      <c r="A512" s="51" t="str">
        <f t="shared" si="21"/>
        <v/>
      </c>
      <c r="B512" s="99"/>
      <c r="C512" s="3"/>
      <c r="D512" s="13"/>
      <c r="E512" s="13"/>
      <c r="F512" s="13"/>
      <c r="G512" s="81"/>
      <c r="H512" s="107" t="str">
        <f>IF(B512&lt;&gt;"",IF(OR(O512=0,O512=999),"",SUMIFS($E$2:E512,$A$2:A512,A512)-SUMIFS($F$2:F512,$A$2:A512,A512)),"")</f>
        <v/>
      </c>
      <c r="I512" s="109" t="str">
        <f t="shared" si="23"/>
        <v/>
      </c>
      <c r="J512" s="113"/>
      <c r="K512" s="90"/>
      <c r="L512" s="73"/>
      <c r="M512" s="69" t="str">
        <f>IF(C512&lt;&gt;"",DailyLog!$S$3,"")</f>
        <v/>
      </c>
      <c r="N512" s="56" t="str">
        <f t="shared" si="22"/>
        <v/>
      </c>
      <c r="O512" s="53" t="str">
        <f>IF($B512&lt;&gt;"",IF(ISNUMBER(_xlfn.XMATCH($B512,Language!$A$6:$E$6)),0,IF(ISNUMBER(_xlfn.XMATCH($B512,Language!$A$29:$E$29)),'Lista de Prestatarios'!$B$3,VLOOKUP(B512,'Lista de Prestatarios'!$A$2:$B$500,2,FALSE))),"")</f>
        <v/>
      </c>
      <c r="P512" s="58" t="str">
        <f>IF(B512&lt;&gt;"",IF(OR(D512&gt;0,G512&gt;0),COUNTIF($B$2:B512,B512),COUNTIFS($B$2:B512,B512,$E$2:E512,"&gt;0")),"")</f>
        <v/>
      </c>
    </row>
    <row r="513" spans="1:16" x14ac:dyDescent="0.35">
      <c r="A513" s="51" t="str">
        <f t="shared" si="21"/>
        <v/>
      </c>
      <c r="B513" s="99"/>
      <c r="C513" s="3"/>
      <c r="D513" s="13"/>
      <c r="E513" s="13"/>
      <c r="F513" s="13"/>
      <c r="G513" s="81"/>
      <c r="H513" s="107" t="str">
        <f>IF(B513&lt;&gt;"",IF(OR(O513=0,O513=999),"",SUMIFS($E$2:E513,$A$2:A513,A513)-SUMIFS($F$2:F513,$A$2:A513,A513)),"")</f>
        <v/>
      </c>
      <c r="I513" s="109" t="str">
        <f t="shared" si="23"/>
        <v/>
      </c>
      <c r="J513" s="113"/>
      <c r="K513" s="90"/>
      <c r="L513" s="73"/>
      <c r="M513" s="69" t="str">
        <f>IF(C513&lt;&gt;"",DailyLog!$S$3,"")</f>
        <v/>
      </c>
      <c r="N513" s="56" t="str">
        <f t="shared" si="22"/>
        <v/>
      </c>
      <c r="O513" s="53" t="str">
        <f>IF($B513&lt;&gt;"",IF(ISNUMBER(_xlfn.XMATCH($B513,Language!$A$6:$E$6)),0,IF(ISNUMBER(_xlfn.XMATCH($B513,Language!$A$29:$E$29)),'Lista de Prestatarios'!$B$3,VLOOKUP(B513,'Lista de Prestatarios'!$A$2:$B$500,2,FALSE))),"")</f>
        <v/>
      </c>
      <c r="P513" s="58" t="str">
        <f>IF(B513&lt;&gt;"",IF(OR(D513&gt;0,G513&gt;0),COUNTIF($B$2:B513,B513),COUNTIFS($B$2:B513,B513,$E$2:E513,"&gt;0")),"")</f>
        <v/>
      </c>
    </row>
    <row r="514" spans="1:16" x14ac:dyDescent="0.35">
      <c r="A514" s="51" t="str">
        <f t="shared" ref="A514:A577" si="24">IF(B514&lt;&gt;"",O514&amp;"."&amp;P514,"")</f>
        <v/>
      </c>
      <c r="B514" s="99"/>
      <c r="C514" s="3"/>
      <c r="D514" s="13"/>
      <c r="E514" s="13"/>
      <c r="F514" s="13"/>
      <c r="G514" s="81"/>
      <c r="H514" s="107" t="str">
        <f>IF(B514&lt;&gt;"",IF(OR(O514=0,O514=999),"",SUMIFS($E$2:E514,$A$2:A514,A514)-SUMIFS($F$2:F514,$A$2:A514,A514)),"")</f>
        <v/>
      </c>
      <c r="I514" s="109" t="str">
        <f t="shared" si="23"/>
        <v/>
      </c>
      <c r="J514" s="113"/>
      <c r="K514" s="90"/>
      <c r="L514" s="73"/>
      <c r="M514" s="69" t="str">
        <f>IF(C514&lt;&gt;"",DailyLog!$S$3,"")</f>
        <v/>
      </c>
      <c r="N514" s="56" t="str">
        <f t="shared" ref="N514:N577" si="25">IF(B514&lt;&gt;"",COUNT(D514:G514),"")</f>
        <v/>
      </c>
      <c r="O514" s="53" t="str">
        <f>IF($B514&lt;&gt;"",IF(ISNUMBER(_xlfn.XMATCH($B514,Language!$A$6:$E$6)),0,IF(ISNUMBER(_xlfn.XMATCH($B514,Language!$A$29:$E$29)),'Lista de Prestatarios'!$B$3,VLOOKUP(B514,'Lista de Prestatarios'!$A$2:$B$500,2,FALSE))),"")</f>
        <v/>
      </c>
      <c r="P514" s="58" t="str">
        <f>IF(B514&lt;&gt;"",IF(OR(D514&gt;0,G514&gt;0),COUNTIF($B$2:B514,B514),COUNTIFS($B$2:B514,B514,$E$2:E514,"&gt;0")),"")</f>
        <v/>
      </c>
    </row>
    <row r="515" spans="1:16" x14ac:dyDescent="0.35">
      <c r="A515" s="51" t="str">
        <f t="shared" si="24"/>
        <v/>
      </c>
      <c r="B515" s="99"/>
      <c r="C515" s="3"/>
      <c r="D515" s="13"/>
      <c r="E515" s="13"/>
      <c r="F515" s="13"/>
      <c r="G515" s="81"/>
      <c r="H515" s="107" t="str">
        <f>IF(B515&lt;&gt;"",IF(OR(O515=0,O515=999),"",SUMIFS($E$2:E515,$A$2:A515,A515)-SUMIFS($F$2:F515,$A$2:A515,A515)),"")</f>
        <v/>
      </c>
      <c r="I515" s="109" t="str">
        <f t="shared" si="23"/>
        <v/>
      </c>
      <c r="J515" s="113"/>
      <c r="K515" s="90"/>
      <c r="L515" s="73"/>
      <c r="M515" s="69" t="str">
        <f>IF(C515&lt;&gt;"",DailyLog!$S$3,"")</f>
        <v/>
      </c>
      <c r="N515" s="56" t="str">
        <f t="shared" si="25"/>
        <v/>
      </c>
      <c r="O515" s="53" t="str">
        <f>IF($B515&lt;&gt;"",IF(ISNUMBER(_xlfn.XMATCH($B515,Language!$A$6:$E$6)),0,IF(ISNUMBER(_xlfn.XMATCH($B515,Language!$A$29:$E$29)),'Lista de Prestatarios'!$B$3,VLOOKUP(B515,'Lista de Prestatarios'!$A$2:$B$500,2,FALSE))),"")</f>
        <v/>
      </c>
      <c r="P515" s="58" t="str">
        <f>IF(B515&lt;&gt;"",IF(OR(D515&gt;0,G515&gt;0),COUNTIF($B$2:B515,B515),COUNTIFS($B$2:B515,B515,$E$2:E515,"&gt;0")),"")</f>
        <v/>
      </c>
    </row>
    <row r="516" spans="1:16" x14ac:dyDescent="0.35">
      <c r="A516" s="51" t="str">
        <f t="shared" si="24"/>
        <v/>
      </c>
      <c r="B516" s="99"/>
      <c r="C516" s="3"/>
      <c r="D516" s="13"/>
      <c r="E516" s="13"/>
      <c r="F516" s="13"/>
      <c r="G516" s="81"/>
      <c r="H516" s="107" t="str">
        <f>IF(B516&lt;&gt;"",IF(OR(O516=0,O516=999),"",SUMIFS($E$2:E516,$A$2:A516,A516)-SUMIFS($F$2:F516,$A$2:A516,A516)),"")</f>
        <v/>
      </c>
      <c r="I516" s="109" t="str">
        <f t="shared" ref="I516:I579" si="26">IF(B516&lt;&gt;"",I515+D516-E516+F516-G516,"")</f>
        <v/>
      </c>
      <c r="J516" s="113"/>
      <c r="K516" s="90"/>
      <c r="L516" s="73"/>
      <c r="M516" s="69" t="str">
        <f>IF(C516&lt;&gt;"",DailyLog!$S$3,"")</f>
        <v/>
      </c>
      <c r="N516" s="56" t="str">
        <f t="shared" si="25"/>
        <v/>
      </c>
      <c r="O516" s="53" t="str">
        <f>IF($B516&lt;&gt;"",IF(ISNUMBER(_xlfn.XMATCH($B516,Language!$A$6:$E$6)),0,IF(ISNUMBER(_xlfn.XMATCH($B516,Language!$A$29:$E$29)),'Lista de Prestatarios'!$B$3,VLOOKUP(B516,'Lista de Prestatarios'!$A$2:$B$500,2,FALSE))),"")</f>
        <v/>
      </c>
      <c r="P516" s="58" t="str">
        <f>IF(B516&lt;&gt;"",IF(OR(D516&gt;0,G516&gt;0),COUNTIF($B$2:B516,B516),COUNTIFS($B$2:B516,B516,$E$2:E516,"&gt;0")),"")</f>
        <v/>
      </c>
    </row>
    <row r="517" spans="1:16" x14ac:dyDescent="0.35">
      <c r="A517" s="51" t="str">
        <f t="shared" si="24"/>
        <v/>
      </c>
      <c r="B517" s="99"/>
      <c r="C517" s="3"/>
      <c r="D517" s="13"/>
      <c r="E517" s="13"/>
      <c r="F517" s="13"/>
      <c r="G517" s="81"/>
      <c r="H517" s="107" t="str">
        <f>IF(B517&lt;&gt;"",IF(OR(O517=0,O517=999),"",SUMIFS($E$2:E517,$A$2:A517,A517)-SUMIFS($F$2:F517,$A$2:A517,A517)),"")</f>
        <v/>
      </c>
      <c r="I517" s="109" t="str">
        <f t="shared" si="26"/>
        <v/>
      </c>
      <c r="J517" s="113"/>
      <c r="K517" s="90"/>
      <c r="L517" s="73"/>
      <c r="M517" s="69" t="str">
        <f>IF(C517&lt;&gt;"",DailyLog!$S$3,"")</f>
        <v/>
      </c>
      <c r="N517" s="56" t="str">
        <f t="shared" si="25"/>
        <v/>
      </c>
      <c r="O517" s="53" t="str">
        <f>IF($B517&lt;&gt;"",IF(ISNUMBER(_xlfn.XMATCH($B517,Language!$A$6:$E$6)),0,IF(ISNUMBER(_xlfn.XMATCH($B517,Language!$A$29:$E$29)),'Lista de Prestatarios'!$B$3,VLOOKUP(B517,'Lista de Prestatarios'!$A$2:$B$500,2,FALSE))),"")</f>
        <v/>
      </c>
      <c r="P517" s="58" t="str">
        <f>IF(B517&lt;&gt;"",IF(OR(D517&gt;0,G517&gt;0),COUNTIF($B$2:B517,B517),COUNTIFS($B$2:B517,B517,$E$2:E517,"&gt;0")),"")</f>
        <v/>
      </c>
    </row>
    <row r="518" spans="1:16" x14ac:dyDescent="0.35">
      <c r="A518" s="51" t="str">
        <f t="shared" si="24"/>
        <v/>
      </c>
      <c r="B518" s="99"/>
      <c r="C518" s="3"/>
      <c r="D518" s="13"/>
      <c r="E518" s="13"/>
      <c r="F518" s="13"/>
      <c r="G518" s="81"/>
      <c r="H518" s="107" t="str">
        <f>IF(B518&lt;&gt;"",IF(OR(O518=0,O518=999),"",SUMIFS($E$2:E518,$A$2:A518,A518)-SUMIFS($F$2:F518,$A$2:A518,A518)),"")</f>
        <v/>
      </c>
      <c r="I518" s="109" t="str">
        <f t="shared" si="26"/>
        <v/>
      </c>
      <c r="J518" s="113"/>
      <c r="K518" s="90"/>
      <c r="L518" s="73"/>
      <c r="M518" s="69" t="str">
        <f>IF(C518&lt;&gt;"",DailyLog!$S$3,"")</f>
        <v/>
      </c>
      <c r="N518" s="56" t="str">
        <f t="shared" si="25"/>
        <v/>
      </c>
      <c r="O518" s="53" t="str">
        <f>IF($B518&lt;&gt;"",IF(ISNUMBER(_xlfn.XMATCH($B518,Language!$A$6:$E$6)),0,IF(ISNUMBER(_xlfn.XMATCH($B518,Language!$A$29:$E$29)),'Lista de Prestatarios'!$B$3,VLOOKUP(B518,'Lista de Prestatarios'!$A$2:$B$500,2,FALSE))),"")</f>
        <v/>
      </c>
      <c r="P518" s="58" t="str">
        <f>IF(B518&lt;&gt;"",IF(OR(D518&gt;0,G518&gt;0),COUNTIF($B$2:B518,B518),COUNTIFS($B$2:B518,B518,$E$2:E518,"&gt;0")),"")</f>
        <v/>
      </c>
    </row>
    <row r="519" spans="1:16" x14ac:dyDescent="0.35">
      <c r="A519" s="51" t="str">
        <f t="shared" si="24"/>
        <v/>
      </c>
      <c r="B519" s="99"/>
      <c r="C519" s="3"/>
      <c r="D519" s="13"/>
      <c r="E519" s="13"/>
      <c r="F519" s="13"/>
      <c r="G519" s="81"/>
      <c r="H519" s="107" t="str">
        <f>IF(B519&lt;&gt;"",IF(OR(O519=0,O519=999),"",SUMIFS($E$2:E519,$A$2:A519,A519)-SUMIFS($F$2:F519,$A$2:A519,A519)),"")</f>
        <v/>
      </c>
      <c r="I519" s="109" t="str">
        <f t="shared" si="26"/>
        <v/>
      </c>
      <c r="J519" s="113"/>
      <c r="K519" s="90"/>
      <c r="L519" s="73"/>
      <c r="M519" s="69" t="str">
        <f>IF(C519&lt;&gt;"",DailyLog!$S$3,"")</f>
        <v/>
      </c>
      <c r="N519" s="56" t="str">
        <f t="shared" si="25"/>
        <v/>
      </c>
      <c r="O519" s="53" t="str">
        <f>IF($B519&lt;&gt;"",IF(ISNUMBER(_xlfn.XMATCH($B519,Language!$A$6:$E$6)),0,IF(ISNUMBER(_xlfn.XMATCH($B519,Language!$A$29:$E$29)),'Lista de Prestatarios'!$B$3,VLOOKUP(B519,'Lista de Prestatarios'!$A$2:$B$500,2,FALSE))),"")</f>
        <v/>
      </c>
      <c r="P519" s="58" t="str">
        <f>IF(B519&lt;&gt;"",IF(OR(D519&gt;0,G519&gt;0),COUNTIF($B$2:B519,B519),COUNTIFS($B$2:B519,B519,$E$2:E519,"&gt;0")),"")</f>
        <v/>
      </c>
    </row>
    <row r="520" spans="1:16" x14ac:dyDescent="0.35">
      <c r="A520" s="51" t="str">
        <f t="shared" si="24"/>
        <v/>
      </c>
      <c r="B520" s="99"/>
      <c r="C520" s="3"/>
      <c r="D520" s="13"/>
      <c r="E520" s="13"/>
      <c r="F520" s="13"/>
      <c r="G520" s="81"/>
      <c r="H520" s="107" t="str">
        <f>IF(B520&lt;&gt;"",IF(OR(O520=0,O520=999),"",SUMIFS($E$2:E520,$A$2:A520,A520)-SUMIFS($F$2:F520,$A$2:A520,A520)),"")</f>
        <v/>
      </c>
      <c r="I520" s="109" t="str">
        <f t="shared" si="26"/>
        <v/>
      </c>
      <c r="J520" s="113"/>
      <c r="K520" s="90"/>
      <c r="L520" s="73"/>
      <c r="M520" s="69" t="str">
        <f>IF(C520&lt;&gt;"",DailyLog!$S$3,"")</f>
        <v/>
      </c>
      <c r="N520" s="56" t="str">
        <f t="shared" si="25"/>
        <v/>
      </c>
      <c r="O520" s="53" t="str">
        <f>IF($B520&lt;&gt;"",IF(ISNUMBER(_xlfn.XMATCH($B520,Language!$A$6:$E$6)),0,IF(ISNUMBER(_xlfn.XMATCH($B520,Language!$A$29:$E$29)),'Lista de Prestatarios'!$B$3,VLOOKUP(B520,'Lista de Prestatarios'!$A$2:$B$500,2,FALSE))),"")</f>
        <v/>
      </c>
      <c r="P520" s="58" t="str">
        <f>IF(B520&lt;&gt;"",IF(OR(D520&gt;0,G520&gt;0),COUNTIF($B$2:B520,B520),COUNTIFS($B$2:B520,B520,$E$2:E520,"&gt;0")),"")</f>
        <v/>
      </c>
    </row>
    <row r="521" spans="1:16" x14ac:dyDescent="0.35">
      <c r="A521" s="51" t="str">
        <f t="shared" si="24"/>
        <v/>
      </c>
      <c r="B521" s="99"/>
      <c r="C521" s="3"/>
      <c r="D521" s="13"/>
      <c r="E521" s="13"/>
      <c r="F521" s="13"/>
      <c r="G521" s="81"/>
      <c r="H521" s="107" t="str">
        <f>IF(B521&lt;&gt;"",IF(OR(O521=0,O521=999),"",SUMIFS($E$2:E521,$A$2:A521,A521)-SUMIFS($F$2:F521,$A$2:A521,A521)),"")</f>
        <v/>
      </c>
      <c r="I521" s="109" t="str">
        <f t="shared" si="26"/>
        <v/>
      </c>
      <c r="J521" s="113"/>
      <c r="K521" s="90"/>
      <c r="L521" s="73"/>
      <c r="M521" s="69" t="str">
        <f>IF(C521&lt;&gt;"",DailyLog!$S$3,"")</f>
        <v/>
      </c>
      <c r="N521" s="56" t="str">
        <f t="shared" si="25"/>
        <v/>
      </c>
      <c r="O521" s="53" t="str">
        <f>IF($B521&lt;&gt;"",IF(ISNUMBER(_xlfn.XMATCH($B521,Language!$A$6:$E$6)),0,IF(ISNUMBER(_xlfn.XMATCH($B521,Language!$A$29:$E$29)),'Lista de Prestatarios'!$B$3,VLOOKUP(B521,'Lista de Prestatarios'!$A$2:$B$500,2,FALSE))),"")</f>
        <v/>
      </c>
      <c r="P521" s="58" t="str">
        <f>IF(B521&lt;&gt;"",IF(OR(D521&gt;0,G521&gt;0),COUNTIF($B$2:B521,B521),COUNTIFS($B$2:B521,B521,$E$2:E521,"&gt;0")),"")</f>
        <v/>
      </c>
    </row>
    <row r="522" spans="1:16" x14ac:dyDescent="0.35">
      <c r="A522" s="51" t="str">
        <f t="shared" si="24"/>
        <v/>
      </c>
      <c r="B522" s="99"/>
      <c r="C522" s="3"/>
      <c r="D522" s="13"/>
      <c r="E522" s="13"/>
      <c r="F522" s="13"/>
      <c r="G522" s="81"/>
      <c r="H522" s="107" t="str">
        <f>IF(B522&lt;&gt;"",IF(OR(O522=0,O522=999),"",SUMIFS($E$2:E522,$A$2:A522,A522)-SUMIFS($F$2:F522,$A$2:A522,A522)),"")</f>
        <v/>
      </c>
      <c r="I522" s="109" t="str">
        <f t="shared" si="26"/>
        <v/>
      </c>
      <c r="J522" s="113"/>
      <c r="K522" s="90"/>
      <c r="L522" s="73"/>
      <c r="M522" s="69" t="str">
        <f>IF(C522&lt;&gt;"",DailyLog!$S$3,"")</f>
        <v/>
      </c>
      <c r="N522" s="56" t="str">
        <f t="shared" si="25"/>
        <v/>
      </c>
      <c r="O522" s="53" t="str">
        <f>IF($B522&lt;&gt;"",IF(ISNUMBER(_xlfn.XMATCH($B522,Language!$A$6:$E$6)),0,IF(ISNUMBER(_xlfn.XMATCH($B522,Language!$A$29:$E$29)),'Lista de Prestatarios'!$B$3,VLOOKUP(B522,'Lista de Prestatarios'!$A$2:$B$500,2,FALSE))),"")</f>
        <v/>
      </c>
      <c r="P522" s="58" t="str">
        <f>IF(B522&lt;&gt;"",IF(OR(D522&gt;0,G522&gt;0),COUNTIF($B$2:B522,B522),COUNTIFS($B$2:B522,B522,$E$2:E522,"&gt;0")),"")</f>
        <v/>
      </c>
    </row>
    <row r="523" spans="1:16" x14ac:dyDescent="0.35">
      <c r="A523" s="51" t="str">
        <f t="shared" si="24"/>
        <v/>
      </c>
      <c r="B523" s="99"/>
      <c r="C523" s="3"/>
      <c r="D523" s="13"/>
      <c r="E523" s="13"/>
      <c r="F523" s="13"/>
      <c r="G523" s="81"/>
      <c r="H523" s="107" t="str">
        <f>IF(B523&lt;&gt;"",IF(OR(O523=0,O523=999),"",SUMIFS($E$2:E523,$A$2:A523,A523)-SUMIFS($F$2:F523,$A$2:A523,A523)),"")</f>
        <v/>
      </c>
      <c r="I523" s="109" t="str">
        <f t="shared" si="26"/>
        <v/>
      </c>
      <c r="J523" s="113"/>
      <c r="K523" s="90"/>
      <c r="L523" s="73"/>
      <c r="M523" s="69" t="str">
        <f>IF(C523&lt;&gt;"",DailyLog!$S$3,"")</f>
        <v/>
      </c>
      <c r="N523" s="56" t="str">
        <f t="shared" si="25"/>
        <v/>
      </c>
      <c r="O523" s="53" t="str">
        <f>IF($B523&lt;&gt;"",IF(ISNUMBER(_xlfn.XMATCH($B523,Language!$A$6:$E$6)),0,IF(ISNUMBER(_xlfn.XMATCH($B523,Language!$A$29:$E$29)),'Lista de Prestatarios'!$B$3,VLOOKUP(B523,'Lista de Prestatarios'!$A$2:$B$500,2,FALSE))),"")</f>
        <v/>
      </c>
      <c r="P523" s="58" t="str">
        <f>IF(B523&lt;&gt;"",IF(OR(D523&gt;0,G523&gt;0),COUNTIF($B$2:B523,B523),COUNTIFS($B$2:B523,B523,$E$2:E523,"&gt;0")),"")</f>
        <v/>
      </c>
    </row>
    <row r="524" spans="1:16" x14ac:dyDescent="0.35">
      <c r="A524" s="51" t="str">
        <f t="shared" si="24"/>
        <v/>
      </c>
      <c r="B524" s="99"/>
      <c r="C524" s="3"/>
      <c r="D524" s="13"/>
      <c r="E524" s="13"/>
      <c r="F524" s="13"/>
      <c r="G524" s="81"/>
      <c r="H524" s="107" t="str">
        <f>IF(B524&lt;&gt;"",IF(OR(O524=0,O524=999),"",SUMIFS($E$2:E524,$A$2:A524,A524)-SUMIFS($F$2:F524,$A$2:A524,A524)),"")</f>
        <v/>
      </c>
      <c r="I524" s="109" t="str">
        <f t="shared" si="26"/>
        <v/>
      </c>
      <c r="J524" s="113"/>
      <c r="K524" s="90"/>
      <c r="L524" s="73"/>
      <c r="M524" s="69" t="str">
        <f>IF(C524&lt;&gt;"",DailyLog!$S$3,"")</f>
        <v/>
      </c>
      <c r="N524" s="56" t="str">
        <f t="shared" si="25"/>
        <v/>
      </c>
      <c r="O524" s="53" t="str">
        <f>IF($B524&lt;&gt;"",IF(ISNUMBER(_xlfn.XMATCH($B524,Language!$A$6:$E$6)),0,IF(ISNUMBER(_xlfn.XMATCH($B524,Language!$A$29:$E$29)),'Lista de Prestatarios'!$B$3,VLOOKUP(B524,'Lista de Prestatarios'!$A$2:$B$500,2,FALSE))),"")</f>
        <v/>
      </c>
      <c r="P524" s="58" t="str">
        <f>IF(B524&lt;&gt;"",IF(OR(D524&gt;0,G524&gt;0),COUNTIF($B$2:B524,B524),COUNTIFS($B$2:B524,B524,$E$2:E524,"&gt;0")),"")</f>
        <v/>
      </c>
    </row>
    <row r="525" spans="1:16" x14ac:dyDescent="0.35">
      <c r="A525" s="51" t="str">
        <f t="shared" si="24"/>
        <v/>
      </c>
      <c r="B525" s="99"/>
      <c r="C525" s="3"/>
      <c r="D525" s="13"/>
      <c r="E525" s="13"/>
      <c r="F525" s="13"/>
      <c r="G525" s="81"/>
      <c r="H525" s="107" t="str">
        <f>IF(B525&lt;&gt;"",IF(OR(O525=0,O525=999),"",SUMIFS($E$2:E525,$A$2:A525,A525)-SUMIFS($F$2:F525,$A$2:A525,A525)),"")</f>
        <v/>
      </c>
      <c r="I525" s="109" t="str">
        <f t="shared" si="26"/>
        <v/>
      </c>
      <c r="J525" s="113"/>
      <c r="K525" s="90"/>
      <c r="L525" s="73"/>
      <c r="M525" s="69" t="str">
        <f>IF(C525&lt;&gt;"",DailyLog!$S$3,"")</f>
        <v/>
      </c>
      <c r="N525" s="56" t="str">
        <f t="shared" si="25"/>
        <v/>
      </c>
      <c r="O525" s="53" t="str">
        <f>IF($B525&lt;&gt;"",IF(ISNUMBER(_xlfn.XMATCH($B525,Language!$A$6:$E$6)),0,IF(ISNUMBER(_xlfn.XMATCH($B525,Language!$A$29:$E$29)),'Lista de Prestatarios'!$B$3,VLOOKUP(B525,'Lista de Prestatarios'!$A$2:$B$500,2,FALSE))),"")</f>
        <v/>
      </c>
      <c r="P525" s="58" t="str">
        <f>IF(B525&lt;&gt;"",IF(OR(D525&gt;0,G525&gt;0),COUNTIF($B$2:B525,B525),COUNTIFS($B$2:B525,B525,$E$2:E525,"&gt;0")),"")</f>
        <v/>
      </c>
    </row>
    <row r="526" spans="1:16" x14ac:dyDescent="0.35">
      <c r="A526" s="51" t="str">
        <f t="shared" si="24"/>
        <v/>
      </c>
      <c r="B526" s="99"/>
      <c r="C526" s="3"/>
      <c r="D526" s="13"/>
      <c r="E526" s="13"/>
      <c r="F526" s="13"/>
      <c r="G526" s="81"/>
      <c r="H526" s="107" t="str">
        <f>IF(B526&lt;&gt;"",IF(OR(O526=0,O526=999),"",SUMIFS($E$2:E526,$A$2:A526,A526)-SUMIFS($F$2:F526,$A$2:A526,A526)),"")</f>
        <v/>
      </c>
      <c r="I526" s="109" t="str">
        <f t="shared" si="26"/>
        <v/>
      </c>
      <c r="J526" s="113"/>
      <c r="K526" s="90"/>
      <c r="L526" s="73"/>
      <c r="M526" s="69" t="str">
        <f>IF(C526&lt;&gt;"",DailyLog!$S$3,"")</f>
        <v/>
      </c>
      <c r="N526" s="56" t="str">
        <f t="shared" si="25"/>
        <v/>
      </c>
      <c r="O526" s="53" t="str">
        <f>IF($B526&lt;&gt;"",IF(ISNUMBER(_xlfn.XMATCH($B526,Language!$A$6:$E$6)),0,IF(ISNUMBER(_xlfn.XMATCH($B526,Language!$A$29:$E$29)),'Lista de Prestatarios'!$B$3,VLOOKUP(B526,'Lista de Prestatarios'!$A$2:$B$500,2,FALSE))),"")</f>
        <v/>
      </c>
      <c r="P526" s="58" t="str">
        <f>IF(B526&lt;&gt;"",IF(OR(D526&gt;0,G526&gt;0),COUNTIF($B$2:B526,B526),COUNTIFS($B$2:B526,B526,$E$2:E526,"&gt;0")),"")</f>
        <v/>
      </c>
    </row>
    <row r="527" spans="1:16" x14ac:dyDescent="0.35">
      <c r="A527" s="51" t="str">
        <f t="shared" si="24"/>
        <v/>
      </c>
      <c r="B527" s="99"/>
      <c r="C527" s="3"/>
      <c r="D527" s="13"/>
      <c r="E527" s="13"/>
      <c r="F527" s="13"/>
      <c r="G527" s="81"/>
      <c r="H527" s="107" t="str">
        <f>IF(B527&lt;&gt;"",IF(OR(O527=0,O527=999),"",SUMIFS($E$2:E527,$A$2:A527,A527)-SUMIFS($F$2:F527,$A$2:A527,A527)),"")</f>
        <v/>
      </c>
      <c r="I527" s="109" t="str">
        <f t="shared" si="26"/>
        <v/>
      </c>
      <c r="J527" s="113"/>
      <c r="K527" s="90"/>
      <c r="L527" s="73"/>
      <c r="M527" s="69" t="str">
        <f>IF(C527&lt;&gt;"",DailyLog!$S$3,"")</f>
        <v/>
      </c>
      <c r="N527" s="56" t="str">
        <f t="shared" si="25"/>
        <v/>
      </c>
      <c r="O527" s="53" t="str">
        <f>IF($B527&lt;&gt;"",IF(ISNUMBER(_xlfn.XMATCH($B527,Language!$A$6:$E$6)),0,IF(ISNUMBER(_xlfn.XMATCH($B527,Language!$A$29:$E$29)),'Lista de Prestatarios'!$B$3,VLOOKUP(B527,'Lista de Prestatarios'!$A$2:$B$500,2,FALSE))),"")</f>
        <v/>
      </c>
      <c r="P527" s="58" t="str">
        <f>IF(B527&lt;&gt;"",IF(OR(D527&gt;0,G527&gt;0),COUNTIF($B$2:B527,B527),COUNTIFS($B$2:B527,B527,$E$2:E527,"&gt;0")),"")</f>
        <v/>
      </c>
    </row>
    <row r="528" spans="1:16" x14ac:dyDescent="0.35">
      <c r="A528" s="51" t="str">
        <f t="shared" si="24"/>
        <v/>
      </c>
      <c r="B528" s="99"/>
      <c r="C528" s="3"/>
      <c r="D528" s="13"/>
      <c r="E528" s="13"/>
      <c r="F528" s="13"/>
      <c r="G528" s="81"/>
      <c r="H528" s="107" t="str">
        <f>IF(B528&lt;&gt;"",IF(OR(O528=0,O528=999),"",SUMIFS($E$2:E528,$A$2:A528,A528)-SUMIFS($F$2:F528,$A$2:A528,A528)),"")</f>
        <v/>
      </c>
      <c r="I528" s="109" t="str">
        <f t="shared" si="26"/>
        <v/>
      </c>
      <c r="J528" s="113"/>
      <c r="K528" s="90"/>
      <c r="L528" s="73"/>
      <c r="M528" s="69" t="str">
        <f>IF(C528&lt;&gt;"",DailyLog!$S$3,"")</f>
        <v/>
      </c>
      <c r="N528" s="56" t="str">
        <f t="shared" si="25"/>
        <v/>
      </c>
      <c r="O528" s="53" t="str">
        <f>IF($B528&lt;&gt;"",IF(ISNUMBER(_xlfn.XMATCH($B528,Language!$A$6:$E$6)),0,IF(ISNUMBER(_xlfn.XMATCH($B528,Language!$A$29:$E$29)),'Lista de Prestatarios'!$B$3,VLOOKUP(B528,'Lista de Prestatarios'!$A$2:$B$500,2,FALSE))),"")</f>
        <v/>
      </c>
      <c r="P528" s="58" t="str">
        <f>IF(B528&lt;&gt;"",IF(OR(D528&gt;0,G528&gt;0),COUNTIF($B$2:B528,B528),COUNTIFS($B$2:B528,B528,$E$2:E528,"&gt;0")),"")</f>
        <v/>
      </c>
    </row>
    <row r="529" spans="1:16" x14ac:dyDescent="0.35">
      <c r="A529" s="51" t="str">
        <f t="shared" si="24"/>
        <v/>
      </c>
      <c r="B529" s="99"/>
      <c r="C529" s="3"/>
      <c r="D529" s="13"/>
      <c r="E529" s="13"/>
      <c r="F529" s="13"/>
      <c r="G529" s="81"/>
      <c r="H529" s="107" t="str">
        <f>IF(B529&lt;&gt;"",IF(OR(O529=0,O529=999),"",SUMIFS($E$2:E529,$A$2:A529,A529)-SUMIFS($F$2:F529,$A$2:A529,A529)),"")</f>
        <v/>
      </c>
      <c r="I529" s="109" t="str">
        <f t="shared" si="26"/>
        <v/>
      </c>
      <c r="J529" s="113"/>
      <c r="K529" s="90"/>
      <c r="L529" s="73"/>
      <c r="M529" s="69" t="str">
        <f>IF(C529&lt;&gt;"",DailyLog!$S$3,"")</f>
        <v/>
      </c>
      <c r="N529" s="56" t="str">
        <f t="shared" si="25"/>
        <v/>
      </c>
      <c r="O529" s="53" t="str">
        <f>IF($B529&lt;&gt;"",IF(ISNUMBER(_xlfn.XMATCH($B529,Language!$A$6:$E$6)),0,IF(ISNUMBER(_xlfn.XMATCH($B529,Language!$A$29:$E$29)),'Lista de Prestatarios'!$B$3,VLOOKUP(B529,'Lista de Prestatarios'!$A$2:$B$500,2,FALSE))),"")</f>
        <v/>
      </c>
      <c r="P529" s="58" t="str">
        <f>IF(B529&lt;&gt;"",IF(OR(D529&gt;0,G529&gt;0),COUNTIF($B$2:B529,B529),COUNTIFS($B$2:B529,B529,$E$2:E529,"&gt;0")),"")</f>
        <v/>
      </c>
    </row>
    <row r="530" spans="1:16" x14ac:dyDescent="0.35">
      <c r="A530" s="51" t="str">
        <f t="shared" si="24"/>
        <v/>
      </c>
      <c r="B530" s="99"/>
      <c r="C530" s="3"/>
      <c r="D530" s="13"/>
      <c r="E530" s="13"/>
      <c r="F530" s="13"/>
      <c r="G530" s="81"/>
      <c r="H530" s="107" t="str">
        <f>IF(B530&lt;&gt;"",IF(OR(O530=0,O530=999),"",SUMIFS($E$2:E530,$A$2:A530,A530)-SUMIFS($F$2:F530,$A$2:A530,A530)),"")</f>
        <v/>
      </c>
      <c r="I530" s="109" t="str">
        <f t="shared" si="26"/>
        <v/>
      </c>
      <c r="J530" s="113"/>
      <c r="K530" s="90"/>
      <c r="L530" s="73"/>
      <c r="M530" s="69" t="str">
        <f>IF(C530&lt;&gt;"",DailyLog!$S$3,"")</f>
        <v/>
      </c>
      <c r="N530" s="56" t="str">
        <f t="shared" si="25"/>
        <v/>
      </c>
      <c r="O530" s="53" t="str">
        <f>IF($B530&lt;&gt;"",IF(ISNUMBER(_xlfn.XMATCH($B530,Language!$A$6:$E$6)),0,IF(ISNUMBER(_xlfn.XMATCH($B530,Language!$A$29:$E$29)),'Lista de Prestatarios'!$B$3,VLOOKUP(B530,'Lista de Prestatarios'!$A$2:$B$500,2,FALSE))),"")</f>
        <v/>
      </c>
      <c r="P530" s="58" t="str">
        <f>IF(B530&lt;&gt;"",IF(OR(D530&gt;0,G530&gt;0),COUNTIF($B$2:B530,B530),COUNTIFS($B$2:B530,B530,$E$2:E530,"&gt;0")),"")</f>
        <v/>
      </c>
    </row>
    <row r="531" spans="1:16" x14ac:dyDescent="0.35">
      <c r="A531" s="51" t="str">
        <f t="shared" si="24"/>
        <v/>
      </c>
      <c r="B531" s="99"/>
      <c r="C531" s="3"/>
      <c r="D531" s="13"/>
      <c r="E531" s="13"/>
      <c r="F531" s="13"/>
      <c r="G531" s="81"/>
      <c r="H531" s="107" t="str">
        <f>IF(B531&lt;&gt;"",IF(OR(O531=0,O531=999),"",SUMIFS($E$2:E531,$A$2:A531,A531)-SUMIFS($F$2:F531,$A$2:A531,A531)),"")</f>
        <v/>
      </c>
      <c r="I531" s="109" t="str">
        <f t="shared" si="26"/>
        <v/>
      </c>
      <c r="J531" s="113"/>
      <c r="K531" s="90"/>
      <c r="L531" s="73"/>
      <c r="M531" s="69" t="str">
        <f>IF(C531&lt;&gt;"",DailyLog!$S$3,"")</f>
        <v/>
      </c>
      <c r="N531" s="56" t="str">
        <f t="shared" si="25"/>
        <v/>
      </c>
      <c r="O531" s="53" t="str">
        <f>IF($B531&lt;&gt;"",IF(ISNUMBER(_xlfn.XMATCH($B531,Language!$A$6:$E$6)),0,IF(ISNUMBER(_xlfn.XMATCH($B531,Language!$A$29:$E$29)),'Lista de Prestatarios'!$B$3,VLOOKUP(B531,'Lista de Prestatarios'!$A$2:$B$500,2,FALSE))),"")</f>
        <v/>
      </c>
      <c r="P531" s="58" t="str">
        <f>IF(B531&lt;&gt;"",IF(OR(D531&gt;0,G531&gt;0),COUNTIF($B$2:B531,B531),COUNTIFS($B$2:B531,B531,$E$2:E531,"&gt;0")),"")</f>
        <v/>
      </c>
    </row>
    <row r="532" spans="1:16" x14ac:dyDescent="0.35">
      <c r="A532" s="51" t="str">
        <f t="shared" si="24"/>
        <v/>
      </c>
      <c r="B532" s="99"/>
      <c r="C532" s="3"/>
      <c r="D532" s="13"/>
      <c r="E532" s="13"/>
      <c r="F532" s="13"/>
      <c r="G532" s="81"/>
      <c r="H532" s="107" t="str">
        <f>IF(B532&lt;&gt;"",IF(OR(O532=0,O532=999),"",SUMIFS($E$2:E532,$A$2:A532,A532)-SUMIFS($F$2:F532,$A$2:A532,A532)),"")</f>
        <v/>
      </c>
      <c r="I532" s="109" t="str">
        <f t="shared" si="26"/>
        <v/>
      </c>
      <c r="J532" s="113"/>
      <c r="K532" s="90"/>
      <c r="L532" s="73"/>
      <c r="M532" s="69" t="str">
        <f>IF(C532&lt;&gt;"",DailyLog!$S$3,"")</f>
        <v/>
      </c>
      <c r="N532" s="56" t="str">
        <f t="shared" si="25"/>
        <v/>
      </c>
      <c r="O532" s="53" t="str">
        <f>IF($B532&lt;&gt;"",IF(ISNUMBER(_xlfn.XMATCH($B532,Language!$A$6:$E$6)),0,IF(ISNUMBER(_xlfn.XMATCH($B532,Language!$A$29:$E$29)),'Lista de Prestatarios'!$B$3,VLOOKUP(B532,'Lista de Prestatarios'!$A$2:$B$500,2,FALSE))),"")</f>
        <v/>
      </c>
      <c r="P532" s="58" t="str">
        <f>IF(B532&lt;&gt;"",IF(OR(D532&gt;0,G532&gt;0),COUNTIF($B$2:B532,B532),COUNTIFS($B$2:B532,B532,$E$2:E532,"&gt;0")),"")</f>
        <v/>
      </c>
    </row>
    <row r="533" spans="1:16" x14ac:dyDescent="0.35">
      <c r="A533" s="51" t="str">
        <f t="shared" si="24"/>
        <v/>
      </c>
      <c r="B533" s="99"/>
      <c r="C533" s="3"/>
      <c r="D533" s="13"/>
      <c r="E533" s="13"/>
      <c r="F533" s="13"/>
      <c r="G533" s="81"/>
      <c r="H533" s="107" t="str">
        <f>IF(B533&lt;&gt;"",IF(OR(O533=0,O533=999),"",SUMIFS($E$2:E533,$A$2:A533,A533)-SUMIFS($F$2:F533,$A$2:A533,A533)),"")</f>
        <v/>
      </c>
      <c r="I533" s="109" t="str">
        <f t="shared" si="26"/>
        <v/>
      </c>
      <c r="J533" s="113"/>
      <c r="K533" s="90"/>
      <c r="L533" s="73"/>
      <c r="M533" s="69" t="str">
        <f>IF(C533&lt;&gt;"",DailyLog!$S$3,"")</f>
        <v/>
      </c>
      <c r="N533" s="56" t="str">
        <f t="shared" si="25"/>
        <v/>
      </c>
      <c r="O533" s="53" t="str">
        <f>IF($B533&lt;&gt;"",IF(ISNUMBER(_xlfn.XMATCH($B533,Language!$A$6:$E$6)),0,IF(ISNUMBER(_xlfn.XMATCH($B533,Language!$A$29:$E$29)),'Lista de Prestatarios'!$B$3,VLOOKUP(B533,'Lista de Prestatarios'!$A$2:$B$500,2,FALSE))),"")</f>
        <v/>
      </c>
      <c r="P533" s="58" t="str">
        <f>IF(B533&lt;&gt;"",IF(OR(D533&gt;0,G533&gt;0),COUNTIF($B$2:B533,B533),COUNTIFS($B$2:B533,B533,$E$2:E533,"&gt;0")),"")</f>
        <v/>
      </c>
    </row>
    <row r="534" spans="1:16" x14ac:dyDescent="0.35">
      <c r="A534" s="51" t="str">
        <f t="shared" si="24"/>
        <v/>
      </c>
      <c r="B534" s="99"/>
      <c r="C534" s="3"/>
      <c r="D534" s="13"/>
      <c r="E534" s="13"/>
      <c r="F534" s="13"/>
      <c r="G534" s="81"/>
      <c r="H534" s="107" t="str">
        <f>IF(B534&lt;&gt;"",IF(OR(O534=0,O534=999),"",SUMIFS($E$2:E534,$A$2:A534,A534)-SUMIFS($F$2:F534,$A$2:A534,A534)),"")</f>
        <v/>
      </c>
      <c r="I534" s="109" t="str">
        <f t="shared" si="26"/>
        <v/>
      </c>
      <c r="J534" s="113"/>
      <c r="K534" s="90"/>
      <c r="L534" s="73"/>
      <c r="M534" s="69" t="str">
        <f>IF(C534&lt;&gt;"",DailyLog!$S$3,"")</f>
        <v/>
      </c>
      <c r="N534" s="56" t="str">
        <f t="shared" si="25"/>
        <v/>
      </c>
      <c r="O534" s="53" t="str">
        <f>IF($B534&lt;&gt;"",IF(ISNUMBER(_xlfn.XMATCH($B534,Language!$A$6:$E$6)),0,IF(ISNUMBER(_xlfn.XMATCH($B534,Language!$A$29:$E$29)),'Lista de Prestatarios'!$B$3,VLOOKUP(B534,'Lista de Prestatarios'!$A$2:$B$500,2,FALSE))),"")</f>
        <v/>
      </c>
      <c r="P534" s="58" t="str">
        <f>IF(B534&lt;&gt;"",IF(OR(D534&gt;0,G534&gt;0),COUNTIF($B$2:B534,B534),COUNTIFS($B$2:B534,B534,$E$2:E534,"&gt;0")),"")</f>
        <v/>
      </c>
    </row>
    <row r="535" spans="1:16" x14ac:dyDescent="0.35">
      <c r="A535" s="51" t="str">
        <f t="shared" si="24"/>
        <v/>
      </c>
      <c r="B535" s="99"/>
      <c r="C535" s="3"/>
      <c r="D535" s="13"/>
      <c r="E535" s="13"/>
      <c r="F535" s="13"/>
      <c r="G535" s="81"/>
      <c r="H535" s="107" t="str">
        <f>IF(B535&lt;&gt;"",IF(OR(O535=0,O535=999),"",SUMIFS($E$2:E535,$A$2:A535,A535)-SUMIFS($F$2:F535,$A$2:A535,A535)),"")</f>
        <v/>
      </c>
      <c r="I535" s="109" t="str">
        <f t="shared" si="26"/>
        <v/>
      </c>
      <c r="J535" s="113"/>
      <c r="K535" s="90"/>
      <c r="L535" s="73"/>
      <c r="M535" s="69" t="str">
        <f>IF(C535&lt;&gt;"",DailyLog!$S$3,"")</f>
        <v/>
      </c>
      <c r="N535" s="56" t="str">
        <f t="shared" si="25"/>
        <v/>
      </c>
      <c r="O535" s="53" t="str">
        <f>IF($B535&lt;&gt;"",IF(ISNUMBER(_xlfn.XMATCH($B535,Language!$A$6:$E$6)),0,IF(ISNUMBER(_xlfn.XMATCH($B535,Language!$A$29:$E$29)),'Lista de Prestatarios'!$B$3,VLOOKUP(B535,'Lista de Prestatarios'!$A$2:$B$500,2,FALSE))),"")</f>
        <v/>
      </c>
      <c r="P535" s="58" t="str">
        <f>IF(B535&lt;&gt;"",IF(OR(D535&gt;0,G535&gt;0),COUNTIF($B$2:B535,B535),COUNTIFS($B$2:B535,B535,$E$2:E535,"&gt;0")),"")</f>
        <v/>
      </c>
    </row>
    <row r="536" spans="1:16" x14ac:dyDescent="0.35">
      <c r="A536" s="51" t="str">
        <f t="shared" si="24"/>
        <v/>
      </c>
      <c r="B536" s="99"/>
      <c r="C536" s="3"/>
      <c r="D536" s="13"/>
      <c r="E536" s="13"/>
      <c r="F536" s="13"/>
      <c r="G536" s="81"/>
      <c r="H536" s="107" t="str">
        <f>IF(B536&lt;&gt;"",IF(OR(O536=0,O536=999),"",SUMIFS($E$2:E536,$A$2:A536,A536)-SUMIFS($F$2:F536,$A$2:A536,A536)),"")</f>
        <v/>
      </c>
      <c r="I536" s="109" t="str">
        <f t="shared" si="26"/>
        <v/>
      </c>
      <c r="J536" s="113"/>
      <c r="K536" s="90"/>
      <c r="L536" s="73"/>
      <c r="M536" s="69" t="str">
        <f>IF(C536&lt;&gt;"",DailyLog!$S$3,"")</f>
        <v/>
      </c>
      <c r="N536" s="56" t="str">
        <f t="shared" si="25"/>
        <v/>
      </c>
      <c r="O536" s="53" t="str">
        <f>IF($B536&lt;&gt;"",IF(ISNUMBER(_xlfn.XMATCH($B536,Language!$A$6:$E$6)),0,IF(ISNUMBER(_xlfn.XMATCH($B536,Language!$A$29:$E$29)),'Lista de Prestatarios'!$B$3,VLOOKUP(B536,'Lista de Prestatarios'!$A$2:$B$500,2,FALSE))),"")</f>
        <v/>
      </c>
      <c r="P536" s="58" t="str">
        <f>IF(B536&lt;&gt;"",IF(OR(D536&gt;0,G536&gt;0),COUNTIF($B$2:B536,B536),COUNTIFS($B$2:B536,B536,$E$2:E536,"&gt;0")),"")</f>
        <v/>
      </c>
    </row>
    <row r="537" spans="1:16" x14ac:dyDescent="0.35">
      <c r="A537" s="51" t="str">
        <f t="shared" si="24"/>
        <v/>
      </c>
      <c r="B537" s="99"/>
      <c r="C537" s="3"/>
      <c r="D537" s="13"/>
      <c r="E537" s="13"/>
      <c r="F537" s="13"/>
      <c r="G537" s="81"/>
      <c r="H537" s="107" t="str">
        <f>IF(B537&lt;&gt;"",IF(OR(O537=0,O537=999),"",SUMIFS($E$2:E537,$A$2:A537,A537)-SUMIFS($F$2:F537,$A$2:A537,A537)),"")</f>
        <v/>
      </c>
      <c r="I537" s="109" t="str">
        <f t="shared" si="26"/>
        <v/>
      </c>
      <c r="J537" s="113"/>
      <c r="K537" s="90"/>
      <c r="L537" s="73"/>
      <c r="M537" s="69" t="str">
        <f>IF(C537&lt;&gt;"",DailyLog!$S$3,"")</f>
        <v/>
      </c>
      <c r="N537" s="56" t="str">
        <f t="shared" si="25"/>
        <v/>
      </c>
      <c r="O537" s="53" t="str">
        <f>IF($B537&lt;&gt;"",IF(ISNUMBER(_xlfn.XMATCH($B537,Language!$A$6:$E$6)),0,IF(ISNUMBER(_xlfn.XMATCH($B537,Language!$A$29:$E$29)),'Lista de Prestatarios'!$B$3,VLOOKUP(B537,'Lista de Prestatarios'!$A$2:$B$500,2,FALSE))),"")</f>
        <v/>
      </c>
      <c r="P537" s="58" t="str">
        <f>IF(B537&lt;&gt;"",IF(OR(D537&gt;0,G537&gt;0),COUNTIF($B$2:B537,B537),COUNTIFS($B$2:B537,B537,$E$2:E537,"&gt;0")),"")</f>
        <v/>
      </c>
    </row>
    <row r="538" spans="1:16" x14ac:dyDescent="0.35">
      <c r="A538" s="51" t="str">
        <f t="shared" si="24"/>
        <v/>
      </c>
      <c r="B538" s="99"/>
      <c r="C538" s="3"/>
      <c r="D538" s="13"/>
      <c r="E538" s="13"/>
      <c r="F538" s="13"/>
      <c r="G538" s="81"/>
      <c r="H538" s="107" t="str">
        <f>IF(B538&lt;&gt;"",IF(OR(O538=0,O538=999),"",SUMIFS($E$2:E538,$A$2:A538,A538)-SUMIFS($F$2:F538,$A$2:A538,A538)),"")</f>
        <v/>
      </c>
      <c r="I538" s="109" t="str">
        <f t="shared" si="26"/>
        <v/>
      </c>
      <c r="J538" s="113"/>
      <c r="K538" s="90"/>
      <c r="L538" s="73"/>
      <c r="M538" s="69" t="str">
        <f>IF(C538&lt;&gt;"",DailyLog!$S$3,"")</f>
        <v/>
      </c>
      <c r="N538" s="56" t="str">
        <f t="shared" si="25"/>
        <v/>
      </c>
      <c r="O538" s="53" t="str">
        <f>IF($B538&lt;&gt;"",IF(ISNUMBER(_xlfn.XMATCH($B538,Language!$A$6:$E$6)),0,IF(ISNUMBER(_xlfn.XMATCH($B538,Language!$A$29:$E$29)),'Lista de Prestatarios'!$B$3,VLOOKUP(B538,'Lista de Prestatarios'!$A$2:$B$500,2,FALSE))),"")</f>
        <v/>
      </c>
      <c r="P538" s="58" t="str">
        <f>IF(B538&lt;&gt;"",IF(OR(D538&gt;0,G538&gt;0),COUNTIF($B$2:B538,B538),COUNTIFS($B$2:B538,B538,$E$2:E538,"&gt;0")),"")</f>
        <v/>
      </c>
    </row>
    <row r="539" spans="1:16" x14ac:dyDescent="0.35">
      <c r="A539" s="51" t="str">
        <f t="shared" si="24"/>
        <v/>
      </c>
      <c r="B539" s="99"/>
      <c r="C539" s="3"/>
      <c r="D539" s="13"/>
      <c r="E539" s="13"/>
      <c r="F539" s="13"/>
      <c r="G539" s="81"/>
      <c r="H539" s="107" t="str">
        <f>IF(B539&lt;&gt;"",IF(OR(O539=0,O539=999),"",SUMIFS($E$2:E539,$A$2:A539,A539)-SUMIFS($F$2:F539,$A$2:A539,A539)),"")</f>
        <v/>
      </c>
      <c r="I539" s="109" t="str">
        <f t="shared" si="26"/>
        <v/>
      </c>
      <c r="J539" s="113"/>
      <c r="K539" s="90"/>
      <c r="L539" s="73"/>
      <c r="M539" s="69" t="str">
        <f>IF(C539&lt;&gt;"",DailyLog!$S$3,"")</f>
        <v/>
      </c>
      <c r="N539" s="56" t="str">
        <f t="shared" si="25"/>
        <v/>
      </c>
      <c r="O539" s="53" t="str">
        <f>IF($B539&lt;&gt;"",IF(ISNUMBER(_xlfn.XMATCH($B539,Language!$A$6:$E$6)),0,IF(ISNUMBER(_xlfn.XMATCH($B539,Language!$A$29:$E$29)),'Lista de Prestatarios'!$B$3,VLOOKUP(B539,'Lista de Prestatarios'!$A$2:$B$500,2,FALSE))),"")</f>
        <v/>
      </c>
      <c r="P539" s="58" t="str">
        <f>IF(B539&lt;&gt;"",IF(OR(D539&gt;0,G539&gt;0),COUNTIF($B$2:B539,B539),COUNTIFS($B$2:B539,B539,$E$2:E539,"&gt;0")),"")</f>
        <v/>
      </c>
    </row>
    <row r="540" spans="1:16" x14ac:dyDescent="0.35">
      <c r="A540" s="51" t="str">
        <f t="shared" si="24"/>
        <v/>
      </c>
      <c r="B540" s="99"/>
      <c r="C540" s="3"/>
      <c r="D540" s="13"/>
      <c r="E540" s="13"/>
      <c r="F540" s="13"/>
      <c r="G540" s="81"/>
      <c r="H540" s="107" t="str">
        <f>IF(B540&lt;&gt;"",IF(OR(O540=0,O540=999),"",SUMIFS($E$2:E540,$A$2:A540,A540)-SUMIFS($F$2:F540,$A$2:A540,A540)),"")</f>
        <v/>
      </c>
      <c r="I540" s="109" t="str">
        <f t="shared" si="26"/>
        <v/>
      </c>
      <c r="J540" s="113"/>
      <c r="K540" s="90"/>
      <c r="L540" s="73"/>
      <c r="M540" s="69" t="str">
        <f>IF(C540&lt;&gt;"",DailyLog!$S$3,"")</f>
        <v/>
      </c>
      <c r="N540" s="56" t="str">
        <f t="shared" si="25"/>
        <v/>
      </c>
      <c r="O540" s="53" t="str">
        <f>IF($B540&lt;&gt;"",IF(ISNUMBER(_xlfn.XMATCH($B540,Language!$A$6:$E$6)),0,IF(ISNUMBER(_xlfn.XMATCH($B540,Language!$A$29:$E$29)),'Lista de Prestatarios'!$B$3,VLOOKUP(B540,'Lista de Prestatarios'!$A$2:$B$500,2,FALSE))),"")</f>
        <v/>
      </c>
      <c r="P540" s="58" t="str">
        <f>IF(B540&lt;&gt;"",IF(OR(D540&gt;0,G540&gt;0),COUNTIF($B$2:B540,B540),COUNTIFS($B$2:B540,B540,$E$2:E540,"&gt;0")),"")</f>
        <v/>
      </c>
    </row>
    <row r="541" spans="1:16" x14ac:dyDescent="0.35">
      <c r="A541" s="51" t="str">
        <f t="shared" si="24"/>
        <v/>
      </c>
      <c r="B541" s="99"/>
      <c r="C541" s="3"/>
      <c r="D541" s="13"/>
      <c r="E541" s="13"/>
      <c r="F541" s="13"/>
      <c r="G541" s="81"/>
      <c r="H541" s="107" t="str">
        <f>IF(B541&lt;&gt;"",IF(OR(O541=0,O541=999),"",SUMIFS($E$2:E541,$A$2:A541,A541)-SUMIFS($F$2:F541,$A$2:A541,A541)),"")</f>
        <v/>
      </c>
      <c r="I541" s="109" t="str">
        <f t="shared" si="26"/>
        <v/>
      </c>
      <c r="J541" s="113"/>
      <c r="K541" s="90"/>
      <c r="L541" s="73"/>
      <c r="M541" s="69" t="str">
        <f>IF(C541&lt;&gt;"",DailyLog!$S$3,"")</f>
        <v/>
      </c>
      <c r="N541" s="56" t="str">
        <f t="shared" si="25"/>
        <v/>
      </c>
      <c r="O541" s="53" t="str">
        <f>IF($B541&lt;&gt;"",IF(ISNUMBER(_xlfn.XMATCH($B541,Language!$A$6:$E$6)),0,IF(ISNUMBER(_xlfn.XMATCH($B541,Language!$A$29:$E$29)),'Lista de Prestatarios'!$B$3,VLOOKUP(B541,'Lista de Prestatarios'!$A$2:$B$500,2,FALSE))),"")</f>
        <v/>
      </c>
      <c r="P541" s="58" t="str">
        <f>IF(B541&lt;&gt;"",IF(OR(D541&gt;0,G541&gt;0),COUNTIF($B$2:B541,B541),COUNTIFS($B$2:B541,B541,$E$2:E541,"&gt;0")),"")</f>
        <v/>
      </c>
    </row>
    <row r="542" spans="1:16" x14ac:dyDescent="0.35">
      <c r="A542" s="51" t="str">
        <f t="shared" si="24"/>
        <v/>
      </c>
      <c r="B542" s="99"/>
      <c r="C542" s="3"/>
      <c r="D542" s="13"/>
      <c r="E542" s="13"/>
      <c r="F542" s="13"/>
      <c r="G542" s="81"/>
      <c r="H542" s="107" t="str">
        <f>IF(B542&lt;&gt;"",IF(OR(O542=0,O542=999),"",SUMIFS($E$2:E542,$A$2:A542,A542)-SUMIFS($F$2:F542,$A$2:A542,A542)),"")</f>
        <v/>
      </c>
      <c r="I542" s="109" t="str">
        <f t="shared" si="26"/>
        <v/>
      </c>
      <c r="J542" s="113"/>
      <c r="K542" s="90"/>
      <c r="L542" s="73"/>
      <c r="M542" s="69" t="str">
        <f>IF(C542&lt;&gt;"",DailyLog!$S$3,"")</f>
        <v/>
      </c>
      <c r="N542" s="56" t="str">
        <f t="shared" si="25"/>
        <v/>
      </c>
      <c r="O542" s="53" t="str">
        <f>IF($B542&lt;&gt;"",IF(ISNUMBER(_xlfn.XMATCH($B542,Language!$A$6:$E$6)),0,IF(ISNUMBER(_xlfn.XMATCH($B542,Language!$A$29:$E$29)),'Lista de Prestatarios'!$B$3,VLOOKUP(B542,'Lista de Prestatarios'!$A$2:$B$500,2,FALSE))),"")</f>
        <v/>
      </c>
      <c r="P542" s="58" t="str">
        <f>IF(B542&lt;&gt;"",IF(OR(D542&gt;0,G542&gt;0),COUNTIF($B$2:B542,B542),COUNTIFS($B$2:B542,B542,$E$2:E542,"&gt;0")),"")</f>
        <v/>
      </c>
    </row>
    <row r="543" spans="1:16" x14ac:dyDescent="0.35">
      <c r="A543" s="51" t="str">
        <f t="shared" si="24"/>
        <v/>
      </c>
      <c r="B543" s="99"/>
      <c r="C543" s="3"/>
      <c r="D543" s="13"/>
      <c r="E543" s="13"/>
      <c r="F543" s="13"/>
      <c r="G543" s="81"/>
      <c r="H543" s="107" t="str">
        <f>IF(B543&lt;&gt;"",IF(OR(O543=0,O543=999),"",SUMIFS($E$2:E543,$A$2:A543,A543)-SUMIFS($F$2:F543,$A$2:A543,A543)),"")</f>
        <v/>
      </c>
      <c r="I543" s="109" t="str">
        <f t="shared" si="26"/>
        <v/>
      </c>
      <c r="J543" s="113"/>
      <c r="K543" s="90"/>
      <c r="L543" s="73"/>
      <c r="M543" s="69" t="str">
        <f>IF(C543&lt;&gt;"",DailyLog!$S$3,"")</f>
        <v/>
      </c>
      <c r="N543" s="56" t="str">
        <f t="shared" si="25"/>
        <v/>
      </c>
      <c r="O543" s="53" t="str">
        <f>IF($B543&lt;&gt;"",IF(ISNUMBER(_xlfn.XMATCH($B543,Language!$A$6:$E$6)),0,IF(ISNUMBER(_xlfn.XMATCH($B543,Language!$A$29:$E$29)),'Lista de Prestatarios'!$B$3,VLOOKUP(B543,'Lista de Prestatarios'!$A$2:$B$500,2,FALSE))),"")</f>
        <v/>
      </c>
      <c r="P543" s="58" t="str">
        <f>IF(B543&lt;&gt;"",IF(OR(D543&gt;0,G543&gt;0),COUNTIF($B$2:B543,B543),COUNTIFS($B$2:B543,B543,$E$2:E543,"&gt;0")),"")</f>
        <v/>
      </c>
    </row>
    <row r="544" spans="1:16" x14ac:dyDescent="0.35">
      <c r="A544" s="51" t="str">
        <f t="shared" si="24"/>
        <v/>
      </c>
      <c r="B544" s="99"/>
      <c r="C544" s="3"/>
      <c r="D544" s="13"/>
      <c r="E544" s="13"/>
      <c r="F544" s="13"/>
      <c r="G544" s="81"/>
      <c r="H544" s="107" t="str">
        <f>IF(B544&lt;&gt;"",IF(OR(O544=0,O544=999),"",SUMIFS($E$2:E544,$A$2:A544,A544)-SUMIFS($F$2:F544,$A$2:A544,A544)),"")</f>
        <v/>
      </c>
      <c r="I544" s="109" t="str">
        <f t="shared" si="26"/>
        <v/>
      </c>
      <c r="J544" s="113"/>
      <c r="K544" s="90"/>
      <c r="L544" s="73"/>
      <c r="M544" s="69" t="str">
        <f>IF(C544&lt;&gt;"",DailyLog!$S$3,"")</f>
        <v/>
      </c>
      <c r="N544" s="56" t="str">
        <f t="shared" si="25"/>
        <v/>
      </c>
      <c r="O544" s="53" t="str">
        <f>IF($B544&lt;&gt;"",IF(ISNUMBER(_xlfn.XMATCH($B544,Language!$A$6:$E$6)),0,IF(ISNUMBER(_xlfn.XMATCH($B544,Language!$A$29:$E$29)),'Lista de Prestatarios'!$B$3,VLOOKUP(B544,'Lista de Prestatarios'!$A$2:$B$500,2,FALSE))),"")</f>
        <v/>
      </c>
      <c r="P544" s="58" t="str">
        <f>IF(B544&lt;&gt;"",IF(OR(D544&gt;0,G544&gt;0),COUNTIF($B$2:B544,B544),COUNTIFS($B$2:B544,B544,$E$2:E544,"&gt;0")),"")</f>
        <v/>
      </c>
    </row>
    <row r="545" spans="1:16" x14ac:dyDescent="0.35">
      <c r="A545" s="51" t="str">
        <f t="shared" si="24"/>
        <v/>
      </c>
      <c r="B545" s="99"/>
      <c r="C545" s="3"/>
      <c r="D545" s="13"/>
      <c r="E545" s="13"/>
      <c r="F545" s="13"/>
      <c r="G545" s="81"/>
      <c r="H545" s="107" t="str">
        <f>IF(B545&lt;&gt;"",IF(OR(O545=0,O545=999),"",SUMIFS($E$2:E545,$A$2:A545,A545)-SUMIFS($F$2:F545,$A$2:A545,A545)),"")</f>
        <v/>
      </c>
      <c r="I545" s="109" t="str">
        <f t="shared" si="26"/>
        <v/>
      </c>
      <c r="J545" s="113"/>
      <c r="K545" s="90"/>
      <c r="L545" s="73"/>
      <c r="M545" s="69" t="str">
        <f>IF(C545&lt;&gt;"",DailyLog!$S$3,"")</f>
        <v/>
      </c>
      <c r="N545" s="56" t="str">
        <f t="shared" si="25"/>
        <v/>
      </c>
      <c r="O545" s="53" t="str">
        <f>IF($B545&lt;&gt;"",IF(ISNUMBER(_xlfn.XMATCH($B545,Language!$A$6:$E$6)),0,IF(ISNUMBER(_xlfn.XMATCH($B545,Language!$A$29:$E$29)),'Lista de Prestatarios'!$B$3,VLOOKUP(B545,'Lista de Prestatarios'!$A$2:$B$500,2,FALSE))),"")</f>
        <v/>
      </c>
      <c r="P545" s="58" t="str">
        <f>IF(B545&lt;&gt;"",IF(OR(D545&gt;0,G545&gt;0),COUNTIF($B$2:B545,B545),COUNTIFS($B$2:B545,B545,$E$2:E545,"&gt;0")),"")</f>
        <v/>
      </c>
    </row>
    <row r="546" spans="1:16" x14ac:dyDescent="0.35">
      <c r="A546" s="51" t="str">
        <f t="shared" si="24"/>
        <v/>
      </c>
      <c r="B546" s="99"/>
      <c r="C546" s="3"/>
      <c r="D546" s="13"/>
      <c r="E546" s="13"/>
      <c r="F546" s="13"/>
      <c r="G546" s="81"/>
      <c r="H546" s="107" t="str">
        <f>IF(B546&lt;&gt;"",IF(OR(O546=0,O546=999),"",SUMIFS($E$2:E546,$A$2:A546,A546)-SUMIFS($F$2:F546,$A$2:A546,A546)),"")</f>
        <v/>
      </c>
      <c r="I546" s="109" t="str">
        <f t="shared" si="26"/>
        <v/>
      </c>
      <c r="J546" s="113"/>
      <c r="K546" s="90"/>
      <c r="L546" s="73"/>
      <c r="M546" s="69" t="str">
        <f>IF(C546&lt;&gt;"",DailyLog!$S$3,"")</f>
        <v/>
      </c>
      <c r="N546" s="56" t="str">
        <f t="shared" si="25"/>
        <v/>
      </c>
      <c r="O546" s="53" t="str">
        <f>IF($B546&lt;&gt;"",IF(ISNUMBER(_xlfn.XMATCH($B546,Language!$A$6:$E$6)),0,IF(ISNUMBER(_xlfn.XMATCH($B546,Language!$A$29:$E$29)),'Lista de Prestatarios'!$B$3,VLOOKUP(B546,'Lista de Prestatarios'!$A$2:$B$500,2,FALSE))),"")</f>
        <v/>
      </c>
      <c r="P546" s="58" t="str">
        <f>IF(B546&lt;&gt;"",IF(OR(D546&gt;0,G546&gt;0),COUNTIF($B$2:B546,B546),COUNTIFS($B$2:B546,B546,$E$2:E546,"&gt;0")),"")</f>
        <v/>
      </c>
    </row>
    <row r="547" spans="1:16" x14ac:dyDescent="0.35">
      <c r="A547" s="51" t="str">
        <f t="shared" si="24"/>
        <v/>
      </c>
      <c r="B547" s="99"/>
      <c r="C547" s="3"/>
      <c r="D547" s="13"/>
      <c r="E547" s="13"/>
      <c r="F547" s="13"/>
      <c r="G547" s="81"/>
      <c r="H547" s="107" t="str">
        <f>IF(B547&lt;&gt;"",IF(OR(O547=0,O547=999),"",SUMIFS($E$2:E547,$A$2:A547,A547)-SUMIFS($F$2:F547,$A$2:A547,A547)),"")</f>
        <v/>
      </c>
      <c r="I547" s="109" t="str">
        <f t="shared" si="26"/>
        <v/>
      </c>
      <c r="J547" s="113"/>
      <c r="K547" s="90"/>
      <c r="L547" s="73"/>
      <c r="M547" s="69" t="str">
        <f>IF(C547&lt;&gt;"",DailyLog!$S$3,"")</f>
        <v/>
      </c>
      <c r="N547" s="56" t="str">
        <f t="shared" si="25"/>
        <v/>
      </c>
      <c r="O547" s="53" t="str">
        <f>IF($B547&lt;&gt;"",IF(ISNUMBER(_xlfn.XMATCH($B547,Language!$A$6:$E$6)),0,IF(ISNUMBER(_xlfn.XMATCH($B547,Language!$A$29:$E$29)),'Lista de Prestatarios'!$B$3,VLOOKUP(B547,'Lista de Prestatarios'!$A$2:$B$500,2,FALSE))),"")</f>
        <v/>
      </c>
      <c r="P547" s="58" t="str">
        <f>IF(B547&lt;&gt;"",IF(OR(D547&gt;0,G547&gt;0),COUNTIF($B$2:B547,B547),COUNTIFS($B$2:B547,B547,$E$2:E547,"&gt;0")),"")</f>
        <v/>
      </c>
    </row>
    <row r="548" spans="1:16" x14ac:dyDescent="0.35">
      <c r="A548" s="51" t="str">
        <f t="shared" si="24"/>
        <v/>
      </c>
      <c r="B548" s="99"/>
      <c r="C548" s="3"/>
      <c r="D548" s="13"/>
      <c r="E548" s="13"/>
      <c r="F548" s="13"/>
      <c r="G548" s="81"/>
      <c r="H548" s="107" t="str">
        <f>IF(B548&lt;&gt;"",IF(OR(O548=0,O548=999),"",SUMIFS($E$2:E548,$A$2:A548,A548)-SUMIFS($F$2:F548,$A$2:A548,A548)),"")</f>
        <v/>
      </c>
      <c r="I548" s="109" t="str">
        <f t="shared" si="26"/>
        <v/>
      </c>
      <c r="J548" s="113"/>
      <c r="K548" s="90"/>
      <c r="L548" s="73"/>
      <c r="M548" s="69" t="str">
        <f>IF(C548&lt;&gt;"",DailyLog!$S$3,"")</f>
        <v/>
      </c>
      <c r="N548" s="56" t="str">
        <f t="shared" si="25"/>
        <v/>
      </c>
      <c r="O548" s="53" t="str">
        <f>IF($B548&lt;&gt;"",IF(ISNUMBER(_xlfn.XMATCH($B548,Language!$A$6:$E$6)),0,IF(ISNUMBER(_xlfn.XMATCH($B548,Language!$A$29:$E$29)),'Lista de Prestatarios'!$B$3,VLOOKUP(B548,'Lista de Prestatarios'!$A$2:$B$500,2,FALSE))),"")</f>
        <v/>
      </c>
      <c r="P548" s="58" t="str">
        <f>IF(B548&lt;&gt;"",IF(OR(D548&gt;0,G548&gt;0),COUNTIF($B$2:B548,B548),COUNTIFS($B$2:B548,B548,$E$2:E548,"&gt;0")),"")</f>
        <v/>
      </c>
    </row>
    <row r="549" spans="1:16" x14ac:dyDescent="0.35">
      <c r="A549" s="51" t="str">
        <f t="shared" si="24"/>
        <v/>
      </c>
      <c r="B549" s="99"/>
      <c r="C549" s="3"/>
      <c r="D549" s="13"/>
      <c r="E549" s="13"/>
      <c r="F549" s="13"/>
      <c r="G549" s="81"/>
      <c r="H549" s="107" t="str">
        <f>IF(B549&lt;&gt;"",IF(OR(O549=0,O549=999),"",SUMIFS($E$2:E549,$A$2:A549,A549)-SUMIFS($F$2:F549,$A$2:A549,A549)),"")</f>
        <v/>
      </c>
      <c r="I549" s="109" t="str">
        <f t="shared" si="26"/>
        <v/>
      </c>
      <c r="J549" s="113"/>
      <c r="K549" s="90"/>
      <c r="L549" s="73"/>
      <c r="M549" s="69" t="str">
        <f>IF(C549&lt;&gt;"",DailyLog!$S$3,"")</f>
        <v/>
      </c>
      <c r="N549" s="56" t="str">
        <f t="shared" si="25"/>
        <v/>
      </c>
      <c r="O549" s="53" t="str">
        <f>IF($B549&lt;&gt;"",IF(ISNUMBER(_xlfn.XMATCH($B549,Language!$A$6:$E$6)),0,IF(ISNUMBER(_xlfn.XMATCH($B549,Language!$A$29:$E$29)),'Lista de Prestatarios'!$B$3,VLOOKUP(B549,'Lista de Prestatarios'!$A$2:$B$500,2,FALSE))),"")</f>
        <v/>
      </c>
      <c r="P549" s="58" t="str">
        <f>IF(B549&lt;&gt;"",IF(OR(D549&gt;0,G549&gt;0),COUNTIF($B$2:B549,B549),COUNTIFS($B$2:B549,B549,$E$2:E549,"&gt;0")),"")</f>
        <v/>
      </c>
    </row>
    <row r="550" spans="1:16" x14ac:dyDescent="0.35">
      <c r="A550" s="51" t="str">
        <f t="shared" si="24"/>
        <v/>
      </c>
      <c r="B550" s="99"/>
      <c r="C550" s="3"/>
      <c r="D550" s="13"/>
      <c r="E550" s="13"/>
      <c r="F550" s="13"/>
      <c r="G550" s="81"/>
      <c r="H550" s="107" t="str">
        <f>IF(B550&lt;&gt;"",IF(OR(O550=0,O550=999),"",SUMIFS($E$2:E550,$A$2:A550,A550)-SUMIFS($F$2:F550,$A$2:A550,A550)),"")</f>
        <v/>
      </c>
      <c r="I550" s="109" t="str">
        <f t="shared" si="26"/>
        <v/>
      </c>
      <c r="J550" s="113"/>
      <c r="K550" s="90"/>
      <c r="L550" s="73"/>
      <c r="M550" s="69" t="str">
        <f>IF(C550&lt;&gt;"",DailyLog!$S$3,"")</f>
        <v/>
      </c>
      <c r="N550" s="56" t="str">
        <f t="shared" si="25"/>
        <v/>
      </c>
      <c r="O550" s="53" t="str">
        <f>IF($B550&lt;&gt;"",IF(ISNUMBER(_xlfn.XMATCH($B550,Language!$A$6:$E$6)),0,IF(ISNUMBER(_xlfn.XMATCH($B550,Language!$A$29:$E$29)),'Lista de Prestatarios'!$B$3,VLOOKUP(B550,'Lista de Prestatarios'!$A$2:$B$500,2,FALSE))),"")</f>
        <v/>
      </c>
      <c r="P550" s="58" t="str">
        <f>IF(B550&lt;&gt;"",IF(OR(D550&gt;0,G550&gt;0),COUNTIF($B$2:B550,B550),COUNTIFS($B$2:B550,B550,$E$2:E550,"&gt;0")),"")</f>
        <v/>
      </c>
    </row>
    <row r="551" spans="1:16" x14ac:dyDescent="0.35">
      <c r="A551" s="51" t="str">
        <f t="shared" si="24"/>
        <v/>
      </c>
      <c r="B551" s="99"/>
      <c r="C551" s="3"/>
      <c r="D551" s="13"/>
      <c r="E551" s="13"/>
      <c r="F551" s="13"/>
      <c r="G551" s="81"/>
      <c r="H551" s="107" t="str">
        <f>IF(B551&lt;&gt;"",IF(OR(O551=0,O551=999),"",SUMIFS($E$2:E551,$A$2:A551,A551)-SUMIFS($F$2:F551,$A$2:A551,A551)),"")</f>
        <v/>
      </c>
      <c r="I551" s="109" t="str">
        <f t="shared" si="26"/>
        <v/>
      </c>
      <c r="J551" s="113"/>
      <c r="K551" s="90"/>
      <c r="L551" s="73"/>
      <c r="M551" s="69" t="str">
        <f>IF(C551&lt;&gt;"",DailyLog!$S$3,"")</f>
        <v/>
      </c>
      <c r="N551" s="56" t="str">
        <f t="shared" si="25"/>
        <v/>
      </c>
      <c r="O551" s="53" t="str">
        <f>IF($B551&lt;&gt;"",IF(ISNUMBER(_xlfn.XMATCH($B551,Language!$A$6:$E$6)),0,IF(ISNUMBER(_xlfn.XMATCH($B551,Language!$A$29:$E$29)),'Lista de Prestatarios'!$B$3,VLOOKUP(B551,'Lista de Prestatarios'!$A$2:$B$500,2,FALSE))),"")</f>
        <v/>
      </c>
      <c r="P551" s="58" t="str">
        <f>IF(B551&lt;&gt;"",IF(OR(D551&gt;0,G551&gt;0),COUNTIF($B$2:B551,B551),COUNTIFS($B$2:B551,B551,$E$2:E551,"&gt;0")),"")</f>
        <v/>
      </c>
    </row>
    <row r="552" spans="1:16" x14ac:dyDescent="0.35">
      <c r="A552" s="51" t="str">
        <f t="shared" si="24"/>
        <v/>
      </c>
      <c r="B552" s="99"/>
      <c r="C552" s="3"/>
      <c r="D552" s="13"/>
      <c r="E552" s="13"/>
      <c r="F552" s="13"/>
      <c r="G552" s="81"/>
      <c r="H552" s="107" t="str">
        <f>IF(B552&lt;&gt;"",IF(OR(O552=0,O552=999),"",SUMIFS($E$2:E552,$A$2:A552,A552)-SUMIFS($F$2:F552,$A$2:A552,A552)),"")</f>
        <v/>
      </c>
      <c r="I552" s="109" t="str">
        <f t="shared" si="26"/>
        <v/>
      </c>
      <c r="J552" s="113"/>
      <c r="K552" s="90"/>
      <c r="L552" s="73"/>
      <c r="M552" s="69" t="str">
        <f>IF(C552&lt;&gt;"",DailyLog!$S$3,"")</f>
        <v/>
      </c>
      <c r="N552" s="56" t="str">
        <f t="shared" si="25"/>
        <v/>
      </c>
      <c r="O552" s="53" t="str">
        <f>IF($B552&lt;&gt;"",IF(ISNUMBER(_xlfn.XMATCH($B552,Language!$A$6:$E$6)),0,IF(ISNUMBER(_xlfn.XMATCH($B552,Language!$A$29:$E$29)),'Lista de Prestatarios'!$B$3,VLOOKUP(B552,'Lista de Prestatarios'!$A$2:$B$500,2,FALSE))),"")</f>
        <v/>
      </c>
      <c r="P552" s="58" t="str">
        <f>IF(B552&lt;&gt;"",IF(OR(D552&gt;0,G552&gt;0),COUNTIF($B$2:B552,B552),COUNTIFS($B$2:B552,B552,$E$2:E552,"&gt;0")),"")</f>
        <v/>
      </c>
    </row>
    <row r="553" spans="1:16" x14ac:dyDescent="0.35">
      <c r="A553" s="51" t="str">
        <f t="shared" si="24"/>
        <v/>
      </c>
      <c r="B553" s="99"/>
      <c r="C553" s="3"/>
      <c r="D553" s="13"/>
      <c r="E553" s="13"/>
      <c r="F553" s="13"/>
      <c r="G553" s="81"/>
      <c r="H553" s="107" t="str">
        <f>IF(B553&lt;&gt;"",IF(OR(O553=0,O553=999),"",SUMIFS($E$2:E553,$A$2:A553,A553)-SUMIFS($F$2:F553,$A$2:A553,A553)),"")</f>
        <v/>
      </c>
      <c r="I553" s="109" t="str">
        <f t="shared" si="26"/>
        <v/>
      </c>
      <c r="J553" s="113"/>
      <c r="K553" s="90"/>
      <c r="L553" s="73"/>
      <c r="M553" s="69" t="str">
        <f>IF(C553&lt;&gt;"",DailyLog!$S$3,"")</f>
        <v/>
      </c>
      <c r="N553" s="56" t="str">
        <f t="shared" si="25"/>
        <v/>
      </c>
      <c r="O553" s="53" t="str">
        <f>IF($B553&lt;&gt;"",IF(ISNUMBER(_xlfn.XMATCH($B553,Language!$A$6:$E$6)),0,IF(ISNUMBER(_xlfn.XMATCH($B553,Language!$A$29:$E$29)),'Lista de Prestatarios'!$B$3,VLOOKUP(B553,'Lista de Prestatarios'!$A$2:$B$500,2,FALSE))),"")</f>
        <v/>
      </c>
      <c r="P553" s="58" t="str">
        <f>IF(B553&lt;&gt;"",IF(OR(D553&gt;0,G553&gt;0),COUNTIF($B$2:B553,B553),COUNTIFS($B$2:B553,B553,$E$2:E553,"&gt;0")),"")</f>
        <v/>
      </c>
    </row>
    <row r="554" spans="1:16" x14ac:dyDescent="0.35">
      <c r="A554" s="51" t="str">
        <f t="shared" si="24"/>
        <v/>
      </c>
      <c r="B554" s="99"/>
      <c r="C554" s="3"/>
      <c r="D554" s="13"/>
      <c r="E554" s="13"/>
      <c r="F554" s="13"/>
      <c r="G554" s="81"/>
      <c r="H554" s="107" t="str">
        <f>IF(B554&lt;&gt;"",IF(OR(O554=0,O554=999),"",SUMIFS($E$2:E554,$A$2:A554,A554)-SUMIFS($F$2:F554,$A$2:A554,A554)),"")</f>
        <v/>
      </c>
      <c r="I554" s="109" t="str">
        <f t="shared" si="26"/>
        <v/>
      </c>
      <c r="J554" s="113"/>
      <c r="K554" s="90"/>
      <c r="L554" s="73"/>
      <c r="M554" s="69" t="str">
        <f>IF(C554&lt;&gt;"",DailyLog!$S$3,"")</f>
        <v/>
      </c>
      <c r="N554" s="56" t="str">
        <f t="shared" si="25"/>
        <v/>
      </c>
      <c r="O554" s="53" t="str">
        <f>IF($B554&lt;&gt;"",IF(ISNUMBER(_xlfn.XMATCH($B554,Language!$A$6:$E$6)),0,IF(ISNUMBER(_xlfn.XMATCH($B554,Language!$A$29:$E$29)),'Lista de Prestatarios'!$B$3,VLOOKUP(B554,'Lista de Prestatarios'!$A$2:$B$500,2,FALSE))),"")</f>
        <v/>
      </c>
      <c r="P554" s="58" t="str">
        <f>IF(B554&lt;&gt;"",IF(OR(D554&gt;0,G554&gt;0),COUNTIF($B$2:B554,B554),COUNTIFS($B$2:B554,B554,$E$2:E554,"&gt;0")),"")</f>
        <v/>
      </c>
    </row>
    <row r="555" spans="1:16" x14ac:dyDescent="0.35">
      <c r="A555" s="51" t="str">
        <f t="shared" si="24"/>
        <v/>
      </c>
      <c r="B555" s="99"/>
      <c r="C555" s="3"/>
      <c r="D555" s="13"/>
      <c r="E555" s="13"/>
      <c r="F555" s="13"/>
      <c r="G555" s="81"/>
      <c r="H555" s="107" t="str">
        <f>IF(B555&lt;&gt;"",IF(OR(O555=0,O555=999),"",SUMIFS($E$2:E555,$A$2:A555,A555)-SUMIFS($F$2:F555,$A$2:A555,A555)),"")</f>
        <v/>
      </c>
      <c r="I555" s="109" t="str">
        <f t="shared" si="26"/>
        <v/>
      </c>
      <c r="J555" s="113"/>
      <c r="K555" s="90"/>
      <c r="L555" s="73"/>
      <c r="M555" s="69" t="str">
        <f>IF(C555&lt;&gt;"",DailyLog!$S$3,"")</f>
        <v/>
      </c>
      <c r="N555" s="56" t="str">
        <f t="shared" si="25"/>
        <v/>
      </c>
      <c r="O555" s="53" t="str">
        <f>IF($B555&lt;&gt;"",IF(ISNUMBER(_xlfn.XMATCH($B555,Language!$A$6:$E$6)),0,IF(ISNUMBER(_xlfn.XMATCH($B555,Language!$A$29:$E$29)),'Lista de Prestatarios'!$B$3,VLOOKUP(B555,'Lista de Prestatarios'!$A$2:$B$500,2,FALSE))),"")</f>
        <v/>
      </c>
      <c r="P555" s="58" t="str">
        <f>IF(B555&lt;&gt;"",IF(OR(D555&gt;0,G555&gt;0),COUNTIF($B$2:B555,B555),COUNTIFS($B$2:B555,B555,$E$2:E555,"&gt;0")),"")</f>
        <v/>
      </c>
    </row>
    <row r="556" spans="1:16" x14ac:dyDescent="0.35">
      <c r="A556" s="51" t="str">
        <f t="shared" si="24"/>
        <v/>
      </c>
      <c r="B556" s="99"/>
      <c r="C556" s="3"/>
      <c r="D556" s="13"/>
      <c r="E556" s="13"/>
      <c r="F556" s="13"/>
      <c r="G556" s="81"/>
      <c r="H556" s="107" t="str">
        <f>IF(B556&lt;&gt;"",IF(OR(O556=0,O556=999),"",SUMIFS($E$2:E556,$A$2:A556,A556)-SUMIFS($F$2:F556,$A$2:A556,A556)),"")</f>
        <v/>
      </c>
      <c r="I556" s="109" t="str">
        <f t="shared" si="26"/>
        <v/>
      </c>
      <c r="J556" s="113"/>
      <c r="K556" s="90"/>
      <c r="L556" s="73"/>
      <c r="M556" s="69" t="str">
        <f>IF(C556&lt;&gt;"",DailyLog!$S$3,"")</f>
        <v/>
      </c>
      <c r="N556" s="56" t="str">
        <f t="shared" si="25"/>
        <v/>
      </c>
      <c r="O556" s="53" t="str">
        <f>IF($B556&lt;&gt;"",IF(ISNUMBER(_xlfn.XMATCH($B556,Language!$A$6:$E$6)),0,IF(ISNUMBER(_xlfn.XMATCH($B556,Language!$A$29:$E$29)),'Lista de Prestatarios'!$B$3,VLOOKUP(B556,'Lista de Prestatarios'!$A$2:$B$500,2,FALSE))),"")</f>
        <v/>
      </c>
      <c r="P556" s="58" t="str">
        <f>IF(B556&lt;&gt;"",IF(OR(D556&gt;0,G556&gt;0),COUNTIF($B$2:B556,B556),COUNTIFS($B$2:B556,B556,$E$2:E556,"&gt;0")),"")</f>
        <v/>
      </c>
    </row>
    <row r="557" spans="1:16" x14ac:dyDescent="0.35">
      <c r="A557" s="51" t="str">
        <f t="shared" si="24"/>
        <v/>
      </c>
      <c r="B557" s="99"/>
      <c r="C557" s="3"/>
      <c r="D557" s="13"/>
      <c r="E557" s="13"/>
      <c r="F557" s="13"/>
      <c r="G557" s="81"/>
      <c r="H557" s="107" t="str">
        <f>IF(B557&lt;&gt;"",IF(OR(O557=0,O557=999),"",SUMIFS($E$2:E557,$A$2:A557,A557)-SUMIFS($F$2:F557,$A$2:A557,A557)),"")</f>
        <v/>
      </c>
      <c r="I557" s="109" t="str">
        <f t="shared" si="26"/>
        <v/>
      </c>
      <c r="J557" s="113"/>
      <c r="K557" s="90"/>
      <c r="L557" s="73"/>
      <c r="M557" s="69" t="str">
        <f>IF(C557&lt;&gt;"",DailyLog!$S$3,"")</f>
        <v/>
      </c>
      <c r="N557" s="56" t="str">
        <f t="shared" si="25"/>
        <v/>
      </c>
      <c r="O557" s="53" t="str">
        <f>IF($B557&lt;&gt;"",IF(ISNUMBER(_xlfn.XMATCH($B557,Language!$A$6:$E$6)),0,IF(ISNUMBER(_xlfn.XMATCH($B557,Language!$A$29:$E$29)),'Lista de Prestatarios'!$B$3,VLOOKUP(B557,'Lista de Prestatarios'!$A$2:$B$500,2,FALSE))),"")</f>
        <v/>
      </c>
      <c r="P557" s="58" t="str">
        <f>IF(B557&lt;&gt;"",IF(OR(D557&gt;0,G557&gt;0),COUNTIF($B$2:B557,B557),COUNTIFS($B$2:B557,B557,$E$2:E557,"&gt;0")),"")</f>
        <v/>
      </c>
    </row>
    <row r="558" spans="1:16" x14ac:dyDescent="0.35">
      <c r="A558" s="51" t="str">
        <f t="shared" si="24"/>
        <v/>
      </c>
      <c r="B558" s="99"/>
      <c r="C558" s="3"/>
      <c r="D558" s="13"/>
      <c r="E558" s="13"/>
      <c r="F558" s="13"/>
      <c r="G558" s="81"/>
      <c r="H558" s="107" t="str">
        <f>IF(B558&lt;&gt;"",IF(OR(O558=0,O558=999),"",SUMIFS($E$2:E558,$A$2:A558,A558)-SUMIFS($F$2:F558,$A$2:A558,A558)),"")</f>
        <v/>
      </c>
      <c r="I558" s="109" t="str">
        <f t="shared" si="26"/>
        <v/>
      </c>
      <c r="J558" s="113"/>
      <c r="K558" s="90"/>
      <c r="L558" s="73"/>
      <c r="M558" s="69" t="str">
        <f>IF(C558&lt;&gt;"",DailyLog!$S$3,"")</f>
        <v/>
      </c>
      <c r="N558" s="56" t="str">
        <f t="shared" si="25"/>
        <v/>
      </c>
      <c r="O558" s="53" t="str">
        <f>IF($B558&lt;&gt;"",IF(ISNUMBER(_xlfn.XMATCH($B558,Language!$A$6:$E$6)),0,IF(ISNUMBER(_xlfn.XMATCH($B558,Language!$A$29:$E$29)),'Lista de Prestatarios'!$B$3,VLOOKUP(B558,'Lista de Prestatarios'!$A$2:$B$500,2,FALSE))),"")</f>
        <v/>
      </c>
      <c r="P558" s="58" t="str">
        <f>IF(B558&lt;&gt;"",IF(OR(D558&gt;0,G558&gt;0),COUNTIF($B$2:B558,B558),COUNTIFS($B$2:B558,B558,$E$2:E558,"&gt;0")),"")</f>
        <v/>
      </c>
    </row>
    <row r="559" spans="1:16" x14ac:dyDescent="0.35">
      <c r="A559" s="51" t="str">
        <f t="shared" si="24"/>
        <v/>
      </c>
      <c r="B559" s="99"/>
      <c r="C559" s="3"/>
      <c r="D559" s="13"/>
      <c r="E559" s="13"/>
      <c r="F559" s="13"/>
      <c r="G559" s="81"/>
      <c r="H559" s="107" t="str">
        <f>IF(B559&lt;&gt;"",IF(OR(O559=0,O559=999),"",SUMIFS($E$2:E559,$A$2:A559,A559)-SUMIFS($F$2:F559,$A$2:A559,A559)),"")</f>
        <v/>
      </c>
      <c r="I559" s="109" t="str">
        <f t="shared" si="26"/>
        <v/>
      </c>
      <c r="J559" s="113"/>
      <c r="K559" s="90"/>
      <c r="L559" s="73"/>
      <c r="M559" s="69" t="str">
        <f>IF(C559&lt;&gt;"",DailyLog!$S$3,"")</f>
        <v/>
      </c>
      <c r="N559" s="56" t="str">
        <f t="shared" si="25"/>
        <v/>
      </c>
      <c r="O559" s="53" t="str">
        <f>IF($B559&lt;&gt;"",IF(ISNUMBER(_xlfn.XMATCH($B559,Language!$A$6:$E$6)),0,IF(ISNUMBER(_xlfn.XMATCH($B559,Language!$A$29:$E$29)),'Lista de Prestatarios'!$B$3,VLOOKUP(B559,'Lista de Prestatarios'!$A$2:$B$500,2,FALSE))),"")</f>
        <v/>
      </c>
      <c r="P559" s="58" t="str">
        <f>IF(B559&lt;&gt;"",IF(OR(D559&gt;0,G559&gt;0),COUNTIF($B$2:B559,B559),COUNTIFS($B$2:B559,B559,$E$2:E559,"&gt;0")),"")</f>
        <v/>
      </c>
    </row>
    <row r="560" spans="1:16" x14ac:dyDescent="0.35">
      <c r="A560" s="51" t="str">
        <f t="shared" si="24"/>
        <v/>
      </c>
      <c r="B560" s="99"/>
      <c r="C560" s="3"/>
      <c r="D560" s="13"/>
      <c r="E560" s="13"/>
      <c r="F560" s="13"/>
      <c r="G560" s="81"/>
      <c r="H560" s="107" t="str">
        <f>IF(B560&lt;&gt;"",IF(OR(O560=0,O560=999),"",SUMIFS($E$2:E560,$A$2:A560,A560)-SUMIFS($F$2:F560,$A$2:A560,A560)),"")</f>
        <v/>
      </c>
      <c r="I560" s="109" t="str">
        <f t="shared" si="26"/>
        <v/>
      </c>
      <c r="J560" s="113"/>
      <c r="K560" s="90"/>
      <c r="L560" s="73"/>
      <c r="M560" s="69" t="str">
        <f>IF(C560&lt;&gt;"",DailyLog!$S$3,"")</f>
        <v/>
      </c>
      <c r="N560" s="56" t="str">
        <f t="shared" si="25"/>
        <v/>
      </c>
      <c r="O560" s="53" t="str">
        <f>IF($B560&lt;&gt;"",IF(ISNUMBER(_xlfn.XMATCH($B560,Language!$A$6:$E$6)),0,IF(ISNUMBER(_xlfn.XMATCH($B560,Language!$A$29:$E$29)),'Lista de Prestatarios'!$B$3,VLOOKUP(B560,'Lista de Prestatarios'!$A$2:$B$500,2,FALSE))),"")</f>
        <v/>
      </c>
      <c r="P560" s="58" t="str">
        <f>IF(B560&lt;&gt;"",IF(OR(D560&gt;0,G560&gt;0),COUNTIF($B$2:B560,B560),COUNTIFS($B$2:B560,B560,$E$2:E560,"&gt;0")),"")</f>
        <v/>
      </c>
    </row>
    <row r="561" spans="1:16" x14ac:dyDescent="0.35">
      <c r="A561" s="51" t="str">
        <f t="shared" si="24"/>
        <v/>
      </c>
      <c r="B561" s="99"/>
      <c r="C561" s="3"/>
      <c r="D561" s="13"/>
      <c r="E561" s="13"/>
      <c r="F561" s="13"/>
      <c r="G561" s="81"/>
      <c r="H561" s="107" t="str">
        <f>IF(B561&lt;&gt;"",IF(OR(O561=0,O561=999),"",SUMIFS($E$2:E561,$A$2:A561,A561)-SUMIFS($F$2:F561,$A$2:A561,A561)),"")</f>
        <v/>
      </c>
      <c r="I561" s="109" t="str">
        <f t="shared" si="26"/>
        <v/>
      </c>
      <c r="J561" s="113"/>
      <c r="K561" s="90"/>
      <c r="L561" s="73"/>
      <c r="M561" s="69" t="str">
        <f>IF(C561&lt;&gt;"",DailyLog!$S$3,"")</f>
        <v/>
      </c>
      <c r="N561" s="56" t="str">
        <f t="shared" si="25"/>
        <v/>
      </c>
      <c r="O561" s="53" t="str">
        <f>IF($B561&lt;&gt;"",IF(ISNUMBER(_xlfn.XMATCH($B561,Language!$A$6:$E$6)),0,IF(ISNUMBER(_xlfn.XMATCH($B561,Language!$A$29:$E$29)),'Lista de Prestatarios'!$B$3,VLOOKUP(B561,'Lista de Prestatarios'!$A$2:$B$500,2,FALSE))),"")</f>
        <v/>
      </c>
      <c r="P561" s="58" t="str">
        <f>IF(B561&lt;&gt;"",IF(OR(D561&gt;0,G561&gt;0),COUNTIF($B$2:B561,B561),COUNTIFS($B$2:B561,B561,$E$2:E561,"&gt;0")),"")</f>
        <v/>
      </c>
    </row>
    <row r="562" spans="1:16" x14ac:dyDescent="0.35">
      <c r="A562" s="51" t="str">
        <f t="shared" si="24"/>
        <v/>
      </c>
      <c r="B562" s="99"/>
      <c r="C562" s="3"/>
      <c r="D562" s="13"/>
      <c r="E562" s="13"/>
      <c r="F562" s="13"/>
      <c r="G562" s="81"/>
      <c r="H562" s="107" t="str">
        <f>IF(B562&lt;&gt;"",IF(OR(O562=0,O562=999),"",SUMIFS($E$2:E562,$A$2:A562,A562)-SUMIFS($F$2:F562,$A$2:A562,A562)),"")</f>
        <v/>
      </c>
      <c r="I562" s="109" t="str">
        <f t="shared" si="26"/>
        <v/>
      </c>
      <c r="J562" s="113"/>
      <c r="K562" s="90"/>
      <c r="L562" s="73"/>
      <c r="M562" s="69" t="str">
        <f>IF(C562&lt;&gt;"",DailyLog!$S$3,"")</f>
        <v/>
      </c>
      <c r="N562" s="56" t="str">
        <f t="shared" si="25"/>
        <v/>
      </c>
      <c r="O562" s="53" t="str">
        <f>IF($B562&lt;&gt;"",IF(ISNUMBER(_xlfn.XMATCH($B562,Language!$A$6:$E$6)),0,IF(ISNUMBER(_xlfn.XMATCH($B562,Language!$A$29:$E$29)),'Lista de Prestatarios'!$B$3,VLOOKUP(B562,'Lista de Prestatarios'!$A$2:$B$500,2,FALSE))),"")</f>
        <v/>
      </c>
      <c r="P562" s="58" t="str">
        <f>IF(B562&lt;&gt;"",IF(OR(D562&gt;0,G562&gt;0),COUNTIF($B$2:B562,B562),COUNTIFS($B$2:B562,B562,$E$2:E562,"&gt;0")),"")</f>
        <v/>
      </c>
    </row>
    <row r="563" spans="1:16" x14ac:dyDescent="0.35">
      <c r="A563" s="51" t="str">
        <f t="shared" si="24"/>
        <v/>
      </c>
      <c r="B563" s="99"/>
      <c r="C563" s="3"/>
      <c r="D563" s="13"/>
      <c r="E563" s="13"/>
      <c r="F563" s="13"/>
      <c r="G563" s="81"/>
      <c r="H563" s="107" t="str">
        <f>IF(B563&lt;&gt;"",IF(OR(O563=0,O563=999),"",SUMIFS($E$2:E563,$A$2:A563,A563)-SUMIFS($F$2:F563,$A$2:A563,A563)),"")</f>
        <v/>
      </c>
      <c r="I563" s="109" t="str">
        <f t="shared" si="26"/>
        <v/>
      </c>
      <c r="J563" s="113"/>
      <c r="K563" s="90"/>
      <c r="L563" s="73"/>
      <c r="M563" s="69" t="str">
        <f>IF(C563&lt;&gt;"",DailyLog!$S$3,"")</f>
        <v/>
      </c>
      <c r="N563" s="56" t="str">
        <f t="shared" si="25"/>
        <v/>
      </c>
      <c r="O563" s="53" t="str">
        <f>IF($B563&lt;&gt;"",IF(ISNUMBER(_xlfn.XMATCH($B563,Language!$A$6:$E$6)),0,IF(ISNUMBER(_xlfn.XMATCH($B563,Language!$A$29:$E$29)),'Lista de Prestatarios'!$B$3,VLOOKUP(B563,'Lista de Prestatarios'!$A$2:$B$500,2,FALSE))),"")</f>
        <v/>
      </c>
      <c r="P563" s="58" t="str">
        <f>IF(B563&lt;&gt;"",IF(OR(D563&gt;0,G563&gt;0),COUNTIF($B$2:B563,B563),COUNTIFS($B$2:B563,B563,$E$2:E563,"&gt;0")),"")</f>
        <v/>
      </c>
    </row>
    <row r="564" spans="1:16" x14ac:dyDescent="0.35">
      <c r="A564" s="51" t="str">
        <f t="shared" si="24"/>
        <v/>
      </c>
      <c r="B564" s="99"/>
      <c r="C564" s="3"/>
      <c r="D564" s="13"/>
      <c r="E564" s="13"/>
      <c r="F564" s="13"/>
      <c r="G564" s="81"/>
      <c r="H564" s="107" t="str">
        <f>IF(B564&lt;&gt;"",IF(OR(O564=0,O564=999),"",SUMIFS($E$2:E564,$A$2:A564,A564)-SUMIFS($F$2:F564,$A$2:A564,A564)),"")</f>
        <v/>
      </c>
      <c r="I564" s="109" t="str">
        <f t="shared" si="26"/>
        <v/>
      </c>
      <c r="J564" s="113"/>
      <c r="K564" s="90"/>
      <c r="L564" s="73"/>
      <c r="M564" s="69" t="str">
        <f>IF(C564&lt;&gt;"",DailyLog!$S$3,"")</f>
        <v/>
      </c>
      <c r="N564" s="56" t="str">
        <f t="shared" si="25"/>
        <v/>
      </c>
      <c r="O564" s="53" t="str">
        <f>IF($B564&lt;&gt;"",IF(ISNUMBER(_xlfn.XMATCH($B564,Language!$A$6:$E$6)),0,IF(ISNUMBER(_xlfn.XMATCH($B564,Language!$A$29:$E$29)),'Lista de Prestatarios'!$B$3,VLOOKUP(B564,'Lista de Prestatarios'!$A$2:$B$500,2,FALSE))),"")</f>
        <v/>
      </c>
      <c r="P564" s="58" t="str">
        <f>IF(B564&lt;&gt;"",IF(OR(D564&gt;0,G564&gt;0),COUNTIF($B$2:B564,B564),COUNTIFS($B$2:B564,B564,$E$2:E564,"&gt;0")),"")</f>
        <v/>
      </c>
    </row>
    <row r="565" spans="1:16" x14ac:dyDescent="0.35">
      <c r="A565" s="51" t="str">
        <f t="shared" si="24"/>
        <v/>
      </c>
      <c r="B565" s="99"/>
      <c r="C565" s="3"/>
      <c r="D565" s="13"/>
      <c r="E565" s="13"/>
      <c r="F565" s="13"/>
      <c r="G565" s="81"/>
      <c r="H565" s="107" t="str">
        <f>IF(B565&lt;&gt;"",IF(OR(O565=0,O565=999),"",SUMIFS($E$2:E565,$A$2:A565,A565)-SUMIFS($F$2:F565,$A$2:A565,A565)),"")</f>
        <v/>
      </c>
      <c r="I565" s="109" t="str">
        <f t="shared" si="26"/>
        <v/>
      </c>
      <c r="J565" s="113"/>
      <c r="K565" s="90"/>
      <c r="L565" s="73"/>
      <c r="M565" s="69" t="str">
        <f>IF(C565&lt;&gt;"",DailyLog!$S$3,"")</f>
        <v/>
      </c>
      <c r="N565" s="56" t="str">
        <f t="shared" si="25"/>
        <v/>
      </c>
      <c r="O565" s="53" t="str">
        <f>IF($B565&lt;&gt;"",IF(ISNUMBER(_xlfn.XMATCH($B565,Language!$A$6:$E$6)),0,IF(ISNUMBER(_xlfn.XMATCH($B565,Language!$A$29:$E$29)),'Lista de Prestatarios'!$B$3,VLOOKUP(B565,'Lista de Prestatarios'!$A$2:$B$500,2,FALSE))),"")</f>
        <v/>
      </c>
      <c r="P565" s="58" t="str">
        <f>IF(B565&lt;&gt;"",IF(OR(D565&gt;0,G565&gt;0),COUNTIF($B$2:B565,B565),COUNTIFS($B$2:B565,B565,$E$2:E565,"&gt;0")),"")</f>
        <v/>
      </c>
    </row>
    <row r="566" spans="1:16" x14ac:dyDescent="0.35">
      <c r="A566" s="51" t="str">
        <f t="shared" si="24"/>
        <v/>
      </c>
      <c r="B566" s="101"/>
      <c r="C566" s="3"/>
      <c r="D566" s="13"/>
      <c r="E566" s="13"/>
      <c r="F566" s="13"/>
      <c r="G566" s="81"/>
      <c r="H566" s="107" t="str">
        <f>IF(B566&lt;&gt;"",IF(OR(O566=0,O566=999),"",SUMIFS($E$2:E566,$A$2:A566,A566)-SUMIFS($F$2:F566,$A$2:A566,A566)),"")</f>
        <v/>
      </c>
      <c r="I566" s="109" t="str">
        <f t="shared" si="26"/>
        <v/>
      </c>
      <c r="J566" s="113"/>
      <c r="K566" s="90"/>
      <c r="L566" s="73"/>
      <c r="M566" s="69" t="str">
        <f>IF(C566&lt;&gt;"",DailyLog!$S$3,"")</f>
        <v/>
      </c>
      <c r="N566" s="56" t="str">
        <f t="shared" si="25"/>
        <v/>
      </c>
      <c r="O566" s="53" t="str">
        <f>IF($B566&lt;&gt;"",IF(ISNUMBER(_xlfn.XMATCH($B566,Language!$A$6:$E$6)),0,IF(ISNUMBER(_xlfn.XMATCH($B566,Language!$A$29:$E$29)),'Lista de Prestatarios'!$B$3,VLOOKUP(B566,'Lista de Prestatarios'!$A$2:$B$500,2,FALSE))),"")</f>
        <v/>
      </c>
      <c r="P566" s="58" t="str">
        <f>IF(B566&lt;&gt;"",IF(OR(D566&gt;0,G566&gt;0),COUNTIF($B$2:B566,B566),COUNTIFS($B$2:B566,B566,$E$2:E566,"&gt;0")),"")</f>
        <v/>
      </c>
    </row>
    <row r="567" spans="1:16" x14ac:dyDescent="0.35">
      <c r="A567" s="51" t="str">
        <f t="shared" si="24"/>
        <v/>
      </c>
      <c r="B567" s="99"/>
      <c r="C567" s="3"/>
      <c r="D567" s="13"/>
      <c r="E567" s="13"/>
      <c r="F567" s="13"/>
      <c r="G567" s="81"/>
      <c r="H567" s="107" t="str">
        <f>IF(B567&lt;&gt;"",IF(OR(O567=0,O567=999),"",SUMIFS($E$2:E567,$A$2:A567,A567)-SUMIFS($F$2:F567,$A$2:A567,A567)),"")</f>
        <v/>
      </c>
      <c r="I567" s="109" t="str">
        <f t="shared" si="26"/>
        <v/>
      </c>
      <c r="J567" s="113"/>
      <c r="K567" s="90"/>
      <c r="L567" s="73"/>
      <c r="M567" s="69" t="str">
        <f>IF(C567&lt;&gt;"",DailyLog!$S$3,"")</f>
        <v/>
      </c>
      <c r="N567" s="56" t="str">
        <f t="shared" si="25"/>
        <v/>
      </c>
      <c r="O567" s="53" t="str">
        <f>IF($B567&lt;&gt;"",IF(ISNUMBER(_xlfn.XMATCH($B567,Language!$A$6:$E$6)),0,IF(ISNUMBER(_xlfn.XMATCH($B567,Language!$A$29:$E$29)),'Lista de Prestatarios'!$B$3,VLOOKUP(B567,'Lista de Prestatarios'!$A$2:$B$500,2,FALSE))),"")</f>
        <v/>
      </c>
      <c r="P567" s="58" t="str">
        <f>IF(B567&lt;&gt;"",IF(OR(D567&gt;0,G567&gt;0),COUNTIF($B$2:B567,B567),COUNTIFS($B$2:B567,B567,$E$2:E567,"&gt;0")),"")</f>
        <v/>
      </c>
    </row>
    <row r="568" spans="1:16" x14ac:dyDescent="0.35">
      <c r="A568" s="51" t="str">
        <f t="shared" si="24"/>
        <v/>
      </c>
      <c r="B568" s="99"/>
      <c r="C568" s="3"/>
      <c r="D568" s="13"/>
      <c r="E568" s="13"/>
      <c r="F568" s="13"/>
      <c r="G568" s="81"/>
      <c r="H568" s="107" t="str">
        <f>IF(B568&lt;&gt;"",IF(OR(O568=0,O568=999),"",SUMIFS($E$2:E568,$A$2:A568,A568)-SUMIFS($F$2:F568,$A$2:A568,A568)),"")</f>
        <v/>
      </c>
      <c r="I568" s="109" t="str">
        <f t="shared" si="26"/>
        <v/>
      </c>
      <c r="J568" s="113"/>
      <c r="K568" s="90"/>
      <c r="L568" s="73"/>
      <c r="M568" s="69" t="str">
        <f>IF(C568&lt;&gt;"",DailyLog!$S$3,"")</f>
        <v/>
      </c>
      <c r="N568" s="56" t="str">
        <f t="shared" si="25"/>
        <v/>
      </c>
      <c r="O568" s="53" t="str">
        <f>IF($B568&lt;&gt;"",IF(ISNUMBER(_xlfn.XMATCH($B568,Language!$A$6:$E$6)),0,IF(ISNUMBER(_xlfn.XMATCH($B568,Language!$A$29:$E$29)),'Lista de Prestatarios'!$B$3,VLOOKUP(B568,'Lista de Prestatarios'!$A$2:$B$500,2,FALSE))),"")</f>
        <v/>
      </c>
      <c r="P568" s="58" t="str">
        <f>IF(B568&lt;&gt;"",IF(OR(D568&gt;0,G568&gt;0),COUNTIF($B$2:B568,B568),COUNTIFS($B$2:B568,B568,$E$2:E568,"&gt;0")),"")</f>
        <v/>
      </c>
    </row>
    <row r="569" spans="1:16" x14ac:dyDescent="0.35">
      <c r="A569" s="51" t="str">
        <f t="shared" si="24"/>
        <v/>
      </c>
      <c r="B569" s="99"/>
      <c r="C569" s="3"/>
      <c r="D569" s="13"/>
      <c r="E569" s="13"/>
      <c r="F569" s="13"/>
      <c r="G569" s="81"/>
      <c r="H569" s="107" t="str">
        <f>IF(B569&lt;&gt;"",IF(OR(O569=0,O569=999),"",SUMIFS($E$2:E569,$A$2:A569,A569)-SUMIFS($F$2:F569,$A$2:A569,A569)),"")</f>
        <v/>
      </c>
      <c r="I569" s="109" t="str">
        <f t="shared" si="26"/>
        <v/>
      </c>
      <c r="J569" s="113"/>
      <c r="K569" s="90"/>
      <c r="L569" s="73"/>
      <c r="M569" s="69" t="str">
        <f>IF(C569&lt;&gt;"",DailyLog!$S$3,"")</f>
        <v/>
      </c>
      <c r="N569" s="56" t="str">
        <f t="shared" si="25"/>
        <v/>
      </c>
      <c r="O569" s="53" t="str">
        <f>IF($B569&lt;&gt;"",IF(ISNUMBER(_xlfn.XMATCH($B569,Language!$A$6:$E$6)),0,IF(ISNUMBER(_xlfn.XMATCH($B569,Language!$A$29:$E$29)),'Lista de Prestatarios'!$B$3,VLOOKUP(B569,'Lista de Prestatarios'!$A$2:$B$500,2,FALSE))),"")</f>
        <v/>
      </c>
      <c r="P569" s="58" t="str">
        <f>IF(B569&lt;&gt;"",IF(OR(D569&gt;0,G569&gt;0),COUNTIF($B$2:B569,B569),COUNTIFS($B$2:B569,B569,$E$2:E569,"&gt;0")),"")</f>
        <v/>
      </c>
    </row>
    <row r="570" spans="1:16" x14ac:dyDescent="0.35">
      <c r="A570" s="51" t="str">
        <f t="shared" si="24"/>
        <v/>
      </c>
      <c r="B570" s="99"/>
      <c r="C570" s="3"/>
      <c r="D570" s="13"/>
      <c r="E570" s="13"/>
      <c r="F570" s="13"/>
      <c r="G570" s="81"/>
      <c r="H570" s="107" t="str">
        <f>IF(B570&lt;&gt;"",IF(OR(O570=0,O570=999),"",SUMIFS($E$2:E570,$A$2:A570,A570)-SUMIFS($F$2:F570,$A$2:A570,A570)),"")</f>
        <v/>
      </c>
      <c r="I570" s="109" t="str">
        <f t="shared" si="26"/>
        <v/>
      </c>
      <c r="J570" s="113"/>
      <c r="K570" s="90"/>
      <c r="L570" s="73"/>
      <c r="M570" s="69" t="str">
        <f>IF(C570&lt;&gt;"",DailyLog!$S$3,"")</f>
        <v/>
      </c>
      <c r="N570" s="56" t="str">
        <f t="shared" si="25"/>
        <v/>
      </c>
      <c r="O570" s="53" t="str">
        <f>IF($B570&lt;&gt;"",IF(ISNUMBER(_xlfn.XMATCH($B570,Language!$A$6:$E$6)),0,IF(ISNUMBER(_xlfn.XMATCH($B570,Language!$A$29:$E$29)),'Lista de Prestatarios'!$B$3,VLOOKUP(B570,'Lista de Prestatarios'!$A$2:$B$500,2,FALSE))),"")</f>
        <v/>
      </c>
      <c r="P570" s="58" t="str">
        <f>IF(B570&lt;&gt;"",IF(OR(D570&gt;0,G570&gt;0),COUNTIF($B$2:B570,B570),COUNTIFS($B$2:B570,B570,$E$2:E570,"&gt;0")),"")</f>
        <v/>
      </c>
    </row>
    <row r="571" spans="1:16" x14ac:dyDescent="0.35">
      <c r="A571" s="51" t="str">
        <f t="shared" si="24"/>
        <v/>
      </c>
      <c r="B571" s="99"/>
      <c r="C571" s="3"/>
      <c r="D571" s="13"/>
      <c r="E571" s="13"/>
      <c r="F571" s="13"/>
      <c r="G571" s="81"/>
      <c r="H571" s="107" t="str">
        <f>IF(B571&lt;&gt;"",IF(OR(O571=0,O571=999),"",SUMIFS($E$2:E571,$A$2:A571,A571)-SUMIFS($F$2:F571,$A$2:A571,A571)),"")</f>
        <v/>
      </c>
      <c r="I571" s="109" t="str">
        <f t="shared" si="26"/>
        <v/>
      </c>
      <c r="J571" s="113"/>
      <c r="K571" s="90"/>
      <c r="L571" s="73"/>
      <c r="M571" s="69" t="str">
        <f>IF(C571&lt;&gt;"",DailyLog!$S$3,"")</f>
        <v/>
      </c>
      <c r="N571" s="56" t="str">
        <f t="shared" si="25"/>
        <v/>
      </c>
      <c r="O571" s="53" t="str">
        <f>IF($B571&lt;&gt;"",IF(ISNUMBER(_xlfn.XMATCH($B571,Language!$A$6:$E$6)),0,IF(ISNUMBER(_xlfn.XMATCH($B571,Language!$A$29:$E$29)),'Lista de Prestatarios'!$B$3,VLOOKUP(B571,'Lista de Prestatarios'!$A$2:$B$500,2,FALSE))),"")</f>
        <v/>
      </c>
      <c r="P571" s="58" t="str">
        <f>IF(B571&lt;&gt;"",IF(OR(D571&gt;0,G571&gt;0),COUNTIF($B$2:B571,B571),COUNTIFS($B$2:B571,B571,$E$2:E571,"&gt;0")),"")</f>
        <v/>
      </c>
    </row>
    <row r="572" spans="1:16" x14ac:dyDescent="0.35">
      <c r="A572" s="51" t="str">
        <f t="shared" si="24"/>
        <v/>
      </c>
      <c r="B572" s="99"/>
      <c r="C572" s="3"/>
      <c r="D572" s="13"/>
      <c r="E572" s="13"/>
      <c r="F572" s="13"/>
      <c r="G572" s="81"/>
      <c r="H572" s="107" t="str">
        <f>IF(B572&lt;&gt;"",IF(OR(O572=0,O572=999),"",SUMIFS($E$2:E572,$A$2:A572,A572)-SUMIFS($F$2:F572,$A$2:A572,A572)),"")</f>
        <v/>
      </c>
      <c r="I572" s="109" t="str">
        <f t="shared" si="26"/>
        <v/>
      </c>
      <c r="J572" s="113"/>
      <c r="K572" s="90"/>
      <c r="L572" s="73"/>
      <c r="M572" s="69" t="str">
        <f>IF(C572&lt;&gt;"",DailyLog!$S$3,"")</f>
        <v/>
      </c>
      <c r="N572" s="56" t="str">
        <f t="shared" si="25"/>
        <v/>
      </c>
      <c r="O572" s="53" t="str">
        <f>IF($B572&lt;&gt;"",IF(ISNUMBER(_xlfn.XMATCH($B572,Language!$A$6:$E$6)),0,IF(ISNUMBER(_xlfn.XMATCH($B572,Language!$A$29:$E$29)),'Lista de Prestatarios'!$B$3,VLOOKUP(B572,'Lista de Prestatarios'!$A$2:$B$500,2,FALSE))),"")</f>
        <v/>
      </c>
      <c r="P572" s="58" t="str">
        <f>IF(B572&lt;&gt;"",IF(OR(D572&gt;0,G572&gt;0),COUNTIF($B$2:B572,B572),COUNTIFS($B$2:B572,B572,$E$2:E572,"&gt;0")),"")</f>
        <v/>
      </c>
    </row>
    <row r="573" spans="1:16" x14ac:dyDescent="0.35">
      <c r="A573" s="51" t="str">
        <f t="shared" si="24"/>
        <v/>
      </c>
      <c r="B573" s="99"/>
      <c r="C573" s="3"/>
      <c r="D573" s="13"/>
      <c r="E573" s="13"/>
      <c r="F573" s="13"/>
      <c r="G573" s="81"/>
      <c r="H573" s="107" t="str">
        <f>IF(B573&lt;&gt;"",IF(OR(O573=0,O573=999),"",SUMIFS($E$2:E573,$A$2:A573,A573)-SUMIFS($F$2:F573,$A$2:A573,A573)),"")</f>
        <v/>
      </c>
      <c r="I573" s="109" t="str">
        <f t="shared" si="26"/>
        <v/>
      </c>
      <c r="J573" s="113"/>
      <c r="K573" s="90"/>
      <c r="L573" s="73"/>
      <c r="M573" s="69" t="str">
        <f>IF(C573&lt;&gt;"",DailyLog!$S$3,"")</f>
        <v/>
      </c>
      <c r="N573" s="56" t="str">
        <f t="shared" si="25"/>
        <v/>
      </c>
      <c r="O573" s="53" t="str">
        <f>IF($B573&lt;&gt;"",IF(ISNUMBER(_xlfn.XMATCH($B573,Language!$A$6:$E$6)),0,IF(ISNUMBER(_xlfn.XMATCH($B573,Language!$A$29:$E$29)),'Lista de Prestatarios'!$B$3,VLOOKUP(B573,'Lista de Prestatarios'!$A$2:$B$500,2,FALSE))),"")</f>
        <v/>
      </c>
      <c r="P573" s="58" t="str">
        <f>IF(B573&lt;&gt;"",IF(OR(D573&gt;0,G573&gt;0),COUNTIF($B$2:B573,B573),COUNTIFS($B$2:B573,B573,$E$2:E573,"&gt;0")),"")</f>
        <v/>
      </c>
    </row>
    <row r="574" spans="1:16" x14ac:dyDescent="0.35">
      <c r="A574" s="51" t="str">
        <f t="shared" si="24"/>
        <v/>
      </c>
      <c r="B574" s="99"/>
      <c r="C574" s="3"/>
      <c r="D574" s="13"/>
      <c r="E574" s="13"/>
      <c r="F574" s="13"/>
      <c r="G574" s="81"/>
      <c r="H574" s="107" t="str">
        <f>IF(B574&lt;&gt;"",IF(OR(O574=0,O574=999),"",SUMIFS($E$2:E574,$A$2:A574,A574)-SUMIFS($F$2:F574,$A$2:A574,A574)),"")</f>
        <v/>
      </c>
      <c r="I574" s="109" t="str">
        <f t="shared" si="26"/>
        <v/>
      </c>
      <c r="J574" s="113"/>
      <c r="K574" s="90"/>
      <c r="L574" s="73"/>
      <c r="M574" s="69" t="str">
        <f>IF(C574&lt;&gt;"",DailyLog!$S$3,"")</f>
        <v/>
      </c>
      <c r="N574" s="56" t="str">
        <f t="shared" si="25"/>
        <v/>
      </c>
      <c r="O574" s="53" t="str">
        <f>IF($B574&lt;&gt;"",IF(ISNUMBER(_xlfn.XMATCH($B574,Language!$A$6:$E$6)),0,IF(ISNUMBER(_xlfn.XMATCH($B574,Language!$A$29:$E$29)),'Lista de Prestatarios'!$B$3,VLOOKUP(B574,'Lista de Prestatarios'!$A$2:$B$500,2,FALSE))),"")</f>
        <v/>
      </c>
      <c r="P574" s="58" t="str">
        <f>IF(B574&lt;&gt;"",IF(OR(D574&gt;0,G574&gt;0),COUNTIF($B$2:B574,B574),COUNTIFS($B$2:B574,B574,$E$2:E574,"&gt;0")),"")</f>
        <v/>
      </c>
    </row>
    <row r="575" spans="1:16" x14ac:dyDescent="0.35">
      <c r="A575" s="51" t="str">
        <f t="shared" si="24"/>
        <v/>
      </c>
      <c r="B575" s="99"/>
      <c r="C575" s="3"/>
      <c r="D575" s="13"/>
      <c r="E575" s="13"/>
      <c r="F575" s="13"/>
      <c r="G575" s="81"/>
      <c r="H575" s="107" t="str">
        <f>IF(B575&lt;&gt;"",IF(OR(O575=0,O575=999),"",SUMIFS($E$2:E575,$A$2:A575,A575)-SUMIFS($F$2:F575,$A$2:A575,A575)),"")</f>
        <v/>
      </c>
      <c r="I575" s="109" t="str">
        <f t="shared" si="26"/>
        <v/>
      </c>
      <c r="J575" s="113"/>
      <c r="K575" s="90"/>
      <c r="L575" s="73"/>
      <c r="M575" s="69" t="str">
        <f>IF(C575&lt;&gt;"",DailyLog!$S$3,"")</f>
        <v/>
      </c>
      <c r="N575" s="56" t="str">
        <f t="shared" si="25"/>
        <v/>
      </c>
      <c r="O575" s="53" t="str">
        <f>IF($B575&lt;&gt;"",IF(ISNUMBER(_xlfn.XMATCH($B575,Language!$A$6:$E$6)),0,IF(ISNUMBER(_xlfn.XMATCH($B575,Language!$A$29:$E$29)),'Lista de Prestatarios'!$B$3,VLOOKUP(B575,'Lista de Prestatarios'!$A$2:$B$500,2,FALSE))),"")</f>
        <v/>
      </c>
      <c r="P575" s="58" t="str">
        <f>IF(B575&lt;&gt;"",IF(OR(D575&gt;0,G575&gt;0),COUNTIF($B$2:B575,B575),COUNTIFS($B$2:B575,B575,$E$2:E575,"&gt;0")),"")</f>
        <v/>
      </c>
    </row>
    <row r="576" spans="1:16" x14ac:dyDescent="0.35">
      <c r="A576" s="51" t="str">
        <f t="shared" si="24"/>
        <v/>
      </c>
      <c r="B576" s="99"/>
      <c r="C576" s="3"/>
      <c r="D576" s="13"/>
      <c r="E576" s="13"/>
      <c r="F576" s="13"/>
      <c r="G576" s="81"/>
      <c r="H576" s="107" t="str">
        <f>IF(B576&lt;&gt;"",IF(OR(O576=0,O576=999),"",SUMIFS($E$2:E576,$A$2:A576,A576)-SUMIFS($F$2:F576,$A$2:A576,A576)),"")</f>
        <v/>
      </c>
      <c r="I576" s="109" t="str">
        <f t="shared" si="26"/>
        <v/>
      </c>
      <c r="J576" s="113"/>
      <c r="K576" s="90"/>
      <c r="L576" s="73"/>
      <c r="M576" s="69" t="str">
        <f>IF(C576&lt;&gt;"",DailyLog!$S$3,"")</f>
        <v/>
      </c>
      <c r="N576" s="56" t="str">
        <f t="shared" si="25"/>
        <v/>
      </c>
      <c r="O576" s="53" t="str">
        <f>IF($B576&lt;&gt;"",IF(ISNUMBER(_xlfn.XMATCH($B576,Language!$A$6:$E$6)),0,IF(ISNUMBER(_xlfn.XMATCH($B576,Language!$A$29:$E$29)),'Lista de Prestatarios'!$B$3,VLOOKUP(B576,'Lista de Prestatarios'!$A$2:$B$500,2,FALSE))),"")</f>
        <v/>
      </c>
      <c r="P576" s="58" t="str">
        <f>IF(B576&lt;&gt;"",IF(OR(D576&gt;0,G576&gt;0),COUNTIF($B$2:B576,B576),COUNTIFS($B$2:B576,B576,$E$2:E576,"&gt;0")),"")</f>
        <v/>
      </c>
    </row>
    <row r="577" spans="1:16" x14ac:dyDescent="0.35">
      <c r="A577" s="51" t="str">
        <f t="shared" si="24"/>
        <v/>
      </c>
      <c r="B577" s="99"/>
      <c r="C577" s="3"/>
      <c r="D577" s="13"/>
      <c r="E577" s="13"/>
      <c r="F577" s="13"/>
      <c r="G577" s="81"/>
      <c r="H577" s="107" t="str">
        <f>IF(B577&lt;&gt;"",IF(OR(O577=0,O577=999),"",SUMIFS($E$2:E577,$A$2:A577,A577)-SUMIFS($F$2:F577,$A$2:A577,A577)),"")</f>
        <v/>
      </c>
      <c r="I577" s="109" t="str">
        <f t="shared" si="26"/>
        <v/>
      </c>
      <c r="J577" s="113"/>
      <c r="K577" s="90"/>
      <c r="L577" s="73"/>
      <c r="M577" s="69" t="str">
        <f>IF(C577&lt;&gt;"",DailyLog!$S$3,"")</f>
        <v/>
      </c>
      <c r="N577" s="56" t="str">
        <f t="shared" si="25"/>
        <v/>
      </c>
      <c r="O577" s="53" t="str">
        <f>IF($B577&lt;&gt;"",IF(ISNUMBER(_xlfn.XMATCH($B577,Language!$A$6:$E$6)),0,IF(ISNUMBER(_xlfn.XMATCH($B577,Language!$A$29:$E$29)),'Lista de Prestatarios'!$B$3,VLOOKUP(B577,'Lista de Prestatarios'!$A$2:$B$500,2,FALSE))),"")</f>
        <v/>
      </c>
      <c r="P577" s="58" t="str">
        <f>IF(B577&lt;&gt;"",IF(OR(D577&gt;0,G577&gt;0),COUNTIF($B$2:B577,B577),COUNTIFS($B$2:B577,B577,$E$2:E577,"&gt;0")),"")</f>
        <v/>
      </c>
    </row>
    <row r="578" spans="1:16" x14ac:dyDescent="0.35">
      <c r="A578" s="51" t="str">
        <f t="shared" ref="A578:A641" si="27">IF(B578&lt;&gt;"",O578&amp;"."&amp;P578,"")</f>
        <v/>
      </c>
      <c r="B578" s="99"/>
      <c r="C578" s="3"/>
      <c r="D578" s="13"/>
      <c r="E578" s="13"/>
      <c r="F578" s="13"/>
      <c r="G578" s="81"/>
      <c r="H578" s="107" t="str">
        <f>IF(B578&lt;&gt;"",IF(OR(O578=0,O578=999),"",SUMIFS($E$2:E578,$A$2:A578,A578)-SUMIFS($F$2:F578,$A$2:A578,A578)),"")</f>
        <v/>
      </c>
      <c r="I578" s="109" t="str">
        <f t="shared" si="26"/>
        <v/>
      </c>
      <c r="J578" s="113"/>
      <c r="K578" s="90"/>
      <c r="L578" s="73"/>
      <c r="M578" s="69" t="str">
        <f>IF(C578&lt;&gt;"",DailyLog!$S$3,"")</f>
        <v/>
      </c>
      <c r="N578" s="56" t="str">
        <f t="shared" ref="N578:N641" si="28">IF(B578&lt;&gt;"",COUNT(D578:G578),"")</f>
        <v/>
      </c>
      <c r="O578" s="53" t="str">
        <f>IF($B578&lt;&gt;"",IF(ISNUMBER(_xlfn.XMATCH($B578,Language!$A$6:$E$6)),0,IF(ISNUMBER(_xlfn.XMATCH($B578,Language!$A$29:$E$29)),'Lista de Prestatarios'!$B$3,VLOOKUP(B578,'Lista de Prestatarios'!$A$2:$B$500,2,FALSE))),"")</f>
        <v/>
      </c>
      <c r="P578" s="58" t="str">
        <f>IF(B578&lt;&gt;"",IF(OR(D578&gt;0,G578&gt;0),COUNTIF($B$2:B578,B578),COUNTIFS($B$2:B578,B578,$E$2:E578,"&gt;0")),"")</f>
        <v/>
      </c>
    </row>
    <row r="579" spans="1:16" x14ac:dyDescent="0.35">
      <c r="A579" s="51" t="str">
        <f t="shared" si="27"/>
        <v/>
      </c>
      <c r="B579" s="99"/>
      <c r="C579" s="3"/>
      <c r="D579" s="13"/>
      <c r="E579" s="13"/>
      <c r="F579" s="13"/>
      <c r="G579" s="81"/>
      <c r="H579" s="107" t="str">
        <f>IF(B579&lt;&gt;"",IF(OR(O579=0,O579=999),"",SUMIFS($E$2:E579,$A$2:A579,A579)-SUMIFS($F$2:F579,$A$2:A579,A579)),"")</f>
        <v/>
      </c>
      <c r="I579" s="109" t="str">
        <f t="shared" si="26"/>
        <v/>
      </c>
      <c r="J579" s="113"/>
      <c r="K579" s="90"/>
      <c r="L579" s="73"/>
      <c r="M579" s="69" t="str">
        <f>IF(C579&lt;&gt;"",DailyLog!$S$3,"")</f>
        <v/>
      </c>
      <c r="N579" s="56" t="str">
        <f t="shared" si="28"/>
        <v/>
      </c>
      <c r="O579" s="53" t="str">
        <f>IF($B579&lt;&gt;"",IF(ISNUMBER(_xlfn.XMATCH($B579,Language!$A$6:$E$6)),0,IF(ISNUMBER(_xlfn.XMATCH($B579,Language!$A$29:$E$29)),'Lista de Prestatarios'!$B$3,VLOOKUP(B579,'Lista de Prestatarios'!$A$2:$B$500,2,FALSE))),"")</f>
        <v/>
      </c>
      <c r="P579" s="58" t="str">
        <f>IF(B579&lt;&gt;"",IF(OR(D579&gt;0,G579&gt;0),COUNTIF($B$2:B579,B579),COUNTIFS($B$2:B579,B579,$E$2:E579,"&gt;0")),"")</f>
        <v/>
      </c>
    </row>
    <row r="580" spans="1:16" x14ac:dyDescent="0.35">
      <c r="A580" s="51" t="str">
        <f t="shared" si="27"/>
        <v/>
      </c>
      <c r="B580" s="99"/>
      <c r="C580" s="3"/>
      <c r="D580" s="13"/>
      <c r="E580" s="13"/>
      <c r="F580" s="13"/>
      <c r="G580" s="81"/>
      <c r="H580" s="107" t="str">
        <f>IF(B580&lt;&gt;"",IF(OR(O580=0,O580=999),"",SUMIFS($E$2:E580,$A$2:A580,A580)-SUMIFS($F$2:F580,$A$2:A580,A580)),"")</f>
        <v/>
      </c>
      <c r="I580" s="109" t="str">
        <f t="shared" ref="I580:I643" si="29">IF(B580&lt;&gt;"",I579+D580-E580+F580-G580,"")</f>
        <v/>
      </c>
      <c r="J580" s="113"/>
      <c r="K580" s="90"/>
      <c r="L580" s="73"/>
      <c r="M580" s="69" t="str">
        <f>IF(C580&lt;&gt;"",DailyLog!$S$3,"")</f>
        <v/>
      </c>
      <c r="N580" s="56" t="str">
        <f t="shared" si="28"/>
        <v/>
      </c>
      <c r="O580" s="53" t="str">
        <f>IF($B580&lt;&gt;"",IF(ISNUMBER(_xlfn.XMATCH($B580,Language!$A$6:$E$6)),0,IF(ISNUMBER(_xlfn.XMATCH($B580,Language!$A$29:$E$29)),'Lista de Prestatarios'!$B$3,VLOOKUP(B580,'Lista de Prestatarios'!$A$2:$B$500,2,FALSE))),"")</f>
        <v/>
      </c>
      <c r="P580" s="58" t="str">
        <f>IF(B580&lt;&gt;"",IF(OR(D580&gt;0,G580&gt;0),COUNTIF($B$2:B580,B580),COUNTIFS($B$2:B580,B580,$E$2:E580,"&gt;0")),"")</f>
        <v/>
      </c>
    </row>
    <row r="581" spans="1:16" x14ac:dyDescent="0.35">
      <c r="A581" s="51" t="str">
        <f t="shared" si="27"/>
        <v/>
      </c>
      <c r="B581" s="99"/>
      <c r="C581" s="3"/>
      <c r="D581" s="13"/>
      <c r="E581" s="13"/>
      <c r="F581" s="13"/>
      <c r="G581" s="81"/>
      <c r="H581" s="107" t="str">
        <f>IF(B581&lt;&gt;"",IF(OR(O581=0,O581=999),"",SUMIFS($E$2:E581,$A$2:A581,A581)-SUMIFS($F$2:F581,$A$2:A581,A581)),"")</f>
        <v/>
      </c>
      <c r="I581" s="109" t="str">
        <f t="shared" si="29"/>
        <v/>
      </c>
      <c r="J581" s="113"/>
      <c r="K581" s="90"/>
      <c r="L581" s="73"/>
      <c r="M581" s="69" t="str">
        <f>IF(C581&lt;&gt;"",DailyLog!$S$3,"")</f>
        <v/>
      </c>
      <c r="N581" s="56" t="str">
        <f t="shared" si="28"/>
        <v/>
      </c>
      <c r="O581" s="53" t="str">
        <f>IF($B581&lt;&gt;"",IF(ISNUMBER(_xlfn.XMATCH($B581,Language!$A$6:$E$6)),0,IF(ISNUMBER(_xlfn.XMATCH($B581,Language!$A$29:$E$29)),'Lista de Prestatarios'!$B$3,VLOOKUP(B581,'Lista de Prestatarios'!$A$2:$B$500,2,FALSE))),"")</f>
        <v/>
      </c>
      <c r="P581" s="58" t="str">
        <f>IF(B581&lt;&gt;"",IF(OR(D581&gt;0,G581&gt;0),COUNTIF($B$2:B581,B581),COUNTIFS($B$2:B581,B581,$E$2:E581,"&gt;0")),"")</f>
        <v/>
      </c>
    </row>
    <row r="582" spans="1:16" x14ac:dyDescent="0.35">
      <c r="A582" s="51" t="str">
        <f t="shared" si="27"/>
        <v/>
      </c>
      <c r="B582" s="99"/>
      <c r="C582" s="3"/>
      <c r="D582" s="13"/>
      <c r="E582" s="13"/>
      <c r="F582" s="13"/>
      <c r="G582" s="81"/>
      <c r="H582" s="107" t="str">
        <f>IF(B582&lt;&gt;"",IF(OR(O582=0,O582=999),"",SUMIFS($E$2:E582,$A$2:A582,A582)-SUMIFS($F$2:F582,$A$2:A582,A582)),"")</f>
        <v/>
      </c>
      <c r="I582" s="109" t="str">
        <f t="shared" si="29"/>
        <v/>
      </c>
      <c r="J582" s="113"/>
      <c r="K582" s="90"/>
      <c r="L582" s="73"/>
      <c r="M582" s="69" t="str">
        <f>IF(C582&lt;&gt;"",DailyLog!$S$3,"")</f>
        <v/>
      </c>
      <c r="N582" s="56" t="str">
        <f t="shared" si="28"/>
        <v/>
      </c>
      <c r="O582" s="53" t="str">
        <f>IF($B582&lt;&gt;"",IF(ISNUMBER(_xlfn.XMATCH($B582,Language!$A$6:$E$6)),0,IF(ISNUMBER(_xlfn.XMATCH($B582,Language!$A$29:$E$29)),'Lista de Prestatarios'!$B$3,VLOOKUP(B582,'Lista de Prestatarios'!$A$2:$B$500,2,FALSE))),"")</f>
        <v/>
      </c>
      <c r="P582" s="58" t="str">
        <f>IF(B582&lt;&gt;"",IF(OR(D582&gt;0,G582&gt;0),COUNTIF($B$2:B582,B582),COUNTIFS($B$2:B582,B582,$E$2:E582,"&gt;0")),"")</f>
        <v/>
      </c>
    </row>
    <row r="583" spans="1:16" x14ac:dyDescent="0.35">
      <c r="A583" s="51" t="str">
        <f t="shared" si="27"/>
        <v/>
      </c>
      <c r="B583" s="99"/>
      <c r="C583" s="3"/>
      <c r="D583" s="13"/>
      <c r="E583" s="13"/>
      <c r="F583" s="13"/>
      <c r="G583" s="81"/>
      <c r="H583" s="107" t="str">
        <f>IF(B583&lt;&gt;"",IF(OR(O583=0,O583=999),"",SUMIFS($E$2:E583,$A$2:A583,A583)-SUMIFS($F$2:F583,$A$2:A583,A583)),"")</f>
        <v/>
      </c>
      <c r="I583" s="109" t="str">
        <f t="shared" si="29"/>
        <v/>
      </c>
      <c r="J583" s="113"/>
      <c r="K583" s="90"/>
      <c r="L583" s="73"/>
      <c r="M583" s="69" t="str">
        <f>IF(C583&lt;&gt;"",DailyLog!$S$3,"")</f>
        <v/>
      </c>
      <c r="N583" s="56" t="str">
        <f t="shared" si="28"/>
        <v/>
      </c>
      <c r="O583" s="53" t="str">
        <f>IF($B583&lt;&gt;"",IF(ISNUMBER(_xlfn.XMATCH($B583,Language!$A$6:$E$6)),0,IF(ISNUMBER(_xlfn.XMATCH($B583,Language!$A$29:$E$29)),'Lista de Prestatarios'!$B$3,VLOOKUP(B583,'Lista de Prestatarios'!$A$2:$B$500,2,FALSE))),"")</f>
        <v/>
      </c>
      <c r="P583" s="58" t="str">
        <f>IF(B583&lt;&gt;"",IF(OR(D583&gt;0,G583&gt;0),COUNTIF($B$2:B583,B583),COUNTIFS($B$2:B583,B583,$E$2:E583,"&gt;0")),"")</f>
        <v/>
      </c>
    </row>
    <row r="584" spans="1:16" x14ac:dyDescent="0.35">
      <c r="A584" s="51" t="str">
        <f t="shared" si="27"/>
        <v/>
      </c>
      <c r="B584" s="99"/>
      <c r="C584" s="3"/>
      <c r="D584" s="13"/>
      <c r="E584" s="13"/>
      <c r="F584" s="13"/>
      <c r="G584" s="81"/>
      <c r="H584" s="107" t="str">
        <f>IF(B584&lt;&gt;"",IF(OR(O584=0,O584=999),"",SUMIFS($E$2:E584,$A$2:A584,A584)-SUMIFS($F$2:F584,$A$2:A584,A584)),"")</f>
        <v/>
      </c>
      <c r="I584" s="109" t="str">
        <f t="shared" si="29"/>
        <v/>
      </c>
      <c r="J584" s="113"/>
      <c r="K584" s="90"/>
      <c r="L584" s="73"/>
      <c r="M584" s="69" t="str">
        <f>IF(C584&lt;&gt;"",DailyLog!$S$3,"")</f>
        <v/>
      </c>
      <c r="N584" s="56" t="str">
        <f t="shared" si="28"/>
        <v/>
      </c>
      <c r="O584" s="53" t="str">
        <f>IF($B584&lt;&gt;"",IF(ISNUMBER(_xlfn.XMATCH($B584,Language!$A$6:$E$6)),0,IF(ISNUMBER(_xlfn.XMATCH($B584,Language!$A$29:$E$29)),'Lista de Prestatarios'!$B$3,VLOOKUP(B584,'Lista de Prestatarios'!$A$2:$B$500,2,FALSE))),"")</f>
        <v/>
      </c>
      <c r="P584" s="58" t="str">
        <f>IF(B584&lt;&gt;"",IF(OR(D584&gt;0,G584&gt;0),COUNTIF($B$2:B584,B584),COUNTIFS($B$2:B584,B584,$E$2:E584,"&gt;0")),"")</f>
        <v/>
      </c>
    </row>
    <row r="585" spans="1:16" x14ac:dyDescent="0.35">
      <c r="A585" s="51" t="str">
        <f t="shared" si="27"/>
        <v/>
      </c>
      <c r="B585" s="99"/>
      <c r="C585" s="3"/>
      <c r="D585" s="13"/>
      <c r="E585" s="13"/>
      <c r="F585" s="13"/>
      <c r="G585" s="81"/>
      <c r="H585" s="107" t="str">
        <f>IF(B585&lt;&gt;"",IF(OR(O585=0,O585=999),"",SUMIFS($E$2:E585,$A$2:A585,A585)-SUMIFS($F$2:F585,$A$2:A585,A585)),"")</f>
        <v/>
      </c>
      <c r="I585" s="109" t="str">
        <f t="shared" si="29"/>
        <v/>
      </c>
      <c r="J585" s="113"/>
      <c r="K585" s="90"/>
      <c r="L585" s="73"/>
      <c r="M585" s="69" t="str">
        <f>IF(C585&lt;&gt;"",DailyLog!$S$3,"")</f>
        <v/>
      </c>
      <c r="N585" s="56" t="str">
        <f t="shared" si="28"/>
        <v/>
      </c>
      <c r="O585" s="53" t="str">
        <f>IF($B585&lt;&gt;"",IF(ISNUMBER(_xlfn.XMATCH($B585,Language!$A$6:$E$6)),0,IF(ISNUMBER(_xlfn.XMATCH($B585,Language!$A$29:$E$29)),'Lista de Prestatarios'!$B$3,VLOOKUP(B585,'Lista de Prestatarios'!$A$2:$B$500,2,FALSE))),"")</f>
        <v/>
      </c>
      <c r="P585" s="58" t="str">
        <f>IF(B585&lt;&gt;"",IF(OR(D585&gt;0,G585&gt;0),COUNTIF($B$2:B585,B585),COUNTIFS($B$2:B585,B585,$E$2:E585,"&gt;0")),"")</f>
        <v/>
      </c>
    </row>
    <row r="586" spans="1:16" x14ac:dyDescent="0.35">
      <c r="A586" s="51" t="str">
        <f t="shared" si="27"/>
        <v/>
      </c>
      <c r="B586" s="99"/>
      <c r="C586" s="3"/>
      <c r="D586" s="13"/>
      <c r="E586" s="13"/>
      <c r="F586" s="13"/>
      <c r="G586" s="81"/>
      <c r="H586" s="107" t="str">
        <f>IF(B586&lt;&gt;"",IF(OR(O586=0,O586=999),"",SUMIFS($E$2:E586,$A$2:A586,A586)-SUMIFS($F$2:F586,$A$2:A586,A586)),"")</f>
        <v/>
      </c>
      <c r="I586" s="109" t="str">
        <f t="shared" si="29"/>
        <v/>
      </c>
      <c r="J586" s="113"/>
      <c r="K586" s="90"/>
      <c r="L586" s="73"/>
      <c r="M586" s="69" t="str">
        <f>IF(C586&lt;&gt;"",DailyLog!$S$3,"")</f>
        <v/>
      </c>
      <c r="N586" s="56" t="str">
        <f t="shared" si="28"/>
        <v/>
      </c>
      <c r="O586" s="53" t="str">
        <f>IF($B586&lt;&gt;"",IF(ISNUMBER(_xlfn.XMATCH($B586,Language!$A$6:$E$6)),0,IF(ISNUMBER(_xlfn.XMATCH($B586,Language!$A$29:$E$29)),'Lista de Prestatarios'!$B$3,VLOOKUP(B586,'Lista de Prestatarios'!$A$2:$B$500,2,FALSE))),"")</f>
        <v/>
      </c>
      <c r="P586" s="58" t="str">
        <f>IF(B586&lt;&gt;"",IF(OR(D586&gt;0,G586&gt;0),COUNTIF($B$2:B586,B586),COUNTIFS($B$2:B586,B586,$E$2:E586,"&gt;0")),"")</f>
        <v/>
      </c>
    </row>
    <row r="587" spans="1:16" x14ac:dyDescent="0.35">
      <c r="A587" s="51" t="str">
        <f t="shared" si="27"/>
        <v/>
      </c>
      <c r="B587" s="99"/>
      <c r="C587" s="3"/>
      <c r="D587" s="13"/>
      <c r="E587" s="13"/>
      <c r="F587" s="13"/>
      <c r="G587" s="81"/>
      <c r="H587" s="107" t="str">
        <f>IF(B587&lt;&gt;"",IF(OR(O587=0,O587=999),"",SUMIFS($E$2:E587,$A$2:A587,A587)-SUMIFS($F$2:F587,$A$2:A587,A587)),"")</f>
        <v/>
      </c>
      <c r="I587" s="109" t="str">
        <f t="shared" si="29"/>
        <v/>
      </c>
      <c r="J587" s="113"/>
      <c r="K587" s="90"/>
      <c r="L587" s="73"/>
      <c r="M587" s="69" t="str">
        <f>IF(C587&lt;&gt;"",DailyLog!$S$3,"")</f>
        <v/>
      </c>
      <c r="N587" s="56" t="str">
        <f t="shared" si="28"/>
        <v/>
      </c>
      <c r="O587" s="53" t="str">
        <f>IF($B587&lt;&gt;"",IF(ISNUMBER(_xlfn.XMATCH($B587,Language!$A$6:$E$6)),0,IF(ISNUMBER(_xlfn.XMATCH($B587,Language!$A$29:$E$29)),'Lista de Prestatarios'!$B$3,VLOOKUP(B587,'Lista de Prestatarios'!$A$2:$B$500,2,FALSE))),"")</f>
        <v/>
      </c>
      <c r="P587" s="58" t="str">
        <f>IF(B587&lt;&gt;"",IF(OR(D587&gt;0,G587&gt;0),COUNTIF($B$2:B587,B587),COUNTIFS($B$2:B587,B587,$E$2:E587,"&gt;0")),"")</f>
        <v/>
      </c>
    </row>
    <row r="588" spans="1:16" x14ac:dyDescent="0.35">
      <c r="A588" s="51" t="str">
        <f t="shared" si="27"/>
        <v/>
      </c>
      <c r="B588" s="99"/>
      <c r="C588" s="3"/>
      <c r="D588" s="13"/>
      <c r="E588" s="13"/>
      <c r="F588" s="13"/>
      <c r="G588" s="81"/>
      <c r="H588" s="107" t="str">
        <f>IF(B588&lt;&gt;"",IF(OR(O588=0,O588=999),"",SUMIFS($E$2:E588,$A$2:A588,A588)-SUMIFS($F$2:F588,$A$2:A588,A588)),"")</f>
        <v/>
      </c>
      <c r="I588" s="109" t="str">
        <f t="shared" si="29"/>
        <v/>
      </c>
      <c r="J588" s="113"/>
      <c r="K588" s="90"/>
      <c r="L588" s="73"/>
      <c r="M588" s="69" t="str">
        <f>IF(C588&lt;&gt;"",DailyLog!$S$3,"")</f>
        <v/>
      </c>
      <c r="N588" s="56" t="str">
        <f t="shared" si="28"/>
        <v/>
      </c>
      <c r="O588" s="53" t="str">
        <f>IF($B588&lt;&gt;"",IF(ISNUMBER(_xlfn.XMATCH($B588,Language!$A$6:$E$6)),0,IF(ISNUMBER(_xlfn.XMATCH($B588,Language!$A$29:$E$29)),'Lista de Prestatarios'!$B$3,VLOOKUP(B588,'Lista de Prestatarios'!$A$2:$B$500,2,FALSE))),"")</f>
        <v/>
      </c>
      <c r="P588" s="58" t="str">
        <f>IF(B588&lt;&gt;"",IF(OR(D588&gt;0,G588&gt;0),COUNTIF($B$2:B588,B588),COUNTIFS($B$2:B588,B588,$E$2:E588,"&gt;0")),"")</f>
        <v/>
      </c>
    </row>
    <row r="589" spans="1:16" x14ac:dyDescent="0.35">
      <c r="A589" s="51" t="str">
        <f t="shared" si="27"/>
        <v/>
      </c>
      <c r="B589" s="99"/>
      <c r="C589" s="3"/>
      <c r="D589" s="13"/>
      <c r="E589" s="13"/>
      <c r="F589" s="13"/>
      <c r="G589" s="81"/>
      <c r="H589" s="107" t="str">
        <f>IF(B589&lt;&gt;"",IF(OR(O589=0,O589=999),"",SUMIFS($E$2:E589,$A$2:A589,A589)-SUMIFS($F$2:F589,$A$2:A589,A589)),"")</f>
        <v/>
      </c>
      <c r="I589" s="109" t="str">
        <f t="shared" si="29"/>
        <v/>
      </c>
      <c r="J589" s="113"/>
      <c r="K589" s="90"/>
      <c r="L589" s="73"/>
      <c r="M589" s="69" t="str">
        <f>IF(C589&lt;&gt;"",DailyLog!$S$3,"")</f>
        <v/>
      </c>
      <c r="N589" s="56" t="str">
        <f t="shared" si="28"/>
        <v/>
      </c>
      <c r="O589" s="53" t="str">
        <f>IF($B589&lt;&gt;"",IF(ISNUMBER(_xlfn.XMATCH($B589,Language!$A$6:$E$6)),0,IF(ISNUMBER(_xlfn.XMATCH($B589,Language!$A$29:$E$29)),'Lista de Prestatarios'!$B$3,VLOOKUP(B589,'Lista de Prestatarios'!$A$2:$B$500,2,FALSE))),"")</f>
        <v/>
      </c>
      <c r="P589" s="58" t="str">
        <f>IF(B589&lt;&gt;"",IF(OR(D589&gt;0,G589&gt;0),COUNTIF($B$2:B589,B589),COUNTIFS($B$2:B589,B589,$E$2:E589,"&gt;0")),"")</f>
        <v/>
      </c>
    </row>
    <row r="590" spans="1:16" x14ac:dyDescent="0.35">
      <c r="A590" s="51" t="str">
        <f t="shared" si="27"/>
        <v/>
      </c>
      <c r="B590" s="99"/>
      <c r="C590" s="3"/>
      <c r="D590" s="13"/>
      <c r="E590" s="13"/>
      <c r="F590" s="13"/>
      <c r="G590" s="81"/>
      <c r="H590" s="107" t="str">
        <f>IF(B590&lt;&gt;"",IF(OR(O590=0,O590=999),"",SUMIFS($E$2:E590,$A$2:A590,A590)-SUMIFS($F$2:F590,$A$2:A590,A590)),"")</f>
        <v/>
      </c>
      <c r="I590" s="109" t="str">
        <f t="shared" si="29"/>
        <v/>
      </c>
      <c r="J590" s="113"/>
      <c r="K590" s="90"/>
      <c r="L590" s="73"/>
      <c r="M590" s="69" t="str">
        <f>IF(C590&lt;&gt;"",DailyLog!$S$3,"")</f>
        <v/>
      </c>
      <c r="N590" s="56" t="str">
        <f t="shared" si="28"/>
        <v/>
      </c>
      <c r="O590" s="53" t="str">
        <f>IF($B590&lt;&gt;"",IF(ISNUMBER(_xlfn.XMATCH($B590,Language!$A$6:$E$6)),0,IF(ISNUMBER(_xlfn.XMATCH($B590,Language!$A$29:$E$29)),'Lista de Prestatarios'!$B$3,VLOOKUP(B590,'Lista de Prestatarios'!$A$2:$B$500,2,FALSE))),"")</f>
        <v/>
      </c>
      <c r="P590" s="58" t="str">
        <f>IF(B590&lt;&gt;"",IF(OR(D590&gt;0,G590&gt;0),COUNTIF($B$2:B590,B590),COUNTIFS($B$2:B590,B590,$E$2:E590,"&gt;0")),"")</f>
        <v/>
      </c>
    </row>
    <row r="591" spans="1:16" x14ac:dyDescent="0.35">
      <c r="A591" s="51" t="str">
        <f t="shared" si="27"/>
        <v/>
      </c>
      <c r="B591" s="99"/>
      <c r="C591" s="3"/>
      <c r="D591" s="13"/>
      <c r="E591" s="13"/>
      <c r="F591" s="13"/>
      <c r="G591" s="81"/>
      <c r="H591" s="107" t="str">
        <f>IF(B591&lt;&gt;"",IF(OR(O591=0,O591=999),"",SUMIFS($E$2:E591,$A$2:A591,A591)-SUMIFS($F$2:F591,$A$2:A591,A591)),"")</f>
        <v/>
      </c>
      <c r="I591" s="109" t="str">
        <f t="shared" si="29"/>
        <v/>
      </c>
      <c r="J591" s="113"/>
      <c r="K591" s="90"/>
      <c r="L591" s="73"/>
      <c r="M591" s="69" t="str">
        <f>IF(C591&lt;&gt;"",DailyLog!$S$3,"")</f>
        <v/>
      </c>
      <c r="N591" s="56" t="str">
        <f t="shared" si="28"/>
        <v/>
      </c>
      <c r="O591" s="53" t="str">
        <f>IF($B591&lt;&gt;"",IF(ISNUMBER(_xlfn.XMATCH($B591,Language!$A$6:$E$6)),0,IF(ISNUMBER(_xlfn.XMATCH($B591,Language!$A$29:$E$29)),'Lista de Prestatarios'!$B$3,VLOOKUP(B591,'Lista de Prestatarios'!$A$2:$B$500,2,FALSE))),"")</f>
        <v/>
      </c>
      <c r="P591" s="58" t="str">
        <f>IF(B591&lt;&gt;"",IF(OR(D591&gt;0,G591&gt;0),COUNTIF($B$2:B591,B591),COUNTIFS($B$2:B591,B591,$E$2:E591,"&gt;0")),"")</f>
        <v/>
      </c>
    </row>
    <row r="592" spans="1:16" x14ac:dyDescent="0.35">
      <c r="A592" s="51" t="str">
        <f t="shared" si="27"/>
        <v/>
      </c>
      <c r="B592" s="99"/>
      <c r="C592" s="3"/>
      <c r="D592" s="13"/>
      <c r="E592" s="13"/>
      <c r="F592" s="13"/>
      <c r="G592" s="81"/>
      <c r="H592" s="107" t="str">
        <f>IF(B592&lt;&gt;"",IF(OR(O592=0,O592=999),"",SUMIFS($E$2:E592,$A$2:A592,A592)-SUMIFS($F$2:F592,$A$2:A592,A592)),"")</f>
        <v/>
      </c>
      <c r="I592" s="109" t="str">
        <f t="shared" si="29"/>
        <v/>
      </c>
      <c r="J592" s="113"/>
      <c r="K592" s="90"/>
      <c r="L592" s="73"/>
      <c r="M592" s="69" t="str">
        <f>IF(C592&lt;&gt;"",DailyLog!$S$3,"")</f>
        <v/>
      </c>
      <c r="N592" s="56" t="str">
        <f t="shared" si="28"/>
        <v/>
      </c>
      <c r="O592" s="53" t="str">
        <f>IF($B592&lt;&gt;"",IF(ISNUMBER(_xlfn.XMATCH($B592,Language!$A$6:$E$6)),0,IF(ISNUMBER(_xlfn.XMATCH($B592,Language!$A$29:$E$29)),'Lista de Prestatarios'!$B$3,VLOOKUP(B592,'Lista de Prestatarios'!$A$2:$B$500,2,FALSE))),"")</f>
        <v/>
      </c>
      <c r="P592" s="58" t="str">
        <f>IF(B592&lt;&gt;"",IF(OR(D592&gt;0,G592&gt;0),COUNTIF($B$2:B592,B592),COUNTIFS($B$2:B592,B592,$E$2:E592,"&gt;0")),"")</f>
        <v/>
      </c>
    </row>
    <row r="593" spans="1:16" x14ac:dyDescent="0.35">
      <c r="A593" s="51" t="str">
        <f t="shared" si="27"/>
        <v/>
      </c>
      <c r="B593" s="99"/>
      <c r="C593" s="3"/>
      <c r="D593" s="13"/>
      <c r="E593" s="13"/>
      <c r="F593" s="13"/>
      <c r="G593" s="81"/>
      <c r="H593" s="107" t="str">
        <f>IF(B593&lt;&gt;"",IF(OR(O593=0,O593=999),"",SUMIFS($E$2:E593,$A$2:A593,A593)-SUMIFS($F$2:F593,$A$2:A593,A593)),"")</f>
        <v/>
      </c>
      <c r="I593" s="109" t="str">
        <f t="shared" si="29"/>
        <v/>
      </c>
      <c r="J593" s="113"/>
      <c r="K593" s="90"/>
      <c r="L593" s="73"/>
      <c r="M593" s="69" t="str">
        <f>IF(C593&lt;&gt;"",DailyLog!$S$3,"")</f>
        <v/>
      </c>
      <c r="N593" s="56" t="str">
        <f t="shared" si="28"/>
        <v/>
      </c>
      <c r="O593" s="53" t="str">
        <f>IF($B593&lt;&gt;"",IF(ISNUMBER(_xlfn.XMATCH($B593,Language!$A$6:$E$6)),0,IF(ISNUMBER(_xlfn.XMATCH($B593,Language!$A$29:$E$29)),'Lista de Prestatarios'!$B$3,VLOOKUP(B593,'Lista de Prestatarios'!$A$2:$B$500,2,FALSE))),"")</f>
        <v/>
      </c>
      <c r="P593" s="58" t="str">
        <f>IF(B593&lt;&gt;"",IF(OR(D593&gt;0,G593&gt;0),COUNTIF($B$2:B593,B593),COUNTIFS($B$2:B593,B593,$E$2:E593,"&gt;0")),"")</f>
        <v/>
      </c>
    </row>
    <row r="594" spans="1:16" x14ac:dyDescent="0.35">
      <c r="A594" s="51" t="str">
        <f t="shared" si="27"/>
        <v/>
      </c>
      <c r="B594" s="99"/>
      <c r="C594" s="3"/>
      <c r="D594" s="13"/>
      <c r="E594" s="13"/>
      <c r="F594" s="13"/>
      <c r="G594" s="81"/>
      <c r="H594" s="107" t="str">
        <f>IF(B594&lt;&gt;"",IF(OR(O594=0,O594=999),"",SUMIFS($E$2:E594,$A$2:A594,A594)-SUMIFS($F$2:F594,$A$2:A594,A594)),"")</f>
        <v/>
      </c>
      <c r="I594" s="109" t="str">
        <f t="shared" si="29"/>
        <v/>
      </c>
      <c r="J594" s="113"/>
      <c r="K594" s="90"/>
      <c r="L594" s="73"/>
      <c r="M594" s="69" t="str">
        <f>IF(C594&lt;&gt;"",DailyLog!$S$3,"")</f>
        <v/>
      </c>
      <c r="N594" s="56" t="str">
        <f t="shared" si="28"/>
        <v/>
      </c>
      <c r="O594" s="53" t="str">
        <f>IF($B594&lt;&gt;"",IF(ISNUMBER(_xlfn.XMATCH($B594,Language!$A$6:$E$6)),0,IF(ISNUMBER(_xlfn.XMATCH($B594,Language!$A$29:$E$29)),'Lista de Prestatarios'!$B$3,VLOOKUP(B594,'Lista de Prestatarios'!$A$2:$B$500,2,FALSE))),"")</f>
        <v/>
      </c>
      <c r="P594" s="58" t="str">
        <f>IF(B594&lt;&gt;"",IF(OR(D594&gt;0,G594&gt;0),COUNTIF($B$2:B594,B594),COUNTIFS($B$2:B594,B594,$E$2:E594,"&gt;0")),"")</f>
        <v/>
      </c>
    </row>
    <row r="595" spans="1:16" x14ac:dyDescent="0.35">
      <c r="A595" s="51" t="str">
        <f t="shared" si="27"/>
        <v/>
      </c>
      <c r="B595" s="101"/>
      <c r="C595" s="3"/>
      <c r="D595" s="13"/>
      <c r="E595" s="13"/>
      <c r="F595" s="13"/>
      <c r="G595" s="81"/>
      <c r="H595" s="107" t="str">
        <f>IF(B595&lt;&gt;"",IF(OR(O595=0,O595=999),"",SUMIFS($E$2:E595,$A$2:A595,A595)-SUMIFS($F$2:F595,$A$2:A595,A595)),"")</f>
        <v/>
      </c>
      <c r="I595" s="109" t="str">
        <f t="shared" si="29"/>
        <v/>
      </c>
      <c r="J595" s="113"/>
      <c r="K595" s="90"/>
      <c r="L595" s="73"/>
      <c r="M595" s="69" t="str">
        <f>IF(C595&lt;&gt;"",DailyLog!$S$3,"")</f>
        <v/>
      </c>
      <c r="N595" s="56" t="str">
        <f t="shared" si="28"/>
        <v/>
      </c>
      <c r="O595" s="53" t="str">
        <f>IF($B595&lt;&gt;"",IF(ISNUMBER(_xlfn.XMATCH($B595,Language!$A$6:$E$6)),0,IF(ISNUMBER(_xlfn.XMATCH($B595,Language!$A$29:$E$29)),'Lista de Prestatarios'!$B$3,VLOOKUP(B595,'Lista de Prestatarios'!$A$2:$B$500,2,FALSE))),"")</f>
        <v/>
      </c>
      <c r="P595" s="58" t="str">
        <f>IF(B595&lt;&gt;"",IF(OR(D595&gt;0,G595&gt;0),COUNTIF($B$2:B595,B595),COUNTIFS($B$2:B595,B595,$E$2:E595,"&gt;0")),"")</f>
        <v/>
      </c>
    </row>
    <row r="596" spans="1:16" x14ac:dyDescent="0.35">
      <c r="A596" s="51" t="str">
        <f t="shared" si="27"/>
        <v/>
      </c>
      <c r="B596" s="99"/>
      <c r="C596" s="3"/>
      <c r="D596" s="13"/>
      <c r="E596" s="13"/>
      <c r="F596" s="13"/>
      <c r="G596" s="81"/>
      <c r="H596" s="107" t="str">
        <f>IF(B596&lt;&gt;"",IF(OR(O596=0,O596=999),"",SUMIFS($E$2:E596,$A$2:A596,A596)-SUMIFS($F$2:F596,$A$2:A596,A596)),"")</f>
        <v/>
      </c>
      <c r="I596" s="109" t="str">
        <f t="shared" si="29"/>
        <v/>
      </c>
      <c r="J596" s="113"/>
      <c r="K596" s="90"/>
      <c r="L596" s="73"/>
      <c r="M596" s="69" t="str">
        <f>IF(C596&lt;&gt;"",DailyLog!$S$3,"")</f>
        <v/>
      </c>
      <c r="N596" s="56" t="str">
        <f t="shared" si="28"/>
        <v/>
      </c>
      <c r="O596" s="53" t="str">
        <f>IF($B596&lt;&gt;"",IF(ISNUMBER(_xlfn.XMATCH($B596,Language!$A$6:$E$6)),0,IF(ISNUMBER(_xlfn.XMATCH($B596,Language!$A$29:$E$29)),'Lista de Prestatarios'!$B$3,VLOOKUP(B596,'Lista de Prestatarios'!$A$2:$B$500,2,FALSE))),"")</f>
        <v/>
      </c>
      <c r="P596" s="58" t="str">
        <f>IF(B596&lt;&gt;"",IF(OR(D596&gt;0,G596&gt;0),COUNTIF($B$2:B596,B596),COUNTIFS($B$2:B596,B596,$E$2:E596,"&gt;0")),"")</f>
        <v/>
      </c>
    </row>
    <row r="597" spans="1:16" x14ac:dyDescent="0.35">
      <c r="A597" s="51" t="str">
        <f t="shared" si="27"/>
        <v/>
      </c>
      <c r="B597" s="99"/>
      <c r="C597" s="3"/>
      <c r="D597" s="13"/>
      <c r="E597" s="13"/>
      <c r="F597" s="13"/>
      <c r="G597" s="81"/>
      <c r="H597" s="107" t="str">
        <f>IF(B597&lt;&gt;"",IF(OR(O597=0,O597=999),"",SUMIFS($E$2:E597,$A$2:A597,A597)-SUMIFS($F$2:F597,$A$2:A597,A597)),"")</f>
        <v/>
      </c>
      <c r="I597" s="109" t="str">
        <f t="shared" si="29"/>
        <v/>
      </c>
      <c r="J597" s="113"/>
      <c r="K597" s="90"/>
      <c r="L597" s="73"/>
      <c r="M597" s="69" t="str">
        <f>IF(C597&lt;&gt;"",DailyLog!$S$3,"")</f>
        <v/>
      </c>
      <c r="N597" s="56" t="str">
        <f t="shared" si="28"/>
        <v/>
      </c>
      <c r="O597" s="53" t="str">
        <f>IF($B597&lt;&gt;"",IF(ISNUMBER(_xlfn.XMATCH($B597,Language!$A$6:$E$6)),0,IF(ISNUMBER(_xlfn.XMATCH($B597,Language!$A$29:$E$29)),'Lista de Prestatarios'!$B$3,VLOOKUP(B597,'Lista de Prestatarios'!$A$2:$B$500,2,FALSE))),"")</f>
        <v/>
      </c>
      <c r="P597" s="58" t="str">
        <f>IF(B597&lt;&gt;"",IF(OR(D597&gt;0,G597&gt;0),COUNTIF($B$2:B597,B597),COUNTIFS($B$2:B597,B597,$E$2:E597,"&gt;0")),"")</f>
        <v/>
      </c>
    </row>
    <row r="598" spans="1:16" x14ac:dyDescent="0.35">
      <c r="A598" s="51" t="str">
        <f t="shared" si="27"/>
        <v/>
      </c>
      <c r="B598" s="99"/>
      <c r="C598" s="3"/>
      <c r="D598" s="13"/>
      <c r="E598" s="13"/>
      <c r="F598" s="13"/>
      <c r="G598" s="81"/>
      <c r="H598" s="107" t="str">
        <f>IF(B598&lt;&gt;"",IF(OR(O598=0,O598=999),"",SUMIFS($E$2:E598,$A$2:A598,A598)-SUMIFS($F$2:F598,$A$2:A598,A598)),"")</f>
        <v/>
      </c>
      <c r="I598" s="109" t="str">
        <f t="shared" si="29"/>
        <v/>
      </c>
      <c r="J598" s="113"/>
      <c r="K598" s="90"/>
      <c r="L598" s="73"/>
      <c r="M598" s="69" t="str">
        <f>IF(C598&lt;&gt;"",DailyLog!$S$3,"")</f>
        <v/>
      </c>
      <c r="N598" s="56" t="str">
        <f t="shared" si="28"/>
        <v/>
      </c>
      <c r="O598" s="53" t="str">
        <f>IF($B598&lt;&gt;"",IF(ISNUMBER(_xlfn.XMATCH($B598,Language!$A$6:$E$6)),0,IF(ISNUMBER(_xlfn.XMATCH($B598,Language!$A$29:$E$29)),'Lista de Prestatarios'!$B$3,VLOOKUP(B598,'Lista de Prestatarios'!$A$2:$B$500,2,FALSE))),"")</f>
        <v/>
      </c>
      <c r="P598" s="58" t="str">
        <f>IF(B598&lt;&gt;"",IF(OR(D598&gt;0,G598&gt;0),COUNTIF($B$2:B598,B598),COUNTIFS($B$2:B598,B598,$E$2:E598,"&gt;0")),"")</f>
        <v/>
      </c>
    </row>
    <row r="599" spans="1:16" x14ac:dyDescent="0.35">
      <c r="A599" s="51" t="str">
        <f t="shared" si="27"/>
        <v/>
      </c>
      <c r="B599" s="99"/>
      <c r="C599" s="3"/>
      <c r="D599" s="13"/>
      <c r="E599" s="13"/>
      <c r="F599" s="13"/>
      <c r="G599" s="81"/>
      <c r="H599" s="107" t="str">
        <f>IF(B599&lt;&gt;"",IF(OR(O599=0,O599=999),"",SUMIFS($E$2:E599,$A$2:A599,A599)-SUMIFS($F$2:F599,$A$2:A599,A599)),"")</f>
        <v/>
      </c>
      <c r="I599" s="109" t="str">
        <f t="shared" si="29"/>
        <v/>
      </c>
      <c r="J599" s="113"/>
      <c r="K599" s="90"/>
      <c r="L599" s="73"/>
      <c r="M599" s="69" t="str">
        <f>IF(C599&lt;&gt;"",DailyLog!$S$3,"")</f>
        <v/>
      </c>
      <c r="N599" s="56" t="str">
        <f t="shared" si="28"/>
        <v/>
      </c>
      <c r="O599" s="53" t="str">
        <f>IF($B599&lt;&gt;"",IF(ISNUMBER(_xlfn.XMATCH($B599,Language!$A$6:$E$6)),0,IF(ISNUMBER(_xlfn.XMATCH($B599,Language!$A$29:$E$29)),'Lista de Prestatarios'!$B$3,VLOOKUP(B599,'Lista de Prestatarios'!$A$2:$B$500,2,FALSE))),"")</f>
        <v/>
      </c>
      <c r="P599" s="58" t="str">
        <f>IF(B599&lt;&gt;"",IF(OR(D599&gt;0,G599&gt;0),COUNTIF($B$2:B599,B599),COUNTIFS($B$2:B599,B599,$E$2:E599,"&gt;0")),"")</f>
        <v/>
      </c>
    </row>
    <row r="600" spans="1:16" x14ac:dyDescent="0.35">
      <c r="A600" s="51" t="str">
        <f t="shared" si="27"/>
        <v/>
      </c>
      <c r="B600" s="99"/>
      <c r="C600" s="3"/>
      <c r="D600" s="13"/>
      <c r="E600" s="13"/>
      <c r="F600" s="13"/>
      <c r="G600" s="81"/>
      <c r="H600" s="107" t="str">
        <f>IF(B600&lt;&gt;"",IF(OR(O600=0,O600=999),"",SUMIFS($E$2:E600,$A$2:A600,A600)-SUMIFS($F$2:F600,$A$2:A600,A600)),"")</f>
        <v/>
      </c>
      <c r="I600" s="109" t="str">
        <f t="shared" si="29"/>
        <v/>
      </c>
      <c r="J600" s="113"/>
      <c r="K600" s="90"/>
      <c r="L600" s="73"/>
      <c r="M600" s="69" t="str">
        <f>IF(C600&lt;&gt;"",DailyLog!$S$3,"")</f>
        <v/>
      </c>
      <c r="N600" s="56" t="str">
        <f t="shared" si="28"/>
        <v/>
      </c>
      <c r="O600" s="53" t="str">
        <f>IF($B600&lt;&gt;"",IF(ISNUMBER(_xlfn.XMATCH($B600,Language!$A$6:$E$6)),0,IF(ISNUMBER(_xlfn.XMATCH($B600,Language!$A$29:$E$29)),'Lista de Prestatarios'!$B$3,VLOOKUP(B600,'Lista de Prestatarios'!$A$2:$B$500,2,FALSE))),"")</f>
        <v/>
      </c>
      <c r="P600" s="58" t="str">
        <f>IF(B600&lt;&gt;"",IF(OR(D600&gt;0,G600&gt;0),COUNTIF($B$2:B600,B600),COUNTIFS($B$2:B600,B600,$E$2:E600,"&gt;0")),"")</f>
        <v/>
      </c>
    </row>
    <row r="601" spans="1:16" x14ac:dyDescent="0.35">
      <c r="A601" s="51" t="str">
        <f t="shared" si="27"/>
        <v/>
      </c>
      <c r="B601" s="99"/>
      <c r="C601" s="3"/>
      <c r="D601" s="13"/>
      <c r="E601" s="13"/>
      <c r="F601" s="13"/>
      <c r="G601" s="81"/>
      <c r="H601" s="107" t="str">
        <f>IF(B601&lt;&gt;"",IF(OR(O601=0,O601=999),"",SUMIFS($E$2:E601,$A$2:A601,A601)-SUMIFS($F$2:F601,$A$2:A601,A601)),"")</f>
        <v/>
      </c>
      <c r="I601" s="109" t="str">
        <f t="shared" si="29"/>
        <v/>
      </c>
      <c r="J601" s="113"/>
      <c r="K601" s="90"/>
      <c r="L601" s="73"/>
      <c r="M601" s="69" t="str">
        <f>IF(C601&lt;&gt;"",DailyLog!$S$3,"")</f>
        <v/>
      </c>
      <c r="N601" s="56" t="str">
        <f t="shared" si="28"/>
        <v/>
      </c>
      <c r="O601" s="53" t="str">
        <f>IF($B601&lt;&gt;"",IF(ISNUMBER(_xlfn.XMATCH($B601,Language!$A$6:$E$6)),0,IF(ISNUMBER(_xlfn.XMATCH($B601,Language!$A$29:$E$29)),'Lista de Prestatarios'!$B$3,VLOOKUP(B601,'Lista de Prestatarios'!$A$2:$B$500,2,FALSE))),"")</f>
        <v/>
      </c>
      <c r="P601" s="58" t="str">
        <f>IF(B601&lt;&gt;"",IF(OR(D601&gt;0,G601&gt;0),COUNTIF($B$2:B601,B601),COUNTIFS($B$2:B601,B601,$E$2:E601,"&gt;0")),"")</f>
        <v/>
      </c>
    </row>
    <row r="602" spans="1:16" x14ac:dyDescent="0.35">
      <c r="A602" s="51" t="str">
        <f t="shared" si="27"/>
        <v/>
      </c>
      <c r="B602" s="99"/>
      <c r="C602" s="3"/>
      <c r="D602" s="13"/>
      <c r="E602" s="13"/>
      <c r="F602" s="13"/>
      <c r="G602" s="81"/>
      <c r="H602" s="107" t="str">
        <f>IF(B602&lt;&gt;"",IF(OR(O602=0,O602=999),"",SUMIFS($E$2:E602,$A$2:A602,A602)-SUMIFS($F$2:F602,$A$2:A602,A602)),"")</f>
        <v/>
      </c>
      <c r="I602" s="109" t="str">
        <f t="shared" si="29"/>
        <v/>
      </c>
      <c r="J602" s="113"/>
      <c r="K602" s="90"/>
      <c r="L602" s="73"/>
      <c r="M602" s="69" t="str">
        <f>IF(C602&lt;&gt;"",DailyLog!$S$3,"")</f>
        <v/>
      </c>
      <c r="N602" s="56" t="str">
        <f t="shared" si="28"/>
        <v/>
      </c>
      <c r="O602" s="53" t="str">
        <f>IF($B602&lt;&gt;"",IF(ISNUMBER(_xlfn.XMATCH($B602,Language!$A$6:$E$6)),0,IF(ISNUMBER(_xlfn.XMATCH($B602,Language!$A$29:$E$29)),'Lista de Prestatarios'!$B$3,VLOOKUP(B602,'Lista de Prestatarios'!$A$2:$B$500,2,FALSE))),"")</f>
        <v/>
      </c>
      <c r="P602" s="58" t="str">
        <f>IF(B602&lt;&gt;"",IF(OR(D602&gt;0,G602&gt;0),COUNTIF($B$2:B602,B602),COUNTIFS($B$2:B602,B602,$E$2:E602,"&gt;0")),"")</f>
        <v/>
      </c>
    </row>
    <row r="603" spans="1:16" x14ac:dyDescent="0.35">
      <c r="A603" s="51" t="str">
        <f t="shared" si="27"/>
        <v/>
      </c>
      <c r="B603" s="99"/>
      <c r="C603" s="3"/>
      <c r="D603" s="13"/>
      <c r="E603" s="13"/>
      <c r="F603" s="13"/>
      <c r="G603" s="81"/>
      <c r="H603" s="107" t="str">
        <f>IF(B603&lt;&gt;"",IF(OR(O603=0,O603=999),"",SUMIFS($E$2:E603,$A$2:A603,A603)-SUMIFS($F$2:F603,$A$2:A603,A603)),"")</f>
        <v/>
      </c>
      <c r="I603" s="109" t="str">
        <f t="shared" si="29"/>
        <v/>
      </c>
      <c r="J603" s="113"/>
      <c r="K603" s="90"/>
      <c r="L603" s="73"/>
      <c r="M603" s="69" t="str">
        <f>IF(C603&lt;&gt;"",DailyLog!$S$3,"")</f>
        <v/>
      </c>
      <c r="N603" s="56" t="str">
        <f t="shared" si="28"/>
        <v/>
      </c>
      <c r="O603" s="53" t="str">
        <f>IF($B603&lt;&gt;"",IF(ISNUMBER(_xlfn.XMATCH($B603,Language!$A$6:$E$6)),0,IF(ISNUMBER(_xlfn.XMATCH($B603,Language!$A$29:$E$29)),'Lista de Prestatarios'!$B$3,VLOOKUP(B603,'Lista de Prestatarios'!$A$2:$B$500,2,FALSE))),"")</f>
        <v/>
      </c>
      <c r="P603" s="58" t="str">
        <f>IF(B603&lt;&gt;"",IF(OR(D603&gt;0,G603&gt;0),COUNTIF($B$2:B603,B603),COUNTIFS($B$2:B603,B603,$E$2:E603,"&gt;0")),"")</f>
        <v/>
      </c>
    </row>
    <row r="604" spans="1:16" x14ac:dyDescent="0.35">
      <c r="A604" s="51" t="str">
        <f t="shared" si="27"/>
        <v/>
      </c>
      <c r="B604" s="99"/>
      <c r="C604" s="3"/>
      <c r="D604" s="13"/>
      <c r="E604" s="13"/>
      <c r="F604" s="13"/>
      <c r="G604" s="81"/>
      <c r="H604" s="107" t="str">
        <f>IF(B604&lt;&gt;"",IF(OR(O604=0,O604=999),"",SUMIFS($E$2:E604,$A$2:A604,A604)-SUMIFS($F$2:F604,$A$2:A604,A604)),"")</f>
        <v/>
      </c>
      <c r="I604" s="109" t="str">
        <f t="shared" si="29"/>
        <v/>
      </c>
      <c r="J604" s="113"/>
      <c r="K604" s="90"/>
      <c r="L604" s="73"/>
      <c r="M604" s="69" t="str">
        <f>IF(C604&lt;&gt;"",DailyLog!$S$3,"")</f>
        <v/>
      </c>
      <c r="N604" s="56" t="str">
        <f t="shared" si="28"/>
        <v/>
      </c>
      <c r="O604" s="53" t="str">
        <f>IF($B604&lt;&gt;"",IF(ISNUMBER(_xlfn.XMATCH($B604,Language!$A$6:$E$6)),0,IF(ISNUMBER(_xlfn.XMATCH($B604,Language!$A$29:$E$29)),'Lista de Prestatarios'!$B$3,VLOOKUP(B604,'Lista de Prestatarios'!$A$2:$B$500,2,FALSE))),"")</f>
        <v/>
      </c>
      <c r="P604" s="58" t="str">
        <f>IF(B604&lt;&gt;"",IF(OR(D604&gt;0,G604&gt;0),COUNTIF($B$2:B604,B604),COUNTIFS($B$2:B604,B604,$E$2:E604,"&gt;0")),"")</f>
        <v/>
      </c>
    </row>
    <row r="605" spans="1:16" x14ac:dyDescent="0.35">
      <c r="A605" s="51" t="str">
        <f t="shared" si="27"/>
        <v/>
      </c>
      <c r="B605" s="99"/>
      <c r="C605" s="3"/>
      <c r="D605" s="13"/>
      <c r="E605" s="13"/>
      <c r="F605" s="13"/>
      <c r="G605" s="81"/>
      <c r="H605" s="107" t="str">
        <f>IF(B605&lt;&gt;"",IF(OR(O605=0,O605=999),"",SUMIFS($E$2:E605,$A$2:A605,A605)-SUMIFS($F$2:F605,$A$2:A605,A605)),"")</f>
        <v/>
      </c>
      <c r="I605" s="109" t="str">
        <f t="shared" si="29"/>
        <v/>
      </c>
      <c r="J605" s="113"/>
      <c r="K605" s="90"/>
      <c r="L605" s="73"/>
      <c r="M605" s="69" t="str">
        <f>IF(C605&lt;&gt;"",DailyLog!$S$3,"")</f>
        <v/>
      </c>
      <c r="N605" s="56" t="str">
        <f t="shared" si="28"/>
        <v/>
      </c>
      <c r="O605" s="53" t="str">
        <f>IF($B605&lt;&gt;"",IF(ISNUMBER(_xlfn.XMATCH($B605,Language!$A$6:$E$6)),0,IF(ISNUMBER(_xlfn.XMATCH($B605,Language!$A$29:$E$29)),'Lista de Prestatarios'!$B$3,VLOOKUP(B605,'Lista de Prestatarios'!$A$2:$B$500,2,FALSE))),"")</f>
        <v/>
      </c>
      <c r="P605" s="58" t="str">
        <f>IF(B605&lt;&gt;"",IF(OR(D605&gt;0,G605&gt;0),COUNTIF($B$2:B605,B605),COUNTIFS($B$2:B605,B605,$E$2:E605,"&gt;0")),"")</f>
        <v/>
      </c>
    </row>
    <row r="606" spans="1:16" x14ac:dyDescent="0.35">
      <c r="A606" s="51" t="str">
        <f t="shared" si="27"/>
        <v/>
      </c>
      <c r="B606" s="99"/>
      <c r="C606" s="3"/>
      <c r="D606" s="13"/>
      <c r="E606" s="13"/>
      <c r="F606" s="13"/>
      <c r="G606" s="81"/>
      <c r="H606" s="107" t="str">
        <f>IF(B606&lt;&gt;"",IF(OR(O606=0,O606=999),"",SUMIFS($E$2:E606,$A$2:A606,A606)-SUMIFS($F$2:F606,$A$2:A606,A606)),"")</f>
        <v/>
      </c>
      <c r="I606" s="109" t="str">
        <f t="shared" si="29"/>
        <v/>
      </c>
      <c r="J606" s="113"/>
      <c r="K606" s="90"/>
      <c r="L606" s="73"/>
      <c r="M606" s="69" t="str">
        <f>IF(C606&lt;&gt;"",DailyLog!$S$3,"")</f>
        <v/>
      </c>
      <c r="N606" s="56" t="str">
        <f t="shared" si="28"/>
        <v/>
      </c>
      <c r="O606" s="53" t="str">
        <f>IF($B606&lt;&gt;"",IF(ISNUMBER(_xlfn.XMATCH($B606,Language!$A$6:$E$6)),0,IF(ISNUMBER(_xlfn.XMATCH($B606,Language!$A$29:$E$29)),'Lista de Prestatarios'!$B$3,VLOOKUP(B606,'Lista de Prestatarios'!$A$2:$B$500,2,FALSE))),"")</f>
        <v/>
      </c>
      <c r="P606" s="58" t="str">
        <f>IF(B606&lt;&gt;"",IF(OR(D606&gt;0,G606&gt;0),COUNTIF($B$2:B606,B606),COUNTIFS($B$2:B606,B606,$E$2:E606,"&gt;0")),"")</f>
        <v/>
      </c>
    </row>
    <row r="607" spans="1:16" x14ac:dyDescent="0.35">
      <c r="A607" s="51" t="str">
        <f t="shared" si="27"/>
        <v/>
      </c>
      <c r="B607" s="99"/>
      <c r="C607" s="3"/>
      <c r="D607" s="13"/>
      <c r="E607" s="13"/>
      <c r="F607" s="13"/>
      <c r="G607" s="81"/>
      <c r="H607" s="107" t="str">
        <f>IF(B607&lt;&gt;"",IF(OR(O607=0,O607=999),"",SUMIFS($E$2:E607,$A$2:A607,A607)-SUMIFS($F$2:F607,$A$2:A607,A607)),"")</f>
        <v/>
      </c>
      <c r="I607" s="109" t="str">
        <f t="shared" si="29"/>
        <v/>
      </c>
      <c r="J607" s="113"/>
      <c r="K607" s="90"/>
      <c r="L607" s="73"/>
      <c r="M607" s="69" t="str">
        <f>IF(C607&lt;&gt;"",DailyLog!$S$3,"")</f>
        <v/>
      </c>
      <c r="N607" s="56" t="str">
        <f t="shared" si="28"/>
        <v/>
      </c>
      <c r="O607" s="53" t="str">
        <f>IF($B607&lt;&gt;"",IF(ISNUMBER(_xlfn.XMATCH($B607,Language!$A$6:$E$6)),0,IF(ISNUMBER(_xlfn.XMATCH($B607,Language!$A$29:$E$29)),'Lista de Prestatarios'!$B$3,VLOOKUP(B607,'Lista de Prestatarios'!$A$2:$B$500,2,FALSE))),"")</f>
        <v/>
      </c>
      <c r="P607" s="58" t="str">
        <f>IF(B607&lt;&gt;"",IF(OR(D607&gt;0,G607&gt;0),COUNTIF($B$2:B607,B607),COUNTIFS($B$2:B607,B607,$E$2:E607,"&gt;0")),"")</f>
        <v/>
      </c>
    </row>
    <row r="608" spans="1:16" x14ac:dyDescent="0.35">
      <c r="A608" s="51" t="str">
        <f t="shared" si="27"/>
        <v/>
      </c>
      <c r="B608" s="99"/>
      <c r="C608" s="3"/>
      <c r="D608" s="13"/>
      <c r="E608" s="13"/>
      <c r="F608" s="13"/>
      <c r="G608" s="81"/>
      <c r="H608" s="107" t="str">
        <f>IF(B608&lt;&gt;"",IF(OR(O608=0,O608=999),"",SUMIFS($E$2:E608,$A$2:A608,A608)-SUMIFS($F$2:F608,$A$2:A608,A608)),"")</f>
        <v/>
      </c>
      <c r="I608" s="109" t="str">
        <f t="shared" si="29"/>
        <v/>
      </c>
      <c r="J608" s="113"/>
      <c r="K608" s="90"/>
      <c r="L608" s="73"/>
      <c r="M608" s="69" t="str">
        <f>IF(C608&lt;&gt;"",DailyLog!$S$3,"")</f>
        <v/>
      </c>
      <c r="N608" s="56" t="str">
        <f t="shared" si="28"/>
        <v/>
      </c>
      <c r="O608" s="53" t="str">
        <f>IF($B608&lt;&gt;"",IF(ISNUMBER(_xlfn.XMATCH($B608,Language!$A$6:$E$6)),0,IF(ISNUMBER(_xlfn.XMATCH($B608,Language!$A$29:$E$29)),'Lista de Prestatarios'!$B$3,VLOOKUP(B608,'Lista de Prestatarios'!$A$2:$B$500,2,FALSE))),"")</f>
        <v/>
      </c>
      <c r="P608" s="58" t="str">
        <f>IF(B608&lt;&gt;"",IF(OR(D608&gt;0,G608&gt;0),COUNTIF($B$2:B608,B608),COUNTIFS($B$2:B608,B608,$E$2:E608,"&gt;0")),"")</f>
        <v/>
      </c>
    </row>
    <row r="609" spans="1:16" x14ac:dyDescent="0.35">
      <c r="A609" s="51" t="str">
        <f t="shared" si="27"/>
        <v/>
      </c>
      <c r="B609" s="99"/>
      <c r="C609" s="3"/>
      <c r="D609" s="13"/>
      <c r="E609" s="13"/>
      <c r="F609" s="13"/>
      <c r="G609" s="81"/>
      <c r="H609" s="107" t="str">
        <f>IF(B609&lt;&gt;"",IF(OR(O609=0,O609=999),"",SUMIFS($E$2:E609,$A$2:A609,A609)-SUMIFS($F$2:F609,$A$2:A609,A609)),"")</f>
        <v/>
      </c>
      <c r="I609" s="109" t="str">
        <f t="shared" si="29"/>
        <v/>
      </c>
      <c r="J609" s="113"/>
      <c r="K609" s="90"/>
      <c r="L609" s="73"/>
      <c r="M609" s="69" t="str">
        <f>IF(C609&lt;&gt;"",DailyLog!$S$3,"")</f>
        <v/>
      </c>
      <c r="N609" s="56" t="str">
        <f t="shared" si="28"/>
        <v/>
      </c>
      <c r="O609" s="53" t="str">
        <f>IF($B609&lt;&gt;"",IF(ISNUMBER(_xlfn.XMATCH($B609,Language!$A$6:$E$6)),0,IF(ISNUMBER(_xlfn.XMATCH($B609,Language!$A$29:$E$29)),'Lista de Prestatarios'!$B$3,VLOOKUP(B609,'Lista de Prestatarios'!$A$2:$B$500,2,FALSE))),"")</f>
        <v/>
      </c>
      <c r="P609" s="58" t="str">
        <f>IF(B609&lt;&gt;"",IF(OR(D609&gt;0,G609&gt;0),COUNTIF($B$2:B609,B609),COUNTIFS($B$2:B609,B609,$E$2:E609,"&gt;0")),"")</f>
        <v/>
      </c>
    </row>
    <row r="610" spans="1:16" x14ac:dyDescent="0.35">
      <c r="A610" s="51" t="str">
        <f t="shared" si="27"/>
        <v/>
      </c>
      <c r="B610" s="99"/>
      <c r="C610" s="3"/>
      <c r="D610" s="13"/>
      <c r="E610" s="13"/>
      <c r="F610" s="13"/>
      <c r="G610" s="81"/>
      <c r="H610" s="107" t="str">
        <f>IF(B610&lt;&gt;"",IF(OR(O610=0,O610=999),"",SUMIFS($E$2:E610,$A$2:A610,A610)-SUMIFS($F$2:F610,$A$2:A610,A610)),"")</f>
        <v/>
      </c>
      <c r="I610" s="109" t="str">
        <f t="shared" si="29"/>
        <v/>
      </c>
      <c r="J610" s="113"/>
      <c r="K610" s="90"/>
      <c r="L610" s="73"/>
      <c r="M610" s="69" t="str">
        <f>IF(C610&lt;&gt;"",DailyLog!$S$3,"")</f>
        <v/>
      </c>
      <c r="N610" s="56" t="str">
        <f t="shared" si="28"/>
        <v/>
      </c>
      <c r="O610" s="53" t="str">
        <f>IF($B610&lt;&gt;"",IF(ISNUMBER(_xlfn.XMATCH($B610,Language!$A$6:$E$6)),0,IF(ISNUMBER(_xlfn.XMATCH($B610,Language!$A$29:$E$29)),'Lista de Prestatarios'!$B$3,VLOOKUP(B610,'Lista de Prestatarios'!$A$2:$B$500,2,FALSE))),"")</f>
        <v/>
      </c>
      <c r="P610" s="58" t="str">
        <f>IF(B610&lt;&gt;"",IF(OR(D610&gt;0,G610&gt;0),COUNTIF($B$2:B610,B610),COUNTIFS($B$2:B610,B610,$E$2:E610,"&gt;0")),"")</f>
        <v/>
      </c>
    </row>
    <row r="611" spans="1:16" x14ac:dyDescent="0.35">
      <c r="A611" s="51" t="str">
        <f t="shared" si="27"/>
        <v/>
      </c>
      <c r="B611" s="99"/>
      <c r="C611" s="3"/>
      <c r="D611" s="13"/>
      <c r="E611" s="13"/>
      <c r="F611" s="13"/>
      <c r="G611" s="81"/>
      <c r="H611" s="107" t="str">
        <f>IF(B611&lt;&gt;"",IF(OR(O611=0,O611=999),"",SUMIFS($E$2:E611,$A$2:A611,A611)-SUMIFS($F$2:F611,$A$2:A611,A611)),"")</f>
        <v/>
      </c>
      <c r="I611" s="109" t="str">
        <f t="shared" si="29"/>
        <v/>
      </c>
      <c r="J611" s="113"/>
      <c r="K611" s="90"/>
      <c r="L611" s="73"/>
      <c r="M611" s="69" t="str">
        <f>IF(C611&lt;&gt;"",DailyLog!$S$3,"")</f>
        <v/>
      </c>
      <c r="N611" s="56" t="str">
        <f t="shared" si="28"/>
        <v/>
      </c>
      <c r="O611" s="53" t="str">
        <f>IF($B611&lt;&gt;"",IF(ISNUMBER(_xlfn.XMATCH($B611,Language!$A$6:$E$6)),0,IF(ISNUMBER(_xlfn.XMATCH($B611,Language!$A$29:$E$29)),'Lista de Prestatarios'!$B$3,VLOOKUP(B611,'Lista de Prestatarios'!$A$2:$B$500,2,FALSE))),"")</f>
        <v/>
      </c>
      <c r="P611" s="58" t="str">
        <f>IF(B611&lt;&gt;"",IF(OR(D611&gt;0,G611&gt;0),COUNTIF($B$2:B611,B611),COUNTIFS($B$2:B611,B611,$E$2:E611,"&gt;0")),"")</f>
        <v/>
      </c>
    </row>
    <row r="612" spans="1:16" x14ac:dyDescent="0.35">
      <c r="A612" s="51" t="str">
        <f t="shared" si="27"/>
        <v/>
      </c>
      <c r="B612" s="99"/>
      <c r="C612" s="3"/>
      <c r="D612" s="13"/>
      <c r="E612" s="13"/>
      <c r="F612" s="13"/>
      <c r="G612" s="81"/>
      <c r="H612" s="107" t="str">
        <f>IF(B612&lt;&gt;"",IF(OR(O612=0,O612=999),"",SUMIFS($E$2:E612,$A$2:A612,A612)-SUMIFS($F$2:F612,$A$2:A612,A612)),"")</f>
        <v/>
      </c>
      <c r="I612" s="109" t="str">
        <f t="shared" si="29"/>
        <v/>
      </c>
      <c r="J612" s="113"/>
      <c r="K612" s="90"/>
      <c r="L612" s="73"/>
      <c r="M612" s="69" t="str">
        <f>IF(C612&lt;&gt;"",DailyLog!$S$3,"")</f>
        <v/>
      </c>
      <c r="N612" s="56" t="str">
        <f t="shared" si="28"/>
        <v/>
      </c>
      <c r="O612" s="53" t="str">
        <f>IF($B612&lt;&gt;"",IF(ISNUMBER(_xlfn.XMATCH($B612,Language!$A$6:$E$6)),0,IF(ISNUMBER(_xlfn.XMATCH($B612,Language!$A$29:$E$29)),'Lista de Prestatarios'!$B$3,VLOOKUP(B612,'Lista de Prestatarios'!$A$2:$B$500,2,FALSE))),"")</f>
        <v/>
      </c>
      <c r="P612" s="58" t="str">
        <f>IF(B612&lt;&gt;"",IF(OR(D612&gt;0,G612&gt;0),COUNTIF($B$2:B612,B612),COUNTIFS($B$2:B612,B612,$E$2:E612,"&gt;0")),"")</f>
        <v/>
      </c>
    </row>
    <row r="613" spans="1:16" x14ac:dyDescent="0.35">
      <c r="A613" s="51" t="str">
        <f t="shared" si="27"/>
        <v/>
      </c>
      <c r="B613" s="99"/>
      <c r="C613" s="3"/>
      <c r="D613" s="13"/>
      <c r="E613" s="13"/>
      <c r="F613" s="13"/>
      <c r="G613" s="81"/>
      <c r="H613" s="107" t="str">
        <f>IF(B613&lt;&gt;"",IF(OR(O613=0,O613=999),"",SUMIFS($E$2:E613,$A$2:A613,A613)-SUMIFS($F$2:F613,$A$2:A613,A613)),"")</f>
        <v/>
      </c>
      <c r="I613" s="109" t="str">
        <f t="shared" si="29"/>
        <v/>
      </c>
      <c r="J613" s="113"/>
      <c r="K613" s="90"/>
      <c r="L613" s="73"/>
      <c r="M613" s="69" t="str">
        <f>IF(C613&lt;&gt;"",DailyLog!$S$3,"")</f>
        <v/>
      </c>
      <c r="N613" s="56" t="str">
        <f t="shared" si="28"/>
        <v/>
      </c>
      <c r="O613" s="53" t="str">
        <f>IF($B613&lt;&gt;"",IF(ISNUMBER(_xlfn.XMATCH($B613,Language!$A$6:$E$6)),0,IF(ISNUMBER(_xlfn.XMATCH($B613,Language!$A$29:$E$29)),'Lista de Prestatarios'!$B$3,VLOOKUP(B613,'Lista de Prestatarios'!$A$2:$B$500,2,FALSE))),"")</f>
        <v/>
      </c>
      <c r="P613" s="58" t="str">
        <f>IF(B613&lt;&gt;"",IF(OR(D613&gt;0,G613&gt;0),COUNTIF($B$2:B613,B613),COUNTIFS($B$2:B613,B613,$E$2:E613,"&gt;0")),"")</f>
        <v/>
      </c>
    </row>
    <row r="614" spans="1:16" x14ac:dyDescent="0.35">
      <c r="A614" s="51" t="str">
        <f t="shared" si="27"/>
        <v/>
      </c>
      <c r="B614" s="99"/>
      <c r="C614" s="3"/>
      <c r="D614" s="13"/>
      <c r="E614" s="13"/>
      <c r="F614" s="13"/>
      <c r="G614" s="81"/>
      <c r="H614" s="107" t="str">
        <f>IF(B614&lt;&gt;"",IF(OR(O614=0,O614=999),"",SUMIFS($E$2:E614,$A$2:A614,A614)-SUMIFS($F$2:F614,$A$2:A614,A614)),"")</f>
        <v/>
      </c>
      <c r="I614" s="109" t="str">
        <f t="shared" si="29"/>
        <v/>
      </c>
      <c r="J614" s="113"/>
      <c r="K614" s="90"/>
      <c r="L614" s="73"/>
      <c r="M614" s="69" t="str">
        <f>IF(C614&lt;&gt;"",DailyLog!$S$3,"")</f>
        <v/>
      </c>
      <c r="N614" s="56" t="str">
        <f t="shared" si="28"/>
        <v/>
      </c>
      <c r="O614" s="53" t="str">
        <f>IF($B614&lt;&gt;"",IF(ISNUMBER(_xlfn.XMATCH($B614,Language!$A$6:$E$6)),0,IF(ISNUMBER(_xlfn.XMATCH($B614,Language!$A$29:$E$29)),'Lista de Prestatarios'!$B$3,VLOOKUP(B614,'Lista de Prestatarios'!$A$2:$B$500,2,FALSE))),"")</f>
        <v/>
      </c>
      <c r="P614" s="58" t="str">
        <f>IF(B614&lt;&gt;"",IF(OR(D614&gt;0,G614&gt;0),COUNTIF($B$2:B614,B614),COUNTIFS($B$2:B614,B614,$E$2:E614,"&gt;0")),"")</f>
        <v/>
      </c>
    </row>
    <row r="615" spans="1:16" x14ac:dyDescent="0.35">
      <c r="A615" s="51" t="str">
        <f t="shared" si="27"/>
        <v/>
      </c>
      <c r="B615" s="99"/>
      <c r="C615" s="3"/>
      <c r="D615" s="13"/>
      <c r="E615" s="13"/>
      <c r="F615" s="13"/>
      <c r="G615" s="81"/>
      <c r="H615" s="107" t="str">
        <f>IF(B615&lt;&gt;"",IF(OR(O615=0,O615=999),"",SUMIFS($E$2:E615,$A$2:A615,A615)-SUMIFS($F$2:F615,$A$2:A615,A615)),"")</f>
        <v/>
      </c>
      <c r="I615" s="109" t="str">
        <f t="shared" si="29"/>
        <v/>
      </c>
      <c r="J615" s="113"/>
      <c r="K615" s="90"/>
      <c r="L615" s="73"/>
      <c r="M615" s="69" t="str">
        <f>IF(C615&lt;&gt;"",DailyLog!$S$3,"")</f>
        <v/>
      </c>
      <c r="N615" s="56" t="str">
        <f t="shared" si="28"/>
        <v/>
      </c>
      <c r="O615" s="53" t="str">
        <f>IF($B615&lt;&gt;"",IF(ISNUMBER(_xlfn.XMATCH($B615,Language!$A$6:$E$6)),0,IF(ISNUMBER(_xlfn.XMATCH($B615,Language!$A$29:$E$29)),'Lista de Prestatarios'!$B$3,VLOOKUP(B615,'Lista de Prestatarios'!$A$2:$B$500,2,FALSE))),"")</f>
        <v/>
      </c>
      <c r="P615" s="58" t="str">
        <f>IF(B615&lt;&gt;"",IF(OR(D615&gt;0,G615&gt;0),COUNTIF($B$2:B615,B615),COUNTIFS($B$2:B615,B615,$E$2:E615,"&gt;0")),"")</f>
        <v/>
      </c>
    </row>
    <row r="616" spans="1:16" x14ac:dyDescent="0.35">
      <c r="A616" s="51" t="str">
        <f t="shared" si="27"/>
        <v/>
      </c>
      <c r="B616" s="99"/>
      <c r="C616" s="3"/>
      <c r="D616" s="13"/>
      <c r="E616" s="13"/>
      <c r="F616" s="13"/>
      <c r="G616" s="81"/>
      <c r="H616" s="107" t="str">
        <f>IF(B616&lt;&gt;"",IF(OR(O616=0,O616=999),"",SUMIFS($E$2:E616,$A$2:A616,A616)-SUMIFS($F$2:F616,$A$2:A616,A616)),"")</f>
        <v/>
      </c>
      <c r="I616" s="109" t="str">
        <f t="shared" si="29"/>
        <v/>
      </c>
      <c r="J616" s="113"/>
      <c r="K616" s="90"/>
      <c r="L616" s="73"/>
      <c r="M616" s="69" t="str">
        <f>IF(C616&lt;&gt;"",DailyLog!$S$3,"")</f>
        <v/>
      </c>
      <c r="N616" s="56" t="str">
        <f t="shared" si="28"/>
        <v/>
      </c>
      <c r="O616" s="53" t="str">
        <f>IF($B616&lt;&gt;"",IF(ISNUMBER(_xlfn.XMATCH($B616,Language!$A$6:$E$6)),0,IF(ISNUMBER(_xlfn.XMATCH($B616,Language!$A$29:$E$29)),'Lista de Prestatarios'!$B$3,VLOOKUP(B616,'Lista de Prestatarios'!$A$2:$B$500,2,FALSE))),"")</f>
        <v/>
      </c>
      <c r="P616" s="58" t="str">
        <f>IF(B616&lt;&gt;"",IF(OR(D616&gt;0,G616&gt;0),COUNTIF($B$2:B616,B616),COUNTIFS($B$2:B616,B616,$E$2:E616,"&gt;0")),"")</f>
        <v/>
      </c>
    </row>
    <row r="617" spans="1:16" x14ac:dyDescent="0.35">
      <c r="A617" s="51" t="str">
        <f t="shared" si="27"/>
        <v/>
      </c>
      <c r="B617" s="99"/>
      <c r="C617" s="3"/>
      <c r="D617" s="13"/>
      <c r="E617" s="13"/>
      <c r="F617" s="13"/>
      <c r="G617" s="81"/>
      <c r="H617" s="107" t="str">
        <f>IF(B617&lt;&gt;"",IF(OR(O617=0,O617=999),"",SUMIFS($E$2:E617,$A$2:A617,A617)-SUMIFS($F$2:F617,$A$2:A617,A617)),"")</f>
        <v/>
      </c>
      <c r="I617" s="109" t="str">
        <f t="shared" si="29"/>
        <v/>
      </c>
      <c r="J617" s="113"/>
      <c r="K617" s="90"/>
      <c r="L617" s="73"/>
      <c r="M617" s="69" t="str">
        <f>IF(C617&lt;&gt;"",DailyLog!$S$3,"")</f>
        <v/>
      </c>
      <c r="N617" s="56" t="str">
        <f t="shared" si="28"/>
        <v/>
      </c>
      <c r="O617" s="53" t="str">
        <f>IF($B617&lt;&gt;"",IF(ISNUMBER(_xlfn.XMATCH($B617,Language!$A$6:$E$6)),0,IF(ISNUMBER(_xlfn.XMATCH($B617,Language!$A$29:$E$29)),'Lista de Prestatarios'!$B$3,VLOOKUP(B617,'Lista de Prestatarios'!$A$2:$B$500,2,FALSE))),"")</f>
        <v/>
      </c>
      <c r="P617" s="58" t="str">
        <f>IF(B617&lt;&gt;"",IF(OR(D617&gt;0,G617&gt;0),COUNTIF($B$2:B617,B617),COUNTIFS($B$2:B617,B617,$E$2:E617,"&gt;0")),"")</f>
        <v/>
      </c>
    </row>
    <row r="618" spans="1:16" x14ac:dyDescent="0.35">
      <c r="A618" s="51" t="str">
        <f t="shared" si="27"/>
        <v/>
      </c>
      <c r="B618" s="99"/>
      <c r="C618" s="3"/>
      <c r="D618" s="13"/>
      <c r="E618" s="13"/>
      <c r="F618" s="13"/>
      <c r="G618" s="81"/>
      <c r="H618" s="107" t="str">
        <f>IF(B618&lt;&gt;"",IF(OR(O618=0,O618=999),"",SUMIFS($E$2:E618,$A$2:A618,A618)-SUMIFS($F$2:F618,$A$2:A618,A618)),"")</f>
        <v/>
      </c>
      <c r="I618" s="109" t="str">
        <f t="shared" si="29"/>
        <v/>
      </c>
      <c r="J618" s="113"/>
      <c r="K618" s="90"/>
      <c r="L618" s="73"/>
      <c r="M618" s="69" t="str">
        <f>IF(C618&lt;&gt;"",DailyLog!$S$3,"")</f>
        <v/>
      </c>
      <c r="N618" s="56" t="str">
        <f t="shared" si="28"/>
        <v/>
      </c>
      <c r="O618" s="53" t="str">
        <f>IF($B618&lt;&gt;"",IF(ISNUMBER(_xlfn.XMATCH($B618,Language!$A$6:$E$6)),0,IF(ISNUMBER(_xlfn.XMATCH($B618,Language!$A$29:$E$29)),'Lista de Prestatarios'!$B$3,VLOOKUP(B618,'Lista de Prestatarios'!$A$2:$B$500,2,FALSE))),"")</f>
        <v/>
      </c>
      <c r="P618" s="58" t="str">
        <f>IF(B618&lt;&gt;"",IF(OR(D618&gt;0,G618&gt;0),COUNTIF($B$2:B618,B618),COUNTIFS($B$2:B618,B618,$E$2:E618,"&gt;0")),"")</f>
        <v/>
      </c>
    </row>
    <row r="619" spans="1:16" x14ac:dyDescent="0.35">
      <c r="A619" s="51" t="str">
        <f t="shared" si="27"/>
        <v/>
      </c>
      <c r="B619" s="99"/>
      <c r="C619" s="3"/>
      <c r="D619" s="13"/>
      <c r="E619" s="13"/>
      <c r="F619" s="13"/>
      <c r="G619" s="81"/>
      <c r="H619" s="107" t="str">
        <f>IF(B619&lt;&gt;"",IF(OR(O619=0,O619=999),"",SUMIFS($E$2:E619,$A$2:A619,A619)-SUMIFS($F$2:F619,$A$2:A619,A619)),"")</f>
        <v/>
      </c>
      <c r="I619" s="109" t="str">
        <f t="shared" si="29"/>
        <v/>
      </c>
      <c r="J619" s="113"/>
      <c r="K619" s="90"/>
      <c r="L619" s="73"/>
      <c r="M619" s="69" t="str">
        <f>IF(C619&lt;&gt;"",DailyLog!$S$3,"")</f>
        <v/>
      </c>
      <c r="N619" s="56" t="str">
        <f t="shared" si="28"/>
        <v/>
      </c>
      <c r="O619" s="53" t="str">
        <f>IF($B619&lt;&gt;"",IF(ISNUMBER(_xlfn.XMATCH($B619,Language!$A$6:$E$6)),0,IF(ISNUMBER(_xlfn.XMATCH($B619,Language!$A$29:$E$29)),'Lista de Prestatarios'!$B$3,VLOOKUP(B619,'Lista de Prestatarios'!$A$2:$B$500,2,FALSE))),"")</f>
        <v/>
      </c>
      <c r="P619" s="58" t="str">
        <f>IF(B619&lt;&gt;"",IF(OR(D619&gt;0,G619&gt;0),COUNTIF($B$2:B619,B619),COUNTIFS($B$2:B619,B619,$E$2:E619,"&gt;0")),"")</f>
        <v/>
      </c>
    </row>
    <row r="620" spans="1:16" x14ac:dyDescent="0.35">
      <c r="A620" s="51" t="str">
        <f t="shared" si="27"/>
        <v/>
      </c>
      <c r="B620" s="99"/>
      <c r="C620" s="3"/>
      <c r="D620" s="13"/>
      <c r="E620" s="13"/>
      <c r="F620" s="13"/>
      <c r="G620" s="81"/>
      <c r="H620" s="107" t="str">
        <f>IF(B620&lt;&gt;"",IF(OR(O620=0,O620=999),"",SUMIFS($E$2:E620,$A$2:A620,A620)-SUMIFS($F$2:F620,$A$2:A620,A620)),"")</f>
        <v/>
      </c>
      <c r="I620" s="109" t="str">
        <f t="shared" si="29"/>
        <v/>
      </c>
      <c r="J620" s="113"/>
      <c r="K620" s="90"/>
      <c r="L620" s="73"/>
      <c r="M620" s="69" t="str">
        <f>IF(C620&lt;&gt;"",DailyLog!$S$3,"")</f>
        <v/>
      </c>
      <c r="N620" s="56" t="str">
        <f t="shared" si="28"/>
        <v/>
      </c>
      <c r="O620" s="53" t="str">
        <f>IF($B620&lt;&gt;"",IF(ISNUMBER(_xlfn.XMATCH($B620,Language!$A$6:$E$6)),0,IF(ISNUMBER(_xlfn.XMATCH($B620,Language!$A$29:$E$29)),'Lista de Prestatarios'!$B$3,VLOOKUP(B620,'Lista de Prestatarios'!$A$2:$B$500,2,FALSE))),"")</f>
        <v/>
      </c>
      <c r="P620" s="58" t="str">
        <f>IF(B620&lt;&gt;"",IF(OR(D620&gt;0,G620&gt;0),COUNTIF($B$2:B620,B620),COUNTIFS($B$2:B620,B620,$E$2:E620,"&gt;0")),"")</f>
        <v/>
      </c>
    </row>
    <row r="621" spans="1:16" x14ac:dyDescent="0.35">
      <c r="A621" s="51" t="str">
        <f t="shared" si="27"/>
        <v/>
      </c>
      <c r="B621" s="99"/>
      <c r="C621" s="3"/>
      <c r="D621" s="13"/>
      <c r="E621" s="13"/>
      <c r="F621" s="13"/>
      <c r="G621" s="81"/>
      <c r="H621" s="107" t="str">
        <f>IF(B621&lt;&gt;"",IF(OR(O621=0,O621=999),"",SUMIFS($E$2:E621,$A$2:A621,A621)-SUMIFS($F$2:F621,$A$2:A621,A621)),"")</f>
        <v/>
      </c>
      <c r="I621" s="109" t="str">
        <f t="shared" si="29"/>
        <v/>
      </c>
      <c r="J621" s="113"/>
      <c r="K621" s="90"/>
      <c r="L621" s="73"/>
      <c r="M621" s="69" t="str">
        <f>IF(C621&lt;&gt;"",DailyLog!$S$3,"")</f>
        <v/>
      </c>
      <c r="N621" s="56" t="str">
        <f t="shared" si="28"/>
        <v/>
      </c>
      <c r="O621" s="53" t="str">
        <f>IF($B621&lt;&gt;"",IF(ISNUMBER(_xlfn.XMATCH($B621,Language!$A$6:$E$6)),0,IF(ISNUMBER(_xlfn.XMATCH($B621,Language!$A$29:$E$29)),'Lista de Prestatarios'!$B$3,VLOOKUP(B621,'Lista de Prestatarios'!$A$2:$B$500,2,FALSE))),"")</f>
        <v/>
      </c>
      <c r="P621" s="58" t="str">
        <f>IF(B621&lt;&gt;"",IF(OR(D621&gt;0,G621&gt;0),COUNTIF($B$2:B621,B621),COUNTIFS($B$2:B621,B621,$E$2:E621,"&gt;0")),"")</f>
        <v/>
      </c>
    </row>
    <row r="622" spans="1:16" x14ac:dyDescent="0.35">
      <c r="A622" s="51" t="str">
        <f t="shared" si="27"/>
        <v/>
      </c>
      <c r="B622" s="99"/>
      <c r="C622" s="3"/>
      <c r="D622" s="13"/>
      <c r="E622" s="13"/>
      <c r="F622" s="13"/>
      <c r="G622" s="81"/>
      <c r="H622" s="107" t="str">
        <f>IF(B622&lt;&gt;"",IF(OR(O622=0,O622=999),"",SUMIFS($E$2:E622,$A$2:A622,A622)-SUMIFS($F$2:F622,$A$2:A622,A622)),"")</f>
        <v/>
      </c>
      <c r="I622" s="109" t="str">
        <f t="shared" si="29"/>
        <v/>
      </c>
      <c r="J622" s="113"/>
      <c r="K622" s="90"/>
      <c r="L622" s="73"/>
      <c r="M622" s="69" t="str">
        <f>IF(C622&lt;&gt;"",DailyLog!$S$3,"")</f>
        <v/>
      </c>
      <c r="N622" s="56" t="str">
        <f t="shared" si="28"/>
        <v/>
      </c>
      <c r="O622" s="53" t="str">
        <f>IF($B622&lt;&gt;"",IF(ISNUMBER(_xlfn.XMATCH($B622,Language!$A$6:$E$6)),0,IF(ISNUMBER(_xlfn.XMATCH($B622,Language!$A$29:$E$29)),'Lista de Prestatarios'!$B$3,VLOOKUP(B622,'Lista de Prestatarios'!$A$2:$B$500,2,FALSE))),"")</f>
        <v/>
      </c>
      <c r="P622" s="58" t="str">
        <f>IF(B622&lt;&gt;"",IF(OR(D622&gt;0,G622&gt;0),COUNTIF($B$2:B622,B622),COUNTIFS($B$2:B622,B622,$E$2:E622,"&gt;0")),"")</f>
        <v/>
      </c>
    </row>
    <row r="623" spans="1:16" x14ac:dyDescent="0.35">
      <c r="A623" s="51" t="str">
        <f t="shared" si="27"/>
        <v/>
      </c>
      <c r="B623" s="99"/>
      <c r="C623" s="3"/>
      <c r="D623" s="13"/>
      <c r="E623" s="13"/>
      <c r="F623" s="13"/>
      <c r="G623" s="81"/>
      <c r="H623" s="107" t="str">
        <f>IF(B623&lt;&gt;"",IF(OR(O623=0,O623=999),"",SUMIFS($E$2:E623,$A$2:A623,A623)-SUMIFS($F$2:F623,$A$2:A623,A623)),"")</f>
        <v/>
      </c>
      <c r="I623" s="109" t="str">
        <f t="shared" si="29"/>
        <v/>
      </c>
      <c r="J623" s="113"/>
      <c r="K623" s="90"/>
      <c r="L623" s="73"/>
      <c r="M623" s="69" t="str">
        <f>IF(C623&lt;&gt;"",DailyLog!$S$3,"")</f>
        <v/>
      </c>
      <c r="N623" s="56" t="str">
        <f t="shared" si="28"/>
        <v/>
      </c>
      <c r="O623" s="53" t="str">
        <f>IF($B623&lt;&gt;"",IF(ISNUMBER(_xlfn.XMATCH($B623,Language!$A$6:$E$6)),0,IF(ISNUMBER(_xlfn.XMATCH($B623,Language!$A$29:$E$29)),'Lista de Prestatarios'!$B$3,VLOOKUP(B623,'Lista de Prestatarios'!$A$2:$B$500,2,FALSE))),"")</f>
        <v/>
      </c>
      <c r="P623" s="58" t="str">
        <f>IF(B623&lt;&gt;"",IF(OR(D623&gt;0,G623&gt;0),COUNTIF($B$2:B623,B623),COUNTIFS($B$2:B623,B623,$E$2:E623,"&gt;0")),"")</f>
        <v/>
      </c>
    </row>
    <row r="624" spans="1:16" x14ac:dyDescent="0.35">
      <c r="A624" s="51" t="str">
        <f t="shared" si="27"/>
        <v/>
      </c>
      <c r="B624" s="99"/>
      <c r="C624" s="3"/>
      <c r="D624" s="13"/>
      <c r="E624" s="13"/>
      <c r="F624" s="13"/>
      <c r="G624" s="81"/>
      <c r="H624" s="107" t="str">
        <f>IF(B624&lt;&gt;"",IF(OR(O624=0,O624=999),"",SUMIFS($E$2:E624,$A$2:A624,A624)-SUMIFS($F$2:F624,$A$2:A624,A624)),"")</f>
        <v/>
      </c>
      <c r="I624" s="109" t="str">
        <f t="shared" si="29"/>
        <v/>
      </c>
      <c r="J624" s="113"/>
      <c r="K624" s="90"/>
      <c r="L624" s="73"/>
      <c r="M624" s="69" t="str">
        <f>IF(C624&lt;&gt;"",DailyLog!$S$3,"")</f>
        <v/>
      </c>
      <c r="N624" s="56" t="str">
        <f t="shared" si="28"/>
        <v/>
      </c>
      <c r="O624" s="53" t="str">
        <f>IF($B624&lt;&gt;"",IF(ISNUMBER(_xlfn.XMATCH($B624,Language!$A$6:$E$6)),0,IF(ISNUMBER(_xlfn.XMATCH($B624,Language!$A$29:$E$29)),'Lista de Prestatarios'!$B$3,VLOOKUP(B624,'Lista de Prestatarios'!$A$2:$B$500,2,FALSE))),"")</f>
        <v/>
      </c>
      <c r="P624" s="58" t="str">
        <f>IF(B624&lt;&gt;"",IF(OR(D624&gt;0,G624&gt;0),COUNTIF($B$2:B624,B624),COUNTIFS($B$2:B624,B624,$E$2:E624,"&gt;0")),"")</f>
        <v/>
      </c>
    </row>
    <row r="625" spans="1:16" x14ac:dyDescent="0.35">
      <c r="A625" s="51" t="str">
        <f t="shared" si="27"/>
        <v/>
      </c>
      <c r="B625" s="101"/>
      <c r="C625" s="3"/>
      <c r="D625" s="13"/>
      <c r="E625" s="13"/>
      <c r="F625" s="13"/>
      <c r="G625" s="81"/>
      <c r="H625" s="107" t="str">
        <f>IF(B625&lt;&gt;"",IF(OR(O625=0,O625=999),"",SUMIFS($E$2:E625,$A$2:A625,A625)-SUMIFS($F$2:F625,$A$2:A625,A625)),"")</f>
        <v/>
      </c>
      <c r="I625" s="109" t="str">
        <f t="shared" si="29"/>
        <v/>
      </c>
      <c r="J625" s="113"/>
      <c r="K625" s="90"/>
      <c r="L625" s="73"/>
      <c r="M625" s="69" t="str">
        <f>IF(C625&lt;&gt;"",DailyLog!$S$3,"")</f>
        <v/>
      </c>
      <c r="N625" s="56" t="str">
        <f t="shared" si="28"/>
        <v/>
      </c>
      <c r="O625" s="53" t="str">
        <f>IF($B625&lt;&gt;"",IF(ISNUMBER(_xlfn.XMATCH($B625,Language!$A$6:$E$6)),0,IF(ISNUMBER(_xlfn.XMATCH($B625,Language!$A$29:$E$29)),'Lista de Prestatarios'!$B$3,VLOOKUP(B625,'Lista de Prestatarios'!$A$2:$B$500,2,FALSE))),"")</f>
        <v/>
      </c>
      <c r="P625" s="58" t="str">
        <f>IF(B625&lt;&gt;"",IF(OR(D625&gt;0,G625&gt;0),COUNTIF($B$2:B625,B625),COUNTIFS($B$2:B625,B625,$E$2:E625,"&gt;0")),"")</f>
        <v/>
      </c>
    </row>
    <row r="626" spans="1:16" x14ac:dyDescent="0.35">
      <c r="A626" s="51" t="str">
        <f t="shared" si="27"/>
        <v/>
      </c>
      <c r="B626" s="99"/>
      <c r="C626" s="3"/>
      <c r="D626" s="13"/>
      <c r="E626" s="13"/>
      <c r="F626" s="13"/>
      <c r="G626" s="81"/>
      <c r="H626" s="107" t="str">
        <f>IF(B626&lt;&gt;"",IF(OR(O626=0,O626=999),"",SUMIFS($E$2:E626,$A$2:A626,A626)-SUMIFS($F$2:F626,$A$2:A626,A626)),"")</f>
        <v/>
      </c>
      <c r="I626" s="109" t="str">
        <f t="shared" si="29"/>
        <v/>
      </c>
      <c r="J626" s="113"/>
      <c r="K626" s="90"/>
      <c r="L626" s="73"/>
      <c r="M626" s="69" t="str">
        <f>IF(C626&lt;&gt;"",DailyLog!$S$3,"")</f>
        <v/>
      </c>
      <c r="N626" s="56" t="str">
        <f t="shared" si="28"/>
        <v/>
      </c>
      <c r="O626" s="53" t="str">
        <f>IF($B626&lt;&gt;"",IF(ISNUMBER(_xlfn.XMATCH($B626,Language!$A$6:$E$6)),0,IF(ISNUMBER(_xlfn.XMATCH($B626,Language!$A$29:$E$29)),'Lista de Prestatarios'!$B$3,VLOOKUP(B626,'Lista de Prestatarios'!$A$2:$B$500,2,FALSE))),"")</f>
        <v/>
      </c>
      <c r="P626" s="58" t="str">
        <f>IF(B626&lt;&gt;"",IF(OR(D626&gt;0,G626&gt;0),COUNTIF($B$2:B626,B626),COUNTIFS($B$2:B626,B626,$E$2:E626,"&gt;0")),"")</f>
        <v/>
      </c>
    </row>
    <row r="627" spans="1:16" x14ac:dyDescent="0.35">
      <c r="A627" s="51" t="str">
        <f t="shared" si="27"/>
        <v/>
      </c>
      <c r="B627" s="99"/>
      <c r="C627" s="3"/>
      <c r="D627" s="13"/>
      <c r="E627" s="13"/>
      <c r="F627" s="13"/>
      <c r="G627" s="81"/>
      <c r="H627" s="107" t="str">
        <f>IF(B627&lt;&gt;"",IF(OR(O627=0,O627=999),"",SUMIFS($E$2:E627,$A$2:A627,A627)-SUMIFS($F$2:F627,$A$2:A627,A627)),"")</f>
        <v/>
      </c>
      <c r="I627" s="109" t="str">
        <f t="shared" si="29"/>
        <v/>
      </c>
      <c r="J627" s="113"/>
      <c r="K627" s="90"/>
      <c r="L627" s="73"/>
      <c r="M627" s="69" t="str">
        <f>IF(C627&lt;&gt;"",DailyLog!$S$3,"")</f>
        <v/>
      </c>
      <c r="N627" s="56" t="str">
        <f t="shared" si="28"/>
        <v/>
      </c>
      <c r="O627" s="53" t="str">
        <f>IF($B627&lt;&gt;"",IF(ISNUMBER(_xlfn.XMATCH($B627,Language!$A$6:$E$6)),0,IF(ISNUMBER(_xlfn.XMATCH($B627,Language!$A$29:$E$29)),'Lista de Prestatarios'!$B$3,VLOOKUP(B627,'Lista de Prestatarios'!$A$2:$B$500,2,FALSE))),"")</f>
        <v/>
      </c>
      <c r="P627" s="58" t="str">
        <f>IF(B627&lt;&gt;"",IF(OR(D627&gt;0,G627&gt;0),COUNTIF($B$2:B627,B627),COUNTIFS($B$2:B627,B627,$E$2:E627,"&gt;0")),"")</f>
        <v/>
      </c>
    </row>
    <row r="628" spans="1:16" x14ac:dyDescent="0.35">
      <c r="A628" s="51" t="str">
        <f t="shared" si="27"/>
        <v/>
      </c>
      <c r="B628" s="99"/>
      <c r="C628" s="3"/>
      <c r="D628" s="13"/>
      <c r="E628" s="13"/>
      <c r="F628" s="13"/>
      <c r="G628" s="81"/>
      <c r="H628" s="107" t="str">
        <f>IF(B628&lt;&gt;"",IF(OR(O628=0,O628=999),"",SUMIFS($E$2:E628,$A$2:A628,A628)-SUMIFS($F$2:F628,$A$2:A628,A628)),"")</f>
        <v/>
      </c>
      <c r="I628" s="109" t="str">
        <f t="shared" si="29"/>
        <v/>
      </c>
      <c r="J628" s="113"/>
      <c r="K628" s="90"/>
      <c r="L628" s="73"/>
      <c r="M628" s="69" t="str">
        <f>IF(C628&lt;&gt;"",DailyLog!$S$3,"")</f>
        <v/>
      </c>
      <c r="N628" s="56" t="str">
        <f t="shared" si="28"/>
        <v/>
      </c>
      <c r="O628" s="53" t="str">
        <f>IF($B628&lt;&gt;"",IF(ISNUMBER(_xlfn.XMATCH($B628,Language!$A$6:$E$6)),0,IF(ISNUMBER(_xlfn.XMATCH($B628,Language!$A$29:$E$29)),'Lista de Prestatarios'!$B$3,VLOOKUP(B628,'Lista de Prestatarios'!$A$2:$B$500,2,FALSE))),"")</f>
        <v/>
      </c>
      <c r="P628" s="58" t="str">
        <f>IF(B628&lt;&gt;"",IF(OR(D628&gt;0,G628&gt;0),COUNTIF($B$2:B628,B628),COUNTIFS($B$2:B628,B628,$E$2:E628,"&gt;0")),"")</f>
        <v/>
      </c>
    </row>
    <row r="629" spans="1:16" x14ac:dyDescent="0.35">
      <c r="A629" s="51" t="str">
        <f t="shared" si="27"/>
        <v/>
      </c>
      <c r="B629" s="99"/>
      <c r="C629" s="3"/>
      <c r="D629" s="13"/>
      <c r="E629" s="13"/>
      <c r="F629" s="13"/>
      <c r="G629" s="81"/>
      <c r="H629" s="107" t="str">
        <f>IF(B629&lt;&gt;"",IF(OR(O629=0,O629=999),"",SUMIFS($E$2:E629,$A$2:A629,A629)-SUMIFS($F$2:F629,$A$2:A629,A629)),"")</f>
        <v/>
      </c>
      <c r="I629" s="109" t="str">
        <f t="shared" si="29"/>
        <v/>
      </c>
      <c r="J629" s="113"/>
      <c r="K629" s="90"/>
      <c r="L629" s="73"/>
      <c r="M629" s="69" t="str">
        <f>IF(C629&lt;&gt;"",DailyLog!$S$3,"")</f>
        <v/>
      </c>
      <c r="N629" s="56" t="str">
        <f t="shared" si="28"/>
        <v/>
      </c>
      <c r="O629" s="53" t="str">
        <f>IF($B629&lt;&gt;"",IF(ISNUMBER(_xlfn.XMATCH($B629,Language!$A$6:$E$6)),0,IF(ISNUMBER(_xlfn.XMATCH($B629,Language!$A$29:$E$29)),'Lista de Prestatarios'!$B$3,VLOOKUP(B629,'Lista de Prestatarios'!$A$2:$B$500,2,FALSE))),"")</f>
        <v/>
      </c>
      <c r="P629" s="58" t="str">
        <f>IF(B629&lt;&gt;"",IF(OR(D629&gt;0,G629&gt;0),COUNTIF($B$2:B629,B629),COUNTIFS($B$2:B629,B629,$E$2:E629,"&gt;0")),"")</f>
        <v/>
      </c>
    </row>
    <row r="630" spans="1:16" x14ac:dyDescent="0.35">
      <c r="A630" s="51" t="str">
        <f t="shared" si="27"/>
        <v/>
      </c>
      <c r="B630" s="99"/>
      <c r="C630" s="3"/>
      <c r="D630" s="13"/>
      <c r="E630" s="13"/>
      <c r="F630" s="13"/>
      <c r="G630" s="81"/>
      <c r="H630" s="107" t="str">
        <f>IF(B630&lt;&gt;"",IF(OR(O630=0,O630=999),"",SUMIFS($E$2:E630,$A$2:A630,A630)-SUMIFS($F$2:F630,$A$2:A630,A630)),"")</f>
        <v/>
      </c>
      <c r="I630" s="109" t="str">
        <f t="shared" si="29"/>
        <v/>
      </c>
      <c r="J630" s="113"/>
      <c r="K630" s="90"/>
      <c r="L630" s="73"/>
      <c r="M630" s="69" t="str">
        <f>IF(C630&lt;&gt;"",DailyLog!$S$3,"")</f>
        <v/>
      </c>
      <c r="N630" s="56" t="str">
        <f t="shared" si="28"/>
        <v/>
      </c>
      <c r="O630" s="53" t="str">
        <f>IF($B630&lt;&gt;"",IF(ISNUMBER(_xlfn.XMATCH($B630,Language!$A$6:$E$6)),0,IF(ISNUMBER(_xlfn.XMATCH($B630,Language!$A$29:$E$29)),'Lista de Prestatarios'!$B$3,VLOOKUP(B630,'Lista de Prestatarios'!$A$2:$B$500,2,FALSE))),"")</f>
        <v/>
      </c>
      <c r="P630" s="58" t="str">
        <f>IF(B630&lt;&gt;"",IF(OR(D630&gt;0,G630&gt;0),COUNTIF($B$2:B630,B630),COUNTIFS($B$2:B630,B630,$E$2:E630,"&gt;0")),"")</f>
        <v/>
      </c>
    </row>
    <row r="631" spans="1:16" x14ac:dyDescent="0.35">
      <c r="A631" s="51" t="str">
        <f t="shared" si="27"/>
        <v/>
      </c>
      <c r="B631" s="99"/>
      <c r="C631" s="3"/>
      <c r="D631" s="13"/>
      <c r="E631" s="13"/>
      <c r="F631" s="13"/>
      <c r="G631" s="81"/>
      <c r="H631" s="107" t="str">
        <f>IF(B631&lt;&gt;"",IF(OR(O631=0,O631=999),"",SUMIFS($E$2:E631,$A$2:A631,A631)-SUMIFS($F$2:F631,$A$2:A631,A631)),"")</f>
        <v/>
      </c>
      <c r="I631" s="109" t="str">
        <f t="shared" si="29"/>
        <v/>
      </c>
      <c r="J631" s="113"/>
      <c r="K631" s="90"/>
      <c r="L631" s="73"/>
      <c r="M631" s="69" t="str">
        <f>IF(C631&lt;&gt;"",DailyLog!$S$3,"")</f>
        <v/>
      </c>
      <c r="N631" s="56" t="str">
        <f t="shared" si="28"/>
        <v/>
      </c>
      <c r="O631" s="53" t="str">
        <f>IF($B631&lt;&gt;"",IF(ISNUMBER(_xlfn.XMATCH($B631,Language!$A$6:$E$6)),0,IF(ISNUMBER(_xlfn.XMATCH($B631,Language!$A$29:$E$29)),'Lista de Prestatarios'!$B$3,VLOOKUP(B631,'Lista de Prestatarios'!$A$2:$B$500,2,FALSE))),"")</f>
        <v/>
      </c>
      <c r="P631" s="58" t="str">
        <f>IF(B631&lt;&gt;"",IF(OR(D631&gt;0,G631&gt;0),COUNTIF($B$2:B631,B631),COUNTIFS($B$2:B631,B631,$E$2:E631,"&gt;0")),"")</f>
        <v/>
      </c>
    </row>
    <row r="632" spans="1:16" x14ac:dyDescent="0.35">
      <c r="A632" s="51" t="str">
        <f t="shared" si="27"/>
        <v/>
      </c>
      <c r="B632" s="99"/>
      <c r="C632" s="3"/>
      <c r="D632" s="13"/>
      <c r="E632" s="13"/>
      <c r="F632" s="13"/>
      <c r="G632" s="81"/>
      <c r="H632" s="107" t="str">
        <f>IF(B632&lt;&gt;"",IF(OR(O632=0,O632=999),"",SUMIFS($E$2:E632,$A$2:A632,A632)-SUMIFS($F$2:F632,$A$2:A632,A632)),"")</f>
        <v/>
      </c>
      <c r="I632" s="109" t="str">
        <f t="shared" si="29"/>
        <v/>
      </c>
      <c r="J632" s="113"/>
      <c r="K632" s="90"/>
      <c r="L632" s="73"/>
      <c r="M632" s="69" t="str">
        <f>IF(C632&lt;&gt;"",DailyLog!$S$3,"")</f>
        <v/>
      </c>
      <c r="N632" s="56" t="str">
        <f t="shared" si="28"/>
        <v/>
      </c>
      <c r="O632" s="53" t="str">
        <f>IF($B632&lt;&gt;"",IF(ISNUMBER(_xlfn.XMATCH($B632,Language!$A$6:$E$6)),0,IF(ISNUMBER(_xlfn.XMATCH($B632,Language!$A$29:$E$29)),'Lista de Prestatarios'!$B$3,VLOOKUP(B632,'Lista de Prestatarios'!$A$2:$B$500,2,FALSE))),"")</f>
        <v/>
      </c>
      <c r="P632" s="58" t="str">
        <f>IF(B632&lt;&gt;"",IF(OR(D632&gt;0,G632&gt;0),COUNTIF($B$2:B632,B632),COUNTIFS($B$2:B632,B632,$E$2:E632,"&gt;0")),"")</f>
        <v/>
      </c>
    </row>
    <row r="633" spans="1:16" x14ac:dyDescent="0.35">
      <c r="A633" s="51" t="str">
        <f t="shared" si="27"/>
        <v/>
      </c>
      <c r="B633" s="99"/>
      <c r="C633" s="3"/>
      <c r="D633" s="13"/>
      <c r="E633" s="13"/>
      <c r="F633" s="13"/>
      <c r="G633" s="81"/>
      <c r="H633" s="107" t="str">
        <f>IF(B633&lt;&gt;"",IF(OR(O633=0,O633=999),"",SUMIFS($E$2:E633,$A$2:A633,A633)-SUMIFS($F$2:F633,$A$2:A633,A633)),"")</f>
        <v/>
      </c>
      <c r="I633" s="109" t="str">
        <f t="shared" si="29"/>
        <v/>
      </c>
      <c r="J633" s="113"/>
      <c r="K633" s="90"/>
      <c r="L633" s="73"/>
      <c r="M633" s="69" t="str">
        <f>IF(C633&lt;&gt;"",DailyLog!$S$3,"")</f>
        <v/>
      </c>
      <c r="N633" s="56" t="str">
        <f t="shared" si="28"/>
        <v/>
      </c>
      <c r="O633" s="53" t="str">
        <f>IF($B633&lt;&gt;"",IF(ISNUMBER(_xlfn.XMATCH($B633,Language!$A$6:$E$6)),0,IF(ISNUMBER(_xlfn.XMATCH($B633,Language!$A$29:$E$29)),'Lista de Prestatarios'!$B$3,VLOOKUP(B633,'Lista de Prestatarios'!$A$2:$B$500,2,FALSE))),"")</f>
        <v/>
      </c>
      <c r="P633" s="58" t="str">
        <f>IF(B633&lt;&gt;"",IF(OR(D633&gt;0,G633&gt;0),COUNTIF($B$2:B633,B633),COUNTIFS($B$2:B633,B633,$E$2:E633,"&gt;0")),"")</f>
        <v/>
      </c>
    </row>
    <row r="634" spans="1:16" x14ac:dyDescent="0.35">
      <c r="A634" s="51" t="str">
        <f t="shared" si="27"/>
        <v/>
      </c>
      <c r="B634" s="99"/>
      <c r="C634" s="3"/>
      <c r="D634" s="13"/>
      <c r="E634" s="13"/>
      <c r="F634" s="13"/>
      <c r="G634" s="81"/>
      <c r="H634" s="107" t="str">
        <f>IF(B634&lt;&gt;"",IF(OR(O634=0,O634=999),"",SUMIFS($E$2:E634,$A$2:A634,A634)-SUMIFS($F$2:F634,$A$2:A634,A634)),"")</f>
        <v/>
      </c>
      <c r="I634" s="109" t="str">
        <f t="shared" si="29"/>
        <v/>
      </c>
      <c r="J634" s="113"/>
      <c r="K634" s="90"/>
      <c r="L634" s="73"/>
      <c r="M634" s="69" t="str">
        <f>IF(C634&lt;&gt;"",DailyLog!$S$3,"")</f>
        <v/>
      </c>
      <c r="N634" s="56" t="str">
        <f t="shared" si="28"/>
        <v/>
      </c>
      <c r="O634" s="53" t="str">
        <f>IF($B634&lt;&gt;"",IF(ISNUMBER(_xlfn.XMATCH($B634,Language!$A$6:$E$6)),0,IF(ISNUMBER(_xlfn.XMATCH($B634,Language!$A$29:$E$29)),'Lista de Prestatarios'!$B$3,VLOOKUP(B634,'Lista de Prestatarios'!$A$2:$B$500,2,FALSE))),"")</f>
        <v/>
      </c>
      <c r="P634" s="58" t="str">
        <f>IF(B634&lt;&gt;"",IF(OR(D634&gt;0,G634&gt;0),COUNTIF($B$2:B634,B634),COUNTIFS($B$2:B634,B634,$E$2:E634,"&gt;0")),"")</f>
        <v/>
      </c>
    </row>
    <row r="635" spans="1:16" x14ac:dyDescent="0.35">
      <c r="A635" s="51" t="str">
        <f t="shared" si="27"/>
        <v/>
      </c>
      <c r="B635" s="99"/>
      <c r="C635" s="3"/>
      <c r="D635" s="13"/>
      <c r="E635" s="13"/>
      <c r="F635" s="13"/>
      <c r="G635" s="81"/>
      <c r="H635" s="107" t="str">
        <f>IF(B635&lt;&gt;"",IF(OR(O635=0,O635=999),"",SUMIFS($E$2:E635,$A$2:A635,A635)-SUMIFS($F$2:F635,$A$2:A635,A635)),"")</f>
        <v/>
      </c>
      <c r="I635" s="109" t="str">
        <f t="shared" si="29"/>
        <v/>
      </c>
      <c r="J635" s="113"/>
      <c r="K635" s="90"/>
      <c r="L635" s="73"/>
      <c r="M635" s="69" t="str">
        <f>IF(C635&lt;&gt;"",DailyLog!$S$3,"")</f>
        <v/>
      </c>
      <c r="N635" s="56" t="str">
        <f t="shared" si="28"/>
        <v/>
      </c>
      <c r="O635" s="53" t="str">
        <f>IF($B635&lt;&gt;"",IF(ISNUMBER(_xlfn.XMATCH($B635,Language!$A$6:$E$6)),0,IF(ISNUMBER(_xlfn.XMATCH($B635,Language!$A$29:$E$29)),'Lista de Prestatarios'!$B$3,VLOOKUP(B635,'Lista de Prestatarios'!$A$2:$B$500,2,FALSE))),"")</f>
        <v/>
      </c>
      <c r="P635" s="58" t="str">
        <f>IF(B635&lt;&gt;"",IF(OR(D635&gt;0,G635&gt;0),COUNTIF($B$2:B635,B635),COUNTIFS($B$2:B635,B635,$E$2:E635,"&gt;0")),"")</f>
        <v/>
      </c>
    </row>
    <row r="636" spans="1:16" x14ac:dyDescent="0.35">
      <c r="A636" s="51" t="str">
        <f t="shared" si="27"/>
        <v/>
      </c>
      <c r="B636" s="99"/>
      <c r="C636" s="3"/>
      <c r="D636" s="13"/>
      <c r="E636" s="13"/>
      <c r="F636" s="13"/>
      <c r="G636" s="81"/>
      <c r="H636" s="107" t="str">
        <f>IF(B636&lt;&gt;"",IF(OR(O636=0,O636=999),"",SUMIFS($E$2:E636,$A$2:A636,A636)-SUMIFS($F$2:F636,$A$2:A636,A636)),"")</f>
        <v/>
      </c>
      <c r="I636" s="109" t="str">
        <f t="shared" si="29"/>
        <v/>
      </c>
      <c r="J636" s="113"/>
      <c r="K636" s="90"/>
      <c r="L636" s="73"/>
      <c r="M636" s="69" t="str">
        <f>IF(C636&lt;&gt;"",DailyLog!$S$3,"")</f>
        <v/>
      </c>
      <c r="N636" s="56" t="str">
        <f t="shared" si="28"/>
        <v/>
      </c>
      <c r="O636" s="53" t="str">
        <f>IF($B636&lt;&gt;"",IF(ISNUMBER(_xlfn.XMATCH($B636,Language!$A$6:$E$6)),0,IF(ISNUMBER(_xlfn.XMATCH($B636,Language!$A$29:$E$29)),'Lista de Prestatarios'!$B$3,VLOOKUP(B636,'Lista de Prestatarios'!$A$2:$B$500,2,FALSE))),"")</f>
        <v/>
      </c>
      <c r="P636" s="58" t="str">
        <f>IF(B636&lt;&gt;"",IF(OR(D636&gt;0,G636&gt;0),COUNTIF($B$2:B636,B636),COUNTIFS($B$2:B636,B636,$E$2:E636,"&gt;0")),"")</f>
        <v/>
      </c>
    </row>
    <row r="637" spans="1:16" x14ac:dyDescent="0.35">
      <c r="A637" s="51" t="str">
        <f t="shared" si="27"/>
        <v/>
      </c>
      <c r="B637" s="99"/>
      <c r="C637" s="3"/>
      <c r="D637" s="13"/>
      <c r="E637" s="13"/>
      <c r="F637" s="13"/>
      <c r="G637" s="81"/>
      <c r="H637" s="107" t="str">
        <f>IF(B637&lt;&gt;"",IF(OR(O637=0,O637=999),"",SUMIFS($E$2:E637,$A$2:A637,A637)-SUMIFS($F$2:F637,$A$2:A637,A637)),"")</f>
        <v/>
      </c>
      <c r="I637" s="109" t="str">
        <f t="shared" si="29"/>
        <v/>
      </c>
      <c r="J637" s="113"/>
      <c r="K637" s="90"/>
      <c r="L637" s="73"/>
      <c r="M637" s="69" t="str">
        <f>IF(C637&lt;&gt;"",DailyLog!$S$3,"")</f>
        <v/>
      </c>
      <c r="N637" s="56" t="str">
        <f t="shared" si="28"/>
        <v/>
      </c>
      <c r="O637" s="53" t="str">
        <f>IF($B637&lt;&gt;"",IF(ISNUMBER(_xlfn.XMATCH($B637,Language!$A$6:$E$6)),0,IF(ISNUMBER(_xlfn.XMATCH($B637,Language!$A$29:$E$29)),'Lista de Prestatarios'!$B$3,VLOOKUP(B637,'Lista de Prestatarios'!$A$2:$B$500,2,FALSE))),"")</f>
        <v/>
      </c>
      <c r="P637" s="58" t="str">
        <f>IF(B637&lt;&gt;"",IF(OR(D637&gt;0,G637&gt;0),COUNTIF($B$2:B637,B637),COUNTIFS($B$2:B637,B637,$E$2:E637,"&gt;0")),"")</f>
        <v/>
      </c>
    </row>
    <row r="638" spans="1:16" x14ac:dyDescent="0.35">
      <c r="A638" s="51" t="str">
        <f t="shared" si="27"/>
        <v/>
      </c>
      <c r="B638" s="99"/>
      <c r="C638" s="3"/>
      <c r="D638" s="13"/>
      <c r="E638" s="13"/>
      <c r="F638" s="13"/>
      <c r="G638" s="81"/>
      <c r="H638" s="107" t="str">
        <f>IF(B638&lt;&gt;"",IF(OR(O638=0,O638=999),"",SUMIFS($E$2:E638,$A$2:A638,A638)-SUMIFS($F$2:F638,$A$2:A638,A638)),"")</f>
        <v/>
      </c>
      <c r="I638" s="109" t="str">
        <f t="shared" si="29"/>
        <v/>
      </c>
      <c r="J638" s="113"/>
      <c r="K638" s="90"/>
      <c r="L638" s="73"/>
      <c r="M638" s="69" t="str">
        <f>IF(C638&lt;&gt;"",DailyLog!$S$3,"")</f>
        <v/>
      </c>
      <c r="N638" s="56" t="str">
        <f t="shared" si="28"/>
        <v/>
      </c>
      <c r="O638" s="53" t="str">
        <f>IF($B638&lt;&gt;"",IF(ISNUMBER(_xlfn.XMATCH($B638,Language!$A$6:$E$6)),0,IF(ISNUMBER(_xlfn.XMATCH($B638,Language!$A$29:$E$29)),'Lista de Prestatarios'!$B$3,VLOOKUP(B638,'Lista de Prestatarios'!$A$2:$B$500,2,FALSE))),"")</f>
        <v/>
      </c>
      <c r="P638" s="58" t="str">
        <f>IF(B638&lt;&gt;"",IF(OR(D638&gt;0,G638&gt;0),COUNTIF($B$2:B638,B638),COUNTIFS($B$2:B638,B638,$E$2:E638,"&gt;0")),"")</f>
        <v/>
      </c>
    </row>
    <row r="639" spans="1:16" x14ac:dyDescent="0.35">
      <c r="A639" s="51" t="str">
        <f t="shared" si="27"/>
        <v/>
      </c>
      <c r="B639" s="99"/>
      <c r="C639" s="3"/>
      <c r="D639" s="13"/>
      <c r="E639" s="13"/>
      <c r="F639" s="13"/>
      <c r="G639" s="81"/>
      <c r="H639" s="107" t="str">
        <f>IF(B639&lt;&gt;"",IF(OR(O639=0,O639=999),"",SUMIFS($E$2:E639,$A$2:A639,A639)-SUMIFS($F$2:F639,$A$2:A639,A639)),"")</f>
        <v/>
      </c>
      <c r="I639" s="109" t="str">
        <f t="shared" si="29"/>
        <v/>
      </c>
      <c r="J639" s="113"/>
      <c r="K639" s="90"/>
      <c r="L639" s="73"/>
      <c r="M639" s="69" t="str">
        <f>IF(C639&lt;&gt;"",DailyLog!$S$3,"")</f>
        <v/>
      </c>
      <c r="N639" s="56" t="str">
        <f t="shared" si="28"/>
        <v/>
      </c>
      <c r="O639" s="53" t="str">
        <f>IF($B639&lt;&gt;"",IF(ISNUMBER(_xlfn.XMATCH($B639,Language!$A$6:$E$6)),0,IF(ISNUMBER(_xlfn.XMATCH($B639,Language!$A$29:$E$29)),'Lista de Prestatarios'!$B$3,VLOOKUP(B639,'Lista de Prestatarios'!$A$2:$B$500,2,FALSE))),"")</f>
        <v/>
      </c>
      <c r="P639" s="58" t="str">
        <f>IF(B639&lt;&gt;"",IF(OR(D639&gt;0,G639&gt;0),COUNTIF($B$2:B639,B639),COUNTIFS($B$2:B639,B639,$E$2:E639,"&gt;0")),"")</f>
        <v/>
      </c>
    </row>
    <row r="640" spans="1:16" x14ac:dyDescent="0.35">
      <c r="A640" s="51" t="str">
        <f t="shared" si="27"/>
        <v/>
      </c>
      <c r="B640" s="99"/>
      <c r="C640" s="3"/>
      <c r="D640" s="13"/>
      <c r="E640" s="13"/>
      <c r="F640" s="13"/>
      <c r="G640" s="81"/>
      <c r="H640" s="107" t="str">
        <f>IF(B640&lt;&gt;"",IF(OR(O640=0,O640=999),"",SUMIFS($E$2:E640,$A$2:A640,A640)-SUMIFS($F$2:F640,$A$2:A640,A640)),"")</f>
        <v/>
      </c>
      <c r="I640" s="109" t="str">
        <f t="shared" si="29"/>
        <v/>
      </c>
      <c r="J640" s="113"/>
      <c r="K640" s="90"/>
      <c r="L640" s="73"/>
      <c r="M640" s="69" t="str">
        <f>IF(C640&lt;&gt;"",DailyLog!$S$3,"")</f>
        <v/>
      </c>
      <c r="N640" s="56" t="str">
        <f t="shared" si="28"/>
        <v/>
      </c>
      <c r="O640" s="53" t="str">
        <f>IF($B640&lt;&gt;"",IF(ISNUMBER(_xlfn.XMATCH($B640,Language!$A$6:$E$6)),0,IF(ISNUMBER(_xlfn.XMATCH($B640,Language!$A$29:$E$29)),'Lista de Prestatarios'!$B$3,VLOOKUP(B640,'Lista de Prestatarios'!$A$2:$B$500,2,FALSE))),"")</f>
        <v/>
      </c>
      <c r="P640" s="58" t="str">
        <f>IF(B640&lt;&gt;"",IF(OR(D640&gt;0,G640&gt;0),COUNTIF($B$2:B640,B640),COUNTIFS($B$2:B640,B640,$E$2:E640,"&gt;0")),"")</f>
        <v/>
      </c>
    </row>
    <row r="641" spans="1:16" x14ac:dyDescent="0.35">
      <c r="A641" s="51" t="str">
        <f t="shared" si="27"/>
        <v/>
      </c>
      <c r="B641" s="99"/>
      <c r="C641" s="3"/>
      <c r="D641" s="13"/>
      <c r="E641" s="13"/>
      <c r="F641" s="13"/>
      <c r="G641" s="81"/>
      <c r="H641" s="107" t="str">
        <f>IF(B641&lt;&gt;"",IF(OR(O641=0,O641=999),"",SUMIFS($E$2:E641,$A$2:A641,A641)-SUMIFS($F$2:F641,$A$2:A641,A641)),"")</f>
        <v/>
      </c>
      <c r="I641" s="109" t="str">
        <f t="shared" si="29"/>
        <v/>
      </c>
      <c r="J641" s="113"/>
      <c r="K641" s="90"/>
      <c r="L641" s="73"/>
      <c r="M641" s="69" t="str">
        <f>IF(C641&lt;&gt;"",DailyLog!$S$3,"")</f>
        <v/>
      </c>
      <c r="N641" s="56" t="str">
        <f t="shared" si="28"/>
        <v/>
      </c>
      <c r="O641" s="53" t="str">
        <f>IF($B641&lt;&gt;"",IF(ISNUMBER(_xlfn.XMATCH($B641,Language!$A$6:$E$6)),0,IF(ISNUMBER(_xlfn.XMATCH($B641,Language!$A$29:$E$29)),'Lista de Prestatarios'!$B$3,VLOOKUP(B641,'Lista de Prestatarios'!$A$2:$B$500,2,FALSE))),"")</f>
        <v/>
      </c>
      <c r="P641" s="58" t="str">
        <f>IF(B641&lt;&gt;"",IF(OR(D641&gt;0,G641&gt;0),COUNTIF($B$2:B641,B641),COUNTIFS($B$2:B641,B641,$E$2:E641,"&gt;0")),"")</f>
        <v/>
      </c>
    </row>
    <row r="642" spans="1:16" x14ac:dyDescent="0.35">
      <c r="A642" s="51" t="str">
        <f t="shared" ref="A642:A705" si="30">IF(B642&lt;&gt;"",O642&amp;"."&amp;P642,"")</f>
        <v/>
      </c>
      <c r="B642" s="99"/>
      <c r="C642" s="3"/>
      <c r="D642" s="13"/>
      <c r="E642" s="13"/>
      <c r="F642" s="13"/>
      <c r="G642" s="81"/>
      <c r="H642" s="107" t="str">
        <f>IF(B642&lt;&gt;"",IF(OR(O642=0,O642=999),"",SUMIFS($E$2:E642,$A$2:A642,A642)-SUMIFS($F$2:F642,$A$2:A642,A642)),"")</f>
        <v/>
      </c>
      <c r="I642" s="109" t="str">
        <f t="shared" si="29"/>
        <v/>
      </c>
      <c r="J642" s="113"/>
      <c r="K642" s="90"/>
      <c r="L642" s="73"/>
      <c r="M642" s="69" t="str">
        <f>IF(C642&lt;&gt;"",DailyLog!$S$3,"")</f>
        <v/>
      </c>
      <c r="N642" s="56" t="str">
        <f t="shared" ref="N642:N705" si="31">IF(B642&lt;&gt;"",COUNT(D642:G642),"")</f>
        <v/>
      </c>
      <c r="O642" s="53" t="str">
        <f>IF($B642&lt;&gt;"",IF(ISNUMBER(_xlfn.XMATCH($B642,Language!$A$6:$E$6)),0,IF(ISNUMBER(_xlfn.XMATCH($B642,Language!$A$29:$E$29)),'Lista de Prestatarios'!$B$3,VLOOKUP(B642,'Lista de Prestatarios'!$A$2:$B$500,2,FALSE))),"")</f>
        <v/>
      </c>
      <c r="P642" s="58" t="str">
        <f>IF(B642&lt;&gt;"",IF(OR(D642&gt;0,G642&gt;0),COUNTIF($B$2:B642,B642),COUNTIFS($B$2:B642,B642,$E$2:E642,"&gt;0")),"")</f>
        <v/>
      </c>
    </row>
    <row r="643" spans="1:16" x14ac:dyDescent="0.35">
      <c r="A643" s="51" t="str">
        <f t="shared" si="30"/>
        <v/>
      </c>
      <c r="B643" s="99"/>
      <c r="C643" s="3"/>
      <c r="D643" s="13"/>
      <c r="E643" s="13"/>
      <c r="F643" s="13"/>
      <c r="G643" s="81"/>
      <c r="H643" s="107" t="str">
        <f>IF(B643&lt;&gt;"",IF(OR(O643=0,O643=999),"",SUMIFS($E$2:E643,$A$2:A643,A643)-SUMIFS($F$2:F643,$A$2:A643,A643)),"")</f>
        <v/>
      </c>
      <c r="I643" s="109" t="str">
        <f t="shared" si="29"/>
        <v/>
      </c>
      <c r="J643" s="113"/>
      <c r="K643" s="90"/>
      <c r="L643" s="73"/>
      <c r="M643" s="69" t="str">
        <f>IF(C643&lt;&gt;"",DailyLog!$S$3,"")</f>
        <v/>
      </c>
      <c r="N643" s="56" t="str">
        <f t="shared" si="31"/>
        <v/>
      </c>
      <c r="O643" s="53" t="str">
        <f>IF($B643&lt;&gt;"",IF(ISNUMBER(_xlfn.XMATCH($B643,Language!$A$6:$E$6)),0,IF(ISNUMBER(_xlfn.XMATCH($B643,Language!$A$29:$E$29)),'Lista de Prestatarios'!$B$3,VLOOKUP(B643,'Lista de Prestatarios'!$A$2:$B$500,2,FALSE))),"")</f>
        <v/>
      </c>
      <c r="P643" s="58" t="str">
        <f>IF(B643&lt;&gt;"",IF(OR(D643&gt;0,G643&gt;0),COUNTIF($B$2:B643,B643),COUNTIFS($B$2:B643,B643,$E$2:E643,"&gt;0")),"")</f>
        <v/>
      </c>
    </row>
    <row r="644" spans="1:16" x14ac:dyDescent="0.35">
      <c r="A644" s="51" t="str">
        <f t="shared" si="30"/>
        <v/>
      </c>
      <c r="B644" s="99"/>
      <c r="C644" s="3"/>
      <c r="D644" s="13"/>
      <c r="E644" s="13"/>
      <c r="F644" s="13"/>
      <c r="G644" s="81"/>
      <c r="H644" s="107" t="str">
        <f>IF(B644&lt;&gt;"",IF(OR(O644=0,O644=999),"",SUMIFS($E$2:E644,$A$2:A644,A644)-SUMIFS($F$2:F644,$A$2:A644,A644)),"")</f>
        <v/>
      </c>
      <c r="I644" s="109" t="str">
        <f t="shared" ref="I644:I707" si="32">IF(B644&lt;&gt;"",I643+D644-E644+F644-G644,"")</f>
        <v/>
      </c>
      <c r="J644" s="113"/>
      <c r="K644" s="90"/>
      <c r="L644" s="73"/>
      <c r="M644" s="69" t="str">
        <f>IF(C644&lt;&gt;"",DailyLog!$S$3,"")</f>
        <v/>
      </c>
      <c r="N644" s="56" t="str">
        <f t="shared" si="31"/>
        <v/>
      </c>
      <c r="O644" s="53" t="str">
        <f>IF($B644&lt;&gt;"",IF(ISNUMBER(_xlfn.XMATCH($B644,Language!$A$6:$E$6)),0,IF(ISNUMBER(_xlfn.XMATCH($B644,Language!$A$29:$E$29)),'Lista de Prestatarios'!$B$3,VLOOKUP(B644,'Lista de Prestatarios'!$A$2:$B$500,2,FALSE))),"")</f>
        <v/>
      </c>
      <c r="P644" s="58" t="str">
        <f>IF(B644&lt;&gt;"",IF(OR(D644&gt;0,G644&gt;0),COUNTIF($B$2:B644,B644),COUNTIFS($B$2:B644,B644,$E$2:E644,"&gt;0")),"")</f>
        <v/>
      </c>
    </row>
    <row r="645" spans="1:16" x14ac:dyDescent="0.35">
      <c r="A645" s="51" t="str">
        <f t="shared" si="30"/>
        <v/>
      </c>
      <c r="B645" s="99"/>
      <c r="C645" s="3"/>
      <c r="D645" s="13"/>
      <c r="E645" s="13"/>
      <c r="F645" s="13"/>
      <c r="G645" s="81"/>
      <c r="H645" s="107" t="str">
        <f>IF(B645&lt;&gt;"",IF(OR(O645=0,O645=999),"",SUMIFS($E$2:E645,$A$2:A645,A645)-SUMIFS($F$2:F645,$A$2:A645,A645)),"")</f>
        <v/>
      </c>
      <c r="I645" s="109" t="str">
        <f t="shared" si="32"/>
        <v/>
      </c>
      <c r="J645" s="113"/>
      <c r="K645" s="90"/>
      <c r="L645" s="73"/>
      <c r="M645" s="69" t="str">
        <f>IF(C645&lt;&gt;"",DailyLog!$S$3,"")</f>
        <v/>
      </c>
      <c r="N645" s="56" t="str">
        <f t="shared" si="31"/>
        <v/>
      </c>
      <c r="O645" s="53" t="str">
        <f>IF($B645&lt;&gt;"",IF(ISNUMBER(_xlfn.XMATCH($B645,Language!$A$6:$E$6)),0,IF(ISNUMBER(_xlfn.XMATCH($B645,Language!$A$29:$E$29)),'Lista de Prestatarios'!$B$3,VLOOKUP(B645,'Lista de Prestatarios'!$A$2:$B$500,2,FALSE))),"")</f>
        <v/>
      </c>
      <c r="P645" s="58" t="str">
        <f>IF(B645&lt;&gt;"",IF(OR(D645&gt;0,G645&gt;0),COUNTIF($B$2:B645,B645),COUNTIFS($B$2:B645,B645,$E$2:E645,"&gt;0")),"")</f>
        <v/>
      </c>
    </row>
    <row r="646" spans="1:16" x14ac:dyDescent="0.35">
      <c r="A646" s="51" t="str">
        <f t="shared" si="30"/>
        <v/>
      </c>
      <c r="B646" s="99"/>
      <c r="C646" s="3"/>
      <c r="D646" s="13"/>
      <c r="E646" s="13"/>
      <c r="F646" s="13"/>
      <c r="G646" s="81"/>
      <c r="H646" s="107" t="str">
        <f>IF(B646&lt;&gt;"",IF(OR(O646=0,O646=999),"",SUMIFS($E$2:E646,$A$2:A646,A646)-SUMIFS($F$2:F646,$A$2:A646,A646)),"")</f>
        <v/>
      </c>
      <c r="I646" s="109" t="str">
        <f t="shared" si="32"/>
        <v/>
      </c>
      <c r="J646" s="113"/>
      <c r="K646" s="90"/>
      <c r="L646" s="73"/>
      <c r="M646" s="69" t="str">
        <f>IF(C646&lt;&gt;"",DailyLog!$S$3,"")</f>
        <v/>
      </c>
      <c r="N646" s="56" t="str">
        <f t="shared" si="31"/>
        <v/>
      </c>
      <c r="O646" s="53" t="str">
        <f>IF($B646&lt;&gt;"",IF(ISNUMBER(_xlfn.XMATCH($B646,Language!$A$6:$E$6)),0,IF(ISNUMBER(_xlfn.XMATCH($B646,Language!$A$29:$E$29)),'Lista de Prestatarios'!$B$3,VLOOKUP(B646,'Lista de Prestatarios'!$A$2:$B$500,2,FALSE))),"")</f>
        <v/>
      </c>
      <c r="P646" s="58" t="str">
        <f>IF(B646&lt;&gt;"",IF(OR(D646&gt;0,G646&gt;0),COUNTIF($B$2:B646,B646),COUNTIFS($B$2:B646,B646,$E$2:E646,"&gt;0")),"")</f>
        <v/>
      </c>
    </row>
    <row r="647" spans="1:16" x14ac:dyDescent="0.35">
      <c r="A647" s="51" t="str">
        <f t="shared" si="30"/>
        <v/>
      </c>
      <c r="B647" s="99"/>
      <c r="C647" s="3"/>
      <c r="D647" s="13"/>
      <c r="E647" s="13"/>
      <c r="F647" s="13"/>
      <c r="G647" s="81"/>
      <c r="H647" s="107" t="str">
        <f>IF(B647&lt;&gt;"",IF(OR(O647=0,O647=999),"",SUMIFS($E$2:E647,$A$2:A647,A647)-SUMIFS($F$2:F647,$A$2:A647,A647)),"")</f>
        <v/>
      </c>
      <c r="I647" s="109" t="str">
        <f t="shared" si="32"/>
        <v/>
      </c>
      <c r="J647" s="113"/>
      <c r="K647" s="90"/>
      <c r="L647" s="73"/>
      <c r="M647" s="69" t="str">
        <f>IF(C647&lt;&gt;"",DailyLog!$S$3,"")</f>
        <v/>
      </c>
      <c r="N647" s="56" t="str">
        <f t="shared" si="31"/>
        <v/>
      </c>
      <c r="O647" s="53" t="str">
        <f>IF($B647&lt;&gt;"",IF(ISNUMBER(_xlfn.XMATCH($B647,Language!$A$6:$E$6)),0,IF(ISNUMBER(_xlfn.XMATCH($B647,Language!$A$29:$E$29)),'Lista de Prestatarios'!$B$3,VLOOKUP(B647,'Lista de Prestatarios'!$A$2:$B$500,2,FALSE))),"")</f>
        <v/>
      </c>
      <c r="P647" s="58" t="str">
        <f>IF(B647&lt;&gt;"",IF(OR(D647&gt;0,G647&gt;0),COUNTIF($B$2:B647,B647),COUNTIFS($B$2:B647,B647,$E$2:E647,"&gt;0")),"")</f>
        <v/>
      </c>
    </row>
    <row r="648" spans="1:16" x14ac:dyDescent="0.35">
      <c r="A648" s="51" t="str">
        <f t="shared" si="30"/>
        <v/>
      </c>
      <c r="B648" s="99"/>
      <c r="C648" s="3"/>
      <c r="D648" s="13"/>
      <c r="E648" s="13"/>
      <c r="F648" s="13"/>
      <c r="G648" s="81"/>
      <c r="H648" s="107" t="str">
        <f>IF(B648&lt;&gt;"",IF(OR(O648=0,O648=999),"",SUMIFS($E$2:E648,$A$2:A648,A648)-SUMIFS($F$2:F648,$A$2:A648,A648)),"")</f>
        <v/>
      </c>
      <c r="I648" s="109" t="str">
        <f t="shared" si="32"/>
        <v/>
      </c>
      <c r="J648" s="113"/>
      <c r="K648" s="90"/>
      <c r="L648" s="73"/>
      <c r="M648" s="69" t="str">
        <f>IF(C648&lt;&gt;"",DailyLog!$S$3,"")</f>
        <v/>
      </c>
      <c r="N648" s="56" t="str">
        <f t="shared" si="31"/>
        <v/>
      </c>
      <c r="O648" s="53" t="str">
        <f>IF($B648&lt;&gt;"",IF(ISNUMBER(_xlfn.XMATCH($B648,Language!$A$6:$E$6)),0,IF(ISNUMBER(_xlfn.XMATCH($B648,Language!$A$29:$E$29)),'Lista de Prestatarios'!$B$3,VLOOKUP(B648,'Lista de Prestatarios'!$A$2:$B$500,2,FALSE))),"")</f>
        <v/>
      </c>
      <c r="P648" s="58" t="str">
        <f>IF(B648&lt;&gt;"",IF(OR(D648&gt;0,G648&gt;0),COUNTIF($B$2:B648,B648),COUNTIFS($B$2:B648,B648,$E$2:E648,"&gt;0")),"")</f>
        <v/>
      </c>
    </row>
    <row r="649" spans="1:16" x14ac:dyDescent="0.35">
      <c r="A649" s="51" t="str">
        <f t="shared" si="30"/>
        <v/>
      </c>
      <c r="B649" s="99"/>
      <c r="C649" s="3"/>
      <c r="D649" s="13"/>
      <c r="E649" s="13"/>
      <c r="F649" s="13"/>
      <c r="G649" s="81"/>
      <c r="H649" s="107" t="str">
        <f>IF(B649&lt;&gt;"",IF(OR(O649=0,O649=999),"",SUMIFS($E$2:E649,$A$2:A649,A649)-SUMIFS($F$2:F649,$A$2:A649,A649)),"")</f>
        <v/>
      </c>
      <c r="I649" s="109" t="str">
        <f t="shared" si="32"/>
        <v/>
      </c>
      <c r="J649" s="113"/>
      <c r="K649" s="90"/>
      <c r="L649" s="73"/>
      <c r="M649" s="69" t="str">
        <f>IF(C649&lt;&gt;"",DailyLog!$S$3,"")</f>
        <v/>
      </c>
      <c r="N649" s="56" t="str">
        <f t="shared" si="31"/>
        <v/>
      </c>
      <c r="O649" s="53" t="str">
        <f>IF($B649&lt;&gt;"",IF(ISNUMBER(_xlfn.XMATCH($B649,Language!$A$6:$E$6)),0,IF(ISNUMBER(_xlfn.XMATCH($B649,Language!$A$29:$E$29)),'Lista de Prestatarios'!$B$3,VLOOKUP(B649,'Lista de Prestatarios'!$A$2:$B$500,2,FALSE))),"")</f>
        <v/>
      </c>
      <c r="P649" s="58" t="str">
        <f>IF(B649&lt;&gt;"",IF(OR(D649&gt;0,G649&gt;0),COUNTIF($B$2:B649,B649),COUNTIFS($B$2:B649,B649,$E$2:E649,"&gt;0")),"")</f>
        <v/>
      </c>
    </row>
    <row r="650" spans="1:16" x14ac:dyDescent="0.35">
      <c r="A650" s="51" t="str">
        <f t="shared" si="30"/>
        <v/>
      </c>
      <c r="B650" s="99"/>
      <c r="C650" s="3"/>
      <c r="D650" s="13"/>
      <c r="E650" s="13"/>
      <c r="F650" s="13"/>
      <c r="G650" s="81"/>
      <c r="H650" s="107" t="str">
        <f>IF(B650&lt;&gt;"",IF(OR(O650=0,O650=999),"",SUMIFS($E$2:E650,$A$2:A650,A650)-SUMIFS($F$2:F650,$A$2:A650,A650)),"")</f>
        <v/>
      </c>
      <c r="I650" s="109" t="str">
        <f t="shared" si="32"/>
        <v/>
      </c>
      <c r="J650" s="113"/>
      <c r="K650" s="90"/>
      <c r="L650" s="73"/>
      <c r="M650" s="69" t="str">
        <f>IF(C650&lt;&gt;"",DailyLog!$S$3,"")</f>
        <v/>
      </c>
      <c r="N650" s="56" t="str">
        <f t="shared" si="31"/>
        <v/>
      </c>
      <c r="O650" s="53" t="str">
        <f>IF($B650&lt;&gt;"",IF(ISNUMBER(_xlfn.XMATCH($B650,Language!$A$6:$E$6)),0,IF(ISNUMBER(_xlfn.XMATCH($B650,Language!$A$29:$E$29)),'Lista de Prestatarios'!$B$3,VLOOKUP(B650,'Lista de Prestatarios'!$A$2:$B$500,2,FALSE))),"")</f>
        <v/>
      </c>
      <c r="P650" s="58" t="str">
        <f>IF(B650&lt;&gt;"",IF(OR(D650&gt;0,G650&gt;0),COUNTIF($B$2:B650,B650),COUNTIFS($B$2:B650,B650,$E$2:E650,"&gt;0")),"")</f>
        <v/>
      </c>
    </row>
    <row r="651" spans="1:16" x14ac:dyDescent="0.35">
      <c r="A651" s="51" t="str">
        <f t="shared" si="30"/>
        <v/>
      </c>
      <c r="B651" s="99"/>
      <c r="C651" s="3"/>
      <c r="D651" s="13"/>
      <c r="E651" s="13"/>
      <c r="F651" s="13"/>
      <c r="G651" s="81"/>
      <c r="H651" s="107" t="str">
        <f>IF(B651&lt;&gt;"",IF(OR(O651=0,O651=999),"",SUMIFS($E$2:E651,$A$2:A651,A651)-SUMIFS($F$2:F651,$A$2:A651,A651)),"")</f>
        <v/>
      </c>
      <c r="I651" s="109" t="str">
        <f t="shared" si="32"/>
        <v/>
      </c>
      <c r="J651" s="113"/>
      <c r="K651" s="90"/>
      <c r="L651" s="73"/>
      <c r="M651" s="69" t="str">
        <f>IF(C651&lt;&gt;"",DailyLog!$S$3,"")</f>
        <v/>
      </c>
      <c r="N651" s="56" t="str">
        <f t="shared" si="31"/>
        <v/>
      </c>
      <c r="O651" s="53" t="str">
        <f>IF($B651&lt;&gt;"",IF(ISNUMBER(_xlfn.XMATCH($B651,Language!$A$6:$E$6)),0,IF(ISNUMBER(_xlfn.XMATCH($B651,Language!$A$29:$E$29)),'Lista de Prestatarios'!$B$3,VLOOKUP(B651,'Lista de Prestatarios'!$A$2:$B$500,2,FALSE))),"")</f>
        <v/>
      </c>
      <c r="P651" s="58" t="str">
        <f>IF(B651&lt;&gt;"",IF(OR(D651&gt;0,G651&gt;0),COUNTIF($B$2:B651,B651),COUNTIFS($B$2:B651,B651,$E$2:E651,"&gt;0")),"")</f>
        <v/>
      </c>
    </row>
    <row r="652" spans="1:16" x14ac:dyDescent="0.35">
      <c r="A652" s="51" t="str">
        <f t="shared" si="30"/>
        <v/>
      </c>
      <c r="B652" s="99"/>
      <c r="C652" s="3"/>
      <c r="D652" s="13"/>
      <c r="E652" s="13"/>
      <c r="F652" s="13"/>
      <c r="G652" s="81"/>
      <c r="H652" s="107" t="str">
        <f>IF(B652&lt;&gt;"",IF(OR(O652=0,O652=999),"",SUMIFS($E$2:E652,$A$2:A652,A652)-SUMIFS($F$2:F652,$A$2:A652,A652)),"")</f>
        <v/>
      </c>
      <c r="I652" s="109" t="str">
        <f t="shared" si="32"/>
        <v/>
      </c>
      <c r="J652" s="113"/>
      <c r="K652" s="90"/>
      <c r="L652" s="73"/>
      <c r="M652" s="69" t="str">
        <f>IF(C652&lt;&gt;"",DailyLog!$S$3,"")</f>
        <v/>
      </c>
      <c r="N652" s="56" t="str">
        <f t="shared" si="31"/>
        <v/>
      </c>
      <c r="O652" s="53" t="str">
        <f>IF($B652&lt;&gt;"",IF(ISNUMBER(_xlfn.XMATCH($B652,Language!$A$6:$E$6)),0,IF(ISNUMBER(_xlfn.XMATCH($B652,Language!$A$29:$E$29)),'Lista de Prestatarios'!$B$3,VLOOKUP(B652,'Lista de Prestatarios'!$A$2:$B$500,2,FALSE))),"")</f>
        <v/>
      </c>
      <c r="P652" s="58" t="str">
        <f>IF(B652&lt;&gt;"",IF(OR(D652&gt;0,G652&gt;0),COUNTIF($B$2:B652,B652),COUNTIFS($B$2:B652,B652,$E$2:E652,"&gt;0")),"")</f>
        <v/>
      </c>
    </row>
    <row r="653" spans="1:16" x14ac:dyDescent="0.35">
      <c r="A653" s="51" t="str">
        <f t="shared" si="30"/>
        <v/>
      </c>
      <c r="B653" s="99"/>
      <c r="C653" s="3"/>
      <c r="D653" s="13"/>
      <c r="E653" s="13"/>
      <c r="F653" s="13"/>
      <c r="G653" s="81"/>
      <c r="H653" s="107" t="str">
        <f>IF(B653&lt;&gt;"",IF(OR(O653=0,O653=999),"",SUMIFS($E$2:E653,$A$2:A653,A653)-SUMIFS($F$2:F653,$A$2:A653,A653)),"")</f>
        <v/>
      </c>
      <c r="I653" s="109" t="str">
        <f t="shared" si="32"/>
        <v/>
      </c>
      <c r="J653" s="113"/>
      <c r="K653" s="90"/>
      <c r="L653" s="73"/>
      <c r="M653" s="69" t="str">
        <f>IF(C653&lt;&gt;"",DailyLog!$S$3,"")</f>
        <v/>
      </c>
      <c r="N653" s="56" t="str">
        <f t="shared" si="31"/>
        <v/>
      </c>
      <c r="O653" s="53" t="str">
        <f>IF($B653&lt;&gt;"",IF(ISNUMBER(_xlfn.XMATCH($B653,Language!$A$6:$E$6)),0,IF(ISNUMBER(_xlfn.XMATCH($B653,Language!$A$29:$E$29)),'Lista de Prestatarios'!$B$3,VLOOKUP(B653,'Lista de Prestatarios'!$A$2:$B$500,2,FALSE))),"")</f>
        <v/>
      </c>
      <c r="P653" s="58" t="str">
        <f>IF(B653&lt;&gt;"",IF(OR(D653&gt;0,G653&gt;0),COUNTIF($B$2:B653,B653),COUNTIFS($B$2:B653,B653,$E$2:E653,"&gt;0")),"")</f>
        <v/>
      </c>
    </row>
    <row r="654" spans="1:16" x14ac:dyDescent="0.35">
      <c r="A654" s="51" t="str">
        <f t="shared" si="30"/>
        <v/>
      </c>
      <c r="B654" s="99"/>
      <c r="C654" s="3"/>
      <c r="D654" s="13"/>
      <c r="E654" s="13"/>
      <c r="F654" s="13"/>
      <c r="G654" s="81"/>
      <c r="H654" s="107" t="str">
        <f>IF(B654&lt;&gt;"",IF(OR(O654=0,O654=999),"",SUMIFS($E$2:E654,$A$2:A654,A654)-SUMIFS($F$2:F654,$A$2:A654,A654)),"")</f>
        <v/>
      </c>
      <c r="I654" s="109" t="str">
        <f t="shared" si="32"/>
        <v/>
      </c>
      <c r="J654" s="113"/>
      <c r="K654" s="90"/>
      <c r="L654" s="73"/>
      <c r="M654" s="69" t="str">
        <f>IF(C654&lt;&gt;"",DailyLog!$S$3,"")</f>
        <v/>
      </c>
      <c r="N654" s="56" t="str">
        <f t="shared" si="31"/>
        <v/>
      </c>
      <c r="O654" s="53" t="str">
        <f>IF($B654&lt;&gt;"",IF(ISNUMBER(_xlfn.XMATCH($B654,Language!$A$6:$E$6)),0,IF(ISNUMBER(_xlfn.XMATCH($B654,Language!$A$29:$E$29)),'Lista de Prestatarios'!$B$3,VLOOKUP(B654,'Lista de Prestatarios'!$A$2:$B$500,2,FALSE))),"")</f>
        <v/>
      </c>
      <c r="P654" s="58" t="str">
        <f>IF(B654&lt;&gt;"",IF(OR(D654&gt;0,G654&gt;0),COUNTIF($B$2:B654,B654),COUNTIFS($B$2:B654,B654,$E$2:E654,"&gt;0")),"")</f>
        <v/>
      </c>
    </row>
    <row r="655" spans="1:16" x14ac:dyDescent="0.35">
      <c r="A655" s="51" t="str">
        <f t="shared" si="30"/>
        <v/>
      </c>
      <c r="B655" s="99"/>
      <c r="C655" s="3"/>
      <c r="D655" s="13"/>
      <c r="E655" s="13"/>
      <c r="F655" s="13"/>
      <c r="G655" s="81"/>
      <c r="H655" s="107" t="str">
        <f>IF(B655&lt;&gt;"",IF(OR(O655=0,O655=999),"",SUMIFS($E$2:E655,$A$2:A655,A655)-SUMIFS($F$2:F655,$A$2:A655,A655)),"")</f>
        <v/>
      </c>
      <c r="I655" s="109" t="str">
        <f t="shared" si="32"/>
        <v/>
      </c>
      <c r="J655" s="113"/>
      <c r="K655" s="90"/>
      <c r="L655" s="73"/>
      <c r="M655" s="69" t="str">
        <f>IF(C655&lt;&gt;"",DailyLog!$S$3,"")</f>
        <v/>
      </c>
      <c r="N655" s="56" t="str">
        <f t="shared" si="31"/>
        <v/>
      </c>
      <c r="O655" s="53" t="str">
        <f>IF($B655&lt;&gt;"",IF(ISNUMBER(_xlfn.XMATCH($B655,Language!$A$6:$E$6)),0,IF(ISNUMBER(_xlfn.XMATCH($B655,Language!$A$29:$E$29)),'Lista de Prestatarios'!$B$3,VLOOKUP(B655,'Lista de Prestatarios'!$A$2:$B$500,2,FALSE))),"")</f>
        <v/>
      </c>
      <c r="P655" s="58" t="str">
        <f>IF(B655&lt;&gt;"",IF(OR(D655&gt;0,G655&gt;0),COUNTIF($B$2:B655,B655),COUNTIFS($B$2:B655,B655,$E$2:E655,"&gt;0")),"")</f>
        <v/>
      </c>
    </row>
    <row r="656" spans="1:16" x14ac:dyDescent="0.35">
      <c r="A656" s="51" t="str">
        <f t="shared" si="30"/>
        <v/>
      </c>
      <c r="B656" s="101"/>
      <c r="C656" s="3"/>
      <c r="D656" s="13"/>
      <c r="E656" s="13"/>
      <c r="F656" s="13"/>
      <c r="G656" s="81"/>
      <c r="H656" s="107" t="str">
        <f>IF(B656&lt;&gt;"",IF(OR(O656=0,O656=999),"",SUMIFS($E$2:E656,$A$2:A656,A656)-SUMIFS($F$2:F656,$A$2:A656,A656)),"")</f>
        <v/>
      </c>
      <c r="I656" s="109" t="str">
        <f t="shared" si="32"/>
        <v/>
      </c>
      <c r="J656" s="113"/>
      <c r="K656" s="90"/>
      <c r="L656" s="73"/>
      <c r="M656" s="69" t="str">
        <f>IF(C656&lt;&gt;"",DailyLog!$S$3,"")</f>
        <v/>
      </c>
      <c r="N656" s="56" t="str">
        <f t="shared" si="31"/>
        <v/>
      </c>
      <c r="O656" s="53" t="str">
        <f>IF($B656&lt;&gt;"",IF(ISNUMBER(_xlfn.XMATCH($B656,Language!$A$6:$E$6)),0,IF(ISNUMBER(_xlfn.XMATCH($B656,Language!$A$29:$E$29)),'Lista de Prestatarios'!$B$3,VLOOKUP(B656,'Lista de Prestatarios'!$A$2:$B$500,2,FALSE))),"")</f>
        <v/>
      </c>
      <c r="P656" s="58" t="str">
        <f>IF(B656&lt;&gt;"",IF(OR(D656&gt;0,G656&gt;0),COUNTIF($B$2:B656,B656),COUNTIFS($B$2:B656,B656,$E$2:E656,"&gt;0")),"")</f>
        <v/>
      </c>
    </row>
    <row r="657" spans="1:16" x14ac:dyDescent="0.35">
      <c r="A657" s="51" t="str">
        <f t="shared" si="30"/>
        <v/>
      </c>
      <c r="B657" s="99"/>
      <c r="C657" s="3"/>
      <c r="D657" s="13"/>
      <c r="E657" s="13"/>
      <c r="F657" s="13"/>
      <c r="G657" s="81"/>
      <c r="H657" s="107" t="str">
        <f>IF(B657&lt;&gt;"",IF(OR(O657=0,O657=999),"",SUMIFS($E$2:E657,$A$2:A657,A657)-SUMIFS($F$2:F657,$A$2:A657,A657)),"")</f>
        <v/>
      </c>
      <c r="I657" s="109" t="str">
        <f t="shared" si="32"/>
        <v/>
      </c>
      <c r="J657" s="113"/>
      <c r="K657" s="90"/>
      <c r="L657" s="73"/>
      <c r="M657" s="69" t="str">
        <f>IF(C657&lt;&gt;"",DailyLog!$S$3,"")</f>
        <v/>
      </c>
      <c r="N657" s="56" t="str">
        <f t="shared" si="31"/>
        <v/>
      </c>
      <c r="O657" s="53" t="str">
        <f>IF($B657&lt;&gt;"",IF(ISNUMBER(_xlfn.XMATCH($B657,Language!$A$6:$E$6)),0,IF(ISNUMBER(_xlfn.XMATCH($B657,Language!$A$29:$E$29)),'Lista de Prestatarios'!$B$3,VLOOKUP(B657,'Lista de Prestatarios'!$A$2:$B$500,2,FALSE))),"")</f>
        <v/>
      </c>
      <c r="P657" s="58" t="str">
        <f>IF(B657&lt;&gt;"",IF(OR(D657&gt;0,G657&gt;0),COUNTIF($B$2:B657,B657),COUNTIFS($B$2:B657,B657,$E$2:E657,"&gt;0")),"")</f>
        <v/>
      </c>
    </row>
    <row r="658" spans="1:16" x14ac:dyDescent="0.35">
      <c r="A658" s="51" t="str">
        <f t="shared" si="30"/>
        <v/>
      </c>
      <c r="B658" s="99"/>
      <c r="C658" s="3"/>
      <c r="D658" s="13"/>
      <c r="E658" s="13"/>
      <c r="F658" s="13"/>
      <c r="G658" s="81"/>
      <c r="H658" s="107" t="str">
        <f>IF(B658&lt;&gt;"",IF(OR(O658=0,O658=999),"",SUMIFS($E$2:E658,$A$2:A658,A658)-SUMIFS($F$2:F658,$A$2:A658,A658)),"")</f>
        <v/>
      </c>
      <c r="I658" s="109" t="str">
        <f t="shared" si="32"/>
        <v/>
      </c>
      <c r="J658" s="113"/>
      <c r="K658" s="90"/>
      <c r="L658" s="73"/>
      <c r="M658" s="69" t="str">
        <f>IF(C658&lt;&gt;"",DailyLog!$S$3,"")</f>
        <v/>
      </c>
      <c r="N658" s="56" t="str">
        <f t="shared" si="31"/>
        <v/>
      </c>
      <c r="O658" s="53" t="str">
        <f>IF($B658&lt;&gt;"",IF(ISNUMBER(_xlfn.XMATCH($B658,Language!$A$6:$E$6)),0,IF(ISNUMBER(_xlfn.XMATCH($B658,Language!$A$29:$E$29)),'Lista de Prestatarios'!$B$3,VLOOKUP(B658,'Lista de Prestatarios'!$A$2:$B$500,2,FALSE))),"")</f>
        <v/>
      </c>
      <c r="P658" s="58" t="str">
        <f>IF(B658&lt;&gt;"",IF(OR(D658&gt;0,G658&gt;0),COUNTIF($B$2:B658,B658),COUNTIFS($B$2:B658,B658,$E$2:E658,"&gt;0")),"")</f>
        <v/>
      </c>
    </row>
    <row r="659" spans="1:16" x14ac:dyDescent="0.35">
      <c r="A659" s="51" t="str">
        <f t="shared" si="30"/>
        <v/>
      </c>
      <c r="B659" s="99"/>
      <c r="C659" s="3"/>
      <c r="D659" s="13"/>
      <c r="E659" s="13"/>
      <c r="F659" s="13"/>
      <c r="G659" s="81"/>
      <c r="H659" s="107" t="str">
        <f>IF(B659&lt;&gt;"",IF(OR(O659=0,O659=999),"",SUMIFS($E$2:E659,$A$2:A659,A659)-SUMIFS($F$2:F659,$A$2:A659,A659)),"")</f>
        <v/>
      </c>
      <c r="I659" s="109" t="str">
        <f t="shared" si="32"/>
        <v/>
      </c>
      <c r="J659" s="113"/>
      <c r="K659" s="90"/>
      <c r="L659" s="73"/>
      <c r="M659" s="69" t="str">
        <f>IF(C659&lt;&gt;"",DailyLog!$S$3,"")</f>
        <v/>
      </c>
      <c r="N659" s="56" t="str">
        <f t="shared" si="31"/>
        <v/>
      </c>
      <c r="O659" s="53" t="str">
        <f>IF($B659&lt;&gt;"",IF(ISNUMBER(_xlfn.XMATCH($B659,Language!$A$6:$E$6)),0,IF(ISNUMBER(_xlfn.XMATCH($B659,Language!$A$29:$E$29)),'Lista de Prestatarios'!$B$3,VLOOKUP(B659,'Lista de Prestatarios'!$A$2:$B$500,2,FALSE))),"")</f>
        <v/>
      </c>
      <c r="P659" s="58" t="str">
        <f>IF(B659&lt;&gt;"",IF(OR(D659&gt;0,G659&gt;0),COUNTIF($B$2:B659,B659),COUNTIFS($B$2:B659,B659,$E$2:E659,"&gt;0")),"")</f>
        <v/>
      </c>
    </row>
    <row r="660" spans="1:16" x14ac:dyDescent="0.35">
      <c r="A660" s="51" t="str">
        <f t="shared" si="30"/>
        <v/>
      </c>
      <c r="B660" s="99"/>
      <c r="C660" s="3"/>
      <c r="D660" s="13"/>
      <c r="E660" s="13"/>
      <c r="F660" s="13"/>
      <c r="G660" s="81"/>
      <c r="H660" s="107" t="str">
        <f>IF(B660&lt;&gt;"",IF(OR(O660=0,O660=999),"",SUMIFS($E$2:E660,$A$2:A660,A660)-SUMIFS($F$2:F660,$A$2:A660,A660)),"")</f>
        <v/>
      </c>
      <c r="I660" s="109" t="str">
        <f t="shared" si="32"/>
        <v/>
      </c>
      <c r="J660" s="113"/>
      <c r="K660" s="90"/>
      <c r="L660" s="73"/>
      <c r="M660" s="69" t="str">
        <f>IF(C660&lt;&gt;"",DailyLog!$S$3,"")</f>
        <v/>
      </c>
      <c r="N660" s="56" t="str">
        <f t="shared" si="31"/>
        <v/>
      </c>
      <c r="O660" s="53" t="str">
        <f>IF($B660&lt;&gt;"",IF(ISNUMBER(_xlfn.XMATCH($B660,Language!$A$6:$E$6)),0,IF(ISNUMBER(_xlfn.XMATCH($B660,Language!$A$29:$E$29)),'Lista de Prestatarios'!$B$3,VLOOKUP(B660,'Lista de Prestatarios'!$A$2:$B$500,2,FALSE))),"")</f>
        <v/>
      </c>
      <c r="P660" s="58" t="str">
        <f>IF(B660&lt;&gt;"",IF(OR(D660&gt;0,G660&gt;0),COUNTIF($B$2:B660,B660),COUNTIFS($B$2:B660,B660,$E$2:E660,"&gt;0")),"")</f>
        <v/>
      </c>
    </row>
    <row r="661" spans="1:16" x14ac:dyDescent="0.35">
      <c r="A661" s="51" t="str">
        <f t="shared" si="30"/>
        <v/>
      </c>
      <c r="B661" s="99"/>
      <c r="C661" s="3"/>
      <c r="D661" s="13"/>
      <c r="E661" s="13"/>
      <c r="F661" s="13"/>
      <c r="G661" s="81"/>
      <c r="H661" s="107" t="str">
        <f>IF(B661&lt;&gt;"",IF(OR(O661=0,O661=999),"",SUMIFS($E$2:E661,$A$2:A661,A661)-SUMIFS($F$2:F661,$A$2:A661,A661)),"")</f>
        <v/>
      </c>
      <c r="I661" s="109" t="str">
        <f t="shared" si="32"/>
        <v/>
      </c>
      <c r="J661" s="113"/>
      <c r="K661" s="90"/>
      <c r="L661" s="73"/>
      <c r="M661" s="69" t="str">
        <f>IF(C661&lt;&gt;"",DailyLog!$S$3,"")</f>
        <v/>
      </c>
      <c r="N661" s="56" t="str">
        <f t="shared" si="31"/>
        <v/>
      </c>
      <c r="O661" s="53" t="str">
        <f>IF($B661&lt;&gt;"",IF(ISNUMBER(_xlfn.XMATCH($B661,Language!$A$6:$E$6)),0,IF(ISNUMBER(_xlfn.XMATCH($B661,Language!$A$29:$E$29)),'Lista de Prestatarios'!$B$3,VLOOKUP(B661,'Lista de Prestatarios'!$A$2:$B$500,2,FALSE))),"")</f>
        <v/>
      </c>
      <c r="P661" s="58" t="str">
        <f>IF(B661&lt;&gt;"",IF(OR(D661&gt;0,G661&gt;0),COUNTIF($B$2:B661,B661),COUNTIFS($B$2:B661,B661,$E$2:E661,"&gt;0")),"")</f>
        <v/>
      </c>
    </row>
    <row r="662" spans="1:16" x14ac:dyDescent="0.35">
      <c r="A662" s="51" t="str">
        <f t="shared" si="30"/>
        <v/>
      </c>
      <c r="B662" s="99"/>
      <c r="C662" s="3"/>
      <c r="D662" s="13"/>
      <c r="E662" s="13"/>
      <c r="F662" s="13"/>
      <c r="G662" s="81"/>
      <c r="H662" s="107" t="str">
        <f>IF(B662&lt;&gt;"",IF(OR(O662=0,O662=999),"",SUMIFS($E$2:E662,$A$2:A662,A662)-SUMIFS($F$2:F662,$A$2:A662,A662)),"")</f>
        <v/>
      </c>
      <c r="I662" s="109" t="str">
        <f t="shared" si="32"/>
        <v/>
      </c>
      <c r="J662" s="113"/>
      <c r="K662" s="90"/>
      <c r="L662" s="73"/>
      <c r="M662" s="69" t="str">
        <f>IF(C662&lt;&gt;"",DailyLog!$S$3,"")</f>
        <v/>
      </c>
      <c r="N662" s="56" t="str">
        <f t="shared" si="31"/>
        <v/>
      </c>
      <c r="O662" s="53" t="str">
        <f>IF($B662&lt;&gt;"",IF(ISNUMBER(_xlfn.XMATCH($B662,Language!$A$6:$E$6)),0,IF(ISNUMBER(_xlfn.XMATCH($B662,Language!$A$29:$E$29)),'Lista de Prestatarios'!$B$3,VLOOKUP(B662,'Lista de Prestatarios'!$A$2:$B$500,2,FALSE))),"")</f>
        <v/>
      </c>
      <c r="P662" s="58" t="str">
        <f>IF(B662&lt;&gt;"",IF(OR(D662&gt;0,G662&gt;0),COUNTIF($B$2:B662,B662),COUNTIFS($B$2:B662,B662,$E$2:E662,"&gt;0")),"")</f>
        <v/>
      </c>
    </row>
    <row r="663" spans="1:16" x14ac:dyDescent="0.35">
      <c r="A663" s="51" t="str">
        <f t="shared" si="30"/>
        <v/>
      </c>
      <c r="B663" s="99"/>
      <c r="C663" s="3"/>
      <c r="D663" s="13"/>
      <c r="E663" s="13"/>
      <c r="F663" s="13"/>
      <c r="G663" s="81"/>
      <c r="H663" s="107" t="str">
        <f>IF(B663&lt;&gt;"",IF(OR(O663=0,O663=999),"",SUMIFS($E$2:E663,$A$2:A663,A663)-SUMIFS($F$2:F663,$A$2:A663,A663)),"")</f>
        <v/>
      </c>
      <c r="I663" s="109" t="str">
        <f t="shared" si="32"/>
        <v/>
      </c>
      <c r="J663" s="113"/>
      <c r="K663" s="90"/>
      <c r="L663" s="73"/>
      <c r="M663" s="69" t="str">
        <f>IF(C663&lt;&gt;"",DailyLog!$S$3,"")</f>
        <v/>
      </c>
      <c r="N663" s="56" t="str">
        <f t="shared" si="31"/>
        <v/>
      </c>
      <c r="O663" s="53" t="str">
        <f>IF($B663&lt;&gt;"",IF(ISNUMBER(_xlfn.XMATCH($B663,Language!$A$6:$E$6)),0,IF(ISNUMBER(_xlfn.XMATCH($B663,Language!$A$29:$E$29)),'Lista de Prestatarios'!$B$3,VLOOKUP(B663,'Lista de Prestatarios'!$A$2:$B$500,2,FALSE))),"")</f>
        <v/>
      </c>
      <c r="P663" s="58" t="str">
        <f>IF(B663&lt;&gt;"",IF(OR(D663&gt;0,G663&gt;0),COUNTIF($B$2:B663,B663),COUNTIFS($B$2:B663,B663,$E$2:E663,"&gt;0")),"")</f>
        <v/>
      </c>
    </row>
    <row r="664" spans="1:16" x14ac:dyDescent="0.35">
      <c r="A664" s="51" t="str">
        <f t="shared" si="30"/>
        <v/>
      </c>
      <c r="B664" s="99"/>
      <c r="C664" s="3"/>
      <c r="D664" s="13"/>
      <c r="E664" s="13"/>
      <c r="F664" s="13"/>
      <c r="G664" s="81"/>
      <c r="H664" s="107" t="str">
        <f>IF(B664&lt;&gt;"",IF(OR(O664=0,O664=999),"",SUMIFS($E$2:E664,$A$2:A664,A664)-SUMIFS($F$2:F664,$A$2:A664,A664)),"")</f>
        <v/>
      </c>
      <c r="I664" s="109" t="str">
        <f t="shared" si="32"/>
        <v/>
      </c>
      <c r="J664" s="113"/>
      <c r="K664" s="90"/>
      <c r="L664" s="73"/>
      <c r="M664" s="69" t="str">
        <f>IF(C664&lt;&gt;"",DailyLog!$S$3,"")</f>
        <v/>
      </c>
      <c r="N664" s="56" t="str">
        <f t="shared" si="31"/>
        <v/>
      </c>
      <c r="O664" s="53" t="str">
        <f>IF($B664&lt;&gt;"",IF(ISNUMBER(_xlfn.XMATCH($B664,Language!$A$6:$E$6)),0,IF(ISNUMBER(_xlfn.XMATCH($B664,Language!$A$29:$E$29)),'Lista de Prestatarios'!$B$3,VLOOKUP(B664,'Lista de Prestatarios'!$A$2:$B$500,2,FALSE))),"")</f>
        <v/>
      </c>
      <c r="P664" s="58" t="str">
        <f>IF(B664&lt;&gt;"",IF(OR(D664&gt;0,G664&gt;0),COUNTIF($B$2:B664,B664),COUNTIFS($B$2:B664,B664,$E$2:E664,"&gt;0")),"")</f>
        <v/>
      </c>
    </row>
    <row r="665" spans="1:16" x14ac:dyDescent="0.35">
      <c r="A665" s="51" t="str">
        <f t="shared" si="30"/>
        <v/>
      </c>
      <c r="B665" s="99"/>
      <c r="C665" s="3"/>
      <c r="D665" s="13"/>
      <c r="E665" s="13"/>
      <c r="F665" s="13"/>
      <c r="G665" s="81"/>
      <c r="H665" s="107" t="str">
        <f>IF(B665&lt;&gt;"",IF(OR(O665=0,O665=999),"",SUMIFS($E$2:E665,$A$2:A665,A665)-SUMIFS($F$2:F665,$A$2:A665,A665)),"")</f>
        <v/>
      </c>
      <c r="I665" s="109" t="str">
        <f t="shared" si="32"/>
        <v/>
      </c>
      <c r="J665" s="113"/>
      <c r="K665" s="90"/>
      <c r="L665" s="73"/>
      <c r="M665" s="69" t="str">
        <f>IF(C665&lt;&gt;"",DailyLog!$S$3,"")</f>
        <v/>
      </c>
      <c r="N665" s="56" t="str">
        <f t="shared" si="31"/>
        <v/>
      </c>
      <c r="O665" s="53" t="str">
        <f>IF($B665&lt;&gt;"",IF(ISNUMBER(_xlfn.XMATCH($B665,Language!$A$6:$E$6)),0,IF(ISNUMBER(_xlfn.XMATCH($B665,Language!$A$29:$E$29)),'Lista de Prestatarios'!$B$3,VLOOKUP(B665,'Lista de Prestatarios'!$A$2:$B$500,2,FALSE))),"")</f>
        <v/>
      </c>
      <c r="P665" s="58" t="str">
        <f>IF(B665&lt;&gt;"",IF(OR(D665&gt;0,G665&gt;0),COUNTIF($B$2:B665,B665),COUNTIFS($B$2:B665,B665,$E$2:E665,"&gt;0")),"")</f>
        <v/>
      </c>
    </row>
    <row r="666" spans="1:16" x14ac:dyDescent="0.35">
      <c r="A666" s="51" t="str">
        <f t="shared" si="30"/>
        <v/>
      </c>
      <c r="B666" s="99"/>
      <c r="C666" s="3"/>
      <c r="D666" s="13"/>
      <c r="E666" s="13"/>
      <c r="F666" s="13"/>
      <c r="G666" s="81"/>
      <c r="H666" s="107" t="str">
        <f>IF(B666&lt;&gt;"",IF(OR(O666=0,O666=999),"",SUMIFS($E$2:E666,$A$2:A666,A666)-SUMIFS($F$2:F666,$A$2:A666,A666)),"")</f>
        <v/>
      </c>
      <c r="I666" s="109" t="str">
        <f t="shared" si="32"/>
        <v/>
      </c>
      <c r="J666" s="113"/>
      <c r="K666" s="90"/>
      <c r="L666" s="73"/>
      <c r="M666" s="69" t="str">
        <f>IF(C666&lt;&gt;"",DailyLog!$S$3,"")</f>
        <v/>
      </c>
      <c r="N666" s="56" t="str">
        <f t="shared" si="31"/>
        <v/>
      </c>
      <c r="O666" s="53" t="str">
        <f>IF($B666&lt;&gt;"",IF(ISNUMBER(_xlfn.XMATCH($B666,Language!$A$6:$E$6)),0,IF(ISNUMBER(_xlfn.XMATCH($B666,Language!$A$29:$E$29)),'Lista de Prestatarios'!$B$3,VLOOKUP(B666,'Lista de Prestatarios'!$A$2:$B$500,2,FALSE))),"")</f>
        <v/>
      </c>
      <c r="P666" s="58" t="str">
        <f>IF(B666&lt;&gt;"",IF(OR(D666&gt;0,G666&gt;0),COUNTIF($B$2:B666,B666),COUNTIFS($B$2:B666,B666,$E$2:E666,"&gt;0")),"")</f>
        <v/>
      </c>
    </row>
    <row r="667" spans="1:16" x14ac:dyDescent="0.35">
      <c r="A667" s="51" t="str">
        <f t="shared" si="30"/>
        <v/>
      </c>
      <c r="B667" s="99"/>
      <c r="C667" s="3"/>
      <c r="D667" s="13"/>
      <c r="E667" s="13"/>
      <c r="F667" s="13"/>
      <c r="G667" s="81"/>
      <c r="H667" s="107" t="str">
        <f>IF(B667&lt;&gt;"",IF(OR(O667=0,O667=999),"",SUMIFS($E$2:E667,$A$2:A667,A667)-SUMIFS($F$2:F667,$A$2:A667,A667)),"")</f>
        <v/>
      </c>
      <c r="I667" s="109" t="str">
        <f t="shared" si="32"/>
        <v/>
      </c>
      <c r="J667" s="113"/>
      <c r="K667" s="90"/>
      <c r="L667" s="73"/>
      <c r="M667" s="69" t="str">
        <f>IF(C667&lt;&gt;"",DailyLog!$S$3,"")</f>
        <v/>
      </c>
      <c r="N667" s="56" t="str">
        <f t="shared" si="31"/>
        <v/>
      </c>
      <c r="O667" s="53" t="str">
        <f>IF($B667&lt;&gt;"",IF(ISNUMBER(_xlfn.XMATCH($B667,Language!$A$6:$E$6)),0,IF(ISNUMBER(_xlfn.XMATCH($B667,Language!$A$29:$E$29)),'Lista de Prestatarios'!$B$3,VLOOKUP(B667,'Lista de Prestatarios'!$A$2:$B$500,2,FALSE))),"")</f>
        <v/>
      </c>
      <c r="P667" s="58" t="str">
        <f>IF(B667&lt;&gt;"",IF(OR(D667&gt;0,G667&gt;0),COUNTIF($B$2:B667,B667),COUNTIFS($B$2:B667,B667,$E$2:E667,"&gt;0")),"")</f>
        <v/>
      </c>
    </row>
    <row r="668" spans="1:16" x14ac:dyDescent="0.35">
      <c r="A668" s="51" t="str">
        <f t="shared" si="30"/>
        <v/>
      </c>
      <c r="B668" s="99"/>
      <c r="C668" s="3"/>
      <c r="D668" s="13"/>
      <c r="E668" s="13"/>
      <c r="F668" s="13"/>
      <c r="G668" s="81"/>
      <c r="H668" s="107" t="str">
        <f>IF(B668&lt;&gt;"",IF(OR(O668=0,O668=999),"",SUMIFS($E$2:E668,$A$2:A668,A668)-SUMIFS($F$2:F668,$A$2:A668,A668)),"")</f>
        <v/>
      </c>
      <c r="I668" s="109" t="str">
        <f t="shared" si="32"/>
        <v/>
      </c>
      <c r="J668" s="113"/>
      <c r="K668" s="90"/>
      <c r="L668" s="73"/>
      <c r="M668" s="69" t="str">
        <f>IF(C668&lt;&gt;"",DailyLog!$S$3,"")</f>
        <v/>
      </c>
      <c r="N668" s="56" t="str">
        <f t="shared" si="31"/>
        <v/>
      </c>
      <c r="O668" s="53" t="str">
        <f>IF($B668&lt;&gt;"",IF(ISNUMBER(_xlfn.XMATCH($B668,Language!$A$6:$E$6)),0,IF(ISNUMBER(_xlfn.XMATCH($B668,Language!$A$29:$E$29)),'Lista de Prestatarios'!$B$3,VLOOKUP(B668,'Lista de Prestatarios'!$A$2:$B$500,2,FALSE))),"")</f>
        <v/>
      </c>
      <c r="P668" s="58" t="str">
        <f>IF(B668&lt;&gt;"",IF(OR(D668&gt;0,G668&gt;0),COUNTIF($B$2:B668,B668),COUNTIFS($B$2:B668,B668,$E$2:E668,"&gt;0")),"")</f>
        <v/>
      </c>
    </row>
    <row r="669" spans="1:16" x14ac:dyDescent="0.35">
      <c r="A669" s="51" t="str">
        <f t="shared" si="30"/>
        <v/>
      </c>
      <c r="B669" s="99"/>
      <c r="C669" s="3"/>
      <c r="D669" s="13"/>
      <c r="E669" s="13"/>
      <c r="F669" s="13"/>
      <c r="G669" s="81"/>
      <c r="H669" s="107" t="str">
        <f>IF(B669&lt;&gt;"",IF(OR(O669=0,O669=999),"",SUMIFS($E$2:E669,$A$2:A669,A669)-SUMIFS($F$2:F669,$A$2:A669,A669)),"")</f>
        <v/>
      </c>
      <c r="I669" s="109" t="str">
        <f t="shared" si="32"/>
        <v/>
      </c>
      <c r="J669" s="113"/>
      <c r="K669" s="90"/>
      <c r="L669" s="73"/>
      <c r="M669" s="69" t="str">
        <f>IF(C669&lt;&gt;"",DailyLog!$S$3,"")</f>
        <v/>
      </c>
      <c r="N669" s="56" t="str">
        <f t="shared" si="31"/>
        <v/>
      </c>
      <c r="O669" s="53" t="str">
        <f>IF($B669&lt;&gt;"",IF(ISNUMBER(_xlfn.XMATCH($B669,Language!$A$6:$E$6)),0,IF(ISNUMBER(_xlfn.XMATCH($B669,Language!$A$29:$E$29)),'Lista de Prestatarios'!$B$3,VLOOKUP(B669,'Lista de Prestatarios'!$A$2:$B$500,2,FALSE))),"")</f>
        <v/>
      </c>
      <c r="P669" s="58" t="str">
        <f>IF(B669&lt;&gt;"",IF(OR(D669&gt;0,G669&gt;0),COUNTIF($B$2:B669,B669),COUNTIFS($B$2:B669,B669,$E$2:E669,"&gt;0")),"")</f>
        <v/>
      </c>
    </row>
    <row r="670" spans="1:16" x14ac:dyDescent="0.35">
      <c r="A670" s="51" t="str">
        <f t="shared" si="30"/>
        <v/>
      </c>
      <c r="B670" s="99"/>
      <c r="C670" s="3"/>
      <c r="D670" s="13"/>
      <c r="E670" s="13"/>
      <c r="F670" s="13"/>
      <c r="G670" s="81"/>
      <c r="H670" s="107" t="str">
        <f>IF(B670&lt;&gt;"",IF(OR(O670=0,O670=999),"",SUMIFS($E$2:E670,$A$2:A670,A670)-SUMIFS($F$2:F670,$A$2:A670,A670)),"")</f>
        <v/>
      </c>
      <c r="I670" s="109" t="str">
        <f t="shared" si="32"/>
        <v/>
      </c>
      <c r="J670" s="113"/>
      <c r="K670" s="90"/>
      <c r="L670" s="73"/>
      <c r="M670" s="69" t="str">
        <f>IF(C670&lt;&gt;"",DailyLog!$S$3,"")</f>
        <v/>
      </c>
      <c r="N670" s="56" t="str">
        <f t="shared" si="31"/>
        <v/>
      </c>
      <c r="O670" s="53" t="str">
        <f>IF($B670&lt;&gt;"",IF(ISNUMBER(_xlfn.XMATCH($B670,Language!$A$6:$E$6)),0,IF(ISNUMBER(_xlfn.XMATCH($B670,Language!$A$29:$E$29)),'Lista de Prestatarios'!$B$3,VLOOKUP(B670,'Lista de Prestatarios'!$A$2:$B$500,2,FALSE))),"")</f>
        <v/>
      </c>
      <c r="P670" s="58" t="str">
        <f>IF(B670&lt;&gt;"",IF(OR(D670&gt;0,G670&gt;0),COUNTIF($B$2:B670,B670),COUNTIFS($B$2:B670,B670,$E$2:E670,"&gt;0")),"")</f>
        <v/>
      </c>
    </row>
    <row r="671" spans="1:16" x14ac:dyDescent="0.35">
      <c r="A671" s="51" t="str">
        <f t="shared" si="30"/>
        <v/>
      </c>
      <c r="B671" s="99"/>
      <c r="C671" s="3"/>
      <c r="D671" s="13"/>
      <c r="E671" s="13"/>
      <c r="F671" s="13"/>
      <c r="G671" s="81"/>
      <c r="H671" s="107" t="str">
        <f>IF(B671&lt;&gt;"",IF(OR(O671=0,O671=999),"",SUMIFS($E$2:E671,$A$2:A671,A671)-SUMIFS($F$2:F671,$A$2:A671,A671)),"")</f>
        <v/>
      </c>
      <c r="I671" s="109" t="str">
        <f t="shared" si="32"/>
        <v/>
      </c>
      <c r="J671" s="113"/>
      <c r="K671" s="90"/>
      <c r="L671" s="73"/>
      <c r="M671" s="69" t="str">
        <f>IF(C671&lt;&gt;"",DailyLog!$S$3,"")</f>
        <v/>
      </c>
      <c r="N671" s="56" t="str">
        <f t="shared" si="31"/>
        <v/>
      </c>
      <c r="O671" s="53" t="str">
        <f>IF($B671&lt;&gt;"",IF(ISNUMBER(_xlfn.XMATCH($B671,Language!$A$6:$E$6)),0,IF(ISNUMBER(_xlfn.XMATCH($B671,Language!$A$29:$E$29)),'Lista de Prestatarios'!$B$3,VLOOKUP(B671,'Lista de Prestatarios'!$A$2:$B$500,2,FALSE))),"")</f>
        <v/>
      </c>
      <c r="P671" s="58" t="str">
        <f>IF(B671&lt;&gt;"",IF(OR(D671&gt;0,G671&gt;0),COUNTIF($B$2:B671,B671),COUNTIFS($B$2:B671,B671,$E$2:E671,"&gt;0")),"")</f>
        <v/>
      </c>
    </row>
    <row r="672" spans="1:16" x14ac:dyDescent="0.35">
      <c r="A672" s="51" t="str">
        <f t="shared" si="30"/>
        <v/>
      </c>
      <c r="B672" s="99"/>
      <c r="C672" s="3"/>
      <c r="D672" s="13"/>
      <c r="E672" s="13"/>
      <c r="F672" s="13"/>
      <c r="G672" s="81"/>
      <c r="H672" s="107" t="str">
        <f>IF(B672&lt;&gt;"",IF(OR(O672=0,O672=999),"",SUMIFS($E$2:E672,$A$2:A672,A672)-SUMIFS($F$2:F672,$A$2:A672,A672)),"")</f>
        <v/>
      </c>
      <c r="I672" s="109" t="str">
        <f t="shared" si="32"/>
        <v/>
      </c>
      <c r="J672" s="113"/>
      <c r="K672" s="90"/>
      <c r="L672" s="73"/>
      <c r="M672" s="69" t="str">
        <f>IF(C672&lt;&gt;"",DailyLog!$S$3,"")</f>
        <v/>
      </c>
      <c r="N672" s="56" t="str">
        <f t="shared" si="31"/>
        <v/>
      </c>
      <c r="O672" s="53" t="str">
        <f>IF($B672&lt;&gt;"",IF(ISNUMBER(_xlfn.XMATCH($B672,Language!$A$6:$E$6)),0,IF(ISNUMBER(_xlfn.XMATCH($B672,Language!$A$29:$E$29)),'Lista de Prestatarios'!$B$3,VLOOKUP(B672,'Lista de Prestatarios'!$A$2:$B$500,2,FALSE))),"")</f>
        <v/>
      </c>
      <c r="P672" s="58" t="str">
        <f>IF(B672&lt;&gt;"",IF(OR(D672&gt;0,G672&gt;0),COUNTIF($B$2:B672,B672),COUNTIFS($B$2:B672,B672,$E$2:E672,"&gt;0")),"")</f>
        <v/>
      </c>
    </row>
    <row r="673" spans="1:16" x14ac:dyDescent="0.35">
      <c r="A673" s="51" t="str">
        <f t="shared" si="30"/>
        <v/>
      </c>
      <c r="B673" s="99"/>
      <c r="C673" s="3"/>
      <c r="D673" s="13"/>
      <c r="E673" s="13"/>
      <c r="F673" s="13"/>
      <c r="G673" s="81"/>
      <c r="H673" s="107" t="str">
        <f>IF(B673&lt;&gt;"",IF(OR(O673=0,O673=999),"",SUMIFS($E$2:E673,$A$2:A673,A673)-SUMIFS($F$2:F673,$A$2:A673,A673)),"")</f>
        <v/>
      </c>
      <c r="I673" s="109" t="str">
        <f t="shared" si="32"/>
        <v/>
      </c>
      <c r="J673" s="113"/>
      <c r="K673" s="90"/>
      <c r="L673" s="73"/>
      <c r="M673" s="69" t="str">
        <f>IF(C673&lt;&gt;"",DailyLog!$S$3,"")</f>
        <v/>
      </c>
      <c r="N673" s="56" t="str">
        <f t="shared" si="31"/>
        <v/>
      </c>
      <c r="O673" s="53" t="str">
        <f>IF($B673&lt;&gt;"",IF(ISNUMBER(_xlfn.XMATCH($B673,Language!$A$6:$E$6)),0,IF(ISNUMBER(_xlfn.XMATCH($B673,Language!$A$29:$E$29)),'Lista de Prestatarios'!$B$3,VLOOKUP(B673,'Lista de Prestatarios'!$A$2:$B$500,2,FALSE))),"")</f>
        <v/>
      </c>
      <c r="P673" s="58" t="str">
        <f>IF(B673&lt;&gt;"",IF(OR(D673&gt;0,G673&gt;0),COUNTIF($B$2:B673,B673),COUNTIFS($B$2:B673,B673,$E$2:E673,"&gt;0")),"")</f>
        <v/>
      </c>
    </row>
    <row r="674" spans="1:16" x14ac:dyDescent="0.35">
      <c r="A674" s="51" t="str">
        <f t="shared" si="30"/>
        <v/>
      </c>
      <c r="B674" s="99"/>
      <c r="C674" s="3"/>
      <c r="D674" s="13"/>
      <c r="E674" s="13"/>
      <c r="F674" s="13"/>
      <c r="G674" s="81"/>
      <c r="H674" s="107" t="str">
        <f>IF(B674&lt;&gt;"",IF(OR(O674=0,O674=999),"",SUMIFS($E$2:E674,$A$2:A674,A674)-SUMIFS($F$2:F674,$A$2:A674,A674)),"")</f>
        <v/>
      </c>
      <c r="I674" s="109" t="str">
        <f t="shared" si="32"/>
        <v/>
      </c>
      <c r="J674" s="113"/>
      <c r="K674" s="90"/>
      <c r="L674" s="73"/>
      <c r="M674" s="69" t="str">
        <f>IF(C674&lt;&gt;"",DailyLog!$S$3,"")</f>
        <v/>
      </c>
      <c r="N674" s="56" t="str">
        <f t="shared" si="31"/>
        <v/>
      </c>
      <c r="O674" s="53" t="str">
        <f>IF($B674&lt;&gt;"",IF(ISNUMBER(_xlfn.XMATCH($B674,Language!$A$6:$E$6)),0,IF(ISNUMBER(_xlfn.XMATCH($B674,Language!$A$29:$E$29)),'Lista de Prestatarios'!$B$3,VLOOKUP(B674,'Lista de Prestatarios'!$A$2:$B$500,2,FALSE))),"")</f>
        <v/>
      </c>
      <c r="P674" s="58" t="str">
        <f>IF(B674&lt;&gt;"",IF(OR(D674&gt;0,G674&gt;0),COUNTIF($B$2:B674,B674),COUNTIFS($B$2:B674,B674,$E$2:E674,"&gt;0")),"")</f>
        <v/>
      </c>
    </row>
    <row r="675" spans="1:16" x14ac:dyDescent="0.35">
      <c r="A675" s="51" t="str">
        <f t="shared" si="30"/>
        <v/>
      </c>
      <c r="B675" s="99"/>
      <c r="C675" s="3"/>
      <c r="D675" s="13"/>
      <c r="E675" s="13"/>
      <c r="F675" s="13"/>
      <c r="G675" s="81"/>
      <c r="H675" s="107" t="str">
        <f>IF(B675&lt;&gt;"",IF(OR(O675=0,O675=999),"",SUMIFS($E$2:E675,$A$2:A675,A675)-SUMIFS($F$2:F675,$A$2:A675,A675)),"")</f>
        <v/>
      </c>
      <c r="I675" s="109" t="str">
        <f t="shared" si="32"/>
        <v/>
      </c>
      <c r="J675" s="113"/>
      <c r="K675" s="90"/>
      <c r="L675" s="73"/>
      <c r="M675" s="69" t="str">
        <f>IF(C675&lt;&gt;"",DailyLog!$S$3,"")</f>
        <v/>
      </c>
      <c r="N675" s="56" t="str">
        <f t="shared" si="31"/>
        <v/>
      </c>
      <c r="O675" s="53" t="str">
        <f>IF($B675&lt;&gt;"",IF(ISNUMBER(_xlfn.XMATCH($B675,Language!$A$6:$E$6)),0,IF(ISNUMBER(_xlfn.XMATCH($B675,Language!$A$29:$E$29)),'Lista de Prestatarios'!$B$3,VLOOKUP(B675,'Lista de Prestatarios'!$A$2:$B$500,2,FALSE))),"")</f>
        <v/>
      </c>
      <c r="P675" s="58" t="str">
        <f>IF(B675&lt;&gt;"",IF(OR(D675&gt;0,G675&gt;0),COUNTIF($B$2:B675,B675),COUNTIFS($B$2:B675,B675,$E$2:E675,"&gt;0")),"")</f>
        <v/>
      </c>
    </row>
    <row r="676" spans="1:16" x14ac:dyDescent="0.35">
      <c r="A676" s="51" t="str">
        <f t="shared" si="30"/>
        <v/>
      </c>
      <c r="B676" s="99"/>
      <c r="C676" s="3"/>
      <c r="D676" s="13"/>
      <c r="E676" s="13"/>
      <c r="F676" s="13"/>
      <c r="G676" s="81"/>
      <c r="H676" s="107" t="str">
        <f>IF(B676&lt;&gt;"",IF(OR(O676=0,O676=999),"",SUMIFS($E$2:E676,$A$2:A676,A676)-SUMIFS($F$2:F676,$A$2:A676,A676)),"")</f>
        <v/>
      </c>
      <c r="I676" s="109" t="str">
        <f t="shared" si="32"/>
        <v/>
      </c>
      <c r="J676" s="113"/>
      <c r="K676" s="90"/>
      <c r="L676" s="73"/>
      <c r="M676" s="69" t="str">
        <f>IF(C676&lt;&gt;"",DailyLog!$S$3,"")</f>
        <v/>
      </c>
      <c r="N676" s="56" t="str">
        <f t="shared" si="31"/>
        <v/>
      </c>
      <c r="O676" s="53" t="str">
        <f>IF($B676&lt;&gt;"",IF(ISNUMBER(_xlfn.XMATCH($B676,Language!$A$6:$E$6)),0,IF(ISNUMBER(_xlfn.XMATCH($B676,Language!$A$29:$E$29)),'Lista de Prestatarios'!$B$3,VLOOKUP(B676,'Lista de Prestatarios'!$A$2:$B$500,2,FALSE))),"")</f>
        <v/>
      </c>
      <c r="P676" s="58" t="str">
        <f>IF(B676&lt;&gt;"",IF(OR(D676&gt;0,G676&gt;0),COUNTIF($B$2:B676,B676),COUNTIFS($B$2:B676,B676,$E$2:E676,"&gt;0")),"")</f>
        <v/>
      </c>
    </row>
    <row r="677" spans="1:16" x14ac:dyDescent="0.35">
      <c r="A677" s="51" t="str">
        <f t="shared" si="30"/>
        <v/>
      </c>
      <c r="B677" s="99"/>
      <c r="C677" s="3"/>
      <c r="D677" s="13"/>
      <c r="E677" s="13"/>
      <c r="F677" s="13"/>
      <c r="G677" s="81"/>
      <c r="H677" s="107" t="str">
        <f>IF(B677&lt;&gt;"",IF(OR(O677=0,O677=999),"",SUMIFS($E$2:E677,$A$2:A677,A677)-SUMIFS($F$2:F677,$A$2:A677,A677)),"")</f>
        <v/>
      </c>
      <c r="I677" s="109" t="str">
        <f t="shared" si="32"/>
        <v/>
      </c>
      <c r="J677" s="113"/>
      <c r="K677" s="90"/>
      <c r="L677" s="73"/>
      <c r="M677" s="69" t="str">
        <f>IF(C677&lt;&gt;"",DailyLog!$S$3,"")</f>
        <v/>
      </c>
      <c r="N677" s="56" t="str">
        <f t="shared" si="31"/>
        <v/>
      </c>
      <c r="O677" s="53" t="str">
        <f>IF($B677&lt;&gt;"",IF(ISNUMBER(_xlfn.XMATCH($B677,Language!$A$6:$E$6)),0,IF(ISNUMBER(_xlfn.XMATCH($B677,Language!$A$29:$E$29)),'Lista de Prestatarios'!$B$3,VLOOKUP(B677,'Lista de Prestatarios'!$A$2:$B$500,2,FALSE))),"")</f>
        <v/>
      </c>
      <c r="P677" s="58" t="str">
        <f>IF(B677&lt;&gt;"",IF(OR(D677&gt;0,G677&gt;0),COUNTIF($B$2:B677,B677),COUNTIFS($B$2:B677,B677,$E$2:E677,"&gt;0")),"")</f>
        <v/>
      </c>
    </row>
    <row r="678" spans="1:16" x14ac:dyDescent="0.35">
      <c r="A678" s="51" t="str">
        <f t="shared" si="30"/>
        <v/>
      </c>
      <c r="B678" s="99"/>
      <c r="C678" s="3"/>
      <c r="D678" s="13"/>
      <c r="E678" s="13"/>
      <c r="F678" s="13"/>
      <c r="G678" s="81"/>
      <c r="H678" s="107" t="str">
        <f>IF(B678&lt;&gt;"",IF(OR(O678=0,O678=999),"",SUMIFS($E$2:E678,$A$2:A678,A678)-SUMIFS($F$2:F678,$A$2:A678,A678)),"")</f>
        <v/>
      </c>
      <c r="I678" s="109" t="str">
        <f t="shared" si="32"/>
        <v/>
      </c>
      <c r="J678" s="113"/>
      <c r="K678" s="90"/>
      <c r="L678" s="73"/>
      <c r="M678" s="69" t="str">
        <f>IF(C678&lt;&gt;"",DailyLog!$S$3,"")</f>
        <v/>
      </c>
      <c r="N678" s="56" t="str">
        <f t="shared" si="31"/>
        <v/>
      </c>
      <c r="O678" s="53" t="str">
        <f>IF($B678&lt;&gt;"",IF(ISNUMBER(_xlfn.XMATCH($B678,Language!$A$6:$E$6)),0,IF(ISNUMBER(_xlfn.XMATCH($B678,Language!$A$29:$E$29)),'Lista de Prestatarios'!$B$3,VLOOKUP(B678,'Lista de Prestatarios'!$A$2:$B$500,2,FALSE))),"")</f>
        <v/>
      </c>
      <c r="P678" s="58" t="str">
        <f>IF(B678&lt;&gt;"",IF(OR(D678&gt;0,G678&gt;0),COUNTIF($B$2:B678,B678),COUNTIFS($B$2:B678,B678,$E$2:E678,"&gt;0")),"")</f>
        <v/>
      </c>
    </row>
    <row r="679" spans="1:16" x14ac:dyDescent="0.35">
      <c r="A679" s="51" t="str">
        <f t="shared" si="30"/>
        <v/>
      </c>
      <c r="B679" s="99"/>
      <c r="C679" s="3"/>
      <c r="D679" s="13"/>
      <c r="E679" s="13"/>
      <c r="F679" s="13"/>
      <c r="G679" s="81"/>
      <c r="H679" s="107" t="str">
        <f>IF(B679&lt;&gt;"",IF(OR(O679=0,O679=999),"",SUMIFS($E$2:E679,$A$2:A679,A679)-SUMIFS($F$2:F679,$A$2:A679,A679)),"")</f>
        <v/>
      </c>
      <c r="I679" s="109" t="str">
        <f t="shared" si="32"/>
        <v/>
      </c>
      <c r="J679" s="113"/>
      <c r="K679" s="90"/>
      <c r="L679" s="73"/>
      <c r="M679" s="69" t="str">
        <f>IF(C679&lt;&gt;"",DailyLog!$S$3,"")</f>
        <v/>
      </c>
      <c r="N679" s="56" t="str">
        <f t="shared" si="31"/>
        <v/>
      </c>
      <c r="O679" s="53" t="str">
        <f>IF($B679&lt;&gt;"",IF(ISNUMBER(_xlfn.XMATCH($B679,Language!$A$6:$E$6)),0,IF(ISNUMBER(_xlfn.XMATCH($B679,Language!$A$29:$E$29)),'Lista de Prestatarios'!$B$3,VLOOKUP(B679,'Lista de Prestatarios'!$A$2:$B$500,2,FALSE))),"")</f>
        <v/>
      </c>
      <c r="P679" s="58" t="str">
        <f>IF(B679&lt;&gt;"",IF(OR(D679&gt;0,G679&gt;0),COUNTIF($B$2:B679,B679),COUNTIFS($B$2:B679,B679,$E$2:E679,"&gt;0")),"")</f>
        <v/>
      </c>
    </row>
    <row r="680" spans="1:16" x14ac:dyDescent="0.35">
      <c r="A680" s="51" t="str">
        <f t="shared" si="30"/>
        <v/>
      </c>
      <c r="B680" s="99"/>
      <c r="C680" s="3"/>
      <c r="D680" s="13"/>
      <c r="E680" s="13"/>
      <c r="F680" s="13"/>
      <c r="G680" s="81"/>
      <c r="H680" s="107" t="str">
        <f>IF(B680&lt;&gt;"",IF(OR(O680=0,O680=999),"",SUMIFS($E$2:E680,$A$2:A680,A680)-SUMIFS($F$2:F680,$A$2:A680,A680)),"")</f>
        <v/>
      </c>
      <c r="I680" s="109" t="str">
        <f t="shared" si="32"/>
        <v/>
      </c>
      <c r="J680" s="113"/>
      <c r="K680" s="90"/>
      <c r="L680" s="73"/>
      <c r="M680" s="69" t="str">
        <f>IF(C680&lt;&gt;"",DailyLog!$S$3,"")</f>
        <v/>
      </c>
      <c r="N680" s="56" t="str">
        <f t="shared" si="31"/>
        <v/>
      </c>
      <c r="O680" s="53" t="str">
        <f>IF($B680&lt;&gt;"",IF(ISNUMBER(_xlfn.XMATCH($B680,Language!$A$6:$E$6)),0,IF(ISNUMBER(_xlfn.XMATCH($B680,Language!$A$29:$E$29)),'Lista de Prestatarios'!$B$3,VLOOKUP(B680,'Lista de Prestatarios'!$A$2:$B$500,2,FALSE))),"")</f>
        <v/>
      </c>
      <c r="P680" s="58" t="str">
        <f>IF(B680&lt;&gt;"",IF(OR(D680&gt;0,G680&gt;0),COUNTIF($B$2:B680,B680),COUNTIFS($B$2:B680,B680,$E$2:E680,"&gt;0")),"")</f>
        <v/>
      </c>
    </row>
    <row r="681" spans="1:16" x14ac:dyDescent="0.35">
      <c r="A681" s="51" t="str">
        <f t="shared" si="30"/>
        <v/>
      </c>
      <c r="B681" s="99"/>
      <c r="C681" s="3"/>
      <c r="D681" s="13"/>
      <c r="E681" s="13"/>
      <c r="F681" s="13"/>
      <c r="G681" s="81"/>
      <c r="H681" s="107" t="str">
        <f>IF(B681&lt;&gt;"",IF(OR(O681=0,O681=999),"",SUMIFS($E$2:E681,$A$2:A681,A681)-SUMIFS($F$2:F681,$A$2:A681,A681)),"")</f>
        <v/>
      </c>
      <c r="I681" s="109" t="str">
        <f t="shared" si="32"/>
        <v/>
      </c>
      <c r="J681" s="113"/>
      <c r="K681" s="90"/>
      <c r="L681" s="73"/>
      <c r="M681" s="69" t="str">
        <f>IF(C681&lt;&gt;"",DailyLog!$S$3,"")</f>
        <v/>
      </c>
      <c r="N681" s="56" t="str">
        <f t="shared" si="31"/>
        <v/>
      </c>
      <c r="O681" s="53" t="str">
        <f>IF($B681&lt;&gt;"",IF(ISNUMBER(_xlfn.XMATCH($B681,Language!$A$6:$E$6)),0,IF(ISNUMBER(_xlfn.XMATCH($B681,Language!$A$29:$E$29)),'Lista de Prestatarios'!$B$3,VLOOKUP(B681,'Lista de Prestatarios'!$A$2:$B$500,2,FALSE))),"")</f>
        <v/>
      </c>
      <c r="P681" s="58" t="str">
        <f>IF(B681&lt;&gt;"",IF(OR(D681&gt;0,G681&gt;0),COUNTIF($B$2:B681,B681),COUNTIFS($B$2:B681,B681,$E$2:E681,"&gt;0")),"")</f>
        <v/>
      </c>
    </row>
    <row r="682" spans="1:16" x14ac:dyDescent="0.35">
      <c r="A682" s="51" t="str">
        <f t="shared" si="30"/>
        <v/>
      </c>
      <c r="B682" s="99"/>
      <c r="C682" s="3"/>
      <c r="D682" s="13"/>
      <c r="E682" s="13"/>
      <c r="F682" s="13"/>
      <c r="G682" s="81"/>
      <c r="H682" s="107" t="str">
        <f>IF(B682&lt;&gt;"",IF(OR(O682=0,O682=999),"",SUMIFS($E$2:E682,$A$2:A682,A682)-SUMIFS($F$2:F682,$A$2:A682,A682)),"")</f>
        <v/>
      </c>
      <c r="I682" s="109" t="str">
        <f t="shared" si="32"/>
        <v/>
      </c>
      <c r="J682" s="113"/>
      <c r="K682" s="90"/>
      <c r="L682" s="73"/>
      <c r="M682" s="69" t="str">
        <f>IF(C682&lt;&gt;"",DailyLog!$S$3,"")</f>
        <v/>
      </c>
      <c r="N682" s="56" t="str">
        <f t="shared" si="31"/>
        <v/>
      </c>
      <c r="O682" s="53" t="str">
        <f>IF($B682&lt;&gt;"",IF(ISNUMBER(_xlfn.XMATCH($B682,Language!$A$6:$E$6)),0,IF(ISNUMBER(_xlfn.XMATCH($B682,Language!$A$29:$E$29)),'Lista de Prestatarios'!$B$3,VLOOKUP(B682,'Lista de Prestatarios'!$A$2:$B$500,2,FALSE))),"")</f>
        <v/>
      </c>
      <c r="P682" s="58" t="str">
        <f>IF(B682&lt;&gt;"",IF(OR(D682&gt;0,G682&gt;0),COUNTIF($B$2:B682,B682),COUNTIFS($B$2:B682,B682,$E$2:E682,"&gt;0")),"")</f>
        <v/>
      </c>
    </row>
    <row r="683" spans="1:16" x14ac:dyDescent="0.35">
      <c r="A683" s="51" t="str">
        <f t="shared" si="30"/>
        <v/>
      </c>
      <c r="B683" s="99"/>
      <c r="C683" s="3"/>
      <c r="D683" s="13"/>
      <c r="E683" s="13"/>
      <c r="F683" s="13"/>
      <c r="G683" s="81"/>
      <c r="H683" s="107" t="str">
        <f>IF(B683&lt;&gt;"",IF(OR(O683=0,O683=999),"",SUMIFS($E$2:E683,$A$2:A683,A683)-SUMIFS($F$2:F683,$A$2:A683,A683)),"")</f>
        <v/>
      </c>
      <c r="I683" s="109" t="str">
        <f t="shared" si="32"/>
        <v/>
      </c>
      <c r="J683" s="113"/>
      <c r="K683" s="90"/>
      <c r="L683" s="73"/>
      <c r="M683" s="69" t="str">
        <f>IF(C683&lt;&gt;"",DailyLog!$S$3,"")</f>
        <v/>
      </c>
      <c r="N683" s="56" t="str">
        <f t="shared" si="31"/>
        <v/>
      </c>
      <c r="O683" s="53" t="str">
        <f>IF($B683&lt;&gt;"",IF(ISNUMBER(_xlfn.XMATCH($B683,Language!$A$6:$E$6)),0,IF(ISNUMBER(_xlfn.XMATCH($B683,Language!$A$29:$E$29)),'Lista de Prestatarios'!$B$3,VLOOKUP(B683,'Lista de Prestatarios'!$A$2:$B$500,2,FALSE))),"")</f>
        <v/>
      </c>
      <c r="P683" s="58" t="str">
        <f>IF(B683&lt;&gt;"",IF(OR(D683&gt;0,G683&gt;0),COUNTIF($B$2:B683,B683),COUNTIFS($B$2:B683,B683,$E$2:E683,"&gt;0")),"")</f>
        <v/>
      </c>
    </row>
    <row r="684" spans="1:16" x14ac:dyDescent="0.35">
      <c r="A684" s="51" t="str">
        <f t="shared" si="30"/>
        <v/>
      </c>
      <c r="B684" s="99"/>
      <c r="C684" s="3"/>
      <c r="D684" s="13"/>
      <c r="E684" s="13"/>
      <c r="F684" s="13"/>
      <c r="G684" s="81"/>
      <c r="H684" s="107" t="str">
        <f>IF(B684&lt;&gt;"",IF(OR(O684=0,O684=999),"",SUMIFS($E$2:E684,$A$2:A684,A684)-SUMIFS($F$2:F684,$A$2:A684,A684)),"")</f>
        <v/>
      </c>
      <c r="I684" s="109" t="str">
        <f t="shared" si="32"/>
        <v/>
      </c>
      <c r="J684" s="113"/>
      <c r="K684" s="90"/>
      <c r="L684" s="73"/>
      <c r="M684" s="69" t="str">
        <f>IF(C684&lt;&gt;"",DailyLog!$S$3,"")</f>
        <v/>
      </c>
      <c r="N684" s="56" t="str">
        <f t="shared" si="31"/>
        <v/>
      </c>
      <c r="O684" s="53" t="str">
        <f>IF($B684&lt;&gt;"",IF(ISNUMBER(_xlfn.XMATCH($B684,Language!$A$6:$E$6)),0,IF(ISNUMBER(_xlfn.XMATCH($B684,Language!$A$29:$E$29)),'Lista de Prestatarios'!$B$3,VLOOKUP(B684,'Lista de Prestatarios'!$A$2:$B$500,2,FALSE))),"")</f>
        <v/>
      </c>
      <c r="P684" s="58" t="str">
        <f>IF(B684&lt;&gt;"",IF(OR(D684&gt;0,G684&gt;0),COUNTIF($B$2:B684,B684),COUNTIFS($B$2:B684,B684,$E$2:E684,"&gt;0")),"")</f>
        <v/>
      </c>
    </row>
    <row r="685" spans="1:16" x14ac:dyDescent="0.35">
      <c r="A685" s="51" t="str">
        <f t="shared" si="30"/>
        <v/>
      </c>
      <c r="B685" s="99"/>
      <c r="C685" s="3"/>
      <c r="D685" s="13"/>
      <c r="E685" s="13"/>
      <c r="F685" s="13"/>
      <c r="G685" s="81"/>
      <c r="H685" s="107" t="str">
        <f>IF(B685&lt;&gt;"",IF(OR(O685=0,O685=999),"",SUMIFS($E$2:E685,$A$2:A685,A685)-SUMIFS($F$2:F685,$A$2:A685,A685)),"")</f>
        <v/>
      </c>
      <c r="I685" s="109" t="str">
        <f t="shared" si="32"/>
        <v/>
      </c>
      <c r="J685" s="113"/>
      <c r="K685" s="90"/>
      <c r="L685" s="73"/>
      <c r="M685" s="69" t="str">
        <f>IF(C685&lt;&gt;"",DailyLog!$S$3,"")</f>
        <v/>
      </c>
      <c r="N685" s="56" t="str">
        <f t="shared" si="31"/>
        <v/>
      </c>
      <c r="O685" s="53" t="str">
        <f>IF($B685&lt;&gt;"",IF(ISNUMBER(_xlfn.XMATCH($B685,Language!$A$6:$E$6)),0,IF(ISNUMBER(_xlfn.XMATCH($B685,Language!$A$29:$E$29)),'Lista de Prestatarios'!$B$3,VLOOKUP(B685,'Lista de Prestatarios'!$A$2:$B$500,2,FALSE))),"")</f>
        <v/>
      </c>
      <c r="P685" s="58" t="str">
        <f>IF(B685&lt;&gt;"",IF(OR(D685&gt;0,G685&gt;0),COUNTIF($B$2:B685,B685),COUNTIFS($B$2:B685,B685,$E$2:E685,"&gt;0")),"")</f>
        <v/>
      </c>
    </row>
    <row r="686" spans="1:16" x14ac:dyDescent="0.35">
      <c r="A686" s="51" t="str">
        <f t="shared" si="30"/>
        <v/>
      </c>
      <c r="B686" s="99"/>
      <c r="C686" s="3"/>
      <c r="D686" s="13"/>
      <c r="E686" s="13"/>
      <c r="F686" s="13"/>
      <c r="G686" s="81"/>
      <c r="H686" s="107" t="str">
        <f>IF(B686&lt;&gt;"",IF(OR(O686=0,O686=999),"",SUMIFS($E$2:E686,$A$2:A686,A686)-SUMIFS($F$2:F686,$A$2:A686,A686)),"")</f>
        <v/>
      </c>
      <c r="I686" s="109" t="str">
        <f t="shared" si="32"/>
        <v/>
      </c>
      <c r="J686" s="113"/>
      <c r="K686" s="90"/>
      <c r="L686" s="73"/>
      <c r="M686" s="69" t="str">
        <f>IF(C686&lt;&gt;"",DailyLog!$S$3,"")</f>
        <v/>
      </c>
      <c r="N686" s="56" t="str">
        <f t="shared" si="31"/>
        <v/>
      </c>
      <c r="O686" s="53" t="str">
        <f>IF($B686&lt;&gt;"",IF(ISNUMBER(_xlfn.XMATCH($B686,Language!$A$6:$E$6)),0,IF(ISNUMBER(_xlfn.XMATCH($B686,Language!$A$29:$E$29)),'Lista de Prestatarios'!$B$3,VLOOKUP(B686,'Lista de Prestatarios'!$A$2:$B$500,2,FALSE))),"")</f>
        <v/>
      </c>
      <c r="P686" s="58" t="str">
        <f>IF(B686&lt;&gt;"",IF(OR(D686&gt;0,G686&gt;0),COUNTIF($B$2:B686,B686),COUNTIFS($B$2:B686,B686,$E$2:E686,"&gt;0")),"")</f>
        <v/>
      </c>
    </row>
    <row r="687" spans="1:16" x14ac:dyDescent="0.35">
      <c r="A687" s="51" t="str">
        <f t="shared" si="30"/>
        <v/>
      </c>
      <c r="B687" s="99"/>
      <c r="C687" s="3"/>
      <c r="D687" s="13"/>
      <c r="E687" s="13"/>
      <c r="F687" s="13"/>
      <c r="G687" s="81"/>
      <c r="H687" s="107" t="str">
        <f>IF(B687&lt;&gt;"",IF(OR(O687=0,O687=999),"",SUMIFS($E$2:E687,$A$2:A687,A687)-SUMIFS($F$2:F687,$A$2:A687,A687)),"")</f>
        <v/>
      </c>
      <c r="I687" s="109" t="str">
        <f t="shared" si="32"/>
        <v/>
      </c>
      <c r="J687" s="113"/>
      <c r="K687" s="90"/>
      <c r="L687" s="73"/>
      <c r="M687" s="69" t="str">
        <f>IF(C687&lt;&gt;"",DailyLog!$S$3,"")</f>
        <v/>
      </c>
      <c r="N687" s="56" t="str">
        <f t="shared" si="31"/>
        <v/>
      </c>
      <c r="O687" s="53" t="str">
        <f>IF($B687&lt;&gt;"",IF(ISNUMBER(_xlfn.XMATCH($B687,Language!$A$6:$E$6)),0,IF(ISNUMBER(_xlfn.XMATCH($B687,Language!$A$29:$E$29)),'Lista de Prestatarios'!$B$3,VLOOKUP(B687,'Lista de Prestatarios'!$A$2:$B$500,2,FALSE))),"")</f>
        <v/>
      </c>
      <c r="P687" s="58" t="str">
        <f>IF(B687&lt;&gt;"",IF(OR(D687&gt;0,G687&gt;0),COUNTIF($B$2:B687,B687),COUNTIFS($B$2:B687,B687,$E$2:E687,"&gt;0")),"")</f>
        <v/>
      </c>
    </row>
    <row r="688" spans="1:16" x14ac:dyDescent="0.35">
      <c r="A688" s="51" t="str">
        <f t="shared" si="30"/>
        <v/>
      </c>
      <c r="B688" s="99"/>
      <c r="C688" s="3"/>
      <c r="D688" s="13"/>
      <c r="E688" s="13"/>
      <c r="F688" s="13"/>
      <c r="G688" s="81"/>
      <c r="H688" s="107" t="str">
        <f>IF(B688&lt;&gt;"",IF(OR(O688=0,O688=999),"",SUMIFS($E$2:E688,$A$2:A688,A688)-SUMIFS($F$2:F688,$A$2:A688,A688)),"")</f>
        <v/>
      </c>
      <c r="I688" s="109" t="str">
        <f t="shared" si="32"/>
        <v/>
      </c>
      <c r="J688" s="113"/>
      <c r="K688" s="90"/>
      <c r="L688" s="73"/>
      <c r="M688" s="69" t="str">
        <f>IF(C688&lt;&gt;"",DailyLog!$S$3,"")</f>
        <v/>
      </c>
      <c r="N688" s="56" t="str">
        <f t="shared" si="31"/>
        <v/>
      </c>
      <c r="O688" s="53" t="str">
        <f>IF($B688&lt;&gt;"",IF(ISNUMBER(_xlfn.XMATCH($B688,Language!$A$6:$E$6)),0,IF(ISNUMBER(_xlfn.XMATCH($B688,Language!$A$29:$E$29)),'Lista de Prestatarios'!$B$3,VLOOKUP(B688,'Lista de Prestatarios'!$A$2:$B$500,2,FALSE))),"")</f>
        <v/>
      </c>
      <c r="P688" s="58" t="str">
        <f>IF(B688&lt;&gt;"",IF(OR(D688&gt;0,G688&gt;0),COUNTIF($B$2:B688,B688),COUNTIFS($B$2:B688,B688,$E$2:E688,"&gt;0")),"")</f>
        <v/>
      </c>
    </row>
    <row r="689" spans="1:16" x14ac:dyDescent="0.35">
      <c r="A689" s="51" t="str">
        <f t="shared" si="30"/>
        <v/>
      </c>
      <c r="B689" s="101"/>
      <c r="C689" s="3"/>
      <c r="D689" s="13"/>
      <c r="E689" s="13"/>
      <c r="F689" s="13"/>
      <c r="G689" s="81"/>
      <c r="H689" s="107" t="str">
        <f>IF(B689&lt;&gt;"",IF(OR(O689=0,O689=999),"",SUMIFS($E$2:E689,$A$2:A689,A689)-SUMIFS($F$2:F689,$A$2:A689,A689)),"")</f>
        <v/>
      </c>
      <c r="I689" s="109" t="str">
        <f t="shared" si="32"/>
        <v/>
      </c>
      <c r="J689" s="113"/>
      <c r="K689" s="90"/>
      <c r="L689" s="73"/>
      <c r="M689" s="69" t="str">
        <f>IF(C689&lt;&gt;"",DailyLog!$S$3,"")</f>
        <v/>
      </c>
      <c r="N689" s="56" t="str">
        <f t="shared" si="31"/>
        <v/>
      </c>
      <c r="O689" s="53" t="str">
        <f>IF($B689&lt;&gt;"",IF(ISNUMBER(_xlfn.XMATCH($B689,Language!$A$6:$E$6)),0,IF(ISNUMBER(_xlfn.XMATCH($B689,Language!$A$29:$E$29)),'Lista de Prestatarios'!$B$3,VLOOKUP(B689,'Lista de Prestatarios'!$A$2:$B$500,2,FALSE))),"")</f>
        <v/>
      </c>
      <c r="P689" s="58" t="str">
        <f>IF(B689&lt;&gt;"",IF(OR(D689&gt;0,G689&gt;0),COUNTIF($B$2:B689,B689),COUNTIFS($B$2:B689,B689,$E$2:E689,"&gt;0")),"")</f>
        <v/>
      </c>
    </row>
    <row r="690" spans="1:16" x14ac:dyDescent="0.35">
      <c r="A690" s="51" t="str">
        <f t="shared" si="30"/>
        <v/>
      </c>
      <c r="B690" s="99"/>
      <c r="C690" s="3"/>
      <c r="D690" s="13"/>
      <c r="E690" s="13"/>
      <c r="F690" s="13"/>
      <c r="G690" s="81"/>
      <c r="H690" s="107" t="str">
        <f>IF(B690&lt;&gt;"",IF(OR(O690=0,O690=999),"",SUMIFS($E$2:E690,$A$2:A690,A690)-SUMIFS($F$2:F690,$A$2:A690,A690)),"")</f>
        <v/>
      </c>
      <c r="I690" s="109" t="str">
        <f t="shared" si="32"/>
        <v/>
      </c>
      <c r="J690" s="113"/>
      <c r="K690" s="90"/>
      <c r="L690" s="73"/>
      <c r="M690" s="69" t="str">
        <f>IF(C690&lt;&gt;"",DailyLog!$S$3,"")</f>
        <v/>
      </c>
      <c r="N690" s="56" t="str">
        <f t="shared" si="31"/>
        <v/>
      </c>
      <c r="O690" s="53" t="str">
        <f>IF($B690&lt;&gt;"",IF(ISNUMBER(_xlfn.XMATCH($B690,Language!$A$6:$E$6)),0,IF(ISNUMBER(_xlfn.XMATCH($B690,Language!$A$29:$E$29)),'Lista de Prestatarios'!$B$3,VLOOKUP(B690,'Lista de Prestatarios'!$A$2:$B$500,2,FALSE))),"")</f>
        <v/>
      </c>
      <c r="P690" s="58" t="str">
        <f>IF(B690&lt;&gt;"",IF(OR(D690&gt;0,G690&gt;0),COUNTIF($B$2:B690,B690),COUNTIFS($B$2:B690,B690,$E$2:E690,"&gt;0")),"")</f>
        <v/>
      </c>
    </row>
    <row r="691" spans="1:16" x14ac:dyDescent="0.35">
      <c r="A691" s="51" t="str">
        <f t="shared" si="30"/>
        <v/>
      </c>
      <c r="B691" s="99"/>
      <c r="C691" s="3"/>
      <c r="D691" s="13"/>
      <c r="E691" s="13"/>
      <c r="F691" s="13"/>
      <c r="G691" s="81"/>
      <c r="H691" s="107" t="str">
        <f>IF(B691&lt;&gt;"",IF(OR(O691=0,O691=999),"",SUMIFS($E$2:E691,$A$2:A691,A691)-SUMIFS($F$2:F691,$A$2:A691,A691)),"")</f>
        <v/>
      </c>
      <c r="I691" s="109" t="str">
        <f t="shared" si="32"/>
        <v/>
      </c>
      <c r="J691" s="113"/>
      <c r="K691" s="90"/>
      <c r="L691" s="73"/>
      <c r="M691" s="69" t="str">
        <f>IF(C691&lt;&gt;"",DailyLog!$S$3,"")</f>
        <v/>
      </c>
      <c r="N691" s="56" t="str">
        <f t="shared" si="31"/>
        <v/>
      </c>
      <c r="O691" s="53" t="str">
        <f>IF($B691&lt;&gt;"",IF(ISNUMBER(_xlfn.XMATCH($B691,Language!$A$6:$E$6)),0,IF(ISNUMBER(_xlfn.XMATCH($B691,Language!$A$29:$E$29)),'Lista de Prestatarios'!$B$3,VLOOKUP(B691,'Lista de Prestatarios'!$A$2:$B$500,2,FALSE))),"")</f>
        <v/>
      </c>
      <c r="P691" s="58" t="str">
        <f>IF(B691&lt;&gt;"",IF(OR(D691&gt;0,G691&gt;0),COUNTIF($B$2:B691,B691),COUNTIFS($B$2:B691,B691,$E$2:E691,"&gt;0")),"")</f>
        <v/>
      </c>
    </row>
    <row r="692" spans="1:16" x14ac:dyDescent="0.35">
      <c r="A692" s="51" t="str">
        <f t="shared" si="30"/>
        <v/>
      </c>
      <c r="B692" s="99"/>
      <c r="C692" s="3"/>
      <c r="D692" s="13"/>
      <c r="E692" s="13"/>
      <c r="F692" s="13"/>
      <c r="G692" s="81"/>
      <c r="H692" s="107" t="str">
        <f>IF(B692&lt;&gt;"",IF(OR(O692=0,O692=999),"",SUMIFS($E$2:E692,$A$2:A692,A692)-SUMIFS($F$2:F692,$A$2:A692,A692)),"")</f>
        <v/>
      </c>
      <c r="I692" s="109" t="str">
        <f t="shared" si="32"/>
        <v/>
      </c>
      <c r="J692" s="113"/>
      <c r="K692" s="90"/>
      <c r="L692" s="73"/>
      <c r="M692" s="69" t="str">
        <f>IF(C692&lt;&gt;"",DailyLog!$S$3,"")</f>
        <v/>
      </c>
      <c r="N692" s="56" t="str">
        <f t="shared" si="31"/>
        <v/>
      </c>
      <c r="O692" s="53" t="str">
        <f>IF($B692&lt;&gt;"",IF(ISNUMBER(_xlfn.XMATCH($B692,Language!$A$6:$E$6)),0,IF(ISNUMBER(_xlfn.XMATCH($B692,Language!$A$29:$E$29)),'Lista de Prestatarios'!$B$3,VLOOKUP(B692,'Lista de Prestatarios'!$A$2:$B$500,2,FALSE))),"")</f>
        <v/>
      </c>
      <c r="P692" s="58" t="str">
        <f>IF(B692&lt;&gt;"",IF(OR(D692&gt;0,G692&gt;0),COUNTIF($B$2:B692,B692),COUNTIFS($B$2:B692,B692,$E$2:E692,"&gt;0")),"")</f>
        <v/>
      </c>
    </row>
    <row r="693" spans="1:16" x14ac:dyDescent="0.35">
      <c r="A693" s="51" t="str">
        <f t="shared" si="30"/>
        <v/>
      </c>
      <c r="B693" s="99"/>
      <c r="C693" s="3"/>
      <c r="D693" s="13"/>
      <c r="E693" s="13"/>
      <c r="F693" s="13"/>
      <c r="G693" s="81"/>
      <c r="H693" s="107" t="str">
        <f>IF(B693&lt;&gt;"",IF(OR(O693=0,O693=999),"",SUMIFS($E$2:E693,$A$2:A693,A693)-SUMIFS($F$2:F693,$A$2:A693,A693)),"")</f>
        <v/>
      </c>
      <c r="I693" s="109" t="str">
        <f t="shared" si="32"/>
        <v/>
      </c>
      <c r="J693" s="113"/>
      <c r="K693" s="90"/>
      <c r="L693" s="73"/>
      <c r="M693" s="69" t="str">
        <f>IF(C693&lt;&gt;"",DailyLog!$S$3,"")</f>
        <v/>
      </c>
      <c r="N693" s="56" t="str">
        <f t="shared" si="31"/>
        <v/>
      </c>
      <c r="O693" s="53" t="str">
        <f>IF($B693&lt;&gt;"",IF(ISNUMBER(_xlfn.XMATCH($B693,Language!$A$6:$E$6)),0,IF(ISNUMBER(_xlfn.XMATCH($B693,Language!$A$29:$E$29)),'Lista de Prestatarios'!$B$3,VLOOKUP(B693,'Lista de Prestatarios'!$A$2:$B$500,2,FALSE))),"")</f>
        <v/>
      </c>
      <c r="P693" s="58" t="str">
        <f>IF(B693&lt;&gt;"",IF(OR(D693&gt;0,G693&gt;0),COUNTIF($B$2:B693,B693),COUNTIFS($B$2:B693,B693,$E$2:E693,"&gt;0")),"")</f>
        <v/>
      </c>
    </row>
    <row r="694" spans="1:16" x14ac:dyDescent="0.35">
      <c r="A694" s="51" t="str">
        <f t="shared" si="30"/>
        <v/>
      </c>
      <c r="B694" s="99"/>
      <c r="C694" s="3"/>
      <c r="D694" s="13"/>
      <c r="E694" s="13"/>
      <c r="F694" s="13"/>
      <c r="G694" s="81"/>
      <c r="H694" s="107" t="str">
        <f>IF(B694&lt;&gt;"",IF(OR(O694=0,O694=999),"",SUMIFS($E$2:E694,$A$2:A694,A694)-SUMIFS($F$2:F694,$A$2:A694,A694)),"")</f>
        <v/>
      </c>
      <c r="I694" s="109" t="str">
        <f t="shared" si="32"/>
        <v/>
      </c>
      <c r="J694" s="113"/>
      <c r="K694" s="90"/>
      <c r="L694" s="73"/>
      <c r="M694" s="69" t="str">
        <f>IF(C694&lt;&gt;"",DailyLog!$S$3,"")</f>
        <v/>
      </c>
      <c r="N694" s="56" t="str">
        <f t="shared" si="31"/>
        <v/>
      </c>
      <c r="O694" s="53" t="str">
        <f>IF($B694&lt;&gt;"",IF(ISNUMBER(_xlfn.XMATCH($B694,Language!$A$6:$E$6)),0,IF(ISNUMBER(_xlfn.XMATCH($B694,Language!$A$29:$E$29)),'Lista de Prestatarios'!$B$3,VLOOKUP(B694,'Lista de Prestatarios'!$A$2:$B$500,2,FALSE))),"")</f>
        <v/>
      </c>
      <c r="P694" s="58" t="str">
        <f>IF(B694&lt;&gt;"",IF(OR(D694&gt;0,G694&gt;0),COUNTIF($B$2:B694,B694),COUNTIFS($B$2:B694,B694,$E$2:E694,"&gt;0")),"")</f>
        <v/>
      </c>
    </row>
    <row r="695" spans="1:16" x14ac:dyDescent="0.35">
      <c r="A695" s="51" t="str">
        <f t="shared" si="30"/>
        <v/>
      </c>
      <c r="B695" s="99"/>
      <c r="C695" s="3"/>
      <c r="D695" s="13"/>
      <c r="E695" s="13"/>
      <c r="F695" s="13"/>
      <c r="G695" s="81"/>
      <c r="H695" s="107" t="str">
        <f>IF(B695&lt;&gt;"",IF(OR(O695=0,O695=999),"",SUMIFS($E$2:E695,$A$2:A695,A695)-SUMIFS($F$2:F695,$A$2:A695,A695)),"")</f>
        <v/>
      </c>
      <c r="I695" s="109" t="str">
        <f t="shared" si="32"/>
        <v/>
      </c>
      <c r="J695" s="113"/>
      <c r="K695" s="90"/>
      <c r="L695" s="73"/>
      <c r="M695" s="69" t="str">
        <f>IF(C695&lt;&gt;"",DailyLog!$S$3,"")</f>
        <v/>
      </c>
      <c r="N695" s="56" t="str">
        <f t="shared" si="31"/>
        <v/>
      </c>
      <c r="O695" s="53" t="str">
        <f>IF($B695&lt;&gt;"",IF(ISNUMBER(_xlfn.XMATCH($B695,Language!$A$6:$E$6)),0,IF(ISNUMBER(_xlfn.XMATCH($B695,Language!$A$29:$E$29)),'Lista de Prestatarios'!$B$3,VLOOKUP(B695,'Lista de Prestatarios'!$A$2:$B$500,2,FALSE))),"")</f>
        <v/>
      </c>
      <c r="P695" s="58" t="str">
        <f>IF(B695&lt;&gt;"",IF(OR(D695&gt;0,G695&gt;0),COUNTIF($B$2:B695,B695),COUNTIFS($B$2:B695,B695,$E$2:E695,"&gt;0")),"")</f>
        <v/>
      </c>
    </row>
    <row r="696" spans="1:16" x14ac:dyDescent="0.35">
      <c r="A696" s="51" t="str">
        <f t="shared" si="30"/>
        <v/>
      </c>
      <c r="B696" s="99"/>
      <c r="C696" s="3"/>
      <c r="D696" s="13"/>
      <c r="E696" s="13"/>
      <c r="F696" s="13"/>
      <c r="G696" s="81"/>
      <c r="H696" s="107" t="str">
        <f>IF(B696&lt;&gt;"",IF(OR(O696=0,O696=999),"",SUMIFS($E$2:E696,$A$2:A696,A696)-SUMIFS($F$2:F696,$A$2:A696,A696)),"")</f>
        <v/>
      </c>
      <c r="I696" s="109" t="str">
        <f t="shared" si="32"/>
        <v/>
      </c>
      <c r="J696" s="113"/>
      <c r="K696" s="90"/>
      <c r="L696" s="73"/>
      <c r="M696" s="69" t="str">
        <f>IF(C696&lt;&gt;"",DailyLog!$S$3,"")</f>
        <v/>
      </c>
      <c r="N696" s="56" t="str">
        <f t="shared" si="31"/>
        <v/>
      </c>
      <c r="O696" s="53" t="str">
        <f>IF($B696&lt;&gt;"",IF(ISNUMBER(_xlfn.XMATCH($B696,Language!$A$6:$E$6)),0,IF(ISNUMBER(_xlfn.XMATCH($B696,Language!$A$29:$E$29)),'Lista de Prestatarios'!$B$3,VLOOKUP(B696,'Lista de Prestatarios'!$A$2:$B$500,2,FALSE))),"")</f>
        <v/>
      </c>
      <c r="P696" s="58" t="str">
        <f>IF(B696&lt;&gt;"",IF(OR(D696&gt;0,G696&gt;0),COUNTIF($B$2:B696,B696),COUNTIFS($B$2:B696,B696,$E$2:E696,"&gt;0")),"")</f>
        <v/>
      </c>
    </row>
    <row r="697" spans="1:16" x14ac:dyDescent="0.35">
      <c r="A697" s="51" t="str">
        <f t="shared" si="30"/>
        <v/>
      </c>
      <c r="B697" s="99"/>
      <c r="C697" s="3"/>
      <c r="D697" s="13"/>
      <c r="E697" s="13"/>
      <c r="F697" s="13"/>
      <c r="G697" s="81"/>
      <c r="H697" s="107" t="str">
        <f>IF(B697&lt;&gt;"",IF(OR(O697=0,O697=999),"",SUMIFS($E$2:E697,$A$2:A697,A697)-SUMIFS($F$2:F697,$A$2:A697,A697)),"")</f>
        <v/>
      </c>
      <c r="I697" s="109" t="str">
        <f t="shared" si="32"/>
        <v/>
      </c>
      <c r="J697" s="113"/>
      <c r="K697" s="90"/>
      <c r="L697" s="73"/>
      <c r="M697" s="69" t="str">
        <f>IF(C697&lt;&gt;"",DailyLog!$S$3,"")</f>
        <v/>
      </c>
      <c r="N697" s="56" t="str">
        <f t="shared" si="31"/>
        <v/>
      </c>
      <c r="O697" s="53" t="str">
        <f>IF($B697&lt;&gt;"",IF(ISNUMBER(_xlfn.XMATCH($B697,Language!$A$6:$E$6)),0,IF(ISNUMBER(_xlfn.XMATCH($B697,Language!$A$29:$E$29)),'Lista de Prestatarios'!$B$3,VLOOKUP(B697,'Lista de Prestatarios'!$A$2:$B$500,2,FALSE))),"")</f>
        <v/>
      </c>
      <c r="P697" s="58" t="str">
        <f>IF(B697&lt;&gt;"",IF(OR(D697&gt;0,G697&gt;0),COUNTIF($B$2:B697,B697),COUNTIFS($B$2:B697,B697,$E$2:E697,"&gt;0")),"")</f>
        <v/>
      </c>
    </row>
    <row r="698" spans="1:16" x14ac:dyDescent="0.35">
      <c r="A698" s="51" t="str">
        <f t="shared" si="30"/>
        <v/>
      </c>
      <c r="B698" s="99"/>
      <c r="C698" s="3"/>
      <c r="D698" s="13"/>
      <c r="E698" s="13"/>
      <c r="F698" s="13"/>
      <c r="G698" s="81"/>
      <c r="H698" s="107" t="str">
        <f>IF(B698&lt;&gt;"",IF(OR(O698=0,O698=999),"",SUMIFS($E$2:E698,$A$2:A698,A698)-SUMIFS($F$2:F698,$A$2:A698,A698)),"")</f>
        <v/>
      </c>
      <c r="I698" s="109" t="str">
        <f t="shared" si="32"/>
        <v/>
      </c>
      <c r="J698" s="113"/>
      <c r="K698" s="90"/>
      <c r="L698" s="73"/>
      <c r="M698" s="69" t="str">
        <f>IF(C698&lt;&gt;"",DailyLog!$S$3,"")</f>
        <v/>
      </c>
      <c r="N698" s="56" t="str">
        <f t="shared" si="31"/>
        <v/>
      </c>
      <c r="O698" s="53" t="str">
        <f>IF($B698&lt;&gt;"",IF(ISNUMBER(_xlfn.XMATCH($B698,Language!$A$6:$E$6)),0,IF(ISNUMBER(_xlfn.XMATCH($B698,Language!$A$29:$E$29)),'Lista de Prestatarios'!$B$3,VLOOKUP(B698,'Lista de Prestatarios'!$A$2:$B$500,2,FALSE))),"")</f>
        <v/>
      </c>
      <c r="P698" s="58" t="str">
        <f>IF(B698&lt;&gt;"",IF(OR(D698&gt;0,G698&gt;0),COUNTIF($B$2:B698,B698),COUNTIFS($B$2:B698,B698,$E$2:E698,"&gt;0")),"")</f>
        <v/>
      </c>
    </row>
    <row r="699" spans="1:16" x14ac:dyDescent="0.35">
      <c r="A699" s="51" t="str">
        <f t="shared" si="30"/>
        <v/>
      </c>
      <c r="B699" s="99"/>
      <c r="C699" s="3"/>
      <c r="D699" s="13"/>
      <c r="E699" s="13"/>
      <c r="F699" s="13"/>
      <c r="G699" s="81"/>
      <c r="H699" s="107" t="str">
        <f>IF(B699&lt;&gt;"",IF(OR(O699=0,O699=999),"",SUMIFS($E$2:E699,$A$2:A699,A699)-SUMIFS($F$2:F699,$A$2:A699,A699)),"")</f>
        <v/>
      </c>
      <c r="I699" s="109" t="str">
        <f t="shared" si="32"/>
        <v/>
      </c>
      <c r="J699" s="113"/>
      <c r="K699" s="90"/>
      <c r="L699" s="73"/>
      <c r="M699" s="69" t="str">
        <f>IF(C699&lt;&gt;"",DailyLog!$S$3,"")</f>
        <v/>
      </c>
      <c r="N699" s="56" t="str">
        <f t="shared" si="31"/>
        <v/>
      </c>
      <c r="O699" s="53" t="str">
        <f>IF($B699&lt;&gt;"",IF(ISNUMBER(_xlfn.XMATCH($B699,Language!$A$6:$E$6)),0,IF(ISNUMBER(_xlfn.XMATCH($B699,Language!$A$29:$E$29)),'Lista de Prestatarios'!$B$3,VLOOKUP(B699,'Lista de Prestatarios'!$A$2:$B$500,2,FALSE))),"")</f>
        <v/>
      </c>
      <c r="P699" s="58" t="str">
        <f>IF(B699&lt;&gt;"",IF(OR(D699&gt;0,G699&gt;0),COUNTIF($B$2:B699,B699),COUNTIFS($B$2:B699,B699,$E$2:E699,"&gt;0")),"")</f>
        <v/>
      </c>
    </row>
    <row r="700" spans="1:16" x14ac:dyDescent="0.35">
      <c r="A700" s="51" t="str">
        <f t="shared" si="30"/>
        <v/>
      </c>
      <c r="B700" s="99"/>
      <c r="C700" s="3"/>
      <c r="D700" s="13"/>
      <c r="E700" s="13"/>
      <c r="F700" s="13"/>
      <c r="G700" s="81"/>
      <c r="H700" s="107" t="str">
        <f>IF(B700&lt;&gt;"",IF(OR(O700=0,O700=999),"",SUMIFS($E$2:E700,$A$2:A700,A700)-SUMIFS($F$2:F700,$A$2:A700,A700)),"")</f>
        <v/>
      </c>
      <c r="I700" s="109" t="str">
        <f t="shared" si="32"/>
        <v/>
      </c>
      <c r="J700" s="113"/>
      <c r="K700" s="90"/>
      <c r="L700" s="73"/>
      <c r="M700" s="69" t="str">
        <f>IF(C700&lt;&gt;"",DailyLog!$S$3,"")</f>
        <v/>
      </c>
      <c r="N700" s="56" t="str">
        <f t="shared" si="31"/>
        <v/>
      </c>
      <c r="O700" s="53" t="str">
        <f>IF($B700&lt;&gt;"",IF(ISNUMBER(_xlfn.XMATCH($B700,Language!$A$6:$E$6)),0,IF(ISNUMBER(_xlfn.XMATCH($B700,Language!$A$29:$E$29)),'Lista de Prestatarios'!$B$3,VLOOKUP(B700,'Lista de Prestatarios'!$A$2:$B$500,2,FALSE))),"")</f>
        <v/>
      </c>
      <c r="P700" s="58" t="str">
        <f>IF(B700&lt;&gt;"",IF(OR(D700&gt;0,G700&gt;0),COUNTIF($B$2:B700,B700),COUNTIFS($B$2:B700,B700,$E$2:E700,"&gt;0")),"")</f>
        <v/>
      </c>
    </row>
    <row r="701" spans="1:16" x14ac:dyDescent="0.35">
      <c r="A701" s="51" t="str">
        <f t="shared" si="30"/>
        <v/>
      </c>
      <c r="B701" s="99"/>
      <c r="C701" s="3"/>
      <c r="D701" s="13"/>
      <c r="E701" s="13"/>
      <c r="F701" s="13"/>
      <c r="G701" s="81"/>
      <c r="H701" s="107" t="str">
        <f>IF(B701&lt;&gt;"",IF(OR(O701=0,O701=999),"",SUMIFS($E$2:E701,$A$2:A701,A701)-SUMIFS($F$2:F701,$A$2:A701,A701)),"")</f>
        <v/>
      </c>
      <c r="I701" s="109" t="str">
        <f t="shared" si="32"/>
        <v/>
      </c>
      <c r="J701" s="113"/>
      <c r="K701" s="90"/>
      <c r="L701" s="73"/>
      <c r="M701" s="69" t="str">
        <f>IF(C701&lt;&gt;"",DailyLog!$S$3,"")</f>
        <v/>
      </c>
      <c r="N701" s="56" t="str">
        <f t="shared" si="31"/>
        <v/>
      </c>
      <c r="O701" s="53" t="str">
        <f>IF($B701&lt;&gt;"",IF(ISNUMBER(_xlfn.XMATCH($B701,Language!$A$6:$E$6)),0,IF(ISNUMBER(_xlfn.XMATCH($B701,Language!$A$29:$E$29)),'Lista de Prestatarios'!$B$3,VLOOKUP(B701,'Lista de Prestatarios'!$A$2:$B$500,2,FALSE))),"")</f>
        <v/>
      </c>
      <c r="P701" s="58" t="str">
        <f>IF(B701&lt;&gt;"",IF(OR(D701&gt;0,G701&gt;0),COUNTIF($B$2:B701,B701),COUNTIFS($B$2:B701,B701,$E$2:E701,"&gt;0")),"")</f>
        <v/>
      </c>
    </row>
    <row r="702" spans="1:16" x14ac:dyDescent="0.35">
      <c r="A702" s="51" t="str">
        <f t="shared" si="30"/>
        <v/>
      </c>
      <c r="B702" s="99"/>
      <c r="C702" s="3"/>
      <c r="D702" s="13"/>
      <c r="E702" s="13"/>
      <c r="F702" s="13"/>
      <c r="G702" s="81"/>
      <c r="H702" s="107" t="str">
        <f>IF(B702&lt;&gt;"",IF(OR(O702=0,O702=999),"",SUMIFS($E$2:E702,$A$2:A702,A702)-SUMIFS($F$2:F702,$A$2:A702,A702)),"")</f>
        <v/>
      </c>
      <c r="I702" s="109" t="str">
        <f t="shared" si="32"/>
        <v/>
      </c>
      <c r="J702" s="113"/>
      <c r="K702" s="90"/>
      <c r="L702" s="73"/>
      <c r="M702" s="69" t="str">
        <f>IF(C702&lt;&gt;"",DailyLog!$S$3,"")</f>
        <v/>
      </c>
      <c r="N702" s="56" t="str">
        <f t="shared" si="31"/>
        <v/>
      </c>
      <c r="O702" s="53" t="str">
        <f>IF($B702&lt;&gt;"",IF(ISNUMBER(_xlfn.XMATCH($B702,Language!$A$6:$E$6)),0,IF(ISNUMBER(_xlfn.XMATCH($B702,Language!$A$29:$E$29)),'Lista de Prestatarios'!$B$3,VLOOKUP(B702,'Lista de Prestatarios'!$A$2:$B$500,2,FALSE))),"")</f>
        <v/>
      </c>
      <c r="P702" s="58" t="str">
        <f>IF(B702&lt;&gt;"",IF(OR(D702&gt;0,G702&gt;0),COUNTIF($B$2:B702,B702),COUNTIFS($B$2:B702,B702,$E$2:E702,"&gt;0")),"")</f>
        <v/>
      </c>
    </row>
    <row r="703" spans="1:16" x14ac:dyDescent="0.35">
      <c r="A703" s="51" t="str">
        <f t="shared" si="30"/>
        <v/>
      </c>
      <c r="B703" s="99"/>
      <c r="C703" s="3"/>
      <c r="D703" s="13"/>
      <c r="E703" s="13"/>
      <c r="F703" s="13"/>
      <c r="G703" s="81"/>
      <c r="H703" s="107" t="str">
        <f>IF(B703&lt;&gt;"",IF(OR(O703=0,O703=999),"",SUMIFS($E$2:E703,$A$2:A703,A703)-SUMIFS($F$2:F703,$A$2:A703,A703)),"")</f>
        <v/>
      </c>
      <c r="I703" s="109" t="str">
        <f t="shared" si="32"/>
        <v/>
      </c>
      <c r="J703" s="113"/>
      <c r="K703" s="90"/>
      <c r="L703" s="73"/>
      <c r="M703" s="69" t="str">
        <f>IF(C703&lt;&gt;"",DailyLog!$S$3,"")</f>
        <v/>
      </c>
      <c r="N703" s="56" t="str">
        <f t="shared" si="31"/>
        <v/>
      </c>
      <c r="O703" s="53" t="str">
        <f>IF($B703&lt;&gt;"",IF(ISNUMBER(_xlfn.XMATCH($B703,Language!$A$6:$E$6)),0,IF(ISNUMBER(_xlfn.XMATCH($B703,Language!$A$29:$E$29)),'Lista de Prestatarios'!$B$3,VLOOKUP(B703,'Lista de Prestatarios'!$A$2:$B$500,2,FALSE))),"")</f>
        <v/>
      </c>
      <c r="P703" s="58" t="str">
        <f>IF(B703&lt;&gt;"",IF(OR(D703&gt;0,G703&gt;0),COUNTIF($B$2:B703,B703),COUNTIFS($B$2:B703,B703,$E$2:E703,"&gt;0")),"")</f>
        <v/>
      </c>
    </row>
    <row r="704" spans="1:16" x14ac:dyDescent="0.35">
      <c r="A704" s="51" t="str">
        <f t="shared" si="30"/>
        <v/>
      </c>
      <c r="B704" s="99"/>
      <c r="C704" s="3"/>
      <c r="D704" s="13"/>
      <c r="E704" s="13"/>
      <c r="F704" s="13"/>
      <c r="G704" s="81"/>
      <c r="H704" s="107" t="str">
        <f>IF(B704&lt;&gt;"",IF(OR(O704=0,O704=999),"",SUMIFS($E$2:E704,$A$2:A704,A704)-SUMIFS($F$2:F704,$A$2:A704,A704)),"")</f>
        <v/>
      </c>
      <c r="I704" s="109" t="str">
        <f t="shared" si="32"/>
        <v/>
      </c>
      <c r="J704" s="113"/>
      <c r="K704" s="90"/>
      <c r="L704" s="73"/>
      <c r="M704" s="69" t="str">
        <f>IF(C704&lt;&gt;"",DailyLog!$S$3,"")</f>
        <v/>
      </c>
      <c r="N704" s="56" t="str">
        <f t="shared" si="31"/>
        <v/>
      </c>
      <c r="O704" s="53" t="str">
        <f>IF($B704&lt;&gt;"",IF(ISNUMBER(_xlfn.XMATCH($B704,Language!$A$6:$E$6)),0,IF(ISNUMBER(_xlfn.XMATCH($B704,Language!$A$29:$E$29)),'Lista de Prestatarios'!$B$3,VLOOKUP(B704,'Lista de Prestatarios'!$A$2:$B$500,2,FALSE))),"")</f>
        <v/>
      </c>
      <c r="P704" s="58" t="str">
        <f>IF(B704&lt;&gt;"",IF(OR(D704&gt;0,G704&gt;0),COUNTIF($B$2:B704,B704),COUNTIFS($B$2:B704,B704,$E$2:E704,"&gt;0")),"")</f>
        <v/>
      </c>
    </row>
    <row r="705" spans="1:16" x14ac:dyDescent="0.35">
      <c r="A705" s="51" t="str">
        <f t="shared" si="30"/>
        <v/>
      </c>
      <c r="B705" s="99"/>
      <c r="C705" s="3"/>
      <c r="D705" s="13"/>
      <c r="E705" s="13"/>
      <c r="F705" s="13"/>
      <c r="G705" s="81"/>
      <c r="H705" s="107" t="str">
        <f>IF(B705&lt;&gt;"",IF(OR(O705=0,O705=999),"",SUMIFS($E$2:E705,$A$2:A705,A705)-SUMIFS($F$2:F705,$A$2:A705,A705)),"")</f>
        <v/>
      </c>
      <c r="I705" s="109" t="str">
        <f t="shared" si="32"/>
        <v/>
      </c>
      <c r="J705" s="113"/>
      <c r="K705" s="90"/>
      <c r="L705" s="73"/>
      <c r="M705" s="69" t="str">
        <f>IF(C705&lt;&gt;"",DailyLog!$S$3,"")</f>
        <v/>
      </c>
      <c r="N705" s="56" t="str">
        <f t="shared" si="31"/>
        <v/>
      </c>
      <c r="O705" s="53" t="str">
        <f>IF($B705&lt;&gt;"",IF(ISNUMBER(_xlfn.XMATCH($B705,Language!$A$6:$E$6)),0,IF(ISNUMBER(_xlfn.XMATCH($B705,Language!$A$29:$E$29)),'Lista de Prestatarios'!$B$3,VLOOKUP(B705,'Lista de Prestatarios'!$A$2:$B$500,2,FALSE))),"")</f>
        <v/>
      </c>
      <c r="P705" s="58" t="str">
        <f>IF(B705&lt;&gt;"",IF(OR(D705&gt;0,G705&gt;0),COUNTIF($B$2:B705,B705),COUNTIFS($B$2:B705,B705,$E$2:E705,"&gt;0")),"")</f>
        <v/>
      </c>
    </row>
    <row r="706" spans="1:16" x14ac:dyDescent="0.35">
      <c r="A706" s="51" t="str">
        <f t="shared" ref="A706:A769" si="33">IF(B706&lt;&gt;"",O706&amp;"."&amp;P706,"")</f>
        <v/>
      </c>
      <c r="B706" s="99"/>
      <c r="C706" s="3"/>
      <c r="D706" s="13"/>
      <c r="E706" s="13"/>
      <c r="F706" s="13"/>
      <c r="G706" s="81"/>
      <c r="H706" s="107" t="str">
        <f>IF(B706&lt;&gt;"",IF(OR(O706=0,O706=999),"",SUMIFS($E$2:E706,$A$2:A706,A706)-SUMIFS($F$2:F706,$A$2:A706,A706)),"")</f>
        <v/>
      </c>
      <c r="I706" s="109" t="str">
        <f t="shared" si="32"/>
        <v/>
      </c>
      <c r="J706" s="113"/>
      <c r="K706" s="90"/>
      <c r="L706" s="73"/>
      <c r="M706" s="69" t="str">
        <f>IF(C706&lt;&gt;"",DailyLog!$S$3,"")</f>
        <v/>
      </c>
      <c r="N706" s="56" t="str">
        <f t="shared" ref="N706:N769" si="34">IF(B706&lt;&gt;"",COUNT(D706:G706),"")</f>
        <v/>
      </c>
      <c r="O706" s="53" t="str">
        <f>IF($B706&lt;&gt;"",IF(ISNUMBER(_xlfn.XMATCH($B706,Language!$A$6:$E$6)),0,IF(ISNUMBER(_xlfn.XMATCH($B706,Language!$A$29:$E$29)),'Lista de Prestatarios'!$B$3,VLOOKUP(B706,'Lista de Prestatarios'!$A$2:$B$500,2,FALSE))),"")</f>
        <v/>
      </c>
      <c r="P706" s="58" t="str">
        <f>IF(B706&lt;&gt;"",IF(OR(D706&gt;0,G706&gt;0),COUNTIF($B$2:B706,B706),COUNTIFS($B$2:B706,B706,$E$2:E706,"&gt;0")),"")</f>
        <v/>
      </c>
    </row>
    <row r="707" spans="1:16" x14ac:dyDescent="0.35">
      <c r="A707" s="51" t="str">
        <f t="shared" si="33"/>
        <v/>
      </c>
      <c r="B707" s="99"/>
      <c r="C707" s="3"/>
      <c r="D707" s="13"/>
      <c r="E707" s="13"/>
      <c r="F707" s="13"/>
      <c r="G707" s="81"/>
      <c r="H707" s="107" t="str">
        <f>IF(B707&lt;&gt;"",IF(OR(O707=0,O707=999),"",SUMIFS($E$2:E707,$A$2:A707,A707)-SUMIFS($F$2:F707,$A$2:A707,A707)),"")</f>
        <v/>
      </c>
      <c r="I707" s="109" t="str">
        <f t="shared" si="32"/>
        <v/>
      </c>
      <c r="J707" s="113"/>
      <c r="K707" s="90"/>
      <c r="L707" s="73"/>
      <c r="M707" s="69" t="str">
        <f>IF(C707&lt;&gt;"",DailyLog!$S$3,"")</f>
        <v/>
      </c>
      <c r="N707" s="56" t="str">
        <f t="shared" si="34"/>
        <v/>
      </c>
      <c r="O707" s="53" t="str">
        <f>IF($B707&lt;&gt;"",IF(ISNUMBER(_xlfn.XMATCH($B707,Language!$A$6:$E$6)),0,IF(ISNUMBER(_xlfn.XMATCH($B707,Language!$A$29:$E$29)),'Lista de Prestatarios'!$B$3,VLOOKUP(B707,'Lista de Prestatarios'!$A$2:$B$500,2,FALSE))),"")</f>
        <v/>
      </c>
      <c r="P707" s="58" t="str">
        <f>IF(B707&lt;&gt;"",IF(OR(D707&gt;0,G707&gt;0),COUNTIF($B$2:B707,B707),COUNTIFS($B$2:B707,B707,$E$2:E707,"&gt;0")),"")</f>
        <v/>
      </c>
    </row>
    <row r="708" spans="1:16" x14ac:dyDescent="0.35">
      <c r="A708" s="51" t="str">
        <f t="shared" si="33"/>
        <v/>
      </c>
      <c r="B708" s="99"/>
      <c r="C708" s="3"/>
      <c r="D708" s="13"/>
      <c r="E708" s="13"/>
      <c r="F708" s="13"/>
      <c r="G708" s="81"/>
      <c r="H708" s="107" t="str">
        <f>IF(B708&lt;&gt;"",IF(OR(O708=0,O708=999),"",SUMIFS($E$2:E708,$A$2:A708,A708)-SUMIFS($F$2:F708,$A$2:A708,A708)),"")</f>
        <v/>
      </c>
      <c r="I708" s="109" t="str">
        <f t="shared" ref="I708:I771" si="35">IF(B708&lt;&gt;"",I707+D708-E708+F708-G708,"")</f>
        <v/>
      </c>
      <c r="J708" s="113"/>
      <c r="K708" s="90"/>
      <c r="L708" s="73"/>
      <c r="M708" s="69" t="str">
        <f>IF(C708&lt;&gt;"",DailyLog!$S$3,"")</f>
        <v/>
      </c>
      <c r="N708" s="56" t="str">
        <f t="shared" si="34"/>
        <v/>
      </c>
      <c r="O708" s="53" t="str">
        <f>IF($B708&lt;&gt;"",IF(ISNUMBER(_xlfn.XMATCH($B708,Language!$A$6:$E$6)),0,IF(ISNUMBER(_xlfn.XMATCH($B708,Language!$A$29:$E$29)),'Lista de Prestatarios'!$B$3,VLOOKUP(B708,'Lista de Prestatarios'!$A$2:$B$500,2,FALSE))),"")</f>
        <v/>
      </c>
      <c r="P708" s="58" t="str">
        <f>IF(B708&lt;&gt;"",IF(OR(D708&gt;0,G708&gt;0),COUNTIF($B$2:B708,B708),COUNTIFS($B$2:B708,B708,$E$2:E708,"&gt;0")),"")</f>
        <v/>
      </c>
    </row>
    <row r="709" spans="1:16" x14ac:dyDescent="0.35">
      <c r="A709" s="51" t="str">
        <f t="shared" si="33"/>
        <v/>
      </c>
      <c r="B709" s="99"/>
      <c r="C709" s="3"/>
      <c r="D709" s="13"/>
      <c r="E709" s="13"/>
      <c r="F709" s="13"/>
      <c r="G709" s="81"/>
      <c r="H709" s="107" t="str">
        <f>IF(B709&lt;&gt;"",IF(OR(O709=0,O709=999),"",SUMIFS($E$2:E709,$A$2:A709,A709)-SUMIFS($F$2:F709,$A$2:A709,A709)),"")</f>
        <v/>
      </c>
      <c r="I709" s="109" t="str">
        <f t="shared" si="35"/>
        <v/>
      </c>
      <c r="J709" s="113"/>
      <c r="K709" s="90"/>
      <c r="L709" s="73"/>
      <c r="M709" s="69" t="str">
        <f>IF(C709&lt;&gt;"",DailyLog!$S$3,"")</f>
        <v/>
      </c>
      <c r="N709" s="56" t="str">
        <f t="shared" si="34"/>
        <v/>
      </c>
      <c r="O709" s="53" t="str">
        <f>IF($B709&lt;&gt;"",IF(ISNUMBER(_xlfn.XMATCH($B709,Language!$A$6:$E$6)),0,IF(ISNUMBER(_xlfn.XMATCH($B709,Language!$A$29:$E$29)),'Lista de Prestatarios'!$B$3,VLOOKUP(B709,'Lista de Prestatarios'!$A$2:$B$500,2,FALSE))),"")</f>
        <v/>
      </c>
      <c r="P709" s="58" t="str">
        <f>IF(B709&lt;&gt;"",IF(OR(D709&gt;0,G709&gt;0),COUNTIF($B$2:B709,B709),COUNTIFS($B$2:B709,B709,$E$2:E709,"&gt;0")),"")</f>
        <v/>
      </c>
    </row>
    <row r="710" spans="1:16" x14ac:dyDescent="0.35">
      <c r="A710" s="51" t="str">
        <f t="shared" si="33"/>
        <v/>
      </c>
      <c r="B710" s="99"/>
      <c r="C710" s="3"/>
      <c r="D710" s="13"/>
      <c r="E710" s="13"/>
      <c r="F710" s="13"/>
      <c r="G710" s="81"/>
      <c r="H710" s="107" t="str">
        <f>IF(B710&lt;&gt;"",IF(OR(O710=0,O710=999),"",SUMIFS($E$2:E710,$A$2:A710,A710)-SUMIFS($F$2:F710,$A$2:A710,A710)),"")</f>
        <v/>
      </c>
      <c r="I710" s="109" t="str">
        <f t="shared" si="35"/>
        <v/>
      </c>
      <c r="J710" s="113"/>
      <c r="K710" s="90"/>
      <c r="L710" s="73"/>
      <c r="M710" s="69" t="str">
        <f>IF(C710&lt;&gt;"",DailyLog!$S$3,"")</f>
        <v/>
      </c>
      <c r="N710" s="56" t="str">
        <f t="shared" si="34"/>
        <v/>
      </c>
      <c r="O710" s="53" t="str">
        <f>IF($B710&lt;&gt;"",IF(ISNUMBER(_xlfn.XMATCH($B710,Language!$A$6:$E$6)),0,IF(ISNUMBER(_xlfn.XMATCH($B710,Language!$A$29:$E$29)),'Lista de Prestatarios'!$B$3,VLOOKUP(B710,'Lista de Prestatarios'!$A$2:$B$500,2,FALSE))),"")</f>
        <v/>
      </c>
      <c r="P710" s="58" t="str">
        <f>IF(B710&lt;&gt;"",IF(OR(D710&gt;0,G710&gt;0),COUNTIF($B$2:B710,B710),COUNTIFS($B$2:B710,B710,$E$2:E710,"&gt;0")),"")</f>
        <v/>
      </c>
    </row>
    <row r="711" spans="1:16" x14ac:dyDescent="0.35">
      <c r="A711" s="51" t="str">
        <f t="shared" si="33"/>
        <v/>
      </c>
      <c r="B711" s="99"/>
      <c r="C711" s="3"/>
      <c r="D711" s="13"/>
      <c r="E711" s="13"/>
      <c r="F711" s="13"/>
      <c r="G711" s="81"/>
      <c r="H711" s="107" t="str">
        <f>IF(B711&lt;&gt;"",IF(OR(O711=0,O711=999),"",SUMIFS($E$2:E711,$A$2:A711,A711)-SUMIFS($F$2:F711,$A$2:A711,A711)),"")</f>
        <v/>
      </c>
      <c r="I711" s="109" t="str">
        <f t="shared" si="35"/>
        <v/>
      </c>
      <c r="J711" s="113"/>
      <c r="K711" s="90"/>
      <c r="L711" s="73"/>
      <c r="M711" s="69" t="str">
        <f>IF(C711&lt;&gt;"",DailyLog!$S$3,"")</f>
        <v/>
      </c>
      <c r="N711" s="56" t="str">
        <f t="shared" si="34"/>
        <v/>
      </c>
      <c r="O711" s="53" t="str">
        <f>IF($B711&lt;&gt;"",IF(ISNUMBER(_xlfn.XMATCH($B711,Language!$A$6:$E$6)),0,IF(ISNUMBER(_xlfn.XMATCH($B711,Language!$A$29:$E$29)),'Lista de Prestatarios'!$B$3,VLOOKUP(B711,'Lista de Prestatarios'!$A$2:$B$500,2,FALSE))),"")</f>
        <v/>
      </c>
      <c r="P711" s="58" t="str">
        <f>IF(B711&lt;&gt;"",IF(OR(D711&gt;0,G711&gt;0),COUNTIF($B$2:B711,B711),COUNTIFS($B$2:B711,B711,$E$2:E711,"&gt;0")),"")</f>
        <v/>
      </c>
    </row>
    <row r="712" spans="1:16" x14ac:dyDescent="0.35">
      <c r="A712" s="51" t="str">
        <f t="shared" si="33"/>
        <v/>
      </c>
      <c r="B712" s="99"/>
      <c r="C712" s="3"/>
      <c r="D712" s="13"/>
      <c r="E712" s="13"/>
      <c r="F712" s="13"/>
      <c r="G712" s="81"/>
      <c r="H712" s="107" t="str">
        <f>IF(B712&lt;&gt;"",IF(OR(O712=0,O712=999),"",SUMIFS($E$2:E712,$A$2:A712,A712)-SUMIFS($F$2:F712,$A$2:A712,A712)),"")</f>
        <v/>
      </c>
      <c r="I712" s="109" t="str">
        <f t="shared" si="35"/>
        <v/>
      </c>
      <c r="J712" s="113"/>
      <c r="K712" s="90"/>
      <c r="L712" s="73"/>
      <c r="M712" s="69" t="str">
        <f>IF(C712&lt;&gt;"",DailyLog!$S$3,"")</f>
        <v/>
      </c>
      <c r="N712" s="56" t="str">
        <f t="shared" si="34"/>
        <v/>
      </c>
      <c r="O712" s="53" t="str">
        <f>IF($B712&lt;&gt;"",IF(ISNUMBER(_xlfn.XMATCH($B712,Language!$A$6:$E$6)),0,IF(ISNUMBER(_xlfn.XMATCH($B712,Language!$A$29:$E$29)),'Lista de Prestatarios'!$B$3,VLOOKUP(B712,'Lista de Prestatarios'!$A$2:$B$500,2,FALSE))),"")</f>
        <v/>
      </c>
      <c r="P712" s="58" t="str">
        <f>IF(B712&lt;&gt;"",IF(OR(D712&gt;0,G712&gt;0),COUNTIF($B$2:B712,B712),COUNTIFS($B$2:B712,B712,$E$2:E712,"&gt;0")),"")</f>
        <v/>
      </c>
    </row>
    <row r="713" spans="1:16" x14ac:dyDescent="0.35">
      <c r="A713" s="51" t="str">
        <f t="shared" si="33"/>
        <v/>
      </c>
      <c r="B713" s="99"/>
      <c r="C713" s="3"/>
      <c r="D713" s="13"/>
      <c r="E713" s="13"/>
      <c r="F713" s="13"/>
      <c r="G713" s="81"/>
      <c r="H713" s="107" t="str">
        <f>IF(B713&lt;&gt;"",IF(OR(O713=0,O713=999),"",SUMIFS($E$2:E713,$A$2:A713,A713)-SUMIFS($F$2:F713,$A$2:A713,A713)),"")</f>
        <v/>
      </c>
      <c r="I713" s="109" t="str">
        <f t="shared" si="35"/>
        <v/>
      </c>
      <c r="J713" s="113"/>
      <c r="K713" s="90"/>
      <c r="L713" s="73"/>
      <c r="M713" s="69" t="str">
        <f>IF(C713&lt;&gt;"",DailyLog!$S$3,"")</f>
        <v/>
      </c>
      <c r="N713" s="56" t="str">
        <f t="shared" si="34"/>
        <v/>
      </c>
      <c r="O713" s="53" t="str">
        <f>IF($B713&lt;&gt;"",IF(ISNUMBER(_xlfn.XMATCH($B713,Language!$A$6:$E$6)),0,IF(ISNUMBER(_xlfn.XMATCH($B713,Language!$A$29:$E$29)),'Lista de Prestatarios'!$B$3,VLOOKUP(B713,'Lista de Prestatarios'!$A$2:$B$500,2,FALSE))),"")</f>
        <v/>
      </c>
      <c r="P713" s="58" t="str">
        <f>IF(B713&lt;&gt;"",IF(OR(D713&gt;0,G713&gt;0),COUNTIF($B$2:B713,B713),COUNTIFS($B$2:B713,B713,$E$2:E713,"&gt;0")),"")</f>
        <v/>
      </c>
    </row>
    <row r="714" spans="1:16" x14ac:dyDescent="0.35">
      <c r="A714" s="51" t="str">
        <f t="shared" si="33"/>
        <v/>
      </c>
      <c r="B714" s="99"/>
      <c r="C714" s="3"/>
      <c r="D714" s="13"/>
      <c r="E714" s="13"/>
      <c r="F714" s="13"/>
      <c r="G714" s="81"/>
      <c r="H714" s="107" t="str">
        <f>IF(B714&lt;&gt;"",IF(OR(O714=0,O714=999),"",SUMIFS($E$2:E714,$A$2:A714,A714)-SUMIFS($F$2:F714,$A$2:A714,A714)),"")</f>
        <v/>
      </c>
      <c r="I714" s="109" t="str">
        <f t="shared" si="35"/>
        <v/>
      </c>
      <c r="J714" s="113"/>
      <c r="K714" s="90"/>
      <c r="L714" s="73"/>
      <c r="M714" s="69" t="str">
        <f>IF(C714&lt;&gt;"",DailyLog!$S$3,"")</f>
        <v/>
      </c>
      <c r="N714" s="56" t="str">
        <f t="shared" si="34"/>
        <v/>
      </c>
      <c r="O714" s="53" t="str">
        <f>IF($B714&lt;&gt;"",IF(ISNUMBER(_xlfn.XMATCH($B714,Language!$A$6:$E$6)),0,IF(ISNUMBER(_xlfn.XMATCH($B714,Language!$A$29:$E$29)),'Lista de Prestatarios'!$B$3,VLOOKUP(B714,'Lista de Prestatarios'!$A$2:$B$500,2,FALSE))),"")</f>
        <v/>
      </c>
      <c r="P714" s="58" t="str">
        <f>IF(B714&lt;&gt;"",IF(OR(D714&gt;0,G714&gt;0),COUNTIF($B$2:B714,B714),COUNTIFS($B$2:B714,B714,$E$2:E714,"&gt;0")),"")</f>
        <v/>
      </c>
    </row>
    <row r="715" spans="1:16" x14ac:dyDescent="0.35">
      <c r="A715" s="51" t="str">
        <f t="shared" si="33"/>
        <v/>
      </c>
      <c r="B715" s="99"/>
      <c r="C715" s="3"/>
      <c r="D715" s="13"/>
      <c r="E715" s="13"/>
      <c r="F715" s="13"/>
      <c r="G715" s="81"/>
      <c r="H715" s="107" t="str">
        <f>IF(B715&lt;&gt;"",IF(OR(O715=0,O715=999),"",SUMIFS($E$2:E715,$A$2:A715,A715)-SUMIFS($F$2:F715,$A$2:A715,A715)),"")</f>
        <v/>
      </c>
      <c r="I715" s="109" t="str">
        <f t="shared" si="35"/>
        <v/>
      </c>
      <c r="J715" s="113"/>
      <c r="K715" s="90"/>
      <c r="L715" s="73"/>
      <c r="M715" s="69" t="str">
        <f>IF(C715&lt;&gt;"",DailyLog!$S$3,"")</f>
        <v/>
      </c>
      <c r="N715" s="56" t="str">
        <f t="shared" si="34"/>
        <v/>
      </c>
      <c r="O715" s="53" t="str">
        <f>IF($B715&lt;&gt;"",IF(ISNUMBER(_xlfn.XMATCH($B715,Language!$A$6:$E$6)),0,IF(ISNUMBER(_xlfn.XMATCH($B715,Language!$A$29:$E$29)),'Lista de Prestatarios'!$B$3,VLOOKUP(B715,'Lista de Prestatarios'!$A$2:$B$500,2,FALSE))),"")</f>
        <v/>
      </c>
      <c r="P715" s="58" t="str">
        <f>IF(B715&lt;&gt;"",IF(OR(D715&gt;0,G715&gt;0),COUNTIF($B$2:B715,B715),COUNTIFS($B$2:B715,B715,$E$2:E715,"&gt;0")),"")</f>
        <v/>
      </c>
    </row>
    <row r="716" spans="1:16" x14ac:dyDescent="0.35">
      <c r="A716" s="51" t="str">
        <f t="shared" si="33"/>
        <v/>
      </c>
      <c r="B716" s="99"/>
      <c r="C716" s="3"/>
      <c r="D716" s="13"/>
      <c r="E716" s="13"/>
      <c r="F716" s="13"/>
      <c r="G716" s="81"/>
      <c r="H716" s="107" t="str">
        <f>IF(B716&lt;&gt;"",IF(OR(O716=0,O716=999),"",SUMIFS($E$2:E716,$A$2:A716,A716)-SUMIFS($F$2:F716,$A$2:A716,A716)),"")</f>
        <v/>
      </c>
      <c r="I716" s="109" t="str">
        <f t="shared" si="35"/>
        <v/>
      </c>
      <c r="J716" s="113"/>
      <c r="K716" s="90"/>
      <c r="L716" s="73"/>
      <c r="M716" s="69" t="str">
        <f>IF(C716&lt;&gt;"",DailyLog!$S$3,"")</f>
        <v/>
      </c>
      <c r="N716" s="56" t="str">
        <f t="shared" si="34"/>
        <v/>
      </c>
      <c r="O716" s="53" t="str">
        <f>IF($B716&lt;&gt;"",IF(ISNUMBER(_xlfn.XMATCH($B716,Language!$A$6:$E$6)),0,IF(ISNUMBER(_xlfn.XMATCH($B716,Language!$A$29:$E$29)),'Lista de Prestatarios'!$B$3,VLOOKUP(B716,'Lista de Prestatarios'!$A$2:$B$500,2,FALSE))),"")</f>
        <v/>
      </c>
      <c r="P716" s="58" t="str">
        <f>IF(B716&lt;&gt;"",IF(OR(D716&gt;0,G716&gt;0),COUNTIF($B$2:B716,B716),COUNTIFS($B$2:B716,B716,$E$2:E716,"&gt;0")),"")</f>
        <v/>
      </c>
    </row>
    <row r="717" spans="1:16" x14ac:dyDescent="0.35">
      <c r="A717" s="51" t="str">
        <f t="shared" si="33"/>
        <v/>
      </c>
      <c r="B717" s="99"/>
      <c r="C717" s="3"/>
      <c r="D717" s="13"/>
      <c r="E717" s="13"/>
      <c r="F717" s="13"/>
      <c r="G717" s="81"/>
      <c r="H717" s="107" t="str">
        <f>IF(B717&lt;&gt;"",IF(OR(O717=0,O717=999),"",SUMIFS($E$2:E717,$A$2:A717,A717)-SUMIFS($F$2:F717,$A$2:A717,A717)),"")</f>
        <v/>
      </c>
      <c r="I717" s="109" t="str">
        <f t="shared" si="35"/>
        <v/>
      </c>
      <c r="J717" s="113"/>
      <c r="K717" s="90"/>
      <c r="L717" s="73"/>
      <c r="M717" s="69" t="str">
        <f>IF(C717&lt;&gt;"",DailyLog!$S$3,"")</f>
        <v/>
      </c>
      <c r="N717" s="56" t="str">
        <f t="shared" si="34"/>
        <v/>
      </c>
      <c r="O717" s="53" t="str">
        <f>IF($B717&lt;&gt;"",IF(ISNUMBER(_xlfn.XMATCH($B717,Language!$A$6:$E$6)),0,IF(ISNUMBER(_xlfn.XMATCH($B717,Language!$A$29:$E$29)),'Lista de Prestatarios'!$B$3,VLOOKUP(B717,'Lista de Prestatarios'!$A$2:$B$500,2,FALSE))),"")</f>
        <v/>
      </c>
      <c r="P717" s="58" t="str">
        <f>IF(B717&lt;&gt;"",IF(OR(D717&gt;0,G717&gt;0),COUNTIF($B$2:B717,B717),COUNTIFS($B$2:B717,B717,$E$2:E717,"&gt;0")),"")</f>
        <v/>
      </c>
    </row>
    <row r="718" spans="1:16" x14ac:dyDescent="0.35">
      <c r="A718" s="51" t="str">
        <f t="shared" si="33"/>
        <v/>
      </c>
      <c r="B718" s="99"/>
      <c r="C718" s="3"/>
      <c r="D718" s="13"/>
      <c r="E718" s="13"/>
      <c r="F718" s="13"/>
      <c r="G718" s="81"/>
      <c r="H718" s="107" t="str">
        <f>IF(B718&lt;&gt;"",IF(OR(O718=0,O718=999),"",SUMIFS($E$2:E718,$A$2:A718,A718)-SUMIFS($F$2:F718,$A$2:A718,A718)),"")</f>
        <v/>
      </c>
      <c r="I718" s="109" t="str">
        <f t="shared" si="35"/>
        <v/>
      </c>
      <c r="J718" s="113"/>
      <c r="K718" s="90"/>
      <c r="L718" s="73"/>
      <c r="M718" s="69" t="str">
        <f>IF(C718&lt;&gt;"",DailyLog!$S$3,"")</f>
        <v/>
      </c>
      <c r="N718" s="56" t="str">
        <f t="shared" si="34"/>
        <v/>
      </c>
      <c r="O718" s="53" t="str">
        <f>IF($B718&lt;&gt;"",IF(ISNUMBER(_xlfn.XMATCH($B718,Language!$A$6:$E$6)),0,IF(ISNUMBER(_xlfn.XMATCH($B718,Language!$A$29:$E$29)),'Lista de Prestatarios'!$B$3,VLOOKUP(B718,'Lista de Prestatarios'!$A$2:$B$500,2,FALSE))),"")</f>
        <v/>
      </c>
      <c r="P718" s="58" t="str">
        <f>IF(B718&lt;&gt;"",IF(OR(D718&gt;0,G718&gt;0),COUNTIF($B$2:B718,B718),COUNTIFS($B$2:B718,B718,$E$2:E718,"&gt;0")),"")</f>
        <v/>
      </c>
    </row>
    <row r="719" spans="1:16" x14ac:dyDescent="0.35">
      <c r="A719" s="51" t="str">
        <f t="shared" si="33"/>
        <v/>
      </c>
      <c r="B719" s="99"/>
      <c r="C719" s="3"/>
      <c r="D719" s="13"/>
      <c r="E719" s="13"/>
      <c r="F719" s="13"/>
      <c r="G719" s="81"/>
      <c r="H719" s="107" t="str">
        <f>IF(B719&lt;&gt;"",IF(OR(O719=0,O719=999),"",SUMIFS($E$2:E719,$A$2:A719,A719)-SUMIFS($F$2:F719,$A$2:A719,A719)),"")</f>
        <v/>
      </c>
      <c r="I719" s="109" t="str">
        <f t="shared" si="35"/>
        <v/>
      </c>
      <c r="J719" s="113"/>
      <c r="K719" s="90"/>
      <c r="L719" s="73"/>
      <c r="M719" s="69" t="str">
        <f>IF(C719&lt;&gt;"",DailyLog!$S$3,"")</f>
        <v/>
      </c>
      <c r="N719" s="56" t="str">
        <f t="shared" si="34"/>
        <v/>
      </c>
      <c r="O719" s="53" t="str">
        <f>IF($B719&lt;&gt;"",IF(ISNUMBER(_xlfn.XMATCH($B719,Language!$A$6:$E$6)),0,IF(ISNUMBER(_xlfn.XMATCH($B719,Language!$A$29:$E$29)),'Lista de Prestatarios'!$B$3,VLOOKUP(B719,'Lista de Prestatarios'!$A$2:$B$500,2,FALSE))),"")</f>
        <v/>
      </c>
      <c r="P719" s="58" t="str">
        <f>IF(B719&lt;&gt;"",IF(OR(D719&gt;0,G719&gt;0),COUNTIF($B$2:B719,B719),COUNTIFS($B$2:B719,B719,$E$2:E719,"&gt;0")),"")</f>
        <v/>
      </c>
    </row>
    <row r="720" spans="1:16" x14ac:dyDescent="0.35">
      <c r="A720" s="51" t="str">
        <f t="shared" si="33"/>
        <v/>
      </c>
      <c r="B720" s="99"/>
      <c r="C720" s="3"/>
      <c r="D720" s="13"/>
      <c r="E720" s="13"/>
      <c r="F720" s="13"/>
      <c r="G720" s="81"/>
      <c r="H720" s="107" t="str">
        <f>IF(B720&lt;&gt;"",IF(OR(O720=0,O720=999),"",SUMIFS($E$2:E720,$A$2:A720,A720)-SUMIFS($F$2:F720,$A$2:A720,A720)),"")</f>
        <v/>
      </c>
      <c r="I720" s="109" t="str">
        <f t="shared" si="35"/>
        <v/>
      </c>
      <c r="J720" s="113"/>
      <c r="K720" s="90"/>
      <c r="L720" s="73"/>
      <c r="M720" s="69" t="str">
        <f>IF(C720&lt;&gt;"",DailyLog!$S$3,"")</f>
        <v/>
      </c>
      <c r="N720" s="56" t="str">
        <f t="shared" si="34"/>
        <v/>
      </c>
      <c r="O720" s="53" t="str">
        <f>IF($B720&lt;&gt;"",IF(ISNUMBER(_xlfn.XMATCH($B720,Language!$A$6:$E$6)),0,IF(ISNUMBER(_xlfn.XMATCH($B720,Language!$A$29:$E$29)),'Lista de Prestatarios'!$B$3,VLOOKUP(B720,'Lista de Prestatarios'!$A$2:$B$500,2,FALSE))),"")</f>
        <v/>
      </c>
      <c r="P720" s="58" t="str">
        <f>IF(B720&lt;&gt;"",IF(OR(D720&gt;0,G720&gt;0),COUNTIF($B$2:B720,B720),COUNTIFS($B$2:B720,B720,$E$2:E720,"&gt;0")),"")</f>
        <v/>
      </c>
    </row>
    <row r="721" spans="1:16" x14ac:dyDescent="0.35">
      <c r="A721" s="51" t="str">
        <f t="shared" si="33"/>
        <v/>
      </c>
      <c r="B721" s="99"/>
      <c r="C721" s="3"/>
      <c r="D721" s="13"/>
      <c r="E721" s="13"/>
      <c r="F721" s="13"/>
      <c r="G721" s="81"/>
      <c r="H721" s="107" t="str">
        <f>IF(B721&lt;&gt;"",IF(OR(O721=0,O721=999),"",SUMIFS($E$2:E721,$A$2:A721,A721)-SUMIFS($F$2:F721,$A$2:A721,A721)),"")</f>
        <v/>
      </c>
      <c r="I721" s="109" t="str">
        <f t="shared" si="35"/>
        <v/>
      </c>
      <c r="J721" s="113"/>
      <c r="K721" s="90"/>
      <c r="L721" s="73"/>
      <c r="M721" s="69" t="str">
        <f>IF(C721&lt;&gt;"",DailyLog!$S$3,"")</f>
        <v/>
      </c>
      <c r="N721" s="56" t="str">
        <f t="shared" si="34"/>
        <v/>
      </c>
      <c r="O721" s="53" t="str">
        <f>IF($B721&lt;&gt;"",IF(ISNUMBER(_xlfn.XMATCH($B721,Language!$A$6:$E$6)),0,IF(ISNUMBER(_xlfn.XMATCH($B721,Language!$A$29:$E$29)),'Lista de Prestatarios'!$B$3,VLOOKUP(B721,'Lista de Prestatarios'!$A$2:$B$500,2,FALSE))),"")</f>
        <v/>
      </c>
      <c r="P721" s="58" t="str">
        <f>IF(B721&lt;&gt;"",IF(OR(D721&gt;0,G721&gt;0),COUNTIF($B$2:B721,B721),COUNTIFS($B$2:B721,B721,$E$2:E721,"&gt;0")),"")</f>
        <v/>
      </c>
    </row>
    <row r="722" spans="1:16" x14ac:dyDescent="0.35">
      <c r="A722" s="51" t="str">
        <f t="shared" si="33"/>
        <v/>
      </c>
      <c r="B722" s="99"/>
      <c r="C722" s="3"/>
      <c r="D722" s="13"/>
      <c r="E722" s="13"/>
      <c r="F722" s="13"/>
      <c r="G722" s="81"/>
      <c r="H722" s="107" t="str">
        <f>IF(B722&lt;&gt;"",IF(OR(O722=0,O722=999),"",SUMIFS($E$2:E722,$A$2:A722,A722)-SUMIFS($F$2:F722,$A$2:A722,A722)),"")</f>
        <v/>
      </c>
      <c r="I722" s="109" t="str">
        <f t="shared" si="35"/>
        <v/>
      </c>
      <c r="J722" s="113"/>
      <c r="K722" s="90"/>
      <c r="L722" s="73"/>
      <c r="M722" s="69" t="str">
        <f>IF(C722&lt;&gt;"",DailyLog!$S$3,"")</f>
        <v/>
      </c>
      <c r="N722" s="56" t="str">
        <f t="shared" si="34"/>
        <v/>
      </c>
      <c r="O722" s="53" t="str">
        <f>IF($B722&lt;&gt;"",IF(ISNUMBER(_xlfn.XMATCH($B722,Language!$A$6:$E$6)),0,IF(ISNUMBER(_xlfn.XMATCH($B722,Language!$A$29:$E$29)),'Lista de Prestatarios'!$B$3,VLOOKUP(B722,'Lista de Prestatarios'!$A$2:$B$500,2,FALSE))),"")</f>
        <v/>
      </c>
      <c r="P722" s="58" t="str">
        <f>IF(B722&lt;&gt;"",IF(OR(D722&gt;0,G722&gt;0),COUNTIF($B$2:B722,B722),COUNTIFS($B$2:B722,B722,$E$2:E722,"&gt;0")),"")</f>
        <v/>
      </c>
    </row>
    <row r="723" spans="1:16" x14ac:dyDescent="0.35">
      <c r="A723" s="51" t="str">
        <f t="shared" si="33"/>
        <v/>
      </c>
      <c r="B723" s="99"/>
      <c r="C723" s="3"/>
      <c r="D723" s="13"/>
      <c r="E723" s="13"/>
      <c r="F723" s="13"/>
      <c r="G723" s="81"/>
      <c r="H723" s="107" t="str">
        <f>IF(B723&lt;&gt;"",IF(OR(O723=0,O723=999),"",SUMIFS($E$2:E723,$A$2:A723,A723)-SUMIFS($F$2:F723,$A$2:A723,A723)),"")</f>
        <v/>
      </c>
      <c r="I723" s="109" t="str">
        <f t="shared" si="35"/>
        <v/>
      </c>
      <c r="J723" s="113"/>
      <c r="K723" s="90"/>
      <c r="L723" s="73"/>
      <c r="M723" s="69" t="str">
        <f>IF(C723&lt;&gt;"",DailyLog!$S$3,"")</f>
        <v/>
      </c>
      <c r="N723" s="56" t="str">
        <f t="shared" si="34"/>
        <v/>
      </c>
      <c r="O723" s="53" t="str">
        <f>IF($B723&lt;&gt;"",IF(ISNUMBER(_xlfn.XMATCH($B723,Language!$A$6:$E$6)),0,IF(ISNUMBER(_xlfn.XMATCH($B723,Language!$A$29:$E$29)),'Lista de Prestatarios'!$B$3,VLOOKUP(B723,'Lista de Prestatarios'!$A$2:$B$500,2,FALSE))),"")</f>
        <v/>
      </c>
      <c r="P723" s="58" t="str">
        <f>IF(B723&lt;&gt;"",IF(OR(D723&gt;0,G723&gt;0),COUNTIF($B$2:B723,B723),COUNTIFS($B$2:B723,B723,$E$2:E723,"&gt;0")),"")</f>
        <v/>
      </c>
    </row>
    <row r="724" spans="1:16" x14ac:dyDescent="0.35">
      <c r="A724" s="51" t="str">
        <f t="shared" si="33"/>
        <v/>
      </c>
      <c r="B724" s="99"/>
      <c r="C724" s="3"/>
      <c r="D724" s="13"/>
      <c r="E724" s="13"/>
      <c r="F724" s="13"/>
      <c r="G724" s="81"/>
      <c r="H724" s="107" t="str">
        <f>IF(B724&lt;&gt;"",IF(OR(O724=0,O724=999),"",SUMIFS($E$2:E724,$A$2:A724,A724)-SUMIFS($F$2:F724,$A$2:A724,A724)),"")</f>
        <v/>
      </c>
      <c r="I724" s="109" t="str">
        <f t="shared" si="35"/>
        <v/>
      </c>
      <c r="J724" s="113"/>
      <c r="K724" s="90"/>
      <c r="L724" s="73"/>
      <c r="M724" s="69" t="str">
        <f>IF(C724&lt;&gt;"",DailyLog!$S$3,"")</f>
        <v/>
      </c>
      <c r="N724" s="56" t="str">
        <f t="shared" si="34"/>
        <v/>
      </c>
      <c r="O724" s="53" t="str">
        <f>IF($B724&lt;&gt;"",IF(ISNUMBER(_xlfn.XMATCH($B724,Language!$A$6:$E$6)),0,IF(ISNUMBER(_xlfn.XMATCH($B724,Language!$A$29:$E$29)),'Lista de Prestatarios'!$B$3,VLOOKUP(B724,'Lista de Prestatarios'!$A$2:$B$500,2,FALSE))),"")</f>
        <v/>
      </c>
      <c r="P724" s="58" t="str">
        <f>IF(B724&lt;&gt;"",IF(OR(D724&gt;0,G724&gt;0),COUNTIF($B$2:B724,B724),COUNTIFS($B$2:B724,B724,$E$2:E724,"&gt;0")),"")</f>
        <v/>
      </c>
    </row>
    <row r="725" spans="1:16" x14ac:dyDescent="0.35">
      <c r="A725" s="51" t="str">
        <f t="shared" si="33"/>
        <v/>
      </c>
      <c r="B725" s="99"/>
      <c r="C725" s="3"/>
      <c r="D725" s="13"/>
      <c r="E725" s="13"/>
      <c r="F725" s="13"/>
      <c r="G725" s="81"/>
      <c r="H725" s="107" t="str">
        <f>IF(B725&lt;&gt;"",IF(OR(O725=0,O725=999),"",SUMIFS($E$2:E725,$A$2:A725,A725)-SUMIFS($F$2:F725,$A$2:A725,A725)),"")</f>
        <v/>
      </c>
      <c r="I725" s="109" t="str">
        <f t="shared" si="35"/>
        <v/>
      </c>
      <c r="J725" s="113"/>
      <c r="K725" s="90"/>
      <c r="L725" s="73"/>
      <c r="M725" s="69" t="str">
        <f>IF(C725&lt;&gt;"",DailyLog!$S$3,"")</f>
        <v/>
      </c>
      <c r="N725" s="56" t="str">
        <f t="shared" si="34"/>
        <v/>
      </c>
      <c r="O725" s="53" t="str">
        <f>IF($B725&lt;&gt;"",IF(ISNUMBER(_xlfn.XMATCH($B725,Language!$A$6:$E$6)),0,IF(ISNUMBER(_xlfn.XMATCH($B725,Language!$A$29:$E$29)),'Lista de Prestatarios'!$B$3,VLOOKUP(B725,'Lista de Prestatarios'!$A$2:$B$500,2,FALSE))),"")</f>
        <v/>
      </c>
      <c r="P725" s="58" t="str">
        <f>IF(B725&lt;&gt;"",IF(OR(D725&gt;0,G725&gt;0),COUNTIF($B$2:B725,B725),COUNTIFS($B$2:B725,B725,$E$2:E725,"&gt;0")),"")</f>
        <v/>
      </c>
    </row>
    <row r="726" spans="1:16" x14ac:dyDescent="0.35">
      <c r="A726" s="51" t="str">
        <f t="shared" si="33"/>
        <v/>
      </c>
      <c r="B726" s="99"/>
      <c r="C726" s="3"/>
      <c r="D726" s="13"/>
      <c r="E726" s="13"/>
      <c r="F726" s="13"/>
      <c r="G726" s="81"/>
      <c r="H726" s="107" t="str">
        <f>IF(B726&lt;&gt;"",IF(OR(O726=0,O726=999),"",SUMIFS($E$2:E726,$A$2:A726,A726)-SUMIFS($F$2:F726,$A$2:A726,A726)),"")</f>
        <v/>
      </c>
      <c r="I726" s="109" t="str">
        <f t="shared" si="35"/>
        <v/>
      </c>
      <c r="J726" s="113"/>
      <c r="K726" s="90"/>
      <c r="L726" s="73"/>
      <c r="M726" s="69" t="str">
        <f>IF(C726&lt;&gt;"",DailyLog!$S$3,"")</f>
        <v/>
      </c>
      <c r="N726" s="56" t="str">
        <f t="shared" si="34"/>
        <v/>
      </c>
      <c r="O726" s="53" t="str">
        <f>IF($B726&lt;&gt;"",IF(ISNUMBER(_xlfn.XMATCH($B726,Language!$A$6:$E$6)),0,IF(ISNUMBER(_xlfn.XMATCH($B726,Language!$A$29:$E$29)),'Lista de Prestatarios'!$B$3,VLOOKUP(B726,'Lista de Prestatarios'!$A$2:$B$500,2,FALSE))),"")</f>
        <v/>
      </c>
      <c r="P726" s="58" t="str">
        <f>IF(B726&lt;&gt;"",IF(OR(D726&gt;0,G726&gt;0),COUNTIF($B$2:B726,B726),COUNTIFS($B$2:B726,B726,$E$2:E726,"&gt;0")),"")</f>
        <v/>
      </c>
    </row>
    <row r="727" spans="1:16" x14ac:dyDescent="0.35">
      <c r="A727" s="51" t="str">
        <f t="shared" si="33"/>
        <v/>
      </c>
      <c r="B727" s="101"/>
      <c r="C727" s="3"/>
      <c r="D727" s="13"/>
      <c r="E727" s="13"/>
      <c r="F727" s="13"/>
      <c r="G727" s="81"/>
      <c r="H727" s="107" t="str">
        <f>IF(B727&lt;&gt;"",IF(OR(O727=0,O727=999),"",SUMIFS($E$2:E727,$A$2:A727,A727)-SUMIFS($F$2:F727,$A$2:A727,A727)),"")</f>
        <v/>
      </c>
      <c r="I727" s="109" t="str">
        <f t="shared" si="35"/>
        <v/>
      </c>
      <c r="J727" s="113"/>
      <c r="K727" s="90"/>
      <c r="L727" s="73"/>
      <c r="M727" s="69" t="str">
        <f>IF(C727&lt;&gt;"",DailyLog!$S$3,"")</f>
        <v/>
      </c>
      <c r="N727" s="56" t="str">
        <f t="shared" si="34"/>
        <v/>
      </c>
      <c r="O727" s="53" t="str">
        <f>IF($B727&lt;&gt;"",IF(ISNUMBER(_xlfn.XMATCH($B727,Language!$A$6:$E$6)),0,IF(ISNUMBER(_xlfn.XMATCH($B727,Language!$A$29:$E$29)),'Lista de Prestatarios'!$B$3,VLOOKUP(B727,'Lista de Prestatarios'!$A$2:$B$500,2,FALSE))),"")</f>
        <v/>
      </c>
      <c r="P727" s="58" t="str">
        <f>IF(B727&lt;&gt;"",IF(OR(D727&gt;0,G727&gt;0),COUNTIF($B$2:B727,B727),COUNTIFS($B$2:B727,B727,$E$2:E727,"&gt;0")),"")</f>
        <v/>
      </c>
    </row>
    <row r="728" spans="1:16" x14ac:dyDescent="0.35">
      <c r="A728" s="51" t="str">
        <f t="shared" si="33"/>
        <v/>
      </c>
      <c r="B728" s="99"/>
      <c r="C728" s="3"/>
      <c r="D728" s="13"/>
      <c r="E728" s="13"/>
      <c r="F728" s="13"/>
      <c r="G728" s="81"/>
      <c r="H728" s="107" t="str">
        <f>IF(B728&lt;&gt;"",IF(OR(O728=0,O728=999),"",SUMIFS($E$2:E728,$A$2:A728,A728)-SUMIFS($F$2:F728,$A$2:A728,A728)),"")</f>
        <v/>
      </c>
      <c r="I728" s="109" t="str">
        <f t="shared" si="35"/>
        <v/>
      </c>
      <c r="J728" s="113"/>
      <c r="K728" s="90"/>
      <c r="L728" s="73"/>
      <c r="M728" s="69" t="str">
        <f>IF(C728&lt;&gt;"",DailyLog!$S$3,"")</f>
        <v/>
      </c>
      <c r="N728" s="56" t="str">
        <f t="shared" si="34"/>
        <v/>
      </c>
      <c r="O728" s="53" t="str">
        <f>IF($B728&lt;&gt;"",IF(ISNUMBER(_xlfn.XMATCH($B728,Language!$A$6:$E$6)),0,IF(ISNUMBER(_xlfn.XMATCH($B728,Language!$A$29:$E$29)),'Lista de Prestatarios'!$B$3,VLOOKUP(B728,'Lista de Prestatarios'!$A$2:$B$500,2,FALSE))),"")</f>
        <v/>
      </c>
      <c r="P728" s="58" t="str">
        <f>IF(B728&lt;&gt;"",IF(OR(D728&gt;0,G728&gt;0),COUNTIF($B$2:B728,B728),COUNTIFS($B$2:B728,B728,$E$2:E728,"&gt;0")),"")</f>
        <v/>
      </c>
    </row>
    <row r="729" spans="1:16" x14ac:dyDescent="0.35">
      <c r="A729" s="51" t="str">
        <f t="shared" si="33"/>
        <v/>
      </c>
      <c r="B729" s="99"/>
      <c r="C729" s="3"/>
      <c r="D729" s="13"/>
      <c r="E729" s="13"/>
      <c r="F729" s="13"/>
      <c r="G729" s="81"/>
      <c r="H729" s="107" t="str">
        <f>IF(B729&lt;&gt;"",IF(OR(O729=0,O729=999),"",SUMIFS($E$2:E729,$A$2:A729,A729)-SUMIFS($F$2:F729,$A$2:A729,A729)),"")</f>
        <v/>
      </c>
      <c r="I729" s="109" t="str">
        <f t="shared" si="35"/>
        <v/>
      </c>
      <c r="J729" s="113"/>
      <c r="K729" s="90"/>
      <c r="L729" s="73"/>
      <c r="M729" s="69" t="str">
        <f>IF(C729&lt;&gt;"",DailyLog!$S$3,"")</f>
        <v/>
      </c>
      <c r="N729" s="56" t="str">
        <f t="shared" si="34"/>
        <v/>
      </c>
      <c r="O729" s="53" t="str">
        <f>IF($B729&lt;&gt;"",IF(ISNUMBER(_xlfn.XMATCH($B729,Language!$A$6:$E$6)),0,IF(ISNUMBER(_xlfn.XMATCH($B729,Language!$A$29:$E$29)),'Lista de Prestatarios'!$B$3,VLOOKUP(B729,'Lista de Prestatarios'!$A$2:$B$500,2,FALSE))),"")</f>
        <v/>
      </c>
      <c r="P729" s="58" t="str">
        <f>IF(B729&lt;&gt;"",IF(OR(D729&gt;0,G729&gt;0),COUNTIF($B$2:B729,B729),COUNTIFS($B$2:B729,B729,$E$2:E729,"&gt;0")),"")</f>
        <v/>
      </c>
    </row>
    <row r="730" spans="1:16" x14ac:dyDescent="0.35">
      <c r="A730" s="51" t="str">
        <f t="shared" si="33"/>
        <v/>
      </c>
      <c r="B730" s="99"/>
      <c r="C730" s="3"/>
      <c r="D730" s="13"/>
      <c r="E730" s="13"/>
      <c r="F730" s="13"/>
      <c r="G730" s="81"/>
      <c r="H730" s="107" t="str">
        <f>IF(B730&lt;&gt;"",IF(OR(O730=0,O730=999),"",SUMIFS($E$2:E730,$A$2:A730,A730)-SUMIFS($F$2:F730,$A$2:A730,A730)),"")</f>
        <v/>
      </c>
      <c r="I730" s="109" t="str">
        <f t="shared" si="35"/>
        <v/>
      </c>
      <c r="J730" s="113"/>
      <c r="K730" s="90"/>
      <c r="L730" s="73"/>
      <c r="M730" s="69" t="str">
        <f>IF(C730&lt;&gt;"",DailyLog!$S$3,"")</f>
        <v/>
      </c>
      <c r="N730" s="56" t="str">
        <f t="shared" si="34"/>
        <v/>
      </c>
      <c r="O730" s="53" t="str">
        <f>IF($B730&lt;&gt;"",IF(ISNUMBER(_xlfn.XMATCH($B730,Language!$A$6:$E$6)),0,IF(ISNUMBER(_xlfn.XMATCH($B730,Language!$A$29:$E$29)),'Lista de Prestatarios'!$B$3,VLOOKUP(B730,'Lista de Prestatarios'!$A$2:$B$500,2,FALSE))),"")</f>
        <v/>
      </c>
      <c r="P730" s="58" t="str">
        <f>IF(B730&lt;&gt;"",IF(OR(D730&gt;0,G730&gt;0),COUNTIF($B$2:B730,B730),COUNTIFS($B$2:B730,B730,$E$2:E730,"&gt;0")),"")</f>
        <v/>
      </c>
    </row>
    <row r="731" spans="1:16" x14ac:dyDescent="0.35">
      <c r="A731" s="51" t="str">
        <f t="shared" si="33"/>
        <v/>
      </c>
      <c r="B731" s="99"/>
      <c r="C731" s="3"/>
      <c r="D731" s="13"/>
      <c r="E731" s="13"/>
      <c r="F731" s="13"/>
      <c r="G731" s="81"/>
      <c r="H731" s="107" t="str">
        <f>IF(B731&lt;&gt;"",IF(OR(O731=0,O731=999),"",SUMIFS($E$2:E731,$A$2:A731,A731)-SUMIFS($F$2:F731,$A$2:A731,A731)),"")</f>
        <v/>
      </c>
      <c r="I731" s="109" t="str">
        <f t="shared" si="35"/>
        <v/>
      </c>
      <c r="J731" s="113"/>
      <c r="K731" s="90"/>
      <c r="L731" s="73"/>
      <c r="M731" s="69" t="str">
        <f>IF(C731&lt;&gt;"",DailyLog!$S$3,"")</f>
        <v/>
      </c>
      <c r="N731" s="56" t="str">
        <f t="shared" si="34"/>
        <v/>
      </c>
      <c r="O731" s="53" t="str">
        <f>IF($B731&lt;&gt;"",IF(ISNUMBER(_xlfn.XMATCH($B731,Language!$A$6:$E$6)),0,IF(ISNUMBER(_xlfn.XMATCH($B731,Language!$A$29:$E$29)),'Lista de Prestatarios'!$B$3,VLOOKUP(B731,'Lista de Prestatarios'!$A$2:$B$500,2,FALSE))),"")</f>
        <v/>
      </c>
      <c r="P731" s="58" t="str">
        <f>IF(B731&lt;&gt;"",IF(OR(D731&gt;0,G731&gt;0),COUNTIF($B$2:B731,B731),COUNTIFS($B$2:B731,B731,$E$2:E731,"&gt;0")),"")</f>
        <v/>
      </c>
    </row>
    <row r="732" spans="1:16" x14ac:dyDescent="0.35">
      <c r="A732" s="51" t="str">
        <f t="shared" si="33"/>
        <v/>
      </c>
      <c r="B732" s="99"/>
      <c r="C732" s="3"/>
      <c r="D732" s="13"/>
      <c r="E732" s="13"/>
      <c r="F732" s="13"/>
      <c r="G732" s="81"/>
      <c r="H732" s="107" t="str">
        <f>IF(B732&lt;&gt;"",IF(OR(O732=0,O732=999),"",SUMIFS($E$2:E732,$A$2:A732,A732)-SUMIFS($F$2:F732,$A$2:A732,A732)),"")</f>
        <v/>
      </c>
      <c r="I732" s="109" t="str">
        <f t="shared" si="35"/>
        <v/>
      </c>
      <c r="J732" s="113"/>
      <c r="K732" s="90"/>
      <c r="L732" s="73"/>
      <c r="M732" s="69" t="str">
        <f>IF(C732&lt;&gt;"",DailyLog!$S$3,"")</f>
        <v/>
      </c>
      <c r="N732" s="56" t="str">
        <f t="shared" si="34"/>
        <v/>
      </c>
      <c r="O732" s="53" t="str">
        <f>IF($B732&lt;&gt;"",IF(ISNUMBER(_xlfn.XMATCH($B732,Language!$A$6:$E$6)),0,IF(ISNUMBER(_xlfn.XMATCH($B732,Language!$A$29:$E$29)),'Lista de Prestatarios'!$B$3,VLOOKUP(B732,'Lista de Prestatarios'!$A$2:$B$500,2,FALSE))),"")</f>
        <v/>
      </c>
      <c r="P732" s="58" t="str">
        <f>IF(B732&lt;&gt;"",IF(OR(D732&gt;0,G732&gt;0),COUNTIF($B$2:B732,B732),COUNTIFS($B$2:B732,B732,$E$2:E732,"&gt;0")),"")</f>
        <v/>
      </c>
    </row>
    <row r="733" spans="1:16" x14ac:dyDescent="0.35">
      <c r="A733" s="51" t="str">
        <f t="shared" si="33"/>
        <v/>
      </c>
      <c r="B733" s="99"/>
      <c r="C733" s="3"/>
      <c r="D733" s="13"/>
      <c r="E733" s="13"/>
      <c r="F733" s="13"/>
      <c r="G733" s="81"/>
      <c r="H733" s="107" t="str">
        <f>IF(B733&lt;&gt;"",IF(OR(O733=0,O733=999),"",SUMIFS($E$2:E733,$A$2:A733,A733)-SUMIFS($F$2:F733,$A$2:A733,A733)),"")</f>
        <v/>
      </c>
      <c r="I733" s="109" t="str">
        <f t="shared" si="35"/>
        <v/>
      </c>
      <c r="J733" s="113"/>
      <c r="K733" s="90"/>
      <c r="L733" s="73"/>
      <c r="M733" s="69" t="str">
        <f>IF(C733&lt;&gt;"",DailyLog!$S$3,"")</f>
        <v/>
      </c>
      <c r="N733" s="56" t="str">
        <f t="shared" si="34"/>
        <v/>
      </c>
      <c r="O733" s="53" t="str">
        <f>IF($B733&lt;&gt;"",IF(ISNUMBER(_xlfn.XMATCH($B733,Language!$A$6:$E$6)),0,IF(ISNUMBER(_xlfn.XMATCH($B733,Language!$A$29:$E$29)),'Lista de Prestatarios'!$B$3,VLOOKUP(B733,'Lista de Prestatarios'!$A$2:$B$500,2,FALSE))),"")</f>
        <v/>
      </c>
      <c r="P733" s="58" t="str">
        <f>IF(B733&lt;&gt;"",IF(OR(D733&gt;0,G733&gt;0),COUNTIF($B$2:B733,B733),COUNTIFS($B$2:B733,B733,$E$2:E733,"&gt;0")),"")</f>
        <v/>
      </c>
    </row>
    <row r="734" spans="1:16" x14ac:dyDescent="0.35">
      <c r="A734" s="51" t="str">
        <f t="shared" si="33"/>
        <v/>
      </c>
      <c r="B734" s="99"/>
      <c r="C734" s="3"/>
      <c r="D734" s="13"/>
      <c r="E734" s="13"/>
      <c r="F734" s="13"/>
      <c r="G734" s="81"/>
      <c r="H734" s="107" t="str">
        <f>IF(B734&lt;&gt;"",IF(OR(O734=0,O734=999),"",SUMIFS($E$2:E734,$A$2:A734,A734)-SUMIFS($F$2:F734,$A$2:A734,A734)),"")</f>
        <v/>
      </c>
      <c r="I734" s="109" t="str">
        <f t="shared" si="35"/>
        <v/>
      </c>
      <c r="J734" s="113"/>
      <c r="K734" s="90"/>
      <c r="L734" s="73"/>
      <c r="M734" s="69" t="str">
        <f>IF(C734&lt;&gt;"",DailyLog!$S$3,"")</f>
        <v/>
      </c>
      <c r="N734" s="56" t="str">
        <f t="shared" si="34"/>
        <v/>
      </c>
      <c r="O734" s="53" t="str">
        <f>IF($B734&lt;&gt;"",IF(ISNUMBER(_xlfn.XMATCH($B734,Language!$A$6:$E$6)),0,IF(ISNUMBER(_xlfn.XMATCH($B734,Language!$A$29:$E$29)),'Lista de Prestatarios'!$B$3,VLOOKUP(B734,'Lista de Prestatarios'!$A$2:$B$500,2,FALSE))),"")</f>
        <v/>
      </c>
      <c r="P734" s="58" t="str">
        <f>IF(B734&lt;&gt;"",IF(OR(D734&gt;0,G734&gt;0),COUNTIF($B$2:B734,B734),COUNTIFS($B$2:B734,B734,$E$2:E734,"&gt;0")),"")</f>
        <v/>
      </c>
    </row>
    <row r="735" spans="1:16" x14ac:dyDescent="0.35">
      <c r="A735" s="51" t="str">
        <f t="shared" si="33"/>
        <v/>
      </c>
      <c r="B735" s="99"/>
      <c r="C735" s="3"/>
      <c r="D735" s="13"/>
      <c r="E735" s="13"/>
      <c r="F735" s="13"/>
      <c r="G735" s="81"/>
      <c r="H735" s="107" t="str">
        <f>IF(B735&lt;&gt;"",IF(OR(O735=0,O735=999),"",SUMIFS($E$2:E735,$A$2:A735,A735)-SUMIFS($F$2:F735,$A$2:A735,A735)),"")</f>
        <v/>
      </c>
      <c r="I735" s="109" t="str">
        <f t="shared" si="35"/>
        <v/>
      </c>
      <c r="J735" s="113"/>
      <c r="K735" s="90"/>
      <c r="L735" s="73"/>
      <c r="M735" s="69" t="str">
        <f>IF(C735&lt;&gt;"",DailyLog!$S$3,"")</f>
        <v/>
      </c>
      <c r="N735" s="56" t="str">
        <f t="shared" si="34"/>
        <v/>
      </c>
      <c r="O735" s="53" t="str">
        <f>IF($B735&lt;&gt;"",IF(ISNUMBER(_xlfn.XMATCH($B735,Language!$A$6:$E$6)),0,IF(ISNUMBER(_xlfn.XMATCH($B735,Language!$A$29:$E$29)),'Lista de Prestatarios'!$B$3,VLOOKUP(B735,'Lista de Prestatarios'!$A$2:$B$500,2,FALSE))),"")</f>
        <v/>
      </c>
      <c r="P735" s="58" t="str">
        <f>IF(B735&lt;&gt;"",IF(OR(D735&gt;0,G735&gt;0),COUNTIF($B$2:B735,B735),COUNTIFS($B$2:B735,B735,$E$2:E735,"&gt;0")),"")</f>
        <v/>
      </c>
    </row>
    <row r="736" spans="1:16" x14ac:dyDescent="0.35">
      <c r="A736" s="51" t="str">
        <f t="shared" si="33"/>
        <v/>
      </c>
      <c r="B736" s="99"/>
      <c r="C736" s="3"/>
      <c r="D736" s="13"/>
      <c r="E736" s="13"/>
      <c r="F736" s="13"/>
      <c r="G736" s="81"/>
      <c r="H736" s="107" t="str">
        <f>IF(B736&lt;&gt;"",IF(OR(O736=0,O736=999),"",SUMIFS($E$2:E736,$A$2:A736,A736)-SUMIFS($F$2:F736,$A$2:A736,A736)),"")</f>
        <v/>
      </c>
      <c r="I736" s="109" t="str">
        <f t="shared" si="35"/>
        <v/>
      </c>
      <c r="J736" s="113"/>
      <c r="K736" s="90"/>
      <c r="L736" s="73"/>
      <c r="M736" s="69" t="str">
        <f>IF(C736&lt;&gt;"",DailyLog!$S$3,"")</f>
        <v/>
      </c>
      <c r="N736" s="56" t="str">
        <f t="shared" si="34"/>
        <v/>
      </c>
      <c r="O736" s="53" t="str">
        <f>IF($B736&lt;&gt;"",IF(ISNUMBER(_xlfn.XMATCH($B736,Language!$A$6:$E$6)),0,IF(ISNUMBER(_xlfn.XMATCH($B736,Language!$A$29:$E$29)),'Lista de Prestatarios'!$B$3,VLOOKUP(B736,'Lista de Prestatarios'!$A$2:$B$500,2,FALSE))),"")</f>
        <v/>
      </c>
      <c r="P736" s="58" t="str">
        <f>IF(B736&lt;&gt;"",IF(OR(D736&gt;0,G736&gt;0),COUNTIF($B$2:B736,B736),COUNTIFS($B$2:B736,B736,$E$2:E736,"&gt;0")),"")</f>
        <v/>
      </c>
    </row>
    <row r="737" spans="1:16" x14ac:dyDescent="0.35">
      <c r="A737" s="51" t="str">
        <f t="shared" si="33"/>
        <v/>
      </c>
      <c r="B737" s="99"/>
      <c r="C737" s="3"/>
      <c r="D737" s="13"/>
      <c r="E737" s="13"/>
      <c r="F737" s="13"/>
      <c r="G737" s="81"/>
      <c r="H737" s="107" t="str">
        <f>IF(B737&lt;&gt;"",IF(OR(O737=0,O737=999),"",SUMIFS($E$2:E737,$A$2:A737,A737)-SUMIFS($F$2:F737,$A$2:A737,A737)),"")</f>
        <v/>
      </c>
      <c r="I737" s="109" t="str">
        <f t="shared" si="35"/>
        <v/>
      </c>
      <c r="J737" s="113"/>
      <c r="K737" s="90"/>
      <c r="L737" s="73"/>
      <c r="M737" s="69" t="str">
        <f>IF(C737&lt;&gt;"",DailyLog!$S$3,"")</f>
        <v/>
      </c>
      <c r="N737" s="56" t="str">
        <f t="shared" si="34"/>
        <v/>
      </c>
      <c r="O737" s="53" t="str">
        <f>IF($B737&lt;&gt;"",IF(ISNUMBER(_xlfn.XMATCH($B737,Language!$A$6:$E$6)),0,IF(ISNUMBER(_xlfn.XMATCH($B737,Language!$A$29:$E$29)),'Lista de Prestatarios'!$B$3,VLOOKUP(B737,'Lista de Prestatarios'!$A$2:$B$500,2,FALSE))),"")</f>
        <v/>
      </c>
      <c r="P737" s="58" t="str">
        <f>IF(B737&lt;&gt;"",IF(OR(D737&gt;0,G737&gt;0),COUNTIF($B$2:B737,B737),COUNTIFS($B$2:B737,B737,$E$2:E737,"&gt;0")),"")</f>
        <v/>
      </c>
    </row>
    <row r="738" spans="1:16" x14ac:dyDescent="0.35">
      <c r="A738" s="51" t="str">
        <f t="shared" si="33"/>
        <v/>
      </c>
      <c r="B738" s="99"/>
      <c r="C738" s="3"/>
      <c r="D738" s="13"/>
      <c r="E738" s="13"/>
      <c r="F738" s="13"/>
      <c r="G738" s="81"/>
      <c r="H738" s="107" t="str">
        <f>IF(B738&lt;&gt;"",IF(OR(O738=0,O738=999),"",SUMIFS($E$2:E738,$A$2:A738,A738)-SUMIFS($F$2:F738,$A$2:A738,A738)),"")</f>
        <v/>
      </c>
      <c r="I738" s="109" t="str">
        <f t="shared" si="35"/>
        <v/>
      </c>
      <c r="J738" s="113"/>
      <c r="K738" s="90"/>
      <c r="L738" s="73"/>
      <c r="M738" s="69" t="str">
        <f>IF(C738&lt;&gt;"",DailyLog!$S$3,"")</f>
        <v/>
      </c>
      <c r="N738" s="56" t="str">
        <f t="shared" si="34"/>
        <v/>
      </c>
      <c r="O738" s="53" t="str">
        <f>IF($B738&lt;&gt;"",IF(ISNUMBER(_xlfn.XMATCH($B738,Language!$A$6:$E$6)),0,IF(ISNUMBER(_xlfn.XMATCH($B738,Language!$A$29:$E$29)),'Lista de Prestatarios'!$B$3,VLOOKUP(B738,'Lista de Prestatarios'!$A$2:$B$500,2,FALSE))),"")</f>
        <v/>
      </c>
      <c r="P738" s="58" t="str">
        <f>IF(B738&lt;&gt;"",IF(OR(D738&gt;0,G738&gt;0),COUNTIF($B$2:B738,B738),COUNTIFS($B$2:B738,B738,$E$2:E738,"&gt;0")),"")</f>
        <v/>
      </c>
    </row>
    <row r="739" spans="1:16" x14ac:dyDescent="0.35">
      <c r="A739" s="51" t="str">
        <f t="shared" si="33"/>
        <v/>
      </c>
      <c r="B739" s="99"/>
      <c r="C739" s="3"/>
      <c r="D739" s="13"/>
      <c r="E739" s="13"/>
      <c r="F739" s="13"/>
      <c r="G739" s="81"/>
      <c r="H739" s="107" t="str">
        <f>IF(B739&lt;&gt;"",IF(OR(O739=0,O739=999),"",SUMIFS($E$2:E739,$A$2:A739,A739)-SUMIFS($F$2:F739,$A$2:A739,A739)),"")</f>
        <v/>
      </c>
      <c r="I739" s="109" t="str">
        <f t="shared" si="35"/>
        <v/>
      </c>
      <c r="J739" s="113"/>
      <c r="K739" s="90"/>
      <c r="L739" s="73"/>
      <c r="M739" s="69" t="str">
        <f>IF(C739&lt;&gt;"",DailyLog!$S$3,"")</f>
        <v/>
      </c>
      <c r="N739" s="56" t="str">
        <f t="shared" si="34"/>
        <v/>
      </c>
      <c r="O739" s="53" t="str">
        <f>IF($B739&lt;&gt;"",IF(ISNUMBER(_xlfn.XMATCH($B739,Language!$A$6:$E$6)),0,IF(ISNUMBER(_xlfn.XMATCH($B739,Language!$A$29:$E$29)),'Lista de Prestatarios'!$B$3,VLOOKUP(B739,'Lista de Prestatarios'!$A$2:$B$500,2,FALSE))),"")</f>
        <v/>
      </c>
      <c r="P739" s="58" t="str">
        <f>IF(B739&lt;&gt;"",IF(OR(D739&gt;0,G739&gt;0),COUNTIF($B$2:B739,B739),COUNTIFS($B$2:B739,B739,$E$2:E739,"&gt;0")),"")</f>
        <v/>
      </c>
    </row>
    <row r="740" spans="1:16" x14ac:dyDescent="0.35">
      <c r="A740" s="51" t="str">
        <f t="shared" si="33"/>
        <v/>
      </c>
      <c r="B740" s="99"/>
      <c r="C740" s="3"/>
      <c r="D740" s="13"/>
      <c r="E740" s="13"/>
      <c r="F740" s="13"/>
      <c r="G740" s="81"/>
      <c r="H740" s="107" t="str">
        <f>IF(B740&lt;&gt;"",IF(OR(O740=0,O740=999),"",SUMIFS($E$2:E740,$A$2:A740,A740)-SUMIFS($F$2:F740,$A$2:A740,A740)),"")</f>
        <v/>
      </c>
      <c r="I740" s="109" t="str">
        <f t="shared" si="35"/>
        <v/>
      </c>
      <c r="J740" s="113"/>
      <c r="K740" s="90"/>
      <c r="L740" s="73"/>
      <c r="M740" s="69" t="str">
        <f>IF(C740&lt;&gt;"",DailyLog!$S$3,"")</f>
        <v/>
      </c>
      <c r="N740" s="56" t="str">
        <f t="shared" si="34"/>
        <v/>
      </c>
      <c r="O740" s="53" t="str">
        <f>IF($B740&lt;&gt;"",IF(ISNUMBER(_xlfn.XMATCH($B740,Language!$A$6:$E$6)),0,IF(ISNUMBER(_xlfn.XMATCH($B740,Language!$A$29:$E$29)),'Lista de Prestatarios'!$B$3,VLOOKUP(B740,'Lista de Prestatarios'!$A$2:$B$500,2,FALSE))),"")</f>
        <v/>
      </c>
      <c r="P740" s="58" t="str">
        <f>IF(B740&lt;&gt;"",IF(OR(D740&gt;0,G740&gt;0),COUNTIF($B$2:B740,B740),COUNTIFS($B$2:B740,B740,$E$2:E740,"&gt;0")),"")</f>
        <v/>
      </c>
    </row>
    <row r="741" spans="1:16" x14ac:dyDescent="0.35">
      <c r="A741" s="51" t="str">
        <f t="shared" si="33"/>
        <v/>
      </c>
      <c r="B741" s="99"/>
      <c r="C741" s="3"/>
      <c r="D741" s="13"/>
      <c r="E741" s="13"/>
      <c r="F741" s="13"/>
      <c r="G741" s="81"/>
      <c r="H741" s="107" t="str">
        <f>IF(B741&lt;&gt;"",IF(OR(O741=0,O741=999),"",SUMIFS($E$2:E741,$A$2:A741,A741)-SUMIFS($F$2:F741,$A$2:A741,A741)),"")</f>
        <v/>
      </c>
      <c r="I741" s="109" t="str">
        <f t="shared" si="35"/>
        <v/>
      </c>
      <c r="J741" s="113"/>
      <c r="K741" s="90"/>
      <c r="L741" s="73"/>
      <c r="M741" s="69" t="str">
        <f>IF(C741&lt;&gt;"",DailyLog!$S$3,"")</f>
        <v/>
      </c>
      <c r="N741" s="56" t="str">
        <f t="shared" si="34"/>
        <v/>
      </c>
      <c r="O741" s="53" t="str">
        <f>IF($B741&lt;&gt;"",IF(ISNUMBER(_xlfn.XMATCH($B741,Language!$A$6:$E$6)),0,IF(ISNUMBER(_xlfn.XMATCH($B741,Language!$A$29:$E$29)),'Lista de Prestatarios'!$B$3,VLOOKUP(B741,'Lista de Prestatarios'!$A$2:$B$500,2,FALSE))),"")</f>
        <v/>
      </c>
      <c r="P741" s="58" t="str">
        <f>IF(B741&lt;&gt;"",IF(OR(D741&gt;0,G741&gt;0),COUNTIF($B$2:B741,B741),COUNTIFS($B$2:B741,B741,$E$2:E741,"&gt;0")),"")</f>
        <v/>
      </c>
    </row>
    <row r="742" spans="1:16" x14ac:dyDescent="0.35">
      <c r="A742" s="51" t="str">
        <f t="shared" si="33"/>
        <v/>
      </c>
      <c r="B742" s="99"/>
      <c r="C742" s="3"/>
      <c r="D742" s="13"/>
      <c r="E742" s="13"/>
      <c r="F742" s="13"/>
      <c r="G742" s="81"/>
      <c r="H742" s="107" t="str">
        <f>IF(B742&lt;&gt;"",IF(OR(O742=0,O742=999),"",SUMIFS($E$2:E742,$A$2:A742,A742)-SUMIFS($F$2:F742,$A$2:A742,A742)),"")</f>
        <v/>
      </c>
      <c r="I742" s="109" t="str">
        <f t="shared" si="35"/>
        <v/>
      </c>
      <c r="J742" s="113"/>
      <c r="K742" s="90"/>
      <c r="L742" s="73"/>
      <c r="M742" s="69" t="str">
        <f>IF(C742&lt;&gt;"",DailyLog!$S$3,"")</f>
        <v/>
      </c>
      <c r="N742" s="56" t="str">
        <f t="shared" si="34"/>
        <v/>
      </c>
      <c r="O742" s="53" t="str">
        <f>IF($B742&lt;&gt;"",IF(ISNUMBER(_xlfn.XMATCH($B742,Language!$A$6:$E$6)),0,IF(ISNUMBER(_xlfn.XMATCH($B742,Language!$A$29:$E$29)),'Lista de Prestatarios'!$B$3,VLOOKUP(B742,'Lista de Prestatarios'!$A$2:$B$500,2,FALSE))),"")</f>
        <v/>
      </c>
      <c r="P742" s="58" t="str">
        <f>IF(B742&lt;&gt;"",IF(OR(D742&gt;0,G742&gt;0),COUNTIF($B$2:B742,B742),COUNTIFS($B$2:B742,B742,$E$2:E742,"&gt;0")),"")</f>
        <v/>
      </c>
    </row>
    <row r="743" spans="1:16" x14ac:dyDescent="0.35">
      <c r="A743" s="51" t="str">
        <f t="shared" si="33"/>
        <v/>
      </c>
      <c r="B743" s="99"/>
      <c r="C743" s="3"/>
      <c r="D743" s="13"/>
      <c r="E743" s="13"/>
      <c r="F743" s="13"/>
      <c r="G743" s="81"/>
      <c r="H743" s="107" t="str">
        <f>IF(B743&lt;&gt;"",IF(OR(O743=0,O743=999),"",SUMIFS($E$2:E743,$A$2:A743,A743)-SUMIFS($F$2:F743,$A$2:A743,A743)),"")</f>
        <v/>
      </c>
      <c r="I743" s="109" t="str">
        <f t="shared" si="35"/>
        <v/>
      </c>
      <c r="J743" s="113"/>
      <c r="K743" s="90"/>
      <c r="L743" s="73"/>
      <c r="M743" s="69" t="str">
        <f>IF(C743&lt;&gt;"",DailyLog!$S$3,"")</f>
        <v/>
      </c>
      <c r="N743" s="56" t="str">
        <f t="shared" si="34"/>
        <v/>
      </c>
      <c r="O743" s="53" t="str">
        <f>IF($B743&lt;&gt;"",IF(ISNUMBER(_xlfn.XMATCH($B743,Language!$A$6:$E$6)),0,IF(ISNUMBER(_xlfn.XMATCH($B743,Language!$A$29:$E$29)),'Lista de Prestatarios'!$B$3,VLOOKUP(B743,'Lista de Prestatarios'!$A$2:$B$500,2,FALSE))),"")</f>
        <v/>
      </c>
      <c r="P743" s="58" t="str">
        <f>IF(B743&lt;&gt;"",IF(OR(D743&gt;0,G743&gt;0),COUNTIF($B$2:B743,B743),COUNTIFS($B$2:B743,B743,$E$2:E743,"&gt;0")),"")</f>
        <v/>
      </c>
    </row>
    <row r="744" spans="1:16" x14ac:dyDescent="0.35">
      <c r="A744" s="51" t="str">
        <f t="shared" si="33"/>
        <v/>
      </c>
      <c r="B744" s="99"/>
      <c r="C744" s="3"/>
      <c r="D744" s="13"/>
      <c r="E744" s="13"/>
      <c r="F744" s="13"/>
      <c r="G744" s="81"/>
      <c r="H744" s="107" t="str">
        <f>IF(B744&lt;&gt;"",IF(OR(O744=0,O744=999),"",SUMIFS($E$2:E744,$A$2:A744,A744)-SUMIFS($F$2:F744,$A$2:A744,A744)),"")</f>
        <v/>
      </c>
      <c r="I744" s="109" t="str">
        <f t="shared" si="35"/>
        <v/>
      </c>
      <c r="J744" s="113"/>
      <c r="K744" s="90"/>
      <c r="L744" s="73"/>
      <c r="M744" s="69" t="str">
        <f>IF(C744&lt;&gt;"",DailyLog!$S$3,"")</f>
        <v/>
      </c>
      <c r="N744" s="56" t="str">
        <f t="shared" si="34"/>
        <v/>
      </c>
      <c r="O744" s="53" t="str">
        <f>IF($B744&lt;&gt;"",IF(ISNUMBER(_xlfn.XMATCH($B744,Language!$A$6:$E$6)),0,IF(ISNUMBER(_xlfn.XMATCH($B744,Language!$A$29:$E$29)),'Lista de Prestatarios'!$B$3,VLOOKUP(B744,'Lista de Prestatarios'!$A$2:$B$500,2,FALSE))),"")</f>
        <v/>
      </c>
      <c r="P744" s="58" t="str">
        <f>IF(B744&lt;&gt;"",IF(OR(D744&gt;0,G744&gt;0),COUNTIF($B$2:B744,B744),COUNTIFS($B$2:B744,B744,$E$2:E744,"&gt;0")),"")</f>
        <v/>
      </c>
    </row>
    <row r="745" spans="1:16" x14ac:dyDescent="0.35">
      <c r="A745" s="51" t="str">
        <f t="shared" si="33"/>
        <v/>
      </c>
      <c r="B745" s="99"/>
      <c r="C745" s="3"/>
      <c r="D745" s="13"/>
      <c r="E745" s="13"/>
      <c r="F745" s="13"/>
      <c r="G745" s="81"/>
      <c r="H745" s="107" t="str">
        <f>IF(B745&lt;&gt;"",IF(OR(O745=0,O745=999),"",SUMIFS($E$2:E745,$A$2:A745,A745)-SUMIFS($F$2:F745,$A$2:A745,A745)),"")</f>
        <v/>
      </c>
      <c r="I745" s="109" t="str">
        <f t="shared" si="35"/>
        <v/>
      </c>
      <c r="J745" s="113"/>
      <c r="K745" s="90"/>
      <c r="L745" s="73"/>
      <c r="M745" s="69" t="str">
        <f>IF(C745&lt;&gt;"",DailyLog!$S$3,"")</f>
        <v/>
      </c>
      <c r="N745" s="56" t="str">
        <f t="shared" si="34"/>
        <v/>
      </c>
      <c r="O745" s="53" t="str">
        <f>IF($B745&lt;&gt;"",IF(ISNUMBER(_xlfn.XMATCH($B745,Language!$A$6:$E$6)),0,IF(ISNUMBER(_xlfn.XMATCH($B745,Language!$A$29:$E$29)),'Lista de Prestatarios'!$B$3,VLOOKUP(B745,'Lista de Prestatarios'!$A$2:$B$500,2,FALSE))),"")</f>
        <v/>
      </c>
      <c r="P745" s="58" t="str">
        <f>IF(B745&lt;&gt;"",IF(OR(D745&gt;0,G745&gt;0),COUNTIF($B$2:B745,B745),COUNTIFS($B$2:B745,B745,$E$2:E745,"&gt;0")),"")</f>
        <v/>
      </c>
    </row>
    <row r="746" spans="1:16" x14ac:dyDescent="0.35">
      <c r="A746" s="51" t="str">
        <f t="shared" si="33"/>
        <v/>
      </c>
      <c r="B746" s="99"/>
      <c r="C746" s="3"/>
      <c r="D746" s="13"/>
      <c r="E746" s="13"/>
      <c r="F746" s="13"/>
      <c r="G746" s="81"/>
      <c r="H746" s="107" t="str">
        <f>IF(B746&lt;&gt;"",IF(OR(O746=0,O746=999),"",SUMIFS($E$2:E746,$A$2:A746,A746)-SUMIFS($F$2:F746,$A$2:A746,A746)),"")</f>
        <v/>
      </c>
      <c r="I746" s="109" t="str">
        <f t="shared" si="35"/>
        <v/>
      </c>
      <c r="J746" s="113"/>
      <c r="K746" s="90"/>
      <c r="L746" s="73"/>
      <c r="M746" s="69" t="str">
        <f>IF(C746&lt;&gt;"",DailyLog!$S$3,"")</f>
        <v/>
      </c>
      <c r="N746" s="56" t="str">
        <f t="shared" si="34"/>
        <v/>
      </c>
      <c r="O746" s="53" t="str">
        <f>IF($B746&lt;&gt;"",IF(ISNUMBER(_xlfn.XMATCH($B746,Language!$A$6:$E$6)),0,IF(ISNUMBER(_xlfn.XMATCH($B746,Language!$A$29:$E$29)),'Lista de Prestatarios'!$B$3,VLOOKUP(B746,'Lista de Prestatarios'!$A$2:$B$500,2,FALSE))),"")</f>
        <v/>
      </c>
      <c r="P746" s="58" t="str">
        <f>IF(B746&lt;&gt;"",IF(OR(D746&gt;0,G746&gt;0),COUNTIF($B$2:B746,B746),COUNTIFS($B$2:B746,B746,$E$2:E746,"&gt;0")),"")</f>
        <v/>
      </c>
    </row>
    <row r="747" spans="1:16" x14ac:dyDescent="0.35">
      <c r="A747" s="51" t="str">
        <f t="shared" si="33"/>
        <v/>
      </c>
      <c r="B747" s="99"/>
      <c r="C747" s="3"/>
      <c r="D747" s="13"/>
      <c r="E747" s="13"/>
      <c r="F747" s="13"/>
      <c r="G747" s="81"/>
      <c r="H747" s="107" t="str">
        <f>IF(B747&lt;&gt;"",IF(OR(O747=0,O747=999),"",SUMIFS($E$2:E747,$A$2:A747,A747)-SUMIFS($F$2:F747,$A$2:A747,A747)),"")</f>
        <v/>
      </c>
      <c r="I747" s="109" t="str">
        <f t="shared" si="35"/>
        <v/>
      </c>
      <c r="J747" s="113"/>
      <c r="K747" s="90"/>
      <c r="L747" s="73"/>
      <c r="M747" s="69" t="str">
        <f>IF(C747&lt;&gt;"",DailyLog!$S$3,"")</f>
        <v/>
      </c>
      <c r="N747" s="56" t="str">
        <f t="shared" si="34"/>
        <v/>
      </c>
      <c r="O747" s="53" t="str">
        <f>IF($B747&lt;&gt;"",IF(ISNUMBER(_xlfn.XMATCH($B747,Language!$A$6:$E$6)),0,IF(ISNUMBER(_xlfn.XMATCH($B747,Language!$A$29:$E$29)),'Lista de Prestatarios'!$B$3,VLOOKUP(B747,'Lista de Prestatarios'!$A$2:$B$500,2,FALSE))),"")</f>
        <v/>
      </c>
      <c r="P747" s="58" t="str">
        <f>IF(B747&lt;&gt;"",IF(OR(D747&gt;0,G747&gt;0),COUNTIF($B$2:B747,B747),COUNTIFS($B$2:B747,B747,$E$2:E747,"&gt;0")),"")</f>
        <v/>
      </c>
    </row>
    <row r="748" spans="1:16" x14ac:dyDescent="0.35">
      <c r="A748" s="51" t="str">
        <f t="shared" si="33"/>
        <v/>
      </c>
      <c r="B748" s="99"/>
      <c r="C748" s="3"/>
      <c r="D748" s="13"/>
      <c r="E748" s="13"/>
      <c r="F748" s="13"/>
      <c r="G748" s="81"/>
      <c r="H748" s="107" t="str">
        <f>IF(B748&lt;&gt;"",IF(OR(O748=0,O748=999),"",SUMIFS($E$2:E748,$A$2:A748,A748)-SUMIFS($F$2:F748,$A$2:A748,A748)),"")</f>
        <v/>
      </c>
      <c r="I748" s="109" t="str">
        <f t="shared" si="35"/>
        <v/>
      </c>
      <c r="J748" s="113"/>
      <c r="K748" s="90"/>
      <c r="L748" s="73"/>
      <c r="M748" s="69" t="str">
        <f>IF(C748&lt;&gt;"",DailyLog!$S$3,"")</f>
        <v/>
      </c>
      <c r="N748" s="56" t="str">
        <f t="shared" si="34"/>
        <v/>
      </c>
      <c r="O748" s="53" t="str">
        <f>IF($B748&lt;&gt;"",IF(ISNUMBER(_xlfn.XMATCH($B748,Language!$A$6:$E$6)),0,IF(ISNUMBER(_xlfn.XMATCH($B748,Language!$A$29:$E$29)),'Lista de Prestatarios'!$B$3,VLOOKUP(B748,'Lista de Prestatarios'!$A$2:$B$500,2,FALSE))),"")</f>
        <v/>
      </c>
      <c r="P748" s="58" t="str">
        <f>IF(B748&lt;&gt;"",IF(OR(D748&gt;0,G748&gt;0),COUNTIF($B$2:B748,B748),COUNTIFS($B$2:B748,B748,$E$2:E748,"&gt;0")),"")</f>
        <v/>
      </c>
    </row>
    <row r="749" spans="1:16" x14ac:dyDescent="0.35">
      <c r="A749" s="51" t="str">
        <f t="shared" si="33"/>
        <v/>
      </c>
      <c r="B749" s="99"/>
      <c r="C749" s="3"/>
      <c r="D749" s="13"/>
      <c r="E749" s="13"/>
      <c r="F749" s="13"/>
      <c r="G749" s="81"/>
      <c r="H749" s="107" t="str">
        <f>IF(B749&lt;&gt;"",IF(OR(O749=0,O749=999),"",SUMIFS($E$2:E749,$A$2:A749,A749)-SUMIFS($F$2:F749,$A$2:A749,A749)),"")</f>
        <v/>
      </c>
      <c r="I749" s="109" t="str">
        <f t="shared" si="35"/>
        <v/>
      </c>
      <c r="J749" s="113"/>
      <c r="K749" s="90"/>
      <c r="L749" s="73"/>
      <c r="M749" s="69" t="str">
        <f>IF(C749&lt;&gt;"",DailyLog!$S$3,"")</f>
        <v/>
      </c>
      <c r="N749" s="56" t="str">
        <f t="shared" si="34"/>
        <v/>
      </c>
      <c r="O749" s="53" t="str">
        <f>IF($B749&lt;&gt;"",IF(ISNUMBER(_xlfn.XMATCH($B749,Language!$A$6:$E$6)),0,IF(ISNUMBER(_xlfn.XMATCH($B749,Language!$A$29:$E$29)),'Lista de Prestatarios'!$B$3,VLOOKUP(B749,'Lista de Prestatarios'!$A$2:$B$500,2,FALSE))),"")</f>
        <v/>
      </c>
      <c r="P749" s="58" t="str">
        <f>IF(B749&lt;&gt;"",IF(OR(D749&gt;0,G749&gt;0),COUNTIF($B$2:B749,B749),COUNTIFS($B$2:B749,B749,$E$2:E749,"&gt;0")),"")</f>
        <v/>
      </c>
    </row>
    <row r="750" spans="1:16" x14ac:dyDescent="0.35">
      <c r="A750" s="51" t="str">
        <f t="shared" si="33"/>
        <v/>
      </c>
      <c r="B750" s="99"/>
      <c r="C750" s="3"/>
      <c r="D750" s="13"/>
      <c r="E750" s="13"/>
      <c r="F750" s="13"/>
      <c r="G750" s="81"/>
      <c r="H750" s="107" t="str">
        <f>IF(B750&lt;&gt;"",IF(OR(O750=0,O750=999),"",SUMIFS($E$2:E750,$A$2:A750,A750)-SUMIFS($F$2:F750,$A$2:A750,A750)),"")</f>
        <v/>
      </c>
      <c r="I750" s="109" t="str">
        <f t="shared" si="35"/>
        <v/>
      </c>
      <c r="J750" s="113"/>
      <c r="K750" s="90"/>
      <c r="L750" s="73"/>
      <c r="M750" s="69" t="str">
        <f>IF(C750&lt;&gt;"",DailyLog!$S$3,"")</f>
        <v/>
      </c>
      <c r="N750" s="56" t="str">
        <f t="shared" si="34"/>
        <v/>
      </c>
      <c r="O750" s="53" t="str">
        <f>IF($B750&lt;&gt;"",IF(ISNUMBER(_xlfn.XMATCH($B750,Language!$A$6:$E$6)),0,IF(ISNUMBER(_xlfn.XMATCH($B750,Language!$A$29:$E$29)),'Lista de Prestatarios'!$B$3,VLOOKUP(B750,'Lista de Prestatarios'!$A$2:$B$500,2,FALSE))),"")</f>
        <v/>
      </c>
      <c r="P750" s="58" t="str">
        <f>IF(B750&lt;&gt;"",IF(OR(D750&gt;0,G750&gt;0),COUNTIF($B$2:B750,B750),COUNTIFS($B$2:B750,B750,$E$2:E750,"&gt;0")),"")</f>
        <v/>
      </c>
    </row>
    <row r="751" spans="1:16" x14ac:dyDescent="0.35">
      <c r="A751" s="51" t="str">
        <f t="shared" si="33"/>
        <v/>
      </c>
      <c r="B751" s="99"/>
      <c r="C751" s="3"/>
      <c r="D751" s="13"/>
      <c r="E751" s="13"/>
      <c r="F751" s="13"/>
      <c r="G751" s="81"/>
      <c r="H751" s="107" t="str">
        <f>IF(B751&lt;&gt;"",IF(OR(O751=0,O751=999),"",SUMIFS($E$2:E751,$A$2:A751,A751)-SUMIFS($F$2:F751,$A$2:A751,A751)),"")</f>
        <v/>
      </c>
      <c r="I751" s="109" t="str">
        <f t="shared" si="35"/>
        <v/>
      </c>
      <c r="J751" s="113"/>
      <c r="K751" s="90"/>
      <c r="L751" s="73"/>
      <c r="M751" s="69" t="str">
        <f>IF(C751&lt;&gt;"",DailyLog!$S$3,"")</f>
        <v/>
      </c>
      <c r="N751" s="56" t="str">
        <f t="shared" si="34"/>
        <v/>
      </c>
      <c r="O751" s="53" t="str">
        <f>IF($B751&lt;&gt;"",IF(ISNUMBER(_xlfn.XMATCH($B751,Language!$A$6:$E$6)),0,IF(ISNUMBER(_xlfn.XMATCH($B751,Language!$A$29:$E$29)),'Lista de Prestatarios'!$B$3,VLOOKUP(B751,'Lista de Prestatarios'!$A$2:$B$500,2,FALSE))),"")</f>
        <v/>
      </c>
      <c r="P751" s="58" t="str">
        <f>IF(B751&lt;&gt;"",IF(OR(D751&gt;0,G751&gt;0),COUNTIF($B$2:B751,B751),COUNTIFS($B$2:B751,B751,$E$2:E751,"&gt;0")),"")</f>
        <v/>
      </c>
    </row>
    <row r="752" spans="1:16" x14ac:dyDescent="0.35">
      <c r="A752" s="51" t="str">
        <f t="shared" si="33"/>
        <v/>
      </c>
      <c r="B752" s="99"/>
      <c r="C752" s="3"/>
      <c r="D752" s="13"/>
      <c r="E752" s="13"/>
      <c r="F752" s="13"/>
      <c r="G752" s="81"/>
      <c r="H752" s="107" t="str">
        <f>IF(B752&lt;&gt;"",IF(OR(O752=0,O752=999),"",SUMIFS($E$2:E752,$A$2:A752,A752)-SUMIFS($F$2:F752,$A$2:A752,A752)),"")</f>
        <v/>
      </c>
      <c r="I752" s="109" t="str">
        <f t="shared" si="35"/>
        <v/>
      </c>
      <c r="J752" s="113"/>
      <c r="K752" s="90"/>
      <c r="L752" s="73"/>
      <c r="M752" s="69" t="str">
        <f>IF(C752&lt;&gt;"",DailyLog!$S$3,"")</f>
        <v/>
      </c>
      <c r="N752" s="56" t="str">
        <f t="shared" si="34"/>
        <v/>
      </c>
      <c r="O752" s="53" t="str">
        <f>IF($B752&lt;&gt;"",IF(ISNUMBER(_xlfn.XMATCH($B752,Language!$A$6:$E$6)),0,IF(ISNUMBER(_xlfn.XMATCH($B752,Language!$A$29:$E$29)),'Lista de Prestatarios'!$B$3,VLOOKUP(B752,'Lista de Prestatarios'!$A$2:$B$500,2,FALSE))),"")</f>
        <v/>
      </c>
      <c r="P752" s="58" t="str">
        <f>IF(B752&lt;&gt;"",IF(OR(D752&gt;0,G752&gt;0),COUNTIF($B$2:B752,B752),COUNTIFS($B$2:B752,B752,$E$2:E752,"&gt;0")),"")</f>
        <v/>
      </c>
    </row>
    <row r="753" spans="1:16" x14ac:dyDescent="0.35">
      <c r="A753" s="51" t="str">
        <f t="shared" si="33"/>
        <v/>
      </c>
      <c r="B753" s="99"/>
      <c r="C753" s="3"/>
      <c r="D753" s="13"/>
      <c r="E753" s="13"/>
      <c r="F753" s="13"/>
      <c r="G753" s="81"/>
      <c r="H753" s="107" t="str">
        <f>IF(B753&lt;&gt;"",IF(OR(O753=0,O753=999),"",SUMIFS($E$2:E753,$A$2:A753,A753)-SUMIFS($F$2:F753,$A$2:A753,A753)),"")</f>
        <v/>
      </c>
      <c r="I753" s="109" t="str">
        <f t="shared" si="35"/>
        <v/>
      </c>
      <c r="J753" s="113"/>
      <c r="K753" s="90"/>
      <c r="L753" s="73"/>
      <c r="M753" s="69" t="str">
        <f>IF(C753&lt;&gt;"",DailyLog!$S$3,"")</f>
        <v/>
      </c>
      <c r="N753" s="56" t="str">
        <f t="shared" si="34"/>
        <v/>
      </c>
      <c r="O753" s="53" t="str">
        <f>IF($B753&lt;&gt;"",IF(ISNUMBER(_xlfn.XMATCH($B753,Language!$A$6:$E$6)),0,IF(ISNUMBER(_xlfn.XMATCH($B753,Language!$A$29:$E$29)),'Lista de Prestatarios'!$B$3,VLOOKUP(B753,'Lista de Prestatarios'!$A$2:$B$500,2,FALSE))),"")</f>
        <v/>
      </c>
      <c r="P753" s="58" t="str">
        <f>IF(B753&lt;&gt;"",IF(OR(D753&gt;0,G753&gt;0),COUNTIF($B$2:B753,B753),COUNTIFS($B$2:B753,B753,$E$2:E753,"&gt;0")),"")</f>
        <v/>
      </c>
    </row>
    <row r="754" spans="1:16" x14ac:dyDescent="0.35">
      <c r="A754" s="51" t="str">
        <f t="shared" si="33"/>
        <v/>
      </c>
      <c r="B754" s="99"/>
      <c r="C754" s="3"/>
      <c r="D754" s="13"/>
      <c r="E754" s="13"/>
      <c r="F754" s="13"/>
      <c r="G754" s="81"/>
      <c r="H754" s="107" t="str">
        <f>IF(B754&lt;&gt;"",IF(OR(O754=0,O754=999),"",SUMIFS($E$2:E754,$A$2:A754,A754)-SUMIFS($F$2:F754,$A$2:A754,A754)),"")</f>
        <v/>
      </c>
      <c r="I754" s="109" t="str">
        <f t="shared" si="35"/>
        <v/>
      </c>
      <c r="J754" s="113"/>
      <c r="K754" s="90"/>
      <c r="L754" s="73"/>
      <c r="M754" s="69" t="str">
        <f>IF(C754&lt;&gt;"",DailyLog!$S$3,"")</f>
        <v/>
      </c>
      <c r="N754" s="56" t="str">
        <f t="shared" si="34"/>
        <v/>
      </c>
      <c r="O754" s="53" t="str">
        <f>IF($B754&lt;&gt;"",IF(ISNUMBER(_xlfn.XMATCH($B754,Language!$A$6:$E$6)),0,IF(ISNUMBER(_xlfn.XMATCH($B754,Language!$A$29:$E$29)),'Lista de Prestatarios'!$B$3,VLOOKUP(B754,'Lista de Prestatarios'!$A$2:$B$500,2,FALSE))),"")</f>
        <v/>
      </c>
      <c r="P754" s="58" t="str">
        <f>IF(B754&lt;&gt;"",IF(OR(D754&gt;0,G754&gt;0),COUNTIF($B$2:B754,B754),COUNTIFS($B$2:B754,B754,$E$2:E754,"&gt;0")),"")</f>
        <v/>
      </c>
    </row>
    <row r="755" spans="1:16" x14ac:dyDescent="0.35">
      <c r="A755" s="51" t="str">
        <f t="shared" si="33"/>
        <v/>
      </c>
      <c r="B755" s="99"/>
      <c r="C755" s="3"/>
      <c r="D755" s="13"/>
      <c r="E755" s="13"/>
      <c r="F755" s="13"/>
      <c r="G755" s="81"/>
      <c r="H755" s="107" t="str">
        <f>IF(B755&lt;&gt;"",IF(OR(O755=0,O755=999),"",SUMIFS($E$2:E755,$A$2:A755,A755)-SUMIFS($F$2:F755,$A$2:A755,A755)),"")</f>
        <v/>
      </c>
      <c r="I755" s="109" t="str">
        <f t="shared" si="35"/>
        <v/>
      </c>
      <c r="J755" s="113"/>
      <c r="K755" s="90"/>
      <c r="L755" s="73"/>
      <c r="M755" s="69" t="str">
        <f>IF(C755&lt;&gt;"",DailyLog!$S$3,"")</f>
        <v/>
      </c>
      <c r="N755" s="56" t="str">
        <f t="shared" si="34"/>
        <v/>
      </c>
      <c r="O755" s="53" t="str">
        <f>IF($B755&lt;&gt;"",IF(ISNUMBER(_xlfn.XMATCH($B755,Language!$A$6:$E$6)),0,IF(ISNUMBER(_xlfn.XMATCH($B755,Language!$A$29:$E$29)),'Lista de Prestatarios'!$B$3,VLOOKUP(B755,'Lista de Prestatarios'!$A$2:$B$500,2,FALSE))),"")</f>
        <v/>
      </c>
      <c r="P755" s="58" t="str">
        <f>IF(B755&lt;&gt;"",IF(OR(D755&gt;0,G755&gt;0),COUNTIF($B$2:B755,B755),COUNTIFS($B$2:B755,B755,$E$2:E755,"&gt;0")),"")</f>
        <v/>
      </c>
    </row>
    <row r="756" spans="1:16" x14ac:dyDescent="0.35">
      <c r="A756" s="51" t="str">
        <f t="shared" si="33"/>
        <v/>
      </c>
      <c r="B756" s="99"/>
      <c r="C756" s="3"/>
      <c r="D756" s="13"/>
      <c r="E756" s="13"/>
      <c r="F756" s="13"/>
      <c r="G756" s="81"/>
      <c r="H756" s="107" t="str">
        <f>IF(B756&lt;&gt;"",IF(OR(O756=0,O756=999),"",SUMIFS($E$2:E756,$A$2:A756,A756)-SUMIFS($F$2:F756,$A$2:A756,A756)),"")</f>
        <v/>
      </c>
      <c r="I756" s="109" t="str">
        <f t="shared" si="35"/>
        <v/>
      </c>
      <c r="J756" s="113"/>
      <c r="K756" s="90"/>
      <c r="L756" s="73"/>
      <c r="M756" s="69" t="str">
        <f>IF(C756&lt;&gt;"",DailyLog!$S$3,"")</f>
        <v/>
      </c>
      <c r="N756" s="56" t="str">
        <f t="shared" si="34"/>
        <v/>
      </c>
      <c r="O756" s="53" t="str">
        <f>IF($B756&lt;&gt;"",IF(ISNUMBER(_xlfn.XMATCH($B756,Language!$A$6:$E$6)),0,IF(ISNUMBER(_xlfn.XMATCH($B756,Language!$A$29:$E$29)),'Lista de Prestatarios'!$B$3,VLOOKUP(B756,'Lista de Prestatarios'!$A$2:$B$500,2,FALSE))),"")</f>
        <v/>
      </c>
      <c r="P756" s="58" t="str">
        <f>IF(B756&lt;&gt;"",IF(OR(D756&gt;0,G756&gt;0),COUNTIF($B$2:B756,B756),COUNTIFS($B$2:B756,B756,$E$2:E756,"&gt;0")),"")</f>
        <v/>
      </c>
    </row>
    <row r="757" spans="1:16" x14ac:dyDescent="0.35">
      <c r="A757" s="51" t="str">
        <f t="shared" si="33"/>
        <v/>
      </c>
      <c r="B757" s="99"/>
      <c r="C757" s="3"/>
      <c r="D757" s="13"/>
      <c r="E757" s="13"/>
      <c r="F757" s="13"/>
      <c r="G757" s="81"/>
      <c r="H757" s="107" t="str">
        <f>IF(B757&lt;&gt;"",IF(OR(O757=0,O757=999),"",SUMIFS($E$2:E757,$A$2:A757,A757)-SUMIFS($F$2:F757,$A$2:A757,A757)),"")</f>
        <v/>
      </c>
      <c r="I757" s="109" t="str">
        <f t="shared" si="35"/>
        <v/>
      </c>
      <c r="J757" s="113"/>
      <c r="K757" s="90"/>
      <c r="L757" s="73"/>
      <c r="M757" s="69" t="str">
        <f>IF(C757&lt;&gt;"",DailyLog!$S$3,"")</f>
        <v/>
      </c>
      <c r="N757" s="56" t="str">
        <f t="shared" si="34"/>
        <v/>
      </c>
      <c r="O757" s="53" t="str">
        <f>IF($B757&lt;&gt;"",IF(ISNUMBER(_xlfn.XMATCH($B757,Language!$A$6:$E$6)),0,IF(ISNUMBER(_xlfn.XMATCH($B757,Language!$A$29:$E$29)),'Lista de Prestatarios'!$B$3,VLOOKUP(B757,'Lista de Prestatarios'!$A$2:$B$500,2,FALSE))),"")</f>
        <v/>
      </c>
      <c r="P757" s="58" t="str">
        <f>IF(B757&lt;&gt;"",IF(OR(D757&gt;0,G757&gt;0),COUNTIF($B$2:B757,B757),COUNTIFS($B$2:B757,B757,$E$2:E757,"&gt;0")),"")</f>
        <v/>
      </c>
    </row>
    <row r="758" spans="1:16" x14ac:dyDescent="0.35">
      <c r="A758" s="51" t="str">
        <f t="shared" si="33"/>
        <v/>
      </c>
      <c r="B758" s="99"/>
      <c r="C758" s="3"/>
      <c r="D758" s="13"/>
      <c r="E758" s="13"/>
      <c r="F758" s="13"/>
      <c r="G758" s="81"/>
      <c r="H758" s="107" t="str">
        <f>IF(B758&lt;&gt;"",IF(OR(O758=0,O758=999),"",SUMIFS($E$2:E758,$A$2:A758,A758)-SUMIFS($F$2:F758,$A$2:A758,A758)),"")</f>
        <v/>
      </c>
      <c r="I758" s="109" t="str">
        <f t="shared" si="35"/>
        <v/>
      </c>
      <c r="J758" s="113"/>
      <c r="K758" s="90"/>
      <c r="L758" s="73"/>
      <c r="M758" s="69" t="str">
        <f>IF(C758&lt;&gt;"",DailyLog!$S$3,"")</f>
        <v/>
      </c>
      <c r="N758" s="56" t="str">
        <f t="shared" si="34"/>
        <v/>
      </c>
      <c r="O758" s="53" t="str">
        <f>IF($B758&lt;&gt;"",IF(ISNUMBER(_xlfn.XMATCH($B758,Language!$A$6:$E$6)),0,IF(ISNUMBER(_xlfn.XMATCH($B758,Language!$A$29:$E$29)),'Lista de Prestatarios'!$B$3,VLOOKUP(B758,'Lista de Prestatarios'!$A$2:$B$500,2,FALSE))),"")</f>
        <v/>
      </c>
      <c r="P758" s="58" t="str">
        <f>IF(B758&lt;&gt;"",IF(OR(D758&gt;0,G758&gt;0),COUNTIF($B$2:B758,B758),COUNTIFS($B$2:B758,B758,$E$2:E758,"&gt;0")),"")</f>
        <v/>
      </c>
    </row>
    <row r="759" spans="1:16" x14ac:dyDescent="0.35">
      <c r="A759" s="51" t="str">
        <f t="shared" si="33"/>
        <v/>
      </c>
      <c r="B759" s="99"/>
      <c r="C759" s="3"/>
      <c r="D759" s="13"/>
      <c r="E759" s="13"/>
      <c r="F759" s="13"/>
      <c r="G759" s="81"/>
      <c r="H759" s="107" t="str">
        <f>IF(B759&lt;&gt;"",IF(OR(O759=0,O759=999),"",SUMIFS($E$2:E759,$A$2:A759,A759)-SUMIFS($F$2:F759,$A$2:A759,A759)),"")</f>
        <v/>
      </c>
      <c r="I759" s="109" t="str">
        <f t="shared" si="35"/>
        <v/>
      </c>
      <c r="J759" s="113"/>
      <c r="K759" s="90"/>
      <c r="L759" s="73"/>
      <c r="M759" s="69" t="str">
        <f>IF(C759&lt;&gt;"",DailyLog!$S$3,"")</f>
        <v/>
      </c>
      <c r="N759" s="56" t="str">
        <f t="shared" si="34"/>
        <v/>
      </c>
      <c r="O759" s="53" t="str">
        <f>IF($B759&lt;&gt;"",IF(ISNUMBER(_xlfn.XMATCH($B759,Language!$A$6:$E$6)),0,IF(ISNUMBER(_xlfn.XMATCH($B759,Language!$A$29:$E$29)),'Lista de Prestatarios'!$B$3,VLOOKUP(B759,'Lista de Prestatarios'!$A$2:$B$500,2,FALSE))),"")</f>
        <v/>
      </c>
      <c r="P759" s="58" t="str">
        <f>IF(B759&lt;&gt;"",IF(OR(D759&gt;0,G759&gt;0),COUNTIF($B$2:B759,B759),COUNTIFS($B$2:B759,B759,$E$2:E759,"&gt;0")),"")</f>
        <v/>
      </c>
    </row>
    <row r="760" spans="1:16" x14ac:dyDescent="0.35">
      <c r="A760" s="51" t="str">
        <f t="shared" si="33"/>
        <v/>
      </c>
      <c r="B760" s="99"/>
      <c r="C760" s="3"/>
      <c r="D760" s="13"/>
      <c r="E760" s="13"/>
      <c r="F760" s="13"/>
      <c r="G760" s="81"/>
      <c r="H760" s="107" t="str">
        <f>IF(B760&lt;&gt;"",IF(OR(O760=0,O760=999),"",SUMIFS($E$2:E760,$A$2:A760,A760)-SUMIFS($F$2:F760,$A$2:A760,A760)),"")</f>
        <v/>
      </c>
      <c r="I760" s="109" t="str">
        <f t="shared" si="35"/>
        <v/>
      </c>
      <c r="J760" s="113"/>
      <c r="K760" s="90"/>
      <c r="L760" s="73"/>
      <c r="M760" s="69" t="str">
        <f>IF(C760&lt;&gt;"",DailyLog!$S$3,"")</f>
        <v/>
      </c>
      <c r="N760" s="56" t="str">
        <f t="shared" si="34"/>
        <v/>
      </c>
      <c r="O760" s="53" t="str">
        <f>IF($B760&lt;&gt;"",IF(ISNUMBER(_xlfn.XMATCH($B760,Language!$A$6:$E$6)),0,IF(ISNUMBER(_xlfn.XMATCH($B760,Language!$A$29:$E$29)),'Lista de Prestatarios'!$B$3,VLOOKUP(B760,'Lista de Prestatarios'!$A$2:$B$500,2,FALSE))),"")</f>
        <v/>
      </c>
      <c r="P760" s="58" t="str">
        <f>IF(B760&lt;&gt;"",IF(OR(D760&gt;0,G760&gt;0),COUNTIF($B$2:B760,B760),COUNTIFS($B$2:B760,B760,$E$2:E760,"&gt;0")),"")</f>
        <v/>
      </c>
    </row>
    <row r="761" spans="1:16" x14ac:dyDescent="0.35">
      <c r="A761" s="51" t="str">
        <f t="shared" si="33"/>
        <v/>
      </c>
      <c r="B761" s="99"/>
      <c r="C761" s="3"/>
      <c r="D761" s="13"/>
      <c r="E761" s="13"/>
      <c r="F761" s="13"/>
      <c r="G761" s="81"/>
      <c r="H761" s="107" t="str">
        <f>IF(B761&lt;&gt;"",IF(OR(O761=0,O761=999),"",SUMIFS($E$2:E761,$A$2:A761,A761)-SUMIFS($F$2:F761,$A$2:A761,A761)),"")</f>
        <v/>
      </c>
      <c r="I761" s="109" t="str">
        <f t="shared" si="35"/>
        <v/>
      </c>
      <c r="J761" s="113"/>
      <c r="K761" s="90"/>
      <c r="L761" s="73"/>
      <c r="M761" s="69" t="str">
        <f>IF(C761&lt;&gt;"",DailyLog!$S$3,"")</f>
        <v/>
      </c>
      <c r="N761" s="56" t="str">
        <f t="shared" si="34"/>
        <v/>
      </c>
      <c r="O761" s="53" t="str">
        <f>IF($B761&lt;&gt;"",IF(ISNUMBER(_xlfn.XMATCH($B761,Language!$A$6:$E$6)),0,IF(ISNUMBER(_xlfn.XMATCH($B761,Language!$A$29:$E$29)),'Lista de Prestatarios'!$B$3,VLOOKUP(B761,'Lista de Prestatarios'!$A$2:$B$500,2,FALSE))),"")</f>
        <v/>
      </c>
      <c r="P761" s="58" t="str">
        <f>IF(B761&lt;&gt;"",IF(OR(D761&gt;0,G761&gt;0),COUNTIF($B$2:B761,B761),COUNTIFS($B$2:B761,B761,$E$2:E761,"&gt;0")),"")</f>
        <v/>
      </c>
    </row>
    <row r="762" spans="1:16" x14ac:dyDescent="0.35">
      <c r="A762" s="51" t="str">
        <f t="shared" si="33"/>
        <v/>
      </c>
      <c r="B762" s="99"/>
      <c r="C762" s="3"/>
      <c r="D762" s="13"/>
      <c r="E762" s="13"/>
      <c r="F762" s="13"/>
      <c r="G762" s="81"/>
      <c r="H762" s="107" t="str">
        <f>IF(B762&lt;&gt;"",IF(OR(O762=0,O762=999),"",SUMIFS($E$2:E762,$A$2:A762,A762)-SUMIFS($F$2:F762,$A$2:A762,A762)),"")</f>
        <v/>
      </c>
      <c r="I762" s="109" t="str">
        <f t="shared" si="35"/>
        <v/>
      </c>
      <c r="J762" s="113"/>
      <c r="K762" s="90"/>
      <c r="L762" s="73"/>
      <c r="M762" s="69" t="str">
        <f>IF(C762&lt;&gt;"",DailyLog!$S$3,"")</f>
        <v/>
      </c>
      <c r="N762" s="56" t="str">
        <f t="shared" si="34"/>
        <v/>
      </c>
      <c r="O762" s="53" t="str">
        <f>IF($B762&lt;&gt;"",IF(ISNUMBER(_xlfn.XMATCH($B762,Language!$A$6:$E$6)),0,IF(ISNUMBER(_xlfn.XMATCH($B762,Language!$A$29:$E$29)),'Lista de Prestatarios'!$B$3,VLOOKUP(B762,'Lista de Prestatarios'!$A$2:$B$500,2,FALSE))),"")</f>
        <v/>
      </c>
      <c r="P762" s="58" t="str">
        <f>IF(B762&lt;&gt;"",IF(OR(D762&gt;0,G762&gt;0),COUNTIF($B$2:B762,B762),COUNTIFS($B$2:B762,B762,$E$2:E762,"&gt;0")),"")</f>
        <v/>
      </c>
    </row>
    <row r="763" spans="1:16" x14ac:dyDescent="0.35">
      <c r="A763" s="51" t="str">
        <f t="shared" si="33"/>
        <v/>
      </c>
      <c r="B763" s="101"/>
      <c r="C763" s="3"/>
      <c r="D763" s="13"/>
      <c r="E763" s="13"/>
      <c r="F763" s="13"/>
      <c r="G763" s="81"/>
      <c r="H763" s="107" t="str">
        <f>IF(B763&lt;&gt;"",IF(OR(O763=0,O763=999),"",SUMIFS($E$2:E763,$A$2:A763,A763)-SUMIFS($F$2:F763,$A$2:A763,A763)),"")</f>
        <v/>
      </c>
      <c r="I763" s="109" t="str">
        <f t="shared" si="35"/>
        <v/>
      </c>
      <c r="J763" s="113"/>
      <c r="K763" s="90"/>
      <c r="L763" s="73"/>
      <c r="M763" s="69" t="str">
        <f>IF(C763&lt;&gt;"",DailyLog!$S$3,"")</f>
        <v/>
      </c>
      <c r="N763" s="56" t="str">
        <f t="shared" si="34"/>
        <v/>
      </c>
      <c r="O763" s="53" t="str">
        <f>IF($B763&lt;&gt;"",IF(ISNUMBER(_xlfn.XMATCH($B763,Language!$A$6:$E$6)),0,IF(ISNUMBER(_xlfn.XMATCH($B763,Language!$A$29:$E$29)),'Lista de Prestatarios'!$B$3,VLOOKUP(B763,'Lista de Prestatarios'!$A$2:$B$500,2,FALSE))),"")</f>
        <v/>
      </c>
      <c r="P763" s="58" t="str">
        <f>IF(B763&lt;&gt;"",IF(OR(D763&gt;0,G763&gt;0),COUNTIF($B$2:B763,B763),COUNTIFS($B$2:B763,B763,$E$2:E763,"&gt;0")),"")</f>
        <v/>
      </c>
    </row>
    <row r="764" spans="1:16" x14ac:dyDescent="0.35">
      <c r="A764" s="51" t="str">
        <f t="shared" si="33"/>
        <v/>
      </c>
      <c r="B764" s="99"/>
      <c r="C764" s="3"/>
      <c r="D764" s="13"/>
      <c r="E764" s="13"/>
      <c r="F764" s="13"/>
      <c r="G764" s="81"/>
      <c r="H764" s="107" t="str">
        <f>IF(B764&lt;&gt;"",IF(OR(O764=0,O764=999),"",SUMIFS($E$2:E764,$A$2:A764,A764)-SUMIFS($F$2:F764,$A$2:A764,A764)),"")</f>
        <v/>
      </c>
      <c r="I764" s="109" t="str">
        <f t="shared" si="35"/>
        <v/>
      </c>
      <c r="J764" s="113"/>
      <c r="K764" s="90"/>
      <c r="L764" s="73"/>
      <c r="M764" s="69" t="str">
        <f>IF(C764&lt;&gt;"",DailyLog!$S$3,"")</f>
        <v/>
      </c>
      <c r="N764" s="56" t="str">
        <f t="shared" si="34"/>
        <v/>
      </c>
      <c r="O764" s="53" t="str">
        <f>IF($B764&lt;&gt;"",IF(ISNUMBER(_xlfn.XMATCH($B764,Language!$A$6:$E$6)),0,IF(ISNUMBER(_xlfn.XMATCH($B764,Language!$A$29:$E$29)),'Lista de Prestatarios'!$B$3,VLOOKUP(B764,'Lista de Prestatarios'!$A$2:$B$500,2,FALSE))),"")</f>
        <v/>
      </c>
      <c r="P764" s="58" t="str">
        <f>IF(B764&lt;&gt;"",IF(OR(D764&gt;0,G764&gt;0),COUNTIF($B$2:B764,B764),COUNTIFS($B$2:B764,B764,$E$2:E764,"&gt;0")),"")</f>
        <v/>
      </c>
    </row>
    <row r="765" spans="1:16" x14ac:dyDescent="0.35">
      <c r="A765" s="51" t="str">
        <f t="shared" si="33"/>
        <v/>
      </c>
      <c r="B765" s="99"/>
      <c r="C765" s="3"/>
      <c r="D765" s="13"/>
      <c r="E765" s="13"/>
      <c r="F765" s="13"/>
      <c r="G765" s="81"/>
      <c r="H765" s="107" t="str">
        <f>IF(B765&lt;&gt;"",IF(OR(O765=0,O765=999),"",SUMIFS($E$2:E765,$A$2:A765,A765)-SUMIFS($F$2:F765,$A$2:A765,A765)),"")</f>
        <v/>
      </c>
      <c r="I765" s="109" t="str">
        <f t="shared" si="35"/>
        <v/>
      </c>
      <c r="J765" s="113"/>
      <c r="K765" s="90"/>
      <c r="L765" s="73"/>
      <c r="M765" s="69" t="str">
        <f>IF(C765&lt;&gt;"",DailyLog!$S$3,"")</f>
        <v/>
      </c>
      <c r="N765" s="56" t="str">
        <f t="shared" si="34"/>
        <v/>
      </c>
      <c r="O765" s="53" t="str">
        <f>IF($B765&lt;&gt;"",IF(ISNUMBER(_xlfn.XMATCH($B765,Language!$A$6:$E$6)),0,IF(ISNUMBER(_xlfn.XMATCH($B765,Language!$A$29:$E$29)),'Lista de Prestatarios'!$B$3,VLOOKUP(B765,'Lista de Prestatarios'!$A$2:$B$500,2,FALSE))),"")</f>
        <v/>
      </c>
      <c r="P765" s="58" t="str">
        <f>IF(B765&lt;&gt;"",IF(OR(D765&gt;0,G765&gt;0),COUNTIF($B$2:B765,B765),COUNTIFS($B$2:B765,B765,$E$2:E765,"&gt;0")),"")</f>
        <v/>
      </c>
    </row>
    <row r="766" spans="1:16" x14ac:dyDescent="0.35">
      <c r="A766" s="51" t="str">
        <f t="shared" si="33"/>
        <v/>
      </c>
      <c r="B766" s="99"/>
      <c r="C766" s="3"/>
      <c r="D766" s="13"/>
      <c r="E766" s="13"/>
      <c r="F766" s="13"/>
      <c r="G766" s="81"/>
      <c r="H766" s="107" t="str">
        <f>IF(B766&lt;&gt;"",IF(OR(O766=0,O766=999),"",SUMIFS($E$2:E766,$A$2:A766,A766)-SUMIFS($F$2:F766,$A$2:A766,A766)),"")</f>
        <v/>
      </c>
      <c r="I766" s="109" t="str">
        <f t="shared" si="35"/>
        <v/>
      </c>
      <c r="J766" s="113"/>
      <c r="K766" s="90"/>
      <c r="L766" s="73"/>
      <c r="M766" s="69" t="str">
        <f>IF(C766&lt;&gt;"",DailyLog!$S$3,"")</f>
        <v/>
      </c>
      <c r="N766" s="56" t="str">
        <f t="shared" si="34"/>
        <v/>
      </c>
      <c r="O766" s="53" t="str">
        <f>IF($B766&lt;&gt;"",IF(ISNUMBER(_xlfn.XMATCH($B766,Language!$A$6:$E$6)),0,IF(ISNUMBER(_xlfn.XMATCH($B766,Language!$A$29:$E$29)),'Lista de Prestatarios'!$B$3,VLOOKUP(B766,'Lista de Prestatarios'!$A$2:$B$500,2,FALSE))),"")</f>
        <v/>
      </c>
      <c r="P766" s="58" t="str">
        <f>IF(B766&lt;&gt;"",IF(OR(D766&gt;0,G766&gt;0),COUNTIF($B$2:B766,B766),COUNTIFS($B$2:B766,B766,$E$2:E766,"&gt;0")),"")</f>
        <v/>
      </c>
    </row>
    <row r="767" spans="1:16" x14ac:dyDescent="0.35">
      <c r="A767" s="51" t="str">
        <f t="shared" si="33"/>
        <v/>
      </c>
      <c r="B767" s="99"/>
      <c r="C767" s="3"/>
      <c r="D767" s="13"/>
      <c r="E767" s="13"/>
      <c r="F767" s="13"/>
      <c r="G767" s="81"/>
      <c r="H767" s="107" t="str">
        <f>IF(B767&lt;&gt;"",IF(OR(O767=0,O767=999),"",SUMIFS($E$2:E767,$A$2:A767,A767)-SUMIFS($F$2:F767,$A$2:A767,A767)),"")</f>
        <v/>
      </c>
      <c r="I767" s="109" t="str">
        <f t="shared" si="35"/>
        <v/>
      </c>
      <c r="J767" s="113"/>
      <c r="K767" s="90"/>
      <c r="L767" s="73"/>
      <c r="M767" s="69" t="str">
        <f>IF(C767&lt;&gt;"",DailyLog!$S$3,"")</f>
        <v/>
      </c>
      <c r="N767" s="56" t="str">
        <f t="shared" si="34"/>
        <v/>
      </c>
      <c r="O767" s="53" t="str">
        <f>IF($B767&lt;&gt;"",IF(ISNUMBER(_xlfn.XMATCH($B767,Language!$A$6:$E$6)),0,IF(ISNUMBER(_xlfn.XMATCH($B767,Language!$A$29:$E$29)),'Lista de Prestatarios'!$B$3,VLOOKUP(B767,'Lista de Prestatarios'!$A$2:$B$500,2,FALSE))),"")</f>
        <v/>
      </c>
      <c r="P767" s="58" t="str">
        <f>IF(B767&lt;&gt;"",IF(OR(D767&gt;0,G767&gt;0),COUNTIF($B$2:B767,B767),COUNTIFS($B$2:B767,B767,$E$2:E767,"&gt;0")),"")</f>
        <v/>
      </c>
    </row>
    <row r="768" spans="1:16" x14ac:dyDescent="0.35">
      <c r="A768" s="51" t="str">
        <f t="shared" si="33"/>
        <v/>
      </c>
      <c r="B768" s="99"/>
      <c r="C768" s="3"/>
      <c r="D768" s="13"/>
      <c r="E768" s="13"/>
      <c r="F768" s="13"/>
      <c r="G768" s="81"/>
      <c r="H768" s="107" t="str">
        <f>IF(B768&lt;&gt;"",IF(OR(O768=0,O768=999),"",SUMIFS($E$2:E768,$A$2:A768,A768)-SUMIFS($F$2:F768,$A$2:A768,A768)),"")</f>
        <v/>
      </c>
      <c r="I768" s="109" t="str">
        <f t="shared" si="35"/>
        <v/>
      </c>
      <c r="J768" s="113"/>
      <c r="K768" s="90"/>
      <c r="L768" s="73"/>
      <c r="M768" s="69" t="str">
        <f>IF(C768&lt;&gt;"",DailyLog!$S$3,"")</f>
        <v/>
      </c>
      <c r="N768" s="56" t="str">
        <f t="shared" si="34"/>
        <v/>
      </c>
      <c r="O768" s="53" t="str">
        <f>IF($B768&lt;&gt;"",IF(ISNUMBER(_xlfn.XMATCH($B768,Language!$A$6:$E$6)),0,IF(ISNUMBER(_xlfn.XMATCH($B768,Language!$A$29:$E$29)),'Lista de Prestatarios'!$B$3,VLOOKUP(B768,'Lista de Prestatarios'!$A$2:$B$500,2,FALSE))),"")</f>
        <v/>
      </c>
      <c r="P768" s="58" t="str">
        <f>IF(B768&lt;&gt;"",IF(OR(D768&gt;0,G768&gt;0),COUNTIF($B$2:B768,B768),COUNTIFS($B$2:B768,B768,$E$2:E768,"&gt;0")),"")</f>
        <v/>
      </c>
    </row>
    <row r="769" spans="1:16" x14ac:dyDescent="0.35">
      <c r="A769" s="51" t="str">
        <f t="shared" si="33"/>
        <v/>
      </c>
      <c r="B769" s="99"/>
      <c r="C769" s="3"/>
      <c r="D769" s="13"/>
      <c r="E769" s="13"/>
      <c r="F769" s="13"/>
      <c r="G769" s="81"/>
      <c r="H769" s="107" t="str">
        <f>IF(B769&lt;&gt;"",IF(OR(O769=0,O769=999),"",SUMIFS($E$2:E769,$A$2:A769,A769)-SUMIFS($F$2:F769,$A$2:A769,A769)),"")</f>
        <v/>
      </c>
      <c r="I769" s="109" t="str">
        <f t="shared" si="35"/>
        <v/>
      </c>
      <c r="J769" s="113"/>
      <c r="K769" s="90"/>
      <c r="L769" s="73"/>
      <c r="M769" s="69" t="str">
        <f>IF(C769&lt;&gt;"",DailyLog!$S$3,"")</f>
        <v/>
      </c>
      <c r="N769" s="56" t="str">
        <f t="shared" si="34"/>
        <v/>
      </c>
      <c r="O769" s="53" t="str">
        <f>IF($B769&lt;&gt;"",IF(ISNUMBER(_xlfn.XMATCH($B769,Language!$A$6:$E$6)),0,IF(ISNUMBER(_xlfn.XMATCH($B769,Language!$A$29:$E$29)),'Lista de Prestatarios'!$B$3,VLOOKUP(B769,'Lista de Prestatarios'!$A$2:$B$500,2,FALSE))),"")</f>
        <v/>
      </c>
      <c r="P769" s="58" t="str">
        <f>IF(B769&lt;&gt;"",IF(OR(D769&gt;0,G769&gt;0),COUNTIF($B$2:B769,B769),COUNTIFS($B$2:B769,B769,$E$2:E769,"&gt;0")),"")</f>
        <v/>
      </c>
    </row>
    <row r="770" spans="1:16" x14ac:dyDescent="0.35">
      <c r="A770" s="51" t="str">
        <f t="shared" ref="A770:A833" si="36">IF(B770&lt;&gt;"",O770&amp;"."&amp;P770,"")</f>
        <v/>
      </c>
      <c r="B770" s="99"/>
      <c r="C770" s="3"/>
      <c r="D770" s="13"/>
      <c r="E770" s="13"/>
      <c r="F770" s="13"/>
      <c r="G770" s="81"/>
      <c r="H770" s="107" t="str">
        <f>IF(B770&lt;&gt;"",IF(OR(O770=0,O770=999),"",SUMIFS($E$2:E770,$A$2:A770,A770)-SUMIFS($F$2:F770,$A$2:A770,A770)),"")</f>
        <v/>
      </c>
      <c r="I770" s="109" t="str">
        <f t="shared" si="35"/>
        <v/>
      </c>
      <c r="J770" s="113"/>
      <c r="K770" s="90"/>
      <c r="L770" s="73"/>
      <c r="M770" s="69" t="str">
        <f>IF(C770&lt;&gt;"",DailyLog!$S$3,"")</f>
        <v/>
      </c>
      <c r="N770" s="56" t="str">
        <f t="shared" ref="N770:N833" si="37">IF(B770&lt;&gt;"",COUNT(D770:G770),"")</f>
        <v/>
      </c>
      <c r="O770" s="53" t="str">
        <f>IF($B770&lt;&gt;"",IF(ISNUMBER(_xlfn.XMATCH($B770,Language!$A$6:$E$6)),0,IF(ISNUMBER(_xlfn.XMATCH($B770,Language!$A$29:$E$29)),'Lista de Prestatarios'!$B$3,VLOOKUP(B770,'Lista de Prestatarios'!$A$2:$B$500,2,FALSE))),"")</f>
        <v/>
      </c>
      <c r="P770" s="58" t="str">
        <f>IF(B770&lt;&gt;"",IF(OR(D770&gt;0,G770&gt;0),COUNTIF($B$2:B770,B770),COUNTIFS($B$2:B770,B770,$E$2:E770,"&gt;0")),"")</f>
        <v/>
      </c>
    </row>
    <row r="771" spans="1:16" x14ac:dyDescent="0.35">
      <c r="A771" s="51" t="str">
        <f t="shared" si="36"/>
        <v/>
      </c>
      <c r="B771" s="99"/>
      <c r="C771" s="3"/>
      <c r="D771" s="13"/>
      <c r="E771" s="13"/>
      <c r="F771" s="13"/>
      <c r="G771" s="81"/>
      <c r="H771" s="107" t="str">
        <f>IF(B771&lt;&gt;"",IF(OR(O771=0,O771=999),"",SUMIFS($E$2:E771,$A$2:A771,A771)-SUMIFS($F$2:F771,$A$2:A771,A771)),"")</f>
        <v/>
      </c>
      <c r="I771" s="109" t="str">
        <f t="shared" si="35"/>
        <v/>
      </c>
      <c r="J771" s="113"/>
      <c r="K771" s="90"/>
      <c r="L771" s="73"/>
      <c r="M771" s="69" t="str">
        <f>IF(C771&lt;&gt;"",DailyLog!$S$3,"")</f>
        <v/>
      </c>
      <c r="N771" s="56" t="str">
        <f t="shared" si="37"/>
        <v/>
      </c>
      <c r="O771" s="53" t="str">
        <f>IF($B771&lt;&gt;"",IF(ISNUMBER(_xlfn.XMATCH($B771,Language!$A$6:$E$6)),0,IF(ISNUMBER(_xlfn.XMATCH($B771,Language!$A$29:$E$29)),'Lista de Prestatarios'!$B$3,VLOOKUP(B771,'Lista de Prestatarios'!$A$2:$B$500,2,FALSE))),"")</f>
        <v/>
      </c>
      <c r="P771" s="58" t="str">
        <f>IF(B771&lt;&gt;"",IF(OR(D771&gt;0,G771&gt;0),COUNTIF($B$2:B771,B771),COUNTIFS($B$2:B771,B771,$E$2:E771,"&gt;0")),"")</f>
        <v/>
      </c>
    </row>
    <row r="772" spans="1:16" x14ac:dyDescent="0.35">
      <c r="A772" s="51" t="str">
        <f t="shared" si="36"/>
        <v/>
      </c>
      <c r="B772" s="99"/>
      <c r="C772" s="3"/>
      <c r="D772" s="13"/>
      <c r="E772" s="13"/>
      <c r="F772" s="13"/>
      <c r="G772" s="81"/>
      <c r="H772" s="107" t="str">
        <f>IF(B772&lt;&gt;"",IF(OR(O772=0,O772=999),"",SUMIFS($E$2:E772,$A$2:A772,A772)-SUMIFS($F$2:F772,$A$2:A772,A772)),"")</f>
        <v/>
      </c>
      <c r="I772" s="109" t="str">
        <f t="shared" ref="I772:I835" si="38">IF(B772&lt;&gt;"",I771+D772-E772+F772-G772,"")</f>
        <v/>
      </c>
      <c r="J772" s="113"/>
      <c r="K772" s="90"/>
      <c r="L772" s="73"/>
      <c r="M772" s="69" t="str">
        <f>IF(C772&lt;&gt;"",DailyLog!$S$3,"")</f>
        <v/>
      </c>
      <c r="N772" s="56" t="str">
        <f t="shared" si="37"/>
        <v/>
      </c>
      <c r="O772" s="53" t="str">
        <f>IF($B772&lt;&gt;"",IF(ISNUMBER(_xlfn.XMATCH($B772,Language!$A$6:$E$6)),0,IF(ISNUMBER(_xlfn.XMATCH($B772,Language!$A$29:$E$29)),'Lista de Prestatarios'!$B$3,VLOOKUP(B772,'Lista de Prestatarios'!$A$2:$B$500,2,FALSE))),"")</f>
        <v/>
      </c>
      <c r="P772" s="58" t="str">
        <f>IF(B772&lt;&gt;"",IF(OR(D772&gt;0,G772&gt;0),COUNTIF($B$2:B772,B772),COUNTIFS($B$2:B772,B772,$E$2:E772,"&gt;0")),"")</f>
        <v/>
      </c>
    </row>
    <row r="773" spans="1:16" x14ac:dyDescent="0.35">
      <c r="A773" s="51" t="str">
        <f t="shared" si="36"/>
        <v/>
      </c>
      <c r="B773" s="99"/>
      <c r="C773" s="3"/>
      <c r="D773" s="13"/>
      <c r="E773" s="13"/>
      <c r="F773" s="13"/>
      <c r="G773" s="81"/>
      <c r="H773" s="107" t="str">
        <f>IF(B773&lt;&gt;"",IF(OR(O773=0,O773=999),"",SUMIFS($E$2:E773,$A$2:A773,A773)-SUMIFS($F$2:F773,$A$2:A773,A773)),"")</f>
        <v/>
      </c>
      <c r="I773" s="109" t="str">
        <f t="shared" si="38"/>
        <v/>
      </c>
      <c r="J773" s="113"/>
      <c r="K773" s="90"/>
      <c r="L773" s="73"/>
      <c r="M773" s="69" t="str">
        <f>IF(C773&lt;&gt;"",DailyLog!$S$3,"")</f>
        <v/>
      </c>
      <c r="N773" s="56" t="str">
        <f t="shared" si="37"/>
        <v/>
      </c>
      <c r="O773" s="53" t="str">
        <f>IF($B773&lt;&gt;"",IF(ISNUMBER(_xlfn.XMATCH($B773,Language!$A$6:$E$6)),0,IF(ISNUMBER(_xlfn.XMATCH($B773,Language!$A$29:$E$29)),'Lista de Prestatarios'!$B$3,VLOOKUP(B773,'Lista de Prestatarios'!$A$2:$B$500,2,FALSE))),"")</f>
        <v/>
      </c>
      <c r="P773" s="58" t="str">
        <f>IF(B773&lt;&gt;"",IF(OR(D773&gt;0,G773&gt;0),COUNTIF($B$2:B773,B773),COUNTIFS($B$2:B773,B773,$E$2:E773,"&gt;0")),"")</f>
        <v/>
      </c>
    </row>
    <row r="774" spans="1:16" x14ac:dyDescent="0.35">
      <c r="A774" s="51" t="str">
        <f t="shared" si="36"/>
        <v/>
      </c>
      <c r="B774" s="99"/>
      <c r="C774" s="3"/>
      <c r="D774" s="13"/>
      <c r="E774" s="13"/>
      <c r="F774" s="13"/>
      <c r="G774" s="81"/>
      <c r="H774" s="107" t="str">
        <f>IF(B774&lt;&gt;"",IF(OR(O774=0,O774=999),"",SUMIFS($E$2:E774,$A$2:A774,A774)-SUMIFS($F$2:F774,$A$2:A774,A774)),"")</f>
        <v/>
      </c>
      <c r="I774" s="109" t="str">
        <f t="shared" si="38"/>
        <v/>
      </c>
      <c r="J774" s="113"/>
      <c r="K774" s="90"/>
      <c r="L774" s="73"/>
      <c r="M774" s="69" t="str">
        <f>IF(C774&lt;&gt;"",DailyLog!$S$3,"")</f>
        <v/>
      </c>
      <c r="N774" s="56" t="str">
        <f t="shared" si="37"/>
        <v/>
      </c>
      <c r="O774" s="53" t="str">
        <f>IF($B774&lt;&gt;"",IF(ISNUMBER(_xlfn.XMATCH($B774,Language!$A$6:$E$6)),0,IF(ISNUMBER(_xlfn.XMATCH($B774,Language!$A$29:$E$29)),'Lista de Prestatarios'!$B$3,VLOOKUP(B774,'Lista de Prestatarios'!$A$2:$B$500,2,FALSE))),"")</f>
        <v/>
      </c>
      <c r="P774" s="58" t="str">
        <f>IF(B774&lt;&gt;"",IF(OR(D774&gt;0,G774&gt;0),COUNTIF($B$2:B774,B774),COUNTIFS($B$2:B774,B774,$E$2:E774,"&gt;0")),"")</f>
        <v/>
      </c>
    </row>
    <row r="775" spans="1:16" x14ac:dyDescent="0.35">
      <c r="A775" s="51" t="str">
        <f t="shared" si="36"/>
        <v/>
      </c>
      <c r="B775" s="99"/>
      <c r="C775" s="3"/>
      <c r="D775" s="13"/>
      <c r="E775" s="13"/>
      <c r="F775" s="13"/>
      <c r="G775" s="81"/>
      <c r="H775" s="107" t="str">
        <f>IF(B775&lt;&gt;"",IF(OR(O775=0,O775=999),"",SUMIFS($E$2:E775,$A$2:A775,A775)-SUMIFS($F$2:F775,$A$2:A775,A775)),"")</f>
        <v/>
      </c>
      <c r="I775" s="109" t="str">
        <f t="shared" si="38"/>
        <v/>
      </c>
      <c r="J775" s="113"/>
      <c r="K775" s="90"/>
      <c r="L775" s="73"/>
      <c r="M775" s="69" t="str">
        <f>IF(C775&lt;&gt;"",DailyLog!$S$3,"")</f>
        <v/>
      </c>
      <c r="N775" s="56" t="str">
        <f t="shared" si="37"/>
        <v/>
      </c>
      <c r="O775" s="53" t="str">
        <f>IF($B775&lt;&gt;"",IF(ISNUMBER(_xlfn.XMATCH($B775,Language!$A$6:$E$6)),0,IF(ISNUMBER(_xlfn.XMATCH($B775,Language!$A$29:$E$29)),'Lista de Prestatarios'!$B$3,VLOOKUP(B775,'Lista de Prestatarios'!$A$2:$B$500,2,FALSE))),"")</f>
        <v/>
      </c>
      <c r="P775" s="58" t="str">
        <f>IF(B775&lt;&gt;"",IF(OR(D775&gt;0,G775&gt;0),COUNTIF($B$2:B775,B775),COUNTIFS($B$2:B775,B775,$E$2:E775,"&gt;0")),"")</f>
        <v/>
      </c>
    </row>
    <row r="776" spans="1:16" x14ac:dyDescent="0.35">
      <c r="A776" s="51" t="str">
        <f t="shared" si="36"/>
        <v/>
      </c>
      <c r="B776" s="99"/>
      <c r="C776" s="3"/>
      <c r="D776" s="13"/>
      <c r="E776" s="13"/>
      <c r="F776" s="13"/>
      <c r="G776" s="81"/>
      <c r="H776" s="107" t="str">
        <f>IF(B776&lt;&gt;"",IF(OR(O776=0,O776=999),"",SUMIFS($E$2:E776,$A$2:A776,A776)-SUMIFS($F$2:F776,$A$2:A776,A776)),"")</f>
        <v/>
      </c>
      <c r="I776" s="109" t="str">
        <f t="shared" si="38"/>
        <v/>
      </c>
      <c r="J776" s="113"/>
      <c r="K776" s="90"/>
      <c r="L776" s="73"/>
      <c r="M776" s="69" t="str">
        <f>IF(C776&lt;&gt;"",DailyLog!$S$3,"")</f>
        <v/>
      </c>
      <c r="N776" s="56" t="str">
        <f t="shared" si="37"/>
        <v/>
      </c>
      <c r="O776" s="53" t="str">
        <f>IF($B776&lt;&gt;"",IF(ISNUMBER(_xlfn.XMATCH($B776,Language!$A$6:$E$6)),0,IF(ISNUMBER(_xlfn.XMATCH($B776,Language!$A$29:$E$29)),'Lista de Prestatarios'!$B$3,VLOOKUP(B776,'Lista de Prestatarios'!$A$2:$B$500,2,FALSE))),"")</f>
        <v/>
      </c>
      <c r="P776" s="58" t="str">
        <f>IF(B776&lt;&gt;"",IF(OR(D776&gt;0,G776&gt;0),COUNTIF($B$2:B776,B776),COUNTIFS($B$2:B776,B776,$E$2:E776,"&gt;0")),"")</f>
        <v/>
      </c>
    </row>
    <row r="777" spans="1:16" x14ac:dyDescent="0.35">
      <c r="A777" s="51" t="str">
        <f t="shared" si="36"/>
        <v/>
      </c>
      <c r="B777" s="99"/>
      <c r="C777" s="3"/>
      <c r="D777" s="13"/>
      <c r="E777" s="13"/>
      <c r="F777" s="13"/>
      <c r="G777" s="81"/>
      <c r="H777" s="107" t="str">
        <f>IF(B777&lt;&gt;"",IF(OR(O777=0,O777=999),"",SUMIFS($E$2:E777,$A$2:A777,A777)-SUMIFS($F$2:F777,$A$2:A777,A777)),"")</f>
        <v/>
      </c>
      <c r="I777" s="109" t="str">
        <f t="shared" si="38"/>
        <v/>
      </c>
      <c r="J777" s="113"/>
      <c r="K777" s="90"/>
      <c r="L777" s="73"/>
      <c r="M777" s="69" t="str">
        <f>IF(C777&lt;&gt;"",DailyLog!$S$3,"")</f>
        <v/>
      </c>
      <c r="N777" s="56" t="str">
        <f t="shared" si="37"/>
        <v/>
      </c>
      <c r="O777" s="53" t="str">
        <f>IF($B777&lt;&gt;"",IF(ISNUMBER(_xlfn.XMATCH($B777,Language!$A$6:$E$6)),0,IF(ISNUMBER(_xlfn.XMATCH($B777,Language!$A$29:$E$29)),'Lista de Prestatarios'!$B$3,VLOOKUP(B777,'Lista de Prestatarios'!$A$2:$B$500,2,FALSE))),"")</f>
        <v/>
      </c>
      <c r="P777" s="58" t="str">
        <f>IF(B777&lt;&gt;"",IF(OR(D777&gt;0,G777&gt;0),COUNTIF($B$2:B777,B777),COUNTIFS($B$2:B777,B777,$E$2:E777,"&gt;0")),"")</f>
        <v/>
      </c>
    </row>
    <row r="778" spans="1:16" x14ac:dyDescent="0.35">
      <c r="A778" s="51" t="str">
        <f t="shared" si="36"/>
        <v/>
      </c>
      <c r="B778" s="99"/>
      <c r="C778" s="3"/>
      <c r="D778" s="13"/>
      <c r="E778" s="13"/>
      <c r="F778" s="13"/>
      <c r="G778" s="81"/>
      <c r="H778" s="107" t="str">
        <f>IF(B778&lt;&gt;"",IF(OR(O778=0,O778=999),"",SUMIFS($E$2:E778,$A$2:A778,A778)-SUMIFS($F$2:F778,$A$2:A778,A778)),"")</f>
        <v/>
      </c>
      <c r="I778" s="109" t="str">
        <f t="shared" si="38"/>
        <v/>
      </c>
      <c r="J778" s="113"/>
      <c r="K778" s="90"/>
      <c r="L778" s="73"/>
      <c r="M778" s="69" t="str">
        <f>IF(C778&lt;&gt;"",DailyLog!$S$3,"")</f>
        <v/>
      </c>
      <c r="N778" s="56" t="str">
        <f t="shared" si="37"/>
        <v/>
      </c>
      <c r="O778" s="53" t="str">
        <f>IF($B778&lt;&gt;"",IF(ISNUMBER(_xlfn.XMATCH($B778,Language!$A$6:$E$6)),0,IF(ISNUMBER(_xlfn.XMATCH($B778,Language!$A$29:$E$29)),'Lista de Prestatarios'!$B$3,VLOOKUP(B778,'Lista de Prestatarios'!$A$2:$B$500,2,FALSE))),"")</f>
        <v/>
      </c>
      <c r="P778" s="58" t="str">
        <f>IF(B778&lt;&gt;"",IF(OR(D778&gt;0,G778&gt;0),COUNTIF($B$2:B778,B778),COUNTIFS($B$2:B778,B778,$E$2:E778,"&gt;0")),"")</f>
        <v/>
      </c>
    </row>
    <row r="779" spans="1:16" x14ac:dyDescent="0.35">
      <c r="A779" s="51" t="str">
        <f t="shared" si="36"/>
        <v/>
      </c>
      <c r="B779" s="99"/>
      <c r="C779" s="3"/>
      <c r="D779" s="13"/>
      <c r="E779" s="13"/>
      <c r="F779" s="13"/>
      <c r="G779" s="81"/>
      <c r="H779" s="107" t="str">
        <f>IF(B779&lt;&gt;"",IF(OR(O779=0,O779=999),"",SUMIFS($E$2:E779,$A$2:A779,A779)-SUMIFS($F$2:F779,$A$2:A779,A779)),"")</f>
        <v/>
      </c>
      <c r="I779" s="109" t="str">
        <f t="shared" si="38"/>
        <v/>
      </c>
      <c r="J779" s="113"/>
      <c r="K779" s="90"/>
      <c r="L779" s="73"/>
      <c r="M779" s="69" t="str">
        <f>IF(C779&lt;&gt;"",DailyLog!$S$3,"")</f>
        <v/>
      </c>
      <c r="N779" s="56" t="str">
        <f t="shared" si="37"/>
        <v/>
      </c>
      <c r="O779" s="53" t="str">
        <f>IF($B779&lt;&gt;"",IF(ISNUMBER(_xlfn.XMATCH($B779,Language!$A$6:$E$6)),0,IF(ISNUMBER(_xlfn.XMATCH($B779,Language!$A$29:$E$29)),'Lista de Prestatarios'!$B$3,VLOOKUP(B779,'Lista de Prestatarios'!$A$2:$B$500,2,FALSE))),"")</f>
        <v/>
      </c>
      <c r="P779" s="58" t="str">
        <f>IF(B779&lt;&gt;"",IF(OR(D779&gt;0,G779&gt;0),COUNTIF($B$2:B779,B779),COUNTIFS($B$2:B779,B779,$E$2:E779,"&gt;0")),"")</f>
        <v/>
      </c>
    </row>
    <row r="780" spans="1:16" x14ac:dyDescent="0.35">
      <c r="A780" s="51" t="str">
        <f t="shared" si="36"/>
        <v/>
      </c>
      <c r="B780" s="99"/>
      <c r="C780" s="3"/>
      <c r="D780" s="13"/>
      <c r="E780" s="13"/>
      <c r="F780" s="13"/>
      <c r="G780" s="81"/>
      <c r="H780" s="107" t="str">
        <f>IF(B780&lt;&gt;"",IF(OR(O780=0,O780=999),"",SUMIFS($E$2:E780,$A$2:A780,A780)-SUMIFS($F$2:F780,$A$2:A780,A780)),"")</f>
        <v/>
      </c>
      <c r="I780" s="109" t="str">
        <f t="shared" si="38"/>
        <v/>
      </c>
      <c r="J780" s="113"/>
      <c r="K780" s="90"/>
      <c r="L780" s="73"/>
      <c r="M780" s="69" t="str">
        <f>IF(C780&lt;&gt;"",DailyLog!$S$3,"")</f>
        <v/>
      </c>
      <c r="N780" s="56" t="str">
        <f t="shared" si="37"/>
        <v/>
      </c>
      <c r="O780" s="53" t="str">
        <f>IF($B780&lt;&gt;"",IF(ISNUMBER(_xlfn.XMATCH($B780,Language!$A$6:$E$6)),0,IF(ISNUMBER(_xlfn.XMATCH($B780,Language!$A$29:$E$29)),'Lista de Prestatarios'!$B$3,VLOOKUP(B780,'Lista de Prestatarios'!$A$2:$B$500,2,FALSE))),"")</f>
        <v/>
      </c>
      <c r="P780" s="58" t="str">
        <f>IF(B780&lt;&gt;"",IF(OR(D780&gt;0,G780&gt;0),COUNTIF($B$2:B780,B780),COUNTIFS($B$2:B780,B780,$E$2:E780,"&gt;0")),"")</f>
        <v/>
      </c>
    </row>
    <row r="781" spans="1:16" x14ac:dyDescent="0.35">
      <c r="A781" s="51" t="str">
        <f t="shared" si="36"/>
        <v/>
      </c>
      <c r="B781" s="99"/>
      <c r="C781" s="3"/>
      <c r="D781" s="13"/>
      <c r="E781" s="13"/>
      <c r="F781" s="13"/>
      <c r="G781" s="81"/>
      <c r="H781" s="107" t="str">
        <f>IF(B781&lt;&gt;"",IF(OR(O781=0,O781=999),"",SUMIFS($E$2:E781,$A$2:A781,A781)-SUMIFS($F$2:F781,$A$2:A781,A781)),"")</f>
        <v/>
      </c>
      <c r="I781" s="109" t="str">
        <f t="shared" si="38"/>
        <v/>
      </c>
      <c r="J781" s="113"/>
      <c r="K781" s="90"/>
      <c r="L781" s="73"/>
      <c r="M781" s="69" t="str">
        <f>IF(C781&lt;&gt;"",DailyLog!$S$3,"")</f>
        <v/>
      </c>
      <c r="N781" s="56" t="str">
        <f t="shared" si="37"/>
        <v/>
      </c>
      <c r="O781" s="53" t="str">
        <f>IF($B781&lt;&gt;"",IF(ISNUMBER(_xlfn.XMATCH($B781,Language!$A$6:$E$6)),0,IF(ISNUMBER(_xlfn.XMATCH($B781,Language!$A$29:$E$29)),'Lista de Prestatarios'!$B$3,VLOOKUP(B781,'Lista de Prestatarios'!$A$2:$B$500,2,FALSE))),"")</f>
        <v/>
      </c>
      <c r="P781" s="58" t="str">
        <f>IF(B781&lt;&gt;"",IF(OR(D781&gt;0,G781&gt;0),COUNTIF($B$2:B781,B781),COUNTIFS($B$2:B781,B781,$E$2:E781,"&gt;0")),"")</f>
        <v/>
      </c>
    </row>
    <row r="782" spans="1:16" x14ac:dyDescent="0.35">
      <c r="A782" s="51" t="str">
        <f t="shared" si="36"/>
        <v/>
      </c>
      <c r="B782" s="99"/>
      <c r="C782" s="3"/>
      <c r="D782" s="13"/>
      <c r="E782" s="13"/>
      <c r="F782" s="13"/>
      <c r="G782" s="81"/>
      <c r="H782" s="107" t="str">
        <f>IF(B782&lt;&gt;"",IF(OR(O782=0,O782=999),"",SUMIFS($E$2:E782,$A$2:A782,A782)-SUMIFS($F$2:F782,$A$2:A782,A782)),"")</f>
        <v/>
      </c>
      <c r="I782" s="109" t="str">
        <f t="shared" si="38"/>
        <v/>
      </c>
      <c r="J782" s="113"/>
      <c r="K782" s="90"/>
      <c r="L782" s="73"/>
      <c r="M782" s="69" t="str">
        <f>IF(C782&lt;&gt;"",DailyLog!$S$3,"")</f>
        <v/>
      </c>
      <c r="N782" s="56" t="str">
        <f t="shared" si="37"/>
        <v/>
      </c>
      <c r="O782" s="53" t="str">
        <f>IF($B782&lt;&gt;"",IF(ISNUMBER(_xlfn.XMATCH($B782,Language!$A$6:$E$6)),0,IF(ISNUMBER(_xlfn.XMATCH($B782,Language!$A$29:$E$29)),'Lista de Prestatarios'!$B$3,VLOOKUP(B782,'Lista de Prestatarios'!$A$2:$B$500,2,FALSE))),"")</f>
        <v/>
      </c>
      <c r="P782" s="58" t="str">
        <f>IF(B782&lt;&gt;"",IF(OR(D782&gt;0,G782&gt;0),COUNTIF($B$2:B782,B782),COUNTIFS($B$2:B782,B782,$E$2:E782,"&gt;0")),"")</f>
        <v/>
      </c>
    </row>
    <row r="783" spans="1:16" x14ac:dyDescent="0.35">
      <c r="A783" s="51" t="str">
        <f t="shared" si="36"/>
        <v/>
      </c>
      <c r="B783" s="99"/>
      <c r="C783" s="3"/>
      <c r="D783" s="13"/>
      <c r="E783" s="13"/>
      <c r="F783" s="13"/>
      <c r="G783" s="81"/>
      <c r="H783" s="107" t="str">
        <f>IF(B783&lt;&gt;"",IF(OR(O783=0,O783=999),"",SUMIFS($E$2:E783,$A$2:A783,A783)-SUMIFS($F$2:F783,$A$2:A783,A783)),"")</f>
        <v/>
      </c>
      <c r="I783" s="109" t="str">
        <f t="shared" si="38"/>
        <v/>
      </c>
      <c r="J783" s="113"/>
      <c r="K783" s="90"/>
      <c r="L783" s="73"/>
      <c r="M783" s="69" t="str">
        <f>IF(C783&lt;&gt;"",DailyLog!$S$3,"")</f>
        <v/>
      </c>
      <c r="N783" s="56" t="str">
        <f t="shared" si="37"/>
        <v/>
      </c>
      <c r="O783" s="53" t="str">
        <f>IF($B783&lt;&gt;"",IF(ISNUMBER(_xlfn.XMATCH($B783,Language!$A$6:$E$6)),0,IF(ISNUMBER(_xlfn.XMATCH($B783,Language!$A$29:$E$29)),'Lista de Prestatarios'!$B$3,VLOOKUP(B783,'Lista de Prestatarios'!$A$2:$B$500,2,FALSE))),"")</f>
        <v/>
      </c>
      <c r="P783" s="58" t="str">
        <f>IF(B783&lt;&gt;"",IF(OR(D783&gt;0,G783&gt;0),COUNTIF($B$2:B783,B783),COUNTIFS($B$2:B783,B783,$E$2:E783,"&gt;0")),"")</f>
        <v/>
      </c>
    </row>
    <row r="784" spans="1:16" x14ac:dyDescent="0.35">
      <c r="A784" s="51" t="str">
        <f t="shared" si="36"/>
        <v/>
      </c>
      <c r="B784" s="99"/>
      <c r="C784" s="3"/>
      <c r="D784" s="13"/>
      <c r="E784" s="13"/>
      <c r="F784" s="13"/>
      <c r="G784" s="81"/>
      <c r="H784" s="107" t="str">
        <f>IF(B784&lt;&gt;"",IF(OR(O784=0,O784=999),"",SUMIFS($E$2:E784,$A$2:A784,A784)-SUMIFS($F$2:F784,$A$2:A784,A784)),"")</f>
        <v/>
      </c>
      <c r="I784" s="109" t="str">
        <f t="shared" si="38"/>
        <v/>
      </c>
      <c r="J784" s="113"/>
      <c r="K784" s="90"/>
      <c r="L784" s="73"/>
      <c r="M784" s="69" t="str">
        <f>IF(C784&lt;&gt;"",DailyLog!$S$3,"")</f>
        <v/>
      </c>
      <c r="N784" s="56" t="str">
        <f t="shared" si="37"/>
        <v/>
      </c>
      <c r="O784" s="53" t="str">
        <f>IF($B784&lt;&gt;"",IF(ISNUMBER(_xlfn.XMATCH($B784,Language!$A$6:$E$6)),0,IF(ISNUMBER(_xlfn.XMATCH($B784,Language!$A$29:$E$29)),'Lista de Prestatarios'!$B$3,VLOOKUP(B784,'Lista de Prestatarios'!$A$2:$B$500,2,FALSE))),"")</f>
        <v/>
      </c>
      <c r="P784" s="58" t="str">
        <f>IF(B784&lt;&gt;"",IF(OR(D784&gt;0,G784&gt;0),COUNTIF($B$2:B784,B784),COUNTIFS($B$2:B784,B784,$E$2:E784,"&gt;0")),"")</f>
        <v/>
      </c>
    </row>
    <row r="785" spans="1:16" x14ac:dyDescent="0.35">
      <c r="A785" s="51" t="str">
        <f t="shared" si="36"/>
        <v/>
      </c>
      <c r="B785" s="99"/>
      <c r="C785" s="3"/>
      <c r="D785" s="13"/>
      <c r="E785" s="13"/>
      <c r="F785" s="13"/>
      <c r="G785" s="81"/>
      <c r="H785" s="107" t="str">
        <f>IF(B785&lt;&gt;"",IF(OR(O785=0,O785=999),"",SUMIFS($E$2:E785,$A$2:A785,A785)-SUMIFS($F$2:F785,$A$2:A785,A785)),"")</f>
        <v/>
      </c>
      <c r="I785" s="109" t="str">
        <f t="shared" si="38"/>
        <v/>
      </c>
      <c r="J785" s="113"/>
      <c r="K785" s="90"/>
      <c r="L785" s="73"/>
      <c r="M785" s="69" t="str">
        <f>IF(C785&lt;&gt;"",DailyLog!$S$3,"")</f>
        <v/>
      </c>
      <c r="N785" s="56" t="str">
        <f t="shared" si="37"/>
        <v/>
      </c>
      <c r="O785" s="53" t="str">
        <f>IF($B785&lt;&gt;"",IF(ISNUMBER(_xlfn.XMATCH($B785,Language!$A$6:$E$6)),0,IF(ISNUMBER(_xlfn.XMATCH($B785,Language!$A$29:$E$29)),'Lista de Prestatarios'!$B$3,VLOOKUP(B785,'Lista de Prestatarios'!$A$2:$B$500,2,FALSE))),"")</f>
        <v/>
      </c>
      <c r="P785" s="58" t="str">
        <f>IF(B785&lt;&gt;"",IF(OR(D785&gt;0,G785&gt;0),COUNTIF($B$2:B785,B785),COUNTIFS($B$2:B785,B785,$E$2:E785,"&gt;0")),"")</f>
        <v/>
      </c>
    </row>
    <row r="786" spans="1:16" x14ac:dyDescent="0.35">
      <c r="A786" s="51" t="str">
        <f t="shared" si="36"/>
        <v/>
      </c>
      <c r="B786" s="99"/>
      <c r="C786" s="3"/>
      <c r="D786" s="13"/>
      <c r="E786" s="13"/>
      <c r="F786" s="13"/>
      <c r="G786" s="81"/>
      <c r="H786" s="107" t="str">
        <f>IF(B786&lt;&gt;"",IF(OR(O786=0,O786=999),"",SUMIFS($E$2:E786,$A$2:A786,A786)-SUMIFS($F$2:F786,$A$2:A786,A786)),"")</f>
        <v/>
      </c>
      <c r="I786" s="109" t="str">
        <f t="shared" si="38"/>
        <v/>
      </c>
      <c r="J786" s="113"/>
      <c r="K786" s="90"/>
      <c r="L786" s="73"/>
      <c r="M786" s="69" t="str">
        <f>IF(C786&lt;&gt;"",DailyLog!$S$3,"")</f>
        <v/>
      </c>
      <c r="N786" s="56" t="str">
        <f t="shared" si="37"/>
        <v/>
      </c>
      <c r="O786" s="53" t="str">
        <f>IF($B786&lt;&gt;"",IF(ISNUMBER(_xlfn.XMATCH($B786,Language!$A$6:$E$6)),0,IF(ISNUMBER(_xlfn.XMATCH($B786,Language!$A$29:$E$29)),'Lista de Prestatarios'!$B$3,VLOOKUP(B786,'Lista de Prestatarios'!$A$2:$B$500,2,FALSE))),"")</f>
        <v/>
      </c>
      <c r="P786" s="58" t="str">
        <f>IF(B786&lt;&gt;"",IF(OR(D786&gt;0,G786&gt;0),COUNTIF($B$2:B786,B786),COUNTIFS($B$2:B786,B786,$E$2:E786,"&gt;0")),"")</f>
        <v/>
      </c>
    </row>
    <row r="787" spans="1:16" x14ac:dyDescent="0.35">
      <c r="A787" s="51" t="str">
        <f t="shared" si="36"/>
        <v/>
      </c>
      <c r="B787" s="99"/>
      <c r="C787" s="3"/>
      <c r="D787" s="13"/>
      <c r="E787" s="13"/>
      <c r="F787" s="13"/>
      <c r="G787" s="81"/>
      <c r="H787" s="107" t="str">
        <f>IF(B787&lt;&gt;"",IF(OR(O787=0,O787=999),"",SUMIFS($E$2:E787,$A$2:A787,A787)-SUMIFS($F$2:F787,$A$2:A787,A787)),"")</f>
        <v/>
      </c>
      <c r="I787" s="109" t="str">
        <f t="shared" si="38"/>
        <v/>
      </c>
      <c r="J787" s="113"/>
      <c r="K787" s="90"/>
      <c r="L787" s="73"/>
      <c r="M787" s="69" t="str">
        <f>IF(C787&lt;&gt;"",DailyLog!$S$3,"")</f>
        <v/>
      </c>
      <c r="N787" s="56" t="str">
        <f t="shared" si="37"/>
        <v/>
      </c>
      <c r="O787" s="53" t="str">
        <f>IF($B787&lt;&gt;"",IF(ISNUMBER(_xlfn.XMATCH($B787,Language!$A$6:$E$6)),0,IF(ISNUMBER(_xlfn.XMATCH($B787,Language!$A$29:$E$29)),'Lista de Prestatarios'!$B$3,VLOOKUP(B787,'Lista de Prestatarios'!$A$2:$B$500,2,FALSE))),"")</f>
        <v/>
      </c>
      <c r="P787" s="58" t="str">
        <f>IF(B787&lt;&gt;"",IF(OR(D787&gt;0,G787&gt;0),COUNTIF($B$2:B787,B787),COUNTIFS($B$2:B787,B787,$E$2:E787,"&gt;0")),"")</f>
        <v/>
      </c>
    </row>
    <row r="788" spans="1:16" x14ac:dyDescent="0.35">
      <c r="A788" s="51" t="str">
        <f t="shared" si="36"/>
        <v/>
      </c>
      <c r="B788" s="99"/>
      <c r="C788" s="3"/>
      <c r="D788" s="13"/>
      <c r="E788" s="13"/>
      <c r="F788" s="13"/>
      <c r="G788" s="81"/>
      <c r="H788" s="107" t="str">
        <f>IF(B788&lt;&gt;"",IF(OR(O788=0,O788=999),"",SUMIFS($E$2:E788,$A$2:A788,A788)-SUMIFS($F$2:F788,$A$2:A788,A788)),"")</f>
        <v/>
      </c>
      <c r="I788" s="109" t="str">
        <f t="shared" si="38"/>
        <v/>
      </c>
      <c r="J788" s="113"/>
      <c r="K788" s="90"/>
      <c r="L788" s="73"/>
      <c r="M788" s="69" t="str">
        <f>IF(C788&lt;&gt;"",DailyLog!$S$3,"")</f>
        <v/>
      </c>
      <c r="N788" s="56" t="str">
        <f t="shared" si="37"/>
        <v/>
      </c>
      <c r="O788" s="53" t="str">
        <f>IF($B788&lt;&gt;"",IF(ISNUMBER(_xlfn.XMATCH($B788,Language!$A$6:$E$6)),0,IF(ISNUMBER(_xlfn.XMATCH($B788,Language!$A$29:$E$29)),'Lista de Prestatarios'!$B$3,VLOOKUP(B788,'Lista de Prestatarios'!$A$2:$B$500,2,FALSE))),"")</f>
        <v/>
      </c>
      <c r="P788" s="58" t="str">
        <f>IF(B788&lt;&gt;"",IF(OR(D788&gt;0,G788&gt;0),COUNTIF($B$2:B788,B788),COUNTIFS($B$2:B788,B788,$E$2:E788,"&gt;0")),"")</f>
        <v/>
      </c>
    </row>
    <row r="789" spans="1:16" x14ac:dyDescent="0.35">
      <c r="A789" s="51" t="str">
        <f t="shared" si="36"/>
        <v/>
      </c>
      <c r="B789" s="99"/>
      <c r="C789" s="3"/>
      <c r="D789" s="13"/>
      <c r="E789" s="13"/>
      <c r="F789" s="13"/>
      <c r="G789" s="81"/>
      <c r="H789" s="107" t="str">
        <f>IF(B789&lt;&gt;"",IF(OR(O789=0,O789=999),"",SUMIFS($E$2:E789,$A$2:A789,A789)-SUMIFS($F$2:F789,$A$2:A789,A789)),"")</f>
        <v/>
      </c>
      <c r="I789" s="109" t="str">
        <f t="shared" si="38"/>
        <v/>
      </c>
      <c r="J789" s="113"/>
      <c r="K789" s="90"/>
      <c r="L789" s="73"/>
      <c r="M789" s="69" t="str">
        <f>IF(C789&lt;&gt;"",DailyLog!$S$3,"")</f>
        <v/>
      </c>
      <c r="N789" s="56" t="str">
        <f t="shared" si="37"/>
        <v/>
      </c>
      <c r="O789" s="53" t="str">
        <f>IF($B789&lt;&gt;"",IF(ISNUMBER(_xlfn.XMATCH($B789,Language!$A$6:$E$6)),0,IF(ISNUMBER(_xlfn.XMATCH($B789,Language!$A$29:$E$29)),'Lista de Prestatarios'!$B$3,VLOOKUP(B789,'Lista de Prestatarios'!$A$2:$B$500,2,FALSE))),"")</f>
        <v/>
      </c>
      <c r="P789" s="58" t="str">
        <f>IF(B789&lt;&gt;"",IF(OR(D789&gt;0,G789&gt;0),COUNTIF($B$2:B789,B789),COUNTIFS($B$2:B789,B789,$E$2:E789,"&gt;0")),"")</f>
        <v/>
      </c>
    </row>
    <row r="790" spans="1:16" x14ac:dyDescent="0.35">
      <c r="A790" s="51" t="str">
        <f t="shared" si="36"/>
        <v/>
      </c>
      <c r="B790" s="99"/>
      <c r="C790" s="3"/>
      <c r="D790" s="13"/>
      <c r="E790" s="13"/>
      <c r="F790" s="13"/>
      <c r="G790" s="81"/>
      <c r="H790" s="107" t="str">
        <f>IF(B790&lt;&gt;"",IF(OR(O790=0,O790=999),"",SUMIFS($E$2:E790,$A$2:A790,A790)-SUMIFS($F$2:F790,$A$2:A790,A790)),"")</f>
        <v/>
      </c>
      <c r="I790" s="109" t="str">
        <f t="shared" si="38"/>
        <v/>
      </c>
      <c r="J790" s="113"/>
      <c r="K790" s="90"/>
      <c r="L790" s="73"/>
      <c r="M790" s="69" t="str">
        <f>IF(C790&lt;&gt;"",DailyLog!$S$3,"")</f>
        <v/>
      </c>
      <c r="N790" s="56" t="str">
        <f t="shared" si="37"/>
        <v/>
      </c>
      <c r="O790" s="53" t="str">
        <f>IF($B790&lt;&gt;"",IF(ISNUMBER(_xlfn.XMATCH($B790,Language!$A$6:$E$6)),0,IF(ISNUMBER(_xlfn.XMATCH($B790,Language!$A$29:$E$29)),'Lista de Prestatarios'!$B$3,VLOOKUP(B790,'Lista de Prestatarios'!$A$2:$B$500,2,FALSE))),"")</f>
        <v/>
      </c>
      <c r="P790" s="58" t="str">
        <f>IF(B790&lt;&gt;"",IF(OR(D790&gt;0,G790&gt;0),COUNTIF($B$2:B790,B790),COUNTIFS($B$2:B790,B790,$E$2:E790,"&gt;0")),"")</f>
        <v/>
      </c>
    </row>
    <row r="791" spans="1:16" x14ac:dyDescent="0.35">
      <c r="A791" s="51" t="str">
        <f t="shared" si="36"/>
        <v/>
      </c>
      <c r="B791" s="99"/>
      <c r="C791" s="3"/>
      <c r="D791" s="13"/>
      <c r="E791" s="13"/>
      <c r="F791" s="13"/>
      <c r="G791" s="81"/>
      <c r="H791" s="107" t="str">
        <f>IF(B791&lt;&gt;"",IF(OR(O791=0,O791=999),"",SUMIFS($E$2:E791,$A$2:A791,A791)-SUMIFS($F$2:F791,$A$2:A791,A791)),"")</f>
        <v/>
      </c>
      <c r="I791" s="109" t="str">
        <f t="shared" si="38"/>
        <v/>
      </c>
      <c r="J791" s="113"/>
      <c r="K791" s="90"/>
      <c r="L791" s="73"/>
      <c r="M791" s="69" t="str">
        <f>IF(C791&lt;&gt;"",DailyLog!$S$3,"")</f>
        <v/>
      </c>
      <c r="N791" s="56" t="str">
        <f t="shared" si="37"/>
        <v/>
      </c>
      <c r="O791" s="53" t="str">
        <f>IF($B791&lt;&gt;"",IF(ISNUMBER(_xlfn.XMATCH($B791,Language!$A$6:$E$6)),0,IF(ISNUMBER(_xlfn.XMATCH($B791,Language!$A$29:$E$29)),'Lista de Prestatarios'!$B$3,VLOOKUP(B791,'Lista de Prestatarios'!$A$2:$B$500,2,FALSE))),"")</f>
        <v/>
      </c>
      <c r="P791" s="58" t="str">
        <f>IF(B791&lt;&gt;"",IF(OR(D791&gt;0,G791&gt;0),COUNTIF($B$2:B791,B791),COUNTIFS($B$2:B791,B791,$E$2:E791,"&gt;0")),"")</f>
        <v/>
      </c>
    </row>
    <row r="792" spans="1:16" x14ac:dyDescent="0.35">
      <c r="A792" s="51" t="str">
        <f t="shared" si="36"/>
        <v/>
      </c>
      <c r="B792" s="99"/>
      <c r="C792" s="3"/>
      <c r="D792" s="13"/>
      <c r="E792" s="13"/>
      <c r="F792" s="13"/>
      <c r="G792" s="81"/>
      <c r="H792" s="107" t="str">
        <f>IF(B792&lt;&gt;"",IF(OR(O792=0,O792=999),"",SUMIFS($E$2:E792,$A$2:A792,A792)-SUMIFS($F$2:F792,$A$2:A792,A792)),"")</f>
        <v/>
      </c>
      <c r="I792" s="109" t="str">
        <f t="shared" si="38"/>
        <v/>
      </c>
      <c r="J792" s="113"/>
      <c r="K792" s="90"/>
      <c r="L792" s="73"/>
      <c r="M792" s="69" t="str">
        <f>IF(C792&lt;&gt;"",DailyLog!$S$3,"")</f>
        <v/>
      </c>
      <c r="N792" s="56" t="str">
        <f t="shared" si="37"/>
        <v/>
      </c>
      <c r="O792" s="53" t="str">
        <f>IF($B792&lt;&gt;"",IF(ISNUMBER(_xlfn.XMATCH($B792,Language!$A$6:$E$6)),0,IF(ISNUMBER(_xlfn.XMATCH($B792,Language!$A$29:$E$29)),'Lista de Prestatarios'!$B$3,VLOOKUP(B792,'Lista de Prestatarios'!$A$2:$B$500,2,FALSE))),"")</f>
        <v/>
      </c>
      <c r="P792" s="58" t="str">
        <f>IF(B792&lt;&gt;"",IF(OR(D792&gt;0,G792&gt;0),COUNTIF($B$2:B792,B792),COUNTIFS($B$2:B792,B792,$E$2:E792,"&gt;0")),"")</f>
        <v/>
      </c>
    </row>
    <row r="793" spans="1:16" x14ac:dyDescent="0.35">
      <c r="A793" s="51" t="str">
        <f t="shared" si="36"/>
        <v/>
      </c>
      <c r="B793" s="99"/>
      <c r="C793" s="3"/>
      <c r="D793" s="13"/>
      <c r="E793" s="13"/>
      <c r="F793" s="13"/>
      <c r="G793" s="81"/>
      <c r="H793" s="107" t="str">
        <f>IF(B793&lt;&gt;"",IF(OR(O793=0,O793=999),"",SUMIFS($E$2:E793,$A$2:A793,A793)-SUMIFS($F$2:F793,$A$2:A793,A793)),"")</f>
        <v/>
      </c>
      <c r="I793" s="109" t="str">
        <f t="shared" si="38"/>
        <v/>
      </c>
      <c r="J793" s="113"/>
      <c r="K793" s="90"/>
      <c r="L793" s="73"/>
      <c r="M793" s="69" t="str">
        <f>IF(C793&lt;&gt;"",DailyLog!$S$3,"")</f>
        <v/>
      </c>
      <c r="N793" s="56" t="str">
        <f t="shared" si="37"/>
        <v/>
      </c>
      <c r="O793" s="53" t="str">
        <f>IF($B793&lt;&gt;"",IF(ISNUMBER(_xlfn.XMATCH($B793,Language!$A$6:$E$6)),0,IF(ISNUMBER(_xlfn.XMATCH($B793,Language!$A$29:$E$29)),'Lista de Prestatarios'!$B$3,VLOOKUP(B793,'Lista de Prestatarios'!$A$2:$B$500,2,FALSE))),"")</f>
        <v/>
      </c>
      <c r="P793" s="58" t="str">
        <f>IF(B793&lt;&gt;"",IF(OR(D793&gt;0,G793&gt;0),COUNTIF($B$2:B793,B793),COUNTIFS($B$2:B793,B793,$E$2:E793,"&gt;0")),"")</f>
        <v/>
      </c>
    </row>
    <row r="794" spans="1:16" x14ac:dyDescent="0.35">
      <c r="A794" s="51" t="str">
        <f t="shared" si="36"/>
        <v/>
      </c>
      <c r="B794" s="101"/>
      <c r="C794" s="3"/>
      <c r="D794" s="13"/>
      <c r="E794" s="13"/>
      <c r="F794" s="13"/>
      <c r="G794" s="81"/>
      <c r="H794" s="107" t="str">
        <f>IF(B794&lt;&gt;"",IF(OR(O794=0,O794=999),"",SUMIFS($E$2:E794,$A$2:A794,A794)-SUMIFS($F$2:F794,$A$2:A794,A794)),"")</f>
        <v/>
      </c>
      <c r="I794" s="109" t="str">
        <f t="shared" si="38"/>
        <v/>
      </c>
      <c r="J794" s="113"/>
      <c r="K794" s="90"/>
      <c r="L794" s="73"/>
      <c r="M794" s="69" t="str">
        <f>IF(C794&lt;&gt;"",DailyLog!$S$3,"")</f>
        <v/>
      </c>
      <c r="N794" s="56" t="str">
        <f t="shared" si="37"/>
        <v/>
      </c>
      <c r="O794" s="53" t="str">
        <f>IF($B794&lt;&gt;"",IF(ISNUMBER(_xlfn.XMATCH($B794,Language!$A$6:$E$6)),0,IF(ISNUMBER(_xlfn.XMATCH($B794,Language!$A$29:$E$29)),'Lista de Prestatarios'!$B$3,VLOOKUP(B794,'Lista de Prestatarios'!$A$2:$B$500,2,FALSE))),"")</f>
        <v/>
      </c>
      <c r="P794" s="58" t="str">
        <f>IF(B794&lt;&gt;"",IF(OR(D794&gt;0,G794&gt;0),COUNTIF($B$2:B794,B794),COUNTIFS($B$2:B794,B794,$E$2:E794,"&gt;0")),"")</f>
        <v/>
      </c>
    </row>
    <row r="795" spans="1:16" x14ac:dyDescent="0.35">
      <c r="A795" s="51" t="str">
        <f t="shared" si="36"/>
        <v/>
      </c>
      <c r="B795" s="99"/>
      <c r="C795" s="3"/>
      <c r="D795" s="13"/>
      <c r="E795" s="13"/>
      <c r="F795" s="13"/>
      <c r="G795" s="81"/>
      <c r="H795" s="107" t="str">
        <f>IF(B795&lt;&gt;"",IF(OR(O795=0,O795=999),"",SUMIFS($E$2:E795,$A$2:A795,A795)-SUMIFS($F$2:F795,$A$2:A795,A795)),"")</f>
        <v/>
      </c>
      <c r="I795" s="109" t="str">
        <f t="shared" si="38"/>
        <v/>
      </c>
      <c r="J795" s="113"/>
      <c r="K795" s="90"/>
      <c r="L795" s="73"/>
      <c r="M795" s="69" t="str">
        <f>IF(C795&lt;&gt;"",DailyLog!$S$3,"")</f>
        <v/>
      </c>
      <c r="N795" s="56" t="str">
        <f t="shared" si="37"/>
        <v/>
      </c>
      <c r="O795" s="53" t="str">
        <f>IF($B795&lt;&gt;"",IF(ISNUMBER(_xlfn.XMATCH($B795,Language!$A$6:$E$6)),0,IF(ISNUMBER(_xlfn.XMATCH($B795,Language!$A$29:$E$29)),'Lista de Prestatarios'!$B$3,VLOOKUP(B795,'Lista de Prestatarios'!$A$2:$B$500,2,FALSE))),"")</f>
        <v/>
      </c>
      <c r="P795" s="58" t="str">
        <f>IF(B795&lt;&gt;"",IF(OR(D795&gt;0,G795&gt;0),COUNTIF($B$2:B795,B795),COUNTIFS($B$2:B795,B795,$E$2:E795,"&gt;0")),"")</f>
        <v/>
      </c>
    </row>
    <row r="796" spans="1:16" x14ac:dyDescent="0.35">
      <c r="A796" s="51" t="str">
        <f t="shared" si="36"/>
        <v/>
      </c>
      <c r="B796" s="99"/>
      <c r="C796" s="3"/>
      <c r="D796" s="13"/>
      <c r="E796" s="13"/>
      <c r="F796" s="13"/>
      <c r="G796" s="81"/>
      <c r="H796" s="107" t="str">
        <f>IF(B796&lt;&gt;"",IF(OR(O796=0,O796=999),"",SUMIFS($E$2:E796,$A$2:A796,A796)-SUMIFS($F$2:F796,$A$2:A796,A796)),"")</f>
        <v/>
      </c>
      <c r="I796" s="109" t="str">
        <f t="shared" si="38"/>
        <v/>
      </c>
      <c r="J796" s="113"/>
      <c r="K796" s="90"/>
      <c r="L796" s="73"/>
      <c r="M796" s="69" t="str">
        <f>IF(C796&lt;&gt;"",DailyLog!$S$3,"")</f>
        <v/>
      </c>
      <c r="N796" s="56" t="str">
        <f t="shared" si="37"/>
        <v/>
      </c>
      <c r="O796" s="53" t="str">
        <f>IF($B796&lt;&gt;"",IF(ISNUMBER(_xlfn.XMATCH($B796,Language!$A$6:$E$6)),0,IF(ISNUMBER(_xlfn.XMATCH($B796,Language!$A$29:$E$29)),'Lista de Prestatarios'!$B$3,VLOOKUP(B796,'Lista de Prestatarios'!$A$2:$B$500,2,FALSE))),"")</f>
        <v/>
      </c>
      <c r="P796" s="58" t="str">
        <f>IF(B796&lt;&gt;"",IF(OR(D796&gt;0,G796&gt;0),COUNTIF($B$2:B796,B796),COUNTIFS($B$2:B796,B796,$E$2:E796,"&gt;0")),"")</f>
        <v/>
      </c>
    </row>
    <row r="797" spans="1:16" x14ac:dyDescent="0.35">
      <c r="A797" s="51" t="str">
        <f t="shared" si="36"/>
        <v/>
      </c>
      <c r="B797" s="99"/>
      <c r="C797" s="3"/>
      <c r="D797" s="13"/>
      <c r="E797" s="13"/>
      <c r="F797" s="13"/>
      <c r="G797" s="81"/>
      <c r="H797" s="107" t="str">
        <f>IF(B797&lt;&gt;"",IF(OR(O797=0,O797=999),"",SUMIFS($E$2:E797,$A$2:A797,A797)-SUMIFS($F$2:F797,$A$2:A797,A797)),"")</f>
        <v/>
      </c>
      <c r="I797" s="109" t="str">
        <f t="shared" si="38"/>
        <v/>
      </c>
      <c r="J797" s="113"/>
      <c r="K797" s="90"/>
      <c r="L797" s="73"/>
      <c r="M797" s="69" t="str">
        <f>IF(C797&lt;&gt;"",DailyLog!$S$3,"")</f>
        <v/>
      </c>
      <c r="N797" s="56" t="str">
        <f t="shared" si="37"/>
        <v/>
      </c>
      <c r="O797" s="53" t="str">
        <f>IF($B797&lt;&gt;"",IF(ISNUMBER(_xlfn.XMATCH($B797,Language!$A$6:$E$6)),0,IF(ISNUMBER(_xlfn.XMATCH($B797,Language!$A$29:$E$29)),'Lista de Prestatarios'!$B$3,VLOOKUP(B797,'Lista de Prestatarios'!$A$2:$B$500,2,FALSE))),"")</f>
        <v/>
      </c>
      <c r="P797" s="58" t="str">
        <f>IF(B797&lt;&gt;"",IF(OR(D797&gt;0,G797&gt;0),COUNTIF($B$2:B797,B797),COUNTIFS($B$2:B797,B797,$E$2:E797,"&gt;0")),"")</f>
        <v/>
      </c>
    </row>
    <row r="798" spans="1:16" x14ac:dyDescent="0.35">
      <c r="A798" s="51" t="str">
        <f t="shared" si="36"/>
        <v/>
      </c>
      <c r="B798" s="99"/>
      <c r="C798" s="3"/>
      <c r="D798" s="13"/>
      <c r="E798" s="13"/>
      <c r="F798" s="13"/>
      <c r="G798" s="81"/>
      <c r="H798" s="107" t="str">
        <f>IF(B798&lt;&gt;"",IF(OR(O798=0,O798=999),"",SUMIFS($E$2:E798,$A$2:A798,A798)-SUMIFS($F$2:F798,$A$2:A798,A798)),"")</f>
        <v/>
      </c>
      <c r="I798" s="109" t="str">
        <f t="shared" si="38"/>
        <v/>
      </c>
      <c r="J798" s="113"/>
      <c r="K798" s="90"/>
      <c r="L798" s="73"/>
      <c r="M798" s="69" t="str">
        <f>IF(C798&lt;&gt;"",DailyLog!$S$3,"")</f>
        <v/>
      </c>
      <c r="N798" s="56" t="str">
        <f t="shared" si="37"/>
        <v/>
      </c>
      <c r="O798" s="53" t="str">
        <f>IF($B798&lt;&gt;"",IF(ISNUMBER(_xlfn.XMATCH($B798,Language!$A$6:$E$6)),0,IF(ISNUMBER(_xlfn.XMATCH($B798,Language!$A$29:$E$29)),'Lista de Prestatarios'!$B$3,VLOOKUP(B798,'Lista de Prestatarios'!$A$2:$B$500,2,FALSE))),"")</f>
        <v/>
      </c>
      <c r="P798" s="58" t="str">
        <f>IF(B798&lt;&gt;"",IF(OR(D798&gt;0,G798&gt;0),COUNTIF($B$2:B798,B798),COUNTIFS($B$2:B798,B798,$E$2:E798,"&gt;0")),"")</f>
        <v/>
      </c>
    </row>
    <row r="799" spans="1:16" x14ac:dyDescent="0.35">
      <c r="A799" s="51" t="str">
        <f t="shared" si="36"/>
        <v/>
      </c>
      <c r="B799" s="99"/>
      <c r="C799" s="3"/>
      <c r="D799" s="13"/>
      <c r="E799" s="13"/>
      <c r="F799" s="13"/>
      <c r="G799" s="81"/>
      <c r="H799" s="107" t="str">
        <f>IF(B799&lt;&gt;"",IF(OR(O799=0,O799=999),"",SUMIFS($E$2:E799,$A$2:A799,A799)-SUMIFS($F$2:F799,$A$2:A799,A799)),"")</f>
        <v/>
      </c>
      <c r="I799" s="109" t="str">
        <f t="shared" si="38"/>
        <v/>
      </c>
      <c r="J799" s="113"/>
      <c r="K799" s="90"/>
      <c r="L799" s="73"/>
      <c r="M799" s="69" t="str">
        <f>IF(C799&lt;&gt;"",DailyLog!$S$3,"")</f>
        <v/>
      </c>
      <c r="N799" s="56" t="str">
        <f t="shared" si="37"/>
        <v/>
      </c>
      <c r="O799" s="53" t="str">
        <f>IF($B799&lt;&gt;"",IF(ISNUMBER(_xlfn.XMATCH($B799,Language!$A$6:$E$6)),0,IF(ISNUMBER(_xlfn.XMATCH($B799,Language!$A$29:$E$29)),'Lista de Prestatarios'!$B$3,VLOOKUP(B799,'Lista de Prestatarios'!$A$2:$B$500,2,FALSE))),"")</f>
        <v/>
      </c>
      <c r="P799" s="58" t="str">
        <f>IF(B799&lt;&gt;"",IF(OR(D799&gt;0,G799&gt;0),COUNTIF($B$2:B799,B799),COUNTIFS($B$2:B799,B799,$E$2:E799,"&gt;0")),"")</f>
        <v/>
      </c>
    </row>
    <row r="800" spans="1:16" x14ac:dyDescent="0.35">
      <c r="A800" s="51" t="str">
        <f t="shared" si="36"/>
        <v/>
      </c>
      <c r="B800" s="99"/>
      <c r="C800" s="3"/>
      <c r="D800" s="13"/>
      <c r="E800" s="13"/>
      <c r="F800" s="13"/>
      <c r="G800" s="81"/>
      <c r="H800" s="107" t="str">
        <f>IF(B800&lt;&gt;"",IF(OR(O800=0,O800=999),"",SUMIFS($E$2:E800,$A$2:A800,A800)-SUMIFS($F$2:F800,$A$2:A800,A800)),"")</f>
        <v/>
      </c>
      <c r="I800" s="109" t="str">
        <f t="shared" si="38"/>
        <v/>
      </c>
      <c r="J800" s="113"/>
      <c r="K800" s="90"/>
      <c r="L800" s="73"/>
      <c r="M800" s="69" t="str">
        <f>IF(C800&lt;&gt;"",DailyLog!$S$3,"")</f>
        <v/>
      </c>
      <c r="N800" s="56" t="str">
        <f t="shared" si="37"/>
        <v/>
      </c>
      <c r="O800" s="53" t="str">
        <f>IF($B800&lt;&gt;"",IF(ISNUMBER(_xlfn.XMATCH($B800,Language!$A$6:$E$6)),0,IF(ISNUMBER(_xlfn.XMATCH($B800,Language!$A$29:$E$29)),'Lista de Prestatarios'!$B$3,VLOOKUP(B800,'Lista de Prestatarios'!$A$2:$B$500,2,FALSE))),"")</f>
        <v/>
      </c>
      <c r="P800" s="58" t="str">
        <f>IF(B800&lt;&gt;"",IF(OR(D800&gt;0,G800&gt;0),COUNTIF($B$2:B800,B800),COUNTIFS($B$2:B800,B800,$E$2:E800,"&gt;0")),"")</f>
        <v/>
      </c>
    </row>
    <row r="801" spans="1:16" x14ac:dyDescent="0.35">
      <c r="A801" s="51" t="str">
        <f t="shared" si="36"/>
        <v/>
      </c>
      <c r="B801" s="99"/>
      <c r="C801" s="3"/>
      <c r="D801" s="13"/>
      <c r="E801" s="13"/>
      <c r="F801" s="13"/>
      <c r="G801" s="81"/>
      <c r="H801" s="107" t="str">
        <f>IF(B801&lt;&gt;"",IF(OR(O801=0,O801=999),"",SUMIFS($E$2:E801,$A$2:A801,A801)-SUMIFS($F$2:F801,$A$2:A801,A801)),"")</f>
        <v/>
      </c>
      <c r="I801" s="109" t="str">
        <f t="shared" si="38"/>
        <v/>
      </c>
      <c r="J801" s="113"/>
      <c r="K801" s="90"/>
      <c r="L801" s="73"/>
      <c r="M801" s="69" t="str">
        <f>IF(C801&lt;&gt;"",DailyLog!$S$3,"")</f>
        <v/>
      </c>
      <c r="N801" s="56" t="str">
        <f t="shared" si="37"/>
        <v/>
      </c>
      <c r="O801" s="53" t="str">
        <f>IF($B801&lt;&gt;"",IF(ISNUMBER(_xlfn.XMATCH($B801,Language!$A$6:$E$6)),0,IF(ISNUMBER(_xlfn.XMATCH($B801,Language!$A$29:$E$29)),'Lista de Prestatarios'!$B$3,VLOOKUP(B801,'Lista de Prestatarios'!$A$2:$B$500,2,FALSE))),"")</f>
        <v/>
      </c>
      <c r="P801" s="58" t="str">
        <f>IF(B801&lt;&gt;"",IF(OR(D801&gt;0,G801&gt;0),COUNTIF($B$2:B801,B801),COUNTIFS($B$2:B801,B801,$E$2:E801,"&gt;0")),"")</f>
        <v/>
      </c>
    </row>
    <row r="802" spans="1:16" x14ac:dyDescent="0.35">
      <c r="A802" s="51" t="str">
        <f t="shared" si="36"/>
        <v/>
      </c>
      <c r="B802" s="99"/>
      <c r="C802" s="3"/>
      <c r="D802" s="13"/>
      <c r="E802" s="13"/>
      <c r="F802" s="13"/>
      <c r="G802" s="81"/>
      <c r="H802" s="107" t="str">
        <f>IF(B802&lt;&gt;"",IF(OR(O802=0,O802=999),"",SUMIFS($E$2:E802,$A$2:A802,A802)-SUMIFS($F$2:F802,$A$2:A802,A802)),"")</f>
        <v/>
      </c>
      <c r="I802" s="109" t="str">
        <f t="shared" si="38"/>
        <v/>
      </c>
      <c r="J802" s="113"/>
      <c r="K802" s="90"/>
      <c r="L802" s="73"/>
      <c r="M802" s="69" t="str">
        <f>IF(C802&lt;&gt;"",DailyLog!$S$3,"")</f>
        <v/>
      </c>
      <c r="N802" s="56" t="str">
        <f t="shared" si="37"/>
        <v/>
      </c>
      <c r="O802" s="53" t="str">
        <f>IF($B802&lt;&gt;"",IF(ISNUMBER(_xlfn.XMATCH($B802,Language!$A$6:$E$6)),0,IF(ISNUMBER(_xlfn.XMATCH($B802,Language!$A$29:$E$29)),'Lista de Prestatarios'!$B$3,VLOOKUP(B802,'Lista de Prestatarios'!$A$2:$B$500,2,FALSE))),"")</f>
        <v/>
      </c>
      <c r="P802" s="58" t="str">
        <f>IF(B802&lt;&gt;"",IF(OR(D802&gt;0,G802&gt;0),COUNTIF($B$2:B802,B802),COUNTIFS($B$2:B802,B802,$E$2:E802,"&gt;0")),"")</f>
        <v/>
      </c>
    </row>
    <row r="803" spans="1:16" x14ac:dyDescent="0.35">
      <c r="A803" s="51" t="str">
        <f t="shared" si="36"/>
        <v/>
      </c>
      <c r="B803" s="99"/>
      <c r="C803" s="3"/>
      <c r="D803" s="13"/>
      <c r="E803" s="13"/>
      <c r="F803" s="13"/>
      <c r="G803" s="81"/>
      <c r="H803" s="107" t="str">
        <f>IF(B803&lt;&gt;"",IF(OR(O803=0,O803=999),"",SUMIFS($E$2:E803,$A$2:A803,A803)-SUMIFS($F$2:F803,$A$2:A803,A803)),"")</f>
        <v/>
      </c>
      <c r="I803" s="109" t="str">
        <f t="shared" si="38"/>
        <v/>
      </c>
      <c r="J803" s="113"/>
      <c r="K803" s="90"/>
      <c r="L803" s="73"/>
      <c r="M803" s="69" t="str">
        <f>IF(C803&lt;&gt;"",DailyLog!$S$3,"")</f>
        <v/>
      </c>
      <c r="N803" s="56" t="str">
        <f t="shared" si="37"/>
        <v/>
      </c>
      <c r="O803" s="53" t="str">
        <f>IF($B803&lt;&gt;"",IF(ISNUMBER(_xlfn.XMATCH($B803,Language!$A$6:$E$6)),0,IF(ISNUMBER(_xlfn.XMATCH($B803,Language!$A$29:$E$29)),'Lista de Prestatarios'!$B$3,VLOOKUP(B803,'Lista de Prestatarios'!$A$2:$B$500,2,FALSE))),"")</f>
        <v/>
      </c>
      <c r="P803" s="58" t="str">
        <f>IF(B803&lt;&gt;"",IF(OR(D803&gt;0,G803&gt;0),COUNTIF($B$2:B803,B803),COUNTIFS($B$2:B803,B803,$E$2:E803,"&gt;0")),"")</f>
        <v/>
      </c>
    </row>
    <row r="804" spans="1:16" x14ac:dyDescent="0.35">
      <c r="A804" s="51" t="str">
        <f t="shared" si="36"/>
        <v/>
      </c>
      <c r="B804" s="99"/>
      <c r="C804" s="3"/>
      <c r="D804" s="13"/>
      <c r="E804" s="13"/>
      <c r="F804" s="13"/>
      <c r="G804" s="81"/>
      <c r="H804" s="107" t="str">
        <f>IF(B804&lt;&gt;"",IF(OR(O804=0,O804=999),"",SUMIFS($E$2:E804,$A$2:A804,A804)-SUMIFS($F$2:F804,$A$2:A804,A804)),"")</f>
        <v/>
      </c>
      <c r="I804" s="109" t="str">
        <f t="shared" si="38"/>
        <v/>
      </c>
      <c r="J804" s="113"/>
      <c r="K804" s="90"/>
      <c r="L804" s="73"/>
      <c r="M804" s="69" t="str">
        <f>IF(C804&lt;&gt;"",DailyLog!$S$3,"")</f>
        <v/>
      </c>
      <c r="N804" s="56" t="str">
        <f t="shared" si="37"/>
        <v/>
      </c>
      <c r="O804" s="53" t="str">
        <f>IF($B804&lt;&gt;"",IF(ISNUMBER(_xlfn.XMATCH($B804,Language!$A$6:$E$6)),0,IF(ISNUMBER(_xlfn.XMATCH($B804,Language!$A$29:$E$29)),'Lista de Prestatarios'!$B$3,VLOOKUP(B804,'Lista de Prestatarios'!$A$2:$B$500,2,FALSE))),"")</f>
        <v/>
      </c>
      <c r="P804" s="58" t="str">
        <f>IF(B804&lt;&gt;"",IF(OR(D804&gt;0,G804&gt;0),COUNTIF($B$2:B804,B804),COUNTIFS($B$2:B804,B804,$E$2:E804,"&gt;0")),"")</f>
        <v/>
      </c>
    </row>
    <row r="805" spans="1:16" x14ac:dyDescent="0.35">
      <c r="A805" s="51" t="str">
        <f t="shared" si="36"/>
        <v/>
      </c>
      <c r="B805" s="99"/>
      <c r="C805" s="3"/>
      <c r="D805" s="13"/>
      <c r="E805" s="13"/>
      <c r="F805" s="13"/>
      <c r="G805" s="81"/>
      <c r="H805" s="107" t="str">
        <f>IF(B805&lt;&gt;"",IF(OR(O805=0,O805=999),"",SUMIFS($E$2:E805,$A$2:A805,A805)-SUMIFS($F$2:F805,$A$2:A805,A805)),"")</f>
        <v/>
      </c>
      <c r="I805" s="109" t="str">
        <f t="shared" si="38"/>
        <v/>
      </c>
      <c r="J805" s="113"/>
      <c r="K805" s="90"/>
      <c r="L805" s="73"/>
      <c r="M805" s="69" t="str">
        <f>IF(C805&lt;&gt;"",DailyLog!$S$3,"")</f>
        <v/>
      </c>
      <c r="N805" s="56" t="str">
        <f t="shared" si="37"/>
        <v/>
      </c>
      <c r="O805" s="53" t="str">
        <f>IF($B805&lt;&gt;"",IF(ISNUMBER(_xlfn.XMATCH($B805,Language!$A$6:$E$6)),0,IF(ISNUMBER(_xlfn.XMATCH($B805,Language!$A$29:$E$29)),'Lista de Prestatarios'!$B$3,VLOOKUP(B805,'Lista de Prestatarios'!$A$2:$B$500,2,FALSE))),"")</f>
        <v/>
      </c>
      <c r="P805" s="58" t="str">
        <f>IF(B805&lt;&gt;"",IF(OR(D805&gt;0,G805&gt;0),COUNTIF($B$2:B805,B805),COUNTIFS($B$2:B805,B805,$E$2:E805,"&gt;0")),"")</f>
        <v/>
      </c>
    </row>
    <row r="806" spans="1:16" x14ac:dyDescent="0.35">
      <c r="A806" s="51" t="str">
        <f t="shared" si="36"/>
        <v/>
      </c>
      <c r="B806" s="99"/>
      <c r="C806" s="3"/>
      <c r="D806" s="13"/>
      <c r="E806" s="13"/>
      <c r="F806" s="13"/>
      <c r="G806" s="81"/>
      <c r="H806" s="107" t="str">
        <f>IF(B806&lt;&gt;"",IF(OR(O806=0,O806=999),"",SUMIFS($E$2:E806,$A$2:A806,A806)-SUMIFS($F$2:F806,$A$2:A806,A806)),"")</f>
        <v/>
      </c>
      <c r="I806" s="109" t="str">
        <f t="shared" si="38"/>
        <v/>
      </c>
      <c r="J806" s="113"/>
      <c r="K806" s="90"/>
      <c r="L806" s="73"/>
      <c r="M806" s="69" t="str">
        <f>IF(C806&lt;&gt;"",DailyLog!$S$3,"")</f>
        <v/>
      </c>
      <c r="N806" s="56" t="str">
        <f t="shared" si="37"/>
        <v/>
      </c>
      <c r="O806" s="53" t="str">
        <f>IF($B806&lt;&gt;"",IF(ISNUMBER(_xlfn.XMATCH($B806,Language!$A$6:$E$6)),0,IF(ISNUMBER(_xlfn.XMATCH($B806,Language!$A$29:$E$29)),'Lista de Prestatarios'!$B$3,VLOOKUP(B806,'Lista de Prestatarios'!$A$2:$B$500,2,FALSE))),"")</f>
        <v/>
      </c>
      <c r="P806" s="58" t="str">
        <f>IF(B806&lt;&gt;"",IF(OR(D806&gt;0,G806&gt;0),COUNTIF($B$2:B806,B806),COUNTIFS($B$2:B806,B806,$E$2:E806,"&gt;0")),"")</f>
        <v/>
      </c>
    </row>
    <row r="807" spans="1:16" x14ac:dyDescent="0.35">
      <c r="A807" s="51" t="str">
        <f t="shared" si="36"/>
        <v/>
      </c>
      <c r="B807" s="99"/>
      <c r="C807" s="3"/>
      <c r="D807" s="13"/>
      <c r="E807" s="13"/>
      <c r="F807" s="13"/>
      <c r="G807" s="81"/>
      <c r="H807" s="107" t="str">
        <f>IF(B807&lt;&gt;"",IF(OR(O807=0,O807=999),"",SUMIFS($E$2:E807,$A$2:A807,A807)-SUMIFS($F$2:F807,$A$2:A807,A807)),"")</f>
        <v/>
      </c>
      <c r="I807" s="109" t="str">
        <f t="shared" si="38"/>
        <v/>
      </c>
      <c r="J807" s="113"/>
      <c r="K807" s="90"/>
      <c r="L807" s="73"/>
      <c r="M807" s="69" t="str">
        <f>IF(C807&lt;&gt;"",DailyLog!$S$3,"")</f>
        <v/>
      </c>
      <c r="N807" s="56" t="str">
        <f t="shared" si="37"/>
        <v/>
      </c>
      <c r="O807" s="53" t="str">
        <f>IF($B807&lt;&gt;"",IF(ISNUMBER(_xlfn.XMATCH($B807,Language!$A$6:$E$6)),0,IF(ISNUMBER(_xlfn.XMATCH($B807,Language!$A$29:$E$29)),'Lista de Prestatarios'!$B$3,VLOOKUP(B807,'Lista de Prestatarios'!$A$2:$B$500,2,FALSE))),"")</f>
        <v/>
      </c>
      <c r="P807" s="58" t="str">
        <f>IF(B807&lt;&gt;"",IF(OR(D807&gt;0,G807&gt;0),COUNTIF($B$2:B807,B807),COUNTIFS($B$2:B807,B807,$E$2:E807,"&gt;0")),"")</f>
        <v/>
      </c>
    </row>
    <row r="808" spans="1:16" x14ac:dyDescent="0.35">
      <c r="A808" s="51" t="str">
        <f t="shared" si="36"/>
        <v/>
      </c>
      <c r="B808" s="99"/>
      <c r="C808" s="3"/>
      <c r="D808" s="13"/>
      <c r="E808" s="13"/>
      <c r="F808" s="13"/>
      <c r="G808" s="81"/>
      <c r="H808" s="107" t="str">
        <f>IF(B808&lt;&gt;"",IF(OR(O808=0,O808=999),"",SUMIFS($E$2:E808,$A$2:A808,A808)-SUMIFS($F$2:F808,$A$2:A808,A808)),"")</f>
        <v/>
      </c>
      <c r="I808" s="109" t="str">
        <f t="shared" si="38"/>
        <v/>
      </c>
      <c r="J808" s="113"/>
      <c r="K808" s="90"/>
      <c r="L808" s="73"/>
      <c r="M808" s="69" t="str">
        <f>IF(C808&lt;&gt;"",DailyLog!$S$3,"")</f>
        <v/>
      </c>
      <c r="N808" s="56" t="str">
        <f t="shared" si="37"/>
        <v/>
      </c>
      <c r="O808" s="53" t="str">
        <f>IF($B808&lt;&gt;"",IF(ISNUMBER(_xlfn.XMATCH($B808,Language!$A$6:$E$6)),0,IF(ISNUMBER(_xlfn.XMATCH($B808,Language!$A$29:$E$29)),'Lista de Prestatarios'!$B$3,VLOOKUP(B808,'Lista de Prestatarios'!$A$2:$B$500,2,FALSE))),"")</f>
        <v/>
      </c>
      <c r="P808" s="58" t="str">
        <f>IF(B808&lt;&gt;"",IF(OR(D808&gt;0,G808&gt;0),COUNTIF($B$2:B808,B808),COUNTIFS($B$2:B808,B808,$E$2:E808,"&gt;0")),"")</f>
        <v/>
      </c>
    </row>
    <row r="809" spans="1:16" x14ac:dyDescent="0.35">
      <c r="A809" s="51" t="str">
        <f t="shared" si="36"/>
        <v/>
      </c>
      <c r="B809" s="99"/>
      <c r="C809" s="3"/>
      <c r="D809" s="13"/>
      <c r="E809" s="13"/>
      <c r="F809" s="13"/>
      <c r="G809" s="81"/>
      <c r="H809" s="107" t="str">
        <f>IF(B809&lt;&gt;"",IF(OR(O809=0,O809=999),"",SUMIFS($E$2:E809,$A$2:A809,A809)-SUMIFS($F$2:F809,$A$2:A809,A809)),"")</f>
        <v/>
      </c>
      <c r="I809" s="109" t="str">
        <f t="shared" si="38"/>
        <v/>
      </c>
      <c r="J809" s="113"/>
      <c r="K809" s="90"/>
      <c r="L809" s="73"/>
      <c r="M809" s="69" t="str">
        <f>IF(C809&lt;&gt;"",DailyLog!$S$3,"")</f>
        <v/>
      </c>
      <c r="N809" s="56" t="str">
        <f t="shared" si="37"/>
        <v/>
      </c>
      <c r="O809" s="53" t="str">
        <f>IF($B809&lt;&gt;"",IF(ISNUMBER(_xlfn.XMATCH($B809,Language!$A$6:$E$6)),0,IF(ISNUMBER(_xlfn.XMATCH($B809,Language!$A$29:$E$29)),'Lista de Prestatarios'!$B$3,VLOOKUP(B809,'Lista de Prestatarios'!$A$2:$B$500,2,FALSE))),"")</f>
        <v/>
      </c>
      <c r="P809" s="58" t="str">
        <f>IF(B809&lt;&gt;"",IF(OR(D809&gt;0,G809&gt;0),COUNTIF($B$2:B809,B809),COUNTIFS($B$2:B809,B809,$E$2:E809,"&gt;0")),"")</f>
        <v/>
      </c>
    </row>
    <row r="810" spans="1:16" x14ac:dyDescent="0.35">
      <c r="A810" s="51" t="str">
        <f t="shared" si="36"/>
        <v/>
      </c>
      <c r="B810" s="99"/>
      <c r="C810" s="3"/>
      <c r="D810" s="13"/>
      <c r="E810" s="13"/>
      <c r="F810" s="13"/>
      <c r="G810" s="81"/>
      <c r="H810" s="107" t="str">
        <f>IF(B810&lt;&gt;"",IF(OR(O810=0,O810=999),"",SUMIFS($E$2:E810,$A$2:A810,A810)-SUMIFS($F$2:F810,$A$2:A810,A810)),"")</f>
        <v/>
      </c>
      <c r="I810" s="109" t="str">
        <f t="shared" si="38"/>
        <v/>
      </c>
      <c r="J810" s="113"/>
      <c r="K810" s="90"/>
      <c r="L810" s="73"/>
      <c r="M810" s="69" t="str">
        <f>IF(C810&lt;&gt;"",DailyLog!$S$3,"")</f>
        <v/>
      </c>
      <c r="N810" s="56" t="str">
        <f t="shared" si="37"/>
        <v/>
      </c>
      <c r="O810" s="53" t="str">
        <f>IF($B810&lt;&gt;"",IF(ISNUMBER(_xlfn.XMATCH($B810,Language!$A$6:$E$6)),0,IF(ISNUMBER(_xlfn.XMATCH($B810,Language!$A$29:$E$29)),'Lista de Prestatarios'!$B$3,VLOOKUP(B810,'Lista de Prestatarios'!$A$2:$B$500,2,FALSE))),"")</f>
        <v/>
      </c>
      <c r="P810" s="58" t="str">
        <f>IF(B810&lt;&gt;"",IF(OR(D810&gt;0,G810&gt;0),COUNTIF($B$2:B810,B810),COUNTIFS($B$2:B810,B810,$E$2:E810,"&gt;0")),"")</f>
        <v/>
      </c>
    </row>
    <row r="811" spans="1:16" x14ac:dyDescent="0.35">
      <c r="A811" s="51" t="str">
        <f t="shared" si="36"/>
        <v/>
      </c>
      <c r="B811" s="99"/>
      <c r="C811" s="3"/>
      <c r="D811" s="13"/>
      <c r="E811" s="13"/>
      <c r="F811" s="13"/>
      <c r="G811" s="81"/>
      <c r="H811" s="107" t="str">
        <f>IF(B811&lt;&gt;"",IF(OR(O811=0,O811=999),"",SUMIFS($E$2:E811,$A$2:A811,A811)-SUMIFS($F$2:F811,$A$2:A811,A811)),"")</f>
        <v/>
      </c>
      <c r="I811" s="109" t="str">
        <f t="shared" si="38"/>
        <v/>
      </c>
      <c r="J811" s="113"/>
      <c r="K811" s="90"/>
      <c r="L811" s="73"/>
      <c r="M811" s="69" t="str">
        <f>IF(C811&lt;&gt;"",DailyLog!$S$3,"")</f>
        <v/>
      </c>
      <c r="N811" s="56" t="str">
        <f t="shared" si="37"/>
        <v/>
      </c>
      <c r="O811" s="53" t="str">
        <f>IF($B811&lt;&gt;"",IF(ISNUMBER(_xlfn.XMATCH($B811,Language!$A$6:$E$6)),0,IF(ISNUMBER(_xlfn.XMATCH($B811,Language!$A$29:$E$29)),'Lista de Prestatarios'!$B$3,VLOOKUP(B811,'Lista de Prestatarios'!$A$2:$B$500,2,FALSE))),"")</f>
        <v/>
      </c>
      <c r="P811" s="58" t="str">
        <f>IF(B811&lt;&gt;"",IF(OR(D811&gt;0,G811&gt;0),COUNTIF($B$2:B811,B811),COUNTIFS($B$2:B811,B811,$E$2:E811,"&gt;0")),"")</f>
        <v/>
      </c>
    </row>
    <row r="812" spans="1:16" x14ac:dyDescent="0.35">
      <c r="A812" s="51" t="str">
        <f t="shared" si="36"/>
        <v/>
      </c>
      <c r="B812" s="99"/>
      <c r="C812" s="3"/>
      <c r="D812" s="13"/>
      <c r="E812" s="13"/>
      <c r="F812" s="13"/>
      <c r="G812" s="81"/>
      <c r="H812" s="107" t="str">
        <f>IF(B812&lt;&gt;"",IF(OR(O812=0,O812=999),"",SUMIFS($E$2:E812,$A$2:A812,A812)-SUMIFS($F$2:F812,$A$2:A812,A812)),"")</f>
        <v/>
      </c>
      <c r="I812" s="109" t="str">
        <f t="shared" si="38"/>
        <v/>
      </c>
      <c r="J812" s="113"/>
      <c r="K812" s="90"/>
      <c r="L812" s="73"/>
      <c r="M812" s="69" t="str">
        <f>IF(C812&lt;&gt;"",DailyLog!$S$3,"")</f>
        <v/>
      </c>
      <c r="N812" s="56" t="str">
        <f t="shared" si="37"/>
        <v/>
      </c>
      <c r="O812" s="53" t="str">
        <f>IF($B812&lt;&gt;"",IF(ISNUMBER(_xlfn.XMATCH($B812,Language!$A$6:$E$6)),0,IF(ISNUMBER(_xlfn.XMATCH($B812,Language!$A$29:$E$29)),'Lista de Prestatarios'!$B$3,VLOOKUP(B812,'Lista de Prestatarios'!$A$2:$B$500,2,FALSE))),"")</f>
        <v/>
      </c>
      <c r="P812" s="58" t="str">
        <f>IF(B812&lt;&gt;"",IF(OR(D812&gt;0,G812&gt;0),COUNTIF($B$2:B812,B812),COUNTIFS($B$2:B812,B812,$E$2:E812,"&gt;0")),"")</f>
        <v/>
      </c>
    </row>
    <row r="813" spans="1:16" x14ac:dyDescent="0.35">
      <c r="A813" s="51" t="str">
        <f t="shared" si="36"/>
        <v/>
      </c>
      <c r="B813" s="99"/>
      <c r="C813" s="3"/>
      <c r="D813" s="13"/>
      <c r="E813" s="13"/>
      <c r="F813" s="13"/>
      <c r="G813" s="81"/>
      <c r="H813" s="107" t="str">
        <f>IF(B813&lt;&gt;"",IF(OR(O813=0,O813=999),"",SUMIFS($E$2:E813,$A$2:A813,A813)-SUMIFS($F$2:F813,$A$2:A813,A813)),"")</f>
        <v/>
      </c>
      <c r="I813" s="109" t="str">
        <f t="shared" si="38"/>
        <v/>
      </c>
      <c r="J813" s="113"/>
      <c r="K813" s="90"/>
      <c r="L813" s="73"/>
      <c r="M813" s="69" t="str">
        <f>IF(C813&lt;&gt;"",DailyLog!$S$3,"")</f>
        <v/>
      </c>
      <c r="N813" s="56" t="str">
        <f t="shared" si="37"/>
        <v/>
      </c>
      <c r="O813" s="53" t="str">
        <f>IF($B813&lt;&gt;"",IF(ISNUMBER(_xlfn.XMATCH($B813,Language!$A$6:$E$6)),0,IF(ISNUMBER(_xlfn.XMATCH($B813,Language!$A$29:$E$29)),'Lista de Prestatarios'!$B$3,VLOOKUP(B813,'Lista de Prestatarios'!$A$2:$B$500,2,FALSE))),"")</f>
        <v/>
      </c>
      <c r="P813" s="58" t="str">
        <f>IF(B813&lt;&gt;"",IF(OR(D813&gt;0,G813&gt;0),COUNTIF($B$2:B813,B813),COUNTIFS($B$2:B813,B813,$E$2:E813,"&gt;0")),"")</f>
        <v/>
      </c>
    </row>
    <row r="814" spans="1:16" x14ac:dyDescent="0.35">
      <c r="A814" s="51" t="str">
        <f t="shared" si="36"/>
        <v/>
      </c>
      <c r="B814" s="99"/>
      <c r="C814" s="3"/>
      <c r="D814" s="13"/>
      <c r="E814" s="13"/>
      <c r="F814" s="13"/>
      <c r="G814" s="81"/>
      <c r="H814" s="107" t="str">
        <f>IF(B814&lt;&gt;"",IF(OR(O814=0,O814=999),"",SUMIFS($E$2:E814,$A$2:A814,A814)-SUMIFS($F$2:F814,$A$2:A814,A814)),"")</f>
        <v/>
      </c>
      <c r="I814" s="109" t="str">
        <f t="shared" si="38"/>
        <v/>
      </c>
      <c r="J814" s="113"/>
      <c r="K814" s="90"/>
      <c r="L814" s="73"/>
      <c r="M814" s="69" t="str">
        <f>IF(C814&lt;&gt;"",DailyLog!$S$3,"")</f>
        <v/>
      </c>
      <c r="N814" s="56" t="str">
        <f t="shared" si="37"/>
        <v/>
      </c>
      <c r="O814" s="53" t="str">
        <f>IF($B814&lt;&gt;"",IF(ISNUMBER(_xlfn.XMATCH($B814,Language!$A$6:$E$6)),0,IF(ISNUMBER(_xlfn.XMATCH($B814,Language!$A$29:$E$29)),'Lista de Prestatarios'!$B$3,VLOOKUP(B814,'Lista de Prestatarios'!$A$2:$B$500,2,FALSE))),"")</f>
        <v/>
      </c>
      <c r="P814" s="58" t="str">
        <f>IF(B814&lt;&gt;"",IF(OR(D814&gt;0,G814&gt;0),COUNTIF($B$2:B814,B814),COUNTIFS($B$2:B814,B814,$E$2:E814,"&gt;0")),"")</f>
        <v/>
      </c>
    </row>
    <row r="815" spans="1:16" x14ac:dyDescent="0.35">
      <c r="A815" s="51" t="str">
        <f t="shared" si="36"/>
        <v/>
      </c>
      <c r="B815" s="99"/>
      <c r="C815" s="3"/>
      <c r="D815" s="13"/>
      <c r="E815" s="13"/>
      <c r="F815" s="13"/>
      <c r="G815" s="81"/>
      <c r="H815" s="107" t="str">
        <f>IF(B815&lt;&gt;"",IF(OR(O815=0,O815=999),"",SUMIFS($E$2:E815,$A$2:A815,A815)-SUMIFS($F$2:F815,$A$2:A815,A815)),"")</f>
        <v/>
      </c>
      <c r="I815" s="109" t="str">
        <f t="shared" si="38"/>
        <v/>
      </c>
      <c r="J815" s="113"/>
      <c r="K815" s="90"/>
      <c r="L815" s="73"/>
      <c r="M815" s="69" t="str">
        <f>IF(C815&lt;&gt;"",DailyLog!$S$3,"")</f>
        <v/>
      </c>
      <c r="N815" s="56" t="str">
        <f t="shared" si="37"/>
        <v/>
      </c>
      <c r="O815" s="53" t="str">
        <f>IF($B815&lt;&gt;"",IF(ISNUMBER(_xlfn.XMATCH($B815,Language!$A$6:$E$6)),0,IF(ISNUMBER(_xlfn.XMATCH($B815,Language!$A$29:$E$29)),'Lista de Prestatarios'!$B$3,VLOOKUP(B815,'Lista de Prestatarios'!$A$2:$B$500,2,FALSE))),"")</f>
        <v/>
      </c>
      <c r="P815" s="58" t="str">
        <f>IF(B815&lt;&gt;"",IF(OR(D815&gt;0,G815&gt;0),COUNTIF($B$2:B815,B815),COUNTIFS($B$2:B815,B815,$E$2:E815,"&gt;0")),"")</f>
        <v/>
      </c>
    </row>
    <row r="816" spans="1:16" x14ac:dyDescent="0.35">
      <c r="A816" s="51" t="str">
        <f t="shared" si="36"/>
        <v/>
      </c>
      <c r="B816" s="99"/>
      <c r="C816" s="3"/>
      <c r="D816" s="13"/>
      <c r="E816" s="13"/>
      <c r="F816" s="13"/>
      <c r="G816" s="81"/>
      <c r="H816" s="107" t="str">
        <f>IF(B816&lt;&gt;"",IF(OR(O816=0,O816=999),"",SUMIFS($E$2:E816,$A$2:A816,A816)-SUMIFS($F$2:F816,$A$2:A816,A816)),"")</f>
        <v/>
      </c>
      <c r="I816" s="109" t="str">
        <f t="shared" si="38"/>
        <v/>
      </c>
      <c r="J816" s="113"/>
      <c r="K816" s="90"/>
      <c r="L816" s="73"/>
      <c r="M816" s="69" t="str">
        <f>IF(C816&lt;&gt;"",DailyLog!$S$3,"")</f>
        <v/>
      </c>
      <c r="N816" s="56" t="str">
        <f t="shared" si="37"/>
        <v/>
      </c>
      <c r="O816" s="53" t="str">
        <f>IF($B816&lt;&gt;"",IF(ISNUMBER(_xlfn.XMATCH($B816,Language!$A$6:$E$6)),0,IF(ISNUMBER(_xlfn.XMATCH($B816,Language!$A$29:$E$29)),'Lista de Prestatarios'!$B$3,VLOOKUP(B816,'Lista de Prestatarios'!$A$2:$B$500,2,FALSE))),"")</f>
        <v/>
      </c>
      <c r="P816" s="58" t="str">
        <f>IF(B816&lt;&gt;"",IF(OR(D816&gt;0,G816&gt;0),COUNTIF($B$2:B816,B816),COUNTIFS($B$2:B816,B816,$E$2:E816,"&gt;0")),"")</f>
        <v/>
      </c>
    </row>
    <row r="817" spans="1:16" x14ac:dyDescent="0.35">
      <c r="A817" s="51" t="str">
        <f t="shared" si="36"/>
        <v/>
      </c>
      <c r="B817" s="99"/>
      <c r="C817" s="3"/>
      <c r="D817" s="13"/>
      <c r="E817" s="13"/>
      <c r="F817" s="13"/>
      <c r="G817" s="81"/>
      <c r="H817" s="107" t="str">
        <f>IF(B817&lt;&gt;"",IF(OR(O817=0,O817=999),"",SUMIFS($E$2:E817,$A$2:A817,A817)-SUMIFS($F$2:F817,$A$2:A817,A817)),"")</f>
        <v/>
      </c>
      <c r="I817" s="109" t="str">
        <f t="shared" si="38"/>
        <v/>
      </c>
      <c r="J817" s="113"/>
      <c r="K817" s="90"/>
      <c r="L817" s="73"/>
      <c r="M817" s="69" t="str">
        <f>IF(C817&lt;&gt;"",DailyLog!$S$3,"")</f>
        <v/>
      </c>
      <c r="N817" s="56" t="str">
        <f t="shared" si="37"/>
        <v/>
      </c>
      <c r="O817" s="53" t="str">
        <f>IF($B817&lt;&gt;"",IF(ISNUMBER(_xlfn.XMATCH($B817,Language!$A$6:$E$6)),0,IF(ISNUMBER(_xlfn.XMATCH($B817,Language!$A$29:$E$29)),'Lista de Prestatarios'!$B$3,VLOOKUP(B817,'Lista de Prestatarios'!$A$2:$B$500,2,FALSE))),"")</f>
        <v/>
      </c>
      <c r="P817" s="58" t="str">
        <f>IF(B817&lt;&gt;"",IF(OR(D817&gt;0,G817&gt;0),COUNTIF($B$2:B817,B817),COUNTIFS($B$2:B817,B817,$E$2:E817,"&gt;0")),"")</f>
        <v/>
      </c>
    </row>
    <row r="818" spans="1:16" x14ac:dyDescent="0.35">
      <c r="A818" s="51" t="str">
        <f t="shared" si="36"/>
        <v/>
      </c>
      <c r="B818" s="99"/>
      <c r="C818" s="3"/>
      <c r="D818" s="13"/>
      <c r="E818" s="13"/>
      <c r="F818" s="13"/>
      <c r="G818" s="81"/>
      <c r="H818" s="107" t="str">
        <f>IF(B818&lt;&gt;"",IF(OR(O818=0,O818=999),"",SUMIFS($E$2:E818,$A$2:A818,A818)-SUMIFS($F$2:F818,$A$2:A818,A818)),"")</f>
        <v/>
      </c>
      <c r="I818" s="109" t="str">
        <f t="shared" si="38"/>
        <v/>
      </c>
      <c r="J818" s="113"/>
      <c r="K818" s="90"/>
      <c r="L818" s="73"/>
      <c r="M818" s="69" t="str">
        <f>IF(C818&lt;&gt;"",DailyLog!$S$3,"")</f>
        <v/>
      </c>
      <c r="N818" s="56" t="str">
        <f t="shared" si="37"/>
        <v/>
      </c>
      <c r="O818" s="53" t="str">
        <f>IF($B818&lt;&gt;"",IF(ISNUMBER(_xlfn.XMATCH($B818,Language!$A$6:$E$6)),0,IF(ISNUMBER(_xlfn.XMATCH($B818,Language!$A$29:$E$29)),'Lista de Prestatarios'!$B$3,VLOOKUP(B818,'Lista de Prestatarios'!$A$2:$B$500,2,FALSE))),"")</f>
        <v/>
      </c>
      <c r="P818" s="58" t="str">
        <f>IF(B818&lt;&gt;"",IF(OR(D818&gt;0,G818&gt;0),COUNTIF($B$2:B818,B818),COUNTIFS($B$2:B818,B818,$E$2:E818,"&gt;0")),"")</f>
        <v/>
      </c>
    </row>
    <row r="819" spans="1:16" x14ac:dyDescent="0.35">
      <c r="A819" s="51" t="str">
        <f t="shared" si="36"/>
        <v/>
      </c>
      <c r="B819" s="99"/>
      <c r="C819" s="3"/>
      <c r="D819" s="13"/>
      <c r="E819" s="13"/>
      <c r="F819" s="13"/>
      <c r="G819" s="81"/>
      <c r="H819" s="107" t="str">
        <f>IF(B819&lt;&gt;"",IF(OR(O819=0,O819=999),"",SUMIFS($E$2:E819,$A$2:A819,A819)-SUMIFS($F$2:F819,$A$2:A819,A819)),"")</f>
        <v/>
      </c>
      <c r="I819" s="109" t="str">
        <f t="shared" si="38"/>
        <v/>
      </c>
      <c r="J819" s="113"/>
      <c r="K819" s="90"/>
      <c r="L819" s="73"/>
      <c r="M819" s="69" t="str">
        <f>IF(C819&lt;&gt;"",DailyLog!$S$3,"")</f>
        <v/>
      </c>
      <c r="N819" s="56" t="str">
        <f t="shared" si="37"/>
        <v/>
      </c>
      <c r="O819" s="53" t="str">
        <f>IF($B819&lt;&gt;"",IF(ISNUMBER(_xlfn.XMATCH($B819,Language!$A$6:$E$6)),0,IF(ISNUMBER(_xlfn.XMATCH($B819,Language!$A$29:$E$29)),'Lista de Prestatarios'!$B$3,VLOOKUP(B819,'Lista de Prestatarios'!$A$2:$B$500,2,FALSE))),"")</f>
        <v/>
      </c>
      <c r="P819" s="58" t="str">
        <f>IF(B819&lt;&gt;"",IF(OR(D819&gt;0,G819&gt;0),COUNTIF($B$2:B819,B819),COUNTIFS($B$2:B819,B819,$E$2:E819,"&gt;0")),"")</f>
        <v/>
      </c>
    </row>
    <row r="820" spans="1:16" x14ac:dyDescent="0.35">
      <c r="A820" s="51" t="str">
        <f t="shared" si="36"/>
        <v/>
      </c>
      <c r="B820" s="99"/>
      <c r="C820" s="3"/>
      <c r="D820" s="13"/>
      <c r="E820" s="13"/>
      <c r="F820" s="13"/>
      <c r="G820" s="81"/>
      <c r="H820" s="107" t="str">
        <f>IF(B820&lt;&gt;"",IF(OR(O820=0,O820=999),"",SUMIFS($E$2:E820,$A$2:A820,A820)-SUMIFS($F$2:F820,$A$2:A820,A820)),"")</f>
        <v/>
      </c>
      <c r="I820" s="109" t="str">
        <f t="shared" si="38"/>
        <v/>
      </c>
      <c r="J820" s="113"/>
      <c r="K820" s="90"/>
      <c r="L820" s="73"/>
      <c r="M820" s="69" t="str">
        <f>IF(C820&lt;&gt;"",DailyLog!$S$3,"")</f>
        <v/>
      </c>
      <c r="N820" s="56" t="str">
        <f t="shared" si="37"/>
        <v/>
      </c>
      <c r="O820" s="53" t="str">
        <f>IF($B820&lt;&gt;"",IF(ISNUMBER(_xlfn.XMATCH($B820,Language!$A$6:$E$6)),0,IF(ISNUMBER(_xlfn.XMATCH($B820,Language!$A$29:$E$29)),'Lista de Prestatarios'!$B$3,VLOOKUP(B820,'Lista de Prestatarios'!$A$2:$B$500,2,FALSE))),"")</f>
        <v/>
      </c>
      <c r="P820" s="58" t="str">
        <f>IF(B820&lt;&gt;"",IF(OR(D820&gt;0,G820&gt;0),COUNTIF($B$2:B820,B820),COUNTIFS($B$2:B820,B820,$E$2:E820,"&gt;0")),"")</f>
        <v/>
      </c>
    </row>
    <row r="821" spans="1:16" x14ac:dyDescent="0.35">
      <c r="A821" s="51" t="str">
        <f t="shared" si="36"/>
        <v/>
      </c>
      <c r="B821" s="99"/>
      <c r="C821" s="3"/>
      <c r="D821" s="13"/>
      <c r="E821" s="13"/>
      <c r="F821" s="13"/>
      <c r="G821" s="81"/>
      <c r="H821" s="107" t="str">
        <f>IF(B821&lt;&gt;"",IF(OR(O821=0,O821=999),"",SUMIFS($E$2:E821,$A$2:A821,A821)-SUMIFS($F$2:F821,$A$2:A821,A821)),"")</f>
        <v/>
      </c>
      <c r="I821" s="109" t="str">
        <f t="shared" si="38"/>
        <v/>
      </c>
      <c r="J821" s="113"/>
      <c r="K821" s="90"/>
      <c r="L821" s="73"/>
      <c r="M821" s="69" t="str">
        <f>IF(C821&lt;&gt;"",DailyLog!$S$3,"")</f>
        <v/>
      </c>
      <c r="N821" s="56" t="str">
        <f t="shared" si="37"/>
        <v/>
      </c>
      <c r="O821" s="53" t="str">
        <f>IF($B821&lt;&gt;"",IF(ISNUMBER(_xlfn.XMATCH($B821,Language!$A$6:$E$6)),0,IF(ISNUMBER(_xlfn.XMATCH($B821,Language!$A$29:$E$29)),'Lista de Prestatarios'!$B$3,VLOOKUP(B821,'Lista de Prestatarios'!$A$2:$B$500,2,FALSE))),"")</f>
        <v/>
      </c>
      <c r="P821" s="58" t="str">
        <f>IF(B821&lt;&gt;"",IF(OR(D821&gt;0,G821&gt;0),COUNTIF($B$2:B821,B821),COUNTIFS($B$2:B821,B821,$E$2:E821,"&gt;0")),"")</f>
        <v/>
      </c>
    </row>
    <row r="822" spans="1:16" x14ac:dyDescent="0.35">
      <c r="A822" s="51" t="str">
        <f t="shared" si="36"/>
        <v/>
      </c>
      <c r="B822" s="99"/>
      <c r="C822" s="3"/>
      <c r="D822" s="13"/>
      <c r="E822" s="13"/>
      <c r="F822" s="13"/>
      <c r="G822" s="81"/>
      <c r="H822" s="107" t="str">
        <f>IF(B822&lt;&gt;"",IF(OR(O822=0,O822=999),"",SUMIFS($E$2:E822,$A$2:A822,A822)-SUMIFS($F$2:F822,$A$2:A822,A822)),"")</f>
        <v/>
      </c>
      <c r="I822" s="109" t="str">
        <f t="shared" si="38"/>
        <v/>
      </c>
      <c r="J822" s="113"/>
      <c r="K822" s="90"/>
      <c r="L822" s="73"/>
      <c r="M822" s="69" t="str">
        <f>IF(C822&lt;&gt;"",DailyLog!$S$3,"")</f>
        <v/>
      </c>
      <c r="N822" s="56" t="str">
        <f t="shared" si="37"/>
        <v/>
      </c>
      <c r="O822" s="53" t="str">
        <f>IF($B822&lt;&gt;"",IF(ISNUMBER(_xlfn.XMATCH($B822,Language!$A$6:$E$6)),0,IF(ISNUMBER(_xlfn.XMATCH($B822,Language!$A$29:$E$29)),'Lista de Prestatarios'!$B$3,VLOOKUP(B822,'Lista de Prestatarios'!$A$2:$B$500,2,FALSE))),"")</f>
        <v/>
      </c>
      <c r="P822" s="58" t="str">
        <f>IF(B822&lt;&gt;"",IF(OR(D822&gt;0,G822&gt;0),COUNTIF($B$2:B822,B822),COUNTIFS($B$2:B822,B822,$E$2:E822,"&gt;0")),"")</f>
        <v/>
      </c>
    </row>
    <row r="823" spans="1:16" x14ac:dyDescent="0.35">
      <c r="A823" s="51" t="str">
        <f t="shared" si="36"/>
        <v/>
      </c>
      <c r="B823" s="99"/>
      <c r="C823" s="3"/>
      <c r="D823" s="13"/>
      <c r="E823" s="13"/>
      <c r="F823" s="13"/>
      <c r="G823" s="81"/>
      <c r="H823" s="107" t="str">
        <f>IF(B823&lt;&gt;"",IF(OR(O823=0,O823=999),"",SUMIFS($E$2:E823,$A$2:A823,A823)-SUMIFS($F$2:F823,$A$2:A823,A823)),"")</f>
        <v/>
      </c>
      <c r="I823" s="109" t="str">
        <f t="shared" si="38"/>
        <v/>
      </c>
      <c r="J823" s="113"/>
      <c r="K823" s="90"/>
      <c r="L823" s="73"/>
      <c r="M823" s="69" t="str">
        <f>IF(C823&lt;&gt;"",DailyLog!$S$3,"")</f>
        <v/>
      </c>
      <c r="N823" s="56" t="str">
        <f t="shared" si="37"/>
        <v/>
      </c>
      <c r="O823" s="53" t="str">
        <f>IF($B823&lt;&gt;"",IF(ISNUMBER(_xlfn.XMATCH($B823,Language!$A$6:$E$6)),0,IF(ISNUMBER(_xlfn.XMATCH($B823,Language!$A$29:$E$29)),'Lista de Prestatarios'!$B$3,VLOOKUP(B823,'Lista de Prestatarios'!$A$2:$B$500,2,FALSE))),"")</f>
        <v/>
      </c>
      <c r="P823" s="58" t="str">
        <f>IF(B823&lt;&gt;"",IF(OR(D823&gt;0,G823&gt;0),COUNTIF($B$2:B823,B823),COUNTIFS($B$2:B823,B823,$E$2:E823,"&gt;0")),"")</f>
        <v/>
      </c>
    </row>
    <row r="824" spans="1:16" x14ac:dyDescent="0.35">
      <c r="A824" s="51" t="str">
        <f t="shared" si="36"/>
        <v/>
      </c>
      <c r="B824" s="99"/>
      <c r="C824" s="3"/>
      <c r="D824" s="13"/>
      <c r="E824" s="13"/>
      <c r="F824" s="13"/>
      <c r="G824" s="81"/>
      <c r="H824" s="107" t="str">
        <f>IF(B824&lt;&gt;"",IF(OR(O824=0,O824=999),"",SUMIFS($E$2:E824,$A$2:A824,A824)-SUMIFS($F$2:F824,$A$2:A824,A824)),"")</f>
        <v/>
      </c>
      <c r="I824" s="109" t="str">
        <f t="shared" si="38"/>
        <v/>
      </c>
      <c r="J824" s="113"/>
      <c r="K824" s="90"/>
      <c r="L824" s="73"/>
      <c r="M824" s="69" t="str">
        <f>IF(C824&lt;&gt;"",DailyLog!$S$3,"")</f>
        <v/>
      </c>
      <c r="N824" s="56" t="str">
        <f t="shared" si="37"/>
        <v/>
      </c>
      <c r="O824" s="53" t="str">
        <f>IF($B824&lt;&gt;"",IF(ISNUMBER(_xlfn.XMATCH($B824,Language!$A$6:$E$6)),0,IF(ISNUMBER(_xlfn.XMATCH($B824,Language!$A$29:$E$29)),'Lista de Prestatarios'!$B$3,VLOOKUP(B824,'Lista de Prestatarios'!$A$2:$B$500,2,FALSE))),"")</f>
        <v/>
      </c>
      <c r="P824" s="58" t="str">
        <f>IF(B824&lt;&gt;"",IF(OR(D824&gt;0,G824&gt;0),COUNTIF($B$2:B824,B824),COUNTIFS($B$2:B824,B824,$E$2:E824,"&gt;0")),"")</f>
        <v/>
      </c>
    </row>
    <row r="825" spans="1:16" x14ac:dyDescent="0.35">
      <c r="A825" s="51" t="str">
        <f t="shared" si="36"/>
        <v/>
      </c>
      <c r="B825" s="99"/>
      <c r="C825" s="3"/>
      <c r="D825" s="13"/>
      <c r="E825" s="13"/>
      <c r="F825" s="13"/>
      <c r="G825" s="81"/>
      <c r="H825" s="107" t="str">
        <f>IF(B825&lt;&gt;"",IF(OR(O825=0,O825=999),"",SUMIFS($E$2:E825,$A$2:A825,A825)-SUMIFS($F$2:F825,$A$2:A825,A825)),"")</f>
        <v/>
      </c>
      <c r="I825" s="109" t="str">
        <f t="shared" si="38"/>
        <v/>
      </c>
      <c r="J825" s="113"/>
      <c r="K825" s="90"/>
      <c r="L825" s="73"/>
      <c r="M825" s="69" t="str">
        <f>IF(C825&lt;&gt;"",DailyLog!$S$3,"")</f>
        <v/>
      </c>
      <c r="N825" s="56" t="str">
        <f t="shared" si="37"/>
        <v/>
      </c>
      <c r="O825" s="53" t="str">
        <f>IF($B825&lt;&gt;"",IF(ISNUMBER(_xlfn.XMATCH($B825,Language!$A$6:$E$6)),0,IF(ISNUMBER(_xlfn.XMATCH($B825,Language!$A$29:$E$29)),'Lista de Prestatarios'!$B$3,VLOOKUP(B825,'Lista de Prestatarios'!$A$2:$B$500,2,FALSE))),"")</f>
        <v/>
      </c>
      <c r="P825" s="58" t="str">
        <f>IF(B825&lt;&gt;"",IF(OR(D825&gt;0,G825&gt;0),COUNTIF($B$2:B825,B825),COUNTIFS($B$2:B825,B825,$E$2:E825,"&gt;0")),"")</f>
        <v/>
      </c>
    </row>
    <row r="826" spans="1:16" x14ac:dyDescent="0.35">
      <c r="A826" s="51" t="str">
        <f t="shared" si="36"/>
        <v/>
      </c>
      <c r="B826" s="99"/>
      <c r="C826" s="3"/>
      <c r="D826" s="13"/>
      <c r="E826" s="13"/>
      <c r="F826" s="13"/>
      <c r="G826" s="81"/>
      <c r="H826" s="107" t="str">
        <f>IF(B826&lt;&gt;"",IF(OR(O826=0,O826=999),"",SUMIFS($E$2:E826,$A$2:A826,A826)-SUMIFS($F$2:F826,$A$2:A826,A826)),"")</f>
        <v/>
      </c>
      <c r="I826" s="109" t="str">
        <f t="shared" si="38"/>
        <v/>
      </c>
      <c r="J826" s="113"/>
      <c r="K826" s="90"/>
      <c r="L826" s="73"/>
      <c r="M826" s="69" t="str">
        <f>IF(C826&lt;&gt;"",DailyLog!$S$3,"")</f>
        <v/>
      </c>
      <c r="N826" s="56" t="str">
        <f t="shared" si="37"/>
        <v/>
      </c>
      <c r="O826" s="53" t="str">
        <f>IF($B826&lt;&gt;"",IF(ISNUMBER(_xlfn.XMATCH($B826,Language!$A$6:$E$6)),0,IF(ISNUMBER(_xlfn.XMATCH($B826,Language!$A$29:$E$29)),'Lista de Prestatarios'!$B$3,VLOOKUP(B826,'Lista de Prestatarios'!$A$2:$B$500,2,FALSE))),"")</f>
        <v/>
      </c>
      <c r="P826" s="58" t="str">
        <f>IF(B826&lt;&gt;"",IF(OR(D826&gt;0,G826&gt;0),COUNTIF($B$2:B826,B826),COUNTIFS($B$2:B826,B826,$E$2:E826,"&gt;0")),"")</f>
        <v/>
      </c>
    </row>
    <row r="827" spans="1:16" x14ac:dyDescent="0.35">
      <c r="A827" s="51" t="str">
        <f t="shared" si="36"/>
        <v/>
      </c>
      <c r="B827" s="101"/>
      <c r="C827" s="3"/>
      <c r="D827" s="13"/>
      <c r="E827" s="13"/>
      <c r="F827" s="13"/>
      <c r="G827" s="81"/>
      <c r="H827" s="107" t="str">
        <f>IF(B827&lt;&gt;"",IF(OR(O827=0,O827=999),"",SUMIFS($E$2:E827,$A$2:A827,A827)-SUMIFS($F$2:F827,$A$2:A827,A827)),"")</f>
        <v/>
      </c>
      <c r="I827" s="109" t="str">
        <f t="shared" si="38"/>
        <v/>
      </c>
      <c r="J827" s="113"/>
      <c r="K827" s="90"/>
      <c r="L827" s="73"/>
      <c r="M827" s="69" t="str">
        <f>IF(C827&lt;&gt;"",DailyLog!$S$3,"")</f>
        <v/>
      </c>
      <c r="N827" s="56" t="str">
        <f t="shared" si="37"/>
        <v/>
      </c>
      <c r="O827" s="53" t="str">
        <f>IF($B827&lt;&gt;"",IF(ISNUMBER(_xlfn.XMATCH($B827,Language!$A$6:$E$6)),0,IF(ISNUMBER(_xlfn.XMATCH($B827,Language!$A$29:$E$29)),'Lista de Prestatarios'!$B$3,VLOOKUP(B827,'Lista de Prestatarios'!$A$2:$B$500,2,FALSE))),"")</f>
        <v/>
      </c>
      <c r="P827" s="58" t="str">
        <f>IF(B827&lt;&gt;"",IF(OR(D827&gt;0,G827&gt;0),COUNTIF($B$2:B827,B827),COUNTIFS($B$2:B827,B827,$E$2:E827,"&gt;0")),"")</f>
        <v/>
      </c>
    </row>
    <row r="828" spans="1:16" x14ac:dyDescent="0.35">
      <c r="A828" s="51" t="str">
        <f t="shared" si="36"/>
        <v/>
      </c>
      <c r="B828" s="99"/>
      <c r="C828" s="3"/>
      <c r="D828" s="13"/>
      <c r="E828" s="13"/>
      <c r="F828" s="13"/>
      <c r="G828" s="81"/>
      <c r="H828" s="107" t="str">
        <f>IF(B828&lt;&gt;"",IF(OR(O828=0,O828=999),"",SUMIFS($E$2:E828,$A$2:A828,A828)-SUMIFS($F$2:F828,$A$2:A828,A828)),"")</f>
        <v/>
      </c>
      <c r="I828" s="109" t="str">
        <f t="shared" si="38"/>
        <v/>
      </c>
      <c r="J828" s="113"/>
      <c r="K828" s="90"/>
      <c r="L828" s="73"/>
      <c r="M828" s="69" t="str">
        <f>IF(C828&lt;&gt;"",DailyLog!$S$3,"")</f>
        <v/>
      </c>
      <c r="N828" s="56" t="str">
        <f t="shared" si="37"/>
        <v/>
      </c>
      <c r="O828" s="53" t="str">
        <f>IF($B828&lt;&gt;"",IF(ISNUMBER(_xlfn.XMATCH($B828,Language!$A$6:$E$6)),0,IF(ISNUMBER(_xlfn.XMATCH($B828,Language!$A$29:$E$29)),'Lista de Prestatarios'!$B$3,VLOOKUP(B828,'Lista de Prestatarios'!$A$2:$B$500,2,FALSE))),"")</f>
        <v/>
      </c>
      <c r="P828" s="58" t="str">
        <f>IF(B828&lt;&gt;"",IF(OR(D828&gt;0,G828&gt;0),COUNTIF($B$2:B828,B828),COUNTIFS($B$2:B828,B828,$E$2:E828,"&gt;0")),"")</f>
        <v/>
      </c>
    </row>
    <row r="829" spans="1:16" x14ac:dyDescent="0.35">
      <c r="A829" s="51" t="str">
        <f t="shared" si="36"/>
        <v/>
      </c>
      <c r="B829" s="99"/>
      <c r="C829" s="3"/>
      <c r="D829" s="13"/>
      <c r="E829" s="13"/>
      <c r="F829" s="13"/>
      <c r="G829" s="81"/>
      <c r="H829" s="107" t="str">
        <f>IF(B829&lt;&gt;"",IF(OR(O829=0,O829=999),"",SUMIFS($E$2:E829,$A$2:A829,A829)-SUMIFS($F$2:F829,$A$2:A829,A829)),"")</f>
        <v/>
      </c>
      <c r="I829" s="109" t="str">
        <f t="shared" si="38"/>
        <v/>
      </c>
      <c r="J829" s="113"/>
      <c r="K829" s="90"/>
      <c r="L829" s="73"/>
      <c r="M829" s="69" t="str">
        <f>IF(C829&lt;&gt;"",DailyLog!$S$3,"")</f>
        <v/>
      </c>
      <c r="N829" s="56" t="str">
        <f t="shared" si="37"/>
        <v/>
      </c>
      <c r="O829" s="53" t="str">
        <f>IF($B829&lt;&gt;"",IF(ISNUMBER(_xlfn.XMATCH($B829,Language!$A$6:$E$6)),0,IF(ISNUMBER(_xlfn.XMATCH($B829,Language!$A$29:$E$29)),'Lista de Prestatarios'!$B$3,VLOOKUP(B829,'Lista de Prestatarios'!$A$2:$B$500,2,FALSE))),"")</f>
        <v/>
      </c>
      <c r="P829" s="58" t="str">
        <f>IF(B829&lt;&gt;"",IF(OR(D829&gt;0,G829&gt;0),COUNTIF($B$2:B829,B829),COUNTIFS($B$2:B829,B829,$E$2:E829,"&gt;0")),"")</f>
        <v/>
      </c>
    </row>
    <row r="830" spans="1:16" x14ac:dyDescent="0.35">
      <c r="A830" s="51" t="str">
        <f t="shared" si="36"/>
        <v/>
      </c>
      <c r="B830" s="99"/>
      <c r="C830" s="3"/>
      <c r="D830" s="13"/>
      <c r="E830" s="13"/>
      <c r="F830" s="13"/>
      <c r="G830" s="81"/>
      <c r="H830" s="107" t="str">
        <f>IF(B830&lt;&gt;"",IF(OR(O830=0,O830=999),"",SUMIFS($E$2:E830,$A$2:A830,A830)-SUMIFS($F$2:F830,$A$2:A830,A830)),"")</f>
        <v/>
      </c>
      <c r="I830" s="109" t="str">
        <f t="shared" si="38"/>
        <v/>
      </c>
      <c r="J830" s="113"/>
      <c r="K830" s="90"/>
      <c r="L830" s="73"/>
      <c r="M830" s="69" t="str">
        <f>IF(C830&lt;&gt;"",DailyLog!$S$3,"")</f>
        <v/>
      </c>
      <c r="N830" s="56" t="str">
        <f t="shared" si="37"/>
        <v/>
      </c>
      <c r="O830" s="53" t="str">
        <f>IF($B830&lt;&gt;"",IF(ISNUMBER(_xlfn.XMATCH($B830,Language!$A$6:$E$6)),0,IF(ISNUMBER(_xlfn.XMATCH($B830,Language!$A$29:$E$29)),'Lista de Prestatarios'!$B$3,VLOOKUP(B830,'Lista de Prestatarios'!$A$2:$B$500,2,FALSE))),"")</f>
        <v/>
      </c>
      <c r="P830" s="58" t="str">
        <f>IF(B830&lt;&gt;"",IF(OR(D830&gt;0,G830&gt;0),COUNTIF($B$2:B830,B830),COUNTIFS($B$2:B830,B830,$E$2:E830,"&gt;0")),"")</f>
        <v/>
      </c>
    </row>
    <row r="831" spans="1:16" x14ac:dyDescent="0.35">
      <c r="A831" s="51" t="str">
        <f t="shared" si="36"/>
        <v/>
      </c>
      <c r="B831" s="99"/>
      <c r="C831" s="3"/>
      <c r="D831" s="13"/>
      <c r="E831" s="13"/>
      <c r="F831" s="13"/>
      <c r="G831" s="81"/>
      <c r="H831" s="107" t="str">
        <f>IF(B831&lt;&gt;"",IF(OR(O831=0,O831=999),"",SUMIFS($E$2:E831,$A$2:A831,A831)-SUMIFS($F$2:F831,$A$2:A831,A831)),"")</f>
        <v/>
      </c>
      <c r="I831" s="109" t="str">
        <f t="shared" si="38"/>
        <v/>
      </c>
      <c r="J831" s="113"/>
      <c r="K831" s="90"/>
      <c r="L831" s="73"/>
      <c r="M831" s="69" t="str">
        <f>IF(C831&lt;&gt;"",DailyLog!$S$3,"")</f>
        <v/>
      </c>
      <c r="N831" s="56" t="str">
        <f t="shared" si="37"/>
        <v/>
      </c>
      <c r="O831" s="53" t="str">
        <f>IF($B831&lt;&gt;"",IF(ISNUMBER(_xlfn.XMATCH($B831,Language!$A$6:$E$6)),0,IF(ISNUMBER(_xlfn.XMATCH($B831,Language!$A$29:$E$29)),'Lista de Prestatarios'!$B$3,VLOOKUP(B831,'Lista de Prestatarios'!$A$2:$B$500,2,FALSE))),"")</f>
        <v/>
      </c>
      <c r="P831" s="58" t="str">
        <f>IF(B831&lt;&gt;"",IF(OR(D831&gt;0,G831&gt;0),COUNTIF($B$2:B831,B831),COUNTIFS($B$2:B831,B831,$E$2:E831,"&gt;0")),"")</f>
        <v/>
      </c>
    </row>
    <row r="832" spans="1:16" x14ac:dyDescent="0.35">
      <c r="A832" s="51" t="str">
        <f t="shared" si="36"/>
        <v/>
      </c>
      <c r="B832" s="99"/>
      <c r="C832" s="3"/>
      <c r="D832" s="13"/>
      <c r="E832" s="13"/>
      <c r="F832" s="13"/>
      <c r="G832" s="81"/>
      <c r="H832" s="107" t="str">
        <f>IF(B832&lt;&gt;"",IF(OR(O832=0,O832=999),"",SUMIFS($E$2:E832,$A$2:A832,A832)-SUMIFS($F$2:F832,$A$2:A832,A832)),"")</f>
        <v/>
      </c>
      <c r="I832" s="109" t="str">
        <f t="shared" si="38"/>
        <v/>
      </c>
      <c r="J832" s="113"/>
      <c r="K832" s="90"/>
      <c r="L832" s="73"/>
      <c r="M832" s="69" t="str">
        <f>IF(C832&lt;&gt;"",DailyLog!$S$3,"")</f>
        <v/>
      </c>
      <c r="N832" s="56" t="str">
        <f t="shared" si="37"/>
        <v/>
      </c>
      <c r="O832" s="53" t="str">
        <f>IF($B832&lt;&gt;"",IF(ISNUMBER(_xlfn.XMATCH($B832,Language!$A$6:$E$6)),0,IF(ISNUMBER(_xlfn.XMATCH($B832,Language!$A$29:$E$29)),'Lista de Prestatarios'!$B$3,VLOOKUP(B832,'Lista de Prestatarios'!$A$2:$B$500,2,FALSE))),"")</f>
        <v/>
      </c>
      <c r="P832" s="58" t="str">
        <f>IF(B832&lt;&gt;"",IF(OR(D832&gt;0,G832&gt;0),COUNTIF($B$2:B832,B832),COUNTIFS($B$2:B832,B832,$E$2:E832,"&gt;0")),"")</f>
        <v/>
      </c>
    </row>
    <row r="833" spans="1:16" x14ac:dyDescent="0.35">
      <c r="A833" s="51" t="str">
        <f t="shared" si="36"/>
        <v/>
      </c>
      <c r="B833" s="99"/>
      <c r="C833" s="3"/>
      <c r="D833" s="13"/>
      <c r="E833" s="13"/>
      <c r="F833" s="13"/>
      <c r="G833" s="81"/>
      <c r="H833" s="107" t="str">
        <f>IF(B833&lt;&gt;"",IF(OR(O833=0,O833=999),"",SUMIFS($E$2:E833,$A$2:A833,A833)-SUMIFS($F$2:F833,$A$2:A833,A833)),"")</f>
        <v/>
      </c>
      <c r="I833" s="109" t="str">
        <f t="shared" si="38"/>
        <v/>
      </c>
      <c r="J833" s="113"/>
      <c r="K833" s="90"/>
      <c r="L833" s="73"/>
      <c r="M833" s="69" t="str">
        <f>IF(C833&lt;&gt;"",DailyLog!$S$3,"")</f>
        <v/>
      </c>
      <c r="N833" s="56" t="str">
        <f t="shared" si="37"/>
        <v/>
      </c>
      <c r="O833" s="53" t="str">
        <f>IF($B833&lt;&gt;"",IF(ISNUMBER(_xlfn.XMATCH($B833,Language!$A$6:$E$6)),0,IF(ISNUMBER(_xlfn.XMATCH($B833,Language!$A$29:$E$29)),'Lista de Prestatarios'!$B$3,VLOOKUP(B833,'Lista de Prestatarios'!$A$2:$B$500,2,FALSE))),"")</f>
        <v/>
      </c>
      <c r="P833" s="58" t="str">
        <f>IF(B833&lt;&gt;"",IF(OR(D833&gt;0,G833&gt;0),COUNTIF($B$2:B833,B833),COUNTIFS($B$2:B833,B833,$E$2:E833,"&gt;0")),"")</f>
        <v/>
      </c>
    </row>
    <row r="834" spans="1:16" x14ac:dyDescent="0.35">
      <c r="A834" s="51" t="str">
        <f t="shared" ref="A834:A897" si="39">IF(B834&lt;&gt;"",O834&amp;"."&amp;P834,"")</f>
        <v/>
      </c>
      <c r="B834" s="99"/>
      <c r="C834" s="3"/>
      <c r="D834" s="13"/>
      <c r="E834" s="13"/>
      <c r="F834" s="13"/>
      <c r="G834" s="81"/>
      <c r="H834" s="107" t="str">
        <f>IF(B834&lt;&gt;"",IF(OR(O834=0,O834=999),"",SUMIFS($E$2:E834,$A$2:A834,A834)-SUMIFS($F$2:F834,$A$2:A834,A834)),"")</f>
        <v/>
      </c>
      <c r="I834" s="109" t="str">
        <f t="shared" si="38"/>
        <v/>
      </c>
      <c r="J834" s="113"/>
      <c r="K834" s="90"/>
      <c r="L834" s="73"/>
      <c r="M834" s="69" t="str">
        <f>IF(C834&lt;&gt;"",DailyLog!$S$3,"")</f>
        <v/>
      </c>
      <c r="N834" s="56" t="str">
        <f t="shared" ref="N834:N897" si="40">IF(B834&lt;&gt;"",COUNT(D834:G834),"")</f>
        <v/>
      </c>
      <c r="O834" s="53" t="str">
        <f>IF($B834&lt;&gt;"",IF(ISNUMBER(_xlfn.XMATCH($B834,Language!$A$6:$E$6)),0,IF(ISNUMBER(_xlfn.XMATCH($B834,Language!$A$29:$E$29)),'Lista de Prestatarios'!$B$3,VLOOKUP(B834,'Lista de Prestatarios'!$A$2:$B$500,2,FALSE))),"")</f>
        <v/>
      </c>
      <c r="P834" s="58" t="str">
        <f>IF(B834&lt;&gt;"",IF(OR(D834&gt;0,G834&gt;0),COUNTIF($B$2:B834,B834),COUNTIFS($B$2:B834,B834,$E$2:E834,"&gt;0")),"")</f>
        <v/>
      </c>
    </row>
    <row r="835" spans="1:16" x14ac:dyDescent="0.35">
      <c r="A835" s="51" t="str">
        <f t="shared" si="39"/>
        <v/>
      </c>
      <c r="B835" s="99"/>
      <c r="C835" s="3"/>
      <c r="D835" s="13"/>
      <c r="E835" s="13"/>
      <c r="F835" s="13"/>
      <c r="G835" s="81"/>
      <c r="H835" s="107" t="str">
        <f>IF(B835&lt;&gt;"",IF(OR(O835=0,O835=999),"",SUMIFS($E$2:E835,$A$2:A835,A835)-SUMIFS($F$2:F835,$A$2:A835,A835)),"")</f>
        <v/>
      </c>
      <c r="I835" s="109" t="str">
        <f t="shared" si="38"/>
        <v/>
      </c>
      <c r="J835" s="113"/>
      <c r="K835" s="90"/>
      <c r="L835" s="73"/>
      <c r="M835" s="69" t="str">
        <f>IF(C835&lt;&gt;"",DailyLog!$S$3,"")</f>
        <v/>
      </c>
      <c r="N835" s="56" t="str">
        <f t="shared" si="40"/>
        <v/>
      </c>
      <c r="O835" s="53" t="str">
        <f>IF($B835&lt;&gt;"",IF(ISNUMBER(_xlfn.XMATCH($B835,Language!$A$6:$E$6)),0,IF(ISNUMBER(_xlfn.XMATCH($B835,Language!$A$29:$E$29)),'Lista de Prestatarios'!$B$3,VLOOKUP(B835,'Lista de Prestatarios'!$A$2:$B$500,2,FALSE))),"")</f>
        <v/>
      </c>
      <c r="P835" s="58" t="str">
        <f>IF(B835&lt;&gt;"",IF(OR(D835&gt;0,G835&gt;0),COUNTIF($B$2:B835,B835),COUNTIFS($B$2:B835,B835,$E$2:E835,"&gt;0")),"")</f>
        <v/>
      </c>
    </row>
    <row r="836" spans="1:16" x14ac:dyDescent="0.35">
      <c r="A836" s="51" t="str">
        <f t="shared" si="39"/>
        <v/>
      </c>
      <c r="B836" s="99"/>
      <c r="C836" s="3"/>
      <c r="D836" s="13"/>
      <c r="E836" s="13"/>
      <c r="F836" s="13"/>
      <c r="G836" s="81"/>
      <c r="H836" s="107" t="str">
        <f>IF(B836&lt;&gt;"",IF(OR(O836=0,O836=999),"",SUMIFS($E$2:E836,$A$2:A836,A836)-SUMIFS($F$2:F836,$A$2:A836,A836)),"")</f>
        <v/>
      </c>
      <c r="I836" s="109" t="str">
        <f t="shared" ref="I836:I899" si="41">IF(B836&lt;&gt;"",I835+D836-E836+F836-G836,"")</f>
        <v/>
      </c>
      <c r="J836" s="113"/>
      <c r="K836" s="90"/>
      <c r="L836" s="73"/>
      <c r="M836" s="69" t="str">
        <f>IF(C836&lt;&gt;"",DailyLog!$S$3,"")</f>
        <v/>
      </c>
      <c r="N836" s="56" t="str">
        <f t="shared" si="40"/>
        <v/>
      </c>
      <c r="O836" s="53" t="str">
        <f>IF($B836&lt;&gt;"",IF(ISNUMBER(_xlfn.XMATCH($B836,Language!$A$6:$E$6)),0,IF(ISNUMBER(_xlfn.XMATCH($B836,Language!$A$29:$E$29)),'Lista de Prestatarios'!$B$3,VLOOKUP(B836,'Lista de Prestatarios'!$A$2:$B$500,2,FALSE))),"")</f>
        <v/>
      </c>
      <c r="P836" s="58" t="str">
        <f>IF(B836&lt;&gt;"",IF(OR(D836&gt;0,G836&gt;0),COUNTIF($B$2:B836,B836),COUNTIFS($B$2:B836,B836,$E$2:E836,"&gt;0")),"")</f>
        <v/>
      </c>
    </row>
    <row r="837" spans="1:16" x14ac:dyDescent="0.35">
      <c r="A837" s="51" t="str">
        <f t="shared" si="39"/>
        <v/>
      </c>
      <c r="B837" s="99"/>
      <c r="C837" s="3"/>
      <c r="D837" s="13"/>
      <c r="E837" s="13"/>
      <c r="F837" s="13"/>
      <c r="G837" s="81"/>
      <c r="H837" s="107" t="str">
        <f>IF(B837&lt;&gt;"",IF(OR(O837=0,O837=999),"",SUMIFS($E$2:E837,$A$2:A837,A837)-SUMIFS($F$2:F837,$A$2:A837,A837)),"")</f>
        <v/>
      </c>
      <c r="I837" s="109" t="str">
        <f t="shared" si="41"/>
        <v/>
      </c>
      <c r="J837" s="113"/>
      <c r="K837" s="90"/>
      <c r="L837" s="73"/>
      <c r="M837" s="69" t="str">
        <f>IF(C837&lt;&gt;"",DailyLog!$S$3,"")</f>
        <v/>
      </c>
      <c r="N837" s="56" t="str">
        <f t="shared" si="40"/>
        <v/>
      </c>
      <c r="O837" s="53" t="str">
        <f>IF($B837&lt;&gt;"",IF(ISNUMBER(_xlfn.XMATCH($B837,Language!$A$6:$E$6)),0,IF(ISNUMBER(_xlfn.XMATCH($B837,Language!$A$29:$E$29)),'Lista de Prestatarios'!$B$3,VLOOKUP(B837,'Lista de Prestatarios'!$A$2:$B$500,2,FALSE))),"")</f>
        <v/>
      </c>
      <c r="P837" s="58" t="str">
        <f>IF(B837&lt;&gt;"",IF(OR(D837&gt;0,G837&gt;0),COUNTIF($B$2:B837,B837),COUNTIFS($B$2:B837,B837,$E$2:E837,"&gt;0")),"")</f>
        <v/>
      </c>
    </row>
    <row r="838" spans="1:16" x14ac:dyDescent="0.35">
      <c r="A838" s="51" t="str">
        <f t="shared" si="39"/>
        <v/>
      </c>
      <c r="B838" s="99"/>
      <c r="C838" s="3"/>
      <c r="D838" s="13"/>
      <c r="E838" s="13"/>
      <c r="F838" s="13"/>
      <c r="G838" s="81"/>
      <c r="H838" s="107" t="str">
        <f>IF(B838&lt;&gt;"",IF(OR(O838=0,O838=999),"",SUMIFS($E$2:E838,$A$2:A838,A838)-SUMIFS($F$2:F838,$A$2:A838,A838)),"")</f>
        <v/>
      </c>
      <c r="I838" s="109" t="str">
        <f t="shared" si="41"/>
        <v/>
      </c>
      <c r="J838" s="113"/>
      <c r="K838" s="90"/>
      <c r="L838" s="73"/>
      <c r="M838" s="69" t="str">
        <f>IF(C838&lt;&gt;"",DailyLog!$S$3,"")</f>
        <v/>
      </c>
      <c r="N838" s="56" t="str">
        <f t="shared" si="40"/>
        <v/>
      </c>
      <c r="O838" s="53" t="str">
        <f>IF($B838&lt;&gt;"",IF(ISNUMBER(_xlfn.XMATCH($B838,Language!$A$6:$E$6)),0,IF(ISNUMBER(_xlfn.XMATCH($B838,Language!$A$29:$E$29)),'Lista de Prestatarios'!$B$3,VLOOKUP(B838,'Lista de Prestatarios'!$A$2:$B$500,2,FALSE))),"")</f>
        <v/>
      </c>
      <c r="P838" s="58" t="str">
        <f>IF(B838&lt;&gt;"",IF(OR(D838&gt;0,G838&gt;0),COUNTIF($B$2:B838,B838),COUNTIFS($B$2:B838,B838,$E$2:E838,"&gt;0")),"")</f>
        <v/>
      </c>
    </row>
    <row r="839" spans="1:16" x14ac:dyDescent="0.35">
      <c r="A839" s="51" t="str">
        <f t="shared" si="39"/>
        <v/>
      </c>
      <c r="B839" s="99"/>
      <c r="C839" s="3"/>
      <c r="D839" s="13"/>
      <c r="E839" s="13"/>
      <c r="F839" s="13"/>
      <c r="G839" s="81"/>
      <c r="H839" s="107" t="str">
        <f>IF(B839&lt;&gt;"",IF(OR(O839=0,O839=999),"",SUMIFS($E$2:E839,$A$2:A839,A839)-SUMIFS($F$2:F839,$A$2:A839,A839)),"")</f>
        <v/>
      </c>
      <c r="I839" s="109" t="str">
        <f t="shared" si="41"/>
        <v/>
      </c>
      <c r="J839" s="113"/>
      <c r="K839" s="90"/>
      <c r="L839" s="73"/>
      <c r="M839" s="69" t="str">
        <f>IF(C839&lt;&gt;"",DailyLog!$S$3,"")</f>
        <v/>
      </c>
      <c r="N839" s="56" t="str">
        <f t="shared" si="40"/>
        <v/>
      </c>
      <c r="O839" s="53" t="str">
        <f>IF($B839&lt;&gt;"",IF(ISNUMBER(_xlfn.XMATCH($B839,Language!$A$6:$E$6)),0,IF(ISNUMBER(_xlfn.XMATCH($B839,Language!$A$29:$E$29)),'Lista de Prestatarios'!$B$3,VLOOKUP(B839,'Lista de Prestatarios'!$A$2:$B$500,2,FALSE))),"")</f>
        <v/>
      </c>
      <c r="P839" s="58" t="str">
        <f>IF(B839&lt;&gt;"",IF(OR(D839&gt;0,G839&gt;0),COUNTIF($B$2:B839,B839),COUNTIFS($B$2:B839,B839,$E$2:E839,"&gt;0")),"")</f>
        <v/>
      </c>
    </row>
    <row r="840" spans="1:16" x14ac:dyDescent="0.35">
      <c r="A840" s="51" t="str">
        <f t="shared" si="39"/>
        <v/>
      </c>
      <c r="B840" s="99"/>
      <c r="C840" s="3"/>
      <c r="D840" s="13"/>
      <c r="E840" s="13"/>
      <c r="F840" s="13"/>
      <c r="G840" s="81"/>
      <c r="H840" s="107" t="str">
        <f>IF(B840&lt;&gt;"",IF(OR(O840=0,O840=999),"",SUMIFS($E$2:E840,$A$2:A840,A840)-SUMIFS($F$2:F840,$A$2:A840,A840)),"")</f>
        <v/>
      </c>
      <c r="I840" s="109" t="str">
        <f t="shared" si="41"/>
        <v/>
      </c>
      <c r="J840" s="113"/>
      <c r="K840" s="90"/>
      <c r="L840" s="73"/>
      <c r="M840" s="69" t="str">
        <f>IF(C840&lt;&gt;"",DailyLog!$S$3,"")</f>
        <v/>
      </c>
      <c r="N840" s="56" t="str">
        <f t="shared" si="40"/>
        <v/>
      </c>
      <c r="O840" s="53" t="str">
        <f>IF($B840&lt;&gt;"",IF(ISNUMBER(_xlfn.XMATCH($B840,Language!$A$6:$E$6)),0,IF(ISNUMBER(_xlfn.XMATCH($B840,Language!$A$29:$E$29)),'Lista de Prestatarios'!$B$3,VLOOKUP(B840,'Lista de Prestatarios'!$A$2:$B$500,2,FALSE))),"")</f>
        <v/>
      </c>
      <c r="P840" s="58" t="str">
        <f>IF(B840&lt;&gt;"",IF(OR(D840&gt;0,G840&gt;0),COUNTIF($B$2:B840,B840),COUNTIFS($B$2:B840,B840,$E$2:E840,"&gt;0")),"")</f>
        <v/>
      </c>
    </row>
    <row r="841" spans="1:16" x14ac:dyDescent="0.35">
      <c r="A841" s="51" t="str">
        <f t="shared" si="39"/>
        <v/>
      </c>
      <c r="B841" s="99"/>
      <c r="C841" s="3"/>
      <c r="D841" s="13"/>
      <c r="E841" s="13"/>
      <c r="F841" s="13"/>
      <c r="G841" s="81"/>
      <c r="H841" s="107" t="str">
        <f>IF(B841&lt;&gt;"",IF(OR(O841=0,O841=999),"",SUMIFS($E$2:E841,$A$2:A841,A841)-SUMIFS($F$2:F841,$A$2:A841,A841)),"")</f>
        <v/>
      </c>
      <c r="I841" s="109" t="str">
        <f t="shared" si="41"/>
        <v/>
      </c>
      <c r="J841" s="113"/>
      <c r="K841" s="90"/>
      <c r="L841" s="73"/>
      <c r="M841" s="69" t="str">
        <f>IF(C841&lt;&gt;"",DailyLog!$S$3,"")</f>
        <v/>
      </c>
      <c r="N841" s="56" t="str">
        <f t="shared" si="40"/>
        <v/>
      </c>
      <c r="O841" s="53" t="str">
        <f>IF($B841&lt;&gt;"",IF(ISNUMBER(_xlfn.XMATCH($B841,Language!$A$6:$E$6)),0,IF(ISNUMBER(_xlfn.XMATCH($B841,Language!$A$29:$E$29)),'Lista de Prestatarios'!$B$3,VLOOKUP(B841,'Lista de Prestatarios'!$A$2:$B$500,2,FALSE))),"")</f>
        <v/>
      </c>
      <c r="P841" s="58" t="str">
        <f>IF(B841&lt;&gt;"",IF(OR(D841&gt;0,G841&gt;0),COUNTIF($B$2:B841,B841),COUNTIFS($B$2:B841,B841,$E$2:E841,"&gt;0")),"")</f>
        <v/>
      </c>
    </row>
    <row r="842" spans="1:16" x14ac:dyDescent="0.35">
      <c r="A842" s="51" t="str">
        <f t="shared" si="39"/>
        <v/>
      </c>
      <c r="B842" s="99"/>
      <c r="C842" s="3"/>
      <c r="D842" s="13"/>
      <c r="E842" s="13"/>
      <c r="F842" s="13"/>
      <c r="G842" s="81"/>
      <c r="H842" s="107" t="str">
        <f>IF(B842&lt;&gt;"",IF(OR(O842=0,O842=999),"",SUMIFS($E$2:E842,$A$2:A842,A842)-SUMIFS($F$2:F842,$A$2:A842,A842)),"")</f>
        <v/>
      </c>
      <c r="I842" s="109" t="str">
        <f t="shared" si="41"/>
        <v/>
      </c>
      <c r="J842" s="113"/>
      <c r="K842" s="90"/>
      <c r="L842" s="73"/>
      <c r="M842" s="69" t="str">
        <f>IF(C842&lt;&gt;"",DailyLog!$S$3,"")</f>
        <v/>
      </c>
      <c r="N842" s="56" t="str">
        <f t="shared" si="40"/>
        <v/>
      </c>
      <c r="O842" s="53" t="str">
        <f>IF($B842&lt;&gt;"",IF(ISNUMBER(_xlfn.XMATCH($B842,Language!$A$6:$E$6)),0,IF(ISNUMBER(_xlfn.XMATCH($B842,Language!$A$29:$E$29)),'Lista de Prestatarios'!$B$3,VLOOKUP(B842,'Lista de Prestatarios'!$A$2:$B$500,2,FALSE))),"")</f>
        <v/>
      </c>
      <c r="P842" s="58" t="str">
        <f>IF(B842&lt;&gt;"",IF(OR(D842&gt;0,G842&gt;0),COUNTIF($B$2:B842,B842),COUNTIFS($B$2:B842,B842,$E$2:E842,"&gt;0")),"")</f>
        <v/>
      </c>
    </row>
    <row r="843" spans="1:16" x14ac:dyDescent="0.35">
      <c r="A843" s="51" t="str">
        <f t="shared" si="39"/>
        <v/>
      </c>
      <c r="B843" s="99"/>
      <c r="C843" s="3"/>
      <c r="D843" s="13"/>
      <c r="E843" s="13"/>
      <c r="F843" s="13"/>
      <c r="G843" s="81"/>
      <c r="H843" s="107" t="str">
        <f>IF(B843&lt;&gt;"",IF(OR(O843=0,O843=999),"",SUMIFS($E$2:E843,$A$2:A843,A843)-SUMIFS($F$2:F843,$A$2:A843,A843)),"")</f>
        <v/>
      </c>
      <c r="I843" s="109" t="str">
        <f t="shared" si="41"/>
        <v/>
      </c>
      <c r="J843" s="113"/>
      <c r="K843" s="90"/>
      <c r="L843" s="73"/>
      <c r="M843" s="69" t="str">
        <f>IF(C843&lt;&gt;"",DailyLog!$S$3,"")</f>
        <v/>
      </c>
      <c r="N843" s="56" t="str">
        <f t="shared" si="40"/>
        <v/>
      </c>
      <c r="O843" s="53" t="str">
        <f>IF($B843&lt;&gt;"",IF(ISNUMBER(_xlfn.XMATCH($B843,Language!$A$6:$E$6)),0,IF(ISNUMBER(_xlfn.XMATCH($B843,Language!$A$29:$E$29)),'Lista de Prestatarios'!$B$3,VLOOKUP(B843,'Lista de Prestatarios'!$A$2:$B$500,2,FALSE))),"")</f>
        <v/>
      </c>
      <c r="P843" s="58" t="str">
        <f>IF(B843&lt;&gt;"",IF(OR(D843&gt;0,G843&gt;0),COUNTIF($B$2:B843,B843),COUNTIFS($B$2:B843,B843,$E$2:E843,"&gt;0")),"")</f>
        <v/>
      </c>
    </row>
    <row r="844" spans="1:16" x14ac:dyDescent="0.35">
      <c r="A844" s="51" t="str">
        <f t="shared" si="39"/>
        <v/>
      </c>
      <c r="B844" s="99"/>
      <c r="C844" s="3"/>
      <c r="D844" s="13"/>
      <c r="E844" s="13"/>
      <c r="F844" s="13"/>
      <c r="G844" s="81"/>
      <c r="H844" s="107" t="str">
        <f>IF(B844&lt;&gt;"",IF(OR(O844=0,O844=999),"",SUMIFS($E$2:E844,$A$2:A844,A844)-SUMIFS($F$2:F844,$A$2:A844,A844)),"")</f>
        <v/>
      </c>
      <c r="I844" s="109" t="str">
        <f t="shared" si="41"/>
        <v/>
      </c>
      <c r="J844" s="113"/>
      <c r="K844" s="90"/>
      <c r="L844" s="73"/>
      <c r="M844" s="69" t="str">
        <f>IF(C844&lt;&gt;"",DailyLog!$S$3,"")</f>
        <v/>
      </c>
      <c r="N844" s="56" t="str">
        <f t="shared" si="40"/>
        <v/>
      </c>
      <c r="O844" s="53" t="str">
        <f>IF($B844&lt;&gt;"",IF(ISNUMBER(_xlfn.XMATCH($B844,Language!$A$6:$E$6)),0,IF(ISNUMBER(_xlfn.XMATCH($B844,Language!$A$29:$E$29)),'Lista de Prestatarios'!$B$3,VLOOKUP(B844,'Lista de Prestatarios'!$A$2:$B$500,2,FALSE))),"")</f>
        <v/>
      </c>
      <c r="P844" s="58" t="str">
        <f>IF(B844&lt;&gt;"",IF(OR(D844&gt;0,G844&gt;0),COUNTIF($B$2:B844,B844),COUNTIFS($B$2:B844,B844,$E$2:E844,"&gt;0")),"")</f>
        <v/>
      </c>
    </row>
    <row r="845" spans="1:16" x14ac:dyDescent="0.35">
      <c r="A845" s="51" t="str">
        <f t="shared" si="39"/>
        <v/>
      </c>
      <c r="B845" s="99"/>
      <c r="C845" s="3"/>
      <c r="D845" s="13"/>
      <c r="E845" s="13"/>
      <c r="F845" s="13"/>
      <c r="G845" s="81"/>
      <c r="H845" s="107" t="str">
        <f>IF(B845&lt;&gt;"",IF(OR(O845=0,O845=999),"",SUMIFS($E$2:E845,$A$2:A845,A845)-SUMIFS($F$2:F845,$A$2:A845,A845)),"")</f>
        <v/>
      </c>
      <c r="I845" s="109" t="str">
        <f t="shared" si="41"/>
        <v/>
      </c>
      <c r="J845" s="113"/>
      <c r="K845" s="90"/>
      <c r="L845" s="73"/>
      <c r="M845" s="69" t="str">
        <f>IF(C845&lt;&gt;"",DailyLog!$S$3,"")</f>
        <v/>
      </c>
      <c r="N845" s="56" t="str">
        <f t="shared" si="40"/>
        <v/>
      </c>
      <c r="O845" s="53" t="str">
        <f>IF($B845&lt;&gt;"",IF(ISNUMBER(_xlfn.XMATCH($B845,Language!$A$6:$E$6)),0,IF(ISNUMBER(_xlfn.XMATCH($B845,Language!$A$29:$E$29)),'Lista de Prestatarios'!$B$3,VLOOKUP(B845,'Lista de Prestatarios'!$A$2:$B$500,2,FALSE))),"")</f>
        <v/>
      </c>
      <c r="P845" s="58" t="str">
        <f>IF(B845&lt;&gt;"",IF(OR(D845&gt;0,G845&gt;0),COUNTIF($B$2:B845,B845),COUNTIFS($B$2:B845,B845,$E$2:E845,"&gt;0")),"")</f>
        <v/>
      </c>
    </row>
    <row r="846" spans="1:16" x14ac:dyDescent="0.35">
      <c r="A846" s="51" t="str">
        <f t="shared" si="39"/>
        <v/>
      </c>
      <c r="B846" s="99"/>
      <c r="C846" s="3"/>
      <c r="D846" s="13"/>
      <c r="E846" s="13"/>
      <c r="F846" s="13"/>
      <c r="G846" s="81"/>
      <c r="H846" s="107" t="str">
        <f>IF(B846&lt;&gt;"",IF(OR(O846=0,O846=999),"",SUMIFS($E$2:E846,$A$2:A846,A846)-SUMIFS($F$2:F846,$A$2:A846,A846)),"")</f>
        <v/>
      </c>
      <c r="I846" s="109" t="str">
        <f t="shared" si="41"/>
        <v/>
      </c>
      <c r="J846" s="113"/>
      <c r="K846" s="90"/>
      <c r="L846" s="73"/>
      <c r="M846" s="69" t="str">
        <f>IF(C846&lt;&gt;"",DailyLog!$S$3,"")</f>
        <v/>
      </c>
      <c r="N846" s="56" t="str">
        <f t="shared" si="40"/>
        <v/>
      </c>
      <c r="O846" s="53" t="str">
        <f>IF($B846&lt;&gt;"",IF(ISNUMBER(_xlfn.XMATCH($B846,Language!$A$6:$E$6)),0,IF(ISNUMBER(_xlfn.XMATCH($B846,Language!$A$29:$E$29)),'Lista de Prestatarios'!$B$3,VLOOKUP(B846,'Lista de Prestatarios'!$A$2:$B$500,2,FALSE))),"")</f>
        <v/>
      </c>
      <c r="P846" s="58" t="str">
        <f>IF(B846&lt;&gt;"",IF(OR(D846&gt;0,G846&gt;0),COUNTIF($B$2:B846,B846),COUNTIFS($B$2:B846,B846,$E$2:E846,"&gt;0")),"")</f>
        <v/>
      </c>
    </row>
    <row r="847" spans="1:16" x14ac:dyDescent="0.35">
      <c r="A847" s="51" t="str">
        <f t="shared" si="39"/>
        <v/>
      </c>
      <c r="B847" s="99"/>
      <c r="C847" s="3"/>
      <c r="D847" s="13"/>
      <c r="E847" s="13"/>
      <c r="F847" s="13"/>
      <c r="G847" s="81"/>
      <c r="H847" s="107" t="str">
        <f>IF(B847&lt;&gt;"",IF(OR(O847=0,O847=999),"",SUMIFS($E$2:E847,$A$2:A847,A847)-SUMIFS($F$2:F847,$A$2:A847,A847)),"")</f>
        <v/>
      </c>
      <c r="I847" s="109" t="str">
        <f t="shared" si="41"/>
        <v/>
      </c>
      <c r="J847" s="113"/>
      <c r="K847" s="90"/>
      <c r="L847" s="73"/>
      <c r="M847" s="69" t="str">
        <f>IF(C847&lt;&gt;"",DailyLog!$S$3,"")</f>
        <v/>
      </c>
      <c r="N847" s="56" t="str">
        <f t="shared" si="40"/>
        <v/>
      </c>
      <c r="O847" s="53" t="str">
        <f>IF($B847&lt;&gt;"",IF(ISNUMBER(_xlfn.XMATCH($B847,Language!$A$6:$E$6)),0,IF(ISNUMBER(_xlfn.XMATCH($B847,Language!$A$29:$E$29)),'Lista de Prestatarios'!$B$3,VLOOKUP(B847,'Lista de Prestatarios'!$A$2:$B$500,2,FALSE))),"")</f>
        <v/>
      </c>
      <c r="P847" s="58" t="str">
        <f>IF(B847&lt;&gt;"",IF(OR(D847&gt;0,G847&gt;0),COUNTIF($B$2:B847,B847),COUNTIFS($B$2:B847,B847,$E$2:E847,"&gt;0")),"")</f>
        <v/>
      </c>
    </row>
    <row r="848" spans="1:16" x14ac:dyDescent="0.35">
      <c r="A848" s="51" t="str">
        <f t="shared" si="39"/>
        <v/>
      </c>
      <c r="B848" s="99"/>
      <c r="C848" s="3"/>
      <c r="D848" s="13"/>
      <c r="E848" s="13"/>
      <c r="F848" s="13"/>
      <c r="G848" s="81"/>
      <c r="H848" s="107" t="str">
        <f>IF(B848&lt;&gt;"",IF(OR(O848=0,O848=999),"",SUMIFS($E$2:E848,$A$2:A848,A848)-SUMIFS($F$2:F848,$A$2:A848,A848)),"")</f>
        <v/>
      </c>
      <c r="I848" s="109" t="str">
        <f t="shared" si="41"/>
        <v/>
      </c>
      <c r="J848" s="113"/>
      <c r="K848" s="90"/>
      <c r="L848" s="73"/>
      <c r="M848" s="69" t="str">
        <f>IF(C848&lt;&gt;"",DailyLog!$S$3,"")</f>
        <v/>
      </c>
      <c r="N848" s="56" t="str">
        <f t="shared" si="40"/>
        <v/>
      </c>
      <c r="O848" s="53" t="str">
        <f>IF($B848&lt;&gt;"",IF(ISNUMBER(_xlfn.XMATCH($B848,Language!$A$6:$E$6)),0,IF(ISNUMBER(_xlfn.XMATCH($B848,Language!$A$29:$E$29)),'Lista de Prestatarios'!$B$3,VLOOKUP(B848,'Lista de Prestatarios'!$A$2:$B$500,2,FALSE))),"")</f>
        <v/>
      </c>
      <c r="P848" s="58" t="str">
        <f>IF(B848&lt;&gt;"",IF(OR(D848&gt;0,G848&gt;0),COUNTIF($B$2:B848,B848),COUNTIFS($B$2:B848,B848,$E$2:E848,"&gt;0")),"")</f>
        <v/>
      </c>
    </row>
    <row r="849" spans="1:16" x14ac:dyDescent="0.35">
      <c r="A849" s="51" t="str">
        <f t="shared" si="39"/>
        <v/>
      </c>
      <c r="B849" s="99"/>
      <c r="C849" s="3"/>
      <c r="D849" s="13"/>
      <c r="E849" s="13"/>
      <c r="F849" s="13"/>
      <c r="G849" s="81"/>
      <c r="H849" s="107" t="str">
        <f>IF(B849&lt;&gt;"",IF(OR(O849=0,O849=999),"",SUMIFS($E$2:E849,$A$2:A849,A849)-SUMIFS($F$2:F849,$A$2:A849,A849)),"")</f>
        <v/>
      </c>
      <c r="I849" s="109" t="str">
        <f t="shared" si="41"/>
        <v/>
      </c>
      <c r="J849" s="113"/>
      <c r="K849" s="90"/>
      <c r="L849" s="73"/>
      <c r="M849" s="69" t="str">
        <f>IF(C849&lt;&gt;"",DailyLog!$S$3,"")</f>
        <v/>
      </c>
      <c r="N849" s="56" t="str">
        <f t="shared" si="40"/>
        <v/>
      </c>
      <c r="O849" s="53" t="str">
        <f>IF($B849&lt;&gt;"",IF(ISNUMBER(_xlfn.XMATCH($B849,Language!$A$6:$E$6)),0,IF(ISNUMBER(_xlfn.XMATCH($B849,Language!$A$29:$E$29)),'Lista de Prestatarios'!$B$3,VLOOKUP(B849,'Lista de Prestatarios'!$A$2:$B$500,2,FALSE))),"")</f>
        <v/>
      </c>
      <c r="P849" s="58" t="str">
        <f>IF(B849&lt;&gt;"",IF(OR(D849&gt;0,G849&gt;0),COUNTIF($B$2:B849,B849),COUNTIFS($B$2:B849,B849,$E$2:E849,"&gt;0")),"")</f>
        <v/>
      </c>
    </row>
    <row r="850" spans="1:16" x14ac:dyDescent="0.35">
      <c r="A850" s="51" t="str">
        <f t="shared" si="39"/>
        <v/>
      </c>
      <c r="B850" s="99"/>
      <c r="C850" s="3"/>
      <c r="D850" s="13"/>
      <c r="E850" s="13"/>
      <c r="F850" s="13"/>
      <c r="G850" s="81"/>
      <c r="H850" s="107" t="str">
        <f>IF(B850&lt;&gt;"",IF(OR(O850=0,O850=999),"",SUMIFS($E$2:E850,$A$2:A850,A850)-SUMIFS($F$2:F850,$A$2:A850,A850)),"")</f>
        <v/>
      </c>
      <c r="I850" s="109" t="str">
        <f t="shared" si="41"/>
        <v/>
      </c>
      <c r="J850" s="113"/>
      <c r="K850" s="90"/>
      <c r="L850" s="73"/>
      <c r="M850" s="69" t="str">
        <f>IF(C850&lt;&gt;"",DailyLog!$S$3,"")</f>
        <v/>
      </c>
      <c r="N850" s="56" t="str">
        <f t="shared" si="40"/>
        <v/>
      </c>
      <c r="O850" s="53" t="str">
        <f>IF($B850&lt;&gt;"",IF(ISNUMBER(_xlfn.XMATCH($B850,Language!$A$6:$E$6)),0,IF(ISNUMBER(_xlfn.XMATCH($B850,Language!$A$29:$E$29)),'Lista de Prestatarios'!$B$3,VLOOKUP(B850,'Lista de Prestatarios'!$A$2:$B$500,2,FALSE))),"")</f>
        <v/>
      </c>
      <c r="P850" s="58" t="str">
        <f>IF(B850&lt;&gt;"",IF(OR(D850&gt;0,G850&gt;0),COUNTIF($B$2:B850,B850),COUNTIFS($B$2:B850,B850,$E$2:E850,"&gt;0")),"")</f>
        <v/>
      </c>
    </row>
    <row r="851" spans="1:16" x14ac:dyDescent="0.35">
      <c r="A851" s="51" t="str">
        <f t="shared" si="39"/>
        <v/>
      </c>
      <c r="B851" s="99"/>
      <c r="C851" s="3"/>
      <c r="D851" s="13"/>
      <c r="E851" s="13"/>
      <c r="F851" s="13"/>
      <c r="G851" s="81"/>
      <c r="H851" s="107" t="str">
        <f>IF(B851&lt;&gt;"",IF(OR(O851=0,O851=999),"",SUMIFS($E$2:E851,$A$2:A851,A851)-SUMIFS($F$2:F851,$A$2:A851,A851)),"")</f>
        <v/>
      </c>
      <c r="I851" s="109" t="str">
        <f t="shared" si="41"/>
        <v/>
      </c>
      <c r="J851" s="113"/>
      <c r="K851" s="90"/>
      <c r="L851" s="73"/>
      <c r="M851" s="69" t="str">
        <f>IF(C851&lt;&gt;"",DailyLog!$S$3,"")</f>
        <v/>
      </c>
      <c r="N851" s="56" t="str">
        <f t="shared" si="40"/>
        <v/>
      </c>
      <c r="O851" s="53" t="str">
        <f>IF($B851&lt;&gt;"",IF(ISNUMBER(_xlfn.XMATCH($B851,Language!$A$6:$E$6)),0,IF(ISNUMBER(_xlfn.XMATCH($B851,Language!$A$29:$E$29)),'Lista de Prestatarios'!$B$3,VLOOKUP(B851,'Lista de Prestatarios'!$A$2:$B$500,2,FALSE))),"")</f>
        <v/>
      </c>
      <c r="P851" s="58" t="str">
        <f>IF(B851&lt;&gt;"",IF(OR(D851&gt;0,G851&gt;0),COUNTIF($B$2:B851,B851),COUNTIFS($B$2:B851,B851,$E$2:E851,"&gt;0")),"")</f>
        <v/>
      </c>
    </row>
    <row r="852" spans="1:16" x14ac:dyDescent="0.35">
      <c r="A852" s="51" t="str">
        <f t="shared" si="39"/>
        <v/>
      </c>
      <c r="B852" s="99"/>
      <c r="C852" s="3"/>
      <c r="D852" s="13"/>
      <c r="E852" s="13"/>
      <c r="F852" s="13"/>
      <c r="G852" s="81"/>
      <c r="H852" s="107" t="str">
        <f>IF(B852&lt;&gt;"",IF(OR(O852=0,O852=999),"",SUMIFS($E$2:E852,$A$2:A852,A852)-SUMIFS($F$2:F852,$A$2:A852,A852)),"")</f>
        <v/>
      </c>
      <c r="I852" s="109" t="str">
        <f t="shared" si="41"/>
        <v/>
      </c>
      <c r="J852" s="113"/>
      <c r="K852" s="90"/>
      <c r="L852" s="73"/>
      <c r="M852" s="69" t="str">
        <f>IF(C852&lt;&gt;"",DailyLog!$S$3,"")</f>
        <v/>
      </c>
      <c r="N852" s="56" t="str">
        <f t="shared" si="40"/>
        <v/>
      </c>
      <c r="O852" s="53" t="str">
        <f>IF($B852&lt;&gt;"",IF(ISNUMBER(_xlfn.XMATCH($B852,Language!$A$6:$E$6)),0,IF(ISNUMBER(_xlfn.XMATCH($B852,Language!$A$29:$E$29)),'Lista de Prestatarios'!$B$3,VLOOKUP(B852,'Lista de Prestatarios'!$A$2:$B$500,2,FALSE))),"")</f>
        <v/>
      </c>
      <c r="P852" s="58" t="str">
        <f>IF(B852&lt;&gt;"",IF(OR(D852&gt;0,G852&gt;0),COUNTIF($B$2:B852,B852),COUNTIFS($B$2:B852,B852,$E$2:E852,"&gt;0")),"")</f>
        <v/>
      </c>
    </row>
    <row r="853" spans="1:16" x14ac:dyDescent="0.35">
      <c r="A853" s="51" t="str">
        <f t="shared" si="39"/>
        <v/>
      </c>
      <c r="B853" s="101"/>
      <c r="C853" s="3"/>
      <c r="D853" s="13"/>
      <c r="E853" s="13"/>
      <c r="F853" s="13"/>
      <c r="G853" s="81"/>
      <c r="H853" s="107" t="str">
        <f>IF(B853&lt;&gt;"",IF(OR(O853=0,O853=999),"",SUMIFS($E$2:E853,$A$2:A853,A853)-SUMIFS($F$2:F853,$A$2:A853,A853)),"")</f>
        <v/>
      </c>
      <c r="I853" s="109" t="str">
        <f t="shared" si="41"/>
        <v/>
      </c>
      <c r="J853" s="113"/>
      <c r="K853" s="90"/>
      <c r="L853" s="73"/>
      <c r="M853" s="69" t="str">
        <f>IF(C853&lt;&gt;"",DailyLog!$S$3,"")</f>
        <v/>
      </c>
      <c r="N853" s="56" t="str">
        <f t="shared" si="40"/>
        <v/>
      </c>
      <c r="O853" s="53" t="str">
        <f>IF($B853&lt;&gt;"",IF(ISNUMBER(_xlfn.XMATCH($B853,Language!$A$6:$E$6)),0,IF(ISNUMBER(_xlfn.XMATCH($B853,Language!$A$29:$E$29)),'Lista de Prestatarios'!$B$3,VLOOKUP(B853,'Lista de Prestatarios'!$A$2:$B$500,2,FALSE))),"")</f>
        <v/>
      </c>
      <c r="P853" s="58" t="str">
        <f>IF(B853&lt;&gt;"",IF(OR(D853&gt;0,G853&gt;0),COUNTIF($B$2:B853,B853),COUNTIFS($B$2:B853,B853,$E$2:E853,"&gt;0")),"")</f>
        <v/>
      </c>
    </row>
    <row r="854" spans="1:16" x14ac:dyDescent="0.35">
      <c r="A854" s="51" t="str">
        <f t="shared" si="39"/>
        <v/>
      </c>
      <c r="B854" s="99"/>
      <c r="C854" s="3"/>
      <c r="D854" s="13"/>
      <c r="E854" s="13"/>
      <c r="F854" s="13"/>
      <c r="G854" s="81"/>
      <c r="H854" s="107" t="str">
        <f>IF(B854&lt;&gt;"",IF(OR(O854=0,O854=999),"",SUMIFS($E$2:E854,$A$2:A854,A854)-SUMIFS($F$2:F854,$A$2:A854,A854)),"")</f>
        <v/>
      </c>
      <c r="I854" s="109" t="str">
        <f t="shared" si="41"/>
        <v/>
      </c>
      <c r="J854" s="113"/>
      <c r="K854" s="90"/>
      <c r="L854" s="73"/>
      <c r="M854" s="69" t="str">
        <f>IF(C854&lt;&gt;"",DailyLog!$S$3,"")</f>
        <v/>
      </c>
      <c r="N854" s="56" t="str">
        <f t="shared" si="40"/>
        <v/>
      </c>
      <c r="O854" s="53" t="str">
        <f>IF($B854&lt;&gt;"",IF(ISNUMBER(_xlfn.XMATCH($B854,Language!$A$6:$E$6)),0,IF(ISNUMBER(_xlfn.XMATCH($B854,Language!$A$29:$E$29)),'Lista de Prestatarios'!$B$3,VLOOKUP(B854,'Lista de Prestatarios'!$A$2:$B$500,2,FALSE))),"")</f>
        <v/>
      </c>
      <c r="P854" s="58" t="str">
        <f>IF(B854&lt;&gt;"",IF(OR(D854&gt;0,G854&gt;0),COUNTIF($B$2:B854,B854),COUNTIFS($B$2:B854,B854,$E$2:E854,"&gt;0")),"")</f>
        <v/>
      </c>
    </row>
    <row r="855" spans="1:16" x14ac:dyDescent="0.35">
      <c r="A855" s="51" t="str">
        <f t="shared" si="39"/>
        <v/>
      </c>
      <c r="B855" s="99"/>
      <c r="C855" s="3"/>
      <c r="D855" s="13"/>
      <c r="E855" s="13"/>
      <c r="F855" s="13"/>
      <c r="G855" s="81"/>
      <c r="H855" s="107" t="str">
        <f>IF(B855&lt;&gt;"",IF(OR(O855=0,O855=999),"",SUMIFS($E$2:E855,$A$2:A855,A855)-SUMIFS($F$2:F855,$A$2:A855,A855)),"")</f>
        <v/>
      </c>
      <c r="I855" s="109" t="str">
        <f t="shared" si="41"/>
        <v/>
      </c>
      <c r="J855" s="113"/>
      <c r="K855" s="90"/>
      <c r="L855" s="73"/>
      <c r="M855" s="69" t="str">
        <f>IF(C855&lt;&gt;"",DailyLog!$S$3,"")</f>
        <v/>
      </c>
      <c r="N855" s="56" t="str">
        <f t="shared" si="40"/>
        <v/>
      </c>
      <c r="O855" s="53" t="str">
        <f>IF($B855&lt;&gt;"",IF(ISNUMBER(_xlfn.XMATCH($B855,Language!$A$6:$E$6)),0,IF(ISNUMBER(_xlfn.XMATCH($B855,Language!$A$29:$E$29)),'Lista de Prestatarios'!$B$3,VLOOKUP(B855,'Lista de Prestatarios'!$A$2:$B$500,2,FALSE))),"")</f>
        <v/>
      </c>
      <c r="P855" s="58" t="str">
        <f>IF(B855&lt;&gt;"",IF(OR(D855&gt;0,G855&gt;0),COUNTIF($B$2:B855,B855),COUNTIFS($B$2:B855,B855,$E$2:E855,"&gt;0")),"")</f>
        <v/>
      </c>
    </row>
    <row r="856" spans="1:16" x14ac:dyDescent="0.35">
      <c r="A856" s="51" t="str">
        <f t="shared" si="39"/>
        <v/>
      </c>
      <c r="B856" s="99"/>
      <c r="C856" s="3"/>
      <c r="D856" s="13"/>
      <c r="E856" s="13"/>
      <c r="F856" s="13"/>
      <c r="G856" s="81"/>
      <c r="H856" s="107" t="str">
        <f>IF(B856&lt;&gt;"",IF(OR(O856=0,O856=999),"",SUMIFS($E$2:E856,$A$2:A856,A856)-SUMIFS($F$2:F856,$A$2:A856,A856)),"")</f>
        <v/>
      </c>
      <c r="I856" s="109" t="str">
        <f t="shared" si="41"/>
        <v/>
      </c>
      <c r="J856" s="113"/>
      <c r="K856" s="90"/>
      <c r="L856" s="73"/>
      <c r="M856" s="69" t="str">
        <f>IF(C856&lt;&gt;"",DailyLog!$S$3,"")</f>
        <v/>
      </c>
      <c r="N856" s="56" t="str">
        <f t="shared" si="40"/>
        <v/>
      </c>
      <c r="O856" s="53" t="str">
        <f>IF($B856&lt;&gt;"",IF(ISNUMBER(_xlfn.XMATCH($B856,Language!$A$6:$E$6)),0,IF(ISNUMBER(_xlfn.XMATCH($B856,Language!$A$29:$E$29)),'Lista de Prestatarios'!$B$3,VLOOKUP(B856,'Lista de Prestatarios'!$A$2:$B$500,2,FALSE))),"")</f>
        <v/>
      </c>
      <c r="P856" s="58" t="str">
        <f>IF(B856&lt;&gt;"",IF(OR(D856&gt;0,G856&gt;0),COUNTIF($B$2:B856,B856),COUNTIFS($B$2:B856,B856,$E$2:E856,"&gt;0")),"")</f>
        <v/>
      </c>
    </row>
    <row r="857" spans="1:16" x14ac:dyDescent="0.35">
      <c r="A857" s="51" t="str">
        <f t="shared" si="39"/>
        <v/>
      </c>
      <c r="B857" s="99"/>
      <c r="C857" s="3"/>
      <c r="D857" s="13"/>
      <c r="E857" s="13"/>
      <c r="F857" s="13"/>
      <c r="G857" s="81"/>
      <c r="H857" s="107" t="str">
        <f>IF(B857&lt;&gt;"",IF(OR(O857=0,O857=999),"",SUMIFS($E$2:E857,$A$2:A857,A857)-SUMIFS($F$2:F857,$A$2:A857,A857)),"")</f>
        <v/>
      </c>
      <c r="I857" s="109" t="str">
        <f t="shared" si="41"/>
        <v/>
      </c>
      <c r="J857" s="113"/>
      <c r="K857" s="90"/>
      <c r="L857" s="73"/>
      <c r="M857" s="69" t="str">
        <f>IF(C857&lt;&gt;"",DailyLog!$S$3,"")</f>
        <v/>
      </c>
      <c r="N857" s="56" t="str">
        <f t="shared" si="40"/>
        <v/>
      </c>
      <c r="O857" s="53" t="str">
        <f>IF($B857&lt;&gt;"",IF(ISNUMBER(_xlfn.XMATCH($B857,Language!$A$6:$E$6)),0,IF(ISNUMBER(_xlfn.XMATCH($B857,Language!$A$29:$E$29)),'Lista de Prestatarios'!$B$3,VLOOKUP(B857,'Lista de Prestatarios'!$A$2:$B$500,2,FALSE))),"")</f>
        <v/>
      </c>
      <c r="P857" s="58" t="str">
        <f>IF(B857&lt;&gt;"",IF(OR(D857&gt;0,G857&gt;0),COUNTIF($B$2:B857,B857),COUNTIFS($B$2:B857,B857,$E$2:E857,"&gt;0")),"")</f>
        <v/>
      </c>
    </row>
    <row r="858" spans="1:16" x14ac:dyDescent="0.35">
      <c r="A858" s="51" t="str">
        <f t="shared" si="39"/>
        <v/>
      </c>
      <c r="B858" s="99"/>
      <c r="C858" s="3"/>
      <c r="D858" s="13"/>
      <c r="E858" s="13"/>
      <c r="F858" s="13"/>
      <c r="G858" s="81"/>
      <c r="H858" s="107" t="str">
        <f>IF(B858&lt;&gt;"",IF(OR(O858=0,O858=999),"",SUMIFS($E$2:E858,$A$2:A858,A858)-SUMIFS($F$2:F858,$A$2:A858,A858)),"")</f>
        <v/>
      </c>
      <c r="I858" s="109" t="str">
        <f t="shared" si="41"/>
        <v/>
      </c>
      <c r="J858" s="113"/>
      <c r="K858" s="90"/>
      <c r="L858" s="73"/>
      <c r="M858" s="69" t="str">
        <f>IF(C858&lt;&gt;"",DailyLog!$S$3,"")</f>
        <v/>
      </c>
      <c r="N858" s="56" t="str">
        <f t="shared" si="40"/>
        <v/>
      </c>
      <c r="O858" s="53" t="str">
        <f>IF($B858&lt;&gt;"",IF(ISNUMBER(_xlfn.XMATCH($B858,Language!$A$6:$E$6)),0,IF(ISNUMBER(_xlfn.XMATCH($B858,Language!$A$29:$E$29)),'Lista de Prestatarios'!$B$3,VLOOKUP(B858,'Lista de Prestatarios'!$A$2:$B$500,2,FALSE))),"")</f>
        <v/>
      </c>
      <c r="P858" s="58" t="str">
        <f>IF(B858&lt;&gt;"",IF(OR(D858&gt;0,G858&gt;0),COUNTIF($B$2:B858,B858),COUNTIFS($B$2:B858,B858,$E$2:E858,"&gt;0")),"")</f>
        <v/>
      </c>
    </row>
    <row r="859" spans="1:16" x14ac:dyDescent="0.35">
      <c r="A859" s="51" t="str">
        <f t="shared" si="39"/>
        <v/>
      </c>
      <c r="B859" s="99"/>
      <c r="C859" s="3"/>
      <c r="D859" s="13"/>
      <c r="E859" s="13"/>
      <c r="F859" s="13"/>
      <c r="G859" s="81"/>
      <c r="H859" s="107" t="str">
        <f>IF(B859&lt;&gt;"",IF(OR(O859=0,O859=999),"",SUMIFS($E$2:E859,$A$2:A859,A859)-SUMIFS($F$2:F859,$A$2:A859,A859)),"")</f>
        <v/>
      </c>
      <c r="I859" s="109" t="str">
        <f t="shared" si="41"/>
        <v/>
      </c>
      <c r="J859" s="113"/>
      <c r="K859" s="90"/>
      <c r="L859" s="73"/>
      <c r="M859" s="69" t="str">
        <f>IF(C859&lt;&gt;"",DailyLog!$S$3,"")</f>
        <v/>
      </c>
      <c r="N859" s="56" t="str">
        <f t="shared" si="40"/>
        <v/>
      </c>
      <c r="O859" s="53" t="str">
        <f>IF($B859&lt;&gt;"",IF(ISNUMBER(_xlfn.XMATCH($B859,Language!$A$6:$E$6)),0,IF(ISNUMBER(_xlfn.XMATCH($B859,Language!$A$29:$E$29)),'Lista de Prestatarios'!$B$3,VLOOKUP(B859,'Lista de Prestatarios'!$A$2:$B$500,2,FALSE))),"")</f>
        <v/>
      </c>
      <c r="P859" s="58" t="str">
        <f>IF(B859&lt;&gt;"",IF(OR(D859&gt;0,G859&gt;0),COUNTIF($B$2:B859,B859),COUNTIFS($B$2:B859,B859,$E$2:E859,"&gt;0")),"")</f>
        <v/>
      </c>
    </row>
    <row r="860" spans="1:16" x14ac:dyDescent="0.35">
      <c r="A860" s="51" t="str">
        <f t="shared" si="39"/>
        <v/>
      </c>
      <c r="B860" s="99"/>
      <c r="C860" s="3"/>
      <c r="D860" s="13"/>
      <c r="E860" s="13"/>
      <c r="F860" s="13"/>
      <c r="G860" s="81"/>
      <c r="H860" s="107" t="str">
        <f>IF(B860&lt;&gt;"",IF(OR(O860=0,O860=999),"",SUMIFS($E$2:E860,$A$2:A860,A860)-SUMIFS($F$2:F860,$A$2:A860,A860)),"")</f>
        <v/>
      </c>
      <c r="I860" s="109" t="str">
        <f t="shared" si="41"/>
        <v/>
      </c>
      <c r="J860" s="113"/>
      <c r="K860" s="90"/>
      <c r="L860" s="73"/>
      <c r="M860" s="69" t="str">
        <f>IF(C860&lt;&gt;"",DailyLog!$S$3,"")</f>
        <v/>
      </c>
      <c r="N860" s="56" t="str">
        <f t="shared" si="40"/>
        <v/>
      </c>
      <c r="O860" s="53" t="str">
        <f>IF($B860&lt;&gt;"",IF(ISNUMBER(_xlfn.XMATCH($B860,Language!$A$6:$E$6)),0,IF(ISNUMBER(_xlfn.XMATCH($B860,Language!$A$29:$E$29)),'Lista de Prestatarios'!$B$3,VLOOKUP(B860,'Lista de Prestatarios'!$A$2:$B$500,2,FALSE))),"")</f>
        <v/>
      </c>
      <c r="P860" s="58" t="str">
        <f>IF(B860&lt;&gt;"",IF(OR(D860&gt;0,G860&gt;0),COUNTIF($B$2:B860,B860),COUNTIFS($B$2:B860,B860,$E$2:E860,"&gt;0")),"")</f>
        <v/>
      </c>
    </row>
    <row r="861" spans="1:16" x14ac:dyDescent="0.35">
      <c r="A861" s="51" t="str">
        <f t="shared" si="39"/>
        <v/>
      </c>
      <c r="B861" s="99"/>
      <c r="C861" s="3"/>
      <c r="D861" s="13"/>
      <c r="E861" s="13"/>
      <c r="F861" s="13"/>
      <c r="G861" s="81"/>
      <c r="H861" s="107" t="str">
        <f>IF(B861&lt;&gt;"",IF(OR(O861=0,O861=999),"",SUMIFS($E$2:E861,$A$2:A861,A861)-SUMIFS($F$2:F861,$A$2:A861,A861)),"")</f>
        <v/>
      </c>
      <c r="I861" s="109" t="str">
        <f t="shared" si="41"/>
        <v/>
      </c>
      <c r="J861" s="113"/>
      <c r="K861" s="90"/>
      <c r="L861" s="73"/>
      <c r="M861" s="69" t="str">
        <f>IF(C861&lt;&gt;"",DailyLog!$S$3,"")</f>
        <v/>
      </c>
      <c r="N861" s="56" t="str">
        <f t="shared" si="40"/>
        <v/>
      </c>
      <c r="O861" s="53" t="str">
        <f>IF($B861&lt;&gt;"",IF(ISNUMBER(_xlfn.XMATCH($B861,Language!$A$6:$E$6)),0,IF(ISNUMBER(_xlfn.XMATCH($B861,Language!$A$29:$E$29)),'Lista de Prestatarios'!$B$3,VLOOKUP(B861,'Lista de Prestatarios'!$A$2:$B$500,2,FALSE))),"")</f>
        <v/>
      </c>
      <c r="P861" s="58" t="str">
        <f>IF(B861&lt;&gt;"",IF(OR(D861&gt;0,G861&gt;0),COUNTIF($B$2:B861,B861),COUNTIFS($B$2:B861,B861,$E$2:E861,"&gt;0")),"")</f>
        <v/>
      </c>
    </row>
    <row r="862" spans="1:16" x14ac:dyDescent="0.35">
      <c r="A862" s="51" t="str">
        <f t="shared" si="39"/>
        <v/>
      </c>
      <c r="B862" s="99"/>
      <c r="C862" s="3"/>
      <c r="D862" s="13"/>
      <c r="E862" s="13"/>
      <c r="F862" s="13"/>
      <c r="G862" s="81"/>
      <c r="H862" s="107" t="str">
        <f>IF(B862&lt;&gt;"",IF(OR(O862=0,O862=999),"",SUMIFS($E$2:E862,$A$2:A862,A862)-SUMIFS($F$2:F862,$A$2:A862,A862)),"")</f>
        <v/>
      </c>
      <c r="I862" s="109" t="str">
        <f t="shared" si="41"/>
        <v/>
      </c>
      <c r="J862" s="113"/>
      <c r="K862" s="90"/>
      <c r="L862" s="73"/>
      <c r="M862" s="69" t="str">
        <f>IF(C862&lt;&gt;"",DailyLog!$S$3,"")</f>
        <v/>
      </c>
      <c r="N862" s="56" t="str">
        <f t="shared" si="40"/>
        <v/>
      </c>
      <c r="O862" s="53" t="str">
        <f>IF($B862&lt;&gt;"",IF(ISNUMBER(_xlfn.XMATCH($B862,Language!$A$6:$E$6)),0,IF(ISNUMBER(_xlfn.XMATCH($B862,Language!$A$29:$E$29)),'Lista de Prestatarios'!$B$3,VLOOKUP(B862,'Lista de Prestatarios'!$A$2:$B$500,2,FALSE))),"")</f>
        <v/>
      </c>
      <c r="P862" s="58" t="str">
        <f>IF(B862&lt;&gt;"",IF(OR(D862&gt;0,G862&gt;0),COUNTIF($B$2:B862,B862),COUNTIFS($B$2:B862,B862,$E$2:E862,"&gt;0")),"")</f>
        <v/>
      </c>
    </row>
    <row r="863" spans="1:16" x14ac:dyDescent="0.35">
      <c r="A863" s="51" t="str">
        <f t="shared" si="39"/>
        <v/>
      </c>
      <c r="B863" s="99"/>
      <c r="C863" s="3"/>
      <c r="D863" s="13"/>
      <c r="E863" s="13"/>
      <c r="F863" s="13"/>
      <c r="G863" s="81"/>
      <c r="H863" s="107" t="str">
        <f>IF(B863&lt;&gt;"",IF(OR(O863=0,O863=999),"",SUMIFS($E$2:E863,$A$2:A863,A863)-SUMIFS($F$2:F863,$A$2:A863,A863)),"")</f>
        <v/>
      </c>
      <c r="I863" s="109" t="str">
        <f t="shared" si="41"/>
        <v/>
      </c>
      <c r="J863" s="113"/>
      <c r="K863" s="90"/>
      <c r="L863" s="73"/>
      <c r="M863" s="69" t="str">
        <f>IF(C863&lt;&gt;"",DailyLog!$S$3,"")</f>
        <v/>
      </c>
      <c r="N863" s="56" t="str">
        <f t="shared" si="40"/>
        <v/>
      </c>
      <c r="O863" s="53" t="str">
        <f>IF($B863&lt;&gt;"",IF(ISNUMBER(_xlfn.XMATCH($B863,Language!$A$6:$E$6)),0,IF(ISNUMBER(_xlfn.XMATCH($B863,Language!$A$29:$E$29)),'Lista de Prestatarios'!$B$3,VLOOKUP(B863,'Lista de Prestatarios'!$A$2:$B$500,2,FALSE))),"")</f>
        <v/>
      </c>
      <c r="P863" s="58" t="str">
        <f>IF(B863&lt;&gt;"",IF(OR(D863&gt;0,G863&gt;0),COUNTIF($B$2:B863,B863),COUNTIFS($B$2:B863,B863,$E$2:E863,"&gt;0")),"")</f>
        <v/>
      </c>
    </row>
    <row r="864" spans="1:16" x14ac:dyDescent="0.35">
      <c r="A864" s="51" t="str">
        <f t="shared" si="39"/>
        <v/>
      </c>
      <c r="B864" s="99"/>
      <c r="C864" s="3"/>
      <c r="D864" s="13"/>
      <c r="E864" s="13"/>
      <c r="F864" s="13"/>
      <c r="G864" s="81"/>
      <c r="H864" s="107" t="str">
        <f>IF(B864&lt;&gt;"",IF(OR(O864=0,O864=999),"",SUMIFS($E$2:E864,$A$2:A864,A864)-SUMIFS($F$2:F864,$A$2:A864,A864)),"")</f>
        <v/>
      </c>
      <c r="I864" s="109" t="str">
        <f t="shared" si="41"/>
        <v/>
      </c>
      <c r="J864" s="113"/>
      <c r="K864" s="90"/>
      <c r="L864" s="73"/>
      <c r="M864" s="69" t="str">
        <f>IF(C864&lt;&gt;"",DailyLog!$S$3,"")</f>
        <v/>
      </c>
      <c r="N864" s="56" t="str">
        <f t="shared" si="40"/>
        <v/>
      </c>
      <c r="O864" s="53" t="str">
        <f>IF($B864&lt;&gt;"",IF(ISNUMBER(_xlfn.XMATCH($B864,Language!$A$6:$E$6)),0,IF(ISNUMBER(_xlfn.XMATCH($B864,Language!$A$29:$E$29)),'Lista de Prestatarios'!$B$3,VLOOKUP(B864,'Lista de Prestatarios'!$A$2:$B$500,2,FALSE))),"")</f>
        <v/>
      </c>
      <c r="P864" s="58" t="str">
        <f>IF(B864&lt;&gt;"",IF(OR(D864&gt;0,G864&gt;0),COUNTIF($B$2:B864,B864),COUNTIFS($B$2:B864,B864,$E$2:E864,"&gt;0")),"")</f>
        <v/>
      </c>
    </row>
    <row r="865" spans="1:16" x14ac:dyDescent="0.35">
      <c r="A865" s="51" t="str">
        <f t="shared" si="39"/>
        <v/>
      </c>
      <c r="B865" s="99"/>
      <c r="C865" s="3"/>
      <c r="D865" s="13"/>
      <c r="E865" s="13"/>
      <c r="F865" s="13"/>
      <c r="G865" s="81"/>
      <c r="H865" s="107" t="str">
        <f>IF(B865&lt;&gt;"",IF(OR(O865=0,O865=999),"",SUMIFS($E$2:E865,$A$2:A865,A865)-SUMIFS($F$2:F865,$A$2:A865,A865)),"")</f>
        <v/>
      </c>
      <c r="I865" s="109" t="str">
        <f t="shared" si="41"/>
        <v/>
      </c>
      <c r="J865" s="113"/>
      <c r="K865" s="90"/>
      <c r="L865" s="73"/>
      <c r="M865" s="69" t="str">
        <f>IF(C865&lt;&gt;"",DailyLog!$S$3,"")</f>
        <v/>
      </c>
      <c r="N865" s="56" t="str">
        <f t="shared" si="40"/>
        <v/>
      </c>
      <c r="O865" s="53" t="str">
        <f>IF($B865&lt;&gt;"",IF(ISNUMBER(_xlfn.XMATCH($B865,Language!$A$6:$E$6)),0,IF(ISNUMBER(_xlfn.XMATCH($B865,Language!$A$29:$E$29)),'Lista de Prestatarios'!$B$3,VLOOKUP(B865,'Lista de Prestatarios'!$A$2:$B$500,2,FALSE))),"")</f>
        <v/>
      </c>
      <c r="P865" s="58" t="str">
        <f>IF(B865&lt;&gt;"",IF(OR(D865&gt;0,G865&gt;0),COUNTIF($B$2:B865,B865),COUNTIFS($B$2:B865,B865,$E$2:E865,"&gt;0")),"")</f>
        <v/>
      </c>
    </row>
    <row r="866" spans="1:16" x14ac:dyDescent="0.35">
      <c r="A866" s="51" t="str">
        <f t="shared" si="39"/>
        <v/>
      </c>
      <c r="B866" s="99"/>
      <c r="C866" s="3"/>
      <c r="D866" s="13"/>
      <c r="E866" s="13"/>
      <c r="F866" s="13"/>
      <c r="G866" s="81"/>
      <c r="H866" s="107" t="str">
        <f>IF(B866&lt;&gt;"",IF(OR(O866=0,O866=999),"",SUMIFS($E$2:E866,$A$2:A866,A866)-SUMIFS($F$2:F866,$A$2:A866,A866)),"")</f>
        <v/>
      </c>
      <c r="I866" s="109" t="str">
        <f t="shared" si="41"/>
        <v/>
      </c>
      <c r="J866" s="113"/>
      <c r="K866" s="90"/>
      <c r="L866" s="73"/>
      <c r="M866" s="69" t="str">
        <f>IF(C866&lt;&gt;"",DailyLog!$S$3,"")</f>
        <v/>
      </c>
      <c r="N866" s="56" t="str">
        <f t="shared" si="40"/>
        <v/>
      </c>
      <c r="O866" s="53" t="str">
        <f>IF($B866&lt;&gt;"",IF(ISNUMBER(_xlfn.XMATCH($B866,Language!$A$6:$E$6)),0,IF(ISNUMBER(_xlfn.XMATCH($B866,Language!$A$29:$E$29)),'Lista de Prestatarios'!$B$3,VLOOKUP(B866,'Lista de Prestatarios'!$A$2:$B$500,2,FALSE))),"")</f>
        <v/>
      </c>
      <c r="P866" s="58" t="str">
        <f>IF(B866&lt;&gt;"",IF(OR(D866&gt;0,G866&gt;0),COUNTIF($B$2:B866,B866),COUNTIFS($B$2:B866,B866,$E$2:E866,"&gt;0")),"")</f>
        <v/>
      </c>
    </row>
    <row r="867" spans="1:16" x14ac:dyDescent="0.35">
      <c r="A867" s="51" t="str">
        <f t="shared" si="39"/>
        <v/>
      </c>
      <c r="B867" s="99"/>
      <c r="C867" s="3"/>
      <c r="D867" s="13"/>
      <c r="E867" s="13"/>
      <c r="F867" s="13"/>
      <c r="G867" s="81"/>
      <c r="H867" s="107" t="str">
        <f>IF(B867&lt;&gt;"",IF(OR(O867=0,O867=999),"",SUMIFS($E$2:E867,$A$2:A867,A867)-SUMIFS($F$2:F867,$A$2:A867,A867)),"")</f>
        <v/>
      </c>
      <c r="I867" s="109" t="str">
        <f t="shared" si="41"/>
        <v/>
      </c>
      <c r="J867" s="113"/>
      <c r="K867" s="90"/>
      <c r="L867" s="73"/>
      <c r="M867" s="69" t="str">
        <f>IF(C867&lt;&gt;"",DailyLog!$S$3,"")</f>
        <v/>
      </c>
      <c r="N867" s="56" t="str">
        <f t="shared" si="40"/>
        <v/>
      </c>
      <c r="O867" s="53" t="str">
        <f>IF($B867&lt;&gt;"",IF(ISNUMBER(_xlfn.XMATCH($B867,Language!$A$6:$E$6)),0,IF(ISNUMBER(_xlfn.XMATCH($B867,Language!$A$29:$E$29)),'Lista de Prestatarios'!$B$3,VLOOKUP(B867,'Lista de Prestatarios'!$A$2:$B$500,2,FALSE))),"")</f>
        <v/>
      </c>
      <c r="P867" s="58" t="str">
        <f>IF(B867&lt;&gt;"",IF(OR(D867&gt;0,G867&gt;0),COUNTIF($B$2:B867,B867),COUNTIFS($B$2:B867,B867,$E$2:E867,"&gt;0")),"")</f>
        <v/>
      </c>
    </row>
    <row r="868" spans="1:16" x14ac:dyDescent="0.35">
      <c r="A868" s="51" t="str">
        <f t="shared" si="39"/>
        <v/>
      </c>
      <c r="B868" s="99"/>
      <c r="C868" s="3"/>
      <c r="D868" s="13"/>
      <c r="E868" s="13"/>
      <c r="F868" s="13"/>
      <c r="G868" s="81"/>
      <c r="H868" s="107" t="str">
        <f>IF(B868&lt;&gt;"",IF(OR(O868=0,O868=999),"",SUMIFS($E$2:E868,$A$2:A868,A868)-SUMIFS($F$2:F868,$A$2:A868,A868)),"")</f>
        <v/>
      </c>
      <c r="I868" s="109" t="str">
        <f t="shared" si="41"/>
        <v/>
      </c>
      <c r="J868" s="113"/>
      <c r="K868" s="90"/>
      <c r="L868" s="73"/>
      <c r="M868" s="69" t="str">
        <f>IF(C868&lt;&gt;"",DailyLog!$S$3,"")</f>
        <v/>
      </c>
      <c r="N868" s="56" t="str">
        <f t="shared" si="40"/>
        <v/>
      </c>
      <c r="O868" s="53" t="str">
        <f>IF($B868&lt;&gt;"",IF(ISNUMBER(_xlfn.XMATCH($B868,Language!$A$6:$E$6)),0,IF(ISNUMBER(_xlfn.XMATCH($B868,Language!$A$29:$E$29)),'Lista de Prestatarios'!$B$3,VLOOKUP(B868,'Lista de Prestatarios'!$A$2:$B$500,2,FALSE))),"")</f>
        <v/>
      </c>
      <c r="P868" s="58" t="str">
        <f>IF(B868&lt;&gt;"",IF(OR(D868&gt;0,G868&gt;0),COUNTIF($B$2:B868,B868),COUNTIFS($B$2:B868,B868,$E$2:E868,"&gt;0")),"")</f>
        <v/>
      </c>
    </row>
    <row r="869" spans="1:16" x14ac:dyDescent="0.35">
      <c r="A869" s="51" t="str">
        <f t="shared" si="39"/>
        <v/>
      </c>
      <c r="B869" s="99"/>
      <c r="C869" s="3"/>
      <c r="D869" s="13"/>
      <c r="E869" s="13"/>
      <c r="F869" s="13"/>
      <c r="G869" s="81"/>
      <c r="H869" s="107" t="str">
        <f>IF(B869&lt;&gt;"",IF(OR(O869=0,O869=999),"",SUMIFS($E$2:E869,$A$2:A869,A869)-SUMIFS($F$2:F869,$A$2:A869,A869)),"")</f>
        <v/>
      </c>
      <c r="I869" s="109" t="str">
        <f t="shared" si="41"/>
        <v/>
      </c>
      <c r="J869" s="113"/>
      <c r="K869" s="90"/>
      <c r="L869" s="73"/>
      <c r="M869" s="69" t="str">
        <f>IF(C869&lt;&gt;"",DailyLog!$S$3,"")</f>
        <v/>
      </c>
      <c r="N869" s="56" t="str">
        <f t="shared" si="40"/>
        <v/>
      </c>
      <c r="O869" s="53" t="str">
        <f>IF($B869&lt;&gt;"",IF(ISNUMBER(_xlfn.XMATCH($B869,Language!$A$6:$E$6)),0,IF(ISNUMBER(_xlfn.XMATCH($B869,Language!$A$29:$E$29)),'Lista de Prestatarios'!$B$3,VLOOKUP(B869,'Lista de Prestatarios'!$A$2:$B$500,2,FALSE))),"")</f>
        <v/>
      </c>
      <c r="P869" s="58" t="str">
        <f>IF(B869&lt;&gt;"",IF(OR(D869&gt;0,G869&gt;0),COUNTIF($B$2:B869,B869),COUNTIFS($B$2:B869,B869,$E$2:E869,"&gt;0")),"")</f>
        <v/>
      </c>
    </row>
    <row r="870" spans="1:16" x14ac:dyDescent="0.35">
      <c r="A870" s="51" t="str">
        <f t="shared" si="39"/>
        <v/>
      </c>
      <c r="B870" s="99"/>
      <c r="C870" s="3"/>
      <c r="D870" s="13"/>
      <c r="E870" s="13"/>
      <c r="F870" s="13"/>
      <c r="G870" s="81"/>
      <c r="H870" s="107" t="str">
        <f>IF(B870&lt;&gt;"",IF(OR(O870=0,O870=999),"",SUMIFS($E$2:E870,$A$2:A870,A870)-SUMIFS($F$2:F870,$A$2:A870,A870)),"")</f>
        <v/>
      </c>
      <c r="I870" s="109" t="str">
        <f t="shared" si="41"/>
        <v/>
      </c>
      <c r="J870" s="113"/>
      <c r="K870" s="90"/>
      <c r="L870" s="73"/>
      <c r="M870" s="69" t="str">
        <f>IF(C870&lt;&gt;"",DailyLog!$S$3,"")</f>
        <v/>
      </c>
      <c r="N870" s="56" t="str">
        <f t="shared" si="40"/>
        <v/>
      </c>
      <c r="O870" s="53" t="str">
        <f>IF($B870&lt;&gt;"",IF(ISNUMBER(_xlfn.XMATCH($B870,Language!$A$6:$E$6)),0,IF(ISNUMBER(_xlfn.XMATCH($B870,Language!$A$29:$E$29)),'Lista de Prestatarios'!$B$3,VLOOKUP(B870,'Lista de Prestatarios'!$A$2:$B$500,2,FALSE))),"")</f>
        <v/>
      </c>
      <c r="P870" s="58" t="str">
        <f>IF(B870&lt;&gt;"",IF(OR(D870&gt;0,G870&gt;0),COUNTIF($B$2:B870,B870),COUNTIFS($B$2:B870,B870,$E$2:E870,"&gt;0")),"")</f>
        <v/>
      </c>
    </row>
    <row r="871" spans="1:16" x14ac:dyDescent="0.35">
      <c r="A871" s="51" t="str">
        <f t="shared" si="39"/>
        <v/>
      </c>
      <c r="B871" s="99"/>
      <c r="C871" s="3"/>
      <c r="D871" s="13"/>
      <c r="E871" s="13"/>
      <c r="F871" s="13"/>
      <c r="G871" s="81"/>
      <c r="H871" s="107" t="str">
        <f>IF(B871&lt;&gt;"",IF(OR(O871=0,O871=999),"",SUMIFS($E$2:E871,$A$2:A871,A871)-SUMIFS($F$2:F871,$A$2:A871,A871)),"")</f>
        <v/>
      </c>
      <c r="I871" s="109" t="str">
        <f t="shared" si="41"/>
        <v/>
      </c>
      <c r="J871" s="113"/>
      <c r="K871" s="90"/>
      <c r="L871" s="73"/>
      <c r="M871" s="69" t="str">
        <f>IF(C871&lt;&gt;"",DailyLog!$S$3,"")</f>
        <v/>
      </c>
      <c r="N871" s="56" t="str">
        <f t="shared" si="40"/>
        <v/>
      </c>
      <c r="O871" s="53" t="str">
        <f>IF($B871&lt;&gt;"",IF(ISNUMBER(_xlfn.XMATCH($B871,Language!$A$6:$E$6)),0,IF(ISNUMBER(_xlfn.XMATCH($B871,Language!$A$29:$E$29)),'Lista de Prestatarios'!$B$3,VLOOKUP(B871,'Lista de Prestatarios'!$A$2:$B$500,2,FALSE))),"")</f>
        <v/>
      </c>
      <c r="P871" s="58" t="str">
        <f>IF(B871&lt;&gt;"",IF(OR(D871&gt;0,G871&gt;0),COUNTIF($B$2:B871,B871),COUNTIFS($B$2:B871,B871,$E$2:E871,"&gt;0")),"")</f>
        <v/>
      </c>
    </row>
    <row r="872" spans="1:16" x14ac:dyDescent="0.35">
      <c r="A872" s="51" t="str">
        <f t="shared" si="39"/>
        <v/>
      </c>
      <c r="B872" s="99"/>
      <c r="C872" s="3"/>
      <c r="D872" s="13"/>
      <c r="E872" s="13"/>
      <c r="F872" s="13"/>
      <c r="G872" s="81"/>
      <c r="H872" s="107" t="str">
        <f>IF(B872&lt;&gt;"",IF(OR(O872=0,O872=999),"",SUMIFS($E$2:E872,$A$2:A872,A872)-SUMIFS($F$2:F872,$A$2:A872,A872)),"")</f>
        <v/>
      </c>
      <c r="I872" s="109" t="str">
        <f t="shared" si="41"/>
        <v/>
      </c>
      <c r="J872" s="113"/>
      <c r="K872" s="90"/>
      <c r="L872" s="73"/>
      <c r="M872" s="69" t="str">
        <f>IF(C872&lt;&gt;"",DailyLog!$S$3,"")</f>
        <v/>
      </c>
      <c r="N872" s="56" t="str">
        <f t="shared" si="40"/>
        <v/>
      </c>
      <c r="O872" s="53" t="str">
        <f>IF($B872&lt;&gt;"",IF(ISNUMBER(_xlfn.XMATCH($B872,Language!$A$6:$E$6)),0,IF(ISNUMBER(_xlfn.XMATCH($B872,Language!$A$29:$E$29)),'Lista de Prestatarios'!$B$3,VLOOKUP(B872,'Lista de Prestatarios'!$A$2:$B$500,2,FALSE))),"")</f>
        <v/>
      </c>
      <c r="P872" s="58" t="str">
        <f>IF(B872&lt;&gt;"",IF(OR(D872&gt;0,G872&gt;0),COUNTIF($B$2:B872,B872),COUNTIFS($B$2:B872,B872,$E$2:E872,"&gt;0")),"")</f>
        <v/>
      </c>
    </row>
    <row r="873" spans="1:16" x14ac:dyDescent="0.35">
      <c r="A873" s="51" t="str">
        <f t="shared" si="39"/>
        <v/>
      </c>
      <c r="B873" s="99"/>
      <c r="C873" s="3"/>
      <c r="D873" s="13"/>
      <c r="E873" s="13"/>
      <c r="F873" s="13"/>
      <c r="G873" s="81"/>
      <c r="H873" s="107" t="str">
        <f>IF(B873&lt;&gt;"",IF(OR(O873=0,O873=999),"",SUMIFS($E$2:E873,$A$2:A873,A873)-SUMIFS($F$2:F873,$A$2:A873,A873)),"")</f>
        <v/>
      </c>
      <c r="I873" s="109" t="str">
        <f t="shared" si="41"/>
        <v/>
      </c>
      <c r="J873" s="113"/>
      <c r="K873" s="90"/>
      <c r="L873" s="73"/>
      <c r="M873" s="69" t="str">
        <f>IF(C873&lt;&gt;"",DailyLog!$S$3,"")</f>
        <v/>
      </c>
      <c r="N873" s="56" t="str">
        <f t="shared" si="40"/>
        <v/>
      </c>
      <c r="O873" s="53" t="str">
        <f>IF($B873&lt;&gt;"",IF(ISNUMBER(_xlfn.XMATCH($B873,Language!$A$6:$E$6)),0,IF(ISNUMBER(_xlfn.XMATCH($B873,Language!$A$29:$E$29)),'Lista de Prestatarios'!$B$3,VLOOKUP(B873,'Lista de Prestatarios'!$A$2:$B$500,2,FALSE))),"")</f>
        <v/>
      </c>
      <c r="P873" s="58" t="str">
        <f>IF(B873&lt;&gt;"",IF(OR(D873&gt;0,G873&gt;0),COUNTIF($B$2:B873,B873),COUNTIFS($B$2:B873,B873,$E$2:E873,"&gt;0")),"")</f>
        <v/>
      </c>
    </row>
    <row r="874" spans="1:16" x14ac:dyDescent="0.35">
      <c r="A874" s="51" t="str">
        <f t="shared" si="39"/>
        <v/>
      </c>
      <c r="B874" s="99"/>
      <c r="C874" s="3"/>
      <c r="D874" s="13"/>
      <c r="E874" s="13"/>
      <c r="F874" s="13"/>
      <c r="G874" s="81"/>
      <c r="H874" s="107" t="str">
        <f>IF(B874&lt;&gt;"",IF(OR(O874=0,O874=999),"",SUMIFS($E$2:E874,$A$2:A874,A874)-SUMIFS($F$2:F874,$A$2:A874,A874)),"")</f>
        <v/>
      </c>
      <c r="I874" s="109" t="str">
        <f t="shared" si="41"/>
        <v/>
      </c>
      <c r="J874" s="113"/>
      <c r="K874" s="90"/>
      <c r="L874" s="73"/>
      <c r="M874" s="69" t="str">
        <f>IF(C874&lt;&gt;"",DailyLog!$S$3,"")</f>
        <v/>
      </c>
      <c r="N874" s="56" t="str">
        <f t="shared" si="40"/>
        <v/>
      </c>
      <c r="O874" s="53" t="str">
        <f>IF($B874&lt;&gt;"",IF(ISNUMBER(_xlfn.XMATCH($B874,Language!$A$6:$E$6)),0,IF(ISNUMBER(_xlfn.XMATCH($B874,Language!$A$29:$E$29)),'Lista de Prestatarios'!$B$3,VLOOKUP(B874,'Lista de Prestatarios'!$A$2:$B$500,2,FALSE))),"")</f>
        <v/>
      </c>
      <c r="P874" s="58" t="str">
        <f>IF(B874&lt;&gt;"",IF(OR(D874&gt;0,G874&gt;0),COUNTIF($B$2:B874,B874),COUNTIFS($B$2:B874,B874,$E$2:E874,"&gt;0")),"")</f>
        <v/>
      </c>
    </row>
    <row r="875" spans="1:16" x14ac:dyDescent="0.35">
      <c r="A875" s="51" t="str">
        <f t="shared" si="39"/>
        <v/>
      </c>
      <c r="B875" s="99"/>
      <c r="C875" s="3"/>
      <c r="D875" s="13"/>
      <c r="E875" s="13"/>
      <c r="F875" s="13"/>
      <c r="G875" s="81"/>
      <c r="H875" s="107" t="str">
        <f>IF(B875&lt;&gt;"",IF(OR(O875=0,O875=999),"",SUMIFS($E$2:E875,$A$2:A875,A875)-SUMIFS($F$2:F875,$A$2:A875,A875)),"")</f>
        <v/>
      </c>
      <c r="I875" s="109" t="str">
        <f t="shared" si="41"/>
        <v/>
      </c>
      <c r="J875" s="113"/>
      <c r="K875" s="90"/>
      <c r="L875" s="73"/>
      <c r="M875" s="69" t="str">
        <f>IF(C875&lt;&gt;"",DailyLog!$S$3,"")</f>
        <v/>
      </c>
      <c r="N875" s="56" t="str">
        <f t="shared" si="40"/>
        <v/>
      </c>
      <c r="O875" s="53" t="str">
        <f>IF($B875&lt;&gt;"",IF(ISNUMBER(_xlfn.XMATCH($B875,Language!$A$6:$E$6)),0,IF(ISNUMBER(_xlfn.XMATCH($B875,Language!$A$29:$E$29)),'Lista de Prestatarios'!$B$3,VLOOKUP(B875,'Lista de Prestatarios'!$A$2:$B$500,2,FALSE))),"")</f>
        <v/>
      </c>
      <c r="P875" s="58" t="str">
        <f>IF(B875&lt;&gt;"",IF(OR(D875&gt;0,G875&gt;0),COUNTIF($B$2:B875,B875),COUNTIFS($B$2:B875,B875,$E$2:E875,"&gt;0")),"")</f>
        <v/>
      </c>
    </row>
    <row r="876" spans="1:16" x14ac:dyDescent="0.35">
      <c r="A876" s="51" t="str">
        <f t="shared" si="39"/>
        <v/>
      </c>
      <c r="B876" s="99"/>
      <c r="C876" s="3"/>
      <c r="D876" s="13"/>
      <c r="E876" s="13"/>
      <c r="F876" s="13"/>
      <c r="G876" s="81"/>
      <c r="H876" s="107" t="str">
        <f>IF(B876&lt;&gt;"",IF(OR(O876=0,O876=999),"",SUMIFS($E$2:E876,$A$2:A876,A876)-SUMIFS($F$2:F876,$A$2:A876,A876)),"")</f>
        <v/>
      </c>
      <c r="I876" s="109" t="str">
        <f t="shared" si="41"/>
        <v/>
      </c>
      <c r="J876" s="113"/>
      <c r="K876" s="90"/>
      <c r="L876" s="73"/>
      <c r="M876" s="69" t="str">
        <f>IF(C876&lt;&gt;"",DailyLog!$S$3,"")</f>
        <v/>
      </c>
      <c r="N876" s="56" t="str">
        <f t="shared" si="40"/>
        <v/>
      </c>
      <c r="O876" s="53" t="str">
        <f>IF($B876&lt;&gt;"",IF(ISNUMBER(_xlfn.XMATCH($B876,Language!$A$6:$E$6)),0,IF(ISNUMBER(_xlfn.XMATCH($B876,Language!$A$29:$E$29)),'Lista de Prestatarios'!$B$3,VLOOKUP(B876,'Lista de Prestatarios'!$A$2:$B$500,2,FALSE))),"")</f>
        <v/>
      </c>
      <c r="P876" s="58" t="str">
        <f>IF(B876&lt;&gt;"",IF(OR(D876&gt;0,G876&gt;0),COUNTIF($B$2:B876,B876),COUNTIFS($B$2:B876,B876,$E$2:E876,"&gt;0")),"")</f>
        <v/>
      </c>
    </row>
    <row r="877" spans="1:16" x14ac:dyDescent="0.35">
      <c r="A877" s="51" t="str">
        <f t="shared" si="39"/>
        <v/>
      </c>
      <c r="B877" s="99"/>
      <c r="C877" s="3"/>
      <c r="D877" s="13"/>
      <c r="E877" s="13"/>
      <c r="F877" s="13"/>
      <c r="G877" s="81"/>
      <c r="H877" s="107" t="str">
        <f>IF(B877&lt;&gt;"",IF(OR(O877=0,O877=999),"",SUMIFS($E$2:E877,$A$2:A877,A877)-SUMIFS($F$2:F877,$A$2:A877,A877)),"")</f>
        <v/>
      </c>
      <c r="I877" s="109" t="str">
        <f t="shared" si="41"/>
        <v/>
      </c>
      <c r="J877" s="113"/>
      <c r="K877" s="90"/>
      <c r="L877" s="73"/>
      <c r="M877" s="69" t="str">
        <f>IF(C877&lt;&gt;"",DailyLog!$S$3,"")</f>
        <v/>
      </c>
      <c r="N877" s="56" t="str">
        <f t="shared" si="40"/>
        <v/>
      </c>
      <c r="O877" s="53" t="str">
        <f>IF($B877&lt;&gt;"",IF(ISNUMBER(_xlfn.XMATCH($B877,Language!$A$6:$E$6)),0,IF(ISNUMBER(_xlfn.XMATCH($B877,Language!$A$29:$E$29)),'Lista de Prestatarios'!$B$3,VLOOKUP(B877,'Lista de Prestatarios'!$A$2:$B$500,2,FALSE))),"")</f>
        <v/>
      </c>
      <c r="P877" s="58" t="str">
        <f>IF(B877&lt;&gt;"",IF(OR(D877&gt;0,G877&gt;0),COUNTIF($B$2:B877,B877),COUNTIFS($B$2:B877,B877,$E$2:E877,"&gt;0")),"")</f>
        <v/>
      </c>
    </row>
    <row r="878" spans="1:16" x14ac:dyDescent="0.35">
      <c r="A878" s="51" t="str">
        <f t="shared" si="39"/>
        <v/>
      </c>
      <c r="B878" s="99"/>
      <c r="C878" s="3"/>
      <c r="D878" s="13"/>
      <c r="E878" s="13"/>
      <c r="F878" s="13"/>
      <c r="G878" s="81"/>
      <c r="H878" s="107" t="str">
        <f>IF(B878&lt;&gt;"",IF(OR(O878=0,O878=999),"",SUMIFS($E$2:E878,$A$2:A878,A878)-SUMIFS($F$2:F878,$A$2:A878,A878)),"")</f>
        <v/>
      </c>
      <c r="I878" s="109" t="str">
        <f t="shared" si="41"/>
        <v/>
      </c>
      <c r="J878" s="113"/>
      <c r="K878" s="90"/>
      <c r="L878" s="73"/>
      <c r="M878" s="69" t="str">
        <f>IF(C878&lt;&gt;"",DailyLog!$S$3,"")</f>
        <v/>
      </c>
      <c r="N878" s="56" t="str">
        <f t="shared" si="40"/>
        <v/>
      </c>
      <c r="O878" s="53" t="str">
        <f>IF($B878&lt;&gt;"",IF(ISNUMBER(_xlfn.XMATCH($B878,Language!$A$6:$E$6)),0,IF(ISNUMBER(_xlfn.XMATCH($B878,Language!$A$29:$E$29)),'Lista de Prestatarios'!$B$3,VLOOKUP(B878,'Lista de Prestatarios'!$A$2:$B$500,2,FALSE))),"")</f>
        <v/>
      </c>
      <c r="P878" s="58" t="str">
        <f>IF(B878&lt;&gt;"",IF(OR(D878&gt;0,G878&gt;0),COUNTIF($B$2:B878,B878),COUNTIFS($B$2:B878,B878,$E$2:E878,"&gt;0")),"")</f>
        <v/>
      </c>
    </row>
    <row r="879" spans="1:16" x14ac:dyDescent="0.35">
      <c r="A879" s="51" t="str">
        <f t="shared" si="39"/>
        <v/>
      </c>
      <c r="B879" s="99"/>
      <c r="C879" s="3"/>
      <c r="D879" s="13"/>
      <c r="E879" s="13"/>
      <c r="F879" s="13"/>
      <c r="G879" s="81"/>
      <c r="H879" s="107" t="str">
        <f>IF(B879&lt;&gt;"",IF(OR(O879=0,O879=999),"",SUMIFS($E$2:E879,$A$2:A879,A879)-SUMIFS($F$2:F879,$A$2:A879,A879)),"")</f>
        <v/>
      </c>
      <c r="I879" s="109" t="str">
        <f t="shared" si="41"/>
        <v/>
      </c>
      <c r="J879" s="113"/>
      <c r="K879" s="90"/>
      <c r="L879" s="73"/>
      <c r="M879" s="69" t="str">
        <f>IF(C879&lt;&gt;"",DailyLog!$S$3,"")</f>
        <v/>
      </c>
      <c r="N879" s="56" t="str">
        <f t="shared" si="40"/>
        <v/>
      </c>
      <c r="O879" s="53" t="str">
        <f>IF($B879&lt;&gt;"",IF(ISNUMBER(_xlfn.XMATCH($B879,Language!$A$6:$E$6)),0,IF(ISNUMBER(_xlfn.XMATCH($B879,Language!$A$29:$E$29)),'Lista de Prestatarios'!$B$3,VLOOKUP(B879,'Lista de Prestatarios'!$A$2:$B$500,2,FALSE))),"")</f>
        <v/>
      </c>
      <c r="P879" s="58" t="str">
        <f>IF(B879&lt;&gt;"",IF(OR(D879&gt;0,G879&gt;0),COUNTIF($B$2:B879,B879),COUNTIFS($B$2:B879,B879,$E$2:E879,"&gt;0")),"")</f>
        <v/>
      </c>
    </row>
    <row r="880" spans="1:16" x14ac:dyDescent="0.35">
      <c r="A880" s="51" t="str">
        <f t="shared" si="39"/>
        <v/>
      </c>
      <c r="B880" s="99"/>
      <c r="C880" s="3"/>
      <c r="D880" s="13"/>
      <c r="E880" s="13"/>
      <c r="F880" s="13"/>
      <c r="G880" s="81"/>
      <c r="H880" s="107" t="str">
        <f>IF(B880&lt;&gt;"",IF(OR(O880=0,O880=999),"",SUMIFS($E$2:E880,$A$2:A880,A880)-SUMIFS($F$2:F880,$A$2:A880,A880)),"")</f>
        <v/>
      </c>
      <c r="I880" s="109" t="str">
        <f t="shared" si="41"/>
        <v/>
      </c>
      <c r="J880" s="113"/>
      <c r="K880" s="90"/>
      <c r="L880" s="73"/>
      <c r="M880" s="69" t="str">
        <f>IF(C880&lt;&gt;"",DailyLog!$S$3,"")</f>
        <v/>
      </c>
      <c r="N880" s="56" t="str">
        <f t="shared" si="40"/>
        <v/>
      </c>
      <c r="O880" s="53" t="str">
        <f>IF($B880&lt;&gt;"",IF(ISNUMBER(_xlfn.XMATCH($B880,Language!$A$6:$E$6)),0,IF(ISNUMBER(_xlfn.XMATCH($B880,Language!$A$29:$E$29)),'Lista de Prestatarios'!$B$3,VLOOKUP(B880,'Lista de Prestatarios'!$A$2:$B$500,2,FALSE))),"")</f>
        <v/>
      </c>
      <c r="P880" s="58" t="str">
        <f>IF(B880&lt;&gt;"",IF(OR(D880&gt;0,G880&gt;0),COUNTIF($B$2:B880,B880),COUNTIFS($B$2:B880,B880,$E$2:E880,"&gt;0")),"")</f>
        <v/>
      </c>
    </row>
    <row r="881" spans="1:16" x14ac:dyDescent="0.35">
      <c r="A881" s="51" t="str">
        <f t="shared" si="39"/>
        <v/>
      </c>
      <c r="B881" s="99"/>
      <c r="C881" s="3"/>
      <c r="D881" s="13"/>
      <c r="E881" s="13"/>
      <c r="F881" s="13"/>
      <c r="G881" s="81"/>
      <c r="H881" s="107" t="str">
        <f>IF(B881&lt;&gt;"",IF(OR(O881=0,O881=999),"",SUMIFS($E$2:E881,$A$2:A881,A881)-SUMIFS($F$2:F881,$A$2:A881,A881)),"")</f>
        <v/>
      </c>
      <c r="I881" s="109" t="str">
        <f t="shared" si="41"/>
        <v/>
      </c>
      <c r="J881" s="113"/>
      <c r="K881" s="90"/>
      <c r="L881" s="73"/>
      <c r="M881" s="69" t="str">
        <f>IF(C881&lt;&gt;"",DailyLog!$S$3,"")</f>
        <v/>
      </c>
      <c r="N881" s="56" t="str">
        <f t="shared" si="40"/>
        <v/>
      </c>
      <c r="O881" s="53" t="str">
        <f>IF($B881&lt;&gt;"",IF(ISNUMBER(_xlfn.XMATCH($B881,Language!$A$6:$E$6)),0,IF(ISNUMBER(_xlfn.XMATCH($B881,Language!$A$29:$E$29)),'Lista de Prestatarios'!$B$3,VLOOKUP(B881,'Lista de Prestatarios'!$A$2:$B$500,2,FALSE))),"")</f>
        <v/>
      </c>
      <c r="P881" s="58" t="str">
        <f>IF(B881&lt;&gt;"",IF(OR(D881&gt;0,G881&gt;0),COUNTIF($B$2:B881,B881),COUNTIFS($B$2:B881,B881,$E$2:E881,"&gt;0")),"")</f>
        <v/>
      </c>
    </row>
    <row r="882" spans="1:16" x14ac:dyDescent="0.35">
      <c r="A882" s="51" t="str">
        <f t="shared" si="39"/>
        <v/>
      </c>
      <c r="B882" s="99"/>
      <c r="C882" s="3"/>
      <c r="D882" s="13"/>
      <c r="E882" s="13"/>
      <c r="F882" s="13"/>
      <c r="G882" s="81"/>
      <c r="H882" s="107" t="str">
        <f>IF(B882&lt;&gt;"",IF(OR(O882=0,O882=999),"",SUMIFS($E$2:E882,$A$2:A882,A882)-SUMIFS($F$2:F882,$A$2:A882,A882)),"")</f>
        <v/>
      </c>
      <c r="I882" s="109" t="str">
        <f t="shared" si="41"/>
        <v/>
      </c>
      <c r="J882" s="113"/>
      <c r="K882" s="90"/>
      <c r="L882" s="73"/>
      <c r="M882" s="69" t="str">
        <f>IF(C882&lt;&gt;"",DailyLog!$S$3,"")</f>
        <v/>
      </c>
      <c r="N882" s="56" t="str">
        <f t="shared" si="40"/>
        <v/>
      </c>
      <c r="O882" s="53" t="str">
        <f>IF($B882&lt;&gt;"",IF(ISNUMBER(_xlfn.XMATCH($B882,Language!$A$6:$E$6)),0,IF(ISNUMBER(_xlfn.XMATCH($B882,Language!$A$29:$E$29)),'Lista de Prestatarios'!$B$3,VLOOKUP(B882,'Lista de Prestatarios'!$A$2:$B$500,2,FALSE))),"")</f>
        <v/>
      </c>
      <c r="P882" s="58" t="str">
        <f>IF(B882&lt;&gt;"",IF(OR(D882&gt;0,G882&gt;0),COUNTIF($B$2:B882,B882),COUNTIFS($B$2:B882,B882,$E$2:E882,"&gt;0")),"")</f>
        <v/>
      </c>
    </row>
    <row r="883" spans="1:16" x14ac:dyDescent="0.35">
      <c r="A883" s="51" t="str">
        <f t="shared" si="39"/>
        <v/>
      </c>
      <c r="B883" s="99"/>
      <c r="C883" s="3"/>
      <c r="D883" s="13"/>
      <c r="E883" s="13"/>
      <c r="F883" s="13"/>
      <c r="G883" s="81"/>
      <c r="H883" s="107" t="str">
        <f>IF(B883&lt;&gt;"",IF(OR(O883=0,O883=999),"",SUMIFS($E$2:E883,$A$2:A883,A883)-SUMIFS($F$2:F883,$A$2:A883,A883)),"")</f>
        <v/>
      </c>
      <c r="I883" s="109" t="str">
        <f t="shared" si="41"/>
        <v/>
      </c>
      <c r="J883" s="113"/>
      <c r="K883" s="90"/>
      <c r="L883" s="73"/>
      <c r="M883" s="69" t="str">
        <f>IF(C883&lt;&gt;"",DailyLog!$S$3,"")</f>
        <v/>
      </c>
      <c r="N883" s="56" t="str">
        <f t="shared" si="40"/>
        <v/>
      </c>
      <c r="O883" s="53" t="str">
        <f>IF($B883&lt;&gt;"",IF(ISNUMBER(_xlfn.XMATCH($B883,Language!$A$6:$E$6)),0,IF(ISNUMBER(_xlfn.XMATCH($B883,Language!$A$29:$E$29)),'Lista de Prestatarios'!$B$3,VLOOKUP(B883,'Lista de Prestatarios'!$A$2:$B$500,2,FALSE))),"")</f>
        <v/>
      </c>
      <c r="P883" s="58" t="str">
        <f>IF(B883&lt;&gt;"",IF(OR(D883&gt;0,G883&gt;0),COUNTIF($B$2:B883,B883),COUNTIFS($B$2:B883,B883,$E$2:E883,"&gt;0")),"")</f>
        <v/>
      </c>
    </row>
    <row r="884" spans="1:16" x14ac:dyDescent="0.35">
      <c r="A884" s="51" t="str">
        <f t="shared" si="39"/>
        <v/>
      </c>
      <c r="B884" s="99"/>
      <c r="C884" s="3"/>
      <c r="D884" s="13"/>
      <c r="E884" s="13"/>
      <c r="F884" s="13"/>
      <c r="G884" s="81"/>
      <c r="H884" s="107" t="str">
        <f>IF(B884&lt;&gt;"",IF(OR(O884=0,O884=999),"",SUMIFS($E$2:E884,$A$2:A884,A884)-SUMIFS($F$2:F884,$A$2:A884,A884)),"")</f>
        <v/>
      </c>
      <c r="I884" s="109" t="str">
        <f t="shared" si="41"/>
        <v/>
      </c>
      <c r="J884" s="113"/>
      <c r="K884" s="90"/>
      <c r="L884" s="73"/>
      <c r="M884" s="69" t="str">
        <f>IF(C884&lt;&gt;"",DailyLog!$S$3,"")</f>
        <v/>
      </c>
      <c r="N884" s="56" t="str">
        <f t="shared" si="40"/>
        <v/>
      </c>
      <c r="O884" s="53" t="str">
        <f>IF($B884&lt;&gt;"",IF(ISNUMBER(_xlfn.XMATCH($B884,Language!$A$6:$E$6)),0,IF(ISNUMBER(_xlfn.XMATCH($B884,Language!$A$29:$E$29)),'Lista de Prestatarios'!$B$3,VLOOKUP(B884,'Lista de Prestatarios'!$A$2:$B$500,2,FALSE))),"")</f>
        <v/>
      </c>
      <c r="P884" s="58" t="str">
        <f>IF(B884&lt;&gt;"",IF(OR(D884&gt;0,G884&gt;0),COUNTIF($B$2:B884,B884),COUNTIFS($B$2:B884,B884,$E$2:E884,"&gt;0")),"")</f>
        <v/>
      </c>
    </row>
    <row r="885" spans="1:16" x14ac:dyDescent="0.35">
      <c r="A885" s="51" t="str">
        <f t="shared" si="39"/>
        <v/>
      </c>
      <c r="B885" s="99"/>
      <c r="C885" s="3"/>
      <c r="D885" s="13"/>
      <c r="E885" s="13"/>
      <c r="F885" s="13"/>
      <c r="G885" s="81"/>
      <c r="H885" s="107" t="str">
        <f>IF(B885&lt;&gt;"",IF(OR(O885=0,O885=999),"",SUMIFS($E$2:E885,$A$2:A885,A885)-SUMIFS($F$2:F885,$A$2:A885,A885)),"")</f>
        <v/>
      </c>
      <c r="I885" s="109" t="str">
        <f t="shared" si="41"/>
        <v/>
      </c>
      <c r="J885" s="113"/>
      <c r="K885" s="90"/>
      <c r="L885" s="73"/>
      <c r="M885" s="69" t="str">
        <f>IF(C885&lt;&gt;"",DailyLog!$S$3,"")</f>
        <v/>
      </c>
      <c r="N885" s="56" t="str">
        <f t="shared" si="40"/>
        <v/>
      </c>
      <c r="O885" s="53" t="str">
        <f>IF($B885&lt;&gt;"",IF(ISNUMBER(_xlfn.XMATCH($B885,Language!$A$6:$E$6)),0,IF(ISNUMBER(_xlfn.XMATCH($B885,Language!$A$29:$E$29)),'Lista de Prestatarios'!$B$3,VLOOKUP(B885,'Lista de Prestatarios'!$A$2:$B$500,2,FALSE))),"")</f>
        <v/>
      </c>
      <c r="P885" s="58" t="str">
        <f>IF(B885&lt;&gt;"",IF(OR(D885&gt;0,G885&gt;0),COUNTIF($B$2:B885,B885),COUNTIFS($B$2:B885,B885,$E$2:E885,"&gt;0")),"")</f>
        <v/>
      </c>
    </row>
    <row r="886" spans="1:16" x14ac:dyDescent="0.35">
      <c r="A886" s="51" t="str">
        <f t="shared" si="39"/>
        <v/>
      </c>
      <c r="B886" s="99"/>
      <c r="C886" s="3"/>
      <c r="D886" s="13"/>
      <c r="E886" s="13"/>
      <c r="F886" s="13"/>
      <c r="G886" s="81"/>
      <c r="H886" s="107" t="str">
        <f>IF(B886&lt;&gt;"",IF(OR(O886=0,O886=999),"",SUMIFS($E$2:E886,$A$2:A886,A886)-SUMIFS($F$2:F886,$A$2:A886,A886)),"")</f>
        <v/>
      </c>
      <c r="I886" s="109" t="str">
        <f t="shared" si="41"/>
        <v/>
      </c>
      <c r="J886" s="113"/>
      <c r="K886" s="90"/>
      <c r="L886" s="73"/>
      <c r="M886" s="69" t="str">
        <f>IF(C886&lt;&gt;"",DailyLog!$S$3,"")</f>
        <v/>
      </c>
      <c r="N886" s="56" t="str">
        <f t="shared" si="40"/>
        <v/>
      </c>
      <c r="O886" s="53" t="str">
        <f>IF($B886&lt;&gt;"",IF(ISNUMBER(_xlfn.XMATCH($B886,Language!$A$6:$E$6)),0,IF(ISNUMBER(_xlfn.XMATCH($B886,Language!$A$29:$E$29)),'Lista de Prestatarios'!$B$3,VLOOKUP(B886,'Lista de Prestatarios'!$A$2:$B$500,2,FALSE))),"")</f>
        <v/>
      </c>
      <c r="P886" s="58" t="str">
        <f>IF(B886&lt;&gt;"",IF(OR(D886&gt;0,G886&gt;0),COUNTIF($B$2:B886,B886),COUNTIFS($B$2:B886,B886,$E$2:E886,"&gt;0")),"")</f>
        <v/>
      </c>
    </row>
    <row r="887" spans="1:16" x14ac:dyDescent="0.35">
      <c r="A887" s="51" t="str">
        <f t="shared" si="39"/>
        <v/>
      </c>
      <c r="B887" s="99"/>
      <c r="C887" s="3"/>
      <c r="D887" s="13"/>
      <c r="E887" s="13"/>
      <c r="F887" s="13"/>
      <c r="G887" s="81"/>
      <c r="H887" s="107" t="str">
        <f>IF(B887&lt;&gt;"",IF(OR(O887=0,O887=999),"",SUMIFS($E$2:E887,$A$2:A887,A887)-SUMIFS($F$2:F887,$A$2:A887,A887)),"")</f>
        <v/>
      </c>
      <c r="I887" s="109" t="str">
        <f t="shared" si="41"/>
        <v/>
      </c>
      <c r="J887" s="113"/>
      <c r="K887" s="90"/>
      <c r="L887" s="73"/>
      <c r="M887" s="69" t="str">
        <f>IF(C887&lt;&gt;"",DailyLog!$S$3,"")</f>
        <v/>
      </c>
      <c r="N887" s="56" t="str">
        <f t="shared" si="40"/>
        <v/>
      </c>
      <c r="O887" s="53" t="str">
        <f>IF($B887&lt;&gt;"",IF(ISNUMBER(_xlfn.XMATCH($B887,Language!$A$6:$E$6)),0,IF(ISNUMBER(_xlfn.XMATCH($B887,Language!$A$29:$E$29)),'Lista de Prestatarios'!$B$3,VLOOKUP(B887,'Lista de Prestatarios'!$A$2:$B$500,2,FALSE))),"")</f>
        <v/>
      </c>
      <c r="P887" s="58" t="str">
        <f>IF(B887&lt;&gt;"",IF(OR(D887&gt;0,G887&gt;0),COUNTIF($B$2:B887,B887),COUNTIFS($B$2:B887,B887,$E$2:E887,"&gt;0")),"")</f>
        <v/>
      </c>
    </row>
    <row r="888" spans="1:16" x14ac:dyDescent="0.35">
      <c r="A888" s="51" t="str">
        <f t="shared" si="39"/>
        <v/>
      </c>
      <c r="B888" s="99"/>
      <c r="C888" s="3"/>
      <c r="D888" s="13"/>
      <c r="E888" s="13"/>
      <c r="F888" s="13"/>
      <c r="G888" s="81"/>
      <c r="H888" s="107" t="str">
        <f>IF(B888&lt;&gt;"",IF(OR(O888=0,O888=999),"",SUMIFS($E$2:E888,$A$2:A888,A888)-SUMIFS($F$2:F888,$A$2:A888,A888)),"")</f>
        <v/>
      </c>
      <c r="I888" s="109" t="str">
        <f t="shared" si="41"/>
        <v/>
      </c>
      <c r="J888" s="113"/>
      <c r="K888" s="90"/>
      <c r="L888" s="73"/>
      <c r="M888" s="69" t="str">
        <f>IF(C888&lt;&gt;"",DailyLog!$S$3,"")</f>
        <v/>
      </c>
      <c r="N888" s="56" t="str">
        <f t="shared" si="40"/>
        <v/>
      </c>
      <c r="O888" s="53" t="str">
        <f>IF($B888&lt;&gt;"",IF(ISNUMBER(_xlfn.XMATCH($B888,Language!$A$6:$E$6)),0,IF(ISNUMBER(_xlfn.XMATCH($B888,Language!$A$29:$E$29)),'Lista de Prestatarios'!$B$3,VLOOKUP(B888,'Lista de Prestatarios'!$A$2:$B$500,2,FALSE))),"")</f>
        <v/>
      </c>
      <c r="P888" s="58" t="str">
        <f>IF(B888&lt;&gt;"",IF(OR(D888&gt;0,G888&gt;0),COUNTIF($B$2:B888,B888),COUNTIFS($B$2:B888,B888,$E$2:E888,"&gt;0")),"")</f>
        <v/>
      </c>
    </row>
    <row r="889" spans="1:16" x14ac:dyDescent="0.35">
      <c r="A889" s="51" t="str">
        <f t="shared" si="39"/>
        <v/>
      </c>
      <c r="B889" s="99"/>
      <c r="C889" s="3"/>
      <c r="D889" s="13"/>
      <c r="E889" s="13"/>
      <c r="F889" s="13"/>
      <c r="G889" s="81"/>
      <c r="H889" s="107" t="str">
        <f>IF(B889&lt;&gt;"",IF(OR(O889=0,O889=999),"",SUMIFS($E$2:E889,$A$2:A889,A889)-SUMIFS($F$2:F889,$A$2:A889,A889)),"")</f>
        <v/>
      </c>
      <c r="I889" s="109" t="str">
        <f t="shared" si="41"/>
        <v/>
      </c>
      <c r="J889" s="113"/>
      <c r="K889" s="90"/>
      <c r="L889" s="73"/>
      <c r="M889" s="69" t="str">
        <f>IF(C889&lt;&gt;"",DailyLog!$S$3,"")</f>
        <v/>
      </c>
      <c r="N889" s="56" t="str">
        <f t="shared" si="40"/>
        <v/>
      </c>
      <c r="O889" s="53" t="str">
        <f>IF($B889&lt;&gt;"",IF(ISNUMBER(_xlfn.XMATCH($B889,Language!$A$6:$E$6)),0,IF(ISNUMBER(_xlfn.XMATCH($B889,Language!$A$29:$E$29)),'Lista de Prestatarios'!$B$3,VLOOKUP(B889,'Lista de Prestatarios'!$A$2:$B$500,2,FALSE))),"")</f>
        <v/>
      </c>
      <c r="P889" s="58" t="str">
        <f>IF(B889&lt;&gt;"",IF(OR(D889&gt;0,G889&gt;0),COUNTIF($B$2:B889,B889),COUNTIFS($B$2:B889,B889,$E$2:E889,"&gt;0")),"")</f>
        <v/>
      </c>
    </row>
    <row r="890" spans="1:16" x14ac:dyDescent="0.35">
      <c r="A890" s="51" t="str">
        <f t="shared" si="39"/>
        <v/>
      </c>
      <c r="B890" s="99"/>
      <c r="C890" s="3"/>
      <c r="D890" s="13"/>
      <c r="E890" s="13"/>
      <c r="F890" s="13"/>
      <c r="G890" s="81"/>
      <c r="H890" s="107" t="str">
        <f>IF(B890&lt;&gt;"",IF(OR(O890=0,O890=999),"",SUMIFS($E$2:E890,$A$2:A890,A890)-SUMIFS($F$2:F890,$A$2:A890,A890)),"")</f>
        <v/>
      </c>
      <c r="I890" s="109" t="str">
        <f t="shared" si="41"/>
        <v/>
      </c>
      <c r="J890" s="113"/>
      <c r="K890" s="90"/>
      <c r="L890" s="73"/>
      <c r="M890" s="69" t="str">
        <f>IF(C890&lt;&gt;"",DailyLog!$S$3,"")</f>
        <v/>
      </c>
      <c r="N890" s="56" t="str">
        <f t="shared" si="40"/>
        <v/>
      </c>
      <c r="O890" s="53" t="str">
        <f>IF($B890&lt;&gt;"",IF(ISNUMBER(_xlfn.XMATCH($B890,Language!$A$6:$E$6)),0,IF(ISNUMBER(_xlfn.XMATCH($B890,Language!$A$29:$E$29)),'Lista de Prestatarios'!$B$3,VLOOKUP(B890,'Lista de Prestatarios'!$A$2:$B$500,2,FALSE))),"")</f>
        <v/>
      </c>
      <c r="P890" s="58" t="str">
        <f>IF(B890&lt;&gt;"",IF(OR(D890&gt;0,G890&gt;0),COUNTIF($B$2:B890,B890),COUNTIFS($B$2:B890,B890,$E$2:E890,"&gt;0")),"")</f>
        <v/>
      </c>
    </row>
    <row r="891" spans="1:16" x14ac:dyDescent="0.35">
      <c r="A891" s="51" t="str">
        <f t="shared" si="39"/>
        <v/>
      </c>
      <c r="B891" s="99"/>
      <c r="C891" s="3"/>
      <c r="D891" s="13"/>
      <c r="E891" s="13"/>
      <c r="F891" s="13"/>
      <c r="G891" s="81"/>
      <c r="H891" s="107" t="str">
        <f>IF(B891&lt;&gt;"",IF(OR(O891=0,O891=999),"",SUMIFS($E$2:E891,$A$2:A891,A891)-SUMIFS($F$2:F891,$A$2:A891,A891)),"")</f>
        <v/>
      </c>
      <c r="I891" s="109" t="str">
        <f t="shared" si="41"/>
        <v/>
      </c>
      <c r="J891" s="113"/>
      <c r="K891" s="90"/>
      <c r="L891" s="73"/>
      <c r="M891" s="69" t="str">
        <f>IF(C891&lt;&gt;"",DailyLog!$S$3,"")</f>
        <v/>
      </c>
      <c r="N891" s="56" t="str">
        <f t="shared" si="40"/>
        <v/>
      </c>
      <c r="O891" s="53" t="str">
        <f>IF($B891&lt;&gt;"",IF(ISNUMBER(_xlfn.XMATCH($B891,Language!$A$6:$E$6)),0,IF(ISNUMBER(_xlfn.XMATCH($B891,Language!$A$29:$E$29)),'Lista de Prestatarios'!$B$3,VLOOKUP(B891,'Lista de Prestatarios'!$A$2:$B$500,2,FALSE))),"")</f>
        <v/>
      </c>
      <c r="P891" s="58" t="str">
        <f>IF(B891&lt;&gt;"",IF(OR(D891&gt;0,G891&gt;0),COUNTIF($B$2:B891,B891),COUNTIFS($B$2:B891,B891,$E$2:E891,"&gt;0")),"")</f>
        <v/>
      </c>
    </row>
    <row r="892" spans="1:16" x14ac:dyDescent="0.35">
      <c r="A892" s="51" t="str">
        <f t="shared" si="39"/>
        <v/>
      </c>
      <c r="B892" s="99"/>
      <c r="C892" s="3"/>
      <c r="D892" s="13"/>
      <c r="E892" s="13"/>
      <c r="F892" s="13"/>
      <c r="G892" s="81"/>
      <c r="H892" s="107" t="str">
        <f>IF(B892&lt;&gt;"",IF(OR(O892=0,O892=999),"",SUMIFS($E$2:E892,$A$2:A892,A892)-SUMIFS($F$2:F892,$A$2:A892,A892)),"")</f>
        <v/>
      </c>
      <c r="I892" s="109" t="str">
        <f t="shared" si="41"/>
        <v/>
      </c>
      <c r="J892" s="113"/>
      <c r="K892" s="90"/>
      <c r="L892" s="73"/>
      <c r="M892" s="69" t="str">
        <f>IF(C892&lt;&gt;"",DailyLog!$S$3,"")</f>
        <v/>
      </c>
      <c r="N892" s="56" t="str">
        <f t="shared" si="40"/>
        <v/>
      </c>
      <c r="O892" s="53" t="str">
        <f>IF($B892&lt;&gt;"",IF(ISNUMBER(_xlfn.XMATCH($B892,Language!$A$6:$E$6)),0,IF(ISNUMBER(_xlfn.XMATCH($B892,Language!$A$29:$E$29)),'Lista de Prestatarios'!$B$3,VLOOKUP(B892,'Lista de Prestatarios'!$A$2:$B$500,2,FALSE))),"")</f>
        <v/>
      </c>
      <c r="P892" s="58" t="str">
        <f>IF(B892&lt;&gt;"",IF(OR(D892&gt;0,G892&gt;0),COUNTIF($B$2:B892,B892),COUNTIFS($B$2:B892,B892,$E$2:E892,"&gt;0")),"")</f>
        <v/>
      </c>
    </row>
    <row r="893" spans="1:16" x14ac:dyDescent="0.35">
      <c r="A893" s="51" t="str">
        <f t="shared" si="39"/>
        <v/>
      </c>
      <c r="B893" s="99"/>
      <c r="C893" s="3"/>
      <c r="D893" s="13"/>
      <c r="E893" s="13"/>
      <c r="F893" s="13"/>
      <c r="G893" s="81"/>
      <c r="H893" s="107" t="str">
        <f>IF(B893&lt;&gt;"",IF(OR(O893=0,O893=999),"",SUMIFS($E$2:E893,$A$2:A893,A893)-SUMIFS($F$2:F893,$A$2:A893,A893)),"")</f>
        <v/>
      </c>
      <c r="I893" s="109" t="str">
        <f t="shared" si="41"/>
        <v/>
      </c>
      <c r="J893" s="113"/>
      <c r="K893" s="90"/>
      <c r="L893" s="73"/>
      <c r="M893" s="69" t="str">
        <f>IF(C893&lt;&gt;"",DailyLog!$S$3,"")</f>
        <v/>
      </c>
      <c r="N893" s="56" t="str">
        <f t="shared" si="40"/>
        <v/>
      </c>
      <c r="O893" s="53" t="str">
        <f>IF($B893&lt;&gt;"",IF(ISNUMBER(_xlfn.XMATCH($B893,Language!$A$6:$E$6)),0,IF(ISNUMBER(_xlfn.XMATCH($B893,Language!$A$29:$E$29)),'Lista de Prestatarios'!$B$3,VLOOKUP(B893,'Lista de Prestatarios'!$A$2:$B$500,2,FALSE))),"")</f>
        <v/>
      </c>
      <c r="P893" s="58" t="str">
        <f>IF(B893&lt;&gt;"",IF(OR(D893&gt;0,G893&gt;0),COUNTIF($B$2:B893,B893),COUNTIFS($B$2:B893,B893,$E$2:E893,"&gt;0")),"")</f>
        <v/>
      </c>
    </row>
    <row r="894" spans="1:16" x14ac:dyDescent="0.35">
      <c r="A894" s="51" t="str">
        <f t="shared" si="39"/>
        <v/>
      </c>
      <c r="B894" s="99"/>
      <c r="C894" s="3"/>
      <c r="D894" s="13"/>
      <c r="E894" s="13"/>
      <c r="F894" s="13"/>
      <c r="G894" s="81"/>
      <c r="H894" s="107" t="str">
        <f>IF(B894&lt;&gt;"",IF(OR(O894=0,O894=999),"",SUMIFS($E$2:E894,$A$2:A894,A894)-SUMIFS($F$2:F894,$A$2:A894,A894)),"")</f>
        <v/>
      </c>
      <c r="I894" s="109" t="str">
        <f t="shared" si="41"/>
        <v/>
      </c>
      <c r="J894" s="113"/>
      <c r="K894" s="90"/>
      <c r="L894" s="73"/>
      <c r="M894" s="69" t="str">
        <f>IF(C894&lt;&gt;"",DailyLog!$S$3,"")</f>
        <v/>
      </c>
      <c r="N894" s="56" t="str">
        <f t="shared" si="40"/>
        <v/>
      </c>
      <c r="O894" s="53" t="str">
        <f>IF($B894&lt;&gt;"",IF(ISNUMBER(_xlfn.XMATCH($B894,Language!$A$6:$E$6)),0,IF(ISNUMBER(_xlfn.XMATCH($B894,Language!$A$29:$E$29)),'Lista de Prestatarios'!$B$3,VLOOKUP(B894,'Lista de Prestatarios'!$A$2:$B$500,2,FALSE))),"")</f>
        <v/>
      </c>
      <c r="P894" s="58" t="str">
        <f>IF(B894&lt;&gt;"",IF(OR(D894&gt;0,G894&gt;0),COUNTIF($B$2:B894,B894),COUNTIFS($B$2:B894,B894,$E$2:E894,"&gt;0")),"")</f>
        <v/>
      </c>
    </row>
    <row r="895" spans="1:16" x14ac:dyDescent="0.35">
      <c r="A895" s="51" t="str">
        <f t="shared" si="39"/>
        <v/>
      </c>
      <c r="B895" s="99"/>
      <c r="C895" s="3"/>
      <c r="D895" s="13"/>
      <c r="E895" s="13"/>
      <c r="F895" s="13"/>
      <c r="G895" s="81"/>
      <c r="H895" s="107" t="str">
        <f>IF(B895&lt;&gt;"",IF(OR(O895=0,O895=999),"",SUMIFS($E$2:E895,$A$2:A895,A895)-SUMIFS($F$2:F895,$A$2:A895,A895)),"")</f>
        <v/>
      </c>
      <c r="I895" s="109" t="str">
        <f t="shared" si="41"/>
        <v/>
      </c>
      <c r="J895" s="113"/>
      <c r="K895" s="90"/>
      <c r="L895" s="73"/>
      <c r="M895" s="69" t="str">
        <f>IF(C895&lt;&gt;"",DailyLog!$S$3,"")</f>
        <v/>
      </c>
      <c r="N895" s="56" t="str">
        <f t="shared" si="40"/>
        <v/>
      </c>
      <c r="O895" s="53" t="str">
        <f>IF($B895&lt;&gt;"",IF(ISNUMBER(_xlfn.XMATCH($B895,Language!$A$6:$E$6)),0,IF(ISNUMBER(_xlfn.XMATCH($B895,Language!$A$29:$E$29)),'Lista de Prestatarios'!$B$3,VLOOKUP(B895,'Lista de Prestatarios'!$A$2:$B$500,2,FALSE))),"")</f>
        <v/>
      </c>
      <c r="P895" s="58" t="str">
        <f>IF(B895&lt;&gt;"",IF(OR(D895&gt;0,G895&gt;0),COUNTIF($B$2:B895,B895),COUNTIFS($B$2:B895,B895,$E$2:E895,"&gt;0")),"")</f>
        <v/>
      </c>
    </row>
    <row r="896" spans="1:16" x14ac:dyDescent="0.35">
      <c r="A896" s="51" t="str">
        <f t="shared" si="39"/>
        <v/>
      </c>
      <c r="B896" s="99"/>
      <c r="C896" s="3"/>
      <c r="D896" s="13"/>
      <c r="E896" s="13"/>
      <c r="F896" s="13"/>
      <c r="G896" s="81"/>
      <c r="H896" s="107" t="str">
        <f>IF(B896&lt;&gt;"",IF(OR(O896=0,O896=999),"",SUMIFS($E$2:E896,$A$2:A896,A896)-SUMIFS($F$2:F896,$A$2:A896,A896)),"")</f>
        <v/>
      </c>
      <c r="I896" s="109" t="str">
        <f t="shared" si="41"/>
        <v/>
      </c>
      <c r="J896" s="113"/>
      <c r="K896" s="90"/>
      <c r="L896" s="73"/>
      <c r="M896" s="69" t="str">
        <f>IF(C896&lt;&gt;"",DailyLog!$S$3,"")</f>
        <v/>
      </c>
      <c r="N896" s="56" t="str">
        <f t="shared" si="40"/>
        <v/>
      </c>
      <c r="O896" s="53" t="str">
        <f>IF($B896&lt;&gt;"",IF(ISNUMBER(_xlfn.XMATCH($B896,Language!$A$6:$E$6)),0,IF(ISNUMBER(_xlfn.XMATCH($B896,Language!$A$29:$E$29)),'Lista de Prestatarios'!$B$3,VLOOKUP(B896,'Lista de Prestatarios'!$A$2:$B$500,2,FALSE))),"")</f>
        <v/>
      </c>
      <c r="P896" s="58" t="str">
        <f>IF(B896&lt;&gt;"",IF(OR(D896&gt;0,G896&gt;0),COUNTIF($B$2:B896,B896),COUNTIFS($B$2:B896,B896,$E$2:E896,"&gt;0")),"")</f>
        <v/>
      </c>
    </row>
    <row r="897" spans="1:16" x14ac:dyDescent="0.35">
      <c r="A897" s="51" t="str">
        <f t="shared" si="39"/>
        <v/>
      </c>
      <c r="B897" s="99"/>
      <c r="C897" s="3"/>
      <c r="D897" s="13"/>
      <c r="E897" s="13"/>
      <c r="F897" s="13"/>
      <c r="G897" s="81"/>
      <c r="H897" s="107" t="str">
        <f>IF(B897&lt;&gt;"",IF(OR(O897=0,O897=999),"",SUMIFS($E$2:E897,$A$2:A897,A897)-SUMIFS($F$2:F897,$A$2:A897,A897)),"")</f>
        <v/>
      </c>
      <c r="I897" s="109" t="str">
        <f t="shared" si="41"/>
        <v/>
      </c>
      <c r="J897" s="113"/>
      <c r="K897" s="90"/>
      <c r="L897" s="73"/>
      <c r="M897" s="69" t="str">
        <f>IF(C897&lt;&gt;"",DailyLog!$S$3,"")</f>
        <v/>
      </c>
      <c r="N897" s="56" t="str">
        <f t="shared" si="40"/>
        <v/>
      </c>
      <c r="O897" s="53" t="str">
        <f>IF($B897&lt;&gt;"",IF(ISNUMBER(_xlfn.XMATCH($B897,Language!$A$6:$E$6)),0,IF(ISNUMBER(_xlfn.XMATCH($B897,Language!$A$29:$E$29)),'Lista de Prestatarios'!$B$3,VLOOKUP(B897,'Lista de Prestatarios'!$A$2:$B$500,2,FALSE))),"")</f>
        <v/>
      </c>
      <c r="P897" s="58" t="str">
        <f>IF(B897&lt;&gt;"",IF(OR(D897&gt;0,G897&gt;0),COUNTIF($B$2:B897,B897),COUNTIFS($B$2:B897,B897,$E$2:E897,"&gt;0")),"")</f>
        <v/>
      </c>
    </row>
    <row r="898" spans="1:16" x14ac:dyDescent="0.35">
      <c r="A898" s="51" t="str">
        <f t="shared" ref="A898:A961" si="42">IF(B898&lt;&gt;"",O898&amp;"."&amp;P898,"")</f>
        <v/>
      </c>
      <c r="B898" s="99"/>
      <c r="C898" s="3"/>
      <c r="D898" s="13"/>
      <c r="E898" s="13"/>
      <c r="F898" s="13"/>
      <c r="G898" s="81"/>
      <c r="H898" s="107" t="str">
        <f>IF(B898&lt;&gt;"",IF(OR(O898=0,O898=999),"",SUMIFS($E$2:E898,$A$2:A898,A898)-SUMIFS($F$2:F898,$A$2:A898,A898)),"")</f>
        <v/>
      </c>
      <c r="I898" s="109" t="str">
        <f t="shared" si="41"/>
        <v/>
      </c>
      <c r="J898" s="113"/>
      <c r="K898" s="90"/>
      <c r="L898" s="73"/>
      <c r="M898" s="69" t="str">
        <f>IF(C898&lt;&gt;"",DailyLog!$S$3,"")</f>
        <v/>
      </c>
      <c r="N898" s="56" t="str">
        <f t="shared" ref="N898:N961" si="43">IF(B898&lt;&gt;"",COUNT(D898:G898),"")</f>
        <v/>
      </c>
      <c r="O898" s="53" t="str">
        <f>IF($B898&lt;&gt;"",IF(ISNUMBER(_xlfn.XMATCH($B898,Language!$A$6:$E$6)),0,IF(ISNUMBER(_xlfn.XMATCH($B898,Language!$A$29:$E$29)),'Lista de Prestatarios'!$B$3,VLOOKUP(B898,'Lista de Prestatarios'!$A$2:$B$500,2,FALSE))),"")</f>
        <v/>
      </c>
      <c r="P898" s="58" t="str">
        <f>IF(B898&lt;&gt;"",IF(OR(D898&gt;0,G898&gt;0),COUNTIF($B$2:B898,B898),COUNTIFS($B$2:B898,B898,$E$2:E898,"&gt;0")),"")</f>
        <v/>
      </c>
    </row>
    <row r="899" spans="1:16" x14ac:dyDescent="0.35">
      <c r="A899" s="51" t="str">
        <f t="shared" si="42"/>
        <v/>
      </c>
      <c r="B899" s="99"/>
      <c r="C899" s="3"/>
      <c r="D899" s="13"/>
      <c r="E899" s="13"/>
      <c r="F899" s="13"/>
      <c r="G899" s="81"/>
      <c r="H899" s="107" t="str">
        <f>IF(B899&lt;&gt;"",IF(OR(O899=0,O899=999),"",SUMIFS($E$2:E899,$A$2:A899,A899)-SUMIFS($F$2:F899,$A$2:A899,A899)),"")</f>
        <v/>
      </c>
      <c r="I899" s="109" t="str">
        <f t="shared" si="41"/>
        <v/>
      </c>
      <c r="J899" s="113"/>
      <c r="K899" s="90"/>
      <c r="L899" s="73"/>
      <c r="M899" s="69" t="str">
        <f>IF(C899&lt;&gt;"",DailyLog!$S$3,"")</f>
        <v/>
      </c>
      <c r="N899" s="56" t="str">
        <f t="shared" si="43"/>
        <v/>
      </c>
      <c r="O899" s="53" t="str">
        <f>IF($B899&lt;&gt;"",IF(ISNUMBER(_xlfn.XMATCH($B899,Language!$A$6:$E$6)),0,IF(ISNUMBER(_xlfn.XMATCH($B899,Language!$A$29:$E$29)),'Lista de Prestatarios'!$B$3,VLOOKUP(B899,'Lista de Prestatarios'!$A$2:$B$500,2,FALSE))),"")</f>
        <v/>
      </c>
      <c r="P899" s="58" t="str">
        <f>IF(B899&lt;&gt;"",IF(OR(D899&gt;0,G899&gt;0),COUNTIF($B$2:B899,B899),COUNTIFS($B$2:B899,B899,$E$2:E899,"&gt;0")),"")</f>
        <v/>
      </c>
    </row>
    <row r="900" spans="1:16" x14ac:dyDescent="0.35">
      <c r="A900" s="51" t="str">
        <f t="shared" si="42"/>
        <v/>
      </c>
      <c r="B900" s="99"/>
      <c r="C900" s="3"/>
      <c r="D900" s="13"/>
      <c r="E900" s="13"/>
      <c r="F900" s="13"/>
      <c r="G900" s="81"/>
      <c r="H900" s="107" t="str">
        <f>IF(B900&lt;&gt;"",IF(OR(O900=0,O900=999),"",SUMIFS($E$2:E900,$A$2:A900,A900)-SUMIFS($F$2:F900,$A$2:A900,A900)),"")</f>
        <v/>
      </c>
      <c r="I900" s="109" t="str">
        <f t="shared" ref="I900:I963" si="44">IF(B900&lt;&gt;"",I899+D900-E900+F900-G900,"")</f>
        <v/>
      </c>
      <c r="J900" s="113"/>
      <c r="K900" s="90"/>
      <c r="L900" s="73"/>
      <c r="M900" s="69" t="str">
        <f>IF(C900&lt;&gt;"",DailyLog!$S$3,"")</f>
        <v/>
      </c>
      <c r="N900" s="56" t="str">
        <f t="shared" si="43"/>
        <v/>
      </c>
      <c r="O900" s="53" t="str">
        <f>IF($B900&lt;&gt;"",IF(ISNUMBER(_xlfn.XMATCH($B900,Language!$A$6:$E$6)),0,IF(ISNUMBER(_xlfn.XMATCH($B900,Language!$A$29:$E$29)),'Lista de Prestatarios'!$B$3,VLOOKUP(B900,'Lista de Prestatarios'!$A$2:$B$500,2,FALSE))),"")</f>
        <v/>
      </c>
      <c r="P900" s="58" t="str">
        <f>IF(B900&lt;&gt;"",IF(OR(D900&gt;0,G900&gt;0),COUNTIF($B$2:B900,B900),COUNTIFS($B$2:B900,B900,$E$2:E900,"&gt;0")),"")</f>
        <v/>
      </c>
    </row>
    <row r="901" spans="1:16" x14ac:dyDescent="0.35">
      <c r="A901" s="51" t="str">
        <f t="shared" si="42"/>
        <v/>
      </c>
      <c r="B901" s="99"/>
      <c r="C901" s="3"/>
      <c r="D901" s="13"/>
      <c r="E901" s="13"/>
      <c r="F901" s="13"/>
      <c r="G901" s="81"/>
      <c r="H901" s="107" t="str">
        <f>IF(B901&lt;&gt;"",IF(OR(O901=0,O901=999),"",SUMIFS($E$2:E901,$A$2:A901,A901)-SUMIFS($F$2:F901,$A$2:A901,A901)),"")</f>
        <v/>
      </c>
      <c r="I901" s="109" t="str">
        <f t="shared" si="44"/>
        <v/>
      </c>
      <c r="J901" s="113"/>
      <c r="K901" s="90"/>
      <c r="L901" s="73"/>
      <c r="M901" s="69" t="str">
        <f>IF(C901&lt;&gt;"",DailyLog!$S$3,"")</f>
        <v/>
      </c>
      <c r="N901" s="56" t="str">
        <f t="shared" si="43"/>
        <v/>
      </c>
      <c r="O901" s="53" t="str">
        <f>IF($B901&lt;&gt;"",IF(ISNUMBER(_xlfn.XMATCH($B901,Language!$A$6:$E$6)),0,IF(ISNUMBER(_xlfn.XMATCH($B901,Language!$A$29:$E$29)),'Lista de Prestatarios'!$B$3,VLOOKUP(B901,'Lista de Prestatarios'!$A$2:$B$500,2,FALSE))),"")</f>
        <v/>
      </c>
      <c r="P901" s="58" t="str">
        <f>IF(B901&lt;&gt;"",IF(OR(D901&gt;0,G901&gt;0),COUNTIF($B$2:B901,B901),COUNTIFS($B$2:B901,B901,$E$2:E901,"&gt;0")),"")</f>
        <v/>
      </c>
    </row>
    <row r="902" spans="1:16" x14ac:dyDescent="0.35">
      <c r="A902" s="51" t="str">
        <f t="shared" si="42"/>
        <v/>
      </c>
      <c r="B902" s="99"/>
      <c r="C902" s="3"/>
      <c r="D902" s="13"/>
      <c r="E902" s="13"/>
      <c r="F902" s="13"/>
      <c r="G902" s="81"/>
      <c r="H902" s="107" t="str">
        <f>IF(B902&lt;&gt;"",IF(OR(O902=0,O902=999),"",SUMIFS($E$2:E902,$A$2:A902,A902)-SUMIFS($F$2:F902,$A$2:A902,A902)),"")</f>
        <v/>
      </c>
      <c r="I902" s="109" t="str">
        <f t="shared" si="44"/>
        <v/>
      </c>
      <c r="J902" s="113"/>
      <c r="K902" s="90"/>
      <c r="L902" s="73"/>
      <c r="M902" s="69" t="str">
        <f>IF(C902&lt;&gt;"",DailyLog!$S$3,"")</f>
        <v/>
      </c>
      <c r="N902" s="56" t="str">
        <f t="shared" si="43"/>
        <v/>
      </c>
      <c r="O902" s="53" t="str">
        <f>IF($B902&lt;&gt;"",IF(ISNUMBER(_xlfn.XMATCH($B902,Language!$A$6:$E$6)),0,IF(ISNUMBER(_xlfn.XMATCH($B902,Language!$A$29:$E$29)),'Lista de Prestatarios'!$B$3,VLOOKUP(B902,'Lista de Prestatarios'!$A$2:$B$500,2,FALSE))),"")</f>
        <v/>
      </c>
      <c r="P902" s="58" t="str">
        <f>IF(B902&lt;&gt;"",IF(OR(D902&gt;0,G902&gt;0),COUNTIF($B$2:B902,B902),COUNTIFS($B$2:B902,B902,$E$2:E902,"&gt;0")),"")</f>
        <v/>
      </c>
    </row>
    <row r="903" spans="1:16" x14ac:dyDescent="0.35">
      <c r="A903" s="51" t="str">
        <f t="shared" si="42"/>
        <v/>
      </c>
      <c r="B903" s="99"/>
      <c r="C903" s="3"/>
      <c r="D903" s="13"/>
      <c r="E903" s="13"/>
      <c r="F903" s="13"/>
      <c r="G903" s="81"/>
      <c r="H903" s="107" t="str">
        <f>IF(B903&lt;&gt;"",IF(OR(O903=0,O903=999),"",SUMIFS($E$2:E903,$A$2:A903,A903)-SUMIFS($F$2:F903,$A$2:A903,A903)),"")</f>
        <v/>
      </c>
      <c r="I903" s="109" t="str">
        <f t="shared" si="44"/>
        <v/>
      </c>
      <c r="J903" s="113"/>
      <c r="K903" s="90"/>
      <c r="L903" s="73"/>
      <c r="M903" s="69" t="str">
        <f>IF(C903&lt;&gt;"",DailyLog!$S$3,"")</f>
        <v/>
      </c>
      <c r="N903" s="56" t="str">
        <f t="shared" si="43"/>
        <v/>
      </c>
      <c r="O903" s="53" t="str">
        <f>IF($B903&lt;&gt;"",IF(ISNUMBER(_xlfn.XMATCH($B903,Language!$A$6:$E$6)),0,IF(ISNUMBER(_xlfn.XMATCH($B903,Language!$A$29:$E$29)),'Lista de Prestatarios'!$B$3,VLOOKUP(B903,'Lista de Prestatarios'!$A$2:$B$500,2,FALSE))),"")</f>
        <v/>
      </c>
      <c r="P903" s="58" t="str">
        <f>IF(B903&lt;&gt;"",IF(OR(D903&gt;0,G903&gt;0),COUNTIF($B$2:B903,B903),COUNTIFS($B$2:B903,B903,$E$2:E903,"&gt;0")),"")</f>
        <v/>
      </c>
    </row>
    <row r="904" spans="1:16" x14ac:dyDescent="0.35">
      <c r="A904" s="51" t="str">
        <f t="shared" si="42"/>
        <v/>
      </c>
      <c r="B904" s="99"/>
      <c r="C904" s="3"/>
      <c r="D904" s="13"/>
      <c r="E904" s="13"/>
      <c r="F904" s="13"/>
      <c r="G904" s="81"/>
      <c r="H904" s="107" t="str">
        <f>IF(B904&lt;&gt;"",IF(OR(O904=0,O904=999),"",SUMIFS($E$2:E904,$A$2:A904,A904)-SUMIFS($F$2:F904,$A$2:A904,A904)),"")</f>
        <v/>
      </c>
      <c r="I904" s="109" t="str">
        <f t="shared" si="44"/>
        <v/>
      </c>
      <c r="J904" s="113"/>
      <c r="K904" s="90"/>
      <c r="L904" s="73"/>
      <c r="M904" s="69" t="str">
        <f>IF(C904&lt;&gt;"",DailyLog!$S$3,"")</f>
        <v/>
      </c>
      <c r="N904" s="56" t="str">
        <f t="shared" si="43"/>
        <v/>
      </c>
      <c r="O904" s="53" t="str">
        <f>IF($B904&lt;&gt;"",IF(ISNUMBER(_xlfn.XMATCH($B904,Language!$A$6:$E$6)),0,IF(ISNUMBER(_xlfn.XMATCH($B904,Language!$A$29:$E$29)),'Lista de Prestatarios'!$B$3,VLOOKUP(B904,'Lista de Prestatarios'!$A$2:$B$500,2,FALSE))),"")</f>
        <v/>
      </c>
      <c r="P904" s="58" t="str">
        <f>IF(B904&lt;&gt;"",IF(OR(D904&gt;0,G904&gt;0),COUNTIF($B$2:B904,B904),COUNTIFS($B$2:B904,B904,$E$2:E904,"&gt;0")),"")</f>
        <v/>
      </c>
    </row>
    <row r="905" spans="1:16" x14ac:dyDescent="0.35">
      <c r="A905" s="51" t="str">
        <f t="shared" si="42"/>
        <v/>
      </c>
      <c r="B905" s="99"/>
      <c r="C905" s="3"/>
      <c r="D905" s="13"/>
      <c r="E905" s="13"/>
      <c r="F905" s="13"/>
      <c r="G905" s="81"/>
      <c r="H905" s="107" t="str">
        <f>IF(B905&lt;&gt;"",IF(OR(O905=0,O905=999),"",SUMIFS($E$2:E905,$A$2:A905,A905)-SUMIFS($F$2:F905,$A$2:A905,A905)),"")</f>
        <v/>
      </c>
      <c r="I905" s="109" t="str">
        <f t="shared" si="44"/>
        <v/>
      </c>
      <c r="J905" s="113"/>
      <c r="K905" s="90"/>
      <c r="L905" s="73"/>
      <c r="M905" s="69" t="str">
        <f>IF(C905&lt;&gt;"",DailyLog!$S$3,"")</f>
        <v/>
      </c>
      <c r="N905" s="56" t="str">
        <f t="shared" si="43"/>
        <v/>
      </c>
      <c r="O905" s="53" t="str">
        <f>IF($B905&lt;&gt;"",IF(ISNUMBER(_xlfn.XMATCH($B905,Language!$A$6:$E$6)),0,IF(ISNUMBER(_xlfn.XMATCH($B905,Language!$A$29:$E$29)),'Lista de Prestatarios'!$B$3,VLOOKUP(B905,'Lista de Prestatarios'!$A$2:$B$500,2,FALSE))),"")</f>
        <v/>
      </c>
      <c r="P905" s="58" t="str">
        <f>IF(B905&lt;&gt;"",IF(OR(D905&gt;0,G905&gt;0),COUNTIF($B$2:B905,B905),COUNTIFS($B$2:B905,B905,$E$2:E905,"&gt;0")),"")</f>
        <v/>
      </c>
    </row>
    <row r="906" spans="1:16" x14ac:dyDescent="0.35">
      <c r="A906" s="51" t="str">
        <f t="shared" si="42"/>
        <v/>
      </c>
      <c r="B906" s="99"/>
      <c r="C906" s="3"/>
      <c r="D906" s="13"/>
      <c r="E906" s="13"/>
      <c r="F906" s="13"/>
      <c r="G906" s="81"/>
      <c r="H906" s="107" t="str">
        <f>IF(B906&lt;&gt;"",IF(OR(O906=0,O906=999),"",SUMIFS($E$2:E906,$A$2:A906,A906)-SUMIFS($F$2:F906,$A$2:A906,A906)),"")</f>
        <v/>
      </c>
      <c r="I906" s="109" t="str">
        <f t="shared" si="44"/>
        <v/>
      </c>
      <c r="J906" s="113"/>
      <c r="K906" s="90"/>
      <c r="L906" s="73"/>
      <c r="M906" s="69" t="str">
        <f>IF(C906&lt;&gt;"",DailyLog!$S$3,"")</f>
        <v/>
      </c>
      <c r="N906" s="56" t="str">
        <f t="shared" si="43"/>
        <v/>
      </c>
      <c r="O906" s="53" t="str">
        <f>IF($B906&lt;&gt;"",IF(ISNUMBER(_xlfn.XMATCH($B906,Language!$A$6:$E$6)),0,IF(ISNUMBER(_xlfn.XMATCH($B906,Language!$A$29:$E$29)),'Lista de Prestatarios'!$B$3,VLOOKUP(B906,'Lista de Prestatarios'!$A$2:$B$500,2,FALSE))),"")</f>
        <v/>
      </c>
      <c r="P906" s="58" t="str">
        <f>IF(B906&lt;&gt;"",IF(OR(D906&gt;0,G906&gt;0),COUNTIF($B$2:B906,B906),COUNTIFS($B$2:B906,B906,$E$2:E906,"&gt;0")),"")</f>
        <v/>
      </c>
    </row>
    <row r="907" spans="1:16" x14ac:dyDescent="0.35">
      <c r="A907" s="51" t="str">
        <f t="shared" si="42"/>
        <v/>
      </c>
      <c r="B907" s="99"/>
      <c r="C907" s="3"/>
      <c r="D907" s="13"/>
      <c r="E907" s="13"/>
      <c r="F907" s="13"/>
      <c r="G907" s="81"/>
      <c r="H907" s="107" t="str">
        <f>IF(B907&lt;&gt;"",IF(OR(O907=0,O907=999),"",SUMIFS($E$2:E907,$A$2:A907,A907)-SUMIFS($F$2:F907,$A$2:A907,A907)),"")</f>
        <v/>
      </c>
      <c r="I907" s="109" t="str">
        <f t="shared" si="44"/>
        <v/>
      </c>
      <c r="J907" s="113"/>
      <c r="K907" s="90"/>
      <c r="L907" s="73"/>
      <c r="M907" s="69" t="str">
        <f>IF(C907&lt;&gt;"",DailyLog!$S$3,"")</f>
        <v/>
      </c>
      <c r="N907" s="56" t="str">
        <f t="shared" si="43"/>
        <v/>
      </c>
      <c r="O907" s="53" t="str">
        <f>IF($B907&lt;&gt;"",IF(ISNUMBER(_xlfn.XMATCH($B907,Language!$A$6:$E$6)),0,IF(ISNUMBER(_xlfn.XMATCH($B907,Language!$A$29:$E$29)),'Lista de Prestatarios'!$B$3,VLOOKUP(B907,'Lista de Prestatarios'!$A$2:$B$500,2,FALSE))),"")</f>
        <v/>
      </c>
      <c r="P907" s="58" t="str">
        <f>IF(B907&lt;&gt;"",IF(OR(D907&gt;0,G907&gt;0),COUNTIF($B$2:B907,B907),COUNTIFS($B$2:B907,B907,$E$2:E907,"&gt;0")),"")</f>
        <v/>
      </c>
    </row>
    <row r="908" spans="1:16" x14ac:dyDescent="0.35">
      <c r="A908" s="51" t="str">
        <f t="shared" si="42"/>
        <v/>
      </c>
      <c r="B908" s="99"/>
      <c r="C908" s="3"/>
      <c r="D908" s="13"/>
      <c r="E908" s="13"/>
      <c r="F908" s="13"/>
      <c r="G908" s="81"/>
      <c r="H908" s="107" t="str">
        <f>IF(B908&lt;&gt;"",IF(OR(O908=0,O908=999),"",SUMIFS($E$2:E908,$A$2:A908,A908)-SUMIFS($F$2:F908,$A$2:A908,A908)),"")</f>
        <v/>
      </c>
      <c r="I908" s="109" t="str">
        <f t="shared" si="44"/>
        <v/>
      </c>
      <c r="J908" s="113"/>
      <c r="K908" s="90"/>
      <c r="L908" s="73"/>
      <c r="M908" s="69" t="str">
        <f>IF(C908&lt;&gt;"",DailyLog!$S$3,"")</f>
        <v/>
      </c>
      <c r="N908" s="56" t="str">
        <f t="shared" si="43"/>
        <v/>
      </c>
      <c r="O908" s="53" t="str">
        <f>IF($B908&lt;&gt;"",IF(ISNUMBER(_xlfn.XMATCH($B908,Language!$A$6:$E$6)),0,IF(ISNUMBER(_xlfn.XMATCH($B908,Language!$A$29:$E$29)),'Lista de Prestatarios'!$B$3,VLOOKUP(B908,'Lista de Prestatarios'!$A$2:$B$500,2,FALSE))),"")</f>
        <v/>
      </c>
      <c r="P908" s="58" t="str">
        <f>IF(B908&lt;&gt;"",IF(OR(D908&gt;0,G908&gt;0),COUNTIF($B$2:B908,B908),COUNTIFS($B$2:B908,B908,$E$2:E908,"&gt;0")),"")</f>
        <v/>
      </c>
    </row>
    <row r="909" spans="1:16" x14ac:dyDescent="0.35">
      <c r="A909" s="51" t="str">
        <f t="shared" si="42"/>
        <v/>
      </c>
      <c r="B909" s="99"/>
      <c r="C909" s="3"/>
      <c r="D909" s="13"/>
      <c r="E909" s="13"/>
      <c r="F909" s="13"/>
      <c r="G909" s="81"/>
      <c r="H909" s="107" t="str">
        <f>IF(B909&lt;&gt;"",IF(OR(O909=0,O909=999),"",SUMIFS($E$2:E909,$A$2:A909,A909)-SUMIFS($F$2:F909,$A$2:A909,A909)),"")</f>
        <v/>
      </c>
      <c r="I909" s="109" t="str">
        <f t="shared" si="44"/>
        <v/>
      </c>
      <c r="J909" s="113"/>
      <c r="K909" s="90"/>
      <c r="L909" s="73"/>
      <c r="M909" s="69" t="str">
        <f>IF(C909&lt;&gt;"",DailyLog!$S$3,"")</f>
        <v/>
      </c>
      <c r="N909" s="56" t="str">
        <f t="shared" si="43"/>
        <v/>
      </c>
      <c r="O909" s="53" t="str">
        <f>IF($B909&lt;&gt;"",IF(ISNUMBER(_xlfn.XMATCH($B909,Language!$A$6:$E$6)),0,IF(ISNUMBER(_xlfn.XMATCH($B909,Language!$A$29:$E$29)),'Lista de Prestatarios'!$B$3,VLOOKUP(B909,'Lista de Prestatarios'!$A$2:$B$500,2,FALSE))),"")</f>
        <v/>
      </c>
      <c r="P909" s="58" t="str">
        <f>IF(B909&lt;&gt;"",IF(OR(D909&gt;0,G909&gt;0),COUNTIF($B$2:B909,B909),COUNTIFS($B$2:B909,B909,$E$2:E909,"&gt;0")),"")</f>
        <v/>
      </c>
    </row>
    <row r="910" spans="1:16" x14ac:dyDescent="0.35">
      <c r="A910" s="51" t="str">
        <f t="shared" si="42"/>
        <v/>
      </c>
      <c r="B910" s="99"/>
      <c r="C910" s="3"/>
      <c r="D910" s="13"/>
      <c r="E910" s="13"/>
      <c r="F910" s="13"/>
      <c r="G910" s="81"/>
      <c r="H910" s="107" t="str">
        <f>IF(B910&lt;&gt;"",IF(OR(O910=0,O910=999),"",SUMIFS($E$2:E910,$A$2:A910,A910)-SUMIFS($F$2:F910,$A$2:A910,A910)),"")</f>
        <v/>
      </c>
      <c r="I910" s="109" t="str">
        <f t="shared" si="44"/>
        <v/>
      </c>
      <c r="J910" s="113"/>
      <c r="K910" s="90"/>
      <c r="L910" s="73"/>
      <c r="M910" s="69" t="str">
        <f>IF(C910&lt;&gt;"",DailyLog!$S$3,"")</f>
        <v/>
      </c>
      <c r="N910" s="56" t="str">
        <f t="shared" si="43"/>
        <v/>
      </c>
      <c r="O910" s="53" t="str">
        <f>IF($B910&lt;&gt;"",IF(ISNUMBER(_xlfn.XMATCH($B910,Language!$A$6:$E$6)),0,IF(ISNUMBER(_xlfn.XMATCH($B910,Language!$A$29:$E$29)),'Lista de Prestatarios'!$B$3,VLOOKUP(B910,'Lista de Prestatarios'!$A$2:$B$500,2,FALSE))),"")</f>
        <v/>
      </c>
      <c r="P910" s="58" t="str">
        <f>IF(B910&lt;&gt;"",IF(OR(D910&gt;0,G910&gt;0),COUNTIF($B$2:B910,B910),COUNTIFS($B$2:B910,B910,$E$2:E910,"&gt;0")),"")</f>
        <v/>
      </c>
    </row>
    <row r="911" spans="1:16" x14ac:dyDescent="0.35">
      <c r="A911" s="51" t="str">
        <f t="shared" si="42"/>
        <v/>
      </c>
      <c r="B911" s="99"/>
      <c r="C911" s="3"/>
      <c r="D911" s="13"/>
      <c r="E911" s="13"/>
      <c r="F911" s="13"/>
      <c r="G911" s="81"/>
      <c r="H911" s="107" t="str">
        <f>IF(B911&lt;&gt;"",IF(OR(O911=0,O911=999),"",SUMIFS($E$2:E911,$A$2:A911,A911)-SUMIFS($F$2:F911,$A$2:A911,A911)),"")</f>
        <v/>
      </c>
      <c r="I911" s="109" t="str">
        <f t="shared" si="44"/>
        <v/>
      </c>
      <c r="J911" s="113"/>
      <c r="K911" s="90"/>
      <c r="L911" s="73"/>
      <c r="M911" s="69" t="str">
        <f>IF(C911&lt;&gt;"",DailyLog!$S$3,"")</f>
        <v/>
      </c>
      <c r="N911" s="56" t="str">
        <f t="shared" si="43"/>
        <v/>
      </c>
      <c r="O911" s="53" t="str">
        <f>IF($B911&lt;&gt;"",IF(ISNUMBER(_xlfn.XMATCH($B911,Language!$A$6:$E$6)),0,IF(ISNUMBER(_xlfn.XMATCH($B911,Language!$A$29:$E$29)),'Lista de Prestatarios'!$B$3,VLOOKUP(B911,'Lista de Prestatarios'!$A$2:$B$500,2,FALSE))),"")</f>
        <v/>
      </c>
      <c r="P911" s="58" t="str">
        <f>IF(B911&lt;&gt;"",IF(OR(D911&gt;0,G911&gt;0),COUNTIF($B$2:B911,B911),COUNTIFS($B$2:B911,B911,$E$2:E911,"&gt;0")),"")</f>
        <v/>
      </c>
    </row>
    <row r="912" spans="1:16" x14ac:dyDescent="0.35">
      <c r="A912" s="51" t="str">
        <f t="shared" si="42"/>
        <v/>
      </c>
      <c r="B912" s="99"/>
      <c r="C912" s="3"/>
      <c r="D912" s="13"/>
      <c r="E912" s="13"/>
      <c r="F912" s="13"/>
      <c r="G912" s="81"/>
      <c r="H912" s="107" t="str">
        <f>IF(B912&lt;&gt;"",IF(OR(O912=0,O912=999),"",SUMIFS($E$2:E912,$A$2:A912,A912)-SUMIFS($F$2:F912,$A$2:A912,A912)),"")</f>
        <v/>
      </c>
      <c r="I912" s="109" t="str">
        <f t="shared" si="44"/>
        <v/>
      </c>
      <c r="J912" s="113"/>
      <c r="K912" s="90"/>
      <c r="L912" s="73"/>
      <c r="M912" s="69" t="str">
        <f>IF(C912&lt;&gt;"",DailyLog!$S$3,"")</f>
        <v/>
      </c>
      <c r="N912" s="56" t="str">
        <f t="shared" si="43"/>
        <v/>
      </c>
      <c r="O912" s="53" t="str">
        <f>IF($B912&lt;&gt;"",IF(ISNUMBER(_xlfn.XMATCH($B912,Language!$A$6:$E$6)),0,IF(ISNUMBER(_xlfn.XMATCH($B912,Language!$A$29:$E$29)),'Lista de Prestatarios'!$B$3,VLOOKUP(B912,'Lista de Prestatarios'!$A$2:$B$500,2,FALSE))),"")</f>
        <v/>
      </c>
      <c r="P912" s="58" t="str">
        <f>IF(B912&lt;&gt;"",IF(OR(D912&gt;0,G912&gt;0),COUNTIF($B$2:B912,B912),COUNTIFS($B$2:B912,B912,$E$2:E912,"&gt;0")),"")</f>
        <v/>
      </c>
    </row>
    <row r="913" spans="1:16" x14ac:dyDescent="0.35">
      <c r="A913" s="51" t="str">
        <f t="shared" si="42"/>
        <v/>
      </c>
      <c r="B913" s="99"/>
      <c r="C913" s="3"/>
      <c r="D913" s="13"/>
      <c r="E913" s="13"/>
      <c r="F913" s="13"/>
      <c r="G913" s="81"/>
      <c r="H913" s="107" t="str">
        <f>IF(B913&lt;&gt;"",IF(OR(O913=0,O913=999),"",SUMIFS($E$2:E913,$A$2:A913,A913)-SUMIFS($F$2:F913,$A$2:A913,A913)),"")</f>
        <v/>
      </c>
      <c r="I913" s="109" t="str">
        <f t="shared" si="44"/>
        <v/>
      </c>
      <c r="J913" s="113"/>
      <c r="K913" s="90"/>
      <c r="L913" s="73"/>
      <c r="M913" s="69" t="str">
        <f>IF(C913&lt;&gt;"",DailyLog!$S$3,"")</f>
        <v/>
      </c>
      <c r="N913" s="56" t="str">
        <f t="shared" si="43"/>
        <v/>
      </c>
      <c r="O913" s="53" t="str">
        <f>IF($B913&lt;&gt;"",IF(ISNUMBER(_xlfn.XMATCH($B913,Language!$A$6:$E$6)),0,IF(ISNUMBER(_xlfn.XMATCH($B913,Language!$A$29:$E$29)),'Lista de Prestatarios'!$B$3,VLOOKUP(B913,'Lista de Prestatarios'!$A$2:$B$500,2,FALSE))),"")</f>
        <v/>
      </c>
      <c r="P913" s="58" t="str">
        <f>IF(B913&lt;&gt;"",IF(OR(D913&gt;0,G913&gt;0),COUNTIF($B$2:B913,B913),COUNTIFS($B$2:B913,B913,$E$2:E913,"&gt;0")),"")</f>
        <v/>
      </c>
    </row>
    <row r="914" spans="1:16" x14ac:dyDescent="0.35">
      <c r="A914" s="51" t="str">
        <f t="shared" si="42"/>
        <v/>
      </c>
      <c r="B914" s="99"/>
      <c r="C914" s="3"/>
      <c r="D914" s="13"/>
      <c r="E914" s="13"/>
      <c r="F914" s="13"/>
      <c r="G914" s="81"/>
      <c r="H914" s="107" t="str">
        <f>IF(B914&lt;&gt;"",IF(OR(O914=0,O914=999),"",SUMIFS($E$2:E914,$A$2:A914,A914)-SUMIFS($F$2:F914,$A$2:A914,A914)),"")</f>
        <v/>
      </c>
      <c r="I914" s="109" t="str">
        <f t="shared" si="44"/>
        <v/>
      </c>
      <c r="J914" s="113"/>
      <c r="K914" s="90"/>
      <c r="L914" s="73"/>
      <c r="M914" s="69" t="str">
        <f>IF(C914&lt;&gt;"",DailyLog!$S$3,"")</f>
        <v/>
      </c>
      <c r="N914" s="56" t="str">
        <f t="shared" si="43"/>
        <v/>
      </c>
      <c r="O914" s="53" t="str">
        <f>IF($B914&lt;&gt;"",IF(ISNUMBER(_xlfn.XMATCH($B914,Language!$A$6:$E$6)),0,IF(ISNUMBER(_xlfn.XMATCH($B914,Language!$A$29:$E$29)),'Lista de Prestatarios'!$B$3,VLOOKUP(B914,'Lista de Prestatarios'!$A$2:$B$500,2,FALSE))),"")</f>
        <v/>
      </c>
      <c r="P914" s="58" t="str">
        <f>IF(B914&lt;&gt;"",IF(OR(D914&gt;0,G914&gt;0),COUNTIF($B$2:B914,B914),COUNTIFS($B$2:B914,B914,$E$2:E914,"&gt;0")),"")</f>
        <v/>
      </c>
    </row>
    <row r="915" spans="1:16" x14ac:dyDescent="0.35">
      <c r="A915" s="51" t="str">
        <f t="shared" si="42"/>
        <v/>
      </c>
      <c r="B915" s="99"/>
      <c r="C915" s="3"/>
      <c r="D915" s="13"/>
      <c r="E915" s="13"/>
      <c r="F915" s="13"/>
      <c r="G915" s="81"/>
      <c r="H915" s="107" t="str">
        <f>IF(B915&lt;&gt;"",IF(OR(O915=0,O915=999),"",SUMIFS($E$2:E915,$A$2:A915,A915)-SUMIFS($F$2:F915,$A$2:A915,A915)),"")</f>
        <v/>
      </c>
      <c r="I915" s="109" t="str">
        <f t="shared" si="44"/>
        <v/>
      </c>
      <c r="J915" s="113"/>
      <c r="K915" s="90"/>
      <c r="L915" s="73"/>
      <c r="M915" s="69" t="str">
        <f>IF(C915&lt;&gt;"",DailyLog!$S$3,"")</f>
        <v/>
      </c>
      <c r="N915" s="56" t="str">
        <f t="shared" si="43"/>
        <v/>
      </c>
      <c r="O915" s="53" t="str">
        <f>IF($B915&lt;&gt;"",IF(ISNUMBER(_xlfn.XMATCH($B915,Language!$A$6:$E$6)),0,IF(ISNUMBER(_xlfn.XMATCH($B915,Language!$A$29:$E$29)),'Lista de Prestatarios'!$B$3,VLOOKUP(B915,'Lista de Prestatarios'!$A$2:$B$500,2,FALSE))),"")</f>
        <v/>
      </c>
      <c r="P915" s="58" t="str">
        <f>IF(B915&lt;&gt;"",IF(OR(D915&gt;0,G915&gt;0),COUNTIF($B$2:B915,B915),COUNTIFS($B$2:B915,B915,$E$2:E915,"&gt;0")),"")</f>
        <v/>
      </c>
    </row>
    <row r="916" spans="1:16" x14ac:dyDescent="0.35">
      <c r="A916" s="51" t="str">
        <f t="shared" si="42"/>
        <v/>
      </c>
      <c r="B916" s="99"/>
      <c r="C916" s="3"/>
      <c r="D916" s="13"/>
      <c r="E916" s="13"/>
      <c r="F916" s="13"/>
      <c r="G916" s="81"/>
      <c r="H916" s="107" t="str">
        <f>IF(B916&lt;&gt;"",IF(OR(O916=0,O916=999),"",SUMIFS($E$2:E916,$A$2:A916,A916)-SUMIFS($F$2:F916,$A$2:A916,A916)),"")</f>
        <v/>
      </c>
      <c r="I916" s="109" t="str">
        <f t="shared" si="44"/>
        <v/>
      </c>
      <c r="J916" s="113"/>
      <c r="K916" s="90"/>
      <c r="L916" s="73"/>
      <c r="M916" s="69" t="str">
        <f>IF(C916&lt;&gt;"",DailyLog!$S$3,"")</f>
        <v/>
      </c>
      <c r="N916" s="56" t="str">
        <f t="shared" si="43"/>
        <v/>
      </c>
      <c r="O916" s="53" t="str">
        <f>IF($B916&lt;&gt;"",IF(ISNUMBER(_xlfn.XMATCH($B916,Language!$A$6:$E$6)),0,IF(ISNUMBER(_xlfn.XMATCH($B916,Language!$A$29:$E$29)),'Lista de Prestatarios'!$B$3,VLOOKUP(B916,'Lista de Prestatarios'!$A$2:$B$500,2,FALSE))),"")</f>
        <v/>
      </c>
      <c r="P916" s="58" t="str">
        <f>IF(B916&lt;&gt;"",IF(OR(D916&gt;0,G916&gt;0),COUNTIF($B$2:B916,B916),COUNTIFS($B$2:B916,B916,$E$2:E916,"&gt;0")),"")</f>
        <v/>
      </c>
    </row>
    <row r="917" spans="1:16" x14ac:dyDescent="0.35">
      <c r="A917" s="51" t="str">
        <f t="shared" si="42"/>
        <v/>
      </c>
      <c r="B917" s="99"/>
      <c r="C917" s="3"/>
      <c r="D917" s="13"/>
      <c r="E917" s="13"/>
      <c r="F917" s="13"/>
      <c r="G917" s="81"/>
      <c r="H917" s="107" t="str">
        <f>IF(B917&lt;&gt;"",IF(OR(O917=0,O917=999),"",SUMIFS($E$2:E917,$A$2:A917,A917)-SUMIFS($F$2:F917,$A$2:A917,A917)),"")</f>
        <v/>
      </c>
      <c r="I917" s="109" t="str">
        <f t="shared" si="44"/>
        <v/>
      </c>
      <c r="J917" s="113"/>
      <c r="K917" s="90"/>
      <c r="L917" s="73"/>
      <c r="M917" s="69" t="str">
        <f>IF(C917&lt;&gt;"",DailyLog!$S$3,"")</f>
        <v/>
      </c>
      <c r="N917" s="56" t="str">
        <f t="shared" si="43"/>
        <v/>
      </c>
      <c r="O917" s="53" t="str">
        <f>IF($B917&lt;&gt;"",IF(ISNUMBER(_xlfn.XMATCH($B917,Language!$A$6:$E$6)),0,IF(ISNUMBER(_xlfn.XMATCH($B917,Language!$A$29:$E$29)),'Lista de Prestatarios'!$B$3,VLOOKUP(B917,'Lista de Prestatarios'!$A$2:$B$500,2,FALSE))),"")</f>
        <v/>
      </c>
      <c r="P917" s="58" t="str">
        <f>IF(B917&lt;&gt;"",IF(OR(D917&gt;0,G917&gt;0),COUNTIF($B$2:B917,B917),COUNTIFS($B$2:B917,B917,$E$2:E917,"&gt;0")),"")</f>
        <v/>
      </c>
    </row>
    <row r="918" spans="1:16" x14ac:dyDescent="0.35">
      <c r="A918" s="51" t="str">
        <f t="shared" si="42"/>
        <v/>
      </c>
      <c r="B918" s="99"/>
      <c r="C918" s="3"/>
      <c r="D918" s="13"/>
      <c r="E918" s="13"/>
      <c r="F918" s="13"/>
      <c r="G918" s="81"/>
      <c r="H918" s="107" t="str">
        <f>IF(B918&lt;&gt;"",IF(OR(O918=0,O918=999),"",SUMIFS($E$2:E918,$A$2:A918,A918)-SUMIFS($F$2:F918,$A$2:A918,A918)),"")</f>
        <v/>
      </c>
      <c r="I918" s="109" t="str">
        <f t="shared" si="44"/>
        <v/>
      </c>
      <c r="J918" s="113"/>
      <c r="K918" s="90"/>
      <c r="L918" s="73"/>
      <c r="M918" s="69" t="str">
        <f>IF(C918&lt;&gt;"",DailyLog!$S$3,"")</f>
        <v/>
      </c>
      <c r="N918" s="56" t="str">
        <f t="shared" si="43"/>
        <v/>
      </c>
      <c r="O918" s="53" t="str">
        <f>IF($B918&lt;&gt;"",IF(ISNUMBER(_xlfn.XMATCH($B918,Language!$A$6:$E$6)),0,IF(ISNUMBER(_xlfn.XMATCH($B918,Language!$A$29:$E$29)),'Lista de Prestatarios'!$B$3,VLOOKUP(B918,'Lista de Prestatarios'!$A$2:$B$500,2,FALSE))),"")</f>
        <v/>
      </c>
      <c r="P918" s="58" t="str">
        <f>IF(B918&lt;&gt;"",IF(OR(D918&gt;0,G918&gt;0),COUNTIF($B$2:B918,B918),COUNTIFS($B$2:B918,B918,$E$2:E918,"&gt;0")),"")</f>
        <v/>
      </c>
    </row>
    <row r="919" spans="1:16" x14ac:dyDescent="0.35">
      <c r="A919" s="51" t="str">
        <f t="shared" si="42"/>
        <v/>
      </c>
      <c r="B919" s="99"/>
      <c r="C919" s="3"/>
      <c r="D919" s="13"/>
      <c r="E919" s="13"/>
      <c r="F919" s="13"/>
      <c r="G919" s="81"/>
      <c r="H919" s="107" t="str">
        <f>IF(B919&lt;&gt;"",IF(OR(O919=0,O919=999),"",SUMIFS($E$2:E919,$A$2:A919,A919)-SUMIFS($F$2:F919,$A$2:A919,A919)),"")</f>
        <v/>
      </c>
      <c r="I919" s="109" t="str">
        <f t="shared" si="44"/>
        <v/>
      </c>
      <c r="J919" s="113"/>
      <c r="K919" s="90"/>
      <c r="L919" s="73"/>
      <c r="M919" s="69" t="str">
        <f>IF(C919&lt;&gt;"",DailyLog!$S$3,"")</f>
        <v/>
      </c>
      <c r="N919" s="56" t="str">
        <f t="shared" si="43"/>
        <v/>
      </c>
      <c r="O919" s="53" t="str">
        <f>IF($B919&lt;&gt;"",IF(ISNUMBER(_xlfn.XMATCH($B919,Language!$A$6:$E$6)),0,IF(ISNUMBER(_xlfn.XMATCH($B919,Language!$A$29:$E$29)),'Lista de Prestatarios'!$B$3,VLOOKUP(B919,'Lista de Prestatarios'!$A$2:$B$500,2,FALSE))),"")</f>
        <v/>
      </c>
      <c r="P919" s="58" t="str">
        <f>IF(B919&lt;&gt;"",IF(OR(D919&gt;0,G919&gt;0),COUNTIF($B$2:B919,B919),COUNTIFS($B$2:B919,B919,$E$2:E919,"&gt;0")),"")</f>
        <v/>
      </c>
    </row>
    <row r="920" spans="1:16" x14ac:dyDescent="0.35">
      <c r="A920" s="51" t="str">
        <f t="shared" si="42"/>
        <v/>
      </c>
      <c r="B920" s="99"/>
      <c r="C920" s="3"/>
      <c r="D920" s="13"/>
      <c r="E920" s="13"/>
      <c r="F920" s="13"/>
      <c r="G920" s="81"/>
      <c r="H920" s="107" t="str">
        <f>IF(B920&lt;&gt;"",IF(OR(O920=0,O920=999),"",SUMIFS($E$2:E920,$A$2:A920,A920)-SUMIFS($F$2:F920,$A$2:A920,A920)),"")</f>
        <v/>
      </c>
      <c r="I920" s="109" t="str">
        <f t="shared" si="44"/>
        <v/>
      </c>
      <c r="J920" s="113"/>
      <c r="K920" s="90"/>
      <c r="L920" s="73"/>
      <c r="M920" s="69" t="str">
        <f>IF(C920&lt;&gt;"",DailyLog!$S$3,"")</f>
        <v/>
      </c>
      <c r="N920" s="56" t="str">
        <f t="shared" si="43"/>
        <v/>
      </c>
      <c r="O920" s="53" t="str">
        <f>IF($B920&lt;&gt;"",IF(ISNUMBER(_xlfn.XMATCH($B920,Language!$A$6:$E$6)),0,IF(ISNUMBER(_xlfn.XMATCH($B920,Language!$A$29:$E$29)),'Lista de Prestatarios'!$B$3,VLOOKUP(B920,'Lista de Prestatarios'!$A$2:$B$500,2,FALSE))),"")</f>
        <v/>
      </c>
      <c r="P920" s="58" t="str">
        <f>IF(B920&lt;&gt;"",IF(OR(D920&gt;0,G920&gt;0),COUNTIF($B$2:B920,B920),COUNTIFS($B$2:B920,B920,$E$2:E920,"&gt;0")),"")</f>
        <v/>
      </c>
    </row>
    <row r="921" spans="1:16" x14ac:dyDescent="0.35">
      <c r="A921" s="51" t="str">
        <f t="shared" si="42"/>
        <v/>
      </c>
      <c r="B921" s="99"/>
      <c r="C921" s="3"/>
      <c r="D921" s="13"/>
      <c r="E921" s="13"/>
      <c r="F921" s="13"/>
      <c r="G921" s="81"/>
      <c r="H921" s="107" t="str">
        <f>IF(B921&lt;&gt;"",IF(OR(O921=0,O921=999),"",SUMIFS($E$2:E921,$A$2:A921,A921)-SUMIFS($F$2:F921,$A$2:A921,A921)),"")</f>
        <v/>
      </c>
      <c r="I921" s="109" t="str">
        <f t="shared" si="44"/>
        <v/>
      </c>
      <c r="J921" s="113"/>
      <c r="K921" s="90"/>
      <c r="L921" s="73"/>
      <c r="M921" s="69" t="str">
        <f>IF(C921&lt;&gt;"",DailyLog!$S$3,"")</f>
        <v/>
      </c>
      <c r="N921" s="56" t="str">
        <f t="shared" si="43"/>
        <v/>
      </c>
      <c r="O921" s="53" t="str">
        <f>IF($B921&lt;&gt;"",IF(ISNUMBER(_xlfn.XMATCH($B921,Language!$A$6:$E$6)),0,IF(ISNUMBER(_xlfn.XMATCH($B921,Language!$A$29:$E$29)),'Lista de Prestatarios'!$B$3,VLOOKUP(B921,'Lista de Prestatarios'!$A$2:$B$500,2,FALSE))),"")</f>
        <v/>
      </c>
      <c r="P921" s="58" t="str">
        <f>IF(B921&lt;&gt;"",IF(OR(D921&gt;0,G921&gt;0),COUNTIF($B$2:B921,B921),COUNTIFS($B$2:B921,B921,$E$2:E921,"&gt;0")),"")</f>
        <v/>
      </c>
    </row>
    <row r="922" spans="1:16" x14ac:dyDescent="0.35">
      <c r="A922" s="51" t="str">
        <f t="shared" si="42"/>
        <v/>
      </c>
      <c r="B922" s="99"/>
      <c r="C922" s="3"/>
      <c r="D922" s="13"/>
      <c r="E922" s="13"/>
      <c r="F922" s="13"/>
      <c r="G922" s="81"/>
      <c r="H922" s="107" t="str">
        <f>IF(B922&lt;&gt;"",IF(OR(O922=0,O922=999),"",SUMIFS($E$2:E922,$A$2:A922,A922)-SUMIFS($F$2:F922,$A$2:A922,A922)),"")</f>
        <v/>
      </c>
      <c r="I922" s="109" t="str">
        <f t="shared" si="44"/>
        <v/>
      </c>
      <c r="J922" s="113"/>
      <c r="K922" s="90"/>
      <c r="L922" s="73"/>
      <c r="M922" s="69" t="str">
        <f>IF(C922&lt;&gt;"",DailyLog!$S$3,"")</f>
        <v/>
      </c>
      <c r="N922" s="56" t="str">
        <f t="shared" si="43"/>
        <v/>
      </c>
      <c r="O922" s="53" t="str">
        <f>IF($B922&lt;&gt;"",IF(ISNUMBER(_xlfn.XMATCH($B922,Language!$A$6:$E$6)),0,IF(ISNUMBER(_xlfn.XMATCH($B922,Language!$A$29:$E$29)),'Lista de Prestatarios'!$B$3,VLOOKUP(B922,'Lista de Prestatarios'!$A$2:$B$500,2,FALSE))),"")</f>
        <v/>
      </c>
      <c r="P922" s="58" t="str">
        <f>IF(B922&lt;&gt;"",IF(OR(D922&gt;0,G922&gt;0),COUNTIF($B$2:B922,B922),COUNTIFS($B$2:B922,B922,$E$2:E922,"&gt;0")),"")</f>
        <v/>
      </c>
    </row>
    <row r="923" spans="1:16" x14ac:dyDescent="0.35">
      <c r="A923" s="51" t="str">
        <f t="shared" si="42"/>
        <v/>
      </c>
      <c r="B923" s="99"/>
      <c r="C923" s="3"/>
      <c r="D923" s="13"/>
      <c r="E923" s="13"/>
      <c r="F923" s="13"/>
      <c r="G923" s="81"/>
      <c r="H923" s="107" t="str">
        <f>IF(B923&lt;&gt;"",IF(OR(O923=0,O923=999),"",SUMIFS($E$2:E923,$A$2:A923,A923)-SUMIFS($F$2:F923,$A$2:A923,A923)),"")</f>
        <v/>
      </c>
      <c r="I923" s="109" t="str">
        <f t="shared" si="44"/>
        <v/>
      </c>
      <c r="J923" s="113"/>
      <c r="K923" s="90"/>
      <c r="L923" s="73"/>
      <c r="M923" s="69" t="str">
        <f>IF(C923&lt;&gt;"",DailyLog!$S$3,"")</f>
        <v/>
      </c>
      <c r="N923" s="56" t="str">
        <f t="shared" si="43"/>
        <v/>
      </c>
      <c r="O923" s="53" t="str">
        <f>IF($B923&lt;&gt;"",IF(ISNUMBER(_xlfn.XMATCH($B923,Language!$A$6:$E$6)),0,IF(ISNUMBER(_xlfn.XMATCH($B923,Language!$A$29:$E$29)),'Lista de Prestatarios'!$B$3,VLOOKUP(B923,'Lista de Prestatarios'!$A$2:$B$500,2,FALSE))),"")</f>
        <v/>
      </c>
      <c r="P923" s="58" t="str">
        <f>IF(B923&lt;&gt;"",IF(OR(D923&gt;0,G923&gt;0),COUNTIF($B$2:B923,B923),COUNTIFS($B$2:B923,B923,$E$2:E923,"&gt;0")),"")</f>
        <v/>
      </c>
    </row>
    <row r="924" spans="1:16" x14ac:dyDescent="0.35">
      <c r="A924" s="51" t="str">
        <f t="shared" si="42"/>
        <v/>
      </c>
      <c r="B924" s="99"/>
      <c r="C924" s="3"/>
      <c r="D924" s="13"/>
      <c r="E924" s="13"/>
      <c r="F924" s="13"/>
      <c r="G924" s="81"/>
      <c r="H924" s="107" t="str">
        <f>IF(B924&lt;&gt;"",IF(OR(O924=0,O924=999),"",SUMIFS($E$2:E924,$A$2:A924,A924)-SUMIFS($F$2:F924,$A$2:A924,A924)),"")</f>
        <v/>
      </c>
      <c r="I924" s="109" t="str">
        <f t="shared" si="44"/>
        <v/>
      </c>
      <c r="J924" s="113"/>
      <c r="K924" s="90"/>
      <c r="L924" s="73"/>
      <c r="M924" s="69" t="str">
        <f>IF(C924&lt;&gt;"",DailyLog!$S$3,"")</f>
        <v/>
      </c>
      <c r="N924" s="56" t="str">
        <f t="shared" si="43"/>
        <v/>
      </c>
      <c r="O924" s="53" t="str">
        <f>IF($B924&lt;&gt;"",IF(ISNUMBER(_xlfn.XMATCH($B924,Language!$A$6:$E$6)),0,IF(ISNUMBER(_xlfn.XMATCH($B924,Language!$A$29:$E$29)),'Lista de Prestatarios'!$B$3,VLOOKUP(B924,'Lista de Prestatarios'!$A$2:$B$500,2,FALSE))),"")</f>
        <v/>
      </c>
      <c r="P924" s="58" t="str">
        <f>IF(B924&lt;&gt;"",IF(OR(D924&gt;0,G924&gt;0),COUNTIF($B$2:B924,B924),COUNTIFS($B$2:B924,B924,$E$2:E924,"&gt;0")),"")</f>
        <v/>
      </c>
    </row>
    <row r="925" spans="1:16" x14ac:dyDescent="0.35">
      <c r="A925" s="51" t="str">
        <f t="shared" si="42"/>
        <v/>
      </c>
      <c r="B925" s="99"/>
      <c r="C925" s="3"/>
      <c r="D925" s="13"/>
      <c r="E925" s="13"/>
      <c r="F925" s="13"/>
      <c r="G925" s="81"/>
      <c r="H925" s="107" t="str">
        <f>IF(B925&lt;&gt;"",IF(OR(O925=0,O925=999),"",SUMIFS($E$2:E925,$A$2:A925,A925)-SUMIFS($F$2:F925,$A$2:A925,A925)),"")</f>
        <v/>
      </c>
      <c r="I925" s="109" t="str">
        <f t="shared" si="44"/>
        <v/>
      </c>
      <c r="J925" s="113"/>
      <c r="K925" s="90"/>
      <c r="L925" s="73"/>
      <c r="M925" s="69" t="str">
        <f>IF(C925&lt;&gt;"",DailyLog!$S$3,"")</f>
        <v/>
      </c>
      <c r="N925" s="56" t="str">
        <f t="shared" si="43"/>
        <v/>
      </c>
      <c r="O925" s="53" t="str">
        <f>IF($B925&lt;&gt;"",IF(ISNUMBER(_xlfn.XMATCH($B925,Language!$A$6:$E$6)),0,IF(ISNUMBER(_xlfn.XMATCH($B925,Language!$A$29:$E$29)),'Lista de Prestatarios'!$B$3,VLOOKUP(B925,'Lista de Prestatarios'!$A$2:$B$500,2,FALSE))),"")</f>
        <v/>
      </c>
      <c r="P925" s="58" t="str">
        <f>IF(B925&lt;&gt;"",IF(OR(D925&gt;0,G925&gt;0),COUNTIF($B$2:B925,B925),COUNTIFS($B$2:B925,B925,$E$2:E925,"&gt;0")),"")</f>
        <v/>
      </c>
    </row>
    <row r="926" spans="1:16" x14ac:dyDescent="0.35">
      <c r="A926" s="51" t="str">
        <f t="shared" si="42"/>
        <v/>
      </c>
      <c r="B926" s="99"/>
      <c r="C926" s="3"/>
      <c r="D926" s="13"/>
      <c r="E926" s="13"/>
      <c r="F926" s="13"/>
      <c r="G926" s="81"/>
      <c r="H926" s="107" t="str">
        <f>IF(B926&lt;&gt;"",IF(OR(O926=0,O926=999),"",SUMIFS($E$2:E926,$A$2:A926,A926)-SUMIFS($F$2:F926,$A$2:A926,A926)),"")</f>
        <v/>
      </c>
      <c r="I926" s="109" t="str">
        <f t="shared" si="44"/>
        <v/>
      </c>
      <c r="J926" s="113"/>
      <c r="K926" s="90"/>
      <c r="L926" s="73"/>
      <c r="M926" s="69" t="str">
        <f>IF(C926&lt;&gt;"",DailyLog!$S$3,"")</f>
        <v/>
      </c>
      <c r="N926" s="56" t="str">
        <f t="shared" si="43"/>
        <v/>
      </c>
      <c r="O926" s="53" t="str">
        <f>IF($B926&lt;&gt;"",IF(ISNUMBER(_xlfn.XMATCH($B926,Language!$A$6:$E$6)),0,IF(ISNUMBER(_xlfn.XMATCH($B926,Language!$A$29:$E$29)),'Lista de Prestatarios'!$B$3,VLOOKUP(B926,'Lista de Prestatarios'!$A$2:$B$500,2,FALSE))),"")</f>
        <v/>
      </c>
      <c r="P926" s="58" t="str">
        <f>IF(B926&lt;&gt;"",IF(OR(D926&gt;0,G926&gt;0),COUNTIF($B$2:B926,B926),COUNTIFS($B$2:B926,B926,$E$2:E926,"&gt;0")),"")</f>
        <v/>
      </c>
    </row>
    <row r="927" spans="1:16" x14ac:dyDescent="0.35">
      <c r="A927" s="51" t="str">
        <f t="shared" si="42"/>
        <v/>
      </c>
      <c r="B927" s="99"/>
      <c r="C927" s="3"/>
      <c r="D927" s="13"/>
      <c r="E927" s="13"/>
      <c r="F927" s="13"/>
      <c r="G927" s="81"/>
      <c r="H927" s="107" t="str">
        <f>IF(B927&lt;&gt;"",IF(OR(O927=0,O927=999),"",SUMIFS($E$2:E927,$A$2:A927,A927)-SUMIFS($F$2:F927,$A$2:A927,A927)),"")</f>
        <v/>
      </c>
      <c r="I927" s="109" t="str">
        <f t="shared" si="44"/>
        <v/>
      </c>
      <c r="J927" s="113"/>
      <c r="K927" s="90"/>
      <c r="L927" s="73"/>
      <c r="M927" s="69" t="str">
        <f>IF(C927&lt;&gt;"",DailyLog!$S$3,"")</f>
        <v/>
      </c>
      <c r="N927" s="56" t="str">
        <f t="shared" si="43"/>
        <v/>
      </c>
      <c r="O927" s="53" t="str">
        <f>IF($B927&lt;&gt;"",IF(ISNUMBER(_xlfn.XMATCH($B927,Language!$A$6:$E$6)),0,IF(ISNUMBER(_xlfn.XMATCH($B927,Language!$A$29:$E$29)),'Lista de Prestatarios'!$B$3,VLOOKUP(B927,'Lista de Prestatarios'!$A$2:$B$500,2,FALSE))),"")</f>
        <v/>
      </c>
      <c r="P927" s="58" t="str">
        <f>IF(B927&lt;&gt;"",IF(OR(D927&gt;0,G927&gt;0),COUNTIF($B$2:B927,B927),COUNTIFS($B$2:B927,B927,$E$2:E927,"&gt;0")),"")</f>
        <v/>
      </c>
    </row>
    <row r="928" spans="1:16" x14ac:dyDescent="0.35">
      <c r="A928" s="51" t="str">
        <f t="shared" si="42"/>
        <v/>
      </c>
      <c r="B928" s="99"/>
      <c r="C928" s="3"/>
      <c r="D928" s="13"/>
      <c r="E928" s="13"/>
      <c r="F928" s="13"/>
      <c r="G928" s="81"/>
      <c r="H928" s="107" t="str">
        <f>IF(B928&lt;&gt;"",IF(OR(O928=0,O928=999),"",SUMIFS($E$2:E928,$A$2:A928,A928)-SUMIFS($F$2:F928,$A$2:A928,A928)),"")</f>
        <v/>
      </c>
      <c r="I928" s="109" t="str">
        <f t="shared" si="44"/>
        <v/>
      </c>
      <c r="J928" s="113"/>
      <c r="K928" s="90"/>
      <c r="L928" s="73"/>
      <c r="M928" s="69" t="str">
        <f>IF(C928&lt;&gt;"",DailyLog!$S$3,"")</f>
        <v/>
      </c>
      <c r="N928" s="56" t="str">
        <f t="shared" si="43"/>
        <v/>
      </c>
      <c r="O928" s="53" t="str">
        <f>IF($B928&lt;&gt;"",IF(ISNUMBER(_xlfn.XMATCH($B928,Language!$A$6:$E$6)),0,IF(ISNUMBER(_xlfn.XMATCH($B928,Language!$A$29:$E$29)),'Lista de Prestatarios'!$B$3,VLOOKUP(B928,'Lista de Prestatarios'!$A$2:$B$500,2,FALSE))),"")</f>
        <v/>
      </c>
      <c r="P928" s="58" t="str">
        <f>IF(B928&lt;&gt;"",IF(OR(D928&gt;0,G928&gt;0),COUNTIF($B$2:B928,B928),COUNTIFS($B$2:B928,B928,$E$2:E928,"&gt;0")),"")</f>
        <v/>
      </c>
    </row>
    <row r="929" spans="1:16" x14ac:dyDescent="0.35">
      <c r="A929" s="51" t="str">
        <f t="shared" si="42"/>
        <v/>
      </c>
      <c r="B929" s="99"/>
      <c r="C929" s="3"/>
      <c r="D929" s="13"/>
      <c r="E929" s="13"/>
      <c r="F929" s="13"/>
      <c r="G929" s="81"/>
      <c r="H929" s="107" t="str">
        <f>IF(B929&lt;&gt;"",IF(OR(O929=0,O929=999),"",SUMIFS($E$2:E929,$A$2:A929,A929)-SUMIFS($F$2:F929,$A$2:A929,A929)),"")</f>
        <v/>
      </c>
      <c r="I929" s="109" t="str">
        <f t="shared" si="44"/>
        <v/>
      </c>
      <c r="J929" s="113"/>
      <c r="K929" s="90"/>
      <c r="L929" s="73"/>
      <c r="M929" s="69" t="str">
        <f>IF(C929&lt;&gt;"",DailyLog!$S$3,"")</f>
        <v/>
      </c>
      <c r="N929" s="56" t="str">
        <f t="shared" si="43"/>
        <v/>
      </c>
      <c r="O929" s="53" t="str">
        <f>IF($B929&lt;&gt;"",IF(ISNUMBER(_xlfn.XMATCH($B929,Language!$A$6:$E$6)),0,IF(ISNUMBER(_xlfn.XMATCH($B929,Language!$A$29:$E$29)),'Lista de Prestatarios'!$B$3,VLOOKUP(B929,'Lista de Prestatarios'!$A$2:$B$500,2,FALSE))),"")</f>
        <v/>
      </c>
      <c r="P929" s="58" t="str">
        <f>IF(B929&lt;&gt;"",IF(OR(D929&gt;0,G929&gt;0),COUNTIF($B$2:B929,B929),COUNTIFS($B$2:B929,B929,$E$2:E929,"&gt;0")),"")</f>
        <v/>
      </c>
    </row>
    <row r="930" spans="1:16" x14ac:dyDescent="0.35">
      <c r="A930" s="51" t="str">
        <f t="shared" si="42"/>
        <v/>
      </c>
      <c r="B930" s="99"/>
      <c r="C930" s="3"/>
      <c r="D930" s="13"/>
      <c r="E930" s="13"/>
      <c r="F930" s="13"/>
      <c r="G930" s="81"/>
      <c r="H930" s="107" t="str">
        <f>IF(B930&lt;&gt;"",IF(OR(O930=0,O930=999),"",SUMIFS($E$2:E930,$A$2:A930,A930)-SUMIFS($F$2:F930,$A$2:A930,A930)),"")</f>
        <v/>
      </c>
      <c r="I930" s="109" t="str">
        <f t="shared" si="44"/>
        <v/>
      </c>
      <c r="J930" s="113"/>
      <c r="K930" s="90"/>
      <c r="L930" s="73"/>
      <c r="M930" s="69" t="str">
        <f>IF(C930&lt;&gt;"",DailyLog!$S$3,"")</f>
        <v/>
      </c>
      <c r="N930" s="56" t="str">
        <f t="shared" si="43"/>
        <v/>
      </c>
      <c r="O930" s="53" t="str">
        <f>IF($B930&lt;&gt;"",IF(ISNUMBER(_xlfn.XMATCH($B930,Language!$A$6:$E$6)),0,IF(ISNUMBER(_xlfn.XMATCH($B930,Language!$A$29:$E$29)),'Lista de Prestatarios'!$B$3,VLOOKUP(B930,'Lista de Prestatarios'!$A$2:$B$500,2,FALSE))),"")</f>
        <v/>
      </c>
      <c r="P930" s="58" t="str">
        <f>IF(B930&lt;&gt;"",IF(OR(D930&gt;0,G930&gt;0),COUNTIF($B$2:B930,B930),COUNTIFS($B$2:B930,B930,$E$2:E930,"&gt;0")),"")</f>
        <v/>
      </c>
    </row>
    <row r="931" spans="1:16" x14ac:dyDescent="0.35">
      <c r="A931" s="51" t="str">
        <f t="shared" si="42"/>
        <v/>
      </c>
      <c r="B931" s="99"/>
      <c r="C931" s="3"/>
      <c r="D931" s="13"/>
      <c r="E931" s="13"/>
      <c r="F931" s="13"/>
      <c r="G931" s="81"/>
      <c r="H931" s="107" t="str">
        <f>IF(B931&lt;&gt;"",IF(OR(O931=0,O931=999),"",SUMIFS($E$2:E931,$A$2:A931,A931)-SUMIFS($F$2:F931,$A$2:A931,A931)),"")</f>
        <v/>
      </c>
      <c r="I931" s="109" t="str">
        <f t="shared" si="44"/>
        <v/>
      </c>
      <c r="J931" s="113"/>
      <c r="K931" s="90"/>
      <c r="L931" s="73"/>
      <c r="M931" s="69" t="str">
        <f>IF(C931&lt;&gt;"",DailyLog!$S$3,"")</f>
        <v/>
      </c>
      <c r="N931" s="56" t="str">
        <f t="shared" si="43"/>
        <v/>
      </c>
      <c r="O931" s="53" t="str">
        <f>IF($B931&lt;&gt;"",IF(ISNUMBER(_xlfn.XMATCH($B931,Language!$A$6:$E$6)),0,IF(ISNUMBER(_xlfn.XMATCH($B931,Language!$A$29:$E$29)),'Lista de Prestatarios'!$B$3,VLOOKUP(B931,'Lista de Prestatarios'!$A$2:$B$500,2,FALSE))),"")</f>
        <v/>
      </c>
      <c r="P931" s="58" t="str">
        <f>IF(B931&lt;&gt;"",IF(OR(D931&gt;0,G931&gt;0),COUNTIF($B$2:B931,B931),COUNTIFS($B$2:B931,B931,$E$2:E931,"&gt;0")),"")</f>
        <v/>
      </c>
    </row>
    <row r="932" spans="1:16" x14ac:dyDescent="0.35">
      <c r="A932" s="51" t="str">
        <f t="shared" si="42"/>
        <v/>
      </c>
      <c r="B932" s="99"/>
      <c r="C932" s="3"/>
      <c r="D932" s="13"/>
      <c r="E932" s="13"/>
      <c r="F932" s="13"/>
      <c r="G932" s="81"/>
      <c r="H932" s="107" t="str">
        <f>IF(B932&lt;&gt;"",IF(OR(O932=0,O932=999),"",SUMIFS($E$2:E932,$A$2:A932,A932)-SUMIFS($F$2:F932,$A$2:A932,A932)),"")</f>
        <v/>
      </c>
      <c r="I932" s="109" t="str">
        <f t="shared" si="44"/>
        <v/>
      </c>
      <c r="J932" s="113"/>
      <c r="K932" s="90"/>
      <c r="L932" s="73"/>
      <c r="M932" s="69" t="str">
        <f>IF(C932&lt;&gt;"",DailyLog!$S$3,"")</f>
        <v/>
      </c>
      <c r="N932" s="56" t="str">
        <f t="shared" si="43"/>
        <v/>
      </c>
      <c r="O932" s="53" t="str">
        <f>IF($B932&lt;&gt;"",IF(ISNUMBER(_xlfn.XMATCH($B932,Language!$A$6:$E$6)),0,IF(ISNUMBER(_xlfn.XMATCH($B932,Language!$A$29:$E$29)),'Lista de Prestatarios'!$B$3,VLOOKUP(B932,'Lista de Prestatarios'!$A$2:$B$500,2,FALSE))),"")</f>
        <v/>
      </c>
      <c r="P932" s="58" t="str">
        <f>IF(B932&lt;&gt;"",IF(OR(D932&gt;0,G932&gt;0),COUNTIF($B$2:B932,B932),COUNTIFS($B$2:B932,B932,$E$2:E932,"&gt;0")),"")</f>
        <v/>
      </c>
    </row>
    <row r="933" spans="1:16" x14ac:dyDescent="0.35">
      <c r="A933" s="51" t="str">
        <f t="shared" si="42"/>
        <v/>
      </c>
      <c r="B933" s="99"/>
      <c r="C933" s="3"/>
      <c r="D933" s="13"/>
      <c r="E933" s="13"/>
      <c r="F933" s="13"/>
      <c r="G933" s="81"/>
      <c r="H933" s="107" t="str">
        <f>IF(B933&lt;&gt;"",IF(OR(O933=0,O933=999),"",SUMIFS($E$2:E933,$A$2:A933,A933)-SUMIFS($F$2:F933,$A$2:A933,A933)),"")</f>
        <v/>
      </c>
      <c r="I933" s="109" t="str">
        <f t="shared" si="44"/>
        <v/>
      </c>
      <c r="J933" s="113"/>
      <c r="K933" s="90"/>
      <c r="L933" s="73"/>
      <c r="M933" s="69" t="str">
        <f>IF(C933&lt;&gt;"",DailyLog!$S$3,"")</f>
        <v/>
      </c>
      <c r="N933" s="56" t="str">
        <f t="shared" si="43"/>
        <v/>
      </c>
      <c r="O933" s="53" t="str">
        <f>IF($B933&lt;&gt;"",IF(ISNUMBER(_xlfn.XMATCH($B933,Language!$A$6:$E$6)),0,IF(ISNUMBER(_xlfn.XMATCH($B933,Language!$A$29:$E$29)),'Lista de Prestatarios'!$B$3,VLOOKUP(B933,'Lista de Prestatarios'!$A$2:$B$500,2,FALSE))),"")</f>
        <v/>
      </c>
      <c r="P933" s="58" t="str">
        <f>IF(B933&lt;&gt;"",IF(OR(D933&gt;0,G933&gt;0),COUNTIF($B$2:B933,B933),COUNTIFS($B$2:B933,B933,$E$2:E933,"&gt;0")),"")</f>
        <v/>
      </c>
    </row>
    <row r="934" spans="1:16" x14ac:dyDescent="0.35">
      <c r="A934" s="51" t="str">
        <f t="shared" si="42"/>
        <v/>
      </c>
      <c r="B934" s="99"/>
      <c r="C934" s="3"/>
      <c r="D934" s="13"/>
      <c r="E934" s="13"/>
      <c r="F934" s="13"/>
      <c r="G934" s="81"/>
      <c r="H934" s="107" t="str">
        <f>IF(B934&lt;&gt;"",IF(OR(O934=0,O934=999),"",SUMIFS($E$2:E934,$A$2:A934,A934)-SUMIFS($F$2:F934,$A$2:A934,A934)),"")</f>
        <v/>
      </c>
      <c r="I934" s="109" t="str">
        <f t="shared" si="44"/>
        <v/>
      </c>
      <c r="J934" s="113"/>
      <c r="K934" s="90"/>
      <c r="L934" s="73"/>
      <c r="M934" s="69" t="str">
        <f>IF(C934&lt;&gt;"",DailyLog!$S$3,"")</f>
        <v/>
      </c>
      <c r="N934" s="56" t="str">
        <f t="shared" si="43"/>
        <v/>
      </c>
      <c r="O934" s="53" t="str">
        <f>IF($B934&lt;&gt;"",IF(ISNUMBER(_xlfn.XMATCH($B934,Language!$A$6:$E$6)),0,IF(ISNUMBER(_xlfn.XMATCH($B934,Language!$A$29:$E$29)),'Lista de Prestatarios'!$B$3,VLOOKUP(B934,'Lista de Prestatarios'!$A$2:$B$500,2,FALSE))),"")</f>
        <v/>
      </c>
      <c r="P934" s="58" t="str">
        <f>IF(B934&lt;&gt;"",IF(OR(D934&gt;0,G934&gt;0),COUNTIF($B$2:B934,B934),COUNTIFS($B$2:B934,B934,$E$2:E934,"&gt;0")),"")</f>
        <v/>
      </c>
    </row>
    <row r="935" spans="1:16" x14ac:dyDescent="0.35">
      <c r="A935" s="51" t="str">
        <f t="shared" si="42"/>
        <v/>
      </c>
      <c r="B935" s="99"/>
      <c r="C935" s="3"/>
      <c r="D935" s="13"/>
      <c r="E935" s="13"/>
      <c r="F935" s="13"/>
      <c r="G935" s="81"/>
      <c r="H935" s="107" t="str">
        <f>IF(B935&lt;&gt;"",IF(OR(O935=0,O935=999),"",SUMIFS($E$2:E935,$A$2:A935,A935)-SUMIFS($F$2:F935,$A$2:A935,A935)),"")</f>
        <v/>
      </c>
      <c r="I935" s="109" t="str">
        <f t="shared" si="44"/>
        <v/>
      </c>
      <c r="J935" s="113"/>
      <c r="K935" s="90"/>
      <c r="L935" s="73"/>
      <c r="M935" s="69" t="str">
        <f>IF(C935&lt;&gt;"",DailyLog!$S$3,"")</f>
        <v/>
      </c>
      <c r="N935" s="56" t="str">
        <f t="shared" si="43"/>
        <v/>
      </c>
      <c r="O935" s="53" t="str">
        <f>IF($B935&lt;&gt;"",IF(ISNUMBER(_xlfn.XMATCH($B935,Language!$A$6:$E$6)),0,IF(ISNUMBER(_xlfn.XMATCH($B935,Language!$A$29:$E$29)),'Lista de Prestatarios'!$B$3,VLOOKUP(B935,'Lista de Prestatarios'!$A$2:$B$500,2,FALSE))),"")</f>
        <v/>
      </c>
      <c r="P935" s="58" t="str">
        <f>IF(B935&lt;&gt;"",IF(OR(D935&gt;0,G935&gt;0),COUNTIF($B$2:B935,B935),COUNTIFS($B$2:B935,B935,$E$2:E935,"&gt;0")),"")</f>
        <v/>
      </c>
    </row>
    <row r="936" spans="1:16" x14ac:dyDescent="0.35">
      <c r="A936" s="51" t="str">
        <f t="shared" si="42"/>
        <v/>
      </c>
      <c r="B936" s="99"/>
      <c r="C936" s="3"/>
      <c r="D936" s="13"/>
      <c r="E936" s="13"/>
      <c r="F936" s="13"/>
      <c r="G936" s="81"/>
      <c r="H936" s="107" t="str">
        <f>IF(B936&lt;&gt;"",IF(OR(O936=0,O936=999),"",SUMIFS($E$2:E936,$A$2:A936,A936)-SUMIFS($F$2:F936,$A$2:A936,A936)),"")</f>
        <v/>
      </c>
      <c r="I936" s="109" t="str">
        <f t="shared" si="44"/>
        <v/>
      </c>
      <c r="J936" s="113"/>
      <c r="K936" s="90"/>
      <c r="L936" s="73"/>
      <c r="M936" s="69" t="str">
        <f>IF(C936&lt;&gt;"",DailyLog!$S$3,"")</f>
        <v/>
      </c>
      <c r="N936" s="56" t="str">
        <f t="shared" si="43"/>
        <v/>
      </c>
      <c r="O936" s="53" t="str">
        <f>IF($B936&lt;&gt;"",IF(ISNUMBER(_xlfn.XMATCH($B936,Language!$A$6:$E$6)),0,IF(ISNUMBER(_xlfn.XMATCH($B936,Language!$A$29:$E$29)),'Lista de Prestatarios'!$B$3,VLOOKUP(B936,'Lista de Prestatarios'!$A$2:$B$500,2,FALSE))),"")</f>
        <v/>
      </c>
      <c r="P936" s="58" t="str">
        <f>IF(B936&lt;&gt;"",IF(OR(D936&gt;0,G936&gt;0),COUNTIF($B$2:B936,B936),COUNTIFS($B$2:B936,B936,$E$2:E936,"&gt;0")),"")</f>
        <v/>
      </c>
    </row>
    <row r="937" spans="1:16" x14ac:dyDescent="0.35">
      <c r="A937" s="51" t="str">
        <f t="shared" si="42"/>
        <v/>
      </c>
      <c r="B937" s="99"/>
      <c r="C937" s="3"/>
      <c r="D937" s="13"/>
      <c r="E937" s="13"/>
      <c r="F937" s="13"/>
      <c r="G937" s="81"/>
      <c r="H937" s="107" t="str">
        <f>IF(B937&lt;&gt;"",IF(OR(O937=0,O937=999),"",SUMIFS($E$2:E937,$A$2:A937,A937)-SUMIFS($F$2:F937,$A$2:A937,A937)),"")</f>
        <v/>
      </c>
      <c r="I937" s="109" t="str">
        <f t="shared" si="44"/>
        <v/>
      </c>
      <c r="J937" s="113"/>
      <c r="K937" s="90"/>
      <c r="L937" s="73"/>
      <c r="M937" s="69" t="str">
        <f>IF(C937&lt;&gt;"",DailyLog!$S$3,"")</f>
        <v/>
      </c>
      <c r="N937" s="56" t="str">
        <f t="shared" si="43"/>
        <v/>
      </c>
      <c r="O937" s="53" t="str">
        <f>IF($B937&lt;&gt;"",IF(ISNUMBER(_xlfn.XMATCH($B937,Language!$A$6:$E$6)),0,IF(ISNUMBER(_xlfn.XMATCH($B937,Language!$A$29:$E$29)),'Lista de Prestatarios'!$B$3,VLOOKUP(B937,'Lista de Prestatarios'!$A$2:$B$500,2,FALSE))),"")</f>
        <v/>
      </c>
      <c r="P937" s="58" t="str">
        <f>IF(B937&lt;&gt;"",IF(OR(D937&gt;0,G937&gt;0),COUNTIF($B$2:B937,B937),COUNTIFS($B$2:B937,B937,$E$2:E937,"&gt;0")),"")</f>
        <v/>
      </c>
    </row>
    <row r="938" spans="1:16" x14ac:dyDescent="0.35">
      <c r="A938" s="51" t="str">
        <f t="shared" si="42"/>
        <v/>
      </c>
      <c r="B938" s="99"/>
      <c r="C938" s="3"/>
      <c r="D938" s="13"/>
      <c r="E938" s="13"/>
      <c r="F938" s="13"/>
      <c r="G938" s="81"/>
      <c r="H938" s="107" t="str">
        <f>IF(B938&lt;&gt;"",IF(OR(O938=0,O938=999),"",SUMIFS($E$2:E938,$A$2:A938,A938)-SUMIFS($F$2:F938,$A$2:A938,A938)),"")</f>
        <v/>
      </c>
      <c r="I938" s="109" t="str">
        <f t="shared" si="44"/>
        <v/>
      </c>
      <c r="J938" s="113"/>
      <c r="K938" s="90"/>
      <c r="L938" s="73"/>
      <c r="M938" s="69" t="str">
        <f>IF(C938&lt;&gt;"",DailyLog!$S$3,"")</f>
        <v/>
      </c>
      <c r="N938" s="56" t="str">
        <f t="shared" si="43"/>
        <v/>
      </c>
      <c r="O938" s="53" t="str">
        <f>IF($B938&lt;&gt;"",IF(ISNUMBER(_xlfn.XMATCH($B938,Language!$A$6:$E$6)),0,IF(ISNUMBER(_xlfn.XMATCH($B938,Language!$A$29:$E$29)),'Lista de Prestatarios'!$B$3,VLOOKUP(B938,'Lista de Prestatarios'!$A$2:$B$500,2,FALSE))),"")</f>
        <v/>
      </c>
      <c r="P938" s="58" t="str">
        <f>IF(B938&lt;&gt;"",IF(OR(D938&gt;0,G938&gt;0),COUNTIF($B$2:B938,B938),COUNTIFS($B$2:B938,B938,$E$2:E938,"&gt;0")),"")</f>
        <v/>
      </c>
    </row>
    <row r="939" spans="1:16" x14ac:dyDescent="0.35">
      <c r="A939" s="51" t="str">
        <f t="shared" si="42"/>
        <v/>
      </c>
      <c r="B939" s="99"/>
      <c r="C939" s="3"/>
      <c r="D939" s="13"/>
      <c r="E939" s="13"/>
      <c r="F939" s="13"/>
      <c r="G939" s="81"/>
      <c r="H939" s="107" t="str">
        <f>IF(B939&lt;&gt;"",IF(OR(O939=0,O939=999),"",SUMIFS($E$2:E939,$A$2:A939,A939)-SUMIFS($F$2:F939,$A$2:A939,A939)),"")</f>
        <v/>
      </c>
      <c r="I939" s="109" t="str">
        <f t="shared" si="44"/>
        <v/>
      </c>
      <c r="J939" s="113"/>
      <c r="K939" s="90"/>
      <c r="L939" s="73"/>
      <c r="M939" s="69" t="str">
        <f>IF(C939&lt;&gt;"",DailyLog!$S$3,"")</f>
        <v/>
      </c>
      <c r="N939" s="56" t="str">
        <f t="shared" si="43"/>
        <v/>
      </c>
      <c r="O939" s="53" t="str">
        <f>IF($B939&lt;&gt;"",IF(ISNUMBER(_xlfn.XMATCH($B939,Language!$A$6:$E$6)),0,IF(ISNUMBER(_xlfn.XMATCH($B939,Language!$A$29:$E$29)),'Lista de Prestatarios'!$B$3,VLOOKUP(B939,'Lista de Prestatarios'!$A$2:$B$500,2,FALSE))),"")</f>
        <v/>
      </c>
      <c r="P939" s="58" t="str">
        <f>IF(B939&lt;&gt;"",IF(OR(D939&gt;0,G939&gt;0),COUNTIF($B$2:B939,B939),COUNTIFS($B$2:B939,B939,$E$2:E939,"&gt;0")),"")</f>
        <v/>
      </c>
    </row>
    <row r="940" spans="1:16" x14ac:dyDescent="0.35">
      <c r="A940" s="51" t="str">
        <f t="shared" si="42"/>
        <v/>
      </c>
      <c r="B940" s="99"/>
      <c r="C940" s="3"/>
      <c r="D940" s="13"/>
      <c r="E940" s="13"/>
      <c r="F940" s="13"/>
      <c r="G940" s="81"/>
      <c r="H940" s="107" t="str">
        <f>IF(B940&lt;&gt;"",IF(OR(O940=0,O940=999),"",SUMIFS($E$2:E940,$A$2:A940,A940)-SUMIFS($F$2:F940,$A$2:A940,A940)),"")</f>
        <v/>
      </c>
      <c r="I940" s="109" t="str">
        <f t="shared" si="44"/>
        <v/>
      </c>
      <c r="J940" s="113"/>
      <c r="K940" s="90"/>
      <c r="L940" s="73"/>
      <c r="M940" s="69" t="str">
        <f>IF(C940&lt;&gt;"",DailyLog!$S$3,"")</f>
        <v/>
      </c>
      <c r="N940" s="56" t="str">
        <f t="shared" si="43"/>
        <v/>
      </c>
      <c r="O940" s="53" t="str">
        <f>IF($B940&lt;&gt;"",IF(ISNUMBER(_xlfn.XMATCH($B940,Language!$A$6:$E$6)),0,IF(ISNUMBER(_xlfn.XMATCH($B940,Language!$A$29:$E$29)),'Lista de Prestatarios'!$B$3,VLOOKUP(B940,'Lista de Prestatarios'!$A$2:$B$500,2,FALSE))),"")</f>
        <v/>
      </c>
      <c r="P940" s="58" t="str">
        <f>IF(B940&lt;&gt;"",IF(OR(D940&gt;0,G940&gt;0),COUNTIF($B$2:B940,B940),COUNTIFS($B$2:B940,B940,$E$2:E940,"&gt;0")),"")</f>
        <v/>
      </c>
    </row>
    <row r="941" spans="1:16" x14ac:dyDescent="0.35">
      <c r="A941" s="51" t="str">
        <f t="shared" si="42"/>
        <v/>
      </c>
      <c r="B941" s="99"/>
      <c r="C941" s="3"/>
      <c r="D941" s="13"/>
      <c r="E941" s="13"/>
      <c r="F941" s="13"/>
      <c r="G941" s="81"/>
      <c r="H941" s="107" t="str">
        <f>IF(B941&lt;&gt;"",IF(OR(O941=0,O941=999),"",SUMIFS($E$2:E941,$A$2:A941,A941)-SUMIFS($F$2:F941,$A$2:A941,A941)),"")</f>
        <v/>
      </c>
      <c r="I941" s="109" t="str">
        <f t="shared" si="44"/>
        <v/>
      </c>
      <c r="J941" s="113"/>
      <c r="K941" s="90"/>
      <c r="L941" s="73"/>
      <c r="M941" s="69" t="str">
        <f>IF(C941&lt;&gt;"",DailyLog!$S$3,"")</f>
        <v/>
      </c>
      <c r="N941" s="56" t="str">
        <f t="shared" si="43"/>
        <v/>
      </c>
      <c r="O941" s="53" t="str">
        <f>IF($B941&lt;&gt;"",IF(ISNUMBER(_xlfn.XMATCH($B941,Language!$A$6:$E$6)),0,IF(ISNUMBER(_xlfn.XMATCH($B941,Language!$A$29:$E$29)),'Lista de Prestatarios'!$B$3,VLOOKUP(B941,'Lista de Prestatarios'!$A$2:$B$500,2,FALSE))),"")</f>
        <v/>
      </c>
      <c r="P941" s="58" t="str">
        <f>IF(B941&lt;&gt;"",IF(OR(D941&gt;0,G941&gt;0),COUNTIF($B$2:B941,B941),COUNTIFS($B$2:B941,B941,$E$2:E941,"&gt;0")),"")</f>
        <v/>
      </c>
    </row>
    <row r="942" spans="1:16" x14ac:dyDescent="0.35">
      <c r="A942" s="51" t="str">
        <f t="shared" si="42"/>
        <v/>
      </c>
      <c r="B942" s="99"/>
      <c r="C942" s="3"/>
      <c r="D942" s="13"/>
      <c r="E942" s="13"/>
      <c r="F942" s="13"/>
      <c r="G942" s="81"/>
      <c r="H942" s="107" t="str">
        <f>IF(B942&lt;&gt;"",IF(OR(O942=0,O942=999),"",SUMIFS($E$2:E942,$A$2:A942,A942)-SUMIFS($F$2:F942,$A$2:A942,A942)),"")</f>
        <v/>
      </c>
      <c r="I942" s="109" t="str">
        <f t="shared" si="44"/>
        <v/>
      </c>
      <c r="J942" s="113"/>
      <c r="K942" s="90"/>
      <c r="L942" s="73"/>
      <c r="M942" s="69" t="str">
        <f>IF(C942&lt;&gt;"",DailyLog!$S$3,"")</f>
        <v/>
      </c>
      <c r="N942" s="56" t="str">
        <f t="shared" si="43"/>
        <v/>
      </c>
      <c r="O942" s="53" t="str">
        <f>IF($B942&lt;&gt;"",IF(ISNUMBER(_xlfn.XMATCH($B942,Language!$A$6:$E$6)),0,IF(ISNUMBER(_xlfn.XMATCH($B942,Language!$A$29:$E$29)),'Lista de Prestatarios'!$B$3,VLOOKUP(B942,'Lista de Prestatarios'!$A$2:$B$500,2,FALSE))),"")</f>
        <v/>
      </c>
      <c r="P942" s="58" t="str">
        <f>IF(B942&lt;&gt;"",IF(OR(D942&gt;0,G942&gt;0),COUNTIF($B$2:B942,B942),COUNTIFS($B$2:B942,B942,$E$2:E942,"&gt;0")),"")</f>
        <v/>
      </c>
    </row>
    <row r="943" spans="1:16" x14ac:dyDescent="0.35">
      <c r="A943" s="51" t="str">
        <f t="shared" si="42"/>
        <v/>
      </c>
      <c r="B943" s="99"/>
      <c r="C943" s="3"/>
      <c r="D943" s="13"/>
      <c r="E943" s="13"/>
      <c r="F943" s="13"/>
      <c r="G943" s="81"/>
      <c r="H943" s="107" t="str">
        <f>IF(B943&lt;&gt;"",IF(OR(O943=0,O943=999),"",SUMIFS($E$2:E943,$A$2:A943,A943)-SUMIFS($F$2:F943,$A$2:A943,A943)),"")</f>
        <v/>
      </c>
      <c r="I943" s="109" t="str">
        <f t="shared" si="44"/>
        <v/>
      </c>
      <c r="J943" s="113"/>
      <c r="K943" s="90"/>
      <c r="L943" s="73"/>
      <c r="M943" s="69" t="str">
        <f>IF(C943&lt;&gt;"",DailyLog!$S$3,"")</f>
        <v/>
      </c>
      <c r="N943" s="56" t="str">
        <f t="shared" si="43"/>
        <v/>
      </c>
      <c r="O943" s="53" t="str">
        <f>IF($B943&lt;&gt;"",IF(ISNUMBER(_xlfn.XMATCH($B943,Language!$A$6:$E$6)),0,IF(ISNUMBER(_xlfn.XMATCH($B943,Language!$A$29:$E$29)),'Lista de Prestatarios'!$B$3,VLOOKUP(B943,'Lista de Prestatarios'!$A$2:$B$500,2,FALSE))),"")</f>
        <v/>
      </c>
      <c r="P943" s="58" t="str">
        <f>IF(B943&lt;&gt;"",IF(OR(D943&gt;0,G943&gt;0),COUNTIF($B$2:B943,B943),COUNTIFS($B$2:B943,B943,$E$2:E943,"&gt;0")),"")</f>
        <v/>
      </c>
    </row>
    <row r="944" spans="1:16" x14ac:dyDescent="0.35">
      <c r="A944" s="51" t="str">
        <f t="shared" si="42"/>
        <v/>
      </c>
      <c r="B944" s="99"/>
      <c r="C944" s="3"/>
      <c r="D944" s="13"/>
      <c r="E944" s="13"/>
      <c r="F944" s="13"/>
      <c r="G944" s="81"/>
      <c r="H944" s="107" t="str">
        <f>IF(B944&lt;&gt;"",IF(OR(O944=0,O944=999),"",SUMIFS($E$2:E944,$A$2:A944,A944)-SUMIFS($F$2:F944,$A$2:A944,A944)),"")</f>
        <v/>
      </c>
      <c r="I944" s="109" t="str">
        <f t="shared" si="44"/>
        <v/>
      </c>
      <c r="J944" s="113"/>
      <c r="K944" s="90"/>
      <c r="L944" s="73"/>
      <c r="M944" s="69" t="str">
        <f>IF(C944&lt;&gt;"",DailyLog!$S$3,"")</f>
        <v/>
      </c>
      <c r="N944" s="56" t="str">
        <f t="shared" si="43"/>
        <v/>
      </c>
      <c r="O944" s="53" t="str">
        <f>IF($B944&lt;&gt;"",IF(ISNUMBER(_xlfn.XMATCH($B944,Language!$A$6:$E$6)),0,IF(ISNUMBER(_xlfn.XMATCH($B944,Language!$A$29:$E$29)),'Lista de Prestatarios'!$B$3,VLOOKUP(B944,'Lista de Prestatarios'!$A$2:$B$500,2,FALSE))),"")</f>
        <v/>
      </c>
      <c r="P944" s="58" t="str">
        <f>IF(B944&lt;&gt;"",IF(OR(D944&gt;0,G944&gt;0),COUNTIF($B$2:B944,B944),COUNTIFS($B$2:B944,B944,$E$2:E944,"&gt;0")),"")</f>
        <v/>
      </c>
    </row>
    <row r="945" spans="1:16" x14ac:dyDescent="0.35">
      <c r="A945" s="51" t="str">
        <f t="shared" si="42"/>
        <v/>
      </c>
      <c r="B945" s="99"/>
      <c r="C945" s="3"/>
      <c r="D945" s="13"/>
      <c r="E945" s="13"/>
      <c r="F945" s="13"/>
      <c r="G945" s="81"/>
      <c r="H945" s="107" t="str">
        <f>IF(B945&lt;&gt;"",IF(OR(O945=0,O945=999),"",SUMIFS($E$2:E945,$A$2:A945,A945)-SUMIFS($F$2:F945,$A$2:A945,A945)),"")</f>
        <v/>
      </c>
      <c r="I945" s="109" t="str">
        <f t="shared" si="44"/>
        <v/>
      </c>
      <c r="J945" s="113"/>
      <c r="K945" s="90"/>
      <c r="L945" s="73"/>
      <c r="M945" s="69" t="str">
        <f>IF(C945&lt;&gt;"",DailyLog!$S$3,"")</f>
        <v/>
      </c>
      <c r="N945" s="56" t="str">
        <f t="shared" si="43"/>
        <v/>
      </c>
      <c r="O945" s="53" t="str">
        <f>IF($B945&lt;&gt;"",IF(ISNUMBER(_xlfn.XMATCH($B945,Language!$A$6:$E$6)),0,IF(ISNUMBER(_xlfn.XMATCH($B945,Language!$A$29:$E$29)),'Lista de Prestatarios'!$B$3,VLOOKUP(B945,'Lista de Prestatarios'!$A$2:$B$500,2,FALSE))),"")</f>
        <v/>
      </c>
      <c r="P945" s="58" t="str">
        <f>IF(B945&lt;&gt;"",IF(OR(D945&gt;0,G945&gt;0),COUNTIF($B$2:B945,B945),COUNTIFS($B$2:B945,B945,$E$2:E945,"&gt;0")),"")</f>
        <v/>
      </c>
    </row>
    <row r="946" spans="1:16" x14ac:dyDescent="0.35">
      <c r="A946" s="51" t="str">
        <f t="shared" si="42"/>
        <v/>
      </c>
      <c r="B946" s="99"/>
      <c r="C946" s="3"/>
      <c r="D946" s="13"/>
      <c r="E946" s="13"/>
      <c r="F946" s="13"/>
      <c r="G946" s="81"/>
      <c r="H946" s="107" t="str">
        <f>IF(B946&lt;&gt;"",IF(OR(O946=0,O946=999),"",SUMIFS($E$2:E946,$A$2:A946,A946)-SUMIFS($F$2:F946,$A$2:A946,A946)),"")</f>
        <v/>
      </c>
      <c r="I946" s="109" t="str">
        <f t="shared" si="44"/>
        <v/>
      </c>
      <c r="J946" s="113"/>
      <c r="K946" s="90"/>
      <c r="L946" s="73"/>
      <c r="M946" s="69" t="str">
        <f>IF(C946&lt;&gt;"",DailyLog!$S$3,"")</f>
        <v/>
      </c>
      <c r="N946" s="56" t="str">
        <f t="shared" si="43"/>
        <v/>
      </c>
      <c r="O946" s="53" t="str">
        <f>IF($B946&lt;&gt;"",IF(ISNUMBER(_xlfn.XMATCH($B946,Language!$A$6:$E$6)),0,IF(ISNUMBER(_xlfn.XMATCH($B946,Language!$A$29:$E$29)),'Lista de Prestatarios'!$B$3,VLOOKUP(B946,'Lista de Prestatarios'!$A$2:$B$500,2,FALSE))),"")</f>
        <v/>
      </c>
      <c r="P946" s="58" t="str">
        <f>IF(B946&lt;&gt;"",IF(OR(D946&gt;0,G946&gt;0),COUNTIF($B$2:B946,B946),COUNTIFS($B$2:B946,B946,$E$2:E946,"&gt;0")),"")</f>
        <v/>
      </c>
    </row>
    <row r="947" spans="1:16" x14ac:dyDescent="0.35">
      <c r="A947" s="51" t="str">
        <f t="shared" si="42"/>
        <v/>
      </c>
      <c r="B947" s="99"/>
      <c r="C947" s="3"/>
      <c r="D947" s="13"/>
      <c r="E947" s="13"/>
      <c r="F947" s="13"/>
      <c r="G947" s="81"/>
      <c r="H947" s="107" t="str">
        <f>IF(B947&lt;&gt;"",IF(OR(O947=0,O947=999),"",SUMIFS($E$2:E947,$A$2:A947,A947)-SUMIFS($F$2:F947,$A$2:A947,A947)),"")</f>
        <v/>
      </c>
      <c r="I947" s="109" t="str">
        <f t="shared" si="44"/>
        <v/>
      </c>
      <c r="J947" s="113"/>
      <c r="K947" s="90"/>
      <c r="L947" s="73"/>
      <c r="M947" s="69" t="str">
        <f>IF(C947&lt;&gt;"",DailyLog!$S$3,"")</f>
        <v/>
      </c>
      <c r="N947" s="56" t="str">
        <f t="shared" si="43"/>
        <v/>
      </c>
      <c r="O947" s="53" t="str">
        <f>IF($B947&lt;&gt;"",IF(ISNUMBER(_xlfn.XMATCH($B947,Language!$A$6:$E$6)),0,IF(ISNUMBER(_xlfn.XMATCH($B947,Language!$A$29:$E$29)),'Lista de Prestatarios'!$B$3,VLOOKUP(B947,'Lista de Prestatarios'!$A$2:$B$500,2,FALSE))),"")</f>
        <v/>
      </c>
      <c r="P947" s="58" t="str">
        <f>IF(B947&lt;&gt;"",IF(OR(D947&gt;0,G947&gt;0),COUNTIF($B$2:B947,B947),COUNTIFS($B$2:B947,B947,$E$2:E947,"&gt;0")),"")</f>
        <v/>
      </c>
    </row>
    <row r="948" spans="1:16" x14ac:dyDescent="0.35">
      <c r="A948" s="51" t="str">
        <f t="shared" si="42"/>
        <v/>
      </c>
      <c r="B948" s="99"/>
      <c r="C948" s="3"/>
      <c r="D948" s="13"/>
      <c r="E948" s="13"/>
      <c r="F948" s="13"/>
      <c r="G948" s="81"/>
      <c r="H948" s="107" t="str">
        <f>IF(B948&lt;&gt;"",IF(OR(O948=0,O948=999),"",SUMIFS($E$2:E948,$A$2:A948,A948)-SUMIFS($F$2:F948,$A$2:A948,A948)),"")</f>
        <v/>
      </c>
      <c r="I948" s="109" t="str">
        <f t="shared" si="44"/>
        <v/>
      </c>
      <c r="J948" s="113"/>
      <c r="K948" s="90"/>
      <c r="L948" s="73"/>
      <c r="M948" s="69" t="str">
        <f>IF(C948&lt;&gt;"",DailyLog!$S$3,"")</f>
        <v/>
      </c>
      <c r="N948" s="56" t="str">
        <f t="shared" si="43"/>
        <v/>
      </c>
      <c r="O948" s="53" t="str">
        <f>IF($B948&lt;&gt;"",IF(ISNUMBER(_xlfn.XMATCH($B948,Language!$A$6:$E$6)),0,IF(ISNUMBER(_xlfn.XMATCH($B948,Language!$A$29:$E$29)),'Lista de Prestatarios'!$B$3,VLOOKUP(B948,'Lista de Prestatarios'!$A$2:$B$500,2,FALSE))),"")</f>
        <v/>
      </c>
      <c r="P948" s="58" t="str">
        <f>IF(B948&lt;&gt;"",IF(OR(D948&gt;0,G948&gt;0),COUNTIF($B$2:B948,B948),COUNTIFS($B$2:B948,B948,$E$2:E948,"&gt;0")),"")</f>
        <v/>
      </c>
    </row>
    <row r="949" spans="1:16" x14ac:dyDescent="0.35">
      <c r="A949" s="51" t="str">
        <f t="shared" si="42"/>
        <v/>
      </c>
      <c r="B949" s="99"/>
      <c r="C949" s="3"/>
      <c r="D949" s="13"/>
      <c r="E949" s="13"/>
      <c r="F949" s="13"/>
      <c r="G949" s="81"/>
      <c r="H949" s="107" t="str">
        <f>IF(B949&lt;&gt;"",IF(OR(O949=0,O949=999),"",SUMIFS($E$2:E949,$A$2:A949,A949)-SUMIFS($F$2:F949,$A$2:A949,A949)),"")</f>
        <v/>
      </c>
      <c r="I949" s="109" t="str">
        <f t="shared" si="44"/>
        <v/>
      </c>
      <c r="J949" s="113"/>
      <c r="K949" s="90"/>
      <c r="L949" s="73"/>
      <c r="M949" s="69" t="str">
        <f>IF(C949&lt;&gt;"",DailyLog!$S$3,"")</f>
        <v/>
      </c>
      <c r="N949" s="56" t="str">
        <f t="shared" si="43"/>
        <v/>
      </c>
      <c r="O949" s="53" t="str">
        <f>IF($B949&lt;&gt;"",IF(ISNUMBER(_xlfn.XMATCH($B949,Language!$A$6:$E$6)),0,IF(ISNUMBER(_xlfn.XMATCH($B949,Language!$A$29:$E$29)),'Lista de Prestatarios'!$B$3,VLOOKUP(B949,'Lista de Prestatarios'!$A$2:$B$500,2,FALSE))),"")</f>
        <v/>
      </c>
      <c r="P949" s="58" t="str">
        <f>IF(B949&lt;&gt;"",IF(OR(D949&gt;0,G949&gt;0),COUNTIF($B$2:B949,B949),COUNTIFS($B$2:B949,B949,$E$2:E949,"&gt;0")),"")</f>
        <v/>
      </c>
    </row>
    <row r="950" spans="1:16" x14ac:dyDescent="0.35">
      <c r="A950" s="51" t="str">
        <f t="shared" si="42"/>
        <v/>
      </c>
      <c r="B950" s="99"/>
      <c r="C950" s="3"/>
      <c r="D950" s="13"/>
      <c r="E950" s="13"/>
      <c r="F950" s="13"/>
      <c r="G950" s="81"/>
      <c r="H950" s="107" t="str">
        <f>IF(B950&lt;&gt;"",IF(OR(O950=0,O950=999),"",SUMIFS($E$2:E950,$A$2:A950,A950)-SUMIFS($F$2:F950,$A$2:A950,A950)),"")</f>
        <v/>
      </c>
      <c r="I950" s="109" t="str">
        <f t="shared" si="44"/>
        <v/>
      </c>
      <c r="J950" s="113"/>
      <c r="K950" s="90"/>
      <c r="L950" s="73"/>
      <c r="M950" s="69" t="str">
        <f>IF(C950&lt;&gt;"",DailyLog!$S$3,"")</f>
        <v/>
      </c>
      <c r="N950" s="56" t="str">
        <f t="shared" si="43"/>
        <v/>
      </c>
      <c r="O950" s="53" t="str">
        <f>IF($B950&lt;&gt;"",IF(ISNUMBER(_xlfn.XMATCH($B950,Language!$A$6:$E$6)),0,IF(ISNUMBER(_xlfn.XMATCH($B950,Language!$A$29:$E$29)),'Lista de Prestatarios'!$B$3,VLOOKUP(B950,'Lista de Prestatarios'!$A$2:$B$500,2,FALSE))),"")</f>
        <v/>
      </c>
      <c r="P950" s="58" t="str">
        <f>IF(B950&lt;&gt;"",IF(OR(D950&gt;0,G950&gt;0),COUNTIF($B$2:B950,B950),COUNTIFS($B$2:B950,B950,$E$2:E950,"&gt;0")),"")</f>
        <v/>
      </c>
    </row>
    <row r="951" spans="1:16" x14ac:dyDescent="0.35">
      <c r="A951" s="51" t="str">
        <f t="shared" si="42"/>
        <v/>
      </c>
      <c r="B951" s="99"/>
      <c r="C951" s="3"/>
      <c r="D951" s="13"/>
      <c r="E951" s="13"/>
      <c r="F951" s="13"/>
      <c r="G951" s="81"/>
      <c r="H951" s="107" t="str">
        <f>IF(B951&lt;&gt;"",IF(OR(O951=0,O951=999),"",SUMIFS($E$2:E951,$A$2:A951,A951)-SUMIFS($F$2:F951,$A$2:A951,A951)),"")</f>
        <v/>
      </c>
      <c r="I951" s="109" t="str">
        <f t="shared" si="44"/>
        <v/>
      </c>
      <c r="J951" s="113"/>
      <c r="K951" s="90"/>
      <c r="L951" s="73"/>
      <c r="M951" s="69" t="str">
        <f>IF(C951&lt;&gt;"",DailyLog!$S$3,"")</f>
        <v/>
      </c>
      <c r="N951" s="56" t="str">
        <f t="shared" si="43"/>
        <v/>
      </c>
      <c r="O951" s="53" t="str">
        <f>IF($B951&lt;&gt;"",IF(ISNUMBER(_xlfn.XMATCH($B951,Language!$A$6:$E$6)),0,IF(ISNUMBER(_xlfn.XMATCH($B951,Language!$A$29:$E$29)),'Lista de Prestatarios'!$B$3,VLOOKUP(B951,'Lista de Prestatarios'!$A$2:$B$500,2,FALSE))),"")</f>
        <v/>
      </c>
      <c r="P951" s="58" t="str">
        <f>IF(B951&lt;&gt;"",IF(OR(D951&gt;0,G951&gt;0),COUNTIF($B$2:B951,B951),COUNTIFS($B$2:B951,B951,$E$2:E951,"&gt;0")),"")</f>
        <v/>
      </c>
    </row>
    <row r="952" spans="1:16" x14ac:dyDescent="0.35">
      <c r="A952" s="51" t="str">
        <f t="shared" si="42"/>
        <v/>
      </c>
      <c r="B952" s="99"/>
      <c r="C952" s="3"/>
      <c r="D952" s="13"/>
      <c r="E952" s="13"/>
      <c r="F952" s="13"/>
      <c r="G952" s="81"/>
      <c r="H952" s="107" t="str">
        <f>IF(B952&lt;&gt;"",IF(OR(O952=0,O952=999),"",SUMIFS($E$2:E952,$A$2:A952,A952)-SUMIFS($F$2:F952,$A$2:A952,A952)),"")</f>
        <v/>
      </c>
      <c r="I952" s="109" t="str">
        <f t="shared" si="44"/>
        <v/>
      </c>
      <c r="J952" s="113"/>
      <c r="K952" s="90"/>
      <c r="L952" s="73"/>
      <c r="M952" s="69" t="str">
        <f>IF(C952&lt;&gt;"",DailyLog!$S$3,"")</f>
        <v/>
      </c>
      <c r="N952" s="56" t="str">
        <f t="shared" si="43"/>
        <v/>
      </c>
      <c r="O952" s="53" t="str">
        <f>IF($B952&lt;&gt;"",IF(ISNUMBER(_xlfn.XMATCH($B952,Language!$A$6:$E$6)),0,IF(ISNUMBER(_xlfn.XMATCH($B952,Language!$A$29:$E$29)),'Lista de Prestatarios'!$B$3,VLOOKUP(B952,'Lista de Prestatarios'!$A$2:$B$500,2,FALSE))),"")</f>
        <v/>
      </c>
      <c r="P952" s="58" t="str">
        <f>IF(B952&lt;&gt;"",IF(OR(D952&gt;0,G952&gt;0),COUNTIF($B$2:B952,B952),COUNTIFS($B$2:B952,B952,$E$2:E952,"&gt;0")),"")</f>
        <v/>
      </c>
    </row>
    <row r="953" spans="1:16" x14ac:dyDescent="0.35">
      <c r="A953" s="51" t="str">
        <f t="shared" si="42"/>
        <v/>
      </c>
      <c r="B953" s="99"/>
      <c r="C953" s="3"/>
      <c r="D953" s="13"/>
      <c r="E953" s="13"/>
      <c r="F953" s="13"/>
      <c r="G953" s="81"/>
      <c r="H953" s="107" t="str">
        <f>IF(B953&lt;&gt;"",IF(OR(O953=0,O953=999),"",SUMIFS($E$2:E953,$A$2:A953,A953)-SUMIFS($F$2:F953,$A$2:A953,A953)),"")</f>
        <v/>
      </c>
      <c r="I953" s="109" t="str">
        <f t="shared" si="44"/>
        <v/>
      </c>
      <c r="J953" s="113"/>
      <c r="K953" s="90"/>
      <c r="L953" s="73"/>
      <c r="M953" s="69" t="str">
        <f>IF(C953&lt;&gt;"",DailyLog!$S$3,"")</f>
        <v/>
      </c>
      <c r="N953" s="56" t="str">
        <f t="shared" si="43"/>
        <v/>
      </c>
      <c r="O953" s="53" t="str">
        <f>IF($B953&lt;&gt;"",IF(ISNUMBER(_xlfn.XMATCH($B953,Language!$A$6:$E$6)),0,IF(ISNUMBER(_xlfn.XMATCH($B953,Language!$A$29:$E$29)),'Lista de Prestatarios'!$B$3,VLOOKUP(B953,'Lista de Prestatarios'!$A$2:$B$500,2,FALSE))),"")</f>
        <v/>
      </c>
      <c r="P953" s="58" t="str">
        <f>IF(B953&lt;&gt;"",IF(OR(D953&gt;0,G953&gt;0),COUNTIF($B$2:B953,B953),COUNTIFS($B$2:B953,B953,$E$2:E953,"&gt;0")),"")</f>
        <v/>
      </c>
    </row>
    <row r="954" spans="1:16" x14ac:dyDescent="0.35">
      <c r="A954" s="51" t="str">
        <f t="shared" si="42"/>
        <v/>
      </c>
      <c r="B954" s="99"/>
      <c r="C954" s="3"/>
      <c r="D954" s="13"/>
      <c r="E954" s="13"/>
      <c r="F954" s="13"/>
      <c r="G954" s="81"/>
      <c r="H954" s="107" t="str">
        <f>IF(B954&lt;&gt;"",IF(OR(O954=0,O954=999),"",SUMIFS($E$2:E954,$A$2:A954,A954)-SUMIFS($F$2:F954,$A$2:A954,A954)),"")</f>
        <v/>
      </c>
      <c r="I954" s="109" t="str">
        <f t="shared" si="44"/>
        <v/>
      </c>
      <c r="J954" s="113"/>
      <c r="K954" s="90"/>
      <c r="L954" s="73"/>
      <c r="M954" s="69" t="str">
        <f>IF(C954&lt;&gt;"",DailyLog!$S$3,"")</f>
        <v/>
      </c>
      <c r="N954" s="56" t="str">
        <f t="shared" si="43"/>
        <v/>
      </c>
      <c r="O954" s="53" t="str">
        <f>IF($B954&lt;&gt;"",IF(ISNUMBER(_xlfn.XMATCH($B954,Language!$A$6:$E$6)),0,IF(ISNUMBER(_xlfn.XMATCH($B954,Language!$A$29:$E$29)),'Lista de Prestatarios'!$B$3,VLOOKUP(B954,'Lista de Prestatarios'!$A$2:$B$500,2,FALSE))),"")</f>
        <v/>
      </c>
      <c r="P954" s="58" t="str">
        <f>IF(B954&lt;&gt;"",IF(OR(D954&gt;0,G954&gt;0),COUNTIF($B$2:B954,B954),COUNTIFS($B$2:B954,B954,$E$2:E954,"&gt;0")),"")</f>
        <v/>
      </c>
    </row>
    <row r="955" spans="1:16" x14ac:dyDescent="0.35">
      <c r="A955" s="51" t="str">
        <f t="shared" si="42"/>
        <v/>
      </c>
      <c r="B955" s="99"/>
      <c r="C955" s="3"/>
      <c r="D955" s="13"/>
      <c r="E955" s="13"/>
      <c r="F955" s="13"/>
      <c r="G955" s="81"/>
      <c r="H955" s="107" t="str">
        <f>IF(B955&lt;&gt;"",IF(OR(O955=0,O955=999),"",SUMIFS($E$2:E955,$A$2:A955,A955)-SUMIFS($F$2:F955,$A$2:A955,A955)),"")</f>
        <v/>
      </c>
      <c r="I955" s="109" t="str">
        <f t="shared" si="44"/>
        <v/>
      </c>
      <c r="J955" s="113"/>
      <c r="K955" s="90"/>
      <c r="L955" s="73"/>
      <c r="M955" s="69" t="str">
        <f>IF(C955&lt;&gt;"",DailyLog!$S$3,"")</f>
        <v/>
      </c>
      <c r="N955" s="56" t="str">
        <f t="shared" si="43"/>
        <v/>
      </c>
      <c r="O955" s="53" t="str">
        <f>IF($B955&lt;&gt;"",IF(ISNUMBER(_xlfn.XMATCH($B955,Language!$A$6:$E$6)),0,IF(ISNUMBER(_xlfn.XMATCH($B955,Language!$A$29:$E$29)),'Lista de Prestatarios'!$B$3,VLOOKUP(B955,'Lista de Prestatarios'!$A$2:$B$500,2,FALSE))),"")</f>
        <v/>
      </c>
      <c r="P955" s="58" t="str">
        <f>IF(B955&lt;&gt;"",IF(OR(D955&gt;0,G955&gt;0),COUNTIF($B$2:B955,B955),COUNTIFS($B$2:B955,B955,$E$2:E955,"&gt;0")),"")</f>
        <v/>
      </c>
    </row>
    <row r="956" spans="1:16" x14ac:dyDescent="0.35">
      <c r="A956" s="51" t="str">
        <f t="shared" si="42"/>
        <v/>
      </c>
      <c r="B956" s="99"/>
      <c r="C956" s="3"/>
      <c r="D956" s="13"/>
      <c r="E956" s="13"/>
      <c r="F956" s="13"/>
      <c r="G956" s="81"/>
      <c r="H956" s="107" t="str">
        <f>IF(B956&lt;&gt;"",IF(OR(O956=0,O956=999),"",SUMIFS($E$2:E956,$A$2:A956,A956)-SUMIFS($F$2:F956,$A$2:A956,A956)),"")</f>
        <v/>
      </c>
      <c r="I956" s="109" t="str">
        <f t="shared" si="44"/>
        <v/>
      </c>
      <c r="J956" s="113"/>
      <c r="K956" s="90"/>
      <c r="L956" s="73"/>
      <c r="M956" s="69" t="str">
        <f>IF(C956&lt;&gt;"",DailyLog!$S$3,"")</f>
        <v/>
      </c>
      <c r="N956" s="56" t="str">
        <f t="shared" si="43"/>
        <v/>
      </c>
      <c r="O956" s="53" t="str">
        <f>IF($B956&lt;&gt;"",IF(ISNUMBER(_xlfn.XMATCH($B956,Language!$A$6:$E$6)),0,IF(ISNUMBER(_xlfn.XMATCH($B956,Language!$A$29:$E$29)),'Lista de Prestatarios'!$B$3,VLOOKUP(B956,'Lista de Prestatarios'!$A$2:$B$500,2,FALSE))),"")</f>
        <v/>
      </c>
      <c r="P956" s="58" t="str">
        <f>IF(B956&lt;&gt;"",IF(OR(D956&gt;0,G956&gt;0),COUNTIF($B$2:B956,B956),COUNTIFS($B$2:B956,B956,$E$2:E956,"&gt;0")),"")</f>
        <v/>
      </c>
    </row>
    <row r="957" spans="1:16" x14ac:dyDescent="0.35">
      <c r="A957" s="51" t="str">
        <f t="shared" si="42"/>
        <v/>
      </c>
      <c r="B957" s="99"/>
      <c r="C957" s="3"/>
      <c r="D957" s="13"/>
      <c r="E957" s="13"/>
      <c r="F957" s="13"/>
      <c r="G957" s="81"/>
      <c r="H957" s="107" t="str">
        <f>IF(B957&lt;&gt;"",IF(OR(O957=0,O957=999),"",SUMIFS($E$2:E957,$A$2:A957,A957)-SUMIFS($F$2:F957,$A$2:A957,A957)),"")</f>
        <v/>
      </c>
      <c r="I957" s="109" t="str">
        <f t="shared" si="44"/>
        <v/>
      </c>
      <c r="J957" s="113"/>
      <c r="K957" s="90"/>
      <c r="L957" s="73"/>
      <c r="M957" s="69" t="str">
        <f>IF(C957&lt;&gt;"",DailyLog!$S$3,"")</f>
        <v/>
      </c>
      <c r="N957" s="56" t="str">
        <f t="shared" si="43"/>
        <v/>
      </c>
      <c r="O957" s="53" t="str">
        <f>IF($B957&lt;&gt;"",IF(ISNUMBER(_xlfn.XMATCH($B957,Language!$A$6:$E$6)),0,IF(ISNUMBER(_xlfn.XMATCH($B957,Language!$A$29:$E$29)),'Lista de Prestatarios'!$B$3,VLOOKUP(B957,'Lista de Prestatarios'!$A$2:$B$500,2,FALSE))),"")</f>
        <v/>
      </c>
      <c r="P957" s="58" t="str">
        <f>IF(B957&lt;&gt;"",IF(OR(D957&gt;0,G957&gt;0),COUNTIF($B$2:B957,B957),COUNTIFS($B$2:B957,B957,$E$2:E957,"&gt;0")),"")</f>
        <v/>
      </c>
    </row>
    <row r="958" spans="1:16" x14ac:dyDescent="0.35">
      <c r="A958" s="51" t="str">
        <f t="shared" si="42"/>
        <v/>
      </c>
      <c r="B958" s="99"/>
      <c r="C958" s="3"/>
      <c r="D958" s="13"/>
      <c r="E958" s="13"/>
      <c r="F958" s="13"/>
      <c r="G958" s="81"/>
      <c r="H958" s="107" t="str">
        <f>IF(B958&lt;&gt;"",IF(OR(O958=0,O958=999),"",SUMIFS($E$2:E958,$A$2:A958,A958)-SUMIFS($F$2:F958,$A$2:A958,A958)),"")</f>
        <v/>
      </c>
      <c r="I958" s="109" t="str">
        <f t="shared" si="44"/>
        <v/>
      </c>
      <c r="J958" s="113"/>
      <c r="K958" s="90"/>
      <c r="L958" s="73"/>
      <c r="M958" s="69" t="str">
        <f>IF(C958&lt;&gt;"",DailyLog!$S$3,"")</f>
        <v/>
      </c>
      <c r="N958" s="56" t="str">
        <f t="shared" si="43"/>
        <v/>
      </c>
      <c r="O958" s="53" t="str">
        <f>IF($B958&lt;&gt;"",IF(ISNUMBER(_xlfn.XMATCH($B958,Language!$A$6:$E$6)),0,IF(ISNUMBER(_xlfn.XMATCH($B958,Language!$A$29:$E$29)),'Lista de Prestatarios'!$B$3,VLOOKUP(B958,'Lista de Prestatarios'!$A$2:$B$500,2,FALSE))),"")</f>
        <v/>
      </c>
      <c r="P958" s="58" t="str">
        <f>IF(B958&lt;&gt;"",IF(OR(D958&gt;0,G958&gt;0),COUNTIF($B$2:B958,B958),COUNTIFS($B$2:B958,B958,$E$2:E958,"&gt;0")),"")</f>
        <v/>
      </c>
    </row>
    <row r="959" spans="1:16" x14ac:dyDescent="0.35">
      <c r="A959" s="51" t="str">
        <f t="shared" si="42"/>
        <v/>
      </c>
      <c r="B959" s="99"/>
      <c r="C959" s="3"/>
      <c r="D959" s="13"/>
      <c r="E959" s="13"/>
      <c r="F959" s="13"/>
      <c r="G959" s="81"/>
      <c r="H959" s="107" t="str">
        <f>IF(B959&lt;&gt;"",IF(OR(O959=0,O959=999),"",SUMIFS($E$2:E959,$A$2:A959,A959)-SUMIFS($F$2:F959,$A$2:A959,A959)),"")</f>
        <v/>
      </c>
      <c r="I959" s="109" t="str">
        <f t="shared" si="44"/>
        <v/>
      </c>
      <c r="J959" s="113"/>
      <c r="K959" s="90"/>
      <c r="L959" s="73"/>
      <c r="M959" s="69" t="str">
        <f>IF(C959&lt;&gt;"",DailyLog!$S$3,"")</f>
        <v/>
      </c>
      <c r="N959" s="56" t="str">
        <f t="shared" si="43"/>
        <v/>
      </c>
      <c r="O959" s="53" t="str">
        <f>IF($B959&lt;&gt;"",IF(ISNUMBER(_xlfn.XMATCH($B959,Language!$A$6:$E$6)),0,IF(ISNUMBER(_xlfn.XMATCH($B959,Language!$A$29:$E$29)),'Lista de Prestatarios'!$B$3,VLOOKUP(B959,'Lista de Prestatarios'!$A$2:$B$500,2,FALSE))),"")</f>
        <v/>
      </c>
      <c r="P959" s="58" t="str">
        <f>IF(B959&lt;&gt;"",IF(OR(D959&gt;0,G959&gt;0),COUNTIF($B$2:B959,B959),COUNTIFS($B$2:B959,B959,$E$2:E959,"&gt;0")),"")</f>
        <v/>
      </c>
    </row>
    <row r="960" spans="1:16" x14ac:dyDescent="0.35">
      <c r="A960" s="51" t="str">
        <f t="shared" si="42"/>
        <v/>
      </c>
      <c r="B960" s="99"/>
      <c r="C960" s="3"/>
      <c r="D960" s="13"/>
      <c r="E960" s="13"/>
      <c r="F960" s="13"/>
      <c r="G960" s="81"/>
      <c r="H960" s="107" t="str">
        <f>IF(B960&lt;&gt;"",IF(OR(O960=0,O960=999),"",SUMIFS($E$2:E960,$A$2:A960,A960)-SUMIFS($F$2:F960,$A$2:A960,A960)),"")</f>
        <v/>
      </c>
      <c r="I960" s="109" t="str">
        <f t="shared" si="44"/>
        <v/>
      </c>
      <c r="J960" s="113"/>
      <c r="K960" s="90"/>
      <c r="L960" s="73"/>
      <c r="M960" s="69" t="str">
        <f>IF(C960&lt;&gt;"",DailyLog!$S$3,"")</f>
        <v/>
      </c>
      <c r="N960" s="56" t="str">
        <f t="shared" si="43"/>
        <v/>
      </c>
      <c r="O960" s="53" t="str">
        <f>IF($B960&lt;&gt;"",IF(ISNUMBER(_xlfn.XMATCH($B960,Language!$A$6:$E$6)),0,IF(ISNUMBER(_xlfn.XMATCH($B960,Language!$A$29:$E$29)),'Lista de Prestatarios'!$B$3,VLOOKUP(B960,'Lista de Prestatarios'!$A$2:$B$500,2,FALSE))),"")</f>
        <v/>
      </c>
      <c r="P960" s="58" t="str">
        <f>IF(B960&lt;&gt;"",IF(OR(D960&gt;0,G960&gt;0),COUNTIF($B$2:B960,B960),COUNTIFS($B$2:B960,B960,$E$2:E960,"&gt;0")),"")</f>
        <v/>
      </c>
    </row>
    <row r="961" spans="1:16" x14ac:dyDescent="0.35">
      <c r="A961" s="51" t="str">
        <f t="shared" si="42"/>
        <v/>
      </c>
      <c r="B961" s="99"/>
      <c r="C961" s="3"/>
      <c r="D961" s="13"/>
      <c r="E961" s="13"/>
      <c r="F961" s="13"/>
      <c r="G961" s="81"/>
      <c r="H961" s="107" t="str">
        <f>IF(B961&lt;&gt;"",IF(OR(O961=0,O961=999),"",SUMIFS($E$2:E961,$A$2:A961,A961)-SUMIFS($F$2:F961,$A$2:A961,A961)),"")</f>
        <v/>
      </c>
      <c r="I961" s="109" t="str">
        <f t="shared" si="44"/>
        <v/>
      </c>
      <c r="J961" s="113"/>
      <c r="K961" s="90"/>
      <c r="L961" s="73"/>
      <c r="M961" s="69" t="str">
        <f>IF(C961&lt;&gt;"",DailyLog!$S$3,"")</f>
        <v/>
      </c>
      <c r="N961" s="56" t="str">
        <f t="shared" si="43"/>
        <v/>
      </c>
      <c r="O961" s="53" t="str">
        <f>IF($B961&lt;&gt;"",IF(ISNUMBER(_xlfn.XMATCH($B961,Language!$A$6:$E$6)),0,IF(ISNUMBER(_xlfn.XMATCH($B961,Language!$A$29:$E$29)),'Lista de Prestatarios'!$B$3,VLOOKUP(B961,'Lista de Prestatarios'!$A$2:$B$500,2,FALSE))),"")</f>
        <v/>
      </c>
      <c r="P961" s="58" t="str">
        <f>IF(B961&lt;&gt;"",IF(OR(D961&gt;0,G961&gt;0),COUNTIF($B$2:B961,B961),COUNTIFS($B$2:B961,B961,$E$2:E961,"&gt;0")),"")</f>
        <v/>
      </c>
    </row>
    <row r="962" spans="1:16" x14ac:dyDescent="0.35">
      <c r="A962" s="51" t="str">
        <f t="shared" ref="A962:A1025" si="45">IF(B962&lt;&gt;"",O962&amp;"."&amp;P962,"")</f>
        <v/>
      </c>
      <c r="B962" s="99"/>
      <c r="C962" s="3"/>
      <c r="D962" s="13"/>
      <c r="E962" s="13"/>
      <c r="F962" s="13"/>
      <c r="G962" s="81"/>
      <c r="H962" s="107" t="str">
        <f>IF(B962&lt;&gt;"",IF(OR(O962=0,O962=999),"",SUMIFS($E$2:E962,$A$2:A962,A962)-SUMIFS($F$2:F962,$A$2:A962,A962)),"")</f>
        <v/>
      </c>
      <c r="I962" s="109" t="str">
        <f t="shared" si="44"/>
        <v/>
      </c>
      <c r="J962" s="113"/>
      <c r="K962" s="90"/>
      <c r="L962" s="73"/>
      <c r="M962" s="69" t="str">
        <f>IF(C962&lt;&gt;"",DailyLog!$S$3,"")</f>
        <v/>
      </c>
      <c r="N962" s="56" t="str">
        <f t="shared" ref="N962:N1025" si="46">IF(B962&lt;&gt;"",COUNT(D962:G962),"")</f>
        <v/>
      </c>
      <c r="O962" s="53" t="str">
        <f>IF($B962&lt;&gt;"",IF(ISNUMBER(_xlfn.XMATCH($B962,Language!$A$6:$E$6)),0,IF(ISNUMBER(_xlfn.XMATCH($B962,Language!$A$29:$E$29)),'Lista de Prestatarios'!$B$3,VLOOKUP(B962,'Lista de Prestatarios'!$A$2:$B$500,2,FALSE))),"")</f>
        <v/>
      </c>
      <c r="P962" s="58" t="str">
        <f>IF(B962&lt;&gt;"",IF(OR(D962&gt;0,G962&gt;0),COUNTIF($B$2:B962,B962),COUNTIFS($B$2:B962,B962,$E$2:E962,"&gt;0")),"")</f>
        <v/>
      </c>
    </row>
    <row r="963" spans="1:16" x14ac:dyDescent="0.35">
      <c r="A963" s="51" t="str">
        <f t="shared" si="45"/>
        <v/>
      </c>
      <c r="B963" s="99"/>
      <c r="C963" s="3"/>
      <c r="D963" s="13"/>
      <c r="E963" s="13"/>
      <c r="F963" s="13"/>
      <c r="G963" s="81"/>
      <c r="H963" s="107" t="str">
        <f>IF(B963&lt;&gt;"",IF(OR(O963=0,O963=999),"",SUMIFS($E$2:E963,$A$2:A963,A963)-SUMIFS($F$2:F963,$A$2:A963,A963)),"")</f>
        <v/>
      </c>
      <c r="I963" s="109" t="str">
        <f t="shared" si="44"/>
        <v/>
      </c>
      <c r="J963" s="113"/>
      <c r="K963" s="90"/>
      <c r="L963" s="73"/>
      <c r="M963" s="69" t="str">
        <f>IF(C963&lt;&gt;"",DailyLog!$S$3,"")</f>
        <v/>
      </c>
      <c r="N963" s="56" t="str">
        <f t="shared" si="46"/>
        <v/>
      </c>
      <c r="O963" s="53" t="str">
        <f>IF($B963&lt;&gt;"",IF(ISNUMBER(_xlfn.XMATCH($B963,Language!$A$6:$E$6)),0,IF(ISNUMBER(_xlfn.XMATCH($B963,Language!$A$29:$E$29)),'Lista de Prestatarios'!$B$3,VLOOKUP(B963,'Lista de Prestatarios'!$A$2:$B$500,2,FALSE))),"")</f>
        <v/>
      </c>
      <c r="P963" s="58" t="str">
        <f>IF(B963&lt;&gt;"",IF(OR(D963&gt;0,G963&gt;0),COUNTIF($B$2:B963,B963),COUNTIFS($B$2:B963,B963,$E$2:E963,"&gt;0")),"")</f>
        <v/>
      </c>
    </row>
    <row r="964" spans="1:16" x14ac:dyDescent="0.35">
      <c r="A964" s="51" t="str">
        <f t="shared" si="45"/>
        <v/>
      </c>
      <c r="B964" s="99"/>
      <c r="C964" s="3"/>
      <c r="D964" s="13"/>
      <c r="E964" s="13"/>
      <c r="F964" s="13"/>
      <c r="G964" s="81"/>
      <c r="H964" s="107" t="str">
        <f>IF(B964&lt;&gt;"",IF(OR(O964=0,O964=999),"",SUMIFS($E$2:E964,$A$2:A964,A964)-SUMIFS($F$2:F964,$A$2:A964,A964)),"")</f>
        <v/>
      </c>
      <c r="I964" s="109" t="str">
        <f t="shared" ref="I964:I1027" si="47">IF(B964&lt;&gt;"",I963+D964-E964+F964-G964,"")</f>
        <v/>
      </c>
      <c r="J964" s="113"/>
      <c r="K964" s="90"/>
      <c r="L964" s="73"/>
      <c r="M964" s="69" t="str">
        <f>IF(C964&lt;&gt;"",DailyLog!$S$3,"")</f>
        <v/>
      </c>
      <c r="N964" s="56" t="str">
        <f t="shared" si="46"/>
        <v/>
      </c>
      <c r="O964" s="53" t="str">
        <f>IF($B964&lt;&gt;"",IF(ISNUMBER(_xlfn.XMATCH($B964,Language!$A$6:$E$6)),0,IF(ISNUMBER(_xlfn.XMATCH($B964,Language!$A$29:$E$29)),'Lista de Prestatarios'!$B$3,VLOOKUP(B964,'Lista de Prestatarios'!$A$2:$B$500,2,FALSE))),"")</f>
        <v/>
      </c>
      <c r="P964" s="58" t="str">
        <f>IF(B964&lt;&gt;"",IF(OR(D964&gt;0,G964&gt;0),COUNTIF($B$2:B964,B964),COUNTIFS($B$2:B964,B964,$E$2:E964,"&gt;0")),"")</f>
        <v/>
      </c>
    </row>
    <row r="965" spans="1:16" x14ac:dyDescent="0.35">
      <c r="A965" s="51" t="str">
        <f t="shared" si="45"/>
        <v/>
      </c>
      <c r="B965" s="99"/>
      <c r="C965" s="3"/>
      <c r="D965" s="13"/>
      <c r="E965" s="13"/>
      <c r="F965" s="13"/>
      <c r="G965" s="81"/>
      <c r="H965" s="107" t="str">
        <f>IF(B965&lt;&gt;"",IF(OR(O965=0,O965=999),"",SUMIFS($E$2:E965,$A$2:A965,A965)-SUMIFS($F$2:F965,$A$2:A965,A965)),"")</f>
        <v/>
      </c>
      <c r="I965" s="109" t="str">
        <f t="shared" si="47"/>
        <v/>
      </c>
      <c r="J965" s="113"/>
      <c r="K965" s="90"/>
      <c r="L965" s="73"/>
      <c r="M965" s="69" t="str">
        <f>IF(C965&lt;&gt;"",DailyLog!$S$3,"")</f>
        <v/>
      </c>
      <c r="N965" s="56" t="str">
        <f t="shared" si="46"/>
        <v/>
      </c>
      <c r="O965" s="53" t="str">
        <f>IF($B965&lt;&gt;"",IF(ISNUMBER(_xlfn.XMATCH($B965,Language!$A$6:$E$6)),0,IF(ISNUMBER(_xlfn.XMATCH($B965,Language!$A$29:$E$29)),'Lista de Prestatarios'!$B$3,VLOOKUP(B965,'Lista de Prestatarios'!$A$2:$B$500,2,FALSE))),"")</f>
        <v/>
      </c>
      <c r="P965" s="58" t="str">
        <f>IF(B965&lt;&gt;"",IF(OR(D965&gt;0,G965&gt;0),COUNTIF($B$2:B965,B965),COUNTIFS($B$2:B965,B965,$E$2:E965,"&gt;0")),"")</f>
        <v/>
      </c>
    </row>
    <row r="966" spans="1:16" x14ac:dyDescent="0.35">
      <c r="A966" s="51" t="str">
        <f t="shared" si="45"/>
        <v/>
      </c>
      <c r="B966" s="99"/>
      <c r="C966" s="3"/>
      <c r="D966" s="13"/>
      <c r="E966" s="13"/>
      <c r="F966" s="13"/>
      <c r="G966" s="81"/>
      <c r="H966" s="107" t="str">
        <f>IF(B966&lt;&gt;"",IF(OR(O966=0,O966=999),"",SUMIFS($E$2:E966,$A$2:A966,A966)-SUMIFS($F$2:F966,$A$2:A966,A966)),"")</f>
        <v/>
      </c>
      <c r="I966" s="109" t="str">
        <f t="shared" si="47"/>
        <v/>
      </c>
      <c r="J966" s="113"/>
      <c r="K966" s="90"/>
      <c r="L966" s="73"/>
      <c r="M966" s="69" t="str">
        <f>IF(C966&lt;&gt;"",DailyLog!$S$3,"")</f>
        <v/>
      </c>
      <c r="N966" s="56" t="str">
        <f t="shared" si="46"/>
        <v/>
      </c>
      <c r="O966" s="53" t="str">
        <f>IF($B966&lt;&gt;"",IF(ISNUMBER(_xlfn.XMATCH($B966,Language!$A$6:$E$6)),0,IF(ISNUMBER(_xlfn.XMATCH($B966,Language!$A$29:$E$29)),'Lista de Prestatarios'!$B$3,VLOOKUP(B966,'Lista de Prestatarios'!$A$2:$B$500,2,FALSE))),"")</f>
        <v/>
      </c>
      <c r="P966" s="58" t="str">
        <f>IF(B966&lt;&gt;"",IF(OR(D966&gt;0,G966&gt;0),COUNTIF($B$2:B966,B966),COUNTIFS($B$2:B966,B966,$E$2:E966,"&gt;0")),"")</f>
        <v/>
      </c>
    </row>
    <row r="967" spans="1:16" x14ac:dyDescent="0.35">
      <c r="A967" s="51" t="str">
        <f t="shared" si="45"/>
        <v/>
      </c>
      <c r="B967" s="99"/>
      <c r="C967" s="3"/>
      <c r="D967" s="13"/>
      <c r="E967" s="13"/>
      <c r="F967" s="13"/>
      <c r="G967" s="81"/>
      <c r="H967" s="107" t="str">
        <f>IF(B967&lt;&gt;"",IF(OR(O967=0,O967=999),"",SUMIFS($E$2:E967,$A$2:A967,A967)-SUMIFS($F$2:F967,$A$2:A967,A967)),"")</f>
        <v/>
      </c>
      <c r="I967" s="109" t="str">
        <f t="shared" si="47"/>
        <v/>
      </c>
      <c r="J967" s="113"/>
      <c r="K967" s="90"/>
      <c r="L967" s="73"/>
      <c r="M967" s="69" t="str">
        <f>IF(C967&lt;&gt;"",DailyLog!$S$3,"")</f>
        <v/>
      </c>
      <c r="N967" s="56" t="str">
        <f t="shared" si="46"/>
        <v/>
      </c>
      <c r="O967" s="53" t="str">
        <f>IF($B967&lt;&gt;"",IF(ISNUMBER(_xlfn.XMATCH($B967,Language!$A$6:$E$6)),0,IF(ISNUMBER(_xlfn.XMATCH($B967,Language!$A$29:$E$29)),'Lista de Prestatarios'!$B$3,VLOOKUP(B967,'Lista de Prestatarios'!$A$2:$B$500,2,FALSE))),"")</f>
        <v/>
      </c>
      <c r="P967" s="58" t="str">
        <f>IF(B967&lt;&gt;"",IF(OR(D967&gt;0,G967&gt;0),COUNTIF($B$2:B967,B967),COUNTIFS($B$2:B967,B967,$E$2:E967,"&gt;0")),"")</f>
        <v/>
      </c>
    </row>
    <row r="968" spans="1:16" x14ac:dyDescent="0.35">
      <c r="A968" s="51" t="str">
        <f t="shared" si="45"/>
        <v/>
      </c>
      <c r="B968" s="99"/>
      <c r="C968" s="3"/>
      <c r="D968" s="13"/>
      <c r="E968" s="13"/>
      <c r="F968" s="13"/>
      <c r="G968" s="81"/>
      <c r="H968" s="107" t="str">
        <f>IF(B968&lt;&gt;"",IF(OR(O968=0,O968=999),"",SUMIFS($E$2:E968,$A$2:A968,A968)-SUMIFS($F$2:F968,$A$2:A968,A968)),"")</f>
        <v/>
      </c>
      <c r="I968" s="109" t="str">
        <f t="shared" si="47"/>
        <v/>
      </c>
      <c r="J968" s="113"/>
      <c r="K968" s="90"/>
      <c r="L968" s="73"/>
      <c r="M968" s="69" t="str">
        <f>IF(C968&lt;&gt;"",DailyLog!$S$3,"")</f>
        <v/>
      </c>
      <c r="N968" s="56" t="str">
        <f t="shared" si="46"/>
        <v/>
      </c>
      <c r="O968" s="53" t="str">
        <f>IF($B968&lt;&gt;"",IF(ISNUMBER(_xlfn.XMATCH($B968,Language!$A$6:$E$6)),0,IF(ISNUMBER(_xlfn.XMATCH($B968,Language!$A$29:$E$29)),'Lista de Prestatarios'!$B$3,VLOOKUP(B968,'Lista de Prestatarios'!$A$2:$B$500,2,FALSE))),"")</f>
        <v/>
      </c>
      <c r="P968" s="58" t="str">
        <f>IF(B968&lt;&gt;"",IF(OR(D968&gt;0,G968&gt;0),COUNTIF($B$2:B968,B968),COUNTIFS($B$2:B968,B968,$E$2:E968,"&gt;0")),"")</f>
        <v/>
      </c>
    </row>
    <row r="969" spans="1:16" x14ac:dyDescent="0.35">
      <c r="A969" s="51" t="str">
        <f t="shared" si="45"/>
        <v/>
      </c>
      <c r="B969" s="99"/>
      <c r="C969" s="3"/>
      <c r="D969" s="13"/>
      <c r="E969" s="13"/>
      <c r="F969" s="13"/>
      <c r="G969" s="81"/>
      <c r="H969" s="107" t="str">
        <f>IF(B969&lt;&gt;"",IF(OR(O969=0,O969=999),"",SUMIFS($E$2:E969,$A$2:A969,A969)-SUMIFS($F$2:F969,$A$2:A969,A969)),"")</f>
        <v/>
      </c>
      <c r="I969" s="109" t="str">
        <f t="shared" si="47"/>
        <v/>
      </c>
      <c r="J969" s="113"/>
      <c r="K969" s="90"/>
      <c r="L969" s="73"/>
      <c r="M969" s="69" t="str">
        <f>IF(C969&lt;&gt;"",DailyLog!$S$3,"")</f>
        <v/>
      </c>
      <c r="N969" s="56" t="str">
        <f t="shared" si="46"/>
        <v/>
      </c>
      <c r="O969" s="53" t="str">
        <f>IF($B969&lt;&gt;"",IF(ISNUMBER(_xlfn.XMATCH($B969,Language!$A$6:$E$6)),0,IF(ISNUMBER(_xlfn.XMATCH($B969,Language!$A$29:$E$29)),'Lista de Prestatarios'!$B$3,VLOOKUP(B969,'Lista de Prestatarios'!$A$2:$B$500,2,FALSE))),"")</f>
        <v/>
      </c>
      <c r="P969" s="58" t="str">
        <f>IF(B969&lt;&gt;"",IF(OR(D969&gt;0,G969&gt;0),COUNTIF($B$2:B969,B969),COUNTIFS($B$2:B969,B969,$E$2:E969,"&gt;0")),"")</f>
        <v/>
      </c>
    </row>
    <row r="970" spans="1:16" x14ac:dyDescent="0.35">
      <c r="A970" s="51" t="str">
        <f t="shared" si="45"/>
        <v/>
      </c>
      <c r="B970" s="99"/>
      <c r="C970" s="3"/>
      <c r="D970" s="13"/>
      <c r="E970" s="13"/>
      <c r="F970" s="13"/>
      <c r="G970" s="81"/>
      <c r="H970" s="107" t="str">
        <f>IF(B970&lt;&gt;"",IF(OR(O970=0,O970=999),"",SUMIFS($E$2:E970,$A$2:A970,A970)-SUMIFS($F$2:F970,$A$2:A970,A970)),"")</f>
        <v/>
      </c>
      <c r="I970" s="109" t="str">
        <f t="shared" si="47"/>
        <v/>
      </c>
      <c r="J970" s="113"/>
      <c r="K970" s="90"/>
      <c r="L970" s="73"/>
      <c r="M970" s="69" t="str">
        <f>IF(C970&lt;&gt;"",DailyLog!$S$3,"")</f>
        <v/>
      </c>
      <c r="N970" s="56" t="str">
        <f t="shared" si="46"/>
        <v/>
      </c>
      <c r="O970" s="53" t="str">
        <f>IF($B970&lt;&gt;"",IF(ISNUMBER(_xlfn.XMATCH($B970,Language!$A$6:$E$6)),0,IF(ISNUMBER(_xlfn.XMATCH($B970,Language!$A$29:$E$29)),'Lista de Prestatarios'!$B$3,VLOOKUP(B970,'Lista de Prestatarios'!$A$2:$B$500,2,FALSE))),"")</f>
        <v/>
      </c>
      <c r="P970" s="58" t="str">
        <f>IF(B970&lt;&gt;"",IF(OR(D970&gt;0,G970&gt;0),COUNTIF($B$2:B970,B970),COUNTIFS($B$2:B970,B970,$E$2:E970,"&gt;0")),"")</f>
        <v/>
      </c>
    </row>
    <row r="971" spans="1:16" x14ac:dyDescent="0.35">
      <c r="A971" s="51" t="str">
        <f t="shared" si="45"/>
        <v/>
      </c>
      <c r="B971" s="99"/>
      <c r="C971" s="3"/>
      <c r="D971" s="13"/>
      <c r="E971" s="13"/>
      <c r="F971" s="13"/>
      <c r="G971" s="81"/>
      <c r="H971" s="107" t="str">
        <f>IF(B971&lt;&gt;"",IF(OR(O971=0,O971=999),"",SUMIFS($E$2:E971,$A$2:A971,A971)-SUMIFS($F$2:F971,$A$2:A971,A971)),"")</f>
        <v/>
      </c>
      <c r="I971" s="109" t="str">
        <f t="shared" si="47"/>
        <v/>
      </c>
      <c r="J971" s="113"/>
      <c r="K971" s="90"/>
      <c r="L971" s="73"/>
      <c r="M971" s="69" t="str">
        <f>IF(C971&lt;&gt;"",DailyLog!$S$3,"")</f>
        <v/>
      </c>
      <c r="N971" s="56" t="str">
        <f t="shared" si="46"/>
        <v/>
      </c>
      <c r="O971" s="53" t="str">
        <f>IF($B971&lt;&gt;"",IF(ISNUMBER(_xlfn.XMATCH($B971,Language!$A$6:$E$6)),0,IF(ISNUMBER(_xlfn.XMATCH($B971,Language!$A$29:$E$29)),'Lista de Prestatarios'!$B$3,VLOOKUP(B971,'Lista de Prestatarios'!$A$2:$B$500,2,FALSE))),"")</f>
        <v/>
      </c>
      <c r="P971" s="58" t="str">
        <f>IF(B971&lt;&gt;"",IF(OR(D971&gt;0,G971&gt;0),COUNTIF($B$2:B971,B971),COUNTIFS($B$2:B971,B971,$E$2:E971,"&gt;0")),"")</f>
        <v/>
      </c>
    </row>
    <row r="972" spans="1:16" x14ac:dyDescent="0.35">
      <c r="A972" s="51" t="str">
        <f t="shared" si="45"/>
        <v/>
      </c>
      <c r="B972" s="99"/>
      <c r="C972" s="3"/>
      <c r="D972" s="13"/>
      <c r="E972" s="13"/>
      <c r="F972" s="13"/>
      <c r="G972" s="81"/>
      <c r="H972" s="107" t="str">
        <f>IF(B972&lt;&gt;"",IF(OR(O972=0,O972=999),"",SUMIFS($E$2:E972,$A$2:A972,A972)-SUMIFS($F$2:F972,$A$2:A972,A972)),"")</f>
        <v/>
      </c>
      <c r="I972" s="109" t="str">
        <f t="shared" si="47"/>
        <v/>
      </c>
      <c r="J972" s="113"/>
      <c r="K972" s="90"/>
      <c r="L972" s="73"/>
      <c r="M972" s="69" t="str">
        <f>IF(C972&lt;&gt;"",DailyLog!$S$3,"")</f>
        <v/>
      </c>
      <c r="N972" s="56" t="str">
        <f t="shared" si="46"/>
        <v/>
      </c>
      <c r="O972" s="53" t="str">
        <f>IF($B972&lt;&gt;"",IF(ISNUMBER(_xlfn.XMATCH($B972,Language!$A$6:$E$6)),0,IF(ISNUMBER(_xlfn.XMATCH($B972,Language!$A$29:$E$29)),'Lista de Prestatarios'!$B$3,VLOOKUP(B972,'Lista de Prestatarios'!$A$2:$B$500,2,FALSE))),"")</f>
        <v/>
      </c>
      <c r="P972" s="58" t="str">
        <f>IF(B972&lt;&gt;"",IF(OR(D972&gt;0,G972&gt;0),COUNTIF($B$2:B972,B972),COUNTIFS($B$2:B972,B972,$E$2:E972,"&gt;0")),"")</f>
        <v/>
      </c>
    </row>
    <row r="973" spans="1:16" x14ac:dyDescent="0.35">
      <c r="A973" s="51" t="str">
        <f t="shared" si="45"/>
        <v/>
      </c>
      <c r="B973" s="99"/>
      <c r="C973" s="3"/>
      <c r="D973" s="13"/>
      <c r="E973" s="13"/>
      <c r="F973" s="13"/>
      <c r="G973" s="81"/>
      <c r="H973" s="107" t="str">
        <f>IF(B973&lt;&gt;"",IF(OR(O973=0,O973=999),"",SUMIFS($E$2:E973,$A$2:A973,A973)-SUMIFS($F$2:F973,$A$2:A973,A973)),"")</f>
        <v/>
      </c>
      <c r="I973" s="109" t="str">
        <f t="shared" si="47"/>
        <v/>
      </c>
      <c r="J973" s="113"/>
      <c r="K973" s="90"/>
      <c r="L973" s="73"/>
      <c r="M973" s="69" t="str">
        <f>IF(C973&lt;&gt;"",DailyLog!$S$3,"")</f>
        <v/>
      </c>
      <c r="N973" s="56" t="str">
        <f t="shared" si="46"/>
        <v/>
      </c>
      <c r="O973" s="53" t="str">
        <f>IF($B973&lt;&gt;"",IF(ISNUMBER(_xlfn.XMATCH($B973,Language!$A$6:$E$6)),0,IF(ISNUMBER(_xlfn.XMATCH($B973,Language!$A$29:$E$29)),'Lista de Prestatarios'!$B$3,VLOOKUP(B973,'Lista de Prestatarios'!$A$2:$B$500,2,FALSE))),"")</f>
        <v/>
      </c>
      <c r="P973" s="58" t="str">
        <f>IF(B973&lt;&gt;"",IF(OR(D973&gt;0,G973&gt;0),COUNTIF($B$2:B973,B973),COUNTIFS($B$2:B973,B973,$E$2:E973,"&gt;0")),"")</f>
        <v/>
      </c>
    </row>
    <row r="974" spans="1:16" x14ac:dyDescent="0.35">
      <c r="A974" s="51" t="str">
        <f t="shared" si="45"/>
        <v/>
      </c>
      <c r="B974" s="99"/>
      <c r="C974" s="3"/>
      <c r="D974" s="13"/>
      <c r="E974" s="13"/>
      <c r="F974" s="13"/>
      <c r="G974" s="81"/>
      <c r="H974" s="107" t="str">
        <f>IF(B974&lt;&gt;"",IF(OR(O974=0,O974=999),"",SUMIFS($E$2:E974,$A$2:A974,A974)-SUMIFS($F$2:F974,$A$2:A974,A974)),"")</f>
        <v/>
      </c>
      <c r="I974" s="109" t="str">
        <f t="shared" si="47"/>
        <v/>
      </c>
      <c r="J974" s="113"/>
      <c r="K974" s="90"/>
      <c r="L974" s="73"/>
      <c r="M974" s="69" t="str">
        <f>IF(C974&lt;&gt;"",DailyLog!$S$3,"")</f>
        <v/>
      </c>
      <c r="N974" s="56" t="str">
        <f t="shared" si="46"/>
        <v/>
      </c>
      <c r="O974" s="53" t="str">
        <f>IF($B974&lt;&gt;"",IF(ISNUMBER(_xlfn.XMATCH($B974,Language!$A$6:$E$6)),0,IF(ISNUMBER(_xlfn.XMATCH($B974,Language!$A$29:$E$29)),'Lista de Prestatarios'!$B$3,VLOOKUP(B974,'Lista de Prestatarios'!$A$2:$B$500,2,FALSE))),"")</f>
        <v/>
      </c>
      <c r="P974" s="58" t="str">
        <f>IF(B974&lt;&gt;"",IF(OR(D974&gt;0,G974&gt;0),COUNTIF($B$2:B974,B974),COUNTIFS($B$2:B974,B974,$E$2:E974,"&gt;0")),"")</f>
        <v/>
      </c>
    </row>
    <row r="975" spans="1:16" x14ac:dyDescent="0.35">
      <c r="A975" s="51" t="str">
        <f t="shared" si="45"/>
        <v/>
      </c>
      <c r="B975" s="99"/>
      <c r="C975" s="3"/>
      <c r="D975" s="13"/>
      <c r="E975" s="13"/>
      <c r="F975" s="13"/>
      <c r="G975" s="81"/>
      <c r="H975" s="107" t="str">
        <f>IF(B975&lt;&gt;"",IF(OR(O975=0,O975=999),"",SUMIFS($E$2:E975,$A$2:A975,A975)-SUMIFS($F$2:F975,$A$2:A975,A975)),"")</f>
        <v/>
      </c>
      <c r="I975" s="109" t="str">
        <f t="shared" si="47"/>
        <v/>
      </c>
      <c r="J975" s="113"/>
      <c r="K975" s="90"/>
      <c r="L975" s="73"/>
      <c r="M975" s="69" t="str">
        <f>IF(C975&lt;&gt;"",DailyLog!$S$3,"")</f>
        <v/>
      </c>
      <c r="N975" s="56" t="str">
        <f t="shared" si="46"/>
        <v/>
      </c>
      <c r="O975" s="53" t="str">
        <f>IF($B975&lt;&gt;"",IF(ISNUMBER(_xlfn.XMATCH($B975,Language!$A$6:$E$6)),0,IF(ISNUMBER(_xlfn.XMATCH($B975,Language!$A$29:$E$29)),'Lista de Prestatarios'!$B$3,VLOOKUP(B975,'Lista de Prestatarios'!$A$2:$B$500,2,FALSE))),"")</f>
        <v/>
      </c>
      <c r="P975" s="58" t="str">
        <f>IF(B975&lt;&gt;"",IF(OR(D975&gt;0,G975&gt;0),COUNTIF($B$2:B975,B975),COUNTIFS($B$2:B975,B975,$E$2:E975,"&gt;0")),"")</f>
        <v/>
      </c>
    </row>
    <row r="976" spans="1:16" x14ac:dyDescent="0.35">
      <c r="A976" s="51" t="str">
        <f t="shared" si="45"/>
        <v/>
      </c>
      <c r="B976" s="99"/>
      <c r="C976" s="3"/>
      <c r="D976" s="13"/>
      <c r="E976" s="13"/>
      <c r="F976" s="13"/>
      <c r="G976" s="81"/>
      <c r="H976" s="107" t="str">
        <f>IF(B976&lt;&gt;"",IF(OR(O976=0,O976=999),"",SUMIFS($E$2:E976,$A$2:A976,A976)-SUMIFS($F$2:F976,$A$2:A976,A976)),"")</f>
        <v/>
      </c>
      <c r="I976" s="109" t="str">
        <f t="shared" si="47"/>
        <v/>
      </c>
      <c r="J976" s="113"/>
      <c r="K976" s="90"/>
      <c r="L976" s="73"/>
      <c r="M976" s="69" t="str">
        <f>IF(C976&lt;&gt;"",DailyLog!$S$3,"")</f>
        <v/>
      </c>
      <c r="N976" s="56" t="str">
        <f t="shared" si="46"/>
        <v/>
      </c>
      <c r="O976" s="53" t="str">
        <f>IF($B976&lt;&gt;"",IF(ISNUMBER(_xlfn.XMATCH($B976,Language!$A$6:$E$6)),0,IF(ISNUMBER(_xlfn.XMATCH($B976,Language!$A$29:$E$29)),'Lista de Prestatarios'!$B$3,VLOOKUP(B976,'Lista de Prestatarios'!$A$2:$B$500,2,FALSE))),"")</f>
        <v/>
      </c>
      <c r="P976" s="58" t="str">
        <f>IF(B976&lt;&gt;"",IF(OR(D976&gt;0,G976&gt;0),COUNTIF($B$2:B976,B976),COUNTIFS($B$2:B976,B976,$E$2:E976,"&gt;0")),"")</f>
        <v/>
      </c>
    </row>
    <row r="977" spans="1:16" x14ac:dyDescent="0.35">
      <c r="A977" s="51" t="str">
        <f t="shared" si="45"/>
        <v/>
      </c>
      <c r="B977" s="99"/>
      <c r="C977" s="3"/>
      <c r="D977" s="13"/>
      <c r="E977" s="13"/>
      <c r="F977" s="13"/>
      <c r="G977" s="81"/>
      <c r="H977" s="107" t="str">
        <f>IF(B977&lt;&gt;"",IF(OR(O977=0,O977=999),"",SUMIFS($E$2:E977,$A$2:A977,A977)-SUMIFS($F$2:F977,$A$2:A977,A977)),"")</f>
        <v/>
      </c>
      <c r="I977" s="109" t="str">
        <f t="shared" si="47"/>
        <v/>
      </c>
      <c r="J977" s="113"/>
      <c r="K977" s="90"/>
      <c r="L977" s="73"/>
      <c r="M977" s="69" t="str">
        <f>IF(C977&lt;&gt;"",DailyLog!$S$3,"")</f>
        <v/>
      </c>
      <c r="N977" s="56" t="str">
        <f t="shared" si="46"/>
        <v/>
      </c>
      <c r="O977" s="53" t="str">
        <f>IF($B977&lt;&gt;"",IF(ISNUMBER(_xlfn.XMATCH($B977,Language!$A$6:$E$6)),0,IF(ISNUMBER(_xlfn.XMATCH($B977,Language!$A$29:$E$29)),'Lista de Prestatarios'!$B$3,VLOOKUP(B977,'Lista de Prestatarios'!$A$2:$B$500,2,FALSE))),"")</f>
        <v/>
      </c>
      <c r="P977" s="58" t="str">
        <f>IF(B977&lt;&gt;"",IF(OR(D977&gt;0,G977&gt;0),COUNTIF($B$2:B977,B977),COUNTIFS($B$2:B977,B977,$E$2:E977,"&gt;0")),"")</f>
        <v/>
      </c>
    </row>
    <row r="978" spans="1:16" x14ac:dyDescent="0.35">
      <c r="A978" s="51" t="str">
        <f t="shared" si="45"/>
        <v/>
      </c>
      <c r="B978" s="99"/>
      <c r="C978" s="3"/>
      <c r="D978" s="13"/>
      <c r="E978" s="13"/>
      <c r="F978" s="13"/>
      <c r="G978" s="81"/>
      <c r="H978" s="107" t="str">
        <f>IF(B978&lt;&gt;"",IF(OR(O978=0,O978=999),"",SUMIFS($E$2:E978,$A$2:A978,A978)-SUMIFS($F$2:F978,$A$2:A978,A978)),"")</f>
        <v/>
      </c>
      <c r="I978" s="109" t="str">
        <f t="shared" si="47"/>
        <v/>
      </c>
      <c r="J978" s="113"/>
      <c r="K978" s="90"/>
      <c r="L978" s="73"/>
      <c r="M978" s="69" t="str">
        <f>IF(C978&lt;&gt;"",DailyLog!$S$3,"")</f>
        <v/>
      </c>
      <c r="N978" s="56" t="str">
        <f t="shared" si="46"/>
        <v/>
      </c>
      <c r="O978" s="53" t="str">
        <f>IF($B978&lt;&gt;"",IF(ISNUMBER(_xlfn.XMATCH($B978,Language!$A$6:$E$6)),0,IF(ISNUMBER(_xlfn.XMATCH($B978,Language!$A$29:$E$29)),'Lista de Prestatarios'!$B$3,VLOOKUP(B978,'Lista de Prestatarios'!$A$2:$B$500,2,FALSE))),"")</f>
        <v/>
      </c>
      <c r="P978" s="58" t="str">
        <f>IF(B978&lt;&gt;"",IF(OR(D978&gt;0,G978&gt;0),COUNTIF($B$2:B978,B978),COUNTIFS($B$2:B978,B978,$E$2:E978,"&gt;0")),"")</f>
        <v/>
      </c>
    </row>
    <row r="979" spans="1:16" x14ac:dyDescent="0.35">
      <c r="A979" s="51" t="str">
        <f t="shared" si="45"/>
        <v/>
      </c>
      <c r="B979" s="99"/>
      <c r="C979" s="3"/>
      <c r="D979" s="13"/>
      <c r="E979" s="13"/>
      <c r="F979" s="13"/>
      <c r="G979" s="81"/>
      <c r="H979" s="107" t="str">
        <f>IF(B979&lt;&gt;"",IF(OR(O979=0,O979=999),"",SUMIFS($E$2:E979,$A$2:A979,A979)-SUMIFS($F$2:F979,$A$2:A979,A979)),"")</f>
        <v/>
      </c>
      <c r="I979" s="109" t="str">
        <f t="shared" si="47"/>
        <v/>
      </c>
      <c r="J979" s="113"/>
      <c r="K979" s="90"/>
      <c r="L979" s="73"/>
      <c r="M979" s="69" t="str">
        <f>IF(C979&lt;&gt;"",DailyLog!$S$3,"")</f>
        <v/>
      </c>
      <c r="N979" s="56" t="str">
        <f t="shared" si="46"/>
        <v/>
      </c>
      <c r="O979" s="53" t="str">
        <f>IF($B979&lt;&gt;"",IF(ISNUMBER(_xlfn.XMATCH($B979,Language!$A$6:$E$6)),0,IF(ISNUMBER(_xlfn.XMATCH($B979,Language!$A$29:$E$29)),'Lista de Prestatarios'!$B$3,VLOOKUP(B979,'Lista de Prestatarios'!$A$2:$B$500,2,FALSE))),"")</f>
        <v/>
      </c>
      <c r="P979" s="58" t="str">
        <f>IF(B979&lt;&gt;"",IF(OR(D979&gt;0,G979&gt;0),COUNTIF($B$2:B979,B979),COUNTIFS($B$2:B979,B979,$E$2:E979,"&gt;0")),"")</f>
        <v/>
      </c>
    </row>
    <row r="980" spans="1:16" x14ac:dyDescent="0.35">
      <c r="A980" s="51" t="str">
        <f t="shared" si="45"/>
        <v/>
      </c>
      <c r="B980" s="99"/>
      <c r="C980" s="3"/>
      <c r="D980" s="13"/>
      <c r="E980" s="13"/>
      <c r="F980" s="13"/>
      <c r="G980" s="81"/>
      <c r="H980" s="107" t="str">
        <f>IF(B980&lt;&gt;"",IF(OR(O980=0,O980=999),"",SUMIFS($E$2:E980,$A$2:A980,A980)-SUMIFS($F$2:F980,$A$2:A980,A980)),"")</f>
        <v/>
      </c>
      <c r="I980" s="109" t="str">
        <f t="shared" si="47"/>
        <v/>
      </c>
      <c r="J980" s="113"/>
      <c r="K980" s="90"/>
      <c r="L980" s="73"/>
      <c r="M980" s="69" t="str">
        <f>IF(C980&lt;&gt;"",DailyLog!$S$3,"")</f>
        <v/>
      </c>
      <c r="N980" s="56" t="str">
        <f t="shared" si="46"/>
        <v/>
      </c>
      <c r="O980" s="53" t="str">
        <f>IF($B980&lt;&gt;"",IF(ISNUMBER(_xlfn.XMATCH($B980,Language!$A$6:$E$6)),0,IF(ISNUMBER(_xlfn.XMATCH($B980,Language!$A$29:$E$29)),'Lista de Prestatarios'!$B$3,VLOOKUP(B980,'Lista de Prestatarios'!$A$2:$B$500,2,FALSE))),"")</f>
        <v/>
      </c>
      <c r="P980" s="58" t="str">
        <f>IF(B980&lt;&gt;"",IF(OR(D980&gt;0,G980&gt;0),COUNTIF($B$2:B980,B980),COUNTIFS($B$2:B980,B980,$E$2:E980,"&gt;0")),"")</f>
        <v/>
      </c>
    </row>
    <row r="981" spans="1:16" x14ac:dyDescent="0.35">
      <c r="A981" s="51" t="str">
        <f t="shared" si="45"/>
        <v/>
      </c>
      <c r="B981" s="99"/>
      <c r="C981" s="3"/>
      <c r="D981" s="13"/>
      <c r="E981" s="13"/>
      <c r="F981" s="13"/>
      <c r="G981" s="81"/>
      <c r="H981" s="107" t="str">
        <f>IF(B981&lt;&gt;"",IF(OR(O981=0,O981=999),"",SUMIFS($E$2:E981,$A$2:A981,A981)-SUMIFS($F$2:F981,$A$2:A981,A981)),"")</f>
        <v/>
      </c>
      <c r="I981" s="109" t="str">
        <f t="shared" si="47"/>
        <v/>
      </c>
      <c r="J981" s="113"/>
      <c r="K981" s="90"/>
      <c r="L981" s="73"/>
      <c r="M981" s="69" t="str">
        <f>IF(C981&lt;&gt;"",DailyLog!$S$3,"")</f>
        <v/>
      </c>
      <c r="N981" s="56" t="str">
        <f t="shared" si="46"/>
        <v/>
      </c>
      <c r="O981" s="53" t="str">
        <f>IF($B981&lt;&gt;"",IF(ISNUMBER(_xlfn.XMATCH($B981,Language!$A$6:$E$6)),0,IF(ISNUMBER(_xlfn.XMATCH($B981,Language!$A$29:$E$29)),'Lista de Prestatarios'!$B$3,VLOOKUP(B981,'Lista de Prestatarios'!$A$2:$B$500,2,FALSE))),"")</f>
        <v/>
      </c>
      <c r="P981" s="58" t="str">
        <f>IF(B981&lt;&gt;"",IF(OR(D981&gt;0,G981&gt;0),COUNTIF($B$2:B981,B981),COUNTIFS($B$2:B981,B981,$E$2:E981,"&gt;0")),"")</f>
        <v/>
      </c>
    </row>
    <row r="982" spans="1:16" x14ac:dyDescent="0.35">
      <c r="A982" s="51" t="str">
        <f t="shared" si="45"/>
        <v/>
      </c>
      <c r="B982" s="99"/>
      <c r="C982" s="3"/>
      <c r="D982" s="13"/>
      <c r="E982" s="13"/>
      <c r="F982" s="13"/>
      <c r="G982" s="81"/>
      <c r="H982" s="107" t="str">
        <f>IF(B982&lt;&gt;"",IF(OR(O982=0,O982=999),"",SUMIFS($E$2:E982,$A$2:A982,A982)-SUMIFS($F$2:F982,$A$2:A982,A982)),"")</f>
        <v/>
      </c>
      <c r="I982" s="109" t="str">
        <f t="shared" si="47"/>
        <v/>
      </c>
      <c r="J982" s="113"/>
      <c r="K982" s="90"/>
      <c r="L982" s="73"/>
      <c r="M982" s="69" t="str">
        <f>IF(C982&lt;&gt;"",DailyLog!$S$3,"")</f>
        <v/>
      </c>
      <c r="N982" s="56" t="str">
        <f t="shared" si="46"/>
        <v/>
      </c>
      <c r="O982" s="53" t="str">
        <f>IF($B982&lt;&gt;"",IF(ISNUMBER(_xlfn.XMATCH($B982,Language!$A$6:$E$6)),0,IF(ISNUMBER(_xlfn.XMATCH($B982,Language!$A$29:$E$29)),'Lista de Prestatarios'!$B$3,VLOOKUP(B982,'Lista de Prestatarios'!$A$2:$B$500,2,FALSE))),"")</f>
        <v/>
      </c>
      <c r="P982" s="58" t="str">
        <f>IF(B982&lt;&gt;"",IF(OR(D982&gt;0,G982&gt;0),COUNTIF($B$2:B982,B982),COUNTIFS($B$2:B982,B982,$E$2:E982,"&gt;0")),"")</f>
        <v/>
      </c>
    </row>
    <row r="983" spans="1:16" x14ac:dyDescent="0.35">
      <c r="A983" s="51" t="str">
        <f t="shared" si="45"/>
        <v/>
      </c>
      <c r="B983" s="99"/>
      <c r="C983" s="3"/>
      <c r="D983" s="13"/>
      <c r="E983" s="13"/>
      <c r="F983" s="13"/>
      <c r="G983" s="81"/>
      <c r="H983" s="107" t="str">
        <f>IF(B983&lt;&gt;"",IF(OR(O983=0,O983=999),"",SUMIFS($E$2:E983,$A$2:A983,A983)-SUMIFS($F$2:F983,$A$2:A983,A983)),"")</f>
        <v/>
      </c>
      <c r="I983" s="109" t="str">
        <f t="shared" si="47"/>
        <v/>
      </c>
      <c r="J983" s="113"/>
      <c r="K983" s="90"/>
      <c r="L983" s="73"/>
      <c r="M983" s="69" t="str">
        <f>IF(C983&lt;&gt;"",DailyLog!$S$3,"")</f>
        <v/>
      </c>
      <c r="N983" s="56" t="str">
        <f t="shared" si="46"/>
        <v/>
      </c>
      <c r="O983" s="53" t="str">
        <f>IF($B983&lt;&gt;"",IF(ISNUMBER(_xlfn.XMATCH($B983,Language!$A$6:$E$6)),0,IF(ISNUMBER(_xlfn.XMATCH($B983,Language!$A$29:$E$29)),'Lista de Prestatarios'!$B$3,VLOOKUP(B983,'Lista de Prestatarios'!$A$2:$B$500,2,FALSE))),"")</f>
        <v/>
      </c>
      <c r="P983" s="58" t="str">
        <f>IF(B983&lt;&gt;"",IF(OR(D983&gt;0,G983&gt;0),COUNTIF($B$2:B983,B983),COUNTIFS($B$2:B983,B983,$E$2:E983,"&gt;0")),"")</f>
        <v/>
      </c>
    </row>
    <row r="984" spans="1:16" x14ac:dyDescent="0.35">
      <c r="A984" s="51" t="str">
        <f t="shared" si="45"/>
        <v/>
      </c>
      <c r="B984" s="99"/>
      <c r="C984" s="3"/>
      <c r="D984" s="13"/>
      <c r="E984" s="13"/>
      <c r="F984" s="13"/>
      <c r="G984" s="81"/>
      <c r="H984" s="107" t="str">
        <f>IF(B984&lt;&gt;"",IF(OR(O984=0,O984=999),"",SUMIFS($E$2:E984,$A$2:A984,A984)-SUMIFS($F$2:F984,$A$2:A984,A984)),"")</f>
        <v/>
      </c>
      <c r="I984" s="109" t="str">
        <f t="shared" si="47"/>
        <v/>
      </c>
      <c r="J984" s="113"/>
      <c r="K984" s="90"/>
      <c r="L984" s="73"/>
      <c r="M984" s="69" t="str">
        <f>IF(C984&lt;&gt;"",DailyLog!$S$3,"")</f>
        <v/>
      </c>
      <c r="N984" s="56" t="str">
        <f t="shared" si="46"/>
        <v/>
      </c>
      <c r="O984" s="53" t="str">
        <f>IF($B984&lt;&gt;"",IF(ISNUMBER(_xlfn.XMATCH($B984,Language!$A$6:$E$6)),0,IF(ISNUMBER(_xlfn.XMATCH($B984,Language!$A$29:$E$29)),'Lista de Prestatarios'!$B$3,VLOOKUP(B984,'Lista de Prestatarios'!$A$2:$B$500,2,FALSE))),"")</f>
        <v/>
      </c>
      <c r="P984" s="58" t="str">
        <f>IF(B984&lt;&gt;"",IF(OR(D984&gt;0,G984&gt;0),COUNTIF($B$2:B984,B984),COUNTIFS($B$2:B984,B984,$E$2:E984,"&gt;0")),"")</f>
        <v/>
      </c>
    </row>
    <row r="985" spans="1:16" x14ac:dyDescent="0.35">
      <c r="A985" s="51" t="str">
        <f t="shared" si="45"/>
        <v/>
      </c>
      <c r="B985" s="99"/>
      <c r="C985" s="3"/>
      <c r="D985" s="13"/>
      <c r="E985" s="13"/>
      <c r="F985" s="13"/>
      <c r="G985" s="81"/>
      <c r="H985" s="107" t="str">
        <f>IF(B985&lt;&gt;"",IF(OR(O985=0,O985=999),"",SUMIFS($E$2:E985,$A$2:A985,A985)-SUMIFS($F$2:F985,$A$2:A985,A985)),"")</f>
        <v/>
      </c>
      <c r="I985" s="109" t="str">
        <f t="shared" si="47"/>
        <v/>
      </c>
      <c r="J985" s="113"/>
      <c r="K985" s="90"/>
      <c r="L985" s="73"/>
      <c r="M985" s="69" t="str">
        <f>IF(C985&lt;&gt;"",DailyLog!$S$3,"")</f>
        <v/>
      </c>
      <c r="N985" s="56" t="str">
        <f t="shared" si="46"/>
        <v/>
      </c>
      <c r="O985" s="53" t="str">
        <f>IF($B985&lt;&gt;"",IF(ISNUMBER(_xlfn.XMATCH($B985,Language!$A$6:$E$6)),0,IF(ISNUMBER(_xlfn.XMATCH($B985,Language!$A$29:$E$29)),'Lista de Prestatarios'!$B$3,VLOOKUP(B985,'Lista de Prestatarios'!$A$2:$B$500,2,FALSE))),"")</f>
        <v/>
      </c>
      <c r="P985" s="58" t="str">
        <f>IF(B985&lt;&gt;"",IF(OR(D985&gt;0,G985&gt;0),COUNTIF($B$2:B985,B985),COUNTIFS($B$2:B985,B985,$E$2:E985,"&gt;0")),"")</f>
        <v/>
      </c>
    </row>
    <row r="986" spans="1:16" x14ac:dyDescent="0.35">
      <c r="A986" s="51" t="str">
        <f t="shared" si="45"/>
        <v/>
      </c>
      <c r="B986" s="99"/>
      <c r="C986" s="3"/>
      <c r="D986" s="13"/>
      <c r="E986" s="13"/>
      <c r="F986" s="13"/>
      <c r="G986" s="81"/>
      <c r="H986" s="107" t="str">
        <f>IF(B986&lt;&gt;"",IF(OR(O986=0,O986=999),"",SUMIFS($E$2:E986,$A$2:A986,A986)-SUMIFS($F$2:F986,$A$2:A986,A986)),"")</f>
        <v/>
      </c>
      <c r="I986" s="109" t="str">
        <f t="shared" si="47"/>
        <v/>
      </c>
      <c r="J986" s="113"/>
      <c r="K986" s="90"/>
      <c r="L986" s="73"/>
      <c r="M986" s="69" t="str">
        <f>IF(C986&lt;&gt;"",DailyLog!$S$3,"")</f>
        <v/>
      </c>
      <c r="N986" s="56" t="str">
        <f t="shared" si="46"/>
        <v/>
      </c>
      <c r="O986" s="53" t="str">
        <f>IF($B986&lt;&gt;"",IF(ISNUMBER(_xlfn.XMATCH($B986,Language!$A$6:$E$6)),0,IF(ISNUMBER(_xlfn.XMATCH($B986,Language!$A$29:$E$29)),'Lista de Prestatarios'!$B$3,VLOOKUP(B986,'Lista de Prestatarios'!$A$2:$B$500,2,FALSE))),"")</f>
        <v/>
      </c>
      <c r="P986" s="58" t="str">
        <f>IF(B986&lt;&gt;"",IF(OR(D986&gt;0,G986&gt;0),COUNTIF($B$2:B986,B986),COUNTIFS($B$2:B986,B986,$E$2:E986,"&gt;0")),"")</f>
        <v/>
      </c>
    </row>
    <row r="987" spans="1:16" x14ac:dyDescent="0.35">
      <c r="A987" s="51" t="str">
        <f t="shared" si="45"/>
        <v/>
      </c>
      <c r="B987" s="99"/>
      <c r="C987" s="3"/>
      <c r="D987" s="13"/>
      <c r="E987" s="13"/>
      <c r="F987" s="13"/>
      <c r="G987" s="81"/>
      <c r="H987" s="107" t="str">
        <f>IF(B987&lt;&gt;"",IF(OR(O987=0,O987=999),"",SUMIFS($E$2:E987,$A$2:A987,A987)-SUMIFS($F$2:F987,$A$2:A987,A987)),"")</f>
        <v/>
      </c>
      <c r="I987" s="109" t="str">
        <f t="shared" si="47"/>
        <v/>
      </c>
      <c r="J987" s="113"/>
      <c r="K987" s="90"/>
      <c r="L987" s="73"/>
      <c r="M987" s="69" t="str">
        <f>IF(C987&lt;&gt;"",DailyLog!$S$3,"")</f>
        <v/>
      </c>
      <c r="N987" s="56" t="str">
        <f t="shared" si="46"/>
        <v/>
      </c>
      <c r="O987" s="53" t="str">
        <f>IF($B987&lt;&gt;"",IF(ISNUMBER(_xlfn.XMATCH($B987,Language!$A$6:$E$6)),0,IF(ISNUMBER(_xlfn.XMATCH($B987,Language!$A$29:$E$29)),'Lista de Prestatarios'!$B$3,VLOOKUP(B987,'Lista de Prestatarios'!$A$2:$B$500,2,FALSE))),"")</f>
        <v/>
      </c>
      <c r="P987" s="58" t="str">
        <f>IF(B987&lt;&gt;"",IF(OR(D987&gt;0,G987&gt;0),COUNTIF($B$2:B987,B987),COUNTIFS($B$2:B987,B987,$E$2:E987,"&gt;0")),"")</f>
        <v/>
      </c>
    </row>
    <row r="988" spans="1:16" x14ac:dyDescent="0.35">
      <c r="A988" s="51" t="str">
        <f t="shared" si="45"/>
        <v/>
      </c>
      <c r="B988" s="99"/>
      <c r="C988" s="3"/>
      <c r="D988" s="13"/>
      <c r="E988" s="13"/>
      <c r="F988" s="13"/>
      <c r="G988" s="81"/>
      <c r="H988" s="107" t="str">
        <f>IF(B988&lt;&gt;"",IF(OR(O988=0,O988=999),"",SUMIFS($E$2:E988,$A$2:A988,A988)-SUMIFS($F$2:F988,$A$2:A988,A988)),"")</f>
        <v/>
      </c>
      <c r="I988" s="109" t="str">
        <f t="shared" si="47"/>
        <v/>
      </c>
      <c r="J988" s="113"/>
      <c r="K988" s="90"/>
      <c r="L988" s="73"/>
      <c r="M988" s="69" t="str">
        <f>IF(C988&lt;&gt;"",DailyLog!$S$3,"")</f>
        <v/>
      </c>
      <c r="N988" s="56" t="str">
        <f t="shared" si="46"/>
        <v/>
      </c>
      <c r="O988" s="53" t="str">
        <f>IF($B988&lt;&gt;"",IF(ISNUMBER(_xlfn.XMATCH($B988,Language!$A$6:$E$6)),0,IF(ISNUMBER(_xlfn.XMATCH($B988,Language!$A$29:$E$29)),'Lista de Prestatarios'!$B$3,VLOOKUP(B988,'Lista de Prestatarios'!$A$2:$B$500,2,FALSE))),"")</f>
        <v/>
      </c>
      <c r="P988" s="58" t="str">
        <f>IF(B988&lt;&gt;"",IF(OR(D988&gt;0,G988&gt;0),COUNTIF($B$2:B988,B988),COUNTIFS($B$2:B988,B988,$E$2:E988,"&gt;0")),"")</f>
        <v/>
      </c>
    </row>
    <row r="989" spans="1:16" x14ac:dyDescent="0.35">
      <c r="A989" s="51" t="str">
        <f t="shared" si="45"/>
        <v/>
      </c>
      <c r="B989" s="99"/>
      <c r="C989" s="3"/>
      <c r="D989" s="13"/>
      <c r="E989" s="13"/>
      <c r="F989" s="13"/>
      <c r="G989" s="81"/>
      <c r="H989" s="107" t="str">
        <f>IF(B989&lt;&gt;"",IF(OR(O989=0,O989=999),"",SUMIFS($E$2:E989,$A$2:A989,A989)-SUMIFS($F$2:F989,$A$2:A989,A989)),"")</f>
        <v/>
      </c>
      <c r="I989" s="109" t="str">
        <f t="shared" si="47"/>
        <v/>
      </c>
      <c r="J989" s="113"/>
      <c r="K989" s="90"/>
      <c r="L989" s="73"/>
      <c r="M989" s="69" t="str">
        <f>IF(C989&lt;&gt;"",DailyLog!$S$3,"")</f>
        <v/>
      </c>
      <c r="N989" s="56" t="str">
        <f t="shared" si="46"/>
        <v/>
      </c>
      <c r="O989" s="53" t="str">
        <f>IF($B989&lt;&gt;"",IF(ISNUMBER(_xlfn.XMATCH($B989,Language!$A$6:$E$6)),0,IF(ISNUMBER(_xlfn.XMATCH($B989,Language!$A$29:$E$29)),'Lista de Prestatarios'!$B$3,VLOOKUP(B989,'Lista de Prestatarios'!$A$2:$B$500,2,FALSE))),"")</f>
        <v/>
      </c>
      <c r="P989" s="58" t="str">
        <f>IF(B989&lt;&gt;"",IF(OR(D989&gt;0,G989&gt;0),COUNTIF($B$2:B989,B989),COUNTIFS($B$2:B989,B989,$E$2:E989,"&gt;0")),"")</f>
        <v/>
      </c>
    </row>
    <row r="990" spans="1:16" x14ac:dyDescent="0.35">
      <c r="A990" s="51" t="str">
        <f t="shared" si="45"/>
        <v/>
      </c>
      <c r="B990" s="99"/>
      <c r="C990" s="3"/>
      <c r="D990" s="13"/>
      <c r="E990" s="13"/>
      <c r="F990" s="13"/>
      <c r="G990" s="81"/>
      <c r="H990" s="107" t="str">
        <f>IF(B990&lt;&gt;"",IF(OR(O990=0,O990=999),"",SUMIFS($E$2:E990,$A$2:A990,A990)-SUMIFS($F$2:F990,$A$2:A990,A990)),"")</f>
        <v/>
      </c>
      <c r="I990" s="109" t="str">
        <f t="shared" si="47"/>
        <v/>
      </c>
      <c r="J990" s="113"/>
      <c r="K990" s="90"/>
      <c r="L990" s="73"/>
      <c r="M990" s="69" t="str">
        <f>IF(C990&lt;&gt;"",DailyLog!$S$3,"")</f>
        <v/>
      </c>
      <c r="N990" s="56" t="str">
        <f t="shared" si="46"/>
        <v/>
      </c>
      <c r="O990" s="53" t="str">
        <f>IF($B990&lt;&gt;"",IF(ISNUMBER(_xlfn.XMATCH($B990,Language!$A$6:$E$6)),0,IF(ISNUMBER(_xlfn.XMATCH($B990,Language!$A$29:$E$29)),'Lista de Prestatarios'!$B$3,VLOOKUP(B990,'Lista de Prestatarios'!$A$2:$B$500,2,FALSE))),"")</f>
        <v/>
      </c>
      <c r="P990" s="58" t="str">
        <f>IF(B990&lt;&gt;"",IF(OR(D990&gt;0,G990&gt;0),COUNTIF($B$2:B990,B990),COUNTIFS($B$2:B990,B990,$E$2:E990,"&gt;0")),"")</f>
        <v/>
      </c>
    </row>
    <row r="991" spans="1:16" x14ac:dyDescent="0.35">
      <c r="A991" s="51" t="str">
        <f t="shared" si="45"/>
        <v/>
      </c>
      <c r="B991" s="99"/>
      <c r="C991" s="3"/>
      <c r="D991" s="13"/>
      <c r="E991" s="13"/>
      <c r="F991" s="13"/>
      <c r="G991" s="81"/>
      <c r="H991" s="107" t="str">
        <f>IF(B991&lt;&gt;"",IF(OR(O991=0,O991=999),"",SUMIFS($E$2:E991,$A$2:A991,A991)-SUMIFS($F$2:F991,$A$2:A991,A991)),"")</f>
        <v/>
      </c>
      <c r="I991" s="109" t="str">
        <f t="shared" si="47"/>
        <v/>
      </c>
      <c r="J991" s="113"/>
      <c r="K991" s="90"/>
      <c r="L991" s="73"/>
      <c r="M991" s="69" t="str">
        <f>IF(C991&lt;&gt;"",DailyLog!$S$3,"")</f>
        <v/>
      </c>
      <c r="N991" s="56" t="str">
        <f t="shared" si="46"/>
        <v/>
      </c>
      <c r="O991" s="53" t="str">
        <f>IF($B991&lt;&gt;"",IF(ISNUMBER(_xlfn.XMATCH($B991,Language!$A$6:$E$6)),0,IF(ISNUMBER(_xlfn.XMATCH($B991,Language!$A$29:$E$29)),'Lista de Prestatarios'!$B$3,VLOOKUP(B991,'Lista de Prestatarios'!$A$2:$B$500,2,FALSE))),"")</f>
        <v/>
      </c>
      <c r="P991" s="58" t="str">
        <f>IF(B991&lt;&gt;"",IF(OR(D991&gt;0,G991&gt;0),COUNTIF($B$2:B991,B991),COUNTIFS($B$2:B991,B991,$E$2:E991,"&gt;0")),"")</f>
        <v/>
      </c>
    </row>
    <row r="992" spans="1:16" x14ac:dyDescent="0.35">
      <c r="A992" s="51" t="str">
        <f t="shared" si="45"/>
        <v/>
      </c>
      <c r="B992" s="99"/>
      <c r="C992" s="3"/>
      <c r="D992" s="13"/>
      <c r="E992" s="13"/>
      <c r="F992" s="13"/>
      <c r="G992" s="81"/>
      <c r="H992" s="107" t="str">
        <f>IF(B992&lt;&gt;"",IF(OR(O992=0,O992=999),"",SUMIFS($E$2:E992,$A$2:A992,A992)-SUMIFS($F$2:F992,$A$2:A992,A992)),"")</f>
        <v/>
      </c>
      <c r="I992" s="109" t="str">
        <f t="shared" si="47"/>
        <v/>
      </c>
      <c r="J992" s="113"/>
      <c r="K992" s="90"/>
      <c r="L992" s="73"/>
      <c r="M992" s="69" t="str">
        <f>IF(C992&lt;&gt;"",DailyLog!$S$3,"")</f>
        <v/>
      </c>
      <c r="N992" s="56" t="str">
        <f t="shared" si="46"/>
        <v/>
      </c>
      <c r="O992" s="53" t="str">
        <f>IF($B992&lt;&gt;"",IF(ISNUMBER(_xlfn.XMATCH($B992,Language!$A$6:$E$6)),0,IF(ISNUMBER(_xlfn.XMATCH($B992,Language!$A$29:$E$29)),'Lista de Prestatarios'!$B$3,VLOOKUP(B992,'Lista de Prestatarios'!$A$2:$B$500,2,FALSE))),"")</f>
        <v/>
      </c>
      <c r="P992" s="58" t="str">
        <f>IF(B992&lt;&gt;"",IF(OR(D992&gt;0,G992&gt;0),COUNTIF($B$2:B992,B992),COUNTIFS($B$2:B992,B992,$E$2:E992,"&gt;0")),"")</f>
        <v/>
      </c>
    </row>
    <row r="993" spans="1:16" x14ac:dyDescent="0.35">
      <c r="A993" s="51" t="str">
        <f t="shared" si="45"/>
        <v/>
      </c>
      <c r="B993" s="99"/>
      <c r="C993" s="3"/>
      <c r="D993" s="13"/>
      <c r="E993" s="13"/>
      <c r="F993" s="13"/>
      <c r="G993" s="81"/>
      <c r="H993" s="107" t="str">
        <f>IF(B993&lt;&gt;"",IF(OR(O993=0,O993=999),"",SUMIFS($E$2:E993,$A$2:A993,A993)-SUMIFS($F$2:F993,$A$2:A993,A993)),"")</f>
        <v/>
      </c>
      <c r="I993" s="109" t="str">
        <f t="shared" si="47"/>
        <v/>
      </c>
      <c r="J993" s="113"/>
      <c r="K993" s="90"/>
      <c r="L993" s="73"/>
      <c r="M993" s="69" t="str">
        <f>IF(C993&lt;&gt;"",DailyLog!$S$3,"")</f>
        <v/>
      </c>
      <c r="N993" s="56" t="str">
        <f t="shared" si="46"/>
        <v/>
      </c>
      <c r="O993" s="53" t="str">
        <f>IF($B993&lt;&gt;"",IF(ISNUMBER(_xlfn.XMATCH($B993,Language!$A$6:$E$6)),0,IF(ISNUMBER(_xlfn.XMATCH($B993,Language!$A$29:$E$29)),'Lista de Prestatarios'!$B$3,VLOOKUP(B993,'Lista de Prestatarios'!$A$2:$B$500,2,FALSE))),"")</f>
        <v/>
      </c>
      <c r="P993" s="58" t="str">
        <f>IF(B993&lt;&gt;"",IF(OR(D993&gt;0,G993&gt;0),COUNTIF($B$2:B993,B993),COUNTIFS($B$2:B993,B993,$E$2:E993,"&gt;0")),"")</f>
        <v/>
      </c>
    </row>
    <row r="994" spans="1:16" x14ac:dyDescent="0.35">
      <c r="A994" s="51" t="str">
        <f t="shared" si="45"/>
        <v/>
      </c>
      <c r="B994" s="99"/>
      <c r="C994" s="3"/>
      <c r="D994" s="13"/>
      <c r="E994" s="13"/>
      <c r="F994" s="13"/>
      <c r="G994" s="81"/>
      <c r="H994" s="107" t="str">
        <f>IF(B994&lt;&gt;"",IF(OR(O994=0,O994=999),"",SUMIFS($E$2:E994,$A$2:A994,A994)-SUMIFS($F$2:F994,$A$2:A994,A994)),"")</f>
        <v/>
      </c>
      <c r="I994" s="109" t="str">
        <f t="shared" si="47"/>
        <v/>
      </c>
      <c r="J994" s="113"/>
      <c r="K994" s="90"/>
      <c r="L994" s="73"/>
      <c r="M994" s="69" t="str">
        <f>IF(C994&lt;&gt;"",DailyLog!$S$3,"")</f>
        <v/>
      </c>
      <c r="N994" s="56" t="str">
        <f t="shared" si="46"/>
        <v/>
      </c>
      <c r="O994" s="53" t="str">
        <f>IF($B994&lt;&gt;"",IF(ISNUMBER(_xlfn.XMATCH($B994,Language!$A$6:$E$6)),0,IF(ISNUMBER(_xlfn.XMATCH($B994,Language!$A$29:$E$29)),'Lista de Prestatarios'!$B$3,VLOOKUP(B994,'Lista de Prestatarios'!$A$2:$B$500,2,FALSE))),"")</f>
        <v/>
      </c>
      <c r="P994" s="58" t="str">
        <f>IF(B994&lt;&gt;"",IF(OR(D994&gt;0,G994&gt;0),COUNTIF($B$2:B994,B994),COUNTIFS($B$2:B994,B994,$E$2:E994,"&gt;0")),"")</f>
        <v/>
      </c>
    </row>
    <row r="995" spans="1:16" x14ac:dyDescent="0.35">
      <c r="A995" s="51" t="str">
        <f t="shared" si="45"/>
        <v/>
      </c>
      <c r="B995" s="99"/>
      <c r="C995" s="3"/>
      <c r="D995" s="13"/>
      <c r="E995" s="13"/>
      <c r="F995" s="13"/>
      <c r="G995" s="81"/>
      <c r="H995" s="107" t="str">
        <f>IF(B995&lt;&gt;"",IF(OR(O995=0,O995=999),"",SUMIFS($E$2:E995,$A$2:A995,A995)-SUMIFS($F$2:F995,$A$2:A995,A995)),"")</f>
        <v/>
      </c>
      <c r="I995" s="109" t="str">
        <f t="shared" si="47"/>
        <v/>
      </c>
      <c r="J995" s="113"/>
      <c r="K995" s="90"/>
      <c r="L995" s="73"/>
      <c r="M995" s="69" t="str">
        <f>IF(C995&lt;&gt;"",DailyLog!$S$3,"")</f>
        <v/>
      </c>
      <c r="N995" s="56" t="str">
        <f t="shared" si="46"/>
        <v/>
      </c>
      <c r="O995" s="53" t="str">
        <f>IF($B995&lt;&gt;"",IF(ISNUMBER(_xlfn.XMATCH($B995,Language!$A$6:$E$6)),0,IF(ISNUMBER(_xlfn.XMATCH($B995,Language!$A$29:$E$29)),'Lista de Prestatarios'!$B$3,VLOOKUP(B995,'Lista de Prestatarios'!$A$2:$B$500,2,FALSE))),"")</f>
        <v/>
      </c>
      <c r="P995" s="58" t="str">
        <f>IF(B995&lt;&gt;"",IF(OR(D995&gt;0,G995&gt;0),COUNTIF($B$2:B995,B995),COUNTIFS($B$2:B995,B995,$E$2:E995,"&gt;0")),"")</f>
        <v/>
      </c>
    </row>
    <row r="996" spans="1:16" x14ac:dyDescent="0.35">
      <c r="A996" s="51" t="str">
        <f t="shared" si="45"/>
        <v/>
      </c>
      <c r="B996" s="99"/>
      <c r="C996" s="3"/>
      <c r="D996" s="13"/>
      <c r="E996" s="13"/>
      <c r="F996" s="13"/>
      <c r="G996" s="81"/>
      <c r="H996" s="107" t="str">
        <f>IF(B996&lt;&gt;"",IF(OR(O996=0,O996=999),"",SUMIFS($E$2:E996,$A$2:A996,A996)-SUMIFS($F$2:F996,$A$2:A996,A996)),"")</f>
        <v/>
      </c>
      <c r="I996" s="109" t="str">
        <f t="shared" si="47"/>
        <v/>
      </c>
      <c r="J996" s="113"/>
      <c r="K996" s="90"/>
      <c r="L996" s="73"/>
      <c r="M996" s="69" t="str">
        <f>IF(C996&lt;&gt;"",DailyLog!$S$3,"")</f>
        <v/>
      </c>
      <c r="N996" s="56" t="str">
        <f t="shared" si="46"/>
        <v/>
      </c>
      <c r="O996" s="53" t="str">
        <f>IF($B996&lt;&gt;"",IF(ISNUMBER(_xlfn.XMATCH($B996,Language!$A$6:$E$6)),0,IF(ISNUMBER(_xlfn.XMATCH($B996,Language!$A$29:$E$29)),'Lista de Prestatarios'!$B$3,VLOOKUP(B996,'Lista de Prestatarios'!$A$2:$B$500,2,FALSE))),"")</f>
        <v/>
      </c>
      <c r="P996" s="58" t="str">
        <f>IF(B996&lt;&gt;"",IF(OR(D996&gt;0,G996&gt;0),COUNTIF($B$2:B996,B996),COUNTIFS($B$2:B996,B996,$E$2:E996,"&gt;0")),"")</f>
        <v/>
      </c>
    </row>
    <row r="997" spans="1:16" x14ac:dyDescent="0.35">
      <c r="A997" s="51" t="str">
        <f t="shared" si="45"/>
        <v/>
      </c>
      <c r="B997" s="99"/>
      <c r="C997" s="3"/>
      <c r="D997" s="13"/>
      <c r="E997" s="13"/>
      <c r="F997" s="13"/>
      <c r="G997" s="81"/>
      <c r="H997" s="107" t="str">
        <f>IF(B997&lt;&gt;"",IF(OR(O997=0,O997=999),"",SUMIFS($E$2:E997,$A$2:A997,A997)-SUMIFS($F$2:F997,$A$2:A997,A997)),"")</f>
        <v/>
      </c>
      <c r="I997" s="109" t="str">
        <f t="shared" si="47"/>
        <v/>
      </c>
      <c r="J997" s="113"/>
      <c r="K997" s="90"/>
      <c r="L997" s="73"/>
      <c r="M997" s="69" t="str">
        <f>IF(C997&lt;&gt;"",DailyLog!$S$3,"")</f>
        <v/>
      </c>
      <c r="N997" s="56" t="str">
        <f t="shared" si="46"/>
        <v/>
      </c>
      <c r="O997" s="53" t="str">
        <f>IF($B997&lt;&gt;"",IF(ISNUMBER(_xlfn.XMATCH($B997,Language!$A$6:$E$6)),0,IF(ISNUMBER(_xlfn.XMATCH($B997,Language!$A$29:$E$29)),'Lista de Prestatarios'!$B$3,VLOOKUP(B997,'Lista de Prestatarios'!$A$2:$B$500,2,FALSE))),"")</f>
        <v/>
      </c>
      <c r="P997" s="58" t="str">
        <f>IF(B997&lt;&gt;"",IF(OR(D997&gt;0,G997&gt;0),COUNTIF($B$2:B997,B997),COUNTIFS($B$2:B997,B997,$E$2:E997,"&gt;0")),"")</f>
        <v/>
      </c>
    </row>
    <row r="998" spans="1:16" x14ac:dyDescent="0.35">
      <c r="A998" s="51" t="str">
        <f t="shared" si="45"/>
        <v/>
      </c>
      <c r="B998" s="99"/>
      <c r="C998" s="3"/>
      <c r="D998" s="13"/>
      <c r="E998" s="13"/>
      <c r="F998" s="13"/>
      <c r="G998" s="81"/>
      <c r="H998" s="107" t="str">
        <f>IF(B998&lt;&gt;"",IF(OR(O998=0,O998=999),"",SUMIFS($E$2:E998,$A$2:A998,A998)-SUMIFS($F$2:F998,$A$2:A998,A998)),"")</f>
        <v/>
      </c>
      <c r="I998" s="109" t="str">
        <f t="shared" si="47"/>
        <v/>
      </c>
      <c r="J998" s="113"/>
      <c r="K998" s="90"/>
      <c r="L998" s="73"/>
      <c r="M998" s="69" t="str">
        <f>IF(C998&lt;&gt;"",DailyLog!$S$3,"")</f>
        <v/>
      </c>
      <c r="N998" s="56" t="str">
        <f t="shared" si="46"/>
        <v/>
      </c>
      <c r="O998" s="53" t="str">
        <f>IF($B998&lt;&gt;"",IF(ISNUMBER(_xlfn.XMATCH($B998,Language!$A$6:$E$6)),0,IF(ISNUMBER(_xlfn.XMATCH($B998,Language!$A$29:$E$29)),'Lista de Prestatarios'!$B$3,VLOOKUP(B998,'Lista de Prestatarios'!$A$2:$B$500,2,FALSE))),"")</f>
        <v/>
      </c>
      <c r="P998" s="58" t="str">
        <f>IF(B998&lt;&gt;"",IF(OR(D998&gt;0,G998&gt;0),COUNTIF($B$2:B998,B998),COUNTIFS($B$2:B998,B998,$E$2:E998,"&gt;0")),"")</f>
        <v/>
      </c>
    </row>
    <row r="999" spans="1:16" x14ac:dyDescent="0.35">
      <c r="A999" s="51" t="str">
        <f t="shared" si="45"/>
        <v/>
      </c>
      <c r="B999" s="99"/>
      <c r="C999" s="3"/>
      <c r="D999" s="13"/>
      <c r="E999" s="13"/>
      <c r="F999" s="13"/>
      <c r="G999" s="81"/>
      <c r="H999" s="107" t="str">
        <f>IF(B999&lt;&gt;"",IF(OR(O999=0,O999=999),"",SUMIFS($E$2:E999,$A$2:A999,A999)-SUMIFS($F$2:F999,$A$2:A999,A999)),"")</f>
        <v/>
      </c>
      <c r="I999" s="109" t="str">
        <f t="shared" si="47"/>
        <v/>
      </c>
      <c r="J999" s="113"/>
      <c r="K999" s="90"/>
      <c r="L999" s="73"/>
      <c r="M999" s="69" t="str">
        <f>IF(C999&lt;&gt;"",DailyLog!$S$3,"")</f>
        <v/>
      </c>
      <c r="N999" s="56" t="str">
        <f t="shared" si="46"/>
        <v/>
      </c>
      <c r="O999" s="53" t="str">
        <f>IF($B999&lt;&gt;"",IF(ISNUMBER(_xlfn.XMATCH($B999,Language!$A$6:$E$6)),0,IF(ISNUMBER(_xlfn.XMATCH($B999,Language!$A$29:$E$29)),'Lista de Prestatarios'!$B$3,VLOOKUP(B999,'Lista de Prestatarios'!$A$2:$B$500,2,FALSE))),"")</f>
        <v/>
      </c>
      <c r="P999" s="58" t="str">
        <f>IF(B999&lt;&gt;"",IF(OR(D999&gt;0,G999&gt;0),COUNTIF($B$2:B999,B999),COUNTIFS($B$2:B999,B999,$E$2:E999,"&gt;0")),"")</f>
        <v/>
      </c>
    </row>
    <row r="1000" spans="1:16" x14ac:dyDescent="0.35">
      <c r="A1000" s="51" t="str">
        <f t="shared" si="45"/>
        <v/>
      </c>
      <c r="B1000" s="99"/>
      <c r="C1000" s="3"/>
      <c r="D1000" s="13"/>
      <c r="E1000" s="13"/>
      <c r="F1000" s="13"/>
      <c r="G1000" s="81"/>
      <c r="H1000" s="107" t="str">
        <f>IF(B1000&lt;&gt;"",IF(OR(O1000=0,O1000=999),"",SUMIFS($E$2:E1000,$A$2:A1000,A1000)-SUMIFS($F$2:F1000,$A$2:A1000,A1000)),"")</f>
        <v/>
      </c>
      <c r="I1000" s="109" t="str">
        <f t="shared" si="47"/>
        <v/>
      </c>
      <c r="J1000" s="113"/>
      <c r="K1000" s="90"/>
      <c r="L1000" s="73"/>
      <c r="M1000" s="69" t="str">
        <f>IF(C1000&lt;&gt;"",DailyLog!$S$3,"")</f>
        <v/>
      </c>
      <c r="N1000" s="56" t="str">
        <f t="shared" si="46"/>
        <v/>
      </c>
      <c r="O1000" s="53" t="str">
        <f>IF($B1000&lt;&gt;"",IF(ISNUMBER(_xlfn.XMATCH($B1000,Language!$A$6:$E$6)),0,IF(ISNUMBER(_xlfn.XMATCH($B1000,Language!$A$29:$E$29)),'Lista de Prestatarios'!$B$3,VLOOKUP(B1000,'Lista de Prestatarios'!$A$2:$B$500,2,FALSE))),"")</f>
        <v/>
      </c>
      <c r="P1000" s="58" t="str">
        <f>IF(B1000&lt;&gt;"",IF(OR(D1000&gt;0,G1000&gt;0),COUNTIF($B$2:B1000,B1000),COUNTIFS($B$2:B1000,B1000,$E$2:E1000,"&gt;0")),"")</f>
        <v/>
      </c>
    </row>
    <row r="1001" spans="1:16" x14ac:dyDescent="0.35">
      <c r="A1001" s="51" t="str">
        <f t="shared" si="45"/>
        <v/>
      </c>
      <c r="B1001" s="99"/>
      <c r="C1001" s="3"/>
      <c r="D1001" s="13"/>
      <c r="E1001" s="13"/>
      <c r="F1001" s="13"/>
      <c r="G1001" s="81"/>
      <c r="H1001" s="107" t="str">
        <f>IF(B1001&lt;&gt;"",IF(OR(O1001=0,O1001=999),"",SUMIFS($E$2:E1001,$A$2:A1001,A1001)-SUMIFS($F$2:F1001,$A$2:A1001,A1001)),"")</f>
        <v/>
      </c>
      <c r="I1001" s="109" t="str">
        <f t="shared" si="47"/>
        <v/>
      </c>
      <c r="J1001" s="113"/>
      <c r="K1001" s="90"/>
      <c r="L1001" s="73"/>
      <c r="M1001" s="69" t="str">
        <f>IF(C1001&lt;&gt;"",DailyLog!$S$3,"")</f>
        <v/>
      </c>
      <c r="N1001" s="56" t="str">
        <f t="shared" si="46"/>
        <v/>
      </c>
      <c r="O1001" s="53" t="str">
        <f>IF($B1001&lt;&gt;"",IF(ISNUMBER(_xlfn.XMATCH($B1001,Language!$A$6:$E$6)),0,IF(ISNUMBER(_xlfn.XMATCH($B1001,Language!$A$29:$E$29)),'Lista de Prestatarios'!$B$3,VLOOKUP(B1001,'Lista de Prestatarios'!$A$2:$B$500,2,FALSE))),"")</f>
        <v/>
      </c>
      <c r="P1001" s="58" t="str">
        <f>IF(B1001&lt;&gt;"",IF(OR(D1001&gt;0,G1001&gt;0),COUNTIF($B$2:B1001,B1001),COUNTIFS($B$2:B1001,B1001,$E$2:E1001,"&gt;0")),"")</f>
        <v/>
      </c>
    </row>
    <row r="1002" spans="1:16" x14ac:dyDescent="0.35">
      <c r="A1002" s="51" t="str">
        <f t="shared" si="45"/>
        <v/>
      </c>
      <c r="B1002" s="99"/>
      <c r="C1002" s="3"/>
      <c r="D1002" s="13"/>
      <c r="E1002" s="13"/>
      <c r="F1002" s="13"/>
      <c r="G1002" s="81"/>
      <c r="H1002" s="107" t="str">
        <f>IF(B1002&lt;&gt;"",IF(OR(O1002=0,O1002=999),"",SUMIFS($E$2:E1002,$A$2:A1002,A1002)-SUMIFS($F$2:F1002,$A$2:A1002,A1002)),"")</f>
        <v/>
      </c>
      <c r="I1002" s="109" t="str">
        <f t="shared" si="47"/>
        <v/>
      </c>
      <c r="J1002" s="113"/>
      <c r="K1002" s="90"/>
      <c r="L1002" s="73"/>
      <c r="M1002" s="69" t="str">
        <f>IF(C1002&lt;&gt;"",DailyLog!$S$3,"")</f>
        <v/>
      </c>
      <c r="N1002" s="56" t="str">
        <f t="shared" si="46"/>
        <v/>
      </c>
      <c r="O1002" s="53" t="str">
        <f>IF($B1002&lt;&gt;"",IF(ISNUMBER(_xlfn.XMATCH($B1002,Language!$A$6:$E$6)),0,IF(ISNUMBER(_xlfn.XMATCH($B1002,Language!$A$29:$E$29)),'Lista de Prestatarios'!$B$3,VLOOKUP(B1002,'Lista de Prestatarios'!$A$2:$B$500,2,FALSE))),"")</f>
        <v/>
      </c>
      <c r="P1002" s="58" t="str">
        <f>IF(B1002&lt;&gt;"",IF(OR(D1002&gt;0,G1002&gt;0),COUNTIF($B$2:B1002,B1002),COUNTIFS($B$2:B1002,B1002,$E$2:E1002,"&gt;0")),"")</f>
        <v/>
      </c>
    </row>
    <row r="1003" spans="1:16" x14ac:dyDescent="0.35">
      <c r="A1003" s="51" t="str">
        <f t="shared" si="45"/>
        <v/>
      </c>
      <c r="B1003" s="99"/>
      <c r="C1003" s="3"/>
      <c r="D1003" s="13"/>
      <c r="E1003" s="13"/>
      <c r="F1003" s="13"/>
      <c r="G1003" s="81"/>
      <c r="H1003" s="107" t="str">
        <f>IF(B1003&lt;&gt;"",IF(OR(O1003=0,O1003=999),"",SUMIFS($E$2:E1003,$A$2:A1003,A1003)-SUMIFS($F$2:F1003,$A$2:A1003,A1003)),"")</f>
        <v/>
      </c>
      <c r="I1003" s="109" t="str">
        <f t="shared" si="47"/>
        <v/>
      </c>
      <c r="J1003" s="113"/>
      <c r="K1003" s="90"/>
      <c r="L1003" s="73"/>
      <c r="M1003" s="69" t="str">
        <f>IF(C1003&lt;&gt;"",DailyLog!$S$3,"")</f>
        <v/>
      </c>
      <c r="N1003" s="56" t="str">
        <f t="shared" si="46"/>
        <v/>
      </c>
      <c r="O1003" s="53" t="str">
        <f>IF($B1003&lt;&gt;"",IF(ISNUMBER(_xlfn.XMATCH($B1003,Language!$A$6:$E$6)),0,IF(ISNUMBER(_xlfn.XMATCH($B1003,Language!$A$29:$E$29)),'Lista de Prestatarios'!$B$3,VLOOKUP(B1003,'Lista de Prestatarios'!$A$2:$B$500,2,FALSE))),"")</f>
        <v/>
      </c>
      <c r="P1003" s="58" t="str">
        <f>IF(B1003&lt;&gt;"",IF(OR(D1003&gt;0,G1003&gt;0),COUNTIF($B$2:B1003,B1003),COUNTIFS($B$2:B1003,B1003,$E$2:E1003,"&gt;0")),"")</f>
        <v/>
      </c>
    </row>
    <row r="1004" spans="1:16" x14ac:dyDescent="0.35">
      <c r="A1004" s="51" t="str">
        <f t="shared" si="45"/>
        <v/>
      </c>
      <c r="B1004" s="99"/>
      <c r="C1004" s="3"/>
      <c r="D1004" s="13"/>
      <c r="E1004" s="13"/>
      <c r="F1004" s="13"/>
      <c r="G1004" s="81"/>
      <c r="H1004" s="107" t="str">
        <f>IF(B1004&lt;&gt;"",IF(OR(O1004=0,O1004=999),"",SUMIFS($E$2:E1004,$A$2:A1004,A1004)-SUMIFS($F$2:F1004,$A$2:A1004,A1004)),"")</f>
        <v/>
      </c>
      <c r="I1004" s="109" t="str">
        <f t="shared" si="47"/>
        <v/>
      </c>
      <c r="J1004" s="113"/>
      <c r="K1004" s="90"/>
      <c r="L1004" s="73"/>
      <c r="M1004" s="69" t="str">
        <f>IF(C1004&lt;&gt;"",DailyLog!$S$3,"")</f>
        <v/>
      </c>
      <c r="N1004" s="56" t="str">
        <f t="shared" si="46"/>
        <v/>
      </c>
      <c r="O1004" s="53" t="str">
        <f>IF($B1004&lt;&gt;"",IF(ISNUMBER(_xlfn.XMATCH($B1004,Language!$A$6:$E$6)),0,IF(ISNUMBER(_xlfn.XMATCH($B1004,Language!$A$29:$E$29)),'Lista de Prestatarios'!$B$3,VLOOKUP(B1004,'Lista de Prestatarios'!$A$2:$B$500,2,FALSE))),"")</f>
        <v/>
      </c>
      <c r="P1004" s="58" t="str">
        <f>IF(B1004&lt;&gt;"",IF(OR(D1004&gt;0,G1004&gt;0),COUNTIF($B$2:B1004,B1004),COUNTIFS($B$2:B1004,B1004,$E$2:E1004,"&gt;0")),"")</f>
        <v/>
      </c>
    </row>
    <row r="1005" spans="1:16" x14ac:dyDescent="0.35">
      <c r="A1005" s="51" t="str">
        <f t="shared" si="45"/>
        <v/>
      </c>
      <c r="B1005" s="99"/>
      <c r="C1005" s="3"/>
      <c r="D1005" s="13"/>
      <c r="E1005" s="13"/>
      <c r="F1005" s="13"/>
      <c r="G1005" s="81"/>
      <c r="H1005" s="107" t="str">
        <f>IF(B1005&lt;&gt;"",IF(OR(O1005=0,O1005=999),"",SUMIFS($E$2:E1005,$A$2:A1005,A1005)-SUMIFS($F$2:F1005,$A$2:A1005,A1005)),"")</f>
        <v/>
      </c>
      <c r="I1005" s="109" t="str">
        <f t="shared" si="47"/>
        <v/>
      </c>
      <c r="J1005" s="113"/>
      <c r="K1005" s="90"/>
      <c r="L1005" s="73"/>
      <c r="M1005" s="69" t="str">
        <f>IF(C1005&lt;&gt;"",DailyLog!$S$3,"")</f>
        <v/>
      </c>
      <c r="N1005" s="56" t="str">
        <f t="shared" si="46"/>
        <v/>
      </c>
      <c r="O1005" s="53" t="str">
        <f>IF($B1005&lt;&gt;"",IF(ISNUMBER(_xlfn.XMATCH($B1005,Language!$A$6:$E$6)),0,IF(ISNUMBER(_xlfn.XMATCH($B1005,Language!$A$29:$E$29)),'Lista de Prestatarios'!$B$3,VLOOKUP(B1005,'Lista de Prestatarios'!$A$2:$B$500,2,FALSE))),"")</f>
        <v/>
      </c>
      <c r="P1005" s="58" t="str">
        <f>IF(B1005&lt;&gt;"",IF(OR(D1005&gt;0,G1005&gt;0),COUNTIF($B$2:B1005,B1005),COUNTIFS($B$2:B1005,B1005,$E$2:E1005,"&gt;0")),"")</f>
        <v/>
      </c>
    </row>
    <row r="1006" spans="1:16" x14ac:dyDescent="0.35">
      <c r="A1006" s="51" t="str">
        <f t="shared" si="45"/>
        <v/>
      </c>
      <c r="B1006" s="99"/>
      <c r="C1006" s="3"/>
      <c r="D1006" s="13"/>
      <c r="E1006" s="13"/>
      <c r="F1006" s="13"/>
      <c r="G1006" s="81"/>
      <c r="H1006" s="107" t="str">
        <f>IF(B1006&lt;&gt;"",IF(OR(O1006=0,O1006=999),"",SUMIFS($E$2:E1006,$A$2:A1006,A1006)-SUMIFS($F$2:F1006,$A$2:A1006,A1006)),"")</f>
        <v/>
      </c>
      <c r="I1006" s="109" t="str">
        <f t="shared" si="47"/>
        <v/>
      </c>
      <c r="J1006" s="113"/>
      <c r="K1006" s="90"/>
      <c r="L1006" s="73"/>
      <c r="M1006" s="69" t="str">
        <f>IF(C1006&lt;&gt;"",DailyLog!$S$3,"")</f>
        <v/>
      </c>
      <c r="N1006" s="56" t="str">
        <f t="shared" si="46"/>
        <v/>
      </c>
      <c r="O1006" s="53" t="str">
        <f>IF($B1006&lt;&gt;"",IF(ISNUMBER(_xlfn.XMATCH($B1006,Language!$A$6:$E$6)),0,IF(ISNUMBER(_xlfn.XMATCH($B1006,Language!$A$29:$E$29)),'Lista de Prestatarios'!$B$3,VLOOKUP(B1006,'Lista de Prestatarios'!$A$2:$B$500,2,FALSE))),"")</f>
        <v/>
      </c>
      <c r="P1006" s="58" t="str">
        <f>IF(B1006&lt;&gt;"",IF(OR(D1006&gt;0,G1006&gt;0),COUNTIF($B$2:B1006,B1006),COUNTIFS($B$2:B1006,B1006,$E$2:E1006,"&gt;0")),"")</f>
        <v/>
      </c>
    </row>
    <row r="1007" spans="1:16" x14ac:dyDescent="0.35">
      <c r="A1007" s="51" t="str">
        <f t="shared" si="45"/>
        <v/>
      </c>
      <c r="B1007" s="99"/>
      <c r="C1007" s="3"/>
      <c r="D1007" s="13"/>
      <c r="E1007" s="13"/>
      <c r="F1007" s="13"/>
      <c r="G1007" s="81"/>
      <c r="H1007" s="107" t="str">
        <f>IF(B1007&lt;&gt;"",IF(OR(O1007=0,O1007=999),"",SUMIFS($E$2:E1007,$A$2:A1007,A1007)-SUMIFS($F$2:F1007,$A$2:A1007,A1007)),"")</f>
        <v/>
      </c>
      <c r="I1007" s="109" t="str">
        <f t="shared" si="47"/>
        <v/>
      </c>
      <c r="J1007" s="113"/>
      <c r="K1007" s="90"/>
      <c r="L1007" s="73"/>
      <c r="M1007" s="69" t="str">
        <f>IF(C1007&lt;&gt;"",DailyLog!$S$3,"")</f>
        <v/>
      </c>
      <c r="N1007" s="56" t="str">
        <f t="shared" si="46"/>
        <v/>
      </c>
      <c r="O1007" s="53" t="str">
        <f>IF($B1007&lt;&gt;"",IF(ISNUMBER(_xlfn.XMATCH($B1007,Language!$A$6:$E$6)),0,IF(ISNUMBER(_xlfn.XMATCH($B1007,Language!$A$29:$E$29)),'Lista de Prestatarios'!$B$3,VLOOKUP(B1007,'Lista de Prestatarios'!$A$2:$B$500,2,FALSE))),"")</f>
        <v/>
      </c>
      <c r="P1007" s="58" t="str">
        <f>IF(B1007&lt;&gt;"",IF(OR(D1007&gt;0,G1007&gt;0),COUNTIF($B$2:B1007,B1007),COUNTIFS($B$2:B1007,B1007,$E$2:E1007,"&gt;0")),"")</f>
        <v/>
      </c>
    </row>
    <row r="1008" spans="1:16" x14ac:dyDescent="0.35">
      <c r="A1008" s="51" t="str">
        <f t="shared" si="45"/>
        <v/>
      </c>
      <c r="B1008" s="99"/>
      <c r="C1008" s="3"/>
      <c r="D1008" s="13"/>
      <c r="E1008" s="13"/>
      <c r="F1008" s="13"/>
      <c r="G1008" s="81"/>
      <c r="H1008" s="107" t="str">
        <f>IF(B1008&lt;&gt;"",IF(OR(O1008=0,O1008=999),"",SUMIFS($E$2:E1008,$A$2:A1008,A1008)-SUMIFS($F$2:F1008,$A$2:A1008,A1008)),"")</f>
        <v/>
      </c>
      <c r="I1008" s="109" t="str">
        <f t="shared" si="47"/>
        <v/>
      </c>
      <c r="J1008" s="113"/>
      <c r="K1008" s="90"/>
      <c r="L1008" s="73"/>
      <c r="M1008" s="69" t="str">
        <f>IF(C1008&lt;&gt;"",DailyLog!$S$3,"")</f>
        <v/>
      </c>
      <c r="N1008" s="56" t="str">
        <f t="shared" si="46"/>
        <v/>
      </c>
      <c r="O1008" s="53" t="str">
        <f>IF($B1008&lt;&gt;"",IF(ISNUMBER(_xlfn.XMATCH($B1008,Language!$A$6:$E$6)),0,IF(ISNUMBER(_xlfn.XMATCH($B1008,Language!$A$29:$E$29)),'Lista de Prestatarios'!$B$3,VLOOKUP(B1008,'Lista de Prestatarios'!$A$2:$B$500,2,FALSE))),"")</f>
        <v/>
      </c>
      <c r="P1008" s="58" t="str">
        <f>IF(B1008&lt;&gt;"",IF(OR(D1008&gt;0,G1008&gt;0),COUNTIF($B$2:B1008,B1008),COUNTIFS($B$2:B1008,B1008,$E$2:E1008,"&gt;0")),"")</f>
        <v/>
      </c>
    </row>
    <row r="1009" spans="1:16" x14ac:dyDescent="0.35">
      <c r="A1009" s="51" t="str">
        <f t="shared" si="45"/>
        <v/>
      </c>
      <c r="B1009" s="99"/>
      <c r="C1009" s="3"/>
      <c r="D1009" s="13"/>
      <c r="E1009" s="13"/>
      <c r="F1009" s="13"/>
      <c r="G1009" s="81"/>
      <c r="H1009" s="107" t="str">
        <f>IF(B1009&lt;&gt;"",IF(OR(O1009=0,O1009=999),"",SUMIFS($E$2:E1009,$A$2:A1009,A1009)-SUMIFS($F$2:F1009,$A$2:A1009,A1009)),"")</f>
        <v/>
      </c>
      <c r="I1009" s="109" t="str">
        <f t="shared" si="47"/>
        <v/>
      </c>
      <c r="J1009" s="113"/>
      <c r="K1009" s="90"/>
      <c r="L1009" s="73"/>
      <c r="M1009" s="69" t="str">
        <f>IF(C1009&lt;&gt;"",DailyLog!$S$3,"")</f>
        <v/>
      </c>
      <c r="N1009" s="56" t="str">
        <f t="shared" si="46"/>
        <v/>
      </c>
      <c r="O1009" s="53" t="str">
        <f>IF($B1009&lt;&gt;"",IF(ISNUMBER(_xlfn.XMATCH($B1009,Language!$A$6:$E$6)),0,IF(ISNUMBER(_xlfn.XMATCH($B1009,Language!$A$29:$E$29)),'Lista de Prestatarios'!$B$3,VLOOKUP(B1009,'Lista de Prestatarios'!$A$2:$B$500,2,FALSE))),"")</f>
        <v/>
      </c>
      <c r="P1009" s="58" t="str">
        <f>IF(B1009&lt;&gt;"",IF(OR(D1009&gt;0,G1009&gt;0),COUNTIF($B$2:B1009,B1009),COUNTIFS($B$2:B1009,B1009,$E$2:E1009,"&gt;0")),"")</f>
        <v/>
      </c>
    </row>
    <row r="1010" spans="1:16" x14ac:dyDescent="0.35">
      <c r="A1010" s="51" t="str">
        <f t="shared" si="45"/>
        <v/>
      </c>
      <c r="B1010" s="99"/>
      <c r="C1010" s="3"/>
      <c r="D1010" s="13"/>
      <c r="E1010" s="13"/>
      <c r="F1010" s="13"/>
      <c r="G1010" s="81"/>
      <c r="H1010" s="107" t="str">
        <f>IF(B1010&lt;&gt;"",IF(OR(O1010=0,O1010=999),"",SUMIFS($E$2:E1010,$A$2:A1010,A1010)-SUMIFS($F$2:F1010,$A$2:A1010,A1010)),"")</f>
        <v/>
      </c>
      <c r="I1010" s="109" t="str">
        <f t="shared" si="47"/>
        <v/>
      </c>
      <c r="J1010" s="113"/>
      <c r="K1010" s="90"/>
      <c r="L1010" s="73"/>
      <c r="M1010" s="69" t="str">
        <f>IF(C1010&lt;&gt;"",DailyLog!$S$3,"")</f>
        <v/>
      </c>
      <c r="N1010" s="56" t="str">
        <f t="shared" si="46"/>
        <v/>
      </c>
      <c r="O1010" s="53" t="str">
        <f>IF($B1010&lt;&gt;"",IF(ISNUMBER(_xlfn.XMATCH($B1010,Language!$A$6:$E$6)),0,IF(ISNUMBER(_xlfn.XMATCH($B1010,Language!$A$29:$E$29)),'Lista de Prestatarios'!$B$3,VLOOKUP(B1010,'Lista de Prestatarios'!$A$2:$B$500,2,FALSE))),"")</f>
        <v/>
      </c>
      <c r="P1010" s="58" t="str">
        <f>IF(B1010&lt;&gt;"",IF(OR(D1010&gt;0,G1010&gt;0),COUNTIF($B$2:B1010,B1010),COUNTIFS($B$2:B1010,B1010,$E$2:E1010,"&gt;0")),"")</f>
        <v/>
      </c>
    </row>
    <row r="1011" spans="1:16" x14ac:dyDescent="0.35">
      <c r="A1011" s="51" t="str">
        <f t="shared" si="45"/>
        <v/>
      </c>
      <c r="B1011" s="99"/>
      <c r="C1011" s="3"/>
      <c r="D1011" s="13"/>
      <c r="E1011" s="13"/>
      <c r="F1011" s="13"/>
      <c r="G1011" s="81"/>
      <c r="H1011" s="107" t="str">
        <f>IF(B1011&lt;&gt;"",IF(OR(O1011=0,O1011=999),"",SUMIFS($E$2:E1011,$A$2:A1011,A1011)-SUMIFS($F$2:F1011,$A$2:A1011,A1011)),"")</f>
        <v/>
      </c>
      <c r="I1011" s="109" t="str">
        <f t="shared" si="47"/>
        <v/>
      </c>
      <c r="J1011" s="113"/>
      <c r="K1011" s="90"/>
      <c r="L1011" s="73"/>
      <c r="M1011" s="69" t="str">
        <f>IF(C1011&lt;&gt;"",DailyLog!$S$3,"")</f>
        <v/>
      </c>
      <c r="N1011" s="56" t="str">
        <f t="shared" si="46"/>
        <v/>
      </c>
      <c r="O1011" s="53" t="str">
        <f>IF($B1011&lt;&gt;"",IF(ISNUMBER(_xlfn.XMATCH($B1011,Language!$A$6:$E$6)),0,IF(ISNUMBER(_xlfn.XMATCH($B1011,Language!$A$29:$E$29)),'Lista de Prestatarios'!$B$3,VLOOKUP(B1011,'Lista de Prestatarios'!$A$2:$B$500,2,FALSE))),"")</f>
        <v/>
      </c>
      <c r="P1011" s="58" t="str">
        <f>IF(B1011&lt;&gt;"",IF(OR(D1011&gt;0,G1011&gt;0),COUNTIF($B$2:B1011,B1011),COUNTIFS($B$2:B1011,B1011,$E$2:E1011,"&gt;0")),"")</f>
        <v/>
      </c>
    </row>
    <row r="1012" spans="1:16" x14ac:dyDescent="0.35">
      <c r="A1012" s="51" t="str">
        <f t="shared" si="45"/>
        <v/>
      </c>
      <c r="B1012" s="99"/>
      <c r="C1012" s="3"/>
      <c r="D1012" s="13"/>
      <c r="E1012" s="13"/>
      <c r="F1012" s="13"/>
      <c r="G1012" s="81"/>
      <c r="H1012" s="107" t="str">
        <f>IF(B1012&lt;&gt;"",IF(OR(O1012=0,O1012=999),"",SUMIFS($E$2:E1012,$A$2:A1012,A1012)-SUMIFS($F$2:F1012,$A$2:A1012,A1012)),"")</f>
        <v/>
      </c>
      <c r="I1012" s="109" t="str">
        <f t="shared" si="47"/>
        <v/>
      </c>
      <c r="J1012" s="113"/>
      <c r="K1012" s="90"/>
      <c r="L1012" s="73"/>
      <c r="M1012" s="69" t="str">
        <f>IF(C1012&lt;&gt;"",DailyLog!$S$3,"")</f>
        <v/>
      </c>
      <c r="N1012" s="56" t="str">
        <f t="shared" si="46"/>
        <v/>
      </c>
      <c r="O1012" s="53" t="str">
        <f>IF($B1012&lt;&gt;"",IF(ISNUMBER(_xlfn.XMATCH($B1012,Language!$A$6:$E$6)),0,IF(ISNUMBER(_xlfn.XMATCH($B1012,Language!$A$29:$E$29)),'Lista de Prestatarios'!$B$3,VLOOKUP(B1012,'Lista de Prestatarios'!$A$2:$B$500,2,FALSE))),"")</f>
        <v/>
      </c>
      <c r="P1012" s="58" t="str">
        <f>IF(B1012&lt;&gt;"",IF(OR(D1012&gt;0,G1012&gt;0),COUNTIF($B$2:B1012,B1012),COUNTIFS($B$2:B1012,B1012,$E$2:E1012,"&gt;0")),"")</f>
        <v/>
      </c>
    </row>
    <row r="1013" spans="1:16" x14ac:dyDescent="0.35">
      <c r="A1013" s="51" t="str">
        <f t="shared" si="45"/>
        <v/>
      </c>
      <c r="B1013" s="99"/>
      <c r="C1013" s="3"/>
      <c r="D1013" s="13"/>
      <c r="E1013" s="13"/>
      <c r="F1013" s="13"/>
      <c r="G1013" s="81"/>
      <c r="H1013" s="107" t="str">
        <f>IF(B1013&lt;&gt;"",IF(OR(O1013=0,O1013=999),"",SUMIFS($E$2:E1013,$A$2:A1013,A1013)-SUMIFS($F$2:F1013,$A$2:A1013,A1013)),"")</f>
        <v/>
      </c>
      <c r="I1013" s="109" t="str">
        <f t="shared" si="47"/>
        <v/>
      </c>
      <c r="J1013" s="113"/>
      <c r="K1013" s="90"/>
      <c r="L1013" s="73"/>
      <c r="M1013" s="69" t="str">
        <f>IF(C1013&lt;&gt;"",DailyLog!$S$3,"")</f>
        <v/>
      </c>
      <c r="N1013" s="56" t="str">
        <f t="shared" si="46"/>
        <v/>
      </c>
      <c r="O1013" s="53" t="str">
        <f>IF($B1013&lt;&gt;"",IF(ISNUMBER(_xlfn.XMATCH($B1013,Language!$A$6:$E$6)),0,IF(ISNUMBER(_xlfn.XMATCH($B1013,Language!$A$29:$E$29)),'Lista de Prestatarios'!$B$3,VLOOKUP(B1013,'Lista de Prestatarios'!$A$2:$B$500,2,FALSE))),"")</f>
        <v/>
      </c>
      <c r="P1013" s="58" t="str">
        <f>IF(B1013&lt;&gt;"",IF(OR(D1013&gt;0,G1013&gt;0),COUNTIF($B$2:B1013,B1013),COUNTIFS($B$2:B1013,B1013,$E$2:E1013,"&gt;0")),"")</f>
        <v/>
      </c>
    </row>
    <row r="1014" spans="1:16" x14ac:dyDescent="0.35">
      <c r="A1014" s="51" t="str">
        <f t="shared" si="45"/>
        <v/>
      </c>
      <c r="B1014" s="99"/>
      <c r="C1014" s="3"/>
      <c r="D1014" s="13"/>
      <c r="E1014" s="13"/>
      <c r="F1014" s="13"/>
      <c r="G1014" s="81"/>
      <c r="H1014" s="107" t="str">
        <f>IF(B1014&lt;&gt;"",IF(OR(O1014=0,O1014=999),"",SUMIFS($E$2:E1014,$A$2:A1014,A1014)-SUMIFS($F$2:F1014,$A$2:A1014,A1014)),"")</f>
        <v/>
      </c>
      <c r="I1014" s="109" t="str">
        <f t="shared" si="47"/>
        <v/>
      </c>
      <c r="J1014" s="113"/>
      <c r="K1014" s="90"/>
      <c r="L1014" s="73"/>
      <c r="M1014" s="69" t="str">
        <f>IF(C1014&lt;&gt;"",DailyLog!$S$3,"")</f>
        <v/>
      </c>
      <c r="N1014" s="56" t="str">
        <f t="shared" si="46"/>
        <v/>
      </c>
      <c r="O1014" s="53" t="str">
        <f>IF($B1014&lt;&gt;"",IF(ISNUMBER(_xlfn.XMATCH($B1014,Language!$A$6:$E$6)),0,IF(ISNUMBER(_xlfn.XMATCH($B1014,Language!$A$29:$E$29)),'Lista de Prestatarios'!$B$3,VLOOKUP(B1014,'Lista de Prestatarios'!$A$2:$B$500,2,FALSE))),"")</f>
        <v/>
      </c>
      <c r="P1014" s="58" t="str">
        <f>IF(B1014&lt;&gt;"",IF(OR(D1014&gt;0,G1014&gt;0),COUNTIF($B$2:B1014,B1014),COUNTIFS($B$2:B1014,B1014,$E$2:E1014,"&gt;0")),"")</f>
        <v/>
      </c>
    </row>
    <row r="1015" spans="1:16" x14ac:dyDescent="0.35">
      <c r="A1015" s="51" t="str">
        <f t="shared" si="45"/>
        <v/>
      </c>
      <c r="B1015" s="99"/>
      <c r="C1015" s="3"/>
      <c r="D1015" s="13"/>
      <c r="E1015" s="13"/>
      <c r="F1015" s="13"/>
      <c r="G1015" s="81"/>
      <c r="H1015" s="107" t="str">
        <f>IF(B1015&lt;&gt;"",IF(OR(O1015=0,O1015=999),"",SUMIFS($E$2:E1015,$A$2:A1015,A1015)-SUMIFS($F$2:F1015,$A$2:A1015,A1015)),"")</f>
        <v/>
      </c>
      <c r="I1015" s="109" t="str">
        <f t="shared" si="47"/>
        <v/>
      </c>
      <c r="J1015" s="113"/>
      <c r="K1015" s="90"/>
      <c r="L1015" s="73"/>
      <c r="M1015" s="69" t="str">
        <f>IF(C1015&lt;&gt;"",DailyLog!$S$3,"")</f>
        <v/>
      </c>
      <c r="N1015" s="56" t="str">
        <f t="shared" si="46"/>
        <v/>
      </c>
      <c r="O1015" s="53" t="str">
        <f>IF($B1015&lt;&gt;"",IF(ISNUMBER(_xlfn.XMATCH($B1015,Language!$A$6:$E$6)),0,IF(ISNUMBER(_xlfn.XMATCH($B1015,Language!$A$29:$E$29)),'Lista de Prestatarios'!$B$3,VLOOKUP(B1015,'Lista de Prestatarios'!$A$2:$B$500,2,FALSE))),"")</f>
        <v/>
      </c>
      <c r="P1015" s="58" t="str">
        <f>IF(B1015&lt;&gt;"",IF(OR(D1015&gt;0,G1015&gt;0),COUNTIF($B$2:B1015,B1015),COUNTIFS($B$2:B1015,B1015,$E$2:E1015,"&gt;0")),"")</f>
        <v/>
      </c>
    </row>
    <row r="1016" spans="1:16" x14ac:dyDescent="0.35">
      <c r="A1016" s="51" t="str">
        <f t="shared" si="45"/>
        <v/>
      </c>
      <c r="B1016" s="99"/>
      <c r="C1016" s="3"/>
      <c r="D1016" s="13"/>
      <c r="E1016" s="13"/>
      <c r="F1016" s="13"/>
      <c r="G1016" s="81"/>
      <c r="H1016" s="107" t="str">
        <f>IF(B1016&lt;&gt;"",IF(OR(O1016=0,O1016=999),"",SUMIFS($E$2:E1016,$A$2:A1016,A1016)-SUMIFS($F$2:F1016,$A$2:A1016,A1016)),"")</f>
        <v/>
      </c>
      <c r="I1016" s="109" t="str">
        <f t="shared" si="47"/>
        <v/>
      </c>
      <c r="J1016" s="113"/>
      <c r="K1016" s="90"/>
      <c r="L1016" s="73"/>
      <c r="M1016" s="69" t="str">
        <f>IF(C1016&lt;&gt;"",DailyLog!$S$3,"")</f>
        <v/>
      </c>
      <c r="N1016" s="56" t="str">
        <f t="shared" si="46"/>
        <v/>
      </c>
      <c r="O1016" s="53" t="str">
        <f>IF($B1016&lt;&gt;"",IF(ISNUMBER(_xlfn.XMATCH($B1016,Language!$A$6:$E$6)),0,IF(ISNUMBER(_xlfn.XMATCH($B1016,Language!$A$29:$E$29)),'Lista de Prestatarios'!$B$3,VLOOKUP(B1016,'Lista de Prestatarios'!$A$2:$B$500,2,FALSE))),"")</f>
        <v/>
      </c>
      <c r="P1016" s="58" t="str">
        <f>IF(B1016&lt;&gt;"",IF(OR(D1016&gt;0,G1016&gt;0),COUNTIF($B$2:B1016,B1016),COUNTIFS($B$2:B1016,B1016,$E$2:E1016,"&gt;0")),"")</f>
        <v/>
      </c>
    </row>
    <row r="1017" spans="1:16" x14ac:dyDescent="0.35">
      <c r="A1017" s="51" t="str">
        <f t="shared" si="45"/>
        <v/>
      </c>
      <c r="B1017" s="99"/>
      <c r="C1017" s="3"/>
      <c r="D1017" s="13"/>
      <c r="E1017" s="13"/>
      <c r="F1017" s="13"/>
      <c r="G1017" s="81"/>
      <c r="H1017" s="107" t="str">
        <f>IF(B1017&lt;&gt;"",IF(OR(O1017=0,O1017=999),"",SUMIFS($E$2:E1017,$A$2:A1017,A1017)-SUMIFS($F$2:F1017,$A$2:A1017,A1017)),"")</f>
        <v/>
      </c>
      <c r="I1017" s="109" t="str">
        <f t="shared" si="47"/>
        <v/>
      </c>
      <c r="J1017" s="113"/>
      <c r="K1017" s="90"/>
      <c r="L1017" s="73"/>
      <c r="M1017" s="69" t="str">
        <f>IF(C1017&lt;&gt;"",DailyLog!$S$3,"")</f>
        <v/>
      </c>
      <c r="N1017" s="56" t="str">
        <f t="shared" si="46"/>
        <v/>
      </c>
      <c r="O1017" s="53" t="str">
        <f>IF($B1017&lt;&gt;"",IF(ISNUMBER(_xlfn.XMATCH($B1017,Language!$A$6:$E$6)),0,IF(ISNUMBER(_xlfn.XMATCH($B1017,Language!$A$29:$E$29)),'Lista de Prestatarios'!$B$3,VLOOKUP(B1017,'Lista de Prestatarios'!$A$2:$B$500,2,FALSE))),"")</f>
        <v/>
      </c>
      <c r="P1017" s="58" t="str">
        <f>IF(B1017&lt;&gt;"",IF(OR(D1017&gt;0,G1017&gt;0),COUNTIF($B$2:B1017,B1017),COUNTIFS($B$2:B1017,B1017,$E$2:E1017,"&gt;0")),"")</f>
        <v/>
      </c>
    </row>
    <row r="1018" spans="1:16" x14ac:dyDescent="0.35">
      <c r="A1018" s="51" t="str">
        <f t="shared" si="45"/>
        <v/>
      </c>
      <c r="B1018" s="99"/>
      <c r="C1018" s="3"/>
      <c r="D1018" s="13"/>
      <c r="E1018" s="13"/>
      <c r="F1018" s="13"/>
      <c r="G1018" s="81"/>
      <c r="H1018" s="107" t="str">
        <f>IF(B1018&lt;&gt;"",IF(OR(O1018=0,O1018=999),"",SUMIFS($E$2:E1018,$A$2:A1018,A1018)-SUMIFS($F$2:F1018,$A$2:A1018,A1018)),"")</f>
        <v/>
      </c>
      <c r="I1018" s="109" t="str">
        <f t="shared" si="47"/>
        <v/>
      </c>
      <c r="J1018" s="113"/>
      <c r="K1018" s="90"/>
      <c r="L1018" s="73"/>
      <c r="M1018" s="69" t="str">
        <f>IF(C1018&lt;&gt;"",DailyLog!$S$3,"")</f>
        <v/>
      </c>
      <c r="N1018" s="56" t="str">
        <f t="shared" si="46"/>
        <v/>
      </c>
      <c r="O1018" s="53" t="str">
        <f>IF($B1018&lt;&gt;"",IF(ISNUMBER(_xlfn.XMATCH($B1018,Language!$A$6:$E$6)),0,IF(ISNUMBER(_xlfn.XMATCH($B1018,Language!$A$29:$E$29)),'Lista de Prestatarios'!$B$3,VLOOKUP(B1018,'Lista de Prestatarios'!$A$2:$B$500,2,FALSE))),"")</f>
        <v/>
      </c>
      <c r="P1018" s="58" t="str">
        <f>IF(B1018&lt;&gt;"",IF(OR(D1018&gt;0,G1018&gt;0),COUNTIF($B$2:B1018,B1018),COUNTIFS($B$2:B1018,B1018,$E$2:E1018,"&gt;0")),"")</f>
        <v/>
      </c>
    </row>
    <row r="1019" spans="1:16" x14ac:dyDescent="0.35">
      <c r="A1019" s="51" t="str">
        <f t="shared" si="45"/>
        <v/>
      </c>
      <c r="B1019" s="99"/>
      <c r="C1019" s="3"/>
      <c r="D1019" s="13"/>
      <c r="E1019" s="13"/>
      <c r="F1019" s="13"/>
      <c r="G1019" s="81"/>
      <c r="H1019" s="107" t="str">
        <f>IF(B1019&lt;&gt;"",IF(OR(O1019=0,O1019=999),"",SUMIFS($E$2:E1019,$A$2:A1019,A1019)-SUMIFS($F$2:F1019,$A$2:A1019,A1019)),"")</f>
        <v/>
      </c>
      <c r="I1019" s="109" t="str">
        <f t="shared" si="47"/>
        <v/>
      </c>
      <c r="J1019" s="113"/>
      <c r="K1019" s="90"/>
      <c r="L1019" s="73"/>
      <c r="M1019" s="69" t="str">
        <f>IF(C1019&lt;&gt;"",DailyLog!$S$3,"")</f>
        <v/>
      </c>
      <c r="N1019" s="56" t="str">
        <f t="shared" si="46"/>
        <v/>
      </c>
      <c r="O1019" s="53" t="str">
        <f>IF($B1019&lt;&gt;"",IF(ISNUMBER(_xlfn.XMATCH($B1019,Language!$A$6:$E$6)),0,IF(ISNUMBER(_xlfn.XMATCH($B1019,Language!$A$29:$E$29)),'Lista de Prestatarios'!$B$3,VLOOKUP(B1019,'Lista de Prestatarios'!$A$2:$B$500,2,FALSE))),"")</f>
        <v/>
      </c>
      <c r="P1019" s="58" t="str">
        <f>IF(B1019&lt;&gt;"",IF(OR(D1019&gt;0,G1019&gt;0),COUNTIF($B$2:B1019,B1019),COUNTIFS($B$2:B1019,B1019,$E$2:E1019,"&gt;0")),"")</f>
        <v/>
      </c>
    </row>
    <row r="1020" spans="1:16" x14ac:dyDescent="0.35">
      <c r="A1020" s="51" t="str">
        <f t="shared" si="45"/>
        <v/>
      </c>
      <c r="B1020" s="99"/>
      <c r="C1020" s="3"/>
      <c r="D1020" s="13"/>
      <c r="E1020" s="13"/>
      <c r="F1020" s="13"/>
      <c r="G1020" s="81"/>
      <c r="H1020" s="107" t="str">
        <f>IF(B1020&lt;&gt;"",IF(OR(O1020=0,O1020=999),"",SUMIFS($E$2:E1020,$A$2:A1020,A1020)-SUMIFS($F$2:F1020,$A$2:A1020,A1020)),"")</f>
        <v/>
      </c>
      <c r="I1020" s="109" t="str">
        <f t="shared" si="47"/>
        <v/>
      </c>
      <c r="J1020" s="113"/>
      <c r="K1020" s="90"/>
      <c r="L1020" s="73"/>
      <c r="M1020" s="69" t="str">
        <f>IF(C1020&lt;&gt;"",DailyLog!$S$3,"")</f>
        <v/>
      </c>
      <c r="N1020" s="56" t="str">
        <f t="shared" si="46"/>
        <v/>
      </c>
      <c r="O1020" s="53" t="str">
        <f>IF($B1020&lt;&gt;"",IF(ISNUMBER(_xlfn.XMATCH($B1020,Language!$A$6:$E$6)),0,IF(ISNUMBER(_xlfn.XMATCH($B1020,Language!$A$29:$E$29)),'Lista de Prestatarios'!$B$3,VLOOKUP(B1020,'Lista de Prestatarios'!$A$2:$B$500,2,FALSE))),"")</f>
        <v/>
      </c>
      <c r="P1020" s="58" t="str">
        <f>IF(B1020&lt;&gt;"",IF(OR(D1020&gt;0,G1020&gt;0),COUNTIF($B$2:B1020,B1020),COUNTIFS($B$2:B1020,B1020,$E$2:E1020,"&gt;0")),"")</f>
        <v/>
      </c>
    </row>
    <row r="1021" spans="1:16" x14ac:dyDescent="0.35">
      <c r="A1021" s="51" t="str">
        <f t="shared" si="45"/>
        <v/>
      </c>
      <c r="B1021" s="99"/>
      <c r="C1021" s="3"/>
      <c r="D1021" s="13"/>
      <c r="E1021" s="13"/>
      <c r="F1021" s="13"/>
      <c r="G1021" s="81"/>
      <c r="H1021" s="107" t="str">
        <f>IF(B1021&lt;&gt;"",IF(OR(O1021=0,O1021=999),"",SUMIFS($E$2:E1021,$A$2:A1021,A1021)-SUMIFS($F$2:F1021,$A$2:A1021,A1021)),"")</f>
        <v/>
      </c>
      <c r="I1021" s="109" t="str">
        <f t="shared" si="47"/>
        <v/>
      </c>
      <c r="J1021" s="113"/>
      <c r="K1021" s="90"/>
      <c r="L1021" s="73"/>
      <c r="M1021" s="69" t="str">
        <f>IF(C1021&lt;&gt;"",DailyLog!$S$3,"")</f>
        <v/>
      </c>
      <c r="N1021" s="56" t="str">
        <f t="shared" si="46"/>
        <v/>
      </c>
      <c r="O1021" s="53" t="str">
        <f>IF($B1021&lt;&gt;"",IF(ISNUMBER(_xlfn.XMATCH($B1021,Language!$A$6:$E$6)),0,IF(ISNUMBER(_xlfn.XMATCH($B1021,Language!$A$29:$E$29)),'Lista de Prestatarios'!$B$3,VLOOKUP(B1021,'Lista de Prestatarios'!$A$2:$B$500,2,FALSE))),"")</f>
        <v/>
      </c>
      <c r="P1021" s="58" t="str">
        <f>IF(B1021&lt;&gt;"",IF(OR(D1021&gt;0,G1021&gt;0),COUNTIF($B$2:B1021,B1021),COUNTIFS($B$2:B1021,B1021,$E$2:E1021,"&gt;0")),"")</f>
        <v/>
      </c>
    </row>
    <row r="1022" spans="1:16" x14ac:dyDescent="0.35">
      <c r="A1022" s="51" t="str">
        <f t="shared" si="45"/>
        <v/>
      </c>
      <c r="B1022" s="99"/>
      <c r="C1022" s="3"/>
      <c r="D1022" s="13"/>
      <c r="E1022" s="13"/>
      <c r="F1022" s="13"/>
      <c r="G1022" s="81"/>
      <c r="H1022" s="107" t="str">
        <f>IF(B1022&lt;&gt;"",IF(OR(O1022=0,O1022=999),"",SUMIFS($E$2:E1022,$A$2:A1022,A1022)-SUMIFS($F$2:F1022,$A$2:A1022,A1022)),"")</f>
        <v/>
      </c>
      <c r="I1022" s="109" t="str">
        <f t="shared" si="47"/>
        <v/>
      </c>
      <c r="J1022" s="113"/>
      <c r="K1022" s="90"/>
      <c r="L1022" s="73"/>
      <c r="M1022" s="69" t="str">
        <f>IF(C1022&lt;&gt;"",DailyLog!$S$3,"")</f>
        <v/>
      </c>
      <c r="N1022" s="56" t="str">
        <f t="shared" si="46"/>
        <v/>
      </c>
      <c r="O1022" s="53" t="str">
        <f>IF($B1022&lt;&gt;"",IF(ISNUMBER(_xlfn.XMATCH($B1022,Language!$A$6:$E$6)),0,IF(ISNUMBER(_xlfn.XMATCH($B1022,Language!$A$29:$E$29)),'Lista de Prestatarios'!$B$3,VLOOKUP(B1022,'Lista de Prestatarios'!$A$2:$B$500,2,FALSE))),"")</f>
        <v/>
      </c>
      <c r="P1022" s="58" t="str">
        <f>IF(B1022&lt;&gt;"",IF(OR(D1022&gt;0,G1022&gt;0),COUNTIF($B$2:B1022,B1022),COUNTIFS($B$2:B1022,B1022,$E$2:E1022,"&gt;0")),"")</f>
        <v/>
      </c>
    </row>
    <row r="1023" spans="1:16" x14ac:dyDescent="0.35">
      <c r="A1023" s="51" t="str">
        <f t="shared" si="45"/>
        <v/>
      </c>
      <c r="B1023" s="99"/>
      <c r="C1023" s="3"/>
      <c r="D1023" s="13"/>
      <c r="E1023" s="13"/>
      <c r="F1023" s="13"/>
      <c r="G1023" s="81"/>
      <c r="H1023" s="107" t="str">
        <f>IF(B1023&lt;&gt;"",IF(OR(O1023=0,O1023=999),"",SUMIFS($E$2:E1023,$A$2:A1023,A1023)-SUMIFS($F$2:F1023,$A$2:A1023,A1023)),"")</f>
        <v/>
      </c>
      <c r="I1023" s="109" t="str">
        <f t="shared" si="47"/>
        <v/>
      </c>
      <c r="J1023" s="113"/>
      <c r="K1023" s="90"/>
      <c r="L1023" s="73"/>
      <c r="M1023" s="69" t="str">
        <f>IF(C1023&lt;&gt;"",DailyLog!$S$3,"")</f>
        <v/>
      </c>
      <c r="N1023" s="56" t="str">
        <f t="shared" si="46"/>
        <v/>
      </c>
      <c r="O1023" s="53" t="str">
        <f>IF($B1023&lt;&gt;"",IF(ISNUMBER(_xlfn.XMATCH($B1023,Language!$A$6:$E$6)),0,IF(ISNUMBER(_xlfn.XMATCH($B1023,Language!$A$29:$E$29)),'Lista de Prestatarios'!$B$3,VLOOKUP(B1023,'Lista de Prestatarios'!$A$2:$B$500,2,FALSE))),"")</f>
        <v/>
      </c>
      <c r="P1023" s="58" t="str">
        <f>IF(B1023&lt;&gt;"",IF(OR(D1023&gt;0,G1023&gt;0),COUNTIF($B$2:B1023,B1023),COUNTIFS($B$2:B1023,B1023,$E$2:E1023,"&gt;0")),"")</f>
        <v/>
      </c>
    </row>
    <row r="1024" spans="1:16" x14ac:dyDescent="0.35">
      <c r="A1024" s="51" t="str">
        <f t="shared" si="45"/>
        <v/>
      </c>
      <c r="B1024" s="99"/>
      <c r="C1024" s="3"/>
      <c r="D1024" s="13"/>
      <c r="E1024" s="13"/>
      <c r="F1024" s="13"/>
      <c r="G1024" s="81"/>
      <c r="H1024" s="107" t="str">
        <f>IF(B1024&lt;&gt;"",IF(OR(O1024=0,O1024=999),"",SUMIFS($E$2:E1024,$A$2:A1024,A1024)-SUMIFS($F$2:F1024,$A$2:A1024,A1024)),"")</f>
        <v/>
      </c>
      <c r="I1024" s="109" t="str">
        <f t="shared" si="47"/>
        <v/>
      </c>
      <c r="J1024" s="113"/>
      <c r="K1024" s="90"/>
      <c r="L1024" s="73"/>
      <c r="M1024" s="69" t="str">
        <f>IF(C1024&lt;&gt;"",DailyLog!$S$3,"")</f>
        <v/>
      </c>
      <c r="N1024" s="56" t="str">
        <f t="shared" si="46"/>
        <v/>
      </c>
      <c r="O1024" s="53" t="str">
        <f>IF($B1024&lt;&gt;"",IF(ISNUMBER(_xlfn.XMATCH($B1024,Language!$A$6:$E$6)),0,IF(ISNUMBER(_xlfn.XMATCH($B1024,Language!$A$29:$E$29)),'Lista de Prestatarios'!$B$3,VLOOKUP(B1024,'Lista de Prestatarios'!$A$2:$B$500,2,FALSE))),"")</f>
        <v/>
      </c>
      <c r="P1024" s="58" t="str">
        <f>IF(B1024&lt;&gt;"",IF(OR(D1024&gt;0,G1024&gt;0),COUNTIF($B$2:B1024,B1024),COUNTIFS($B$2:B1024,B1024,$E$2:E1024,"&gt;0")),"")</f>
        <v/>
      </c>
    </row>
    <row r="1025" spans="1:16" x14ac:dyDescent="0.35">
      <c r="A1025" s="51" t="str">
        <f t="shared" si="45"/>
        <v/>
      </c>
      <c r="B1025" s="99"/>
      <c r="C1025" s="3"/>
      <c r="D1025" s="13"/>
      <c r="E1025" s="13"/>
      <c r="F1025" s="13"/>
      <c r="G1025" s="81"/>
      <c r="H1025" s="107" t="str">
        <f>IF(B1025&lt;&gt;"",IF(OR(O1025=0,O1025=999),"",SUMIFS($E$2:E1025,$A$2:A1025,A1025)-SUMIFS($F$2:F1025,$A$2:A1025,A1025)),"")</f>
        <v/>
      </c>
      <c r="I1025" s="109" t="str">
        <f t="shared" si="47"/>
        <v/>
      </c>
      <c r="J1025" s="113"/>
      <c r="K1025" s="90"/>
      <c r="L1025" s="73"/>
      <c r="M1025" s="69" t="str">
        <f>IF(C1025&lt;&gt;"",DailyLog!$S$3,"")</f>
        <v/>
      </c>
      <c r="N1025" s="56" t="str">
        <f t="shared" si="46"/>
        <v/>
      </c>
      <c r="O1025" s="53" t="str">
        <f>IF($B1025&lt;&gt;"",IF(ISNUMBER(_xlfn.XMATCH($B1025,Language!$A$6:$E$6)),0,IF(ISNUMBER(_xlfn.XMATCH($B1025,Language!$A$29:$E$29)),'Lista de Prestatarios'!$B$3,VLOOKUP(B1025,'Lista de Prestatarios'!$A$2:$B$500,2,FALSE))),"")</f>
        <v/>
      </c>
      <c r="P1025" s="58" t="str">
        <f>IF(B1025&lt;&gt;"",IF(OR(D1025&gt;0,G1025&gt;0),COUNTIF($B$2:B1025,B1025),COUNTIFS($B$2:B1025,B1025,$E$2:E1025,"&gt;0")),"")</f>
        <v/>
      </c>
    </row>
    <row r="1026" spans="1:16" x14ac:dyDescent="0.35">
      <c r="A1026" s="51" t="str">
        <f t="shared" ref="A1026:A1089" si="48">IF(B1026&lt;&gt;"",O1026&amp;"."&amp;P1026,"")</f>
        <v/>
      </c>
      <c r="B1026" s="99"/>
      <c r="C1026" s="3"/>
      <c r="D1026" s="13"/>
      <c r="E1026" s="13"/>
      <c r="F1026" s="13"/>
      <c r="G1026" s="81"/>
      <c r="H1026" s="107" t="str">
        <f>IF(B1026&lt;&gt;"",IF(OR(O1026=0,O1026=999),"",SUMIFS($E$2:E1026,$A$2:A1026,A1026)-SUMIFS($F$2:F1026,$A$2:A1026,A1026)),"")</f>
        <v/>
      </c>
      <c r="I1026" s="109" t="str">
        <f t="shared" si="47"/>
        <v/>
      </c>
      <c r="J1026" s="113"/>
      <c r="K1026" s="90"/>
      <c r="L1026" s="73"/>
      <c r="M1026" s="69" t="str">
        <f>IF(C1026&lt;&gt;"",DailyLog!$S$3,"")</f>
        <v/>
      </c>
      <c r="N1026" s="56" t="str">
        <f t="shared" ref="N1026:N1089" si="49">IF(B1026&lt;&gt;"",COUNT(D1026:G1026),"")</f>
        <v/>
      </c>
      <c r="O1026" s="53" t="str">
        <f>IF($B1026&lt;&gt;"",IF(ISNUMBER(_xlfn.XMATCH($B1026,Language!$A$6:$E$6)),0,IF(ISNUMBER(_xlfn.XMATCH($B1026,Language!$A$29:$E$29)),'Lista de Prestatarios'!$B$3,VLOOKUP(B1026,'Lista de Prestatarios'!$A$2:$B$500,2,FALSE))),"")</f>
        <v/>
      </c>
      <c r="P1026" s="58" t="str">
        <f>IF(B1026&lt;&gt;"",IF(OR(D1026&gt;0,G1026&gt;0),COUNTIF($B$2:B1026,B1026),COUNTIFS($B$2:B1026,B1026,$E$2:E1026,"&gt;0")),"")</f>
        <v/>
      </c>
    </row>
    <row r="1027" spans="1:16" x14ac:dyDescent="0.35">
      <c r="A1027" s="51" t="str">
        <f t="shared" si="48"/>
        <v/>
      </c>
      <c r="B1027" s="99"/>
      <c r="C1027" s="3"/>
      <c r="D1027" s="13"/>
      <c r="E1027" s="13"/>
      <c r="F1027" s="13"/>
      <c r="G1027" s="81"/>
      <c r="H1027" s="107" t="str">
        <f>IF(B1027&lt;&gt;"",IF(OR(O1027=0,O1027=999),"",SUMIFS($E$2:E1027,$A$2:A1027,A1027)-SUMIFS($F$2:F1027,$A$2:A1027,A1027)),"")</f>
        <v/>
      </c>
      <c r="I1027" s="109" t="str">
        <f t="shared" si="47"/>
        <v/>
      </c>
      <c r="J1027" s="113"/>
      <c r="K1027" s="90"/>
      <c r="L1027" s="73"/>
      <c r="M1027" s="69" t="str">
        <f>IF(C1027&lt;&gt;"",DailyLog!$S$3,"")</f>
        <v/>
      </c>
      <c r="N1027" s="56" t="str">
        <f t="shared" si="49"/>
        <v/>
      </c>
      <c r="O1027" s="53" t="str">
        <f>IF($B1027&lt;&gt;"",IF(ISNUMBER(_xlfn.XMATCH($B1027,Language!$A$6:$E$6)),0,IF(ISNUMBER(_xlfn.XMATCH($B1027,Language!$A$29:$E$29)),'Lista de Prestatarios'!$B$3,VLOOKUP(B1027,'Lista de Prestatarios'!$A$2:$B$500,2,FALSE))),"")</f>
        <v/>
      </c>
      <c r="P1027" s="58" t="str">
        <f>IF(B1027&lt;&gt;"",IF(OR(D1027&gt;0,G1027&gt;0),COUNTIF($B$2:B1027,B1027),COUNTIFS($B$2:B1027,B1027,$E$2:E1027,"&gt;0")),"")</f>
        <v/>
      </c>
    </row>
    <row r="1028" spans="1:16" x14ac:dyDescent="0.35">
      <c r="A1028" s="51" t="str">
        <f t="shared" si="48"/>
        <v/>
      </c>
      <c r="B1028" s="99"/>
      <c r="C1028" s="3"/>
      <c r="D1028" s="13"/>
      <c r="E1028" s="13"/>
      <c r="F1028" s="13"/>
      <c r="G1028" s="81"/>
      <c r="H1028" s="107" t="str">
        <f>IF(B1028&lt;&gt;"",IF(OR(O1028=0,O1028=999),"",SUMIFS($E$2:E1028,$A$2:A1028,A1028)-SUMIFS($F$2:F1028,$A$2:A1028,A1028)),"")</f>
        <v/>
      </c>
      <c r="I1028" s="109" t="str">
        <f t="shared" ref="I1028:I1091" si="50">IF(B1028&lt;&gt;"",I1027+D1028-E1028+F1028-G1028,"")</f>
        <v/>
      </c>
      <c r="J1028" s="113"/>
      <c r="K1028" s="90"/>
      <c r="L1028" s="73"/>
      <c r="M1028" s="69" t="str">
        <f>IF(C1028&lt;&gt;"",DailyLog!$S$3,"")</f>
        <v/>
      </c>
      <c r="N1028" s="56" t="str">
        <f t="shared" si="49"/>
        <v/>
      </c>
      <c r="O1028" s="53" t="str">
        <f>IF($B1028&lt;&gt;"",IF(ISNUMBER(_xlfn.XMATCH($B1028,Language!$A$6:$E$6)),0,IF(ISNUMBER(_xlfn.XMATCH($B1028,Language!$A$29:$E$29)),'Lista de Prestatarios'!$B$3,VLOOKUP(B1028,'Lista de Prestatarios'!$A$2:$B$500,2,FALSE))),"")</f>
        <v/>
      </c>
      <c r="P1028" s="58" t="str">
        <f>IF(B1028&lt;&gt;"",IF(OR(D1028&gt;0,G1028&gt;0),COUNTIF($B$2:B1028,B1028),COUNTIFS($B$2:B1028,B1028,$E$2:E1028,"&gt;0")),"")</f>
        <v/>
      </c>
    </row>
    <row r="1029" spans="1:16" x14ac:dyDescent="0.35">
      <c r="A1029" s="51" t="str">
        <f t="shared" si="48"/>
        <v/>
      </c>
      <c r="B1029" s="99"/>
      <c r="C1029" s="3"/>
      <c r="D1029" s="13"/>
      <c r="E1029" s="13"/>
      <c r="F1029" s="13"/>
      <c r="G1029" s="81"/>
      <c r="H1029" s="107" t="str">
        <f>IF(B1029&lt;&gt;"",IF(OR(O1029=0,O1029=999),"",SUMIFS($E$2:E1029,$A$2:A1029,A1029)-SUMIFS($F$2:F1029,$A$2:A1029,A1029)),"")</f>
        <v/>
      </c>
      <c r="I1029" s="109" t="str">
        <f t="shared" si="50"/>
        <v/>
      </c>
      <c r="J1029" s="113"/>
      <c r="K1029" s="90"/>
      <c r="L1029" s="73"/>
      <c r="M1029" s="69" t="str">
        <f>IF(C1029&lt;&gt;"",DailyLog!$S$3,"")</f>
        <v/>
      </c>
      <c r="N1029" s="56" t="str">
        <f t="shared" si="49"/>
        <v/>
      </c>
      <c r="O1029" s="53" t="str">
        <f>IF($B1029&lt;&gt;"",IF(ISNUMBER(_xlfn.XMATCH($B1029,Language!$A$6:$E$6)),0,IF(ISNUMBER(_xlfn.XMATCH($B1029,Language!$A$29:$E$29)),'Lista de Prestatarios'!$B$3,VLOOKUP(B1029,'Lista de Prestatarios'!$A$2:$B$500,2,FALSE))),"")</f>
        <v/>
      </c>
      <c r="P1029" s="58" t="str">
        <f>IF(B1029&lt;&gt;"",IF(OR(D1029&gt;0,G1029&gt;0),COUNTIF($B$2:B1029,B1029),COUNTIFS($B$2:B1029,B1029,$E$2:E1029,"&gt;0")),"")</f>
        <v/>
      </c>
    </row>
    <row r="1030" spans="1:16" x14ac:dyDescent="0.35">
      <c r="A1030" s="51" t="str">
        <f t="shared" si="48"/>
        <v/>
      </c>
      <c r="B1030" s="99"/>
      <c r="C1030" s="3"/>
      <c r="D1030" s="13"/>
      <c r="E1030" s="13"/>
      <c r="F1030" s="13"/>
      <c r="G1030" s="81"/>
      <c r="H1030" s="107" t="str">
        <f>IF(B1030&lt;&gt;"",IF(OR(O1030=0,O1030=999),"",SUMIFS($E$2:E1030,$A$2:A1030,A1030)-SUMIFS($F$2:F1030,$A$2:A1030,A1030)),"")</f>
        <v/>
      </c>
      <c r="I1030" s="109" t="str">
        <f t="shared" si="50"/>
        <v/>
      </c>
      <c r="J1030" s="113"/>
      <c r="K1030" s="90"/>
      <c r="L1030" s="73"/>
      <c r="M1030" s="69" t="str">
        <f>IF(C1030&lt;&gt;"",DailyLog!$S$3,"")</f>
        <v/>
      </c>
      <c r="N1030" s="56" t="str">
        <f t="shared" si="49"/>
        <v/>
      </c>
      <c r="O1030" s="53" t="str">
        <f>IF($B1030&lt;&gt;"",IF(ISNUMBER(_xlfn.XMATCH($B1030,Language!$A$6:$E$6)),0,IF(ISNUMBER(_xlfn.XMATCH($B1030,Language!$A$29:$E$29)),'Lista de Prestatarios'!$B$3,VLOOKUP(B1030,'Lista de Prestatarios'!$A$2:$B$500,2,FALSE))),"")</f>
        <v/>
      </c>
      <c r="P1030" s="58" t="str">
        <f>IF(B1030&lt;&gt;"",IF(OR(D1030&gt;0,G1030&gt;0),COUNTIF($B$2:B1030,B1030),COUNTIFS($B$2:B1030,B1030,$E$2:E1030,"&gt;0")),"")</f>
        <v/>
      </c>
    </row>
    <row r="1031" spans="1:16" x14ac:dyDescent="0.35">
      <c r="A1031" s="51" t="str">
        <f t="shared" si="48"/>
        <v/>
      </c>
      <c r="B1031" s="99"/>
      <c r="C1031" s="3"/>
      <c r="D1031" s="13"/>
      <c r="E1031" s="13"/>
      <c r="F1031" s="13"/>
      <c r="G1031" s="81"/>
      <c r="H1031" s="107" t="str">
        <f>IF(B1031&lt;&gt;"",IF(OR(O1031=0,O1031=999),"",SUMIFS($E$2:E1031,$A$2:A1031,A1031)-SUMIFS($F$2:F1031,$A$2:A1031,A1031)),"")</f>
        <v/>
      </c>
      <c r="I1031" s="109" t="str">
        <f t="shared" si="50"/>
        <v/>
      </c>
      <c r="J1031" s="113"/>
      <c r="K1031" s="90"/>
      <c r="L1031" s="73"/>
      <c r="M1031" s="69" t="str">
        <f>IF(C1031&lt;&gt;"",DailyLog!$S$3,"")</f>
        <v/>
      </c>
      <c r="N1031" s="56" t="str">
        <f t="shared" si="49"/>
        <v/>
      </c>
      <c r="O1031" s="53" t="str">
        <f>IF($B1031&lt;&gt;"",IF(ISNUMBER(_xlfn.XMATCH($B1031,Language!$A$6:$E$6)),0,IF(ISNUMBER(_xlfn.XMATCH($B1031,Language!$A$29:$E$29)),'Lista de Prestatarios'!$B$3,VLOOKUP(B1031,'Lista de Prestatarios'!$A$2:$B$500,2,FALSE))),"")</f>
        <v/>
      </c>
      <c r="P1031" s="58" t="str">
        <f>IF(B1031&lt;&gt;"",IF(OR(D1031&gt;0,G1031&gt;0),COUNTIF($B$2:B1031,B1031),COUNTIFS($B$2:B1031,B1031,$E$2:E1031,"&gt;0")),"")</f>
        <v/>
      </c>
    </row>
    <row r="1032" spans="1:16" x14ac:dyDescent="0.35">
      <c r="A1032" s="51" t="str">
        <f t="shared" si="48"/>
        <v/>
      </c>
      <c r="B1032" s="99"/>
      <c r="C1032" s="3"/>
      <c r="D1032" s="13"/>
      <c r="E1032" s="13"/>
      <c r="F1032" s="13"/>
      <c r="G1032" s="81"/>
      <c r="H1032" s="107" t="str">
        <f>IF(B1032&lt;&gt;"",IF(OR(O1032=0,O1032=999),"",SUMIFS($E$2:E1032,$A$2:A1032,A1032)-SUMIFS($F$2:F1032,$A$2:A1032,A1032)),"")</f>
        <v/>
      </c>
      <c r="I1032" s="109" t="str">
        <f t="shared" si="50"/>
        <v/>
      </c>
      <c r="J1032" s="113"/>
      <c r="K1032" s="90"/>
      <c r="L1032" s="73"/>
      <c r="M1032" s="69" t="str">
        <f>IF(C1032&lt;&gt;"",DailyLog!$S$3,"")</f>
        <v/>
      </c>
      <c r="N1032" s="56" t="str">
        <f t="shared" si="49"/>
        <v/>
      </c>
      <c r="O1032" s="53" t="str">
        <f>IF($B1032&lt;&gt;"",IF(ISNUMBER(_xlfn.XMATCH($B1032,Language!$A$6:$E$6)),0,IF(ISNUMBER(_xlfn.XMATCH($B1032,Language!$A$29:$E$29)),'Lista de Prestatarios'!$B$3,VLOOKUP(B1032,'Lista de Prestatarios'!$A$2:$B$500,2,FALSE))),"")</f>
        <v/>
      </c>
      <c r="P1032" s="58" t="str">
        <f>IF(B1032&lt;&gt;"",IF(OR(D1032&gt;0,G1032&gt;0),COUNTIF($B$2:B1032,B1032),COUNTIFS($B$2:B1032,B1032,$E$2:E1032,"&gt;0")),"")</f>
        <v/>
      </c>
    </row>
    <row r="1033" spans="1:16" x14ac:dyDescent="0.35">
      <c r="A1033" s="51" t="str">
        <f t="shared" si="48"/>
        <v/>
      </c>
      <c r="B1033" s="99"/>
      <c r="C1033" s="3"/>
      <c r="D1033" s="13"/>
      <c r="E1033" s="13"/>
      <c r="F1033" s="13"/>
      <c r="G1033" s="81"/>
      <c r="H1033" s="107" t="str">
        <f>IF(B1033&lt;&gt;"",IF(OR(O1033=0,O1033=999),"",SUMIFS($E$2:E1033,$A$2:A1033,A1033)-SUMIFS($F$2:F1033,$A$2:A1033,A1033)),"")</f>
        <v/>
      </c>
      <c r="I1033" s="109" t="str">
        <f t="shared" si="50"/>
        <v/>
      </c>
      <c r="J1033" s="113"/>
      <c r="K1033" s="90"/>
      <c r="L1033" s="73"/>
      <c r="M1033" s="69" t="str">
        <f>IF(C1033&lt;&gt;"",DailyLog!$S$3,"")</f>
        <v/>
      </c>
      <c r="N1033" s="56" t="str">
        <f t="shared" si="49"/>
        <v/>
      </c>
      <c r="O1033" s="53" t="str">
        <f>IF($B1033&lt;&gt;"",IF(ISNUMBER(_xlfn.XMATCH($B1033,Language!$A$6:$E$6)),0,IF(ISNUMBER(_xlfn.XMATCH($B1033,Language!$A$29:$E$29)),'Lista de Prestatarios'!$B$3,VLOOKUP(B1033,'Lista de Prestatarios'!$A$2:$B$500,2,FALSE))),"")</f>
        <v/>
      </c>
      <c r="P1033" s="58" t="str">
        <f>IF(B1033&lt;&gt;"",IF(OR(D1033&gt;0,G1033&gt;0),COUNTIF($B$2:B1033,B1033),COUNTIFS($B$2:B1033,B1033,$E$2:E1033,"&gt;0")),"")</f>
        <v/>
      </c>
    </row>
    <row r="1034" spans="1:16" x14ac:dyDescent="0.35">
      <c r="A1034" s="51" t="str">
        <f t="shared" si="48"/>
        <v/>
      </c>
      <c r="B1034" s="99"/>
      <c r="C1034" s="3"/>
      <c r="D1034" s="13"/>
      <c r="E1034" s="13"/>
      <c r="F1034" s="13"/>
      <c r="G1034" s="81"/>
      <c r="H1034" s="107" t="str">
        <f>IF(B1034&lt;&gt;"",IF(OR(O1034=0,O1034=999),"",SUMIFS($E$2:E1034,$A$2:A1034,A1034)-SUMIFS($F$2:F1034,$A$2:A1034,A1034)),"")</f>
        <v/>
      </c>
      <c r="I1034" s="109" t="str">
        <f t="shared" si="50"/>
        <v/>
      </c>
      <c r="J1034" s="113"/>
      <c r="K1034" s="90"/>
      <c r="L1034" s="73"/>
      <c r="M1034" s="69" t="str">
        <f>IF(C1034&lt;&gt;"",DailyLog!$S$3,"")</f>
        <v/>
      </c>
      <c r="N1034" s="56" t="str">
        <f t="shared" si="49"/>
        <v/>
      </c>
      <c r="O1034" s="53" t="str">
        <f>IF($B1034&lt;&gt;"",IF(ISNUMBER(_xlfn.XMATCH($B1034,Language!$A$6:$E$6)),0,IF(ISNUMBER(_xlfn.XMATCH($B1034,Language!$A$29:$E$29)),'Lista de Prestatarios'!$B$3,VLOOKUP(B1034,'Lista de Prestatarios'!$A$2:$B$500,2,FALSE))),"")</f>
        <v/>
      </c>
      <c r="P1034" s="58" t="str">
        <f>IF(B1034&lt;&gt;"",IF(OR(D1034&gt;0,G1034&gt;0),COUNTIF($B$2:B1034,B1034),COUNTIFS($B$2:B1034,B1034,$E$2:E1034,"&gt;0")),"")</f>
        <v/>
      </c>
    </row>
    <row r="1035" spans="1:16" x14ac:dyDescent="0.35">
      <c r="A1035" s="51" t="str">
        <f t="shared" si="48"/>
        <v/>
      </c>
      <c r="B1035" s="99"/>
      <c r="C1035" s="3"/>
      <c r="D1035" s="13"/>
      <c r="E1035" s="13"/>
      <c r="F1035" s="13"/>
      <c r="G1035" s="81"/>
      <c r="H1035" s="107" t="str">
        <f>IF(B1035&lt;&gt;"",IF(OR(O1035=0,O1035=999),"",SUMIFS($E$2:E1035,$A$2:A1035,A1035)-SUMIFS($F$2:F1035,$A$2:A1035,A1035)),"")</f>
        <v/>
      </c>
      <c r="I1035" s="109" t="str">
        <f t="shared" si="50"/>
        <v/>
      </c>
      <c r="J1035" s="113"/>
      <c r="K1035" s="90"/>
      <c r="L1035" s="73"/>
      <c r="M1035" s="69" t="str">
        <f>IF(C1035&lt;&gt;"",DailyLog!$S$3,"")</f>
        <v/>
      </c>
      <c r="N1035" s="56" t="str">
        <f t="shared" si="49"/>
        <v/>
      </c>
      <c r="O1035" s="53" t="str">
        <f>IF($B1035&lt;&gt;"",IF(ISNUMBER(_xlfn.XMATCH($B1035,Language!$A$6:$E$6)),0,IF(ISNUMBER(_xlfn.XMATCH($B1035,Language!$A$29:$E$29)),'Lista de Prestatarios'!$B$3,VLOOKUP(B1035,'Lista de Prestatarios'!$A$2:$B$500,2,FALSE))),"")</f>
        <v/>
      </c>
      <c r="P1035" s="58" t="str">
        <f>IF(B1035&lt;&gt;"",IF(OR(D1035&gt;0,G1035&gt;0),COUNTIF($B$2:B1035,B1035),COUNTIFS($B$2:B1035,B1035,$E$2:E1035,"&gt;0")),"")</f>
        <v/>
      </c>
    </row>
    <row r="1036" spans="1:16" x14ac:dyDescent="0.35">
      <c r="A1036" s="51" t="str">
        <f t="shared" si="48"/>
        <v/>
      </c>
      <c r="B1036" s="99"/>
      <c r="C1036" s="3"/>
      <c r="D1036" s="13"/>
      <c r="E1036" s="13"/>
      <c r="F1036" s="13"/>
      <c r="G1036" s="81"/>
      <c r="H1036" s="107" t="str">
        <f>IF(B1036&lt;&gt;"",IF(OR(O1036=0,O1036=999),"",SUMIFS($E$2:E1036,$A$2:A1036,A1036)-SUMIFS($F$2:F1036,$A$2:A1036,A1036)),"")</f>
        <v/>
      </c>
      <c r="I1036" s="109" t="str">
        <f t="shared" si="50"/>
        <v/>
      </c>
      <c r="J1036" s="113"/>
      <c r="K1036" s="90"/>
      <c r="L1036" s="73"/>
      <c r="M1036" s="69" t="str">
        <f>IF(C1036&lt;&gt;"",DailyLog!$S$3,"")</f>
        <v/>
      </c>
      <c r="N1036" s="56" t="str">
        <f t="shared" si="49"/>
        <v/>
      </c>
      <c r="O1036" s="53" t="str">
        <f>IF($B1036&lt;&gt;"",IF(ISNUMBER(_xlfn.XMATCH($B1036,Language!$A$6:$E$6)),0,IF(ISNUMBER(_xlfn.XMATCH($B1036,Language!$A$29:$E$29)),'Lista de Prestatarios'!$B$3,VLOOKUP(B1036,'Lista de Prestatarios'!$A$2:$B$500,2,FALSE))),"")</f>
        <v/>
      </c>
      <c r="P1036" s="58" t="str">
        <f>IF(B1036&lt;&gt;"",IF(OR(D1036&gt;0,G1036&gt;0),COUNTIF($B$2:B1036,B1036),COUNTIFS($B$2:B1036,B1036,$E$2:E1036,"&gt;0")),"")</f>
        <v/>
      </c>
    </row>
    <row r="1037" spans="1:16" x14ac:dyDescent="0.35">
      <c r="A1037" s="51" t="str">
        <f t="shared" si="48"/>
        <v/>
      </c>
      <c r="B1037" s="99"/>
      <c r="C1037" s="3"/>
      <c r="D1037" s="13"/>
      <c r="E1037" s="13"/>
      <c r="F1037" s="13"/>
      <c r="G1037" s="81"/>
      <c r="H1037" s="107" t="str">
        <f>IF(B1037&lt;&gt;"",IF(OR(O1037=0,O1037=999),"",SUMIFS($E$2:E1037,$A$2:A1037,A1037)-SUMIFS($F$2:F1037,$A$2:A1037,A1037)),"")</f>
        <v/>
      </c>
      <c r="I1037" s="109" t="str">
        <f t="shared" si="50"/>
        <v/>
      </c>
      <c r="J1037" s="113"/>
      <c r="K1037" s="90"/>
      <c r="L1037" s="73"/>
      <c r="M1037" s="69" t="str">
        <f>IF(C1037&lt;&gt;"",DailyLog!$S$3,"")</f>
        <v/>
      </c>
      <c r="N1037" s="56" t="str">
        <f t="shared" si="49"/>
        <v/>
      </c>
      <c r="O1037" s="53" t="str">
        <f>IF($B1037&lt;&gt;"",IF(ISNUMBER(_xlfn.XMATCH($B1037,Language!$A$6:$E$6)),0,IF(ISNUMBER(_xlfn.XMATCH($B1037,Language!$A$29:$E$29)),'Lista de Prestatarios'!$B$3,VLOOKUP(B1037,'Lista de Prestatarios'!$A$2:$B$500,2,FALSE))),"")</f>
        <v/>
      </c>
      <c r="P1037" s="58" t="str">
        <f>IF(B1037&lt;&gt;"",IF(OR(D1037&gt;0,G1037&gt;0),COUNTIF($B$2:B1037,B1037),COUNTIFS($B$2:B1037,B1037,$E$2:E1037,"&gt;0")),"")</f>
        <v/>
      </c>
    </row>
    <row r="1038" spans="1:16" x14ac:dyDescent="0.35">
      <c r="A1038" s="51" t="str">
        <f t="shared" si="48"/>
        <v/>
      </c>
      <c r="B1038" s="99"/>
      <c r="C1038" s="3"/>
      <c r="D1038" s="13"/>
      <c r="E1038" s="13"/>
      <c r="F1038" s="13"/>
      <c r="G1038" s="81"/>
      <c r="H1038" s="107" t="str">
        <f>IF(B1038&lt;&gt;"",IF(OR(O1038=0,O1038=999),"",SUMIFS($E$2:E1038,$A$2:A1038,A1038)-SUMIFS($F$2:F1038,$A$2:A1038,A1038)),"")</f>
        <v/>
      </c>
      <c r="I1038" s="109" t="str">
        <f t="shared" si="50"/>
        <v/>
      </c>
      <c r="J1038" s="113"/>
      <c r="K1038" s="90"/>
      <c r="L1038" s="73"/>
      <c r="M1038" s="69" t="str">
        <f>IF(C1038&lt;&gt;"",DailyLog!$S$3,"")</f>
        <v/>
      </c>
      <c r="N1038" s="56" t="str">
        <f t="shared" si="49"/>
        <v/>
      </c>
      <c r="O1038" s="53" t="str">
        <f>IF($B1038&lt;&gt;"",IF(ISNUMBER(_xlfn.XMATCH($B1038,Language!$A$6:$E$6)),0,IF(ISNUMBER(_xlfn.XMATCH($B1038,Language!$A$29:$E$29)),'Lista de Prestatarios'!$B$3,VLOOKUP(B1038,'Lista de Prestatarios'!$A$2:$B$500,2,FALSE))),"")</f>
        <v/>
      </c>
      <c r="P1038" s="58" t="str">
        <f>IF(B1038&lt;&gt;"",IF(OR(D1038&gt;0,G1038&gt;0),COUNTIF($B$2:B1038,B1038),COUNTIFS($B$2:B1038,B1038,$E$2:E1038,"&gt;0")),"")</f>
        <v/>
      </c>
    </row>
    <row r="1039" spans="1:16" x14ac:dyDescent="0.35">
      <c r="A1039" s="51" t="str">
        <f t="shared" si="48"/>
        <v/>
      </c>
      <c r="B1039" s="99"/>
      <c r="C1039" s="3"/>
      <c r="D1039" s="13"/>
      <c r="E1039" s="13"/>
      <c r="F1039" s="13"/>
      <c r="G1039" s="81"/>
      <c r="H1039" s="107" t="str">
        <f>IF(B1039&lt;&gt;"",IF(OR(O1039=0,O1039=999),"",SUMIFS($E$2:E1039,$A$2:A1039,A1039)-SUMIFS($F$2:F1039,$A$2:A1039,A1039)),"")</f>
        <v/>
      </c>
      <c r="I1039" s="109" t="str">
        <f t="shared" si="50"/>
        <v/>
      </c>
      <c r="J1039" s="113"/>
      <c r="K1039" s="90"/>
      <c r="L1039" s="73"/>
      <c r="M1039" s="69" t="str">
        <f>IF(C1039&lt;&gt;"",DailyLog!$S$3,"")</f>
        <v/>
      </c>
      <c r="N1039" s="56" t="str">
        <f t="shared" si="49"/>
        <v/>
      </c>
      <c r="O1039" s="53" t="str">
        <f>IF($B1039&lt;&gt;"",IF(ISNUMBER(_xlfn.XMATCH($B1039,Language!$A$6:$E$6)),0,IF(ISNUMBER(_xlfn.XMATCH($B1039,Language!$A$29:$E$29)),'Lista de Prestatarios'!$B$3,VLOOKUP(B1039,'Lista de Prestatarios'!$A$2:$B$500,2,FALSE))),"")</f>
        <v/>
      </c>
      <c r="P1039" s="58" t="str">
        <f>IF(B1039&lt;&gt;"",IF(OR(D1039&gt;0,G1039&gt;0),COUNTIF($B$2:B1039,B1039),COUNTIFS($B$2:B1039,B1039,$E$2:E1039,"&gt;0")),"")</f>
        <v/>
      </c>
    </row>
    <row r="1040" spans="1:16" x14ac:dyDescent="0.35">
      <c r="A1040" s="51" t="str">
        <f t="shared" si="48"/>
        <v/>
      </c>
      <c r="B1040" s="99"/>
      <c r="C1040" s="3"/>
      <c r="D1040" s="13"/>
      <c r="E1040" s="13"/>
      <c r="F1040" s="13"/>
      <c r="G1040" s="81"/>
      <c r="H1040" s="107" t="str">
        <f>IF(B1040&lt;&gt;"",IF(OR(O1040=0,O1040=999),"",SUMIFS($E$2:E1040,$A$2:A1040,A1040)-SUMIFS($F$2:F1040,$A$2:A1040,A1040)),"")</f>
        <v/>
      </c>
      <c r="I1040" s="109" t="str">
        <f t="shared" si="50"/>
        <v/>
      </c>
      <c r="J1040" s="113"/>
      <c r="K1040" s="90"/>
      <c r="L1040" s="73"/>
      <c r="M1040" s="69" t="str">
        <f>IF(C1040&lt;&gt;"",DailyLog!$S$3,"")</f>
        <v/>
      </c>
      <c r="N1040" s="56" t="str">
        <f t="shared" si="49"/>
        <v/>
      </c>
      <c r="O1040" s="53" t="str">
        <f>IF($B1040&lt;&gt;"",IF(ISNUMBER(_xlfn.XMATCH($B1040,Language!$A$6:$E$6)),0,IF(ISNUMBER(_xlfn.XMATCH($B1040,Language!$A$29:$E$29)),'Lista de Prestatarios'!$B$3,VLOOKUP(B1040,'Lista de Prestatarios'!$A$2:$B$500,2,FALSE))),"")</f>
        <v/>
      </c>
      <c r="P1040" s="58" t="str">
        <f>IF(B1040&lt;&gt;"",IF(OR(D1040&gt;0,G1040&gt;0),COUNTIF($B$2:B1040,B1040),COUNTIFS($B$2:B1040,B1040,$E$2:E1040,"&gt;0")),"")</f>
        <v/>
      </c>
    </row>
    <row r="1041" spans="1:16" x14ac:dyDescent="0.35">
      <c r="A1041" s="51" t="str">
        <f t="shared" si="48"/>
        <v/>
      </c>
      <c r="B1041" s="99"/>
      <c r="C1041" s="3"/>
      <c r="D1041" s="13"/>
      <c r="E1041" s="13"/>
      <c r="F1041" s="13"/>
      <c r="G1041" s="81"/>
      <c r="H1041" s="107" t="str">
        <f>IF(B1041&lt;&gt;"",IF(OR(O1041=0,O1041=999),"",SUMIFS($E$2:E1041,$A$2:A1041,A1041)-SUMIFS($F$2:F1041,$A$2:A1041,A1041)),"")</f>
        <v/>
      </c>
      <c r="I1041" s="109" t="str">
        <f t="shared" si="50"/>
        <v/>
      </c>
      <c r="J1041" s="113"/>
      <c r="K1041" s="90"/>
      <c r="L1041" s="73"/>
      <c r="M1041" s="69" t="str">
        <f>IF(C1041&lt;&gt;"",DailyLog!$S$3,"")</f>
        <v/>
      </c>
      <c r="N1041" s="56" t="str">
        <f t="shared" si="49"/>
        <v/>
      </c>
      <c r="O1041" s="53" t="str">
        <f>IF($B1041&lt;&gt;"",IF(ISNUMBER(_xlfn.XMATCH($B1041,Language!$A$6:$E$6)),0,IF(ISNUMBER(_xlfn.XMATCH($B1041,Language!$A$29:$E$29)),'Lista de Prestatarios'!$B$3,VLOOKUP(B1041,'Lista de Prestatarios'!$A$2:$B$500,2,FALSE))),"")</f>
        <v/>
      </c>
      <c r="P1041" s="58" t="str">
        <f>IF(B1041&lt;&gt;"",IF(OR(D1041&gt;0,G1041&gt;0),COUNTIF($B$2:B1041,B1041),COUNTIFS($B$2:B1041,B1041,$E$2:E1041,"&gt;0")),"")</f>
        <v/>
      </c>
    </row>
    <row r="1042" spans="1:16" x14ac:dyDescent="0.35">
      <c r="A1042" s="51" t="str">
        <f t="shared" si="48"/>
        <v/>
      </c>
      <c r="B1042" s="99"/>
      <c r="C1042" s="3"/>
      <c r="D1042" s="13"/>
      <c r="E1042" s="13"/>
      <c r="F1042" s="13"/>
      <c r="G1042" s="81"/>
      <c r="H1042" s="107" t="str">
        <f>IF(B1042&lt;&gt;"",IF(OR(O1042=0,O1042=999),"",SUMIFS($E$2:E1042,$A$2:A1042,A1042)-SUMIFS($F$2:F1042,$A$2:A1042,A1042)),"")</f>
        <v/>
      </c>
      <c r="I1042" s="109" t="str">
        <f t="shared" si="50"/>
        <v/>
      </c>
      <c r="J1042" s="113"/>
      <c r="K1042" s="90"/>
      <c r="L1042" s="73"/>
      <c r="M1042" s="69" t="str">
        <f>IF(C1042&lt;&gt;"",DailyLog!$S$3,"")</f>
        <v/>
      </c>
      <c r="N1042" s="56" t="str">
        <f t="shared" si="49"/>
        <v/>
      </c>
      <c r="O1042" s="53" t="str">
        <f>IF($B1042&lt;&gt;"",IF(ISNUMBER(_xlfn.XMATCH($B1042,Language!$A$6:$E$6)),0,IF(ISNUMBER(_xlfn.XMATCH($B1042,Language!$A$29:$E$29)),'Lista de Prestatarios'!$B$3,VLOOKUP(B1042,'Lista de Prestatarios'!$A$2:$B$500,2,FALSE))),"")</f>
        <v/>
      </c>
      <c r="P1042" s="58" t="str">
        <f>IF(B1042&lt;&gt;"",IF(OR(D1042&gt;0,G1042&gt;0),COUNTIF($B$2:B1042,B1042),COUNTIFS($B$2:B1042,B1042,$E$2:E1042,"&gt;0")),"")</f>
        <v/>
      </c>
    </row>
    <row r="1043" spans="1:16" x14ac:dyDescent="0.35">
      <c r="A1043" s="51" t="str">
        <f t="shared" si="48"/>
        <v/>
      </c>
      <c r="B1043" s="99"/>
      <c r="C1043" s="3"/>
      <c r="D1043" s="13"/>
      <c r="E1043" s="13"/>
      <c r="F1043" s="13"/>
      <c r="G1043" s="81"/>
      <c r="H1043" s="107" t="str">
        <f>IF(B1043&lt;&gt;"",IF(OR(O1043=0,O1043=999),"",SUMIFS($E$2:E1043,$A$2:A1043,A1043)-SUMIFS($F$2:F1043,$A$2:A1043,A1043)),"")</f>
        <v/>
      </c>
      <c r="I1043" s="109" t="str">
        <f t="shared" si="50"/>
        <v/>
      </c>
      <c r="J1043" s="113"/>
      <c r="K1043" s="90"/>
      <c r="L1043" s="73"/>
      <c r="M1043" s="69" t="str">
        <f>IF(C1043&lt;&gt;"",DailyLog!$S$3,"")</f>
        <v/>
      </c>
      <c r="N1043" s="56" t="str">
        <f t="shared" si="49"/>
        <v/>
      </c>
      <c r="O1043" s="53" t="str">
        <f>IF($B1043&lt;&gt;"",IF(ISNUMBER(_xlfn.XMATCH($B1043,Language!$A$6:$E$6)),0,IF(ISNUMBER(_xlfn.XMATCH($B1043,Language!$A$29:$E$29)),'Lista de Prestatarios'!$B$3,VLOOKUP(B1043,'Lista de Prestatarios'!$A$2:$B$500,2,FALSE))),"")</f>
        <v/>
      </c>
      <c r="P1043" s="58" t="str">
        <f>IF(B1043&lt;&gt;"",IF(OR(D1043&gt;0,G1043&gt;0),COUNTIF($B$2:B1043,B1043),COUNTIFS($B$2:B1043,B1043,$E$2:E1043,"&gt;0")),"")</f>
        <v/>
      </c>
    </row>
    <row r="1044" spans="1:16" x14ac:dyDescent="0.35">
      <c r="A1044" s="51" t="str">
        <f t="shared" si="48"/>
        <v/>
      </c>
      <c r="B1044" s="99"/>
      <c r="C1044" s="3"/>
      <c r="D1044" s="13"/>
      <c r="E1044" s="13"/>
      <c r="F1044" s="13"/>
      <c r="G1044" s="81"/>
      <c r="H1044" s="107" t="str">
        <f>IF(B1044&lt;&gt;"",IF(OR(O1044=0,O1044=999),"",SUMIFS($E$2:E1044,$A$2:A1044,A1044)-SUMIFS($F$2:F1044,$A$2:A1044,A1044)),"")</f>
        <v/>
      </c>
      <c r="I1044" s="109" t="str">
        <f t="shared" si="50"/>
        <v/>
      </c>
      <c r="J1044" s="113"/>
      <c r="K1044" s="90"/>
      <c r="L1044" s="73"/>
      <c r="M1044" s="69" t="str">
        <f>IF(C1044&lt;&gt;"",DailyLog!$S$3,"")</f>
        <v/>
      </c>
      <c r="N1044" s="56" t="str">
        <f t="shared" si="49"/>
        <v/>
      </c>
      <c r="O1044" s="53" t="str">
        <f>IF($B1044&lt;&gt;"",IF(ISNUMBER(_xlfn.XMATCH($B1044,Language!$A$6:$E$6)),0,IF(ISNUMBER(_xlfn.XMATCH($B1044,Language!$A$29:$E$29)),'Lista de Prestatarios'!$B$3,VLOOKUP(B1044,'Lista de Prestatarios'!$A$2:$B$500,2,FALSE))),"")</f>
        <v/>
      </c>
      <c r="P1044" s="58" t="str">
        <f>IF(B1044&lt;&gt;"",IF(OR(D1044&gt;0,G1044&gt;0),COUNTIF($B$2:B1044,B1044),COUNTIFS($B$2:B1044,B1044,$E$2:E1044,"&gt;0")),"")</f>
        <v/>
      </c>
    </row>
    <row r="1045" spans="1:16" x14ac:dyDescent="0.35">
      <c r="A1045" s="51" t="str">
        <f t="shared" si="48"/>
        <v/>
      </c>
      <c r="B1045" s="99"/>
      <c r="C1045" s="3"/>
      <c r="D1045" s="13"/>
      <c r="E1045" s="13"/>
      <c r="F1045" s="13"/>
      <c r="G1045" s="81"/>
      <c r="H1045" s="107" t="str">
        <f>IF(B1045&lt;&gt;"",IF(OR(O1045=0,O1045=999),"",SUMIFS($E$2:E1045,$A$2:A1045,A1045)-SUMIFS($F$2:F1045,$A$2:A1045,A1045)),"")</f>
        <v/>
      </c>
      <c r="I1045" s="109" t="str">
        <f t="shared" si="50"/>
        <v/>
      </c>
      <c r="J1045" s="113"/>
      <c r="K1045" s="90"/>
      <c r="L1045" s="73"/>
      <c r="M1045" s="69" t="str">
        <f>IF(C1045&lt;&gt;"",DailyLog!$S$3,"")</f>
        <v/>
      </c>
      <c r="N1045" s="56" t="str">
        <f t="shared" si="49"/>
        <v/>
      </c>
      <c r="O1045" s="53" t="str">
        <f>IF($B1045&lt;&gt;"",IF(ISNUMBER(_xlfn.XMATCH($B1045,Language!$A$6:$E$6)),0,IF(ISNUMBER(_xlfn.XMATCH($B1045,Language!$A$29:$E$29)),'Lista de Prestatarios'!$B$3,VLOOKUP(B1045,'Lista de Prestatarios'!$A$2:$B$500,2,FALSE))),"")</f>
        <v/>
      </c>
      <c r="P1045" s="58" t="str">
        <f>IF(B1045&lt;&gt;"",IF(OR(D1045&gt;0,G1045&gt;0),COUNTIF($B$2:B1045,B1045),COUNTIFS($B$2:B1045,B1045,$E$2:E1045,"&gt;0")),"")</f>
        <v/>
      </c>
    </row>
    <row r="1046" spans="1:16" x14ac:dyDescent="0.35">
      <c r="A1046" s="51" t="str">
        <f t="shared" si="48"/>
        <v/>
      </c>
      <c r="B1046" s="99"/>
      <c r="C1046" s="3"/>
      <c r="D1046" s="13"/>
      <c r="E1046" s="13"/>
      <c r="F1046" s="13"/>
      <c r="G1046" s="81"/>
      <c r="H1046" s="107" t="str">
        <f>IF(B1046&lt;&gt;"",IF(OR(O1046=0,O1046=999),"",SUMIFS($E$2:E1046,$A$2:A1046,A1046)-SUMIFS($F$2:F1046,$A$2:A1046,A1046)),"")</f>
        <v/>
      </c>
      <c r="I1046" s="109" t="str">
        <f t="shared" si="50"/>
        <v/>
      </c>
      <c r="J1046" s="113"/>
      <c r="K1046" s="90"/>
      <c r="L1046" s="73"/>
      <c r="M1046" s="69" t="str">
        <f>IF(C1046&lt;&gt;"",DailyLog!$S$3,"")</f>
        <v/>
      </c>
      <c r="N1046" s="56" t="str">
        <f t="shared" si="49"/>
        <v/>
      </c>
      <c r="O1046" s="53" t="str">
        <f>IF($B1046&lt;&gt;"",IF(ISNUMBER(_xlfn.XMATCH($B1046,Language!$A$6:$E$6)),0,IF(ISNUMBER(_xlfn.XMATCH($B1046,Language!$A$29:$E$29)),'Lista de Prestatarios'!$B$3,VLOOKUP(B1046,'Lista de Prestatarios'!$A$2:$B$500,2,FALSE))),"")</f>
        <v/>
      </c>
      <c r="P1046" s="58" t="str">
        <f>IF(B1046&lt;&gt;"",IF(OR(D1046&gt;0,G1046&gt;0),COUNTIF($B$2:B1046,B1046),COUNTIFS($B$2:B1046,B1046,$E$2:E1046,"&gt;0")),"")</f>
        <v/>
      </c>
    </row>
    <row r="1047" spans="1:16" x14ac:dyDescent="0.35">
      <c r="A1047" s="51" t="str">
        <f t="shared" si="48"/>
        <v/>
      </c>
      <c r="B1047" s="99"/>
      <c r="C1047" s="3"/>
      <c r="D1047" s="13"/>
      <c r="E1047" s="13"/>
      <c r="F1047" s="13"/>
      <c r="G1047" s="81"/>
      <c r="H1047" s="107" t="str">
        <f>IF(B1047&lt;&gt;"",IF(OR(O1047=0,O1047=999),"",SUMIFS($E$2:E1047,$A$2:A1047,A1047)-SUMIFS($F$2:F1047,$A$2:A1047,A1047)),"")</f>
        <v/>
      </c>
      <c r="I1047" s="109" t="str">
        <f t="shared" si="50"/>
        <v/>
      </c>
      <c r="J1047" s="113"/>
      <c r="K1047" s="90"/>
      <c r="L1047" s="73"/>
      <c r="M1047" s="69" t="str">
        <f>IF(C1047&lt;&gt;"",DailyLog!$S$3,"")</f>
        <v/>
      </c>
      <c r="N1047" s="56" t="str">
        <f t="shared" si="49"/>
        <v/>
      </c>
      <c r="O1047" s="53" t="str">
        <f>IF($B1047&lt;&gt;"",IF(ISNUMBER(_xlfn.XMATCH($B1047,Language!$A$6:$E$6)),0,IF(ISNUMBER(_xlfn.XMATCH($B1047,Language!$A$29:$E$29)),'Lista de Prestatarios'!$B$3,VLOOKUP(B1047,'Lista de Prestatarios'!$A$2:$B$500,2,FALSE))),"")</f>
        <v/>
      </c>
      <c r="P1047" s="58" t="str">
        <f>IF(B1047&lt;&gt;"",IF(OR(D1047&gt;0,G1047&gt;0),COUNTIF($B$2:B1047,B1047),COUNTIFS($B$2:B1047,B1047,$E$2:E1047,"&gt;0")),"")</f>
        <v/>
      </c>
    </row>
    <row r="1048" spans="1:16" x14ac:dyDescent="0.35">
      <c r="A1048" s="51" t="str">
        <f t="shared" si="48"/>
        <v/>
      </c>
      <c r="B1048" s="99"/>
      <c r="C1048" s="3"/>
      <c r="D1048" s="13"/>
      <c r="E1048" s="13"/>
      <c r="F1048" s="13"/>
      <c r="G1048" s="81"/>
      <c r="H1048" s="107" t="str">
        <f>IF(B1048&lt;&gt;"",IF(OR(O1048=0,O1048=999),"",SUMIFS($E$2:E1048,$A$2:A1048,A1048)-SUMIFS($F$2:F1048,$A$2:A1048,A1048)),"")</f>
        <v/>
      </c>
      <c r="I1048" s="109" t="str">
        <f t="shared" si="50"/>
        <v/>
      </c>
      <c r="J1048" s="113"/>
      <c r="K1048" s="90"/>
      <c r="L1048" s="73"/>
      <c r="M1048" s="69" t="str">
        <f>IF(C1048&lt;&gt;"",DailyLog!$S$3,"")</f>
        <v/>
      </c>
      <c r="N1048" s="56" t="str">
        <f t="shared" si="49"/>
        <v/>
      </c>
      <c r="O1048" s="53" t="str">
        <f>IF($B1048&lt;&gt;"",IF(ISNUMBER(_xlfn.XMATCH($B1048,Language!$A$6:$E$6)),0,IF(ISNUMBER(_xlfn.XMATCH($B1048,Language!$A$29:$E$29)),'Lista de Prestatarios'!$B$3,VLOOKUP(B1048,'Lista de Prestatarios'!$A$2:$B$500,2,FALSE))),"")</f>
        <v/>
      </c>
      <c r="P1048" s="58" t="str">
        <f>IF(B1048&lt;&gt;"",IF(OR(D1048&gt;0,G1048&gt;0),COUNTIF($B$2:B1048,B1048),COUNTIFS($B$2:B1048,B1048,$E$2:E1048,"&gt;0")),"")</f>
        <v/>
      </c>
    </row>
    <row r="1049" spans="1:16" x14ac:dyDescent="0.35">
      <c r="A1049" s="51" t="str">
        <f t="shared" si="48"/>
        <v/>
      </c>
      <c r="B1049" s="99"/>
      <c r="C1049" s="3"/>
      <c r="D1049" s="13"/>
      <c r="E1049" s="13"/>
      <c r="F1049" s="13"/>
      <c r="G1049" s="81"/>
      <c r="H1049" s="107" t="str">
        <f>IF(B1049&lt;&gt;"",IF(OR(O1049=0,O1049=999),"",SUMIFS($E$2:E1049,$A$2:A1049,A1049)-SUMIFS($F$2:F1049,$A$2:A1049,A1049)),"")</f>
        <v/>
      </c>
      <c r="I1049" s="109" t="str">
        <f t="shared" si="50"/>
        <v/>
      </c>
      <c r="J1049" s="113"/>
      <c r="K1049" s="90"/>
      <c r="L1049" s="73"/>
      <c r="M1049" s="69" t="str">
        <f>IF(C1049&lt;&gt;"",DailyLog!$S$3,"")</f>
        <v/>
      </c>
      <c r="N1049" s="56" t="str">
        <f t="shared" si="49"/>
        <v/>
      </c>
      <c r="O1049" s="53" t="str">
        <f>IF($B1049&lt;&gt;"",IF(ISNUMBER(_xlfn.XMATCH($B1049,Language!$A$6:$E$6)),0,IF(ISNUMBER(_xlfn.XMATCH($B1049,Language!$A$29:$E$29)),'Lista de Prestatarios'!$B$3,VLOOKUP(B1049,'Lista de Prestatarios'!$A$2:$B$500,2,FALSE))),"")</f>
        <v/>
      </c>
      <c r="P1049" s="58" t="str">
        <f>IF(B1049&lt;&gt;"",IF(OR(D1049&gt;0,G1049&gt;0),COUNTIF($B$2:B1049,B1049),COUNTIFS($B$2:B1049,B1049,$E$2:E1049,"&gt;0")),"")</f>
        <v/>
      </c>
    </row>
    <row r="1050" spans="1:16" x14ac:dyDescent="0.35">
      <c r="A1050" s="51" t="str">
        <f t="shared" si="48"/>
        <v/>
      </c>
      <c r="B1050" s="99"/>
      <c r="C1050" s="3"/>
      <c r="D1050" s="13"/>
      <c r="E1050" s="13"/>
      <c r="F1050" s="13"/>
      <c r="G1050" s="81"/>
      <c r="H1050" s="107" t="str">
        <f>IF(B1050&lt;&gt;"",IF(OR(O1050=0,O1050=999),"",SUMIFS($E$2:E1050,$A$2:A1050,A1050)-SUMIFS($F$2:F1050,$A$2:A1050,A1050)),"")</f>
        <v/>
      </c>
      <c r="I1050" s="109" t="str">
        <f t="shared" si="50"/>
        <v/>
      </c>
      <c r="J1050" s="113"/>
      <c r="K1050" s="90"/>
      <c r="L1050" s="73"/>
      <c r="M1050" s="69" t="str">
        <f>IF(C1050&lt;&gt;"",DailyLog!$S$3,"")</f>
        <v/>
      </c>
      <c r="N1050" s="56" t="str">
        <f t="shared" si="49"/>
        <v/>
      </c>
      <c r="O1050" s="53" t="str">
        <f>IF($B1050&lt;&gt;"",IF(ISNUMBER(_xlfn.XMATCH($B1050,Language!$A$6:$E$6)),0,IF(ISNUMBER(_xlfn.XMATCH($B1050,Language!$A$29:$E$29)),'Lista de Prestatarios'!$B$3,VLOOKUP(B1050,'Lista de Prestatarios'!$A$2:$B$500,2,FALSE))),"")</f>
        <v/>
      </c>
      <c r="P1050" s="58" t="str">
        <f>IF(B1050&lt;&gt;"",IF(OR(D1050&gt;0,G1050&gt;0),COUNTIF($B$2:B1050,B1050),COUNTIFS($B$2:B1050,B1050,$E$2:E1050,"&gt;0")),"")</f>
        <v/>
      </c>
    </row>
    <row r="1051" spans="1:16" x14ac:dyDescent="0.35">
      <c r="A1051" s="51" t="str">
        <f t="shared" si="48"/>
        <v/>
      </c>
      <c r="B1051" s="99"/>
      <c r="C1051" s="3"/>
      <c r="D1051" s="13"/>
      <c r="E1051" s="13"/>
      <c r="F1051" s="13"/>
      <c r="G1051" s="81"/>
      <c r="H1051" s="107" t="str">
        <f>IF(B1051&lt;&gt;"",IF(OR(O1051=0,O1051=999),"",SUMIFS($E$2:E1051,$A$2:A1051,A1051)-SUMIFS($F$2:F1051,$A$2:A1051,A1051)),"")</f>
        <v/>
      </c>
      <c r="I1051" s="109" t="str">
        <f t="shared" si="50"/>
        <v/>
      </c>
      <c r="J1051" s="113"/>
      <c r="K1051" s="90"/>
      <c r="L1051" s="73"/>
      <c r="M1051" s="69" t="str">
        <f>IF(C1051&lt;&gt;"",DailyLog!$S$3,"")</f>
        <v/>
      </c>
      <c r="N1051" s="56" t="str">
        <f t="shared" si="49"/>
        <v/>
      </c>
      <c r="O1051" s="53" t="str">
        <f>IF($B1051&lt;&gt;"",IF(ISNUMBER(_xlfn.XMATCH($B1051,Language!$A$6:$E$6)),0,IF(ISNUMBER(_xlfn.XMATCH($B1051,Language!$A$29:$E$29)),'Lista de Prestatarios'!$B$3,VLOOKUP(B1051,'Lista de Prestatarios'!$A$2:$B$500,2,FALSE))),"")</f>
        <v/>
      </c>
      <c r="P1051" s="58" t="str">
        <f>IF(B1051&lt;&gt;"",IF(OR(D1051&gt;0,G1051&gt;0),COUNTIF($B$2:B1051,B1051),COUNTIFS($B$2:B1051,B1051,$E$2:E1051,"&gt;0")),"")</f>
        <v/>
      </c>
    </row>
    <row r="1052" spans="1:16" x14ac:dyDescent="0.35">
      <c r="A1052" s="51" t="str">
        <f t="shared" si="48"/>
        <v/>
      </c>
      <c r="B1052" s="99"/>
      <c r="C1052" s="3"/>
      <c r="D1052" s="13"/>
      <c r="E1052" s="13"/>
      <c r="F1052" s="13"/>
      <c r="G1052" s="81"/>
      <c r="H1052" s="107" t="str">
        <f>IF(B1052&lt;&gt;"",IF(OR(O1052=0,O1052=999),"",SUMIFS($E$2:E1052,$A$2:A1052,A1052)-SUMIFS($F$2:F1052,$A$2:A1052,A1052)),"")</f>
        <v/>
      </c>
      <c r="I1052" s="109" t="str">
        <f t="shared" si="50"/>
        <v/>
      </c>
      <c r="J1052" s="113"/>
      <c r="K1052" s="90"/>
      <c r="L1052" s="73"/>
      <c r="M1052" s="69" t="str">
        <f>IF(C1052&lt;&gt;"",DailyLog!$S$3,"")</f>
        <v/>
      </c>
      <c r="N1052" s="56" t="str">
        <f t="shared" si="49"/>
        <v/>
      </c>
      <c r="O1052" s="53" t="str">
        <f>IF($B1052&lt;&gt;"",IF(ISNUMBER(_xlfn.XMATCH($B1052,Language!$A$6:$E$6)),0,IF(ISNUMBER(_xlfn.XMATCH($B1052,Language!$A$29:$E$29)),'Lista de Prestatarios'!$B$3,VLOOKUP(B1052,'Lista de Prestatarios'!$A$2:$B$500,2,FALSE))),"")</f>
        <v/>
      </c>
      <c r="P1052" s="58" t="str">
        <f>IF(B1052&lt;&gt;"",IF(OR(D1052&gt;0,G1052&gt;0),COUNTIF($B$2:B1052,B1052),COUNTIFS($B$2:B1052,B1052,$E$2:E1052,"&gt;0")),"")</f>
        <v/>
      </c>
    </row>
    <row r="1053" spans="1:16" x14ac:dyDescent="0.35">
      <c r="A1053" s="51" t="str">
        <f t="shared" si="48"/>
        <v/>
      </c>
      <c r="B1053" s="99"/>
      <c r="C1053" s="3"/>
      <c r="D1053" s="13"/>
      <c r="E1053" s="13"/>
      <c r="F1053" s="13"/>
      <c r="G1053" s="81"/>
      <c r="H1053" s="107" t="str">
        <f>IF(B1053&lt;&gt;"",IF(OR(O1053=0,O1053=999),"",SUMIFS($E$2:E1053,$A$2:A1053,A1053)-SUMIFS($F$2:F1053,$A$2:A1053,A1053)),"")</f>
        <v/>
      </c>
      <c r="I1053" s="109" t="str">
        <f t="shared" si="50"/>
        <v/>
      </c>
      <c r="J1053" s="113"/>
      <c r="K1053" s="90"/>
      <c r="L1053" s="73"/>
      <c r="M1053" s="69" t="str">
        <f>IF(C1053&lt;&gt;"",DailyLog!$S$3,"")</f>
        <v/>
      </c>
      <c r="N1053" s="56" t="str">
        <f t="shared" si="49"/>
        <v/>
      </c>
      <c r="O1053" s="53" t="str">
        <f>IF($B1053&lt;&gt;"",IF(ISNUMBER(_xlfn.XMATCH($B1053,Language!$A$6:$E$6)),0,IF(ISNUMBER(_xlfn.XMATCH($B1053,Language!$A$29:$E$29)),'Lista de Prestatarios'!$B$3,VLOOKUP(B1053,'Lista de Prestatarios'!$A$2:$B$500,2,FALSE))),"")</f>
        <v/>
      </c>
      <c r="P1053" s="58" t="str">
        <f>IF(B1053&lt;&gt;"",IF(OR(D1053&gt;0,G1053&gt;0),COUNTIF($B$2:B1053,B1053),COUNTIFS($B$2:B1053,B1053,$E$2:E1053,"&gt;0")),"")</f>
        <v/>
      </c>
    </row>
    <row r="1054" spans="1:16" x14ac:dyDescent="0.35">
      <c r="A1054" s="51" t="str">
        <f t="shared" si="48"/>
        <v/>
      </c>
      <c r="B1054" s="99"/>
      <c r="C1054" s="3"/>
      <c r="D1054" s="13"/>
      <c r="E1054" s="13"/>
      <c r="F1054" s="13"/>
      <c r="G1054" s="81"/>
      <c r="H1054" s="107" t="str">
        <f>IF(B1054&lt;&gt;"",IF(OR(O1054=0,O1054=999),"",SUMIFS($E$2:E1054,$A$2:A1054,A1054)-SUMIFS($F$2:F1054,$A$2:A1054,A1054)),"")</f>
        <v/>
      </c>
      <c r="I1054" s="109" t="str">
        <f t="shared" si="50"/>
        <v/>
      </c>
      <c r="J1054" s="113"/>
      <c r="K1054" s="90"/>
      <c r="L1054" s="73"/>
      <c r="M1054" s="69" t="str">
        <f>IF(C1054&lt;&gt;"",DailyLog!$S$3,"")</f>
        <v/>
      </c>
      <c r="N1054" s="56" t="str">
        <f t="shared" si="49"/>
        <v/>
      </c>
      <c r="O1054" s="53" t="str">
        <f>IF($B1054&lt;&gt;"",IF(ISNUMBER(_xlfn.XMATCH($B1054,Language!$A$6:$E$6)),0,IF(ISNUMBER(_xlfn.XMATCH($B1054,Language!$A$29:$E$29)),'Lista de Prestatarios'!$B$3,VLOOKUP(B1054,'Lista de Prestatarios'!$A$2:$B$500,2,FALSE))),"")</f>
        <v/>
      </c>
      <c r="P1054" s="58" t="str">
        <f>IF(B1054&lt;&gt;"",IF(OR(D1054&gt;0,G1054&gt;0),COUNTIF($B$2:B1054,B1054),COUNTIFS($B$2:B1054,B1054,$E$2:E1054,"&gt;0")),"")</f>
        <v/>
      </c>
    </row>
    <row r="1055" spans="1:16" x14ac:dyDescent="0.35">
      <c r="A1055" s="51" t="str">
        <f t="shared" si="48"/>
        <v/>
      </c>
      <c r="B1055" s="99"/>
      <c r="C1055" s="3"/>
      <c r="D1055" s="13"/>
      <c r="E1055" s="13"/>
      <c r="F1055" s="13"/>
      <c r="G1055" s="81"/>
      <c r="H1055" s="107" t="str">
        <f>IF(B1055&lt;&gt;"",IF(OR(O1055=0,O1055=999),"",SUMIFS($E$2:E1055,$A$2:A1055,A1055)-SUMIFS($F$2:F1055,$A$2:A1055,A1055)),"")</f>
        <v/>
      </c>
      <c r="I1055" s="109" t="str">
        <f t="shared" si="50"/>
        <v/>
      </c>
      <c r="J1055" s="113"/>
      <c r="K1055" s="90"/>
      <c r="L1055" s="73"/>
      <c r="M1055" s="69" t="str">
        <f>IF(C1055&lt;&gt;"",DailyLog!$S$3,"")</f>
        <v/>
      </c>
      <c r="N1055" s="56" t="str">
        <f t="shared" si="49"/>
        <v/>
      </c>
      <c r="O1055" s="53" t="str">
        <f>IF($B1055&lt;&gt;"",IF(ISNUMBER(_xlfn.XMATCH($B1055,Language!$A$6:$E$6)),0,IF(ISNUMBER(_xlfn.XMATCH($B1055,Language!$A$29:$E$29)),'Lista de Prestatarios'!$B$3,VLOOKUP(B1055,'Lista de Prestatarios'!$A$2:$B$500,2,FALSE))),"")</f>
        <v/>
      </c>
      <c r="P1055" s="58" t="str">
        <f>IF(B1055&lt;&gt;"",IF(OR(D1055&gt;0,G1055&gt;0),COUNTIF($B$2:B1055,B1055),COUNTIFS($B$2:B1055,B1055,$E$2:E1055,"&gt;0")),"")</f>
        <v/>
      </c>
    </row>
    <row r="1056" spans="1:16" x14ac:dyDescent="0.35">
      <c r="A1056" s="51" t="str">
        <f t="shared" si="48"/>
        <v/>
      </c>
      <c r="B1056" s="99"/>
      <c r="C1056" s="3"/>
      <c r="D1056" s="13"/>
      <c r="E1056" s="13"/>
      <c r="F1056" s="13"/>
      <c r="G1056" s="81"/>
      <c r="H1056" s="107" t="str">
        <f>IF(B1056&lt;&gt;"",IF(OR(O1056=0,O1056=999),"",SUMIFS($E$2:E1056,$A$2:A1056,A1056)-SUMIFS($F$2:F1056,$A$2:A1056,A1056)),"")</f>
        <v/>
      </c>
      <c r="I1056" s="109" t="str">
        <f t="shared" si="50"/>
        <v/>
      </c>
      <c r="J1056" s="113"/>
      <c r="K1056" s="90"/>
      <c r="L1056" s="73"/>
      <c r="M1056" s="69" t="str">
        <f>IF(C1056&lt;&gt;"",DailyLog!$S$3,"")</f>
        <v/>
      </c>
      <c r="N1056" s="56" t="str">
        <f t="shared" si="49"/>
        <v/>
      </c>
      <c r="O1056" s="53" t="str">
        <f>IF($B1056&lt;&gt;"",IF(ISNUMBER(_xlfn.XMATCH($B1056,Language!$A$6:$E$6)),0,IF(ISNUMBER(_xlfn.XMATCH($B1056,Language!$A$29:$E$29)),'Lista de Prestatarios'!$B$3,VLOOKUP(B1056,'Lista de Prestatarios'!$A$2:$B$500,2,FALSE))),"")</f>
        <v/>
      </c>
      <c r="P1056" s="58" t="str">
        <f>IF(B1056&lt;&gt;"",IF(OR(D1056&gt;0,G1056&gt;0),COUNTIF($B$2:B1056,B1056),COUNTIFS($B$2:B1056,B1056,$E$2:E1056,"&gt;0")),"")</f>
        <v/>
      </c>
    </row>
    <row r="1057" spans="1:16" x14ac:dyDescent="0.35">
      <c r="A1057" s="51" t="str">
        <f t="shared" si="48"/>
        <v/>
      </c>
      <c r="B1057" s="99"/>
      <c r="C1057" s="3"/>
      <c r="D1057" s="13"/>
      <c r="E1057" s="13"/>
      <c r="F1057" s="13"/>
      <c r="G1057" s="81"/>
      <c r="H1057" s="107" t="str">
        <f>IF(B1057&lt;&gt;"",IF(OR(O1057=0,O1057=999),"",SUMIFS($E$2:E1057,$A$2:A1057,A1057)-SUMIFS($F$2:F1057,$A$2:A1057,A1057)),"")</f>
        <v/>
      </c>
      <c r="I1057" s="109" t="str">
        <f t="shared" si="50"/>
        <v/>
      </c>
      <c r="J1057" s="113"/>
      <c r="K1057" s="90"/>
      <c r="L1057" s="73"/>
      <c r="M1057" s="69" t="str">
        <f>IF(C1057&lt;&gt;"",DailyLog!$S$3,"")</f>
        <v/>
      </c>
      <c r="N1057" s="56" t="str">
        <f t="shared" si="49"/>
        <v/>
      </c>
      <c r="O1057" s="53" t="str">
        <f>IF($B1057&lt;&gt;"",IF(ISNUMBER(_xlfn.XMATCH($B1057,Language!$A$6:$E$6)),0,IF(ISNUMBER(_xlfn.XMATCH($B1057,Language!$A$29:$E$29)),'Lista de Prestatarios'!$B$3,VLOOKUP(B1057,'Lista de Prestatarios'!$A$2:$B$500,2,FALSE))),"")</f>
        <v/>
      </c>
      <c r="P1057" s="58" t="str">
        <f>IF(B1057&lt;&gt;"",IF(OR(D1057&gt;0,G1057&gt;0),COUNTIF($B$2:B1057,B1057),COUNTIFS($B$2:B1057,B1057,$E$2:E1057,"&gt;0")),"")</f>
        <v/>
      </c>
    </row>
    <row r="1058" spans="1:16" x14ac:dyDescent="0.35">
      <c r="A1058" s="51" t="str">
        <f t="shared" si="48"/>
        <v/>
      </c>
      <c r="B1058" s="99"/>
      <c r="C1058" s="3"/>
      <c r="D1058" s="13"/>
      <c r="E1058" s="13"/>
      <c r="F1058" s="13"/>
      <c r="G1058" s="81"/>
      <c r="H1058" s="107" t="str">
        <f>IF(B1058&lt;&gt;"",IF(OR(O1058=0,O1058=999),"",SUMIFS($E$2:E1058,$A$2:A1058,A1058)-SUMIFS($F$2:F1058,$A$2:A1058,A1058)),"")</f>
        <v/>
      </c>
      <c r="I1058" s="109" t="str">
        <f t="shared" si="50"/>
        <v/>
      </c>
      <c r="J1058" s="113"/>
      <c r="K1058" s="90"/>
      <c r="L1058" s="73"/>
      <c r="M1058" s="69" t="str">
        <f>IF(C1058&lt;&gt;"",DailyLog!$S$3,"")</f>
        <v/>
      </c>
      <c r="N1058" s="56" t="str">
        <f t="shared" si="49"/>
        <v/>
      </c>
      <c r="O1058" s="53" t="str">
        <f>IF($B1058&lt;&gt;"",IF(ISNUMBER(_xlfn.XMATCH($B1058,Language!$A$6:$E$6)),0,IF(ISNUMBER(_xlfn.XMATCH($B1058,Language!$A$29:$E$29)),'Lista de Prestatarios'!$B$3,VLOOKUP(B1058,'Lista de Prestatarios'!$A$2:$B$500,2,FALSE))),"")</f>
        <v/>
      </c>
      <c r="P1058" s="58" t="str">
        <f>IF(B1058&lt;&gt;"",IF(OR(D1058&gt;0,G1058&gt;0),COUNTIF($B$2:B1058,B1058),COUNTIFS($B$2:B1058,B1058,$E$2:E1058,"&gt;0")),"")</f>
        <v/>
      </c>
    </row>
    <row r="1059" spans="1:16" x14ac:dyDescent="0.35">
      <c r="A1059" s="51" t="str">
        <f t="shared" si="48"/>
        <v/>
      </c>
      <c r="B1059" s="99"/>
      <c r="C1059" s="3"/>
      <c r="D1059" s="13"/>
      <c r="E1059" s="13"/>
      <c r="F1059" s="13"/>
      <c r="G1059" s="81"/>
      <c r="H1059" s="107" t="str">
        <f>IF(B1059&lt;&gt;"",IF(OR(O1059=0,O1059=999),"",SUMIFS($E$2:E1059,$A$2:A1059,A1059)-SUMIFS($F$2:F1059,$A$2:A1059,A1059)),"")</f>
        <v/>
      </c>
      <c r="I1059" s="109" t="str">
        <f t="shared" si="50"/>
        <v/>
      </c>
      <c r="J1059" s="113"/>
      <c r="K1059" s="90"/>
      <c r="L1059" s="73"/>
      <c r="M1059" s="69" t="str">
        <f>IF(C1059&lt;&gt;"",DailyLog!$S$3,"")</f>
        <v/>
      </c>
      <c r="N1059" s="56" t="str">
        <f t="shared" si="49"/>
        <v/>
      </c>
      <c r="O1059" s="53" t="str">
        <f>IF($B1059&lt;&gt;"",IF(ISNUMBER(_xlfn.XMATCH($B1059,Language!$A$6:$E$6)),0,IF(ISNUMBER(_xlfn.XMATCH($B1059,Language!$A$29:$E$29)),'Lista de Prestatarios'!$B$3,VLOOKUP(B1059,'Lista de Prestatarios'!$A$2:$B$500,2,FALSE))),"")</f>
        <v/>
      </c>
      <c r="P1059" s="58" t="str">
        <f>IF(B1059&lt;&gt;"",IF(OR(D1059&gt;0,G1059&gt;0),COUNTIF($B$2:B1059,B1059),COUNTIFS($B$2:B1059,B1059,$E$2:E1059,"&gt;0")),"")</f>
        <v/>
      </c>
    </row>
    <row r="1060" spans="1:16" x14ac:dyDescent="0.35">
      <c r="A1060" s="51" t="str">
        <f t="shared" si="48"/>
        <v/>
      </c>
      <c r="B1060" s="99"/>
      <c r="C1060" s="3"/>
      <c r="D1060" s="13"/>
      <c r="E1060" s="13"/>
      <c r="F1060" s="13"/>
      <c r="G1060" s="81"/>
      <c r="H1060" s="107" t="str">
        <f>IF(B1060&lt;&gt;"",IF(OR(O1060=0,O1060=999),"",SUMIFS($E$2:E1060,$A$2:A1060,A1060)-SUMIFS($F$2:F1060,$A$2:A1060,A1060)),"")</f>
        <v/>
      </c>
      <c r="I1060" s="109" t="str">
        <f t="shared" si="50"/>
        <v/>
      </c>
      <c r="J1060" s="113"/>
      <c r="K1060" s="90"/>
      <c r="L1060" s="73"/>
      <c r="M1060" s="69" t="str">
        <f>IF(C1060&lt;&gt;"",DailyLog!$S$3,"")</f>
        <v/>
      </c>
      <c r="N1060" s="56" t="str">
        <f t="shared" si="49"/>
        <v/>
      </c>
      <c r="O1060" s="53" t="str">
        <f>IF($B1060&lt;&gt;"",IF(ISNUMBER(_xlfn.XMATCH($B1060,Language!$A$6:$E$6)),0,IF(ISNUMBER(_xlfn.XMATCH($B1060,Language!$A$29:$E$29)),'Lista de Prestatarios'!$B$3,VLOOKUP(B1060,'Lista de Prestatarios'!$A$2:$B$500,2,FALSE))),"")</f>
        <v/>
      </c>
      <c r="P1060" s="58" t="str">
        <f>IF(B1060&lt;&gt;"",IF(OR(D1060&gt;0,G1060&gt;0),COUNTIF($B$2:B1060,B1060),COUNTIFS($B$2:B1060,B1060,$E$2:E1060,"&gt;0")),"")</f>
        <v/>
      </c>
    </row>
    <row r="1061" spans="1:16" x14ac:dyDescent="0.35">
      <c r="A1061" s="51" t="str">
        <f t="shared" si="48"/>
        <v/>
      </c>
      <c r="B1061" s="99"/>
      <c r="C1061" s="3"/>
      <c r="D1061" s="13"/>
      <c r="E1061" s="13"/>
      <c r="F1061" s="13"/>
      <c r="G1061" s="81"/>
      <c r="H1061" s="107" t="str">
        <f>IF(B1061&lt;&gt;"",IF(OR(O1061=0,O1061=999),"",SUMIFS($E$2:E1061,$A$2:A1061,A1061)-SUMIFS($F$2:F1061,$A$2:A1061,A1061)),"")</f>
        <v/>
      </c>
      <c r="I1061" s="109" t="str">
        <f t="shared" si="50"/>
        <v/>
      </c>
      <c r="J1061" s="113"/>
      <c r="K1061" s="90"/>
      <c r="L1061" s="73"/>
      <c r="M1061" s="69" t="str">
        <f>IF(C1061&lt;&gt;"",DailyLog!$S$3,"")</f>
        <v/>
      </c>
      <c r="N1061" s="56" t="str">
        <f t="shared" si="49"/>
        <v/>
      </c>
      <c r="O1061" s="53" t="str">
        <f>IF($B1061&lt;&gt;"",IF(ISNUMBER(_xlfn.XMATCH($B1061,Language!$A$6:$E$6)),0,IF(ISNUMBER(_xlfn.XMATCH($B1061,Language!$A$29:$E$29)),'Lista de Prestatarios'!$B$3,VLOOKUP(B1061,'Lista de Prestatarios'!$A$2:$B$500,2,FALSE))),"")</f>
        <v/>
      </c>
      <c r="P1061" s="58" t="str">
        <f>IF(B1061&lt;&gt;"",IF(OR(D1061&gt;0,G1061&gt;0),COUNTIF($B$2:B1061,B1061),COUNTIFS($B$2:B1061,B1061,$E$2:E1061,"&gt;0")),"")</f>
        <v/>
      </c>
    </row>
    <row r="1062" spans="1:16" x14ac:dyDescent="0.35">
      <c r="A1062" s="51" t="str">
        <f t="shared" si="48"/>
        <v/>
      </c>
      <c r="B1062" s="99"/>
      <c r="C1062" s="3"/>
      <c r="D1062" s="13"/>
      <c r="E1062" s="13"/>
      <c r="F1062" s="13"/>
      <c r="G1062" s="81"/>
      <c r="H1062" s="107" t="str">
        <f>IF(B1062&lt;&gt;"",IF(OR(O1062=0,O1062=999),"",SUMIFS($E$2:E1062,$A$2:A1062,A1062)-SUMIFS($F$2:F1062,$A$2:A1062,A1062)),"")</f>
        <v/>
      </c>
      <c r="I1062" s="109" t="str">
        <f t="shared" si="50"/>
        <v/>
      </c>
      <c r="J1062" s="113"/>
      <c r="K1062" s="90"/>
      <c r="L1062" s="73"/>
      <c r="M1062" s="69" t="str">
        <f>IF(C1062&lt;&gt;"",DailyLog!$S$3,"")</f>
        <v/>
      </c>
      <c r="N1062" s="56" t="str">
        <f t="shared" si="49"/>
        <v/>
      </c>
      <c r="O1062" s="53" t="str">
        <f>IF($B1062&lt;&gt;"",IF(ISNUMBER(_xlfn.XMATCH($B1062,Language!$A$6:$E$6)),0,IF(ISNUMBER(_xlfn.XMATCH($B1062,Language!$A$29:$E$29)),'Lista de Prestatarios'!$B$3,VLOOKUP(B1062,'Lista de Prestatarios'!$A$2:$B$500,2,FALSE))),"")</f>
        <v/>
      </c>
      <c r="P1062" s="58" t="str">
        <f>IF(B1062&lt;&gt;"",IF(OR(D1062&gt;0,G1062&gt;0),COUNTIF($B$2:B1062,B1062),COUNTIFS($B$2:B1062,B1062,$E$2:E1062,"&gt;0")),"")</f>
        <v/>
      </c>
    </row>
    <row r="1063" spans="1:16" x14ac:dyDescent="0.35">
      <c r="A1063" s="51" t="str">
        <f t="shared" si="48"/>
        <v/>
      </c>
      <c r="B1063" s="99"/>
      <c r="C1063" s="3"/>
      <c r="D1063" s="13"/>
      <c r="E1063" s="13"/>
      <c r="F1063" s="13"/>
      <c r="G1063" s="81"/>
      <c r="H1063" s="107" t="str">
        <f>IF(B1063&lt;&gt;"",IF(OR(O1063=0,O1063=999),"",SUMIFS($E$2:E1063,$A$2:A1063,A1063)-SUMIFS($F$2:F1063,$A$2:A1063,A1063)),"")</f>
        <v/>
      </c>
      <c r="I1063" s="109" t="str">
        <f t="shared" si="50"/>
        <v/>
      </c>
      <c r="J1063" s="113"/>
      <c r="K1063" s="90"/>
      <c r="L1063" s="73"/>
      <c r="M1063" s="69" t="str">
        <f>IF(C1063&lt;&gt;"",DailyLog!$S$3,"")</f>
        <v/>
      </c>
      <c r="N1063" s="56" t="str">
        <f t="shared" si="49"/>
        <v/>
      </c>
      <c r="O1063" s="53" t="str">
        <f>IF($B1063&lt;&gt;"",IF(ISNUMBER(_xlfn.XMATCH($B1063,Language!$A$6:$E$6)),0,IF(ISNUMBER(_xlfn.XMATCH($B1063,Language!$A$29:$E$29)),'Lista de Prestatarios'!$B$3,VLOOKUP(B1063,'Lista de Prestatarios'!$A$2:$B$500,2,FALSE))),"")</f>
        <v/>
      </c>
      <c r="P1063" s="58" t="str">
        <f>IF(B1063&lt;&gt;"",IF(OR(D1063&gt;0,G1063&gt;0),COUNTIF($B$2:B1063,B1063),COUNTIFS($B$2:B1063,B1063,$E$2:E1063,"&gt;0")),"")</f>
        <v/>
      </c>
    </row>
    <row r="1064" spans="1:16" x14ac:dyDescent="0.35">
      <c r="A1064" s="51" t="str">
        <f t="shared" si="48"/>
        <v/>
      </c>
      <c r="B1064" s="99"/>
      <c r="C1064" s="3"/>
      <c r="D1064" s="13"/>
      <c r="E1064" s="13"/>
      <c r="F1064" s="13"/>
      <c r="G1064" s="81"/>
      <c r="H1064" s="107" t="str">
        <f>IF(B1064&lt;&gt;"",IF(OR(O1064=0,O1064=999),"",SUMIFS($E$2:E1064,$A$2:A1064,A1064)-SUMIFS($F$2:F1064,$A$2:A1064,A1064)),"")</f>
        <v/>
      </c>
      <c r="I1064" s="109" t="str">
        <f t="shared" si="50"/>
        <v/>
      </c>
      <c r="J1064" s="113"/>
      <c r="K1064" s="90"/>
      <c r="L1064" s="73"/>
      <c r="M1064" s="69" t="str">
        <f>IF(C1064&lt;&gt;"",DailyLog!$S$3,"")</f>
        <v/>
      </c>
      <c r="N1064" s="56" t="str">
        <f t="shared" si="49"/>
        <v/>
      </c>
      <c r="O1064" s="53" t="str">
        <f>IF($B1064&lt;&gt;"",IF(ISNUMBER(_xlfn.XMATCH($B1064,Language!$A$6:$E$6)),0,IF(ISNUMBER(_xlfn.XMATCH($B1064,Language!$A$29:$E$29)),'Lista de Prestatarios'!$B$3,VLOOKUP(B1064,'Lista de Prestatarios'!$A$2:$B$500,2,FALSE))),"")</f>
        <v/>
      </c>
      <c r="P1064" s="58" t="str">
        <f>IF(B1064&lt;&gt;"",IF(OR(D1064&gt;0,G1064&gt;0),COUNTIF($B$2:B1064,B1064),COUNTIFS($B$2:B1064,B1064,$E$2:E1064,"&gt;0")),"")</f>
        <v/>
      </c>
    </row>
    <row r="1065" spans="1:16" x14ac:dyDescent="0.35">
      <c r="A1065" s="51" t="str">
        <f t="shared" si="48"/>
        <v/>
      </c>
      <c r="B1065" s="99"/>
      <c r="C1065" s="3"/>
      <c r="D1065" s="13"/>
      <c r="E1065" s="13"/>
      <c r="F1065" s="13"/>
      <c r="G1065" s="81"/>
      <c r="H1065" s="107" t="str">
        <f>IF(B1065&lt;&gt;"",IF(OR(O1065=0,O1065=999),"",SUMIFS($E$2:E1065,$A$2:A1065,A1065)-SUMIFS($F$2:F1065,$A$2:A1065,A1065)),"")</f>
        <v/>
      </c>
      <c r="I1065" s="109" t="str">
        <f t="shared" si="50"/>
        <v/>
      </c>
      <c r="J1065" s="113"/>
      <c r="K1065" s="90"/>
      <c r="L1065" s="73"/>
      <c r="M1065" s="69" t="str">
        <f>IF(C1065&lt;&gt;"",DailyLog!$S$3,"")</f>
        <v/>
      </c>
      <c r="N1065" s="56" t="str">
        <f t="shared" si="49"/>
        <v/>
      </c>
      <c r="O1065" s="53" t="str">
        <f>IF($B1065&lt;&gt;"",IF(ISNUMBER(_xlfn.XMATCH($B1065,Language!$A$6:$E$6)),0,IF(ISNUMBER(_xlfn.XMATCH($B1065,Language!$A$29:$E$29)),'Lista de Prestatarios'!$B$3,VLOOKUP(B1065,'Lista de Prestatarios'!$A$2:$B$500,2,FALSE))),"")</f>
        <v/>
      </c>
      <c r="P1065" s="58" t="str">
        <f>IF(B1065&lt;&gt;"",IF(OR(D1065&gt;0,G1065&gt;0),COUNTIF($B$2:B1065,B1065),COUNTIFS($B$2:B1065,B1065,$E$2:E1065,"&gt;0")),"")</f>
        <v/>
      </c>
    </row>
    <row r="1066" spans="1:16" x14ac:dyDescent="0.35">
      <c r="A1066" s="51" t="str">
        <f t="shared" si="48"/>
        <v/>
      </c>
      <c r="B1066" s="99"/>
      <c r="C1066" s="3"/>
      <c r="D1066" s="13"/>
      <c r="E1066" s="13"/>
      <c r="F1066" s="13"/>
      <c r="G1066" s="81"/>
      <c r="H1066" s="107" t="str">
        <f>IF(B1066&lt;&gt;"",IF(OR(O1066=0,O1066=999),"",SUMIFS($E$2:E1066,$A$2:A1066,A1066)-SUMIFS($F$2:F1066,$A$2:A1066,A1066)),"")</f>
        <v/>
      </c>
      <c r="I1066" s="109" t="str">
        <f t="shared" si="50"/>
        <v/>
      </c>
      <c r="J1066" s="113"/>
      <c r="K1066" s="90"/>
      <c r="L1066" s="73"/>
      <c r="M1066" s="69" t="str">
        <f>IF(C1066&lt;&gt;"",DailyLog!$S$3,"")</f>
        <v/>
      </c>
      <c r="N1066" s="56" t="str">
        <f t="shared" si="49"/>
        <v/>
      </c>
      <c r="O1066" s="53" t="str">
        <f>IF($B1066&lt;&gt;"",IF(ISNUMBER(_xlfn.XMATCH($B1066,Language!$A$6:$E$6)),0,IF(ISNUMBER(_xlfn.XMATCH($B1066,Language!$A$29:$E$29)),'Lista de Prestatarios'!$B$3,VLOOKUP(B1066,'Lista de Prestatarios'!$A$2:$B$500,2,FALSE))),"")</f>
        <v/>
      </c>
      <c r="P1066" s="58" t="str">
        <f>IF(B1066&lt;&gt;"",IF(OR(D1066&gt;0,G1066&gt;0),COUNTIF($B$2:B1066,B1066),COUNTIFS($B$2:B1066,B1066,$E$2:E1066,"&gt;0")),"")</f>
        <v/>
      </c>
    </row>
    <row r="1067" spans="1:16" x14ac:dyDescent="0.35">
      <c r="A1067" s="51" t="str">
        <f t="shared" si="48"/>
        <v/>
      </c>
      <c r="B1067" s="99"/>
      <c r="C1067" s="3"/>
      <c r="D1067" s="13"/>
      <c r="E1067" s="13"/>
      <c r="F1067" s="13"/>
      <c r="G1067" s="81"/>
      <c r="H1067" s="107" t="str">
        <f>IF(B1067&lt;&gt;"",IF(OR(O1067=0,O1067=999),"",SUMIFS($E$2:E1067,$A$2:A1067,A1067)-SUMIFS($F$2:F1067,$A$2:A1067,A1067)),"")</f>
        <v/>
      </c>
      <c r="I1067" s="109" t="str">
        <f t="shared" si="50"/>
        <v/>
      </c>
      <c r="J1067" s="113"/>
      <c r="K1067" s="90"/>
      <c r="L1067" s="73"/>
      <c r="M1067" s="69" t="str">
        <f>IF(C1067&lt;&gt;"",DailyLog!$S$3,"")</f>
        <v/>
      </c>
      <c r="N1067" s="56" t="str">
        <f t="shared" si="49"/>
        <v/>
      </c>
      <c r="O1067" s="53" t="str">
        <f>IF($B1067&lt;&gt;"",IF(ISNUMBER(_xlfn.XMATCH($B1067,Language!$A$6:$E$6)),0,IF(ISNUMBER(_xlfn.XMATCH($B1067,Language!$A$29:$E$29)),'Lista de Prestatarios'!$B$3,VLOOKUP(B1067,'Lista de Prestatarios'!$A$2:$B$500,2,FALSE))),"")</f>
        <v/>
      </c>
      <c r="P1067" s="58" t="str">
        <f>IF(B1067&lt;&gt;"",IF(OR(D1067&gt;0,G1067&gt;0),COUNTIF($B$2:B1067,B1067),COUNTIFS($B$2:B1067,B1067,$E$2:E1067,"&gt;0")),"")</f>
        <v/>
      </c>
    </row>
    <row r="1068" spans="1:16" x14ac:dyDescent="0.35">
      <c r="A1068" s="51" t="str">
        <f t="shared" si="48"/>
        <v/>
      </c>
      <c r="B1068" s="99"/>
      <c r="C1068" s="3"/>
      <c r="D1068" s="13"/>
      <c r="E1068" s="13"/>
      <c r="F1068" s="13"/>
      <c r="G1068" s="81"/>
      <c r="H1068" s="107" t="str">
        <f>IF(B1068&lt;&gt;"",IF(OR(O1068=0,O1068=999),"",SUMIFS($E$2:E1068,$A$2:A1068,A1068)-SUMIFS($F$2:F1068,$A$2:A1068,A1068)),"")</f>
        <v/>
      </c>
      <c r="I1068" s="109" t="str">
        <f t="shared" si="50"/>
        <v/>
      </c>
      <c r="J1068" s="113"/>
      <c r="K1068" s="90"/>
      <c r="L1068" s="73"/>
      <c r="M1068" s="69" t="str">
        <f>IF(C1068&lt;&gt;"",DailyLog!$S$3,"")</f>
        <v/>
      </c>
      <c r="N1068" s="56" t="str">
        <f t="shared" si="49"/>
        <v/>
      </c>
      <c r="O1068" s="53" t="str">
        <f>IF($B1068&lt;&gt;"",IF(ISNUMBER(_xlfn.XMATCH($B1068,Language!$A$6:$E$6)),0,IF(ISNUMBER(_xlfn.XMATCH($B1068,Language!$A$29:$E$29)),'Lista de Prestatarios'!$B$3,VLOOKUP(B1068,'Lista de Prestatarios'!$A$2:$B$500,2,FALSE))),"")</f>
        <v/>
      </c>
      <c r="P1068" s="58" t="str">
        <f>IF(B1068&lt;&gt;"",IF(OR(D1068&gt;0,G1068&gt;0),COUNTIF($B$2:B1068,B1068),COUNTIFS($B$2:B1068,B1068,$E$2:E1068,"&gt;0")),"")</f>
        <v/>
      </c>
    </row>
    <row r="1069" spans="1:16" x14ac:dyDescent="0.35">
      <c r="A1069" s="51" t="str">
        <f t="shared" si="48"/>
        <v/>
      </c>
      <c r="B1069" s="99"/>
      <c r="C1069" s="3"/>
      <c r="D1069" s="13"/>
      <c r="E1069" s="13"/>
      <c r="F1069" s="13"/>
      <c r="G1069" s="81"/>
      <c r="H1069" s="107" t="str">
        <f>IF(B1069&lt;&gt;"",IF(OR(O1069=0,O1069=999),"",SUMIFS($E$2:E1069,$A$2:A1069,A1069)-SUMIFS($F$2:F1069,$A$2:A1069,A1069)),"")</f>
        <v/>
      </c>
      <c r="I1069" s="109" t="str">
        <f t="shared" si="50"/>
        <v/>
      </c>
      <c r="J1069" s="113"/>
      <c r="K1069" s="90"/>
      <c r="L1069" s="73"/>
      <c r="M1069" s="69" t="str">
        <f>IF(C1069&lt;&gt;"",DailyLog!$S$3,"")</f>
        <v/>
      </c>
      <c r="N1069" s="56" t="str">
        <f t="shared" si="49"/>
        <v/>
      </c>
      <c r="O1069" s="53" t="str">
        <f>IF($B1069&lt;&gt;"",IF(ISNUMBER(_xlfn.XMATCH($B1069,Language!$A$6:$E$6)),0,IF(ISNUMBER(_xlfn.XMATCH($B1069,Language!$A$29:$E$29)),'Lista de Prestatarios'!$B$3,VLOOKUP(B1069,'Lista de Prestatarios'!$A$2:$B$500,2,FALSE))),"")</f>
        <v/>
      </c>
      <c r="P1069" s="58" t="str">
        <f>IF(B1069&lt;&gt;"",IF(OR(D1069&gt;0,G1069&gt;0),COUNTIF($B$2:B1069,B1069),COUNTIFS($B$2:B1069,B1069,$E$2:E1069,"&gt;0")),"")</f>
        <v/>
      </c>
    </row>
    <row r="1070" spans="1:16" x14ac:dyDescent="0.35">
      <c r="A1070" s="51" t="str">
        <f t="shared" si="48"/>
        <v/>
      </c>
      <c r="B1070" s="99"/>
      <c r="C1070" s="3"/>
      <c r="D1070" s="13"/>
      <c r="E1070" s="13"/>
      <c r="F1070" s="13"/>
      <c r="G1070" s="81"/>
      <c r="H1070" s="107" t="str">
        <f>IF(B1070&lt;&gt;"",IF(OR(O1070=0,O1070=999),"",SUMIFS($E$2:E1070,$A$2:A1070,A1070)-SUMIFS($F$2:F1070,$A$2:A1070,A1070)),"")</f>
        <v/>
      </c>
      <c r="I1070" s="109" t="str">
        <f t="shared" si="50"/>
        <v/>
      </c>
      <c r="J1070" s="113"/>
      <c r="K1070" s="90"/>
      <c r="L1070" s="73"/>
      <c r="M1070" s="69" t="str">
        <f>IF(C1070&lt;&gt;"",DailyLog!$S$3,"")</f>
        <v/>
      </c>
      <c r="N1070" s="56" t="str">
        <f t="shared" si="49"/>
        <v/>
      </c>
      <c r="O1070" s="53" t="str">
        <f>IF($B1070&lt;&gt;"",IF(ISNUMBER(_xlfn.XMATCH($B1070,Language!$A$6:$E$6)),0,IF(ISNUMBER(_xlfn.XMATCH($B1070,Language!$A$29:$E$29)),'Lista de Prestatarios'!$B$3,VLOOKUP(B1070,'Lista de Prestatarios'!$A$2:$B$500,2,FALSE))),"")</f>
        <v/>
      </c>
      <c r="P1070" s="58" t="str">
        <f>IF(B1070&lt;&gt;"",IF(OR(D1070&gt;0,G1070&gt;0),COUNTIF($B$2:B1070,B1070),COUNTIFS($B$2:B1070,B1070,$E$2:E1070,"&gt;0")),"")</f>
        <v/>
      </c>
    </row>
    <row r="1071" spans="1:16" x14ac:dyDescent="0.35">
      <c r="A1071" s="51" t="str">
        <f t="shared" si="48"/>
        <v/>
      </c>
      <c r="B1071" s="99"/>
      <c r="C1071" s="3"/>
      <c r="D1071" s="13"/>
      <c r="E1071" s="13"/>
      <c r="F1071" s="13"/>
      <c r="G1071" s="81"/>
      <c r="H1071" s="107" t="str">
        <f>IF(B1071&lt;&gt;"",IF(OR(O1071=0,O1071=999),"",SUMIFS($E$2:E1071,$A$2:A1071,A1071)-SUMIFS($F$2:F1071,$A$2:A1071,A1071)),"")</f>
        <v/>
      </c>
      <c r="I1071" s="109" t="str">
        <f t="shared" si="50"/>
        <v/>
      </c>
      <c r="J1071" s="113"/>
      <c r="K1071" s="90"/>
      <c r="L1071" s="73"/>
      <c r="M1071" s="69" t="str">
        <f>IF(C1071&lt;&gt;"",DailyLog!$S$3,"")</f>
        <v/>
      </c>
      <c r="N1071" s="56" t="str">
        <f t="shared" si="49"/>
        <v/>
      </c>
      <c r="O1071" s="53" t="str">
        <f>IF($B1071&lt;&gt;"",IF(ISNUMBER(_xlfn.XMATCH($B1071,Language!$A$6:$E$6)),0,IF(ISNUMBER(_xlfn.XMATCH($B1071,Language!$A$29:$E$29)),'Lista de Prestatarios'!$B$3,VLOOKUP(B1071,'Lista de Prestatarios'!$A$2:$B$500,2,FALSE))),"")</f>
        <v/>
      </c>
      <c r="P1071" s="58" t="str">
        <f>IF(B1071&lt;&gt;"",IF(OR(D1071&gt;0,G1071&gt;0),COUNTIF($B$2:B1071,B1071),COUNTIFS($B$2:B1071,B1071,$E$2:E1071,"&gt;0")),"")</f>
        <v/>
      </c>
    </row>
    <row r="1072" spans="1:16" x14ac:dyDescent="0.35">
      <c r="A1072" s="51" t="str">
        <f t="shared" si="48"/>
        <v/>
      </c>
      <c r="B1072" s="99"/>
      <c r="C1072" s="3"/>
      <c r="D1072" s="13"/>
      <c r="E1072" s="13"/>
      <c r="F1072" s="13"/>
      <c r="G1072" s="81"/>
      <c r="H1072" s="107" t="str">
        <f>IF(B1072&lt;&gt;"",IF(OR(O1072=0,O1072=999),"",SUMIFS($E$2:E1072,$A$2:A1072,A1072)-SUMIFS($F$2:F1072,$A$2:A1072,A1072)),"")</f>
        <v/>
      </c>
      <c r="I1072" s="109" t="str">
        <f t="shared" si="50"/>
        <v/>
      </c>
      <c r="J1072" s="113"/>
      <c r="K1072" s="90"/>
      <c r="L1072" s="73"/>
      <c r="M1072" s="69" t="str">
        <f>IF(C1072&lt;&gt;"",DailyLog!$S$3,"")</f>
        <v/>
      </c>
      <c r="N1072" s="56" t="str">
        <f t="shared" si="49"/>
        <v/>
      </c>
      <c r="O1072" s="53" t="str">
        <f>IF($B1072&lt;&gt;"",IF(ISNUMBER(_xlfn.XMATCH($B1072,Language!$A$6:$E$6)),0,IF(ISNUMBER(_xlfn.XMATCH($B1072,Language!$A$29:$E$29)),'Lista de Prestatarios'!$B$3,VLOOKUP(B1072,'Lista de Prestatarios'!$A$2:$B$500,2,FALSE))),"")</f>
        <v/>
      </c>
      <c r="P1072" s="58" t="str">
        <f>IF(B1072&lt;&gt;"",IF(OR(D1072&gt;0,G1072&gt;0),COUNTIF($B$2:B1072,B1072),COUNTIFS($B$2:B1072,B1072,$E$2:E1072,"&gt;0")),"")</f>
        <v/>
      </c>
    </row>
    <row r="1073" spans="1:16" x14ac:dyDescent="0.35">
      <c r="A1073" s="51" t="str">
        <f t="shared" si="48"/>
        <v/>
      </c>
      <c r="B1073" s="99"/>
      <c r="C1073" s="3"/>
      <c r="D1073" s="13"/>
      <c r="E1073" s="13"/>
      <c r="F1073" s="13"/>
      <c r="G1073" s="81"/>
      <c r="H1073" s="107" t="str">
        <f>IF(B1073&lt;&gt;"",IF(OR(O1073=0,O1073=999),"",SUMIFS($E$2:E1073,$A$2:A1073,A1073)-SUMIFS($F$2:F1073,$A$2:A1073,A1073)),"")</f>
        <v/>
      </c>
      <c r="I1073" s="109" t="str">
        <f t="shared" si="50"/>
        <v/>
      </c>
      <c r="J1073" s="113"/>
      <c r="K1073" s="90"/>
      <c r="L1073" s="73"/>
      <c r="M1073" s="69" t="str">
        <f>IF(C1073&lt;&gt;"",DailyLog!$S$3,"")</f>
        <v/>
      </c>
      <c r="N1073" s="56" t="str">
        <f t="shared" si="49"/>
        <v/>
      </c>
      <c r="O1073" s="53" t="str">
        <f>IF($B1073&lt;&gt;"",IF(ISNUMBER(_xlfn.XMATCH($B1073,Language!$A$6:$E$6)),0,IF(ISNUMBER(_xlfn.XMATCH($B1073,Language!$A$29:$E$29)),'Lista de Prestatarios'!$B$3,VLOOKUP(B1073,'Lista de Prestatarios'!$A$2:$B$500,2,FALSE))),"")</f>
        <v/>
      </c>
      <c r="P1073" s="58" t="str">
        <f>IF(B1073&lt;&gt;"",IF(OR(D1073&gt;0,G1073&gt;0),COUNTIF($B$2:B1073,B1073),COUNTIFS($B$2:B1073,B1073,$E$2:E1073,"&gt;0")),"")</f>
        <v/>
      </c>
    </row>
    <row r="1074" spans="1:16" x14ac:dyDescent="0.35">
      <c r="A1074" s="51" t="str">
        <f t="shared" si="48"/>
        <v/>
      </c>
      <c r="B1074" s="99"/>
      <c r="C1074" s="3"/>
      <c r="D1074" s="13"/>
      <c r="E1074" s="13"/>
      <c r="F1074" s="13"/>
      <c r="G1074" s="81"/>
      <c r="H1074" s="107" t="str">
        <f>IF(B1074&lt;&gt;"",IF(OR(O1074=0,O1074=999),"",SUMIFS($E$2:E1074,$A$2:A1074,A1074)-SUMIFS($F$2:F1074,$A$2:A1074,A1074)),"")</f>
        <v/>
      </c>
      <c r="I1074" s="109" t="str">
        <f t="shared" si="50"/>
        <v/>
      </c>
      <c r="J1074" s="113"/>
      <c r="K1074" s="90"/>
      <c r="L1074" s="73"/>
      <c r="M1074" s="69" t="str">
        <f>IF(C1074&lt;&gt;"",DailyLog!$S$3,"")</f>
        <v/>
      </c>
      <c r="N1074" s="56" t="str">
        <f t="shared" si="49"/>
        <v/>
      </c>
      <c r="O1074" s="53" t="str">
        <f>IF($B1074&lt;&gt;"",IF(ISNUMBER(_xlfn.XMATCH($B1074,Language!$A$6:$E$6)),0,IF(ISNUMBER(_xlfn.XMATCH($B1074,Language!$A$29:$E$29)),'Lista de Prestatarios'!$B$3,VLOOKUP(B1074,'Lista de Prestatarios'!$A$2:$B$500,2,FALSE))),"")</f>
        <v/>
      </c>
      <c r="P1074" s="58" t="str">
        <f>IF(B1074&lt;&gt;"",IF(OR(D1074&gt;0,G1074&gt;0),COUNTIF($B$2:B1074,B1074),COUNTIFS($B$2:B1074,B1074,$E$2:E1074,"&gt;0")),"")</f>
        <v/>
      </c>
    </row>
    <row r="1075" spans="1:16" x14ac:dyDescent="0.35">
      <c r="A1075" s="51" t="str">
        <f t="shared" si="48"/>
        <v/>
      </c>
      <c r="B1075" s="99"/>
      <c r="C1075" s="3"/>
      <c r="D1075" s="13"/>
      <c r="E1075" s="13"/>
      <c r="F1075" s="13"/>
      <c r="G1075" s="81"/>
      <c r="H1075" s="107" t="str">
        <f>IF(B1075&lt;&gt;"",IF(OR(O1075=0,O1075=999),"",SUMIFS($E$2:E1075,$A$2:A1075,A1075)-SUMIFS($F$2:F1075,$A$2:A1075,A1075)),"")</f>
        <v/>
      </c>
      <c r="I1075" s="109" t="str">
        <f t="shared" si="50"/>
        <v/>
      </c>
      <c r="J1075" s="113"/>
      <c r="K1075" s="90"/>
      <c r="L1075" s="73"/>
      <c r="M1075" s="69" t="str">
        <f>IF(C1075&lt;&gt;"",DailyLog!$S$3,"")</f>
        <v/>
      </c>
      <c r="N1075" s="56" t="str">
        <f t="shared" si="49"/>
        <v/>
      </c>
      <c r="O1075" s="53" t="str">
        <f>IF($B1075&lt;&gt;"",IF(ISNUMBER(_xlfn.XMATCH($B1075,Language!$A$6:$E$6)),0,IF(ISNUMBER(_xlfn.XMATCH($B1075,Language!$A$29:$E$29)),'Lista de Prestatarios'!$B$3,VLOOKUP(B1075,'Lista de Prestatarios'!$A$2:$B$500,2,FALSE))),"")</f>
        <v/>
      </c>
      <c r="P1075" s="58" t="str">
        <f>IF(B1075&lt;&gt;"",IF(OR(D1075&gt;0,G1075&gt;0),COUNTIF($B$2:B1075,B1075),COUNTIFS($B$2:B1075,B1075,$E$2:E1075,"&gt;0")),"")</f>
        <v/>
      </c>
    </row>
    <row r="1076" spans="1:16" x14ac:dyDescent="0.35">
      <c r="A1076" s="51" t="str">
        <f t="shared" si="48"/>
        <v/>
      </c>
      <c r="B1076" s="99"/>
      <c r="C1076" s="3"/>
      <c r="D1076" s="13"/>
      <c r="E1076" s="13"/>
      <c r="F1076" s="13"/>
      <c r="G1076" s="81"/>
      <c r="H1076" s="107" t="str">
        <f>IF(B1076&lt;&gt;"",IF(OR(O1076=0,O1076=999),"",SUMIFS($E$2:E1076,$A$2:A1076,A1076)-SUMIFS($F$2:F1076,$A$2:A1076,A1076)),"")</f>
        <v/>
      </c>
      <c r="I1076" s="109" t="str">
        <f t="shared" si="50"/>
        <v/>
      </c>
      <c r="J1076" s="113"/>
      <c r="K1076" s="90"/>
      <c r="L1076" s="73"/>
      <c r="M1076" s="69" t="str">
        <f>IF(C1076&lt;&gt;"",DailyLog!$S$3,"")</f>
        <v/>
      </c>
      <c r="N1076" s="56" t="str">
        <f t="shared" si="49"/>
        <v/>
      </c>
      <c r="O1076" s="53" t="str">
        <f>IF($B1076&lt;&gt;"",IF(ISNUMBER(_xlfn.XMATCH($B1076,Language!$A$6:$E$6)),0,IF(ISNUMBER(_xlfn.XMATCH($B1076,Language!$A$29:$E$29)),'Lista de Prestatarios'!$B$3,VLOOKUP(B1076,'Lista de Prestatarios'!$A$2:$B$500,2,FALSE))),"")</f>
        <v/>
      </c>
      <c r="P1076" s="58" t="str">
        <f>IF(B1076&lt;&gt;"",IF(OR(D1076&gt;0,G1076&gt;0),COUNTIF($B$2:B1076,B1076),COUNTIFS($B$2:B1076,B1076,$E$2:E1076,"&gt;0")),"")</f>
        <v/>
      </c>
    </row>
    <row r="1077" spans="1:16" x14ac:dyDescent="0.35">
      <c r="A1077" s="51" t="str">
        <f t="shared" si="48"/>
        <v/>
      </c>
      <c r="B1077" s="99"/>
      <c r="C1077" s="3"/>
      <c r="D1077" s="13"/>
      <c r="E1077" s="13"/>
      <c r="F1077" s="13"/>
      <c r="G1077" s="81"/>
      <c r="H1077" s="107" t="str">
        <f>IF(B1077&lt;&gt;"",IF(OR(O1077=0,O1077=999),"",SUMIFS($E$2:E1077,$A$2:A1077,A1077)-SUMIFS($F$2:F1077,$A$2:A1077,A1077)),"")</f>
        <v/>
      </c>
      <c r="I1077" s="109" t="str">
        <f t="shared" si="50"/>
        <v/>
      </c>
      <c r="J1077" s="113"/>
      <c r="K1077" s="90"/>
      <c r="L1077" s="73"/>
      <c r="M1077" s="69" t="str">
        <f>IF(C1077&lt;&gt;"",DailyLog!$S$3,"")</f>
        <v/>
      </c>
      <c r="N1077" s="56" t="str">
        <f t="shared" si="49"/>
        <v/>
      </c>
      <c r="O1077" s="53" t="str">
        <f>IF($B1077&lt;&gt;"",IF(ISNUMBER(_xlfn.XMATCH($B1077,Language!$A$6:$E$6)),0,IF(ISNUMBER(_xlfn.XMATCH($B1077,Language!$A$29:$E$29)),'Lista de Prestatarios'!$B$3,VLOOKUP(B1077,'Lista de Prestatarios'!$A$2:$B$500,2,FALSE))),"")</f>
        <v/>
      </c>
      <c r="P1077" s="58" t="str">
        <f>IF(B1077&lt;&gt;"",IF(OR(D1077&gt;0,G1077&gt;0),COUNTIF($B$2:B1077,B1077),COUNTIFS($B$2:B1077,B1077,$E$2:E1077,"&gt;0")),"")</f>
        <v/>
      </c>
    </row>
    <row r="1078" spans="1:16" x14ac:dyDescent="0.35">
      <c r="A1078" s="51" t="str">
        <f t="shared" si="48"/>
        <v/>
      </c>
      <c r="B1078" s="99"/>
      <c r="C1078" s="3"/>
      <c r="D1078" s="13"/>
      <c r="E1078" s="13"/>
      <c r="F1078" s="13"/>
      <c r="G1078" s="81"/>
      <c r="H1078" s="107" t="str">
        <f>IF(B1078&lt;&gt;"",IF(OR(O1078=0,O1078=999),"",SUMIFS($E$2:E1078,$A$2:A1078,A1078)-SUMIFS($F$2:F1078,$A$2:A1078,A1078)),"")</f>
        <v/>
      </c>
      <c r="I1078" s="109" t="str">
        <f t="shared" si="50"/>
        <v/>
      </c>
      <c r="J1078" s="113"/>
      <c r="K1078" s="90"/>
      <c r="L1078" s="73"/>
      <c r="M1078" s="69" t="str">
        <f>IF(C1078&lt;&gt;"",DailyLog!$S$3,"")</f>
        <v/>
      </c>
      <c r="N1078" s="56" t="str">
        <f t="shared" si="49"/>
        <v/>
      </c>
      <c r="O1078" s="53" t="str">
        <f>IF($B1078&lt;&gt;"",IF(ISNUMBER(_xlfn.XMATCH($B1078,Language!$A$6:$E$6)),0,IF(ISNUMBER(_xlfn.XMATCH($B1078,Language!$A$29:$E$29)),'Lista de Prestatarios'!$B$3,VLOOKUP(B1078,'Lista de Prestatarios'!$A$2:$B$500,2,FALSE))),"")</f>
        <v/>
      </c>
      <c r="P1078" s="58" t="str">
        <f>IF(B1078&lt;&gt;"",IF(OR(D1078&gt;0,G1078&gt;0),COUNTIF($B$2:B1078,B1078),COUNTIFS($B$2:B1078,B1078,$E$2:E1078,"&gt;0")),"")</f>
        <v/>
      </c>
    </row>
    <row r="1079" spans="1:16" x14ac:dyDescent="0.35">
      <c r="A1079" s="51" t="str">
        <f t="shared" si="48"/>
        <v/>
      </c>
      <c r="B1079" s="99"/>
      <c r="C1079" s="3"/>
      <c r="D1079" s="13"/>
      <c r="E1079" s="13"/>
      <c r="F1079" s="13"/>
      <c r="G1079" s="81"/>
      <c r="H1079" s="107" t="str">
        <f>IF(B1079&lt;&gt;"",IF(OR(O1079=0,O1079=999),"",SUMIFS($E$2:E1079,$A$2:A1079,A1079)-SUMIFS($F$2:F1079,$A$2:A1079,A1079)),"")</f>
        <v/>
      </c>
      <c r="I1079" s="109" t="str">
        <f t="shared" si="50"/>
        <v/>
      </c>
      <c r="J1079" s="113"/>
      <c r="K1079" s="90"/>
      <c r="L1079" s="73"/>
      <c r="M1079" s="69" t="str">
        <f>IF(C1079&lt;&gt;"",DailyLog!$S$3,"")</f>
        <v/>
      </c>
      <c r="N1079" s="56" t="str">
        <f t="shared" si="49"/>
        <v/>
      </c>
      <c r="O1079" s="53" t="str">
        <f>IF($B1079&lt;&gt;"",IF(ISNUMBER(_xlfn.XMATCH($B1079,Language!$A$6:$E$6)),0,IF(ISNUMBER(_xlfn.XMATCH($B1079,Language!$A$29:$E$29)),'Lista de Prestatarios'!$B$3,VLOOKUP(B1079,'Lista de Prestatarios'!$A$2:$B$500,2,FALSE))),"")</f>
        <v/>
      </c>
      <c r="P1079" s="58" t="str">
        <f>IF(B1079&lt;&gt;"",IF(OR(D1079&gt;0,G1079&gt;0),COUNTIF($B$2:B1079,B1079),COUNTIFS($B$2:B1079,B1079,$E$2:E1079,"&gt;0")),"")</f>
        <v/>
      </c>
    </row>
    <row r="1080" spans="1:16" x14ac:dyDescent="0.35">
      <c r="A1080" s="51" t="str">
        <f t="shared" si="48"/>
        <v/>
      </c>
      <c r="B1080" s="99"/>
      <c r="C1080" s="3"/>
      <c r="D1080" s="13"/>
      <c r="E1080" s="13"/>
      <c r="F1080" s="13"/>
      <c r="G1080" s="81"/>
      <c r="H1080" s="107" t="str">
        <f>IF(B1080&lt;&gt;"",IF(OR(O1080=0,O1080=999),"",SUMIFS($E$2:E1080,$A$2:A1080,A1080)-SUMIFS($F$2:F1080,$A$2:A1080,A1080)),"")</f>
        <v/>
      </c>
      <c r="I1080" s="109" t="str">
        <f t="shared" si="50"/>
        <v/>
      </c>
      <c r="J1080" s="113"/>
      <c r="K1080" s="90"/>
      <c r="L1080" s="73"/>
      <c r="M1080" s="69" t="str">
        <f>IF(C1080&lt;&gt;"",DailyLog!$S$3,"")</f>
        <v/>
      </c>
      <c r="N1080" s="56" t="str">
        <f t="shared" si="49"/>
        <v/>
      </c>
      <c r="O1080" s="53" t="str">
        <f>IF($B1080&lt;&gt;"",IF(ISNUMBER(_xlfn.XMATCH($B1080,Language!$A$6:$E$6)),0,IF(ISNUMBER(_xlfn.XMATCH($B1080,Language!$A$29:$E$29)),'Lista de Prestatarios'!$B$3,VLOOKUP(B1080,'Lista de Prestatarios'!$A$2:$B$500,2,FALSE))),"")</f>
        <v/>
      </c>
      <c r="P1080" s="58" t="str">
        <f>IF(B1080&lt;&gt;"",IF(OR(D1080&gt;0,G1080&gt;0),COUNTIF($B$2:B1080,B1080),COUNTIFS($B$2:B1080,B1080,$E$2:E1080,"&gt;0")),"")</f>
        <v/>
      </c>
    </row>
    <row r="1081" spans="1:16" x14ac:dyDescent="0.35">
      <c r="A1081" s="51" t="str">
        <f t="shared" si="48"/>
        <v/>
      </c>
      <c r="B1081" s="99"/>
      <c r="C1081" s="3"/>
      <c r="D1081" s="13"/>
      <c r="E1081" s="13"/>
      <c r="F1081" s="13"/>
      <c r="G1081" s="81"/>
      <c r="H1081" s="107" t="str">
        <f>IF(B1081&lt;&gt;"",IF(OR(O1081=0,O1081=999),"",SUMIFS($E$2:E1081,$A$2:A1081,A1081)-SUMIFS($F$2:F1081,$A$2:A1081,A1081)),"")</f>
        <v/>
      </c>
      <c r="I1081" s="109" t="str">
        <f t="shared" si="50"/>
        <v/>
      </c>
      <c r="J1081" s="113"/>
      <c r="K1081" s="90"/>
      <c r="L1081" s="73"/>
      <c r="M1081" s="69" t="str">
        <f>IF(C1081&lt;&gt;"",DailyLog!$S$3,"")</f>
        <v/>
      </c>
      <c r="N1081" s="56" t="str">
        <f t="shared" si="49"/>
        <v/>
      </c>
      <c r="O1081" s="53" t="str">
        <f>IF($B1081&lt;&gt;"",IF(ISNUMBER(_xlfn.XMATCH($B1081,Language!$A$6:$E$6)),0,IF(ISNUMBER(_xlfn.XMATCH($B1081,Language!$A$29:$E$29)),'Lista de Prestatarios'!$B$3,VLOOKUP(B1081,'Lista de Prestatarios'!$A$2:$B$500,2,FALSE))),"")</f>
        <v/>
      </c>
      <c r="P1081" s="58" t="str">
        <f>IF(B1081&lt;&gt;"",IF(OR(D1081&gt;0,G1081&gt;0),COUNTIF($B$2:B1081,B1081),COUNTIFS($B$2:B1081,B1081,$E$2:E1081,"&gt;0")),"")</f>
        <v/>
      </c>
    </row>
    <row r="1082" spans="1:16" x14ac:dyDescent="0.35">
      <c r="A1082" s="51" t="str">
        <f t="shared" si="48"/>
        <v/>
      </c>
      <c r="B1082" s="99"/>
      <c r="C1082" s="3"/>
      <c r="D1082" s="13"/>
      <c r="E1082" s="13"/>
      <c r="F1082" s="13"/>
      <c r="G1082" s="81"/>
      <c r="H1082" s="107" t="str">
        <f>IF(B1082&lt;&gt;"",IF(OR(O1082=0,O1082=999),"",SUMIFS($E$2:E1082,$A$2:A1082,A1082)-SUMIFS($F$2:F1082,$A$2:A1082,A1082)),"")</f>
        <v/>
      </c>
      <c r="I1082" s="109" t="str">
        <f t="shared" si="50"/>
        <v/>
      </c>
      <c r="J1082" s="113"/>
      <c r="K1082" s="90"/>
      <c r="L1082" s="73"/>
      <c r="M1082" s="69" t="str">
        <f>IF(C1082&lt;&gt;"",DailyLog!$S$3,"")</f>
        <v/>
      </c>
      <c r="N1082" s="56" t="str">
        <f t="shared" si="49"/>
        <v/>
      </c>
      <c r="O1082" s="53" t="str">
        <f>IF($B1082&lt;&gt;"",IF(ISNUMBER(_xlfn.XMATCH($B1082,Language!$A$6:$E$6)),0,IF(ISNUMBER(_xlfn.XMATCH($B1082,Language!$A$29:$E$29)),'Lista de Prestatarios'!$B$3,VLOOKUP(B1082,'Lista de Prestatarios'!$A$2:$B$500,2,FALSE))),"")</f>
        <v/>
      </c>
      <c r="P1082" s="58" t="str">
        <f>IF(B1082&lt;&gt;"",IF(OR(D1082&gt;0,G1082&gt;0),COUNTIF($B$2:B1082,B1082),COUNTIFS($B$2:B1082,B1082,$E$2:E1082,"&gt;0")),"")</f>
        <v/>
      </c>
    </row>
    <row r="1083" spans="1:16" x14ac:dyDescent="0.35">
      <c r="A1083" s="51" t="str">
        <f t="shared" si="48"/>
        <v/>
      </c>
      <c r="B1083" s="99"/>
      <c r="C1083" s="3"/>
      <c r="D1083" s="13"/>
      <c r="E1083" s="13"/>
      <c r="F1083" s="13"/>
      <c r="G1083" s="81"/>
      <c r="H1083" s="107" t="str">
        <f>IF(B1083&lt;&gt;"",IF(OR(O1083=0,O1083=999),"",SUMIFS($E$2:E1083,$A$2:A1083,A1083)-SUMIFS($F$2:F1083,$A$2:A1083,A1083)),"")</f>
        <v/>
      </c>
      <c r="I1083" s="109" t="str">
        <f t="shared" si="50"/>
        <v/>
      </c>
      <c r="J1083" s="113"/>
      <c r="K1083" s="90"/>
      <c r="L1083" s="73"/>
      <c r="M1083" s="69" t="str">
        <f>IF(C1083&lt;&gt;"",DailyLog!$S$3,"")</f>
        <v/>
      </c>
      <c r="N1083" s="56" t="str">
        <f t="shared" si="49"/>
        <v/>
      </c>
      <c r="O1083" s="53" t="str">
        <f>IF($B1083&lt;&gt;"",IF(ISNUMBER(_xlfn.XMATCH($B1083,Language!$A$6:$E$6)),0,IF(ISNUMBER(_xlfn.XMATCH($B1083,Language!$A$29:$E$29)),'Lista de Prestatarios'!$B$3,VLOOKUP(B1083,'Lista de Prestatarios'!$A$2:$B$500,2,FALSE))),"")</f>
        <v/>
      </c>
      <c r="P1083" s="58" t="str">
        <f>IF(B1083&lt;&gt;"",IF(OR(D1083&gt;0,G1083&gt;0),COUNTIF($B$2:B1083,B1083),COUNTIFS($B$2:B1083,B1083,$E$2:E1083,"&gt;0")),"")</f>
        <v/>
      </c>
    </row>
    <row r="1084" spans="1:16" x14ac:dyDescent="0.35">
      <c r="A1084" s="51" t="str">
        <f t="shared" si="48"/>
        <v/>
      </c>
      <c r="B1084" s="99"/>
      <c r="C1084" s="3"/>
      <c r="D1084" s="13"/>
      <c r="E1084" s="13"/>
      <c r="F1084" s="13"/>
      <c r="G1084" s="81"/>
      <c r="H1084" s="107" t="str">
        <f>IF(B1084&lt;&gt;"",IF(OR(O1084=0,O1084=999),"",SUMIFS($E$2:E1084,$A$2:A1084,A1084)-SUMIFS($F$2:F1084,$A$2:A1084,A1084)),"")</f>
        <v/>
      </c>
      <c r="I1084" s="109" t="str">
        <f t="shared" si="50"/>
        <v/>
      </c>
      <c r="J1084" s="113"/>
      <c r="K1084" s="90"/>
      <c r="L1084" s="73"/>
      <c r="M1084" s="69" t="str">
        <f>IF(C1084&lt;&gt;"",DailyLog!$S$3,"")</f>
        <v/>
      </c>
      <c r="N1084" s="56" t="str">
        <f t="shared" si="49"/>
        <v/>
      </c>
      <c r="O1084" s="53" t="str">
        <f>IF($B1084&lt;&gt;"",IF(ISNUMBER(_xlfn.XMATCH($B1084,Language!$A$6:$E$6)),0,IF(ISNUMBER(_xlfn.XMATCH($B1084,Language!$A$29:$E$29)),'Lista de Prestatarios'!$B$3,VLOOKUP(B1084,'Lista de Prestatarios'!$A$2:$B$500,2,FALSE))),"")</f>
        <v/>
      </c>
      <c r="P1084" s="58" t="str">
        <f>IF(B1084&lt;&gt;"",IF(OR(D1084&gt;0,G1084&gt;0),COUNTIF($B$2:B1084,B1084),COUNTIFS($B$2:B1084,B1084,$E$2:E1084,"&gt;0")),"")</f>
        <v/>
      </c>
    </row>
    <row r="1085" spans="1:16" x14ac:dyDescent="0.35">
      <c r="A1085" s="51" t="str">
        <f t="shared" si="48"/>
        <v/>
      </c>
      <c r="B1085" s="99"/>
      <c r="C1085" s="3"/>
      <c r="D1085" s="13"/>
      <c r="E1085" s="13"/>
      <c r="F1085" s="13"/>
      <c r="G1085" s="81"/>
      <c r="H1085" s="107" t="str">
        <f>IF(B1085&lt;&gt;"",IF(OR(O1085=0,O1085=999),"",SUMIFS($E$2:E1085,$A$2:A1085,A1085)-SUMIFS($F$2:F1085,$A$2:A1085,A1085)),"")</f>
        <v/>
      </c>
      <c r="I1085" s="109" t="str">
        <f t="shared" si="50"/>
        <v/>
      </c>
      <c r="J1085" s="113"/>
      <c r="K1085" s="90"/>
      <c r="L1085" s="73"/>
      <c r="M1085" s="69" t="str">
        <f>IF(C1085&lt;&gt;"",DailyLog!$S$3,"")</f>
        <v/>
      </c>
      <c r="N1085" s="56" t="str">
        <f t="shared" si="49"/>
        <v/>
      </c>
      <c r="O1085" s="53" t="str">
        <f>IF($B1085&lt;&gt;"",IF(ISNUMBER(_xlfn.XMATCH($B1085,Language!$A$6:$E$6)),0,IF(ISNUMBER(_xlfn.XMATCH($B1085,Language!$A$29:$E$29)),'Lista de Prestatarios'!$B$3,VLOOKUP(B1085,'Lista de Prestatarios'!$A$2:$B$500,2,FALSE))),"")</f>
        <v/>
      </c>
      <c r="P1085" s="58" t="str">
        <f>IF(B1085&lt;&gt;"",IF(OR(D1085&gt;0,G1085&gt;0),COUNTIF($B$2:B1085,B1085),COUNTIFS($B$2:B1085,B1085,$E$2:E1085,"&gt;0")),"")</f>
        <v/>
      </c>
    </row>
    <row r="1086" spans="1:16" x14ac:dyDescent="0.35">
      <c r="A1086" s="51" t="str">
        <f t="shared" si="48"/>
        <v/>
      </c>
      <c r="B1086" s="99"/>
      <c r="C1086" s="3"/>
      <c r="D1086" s="13"/>
      <c r="E1086" s="13"/>
      <c r="F1086" s="13"/>
      <c r="G1086" s="81"/>
      <c r="H1086" s="107" t="str">
        <f>IF(B1086&lt;&gt;"",IF(OR(O1086=0,O1086=999),"",SUMIFS($E$2:E1086,$A$2:A1086,A1086)-SUMIFS($F$2:F1086,$A$2:A1086,A1086)),"")</f>
        <v/>
      </c>
      <c r="I1086" s="109" t="str">
        <f t="shared" si="50"/>
        <v/>
      </c>
      <c r="J1086" s="113"/>
      <c r="K1086" s="90"/>
      <c r="L1086" s="73"/>
      <c r="M1086" s="69" t="str">
        <f>IF(C1086&lt;&gt;"",DailyLog!$S$3,"")</f>
        <v/>
      </c>
      <c r="N1086" s="56" t="str">
        <f t="shared" si="49"/>
        <v/>
      </c>
      <c r="O1086" s="53" t="str">
        <f>IF($B1086&lt;&gt;"",IF(ISNUMBER(_xlfn.XMATCH($B1086,Language!$A$6:$E$6)),0,IF(ISNUMBER(_xlfn.XMATCH($B1086,Language!$A$29:$E$29)),'Lista de Prestatarios'!$B$3,VLOOKUP(B1086,'Lista de Prestatarios'!$A$2:$B$500,2,FALSE))),"")</f>
        <v/>
      </c>
      <c r="P1086" s="58" t="str">
        <f>IF(B1086&lt;&gt;"",IF(OR(D1086&gt;0,G1086&gt;0),COUNTIF($B$2:B1086,B1086),COUNTIFS($B$2:B1086,B1086,$E$2:E1086,"&gt;0")),"")</f>
        <v/>
      </c>
    </row>
    <row r="1087" spans="1:16" x14ac:dyDescent="0.35">
      <c r="A1087" s="51" t="str">
        <f t="shared" si="48"/>
        <v/>
      </c>
      <c r="B1087" s="99"/>
      <c r="C1087" s="3"/>
      <c r="D1087" s="13"/>
      <c r="E1087" s="13"/>
      <c r="F1087" s="13"/>
      <c r="G1087" s="81"/>
      <c r="H1087" s="107" t="str">
        <f>IF(B1087&lt;&gt;"",IF(OR(O1087=0,O1087=999),"",SUMIFS($E$2:E1087,$A$2:A1087,A1087)-SUMIFS($F$2:F1087,$A$2:A1087,A1087)),"")</f>
        <v/>
      </c>
      <c r="I1087" s="109" t="str">
        <f t="shared" si="50"/>
        <v/>
      </c>
      <c r="J1087" s="113"/>
      <c r="K1087" s="90"/>
      <c r="L1087" s="73"/>
      <c r="M1087" s="69" t="str">
        <f>IF(C1087&lt;&gt;"",DailyLog!$S$3,"")</f>
        <v/>
      </c>
      <c r="N1087" s="56" t="str">
        <f t="shared" si="49"/>
        <v/>
      </c>
      <c r="O1087" s="53" t="str">
        <f>IF($B1087&lt;&gt;"",IF(ISNUMBER(_xlfn.XMATCH($B1087,Language!$A$6:$E$6)),0,IF(ISNUMBER(_xlfn.XMATCH($B1087,Language!$A$29:$E$29)),'Lista de Prestatarios'!$B$3,VLOOKUP(B1087,'Lista de Prestatarios'!$A$2:$B$500,2,FALSE))),"")</f>
        <v/>
      </c>
      <c r="P1087" s="58" t="str">
        <f>IF(B1087&lt;&gt;"",IF(OR(D1087&gt;0,G1087&gt;0),COUNTIF($B$2:B1087,B1087),COUNTIFS($B$2:B1087,B1087,$E$2:E1087,"&gt;0")),"")</f>
        <v/>
      </c>
    </row>
    <row r="1088" spans="1:16" x14ac:dyDescent="0.35">
      <c r="A1088" s="51" t="str">
        <f t="shared" si="48"/>
        <v/>
      </c>
      <c r="B1088" s="99"/>
      <c r="C1088" s="3"/>
      <c r="D1088" s="13"/>
      <c r="E1088" s="13"/>
      <c r="F1088" s="13"/>
      <c r="G1088" s="81"/>
      <c r="H1088" s="107" t="str">
        <f>IF(B1088&lt;&gt;"",IF(OR(O1088=0,O1088=999),"",SUMIFS($E$2:E1088,$A$2:A1088,A1088)-SUMIFS($F$2:F1088,$A$2:A1088,A1088)),"")</f>
        <v/>
      </c>
      <c r="I1088" s="109" t="str">
        <f t="shared" si="50"/>
        <v/>
      </c>
      <c r="J1088" s="113"/>
      <c r="K1088" s="90"/>
      <c r="L1088" s="73"/>
      <c r="M1088" s="69" t="str">
        <f>IF(C1088&lt;&gt;"",DailyLog!$S$3,"")</f>
        <v/>
      </c>
      <c r="N1088" s="56" t="str">
        <f t="shared" si="49"/>
        <v/>
      </c>
      <c r="O1088" s="53" t="str">
        <f>IF($B1088&lt;&gt;"",IF(ISNUMBER(_xlfn.XMATCH($B1088,Language!$A$6:$E$6)),0,IF(ISNUMBER(_xlfn.XMATCH($B1088,Language!$A$29:$E$29)),'Lista de Prestatarios'!$B$3,VLOOKUP(B1088,'Lista de Prestatarios'!$A$2:$B$500,2,FALSE))),"")</f>
        <v/>
      </c>
      <c r="P1088" s="58" t="str">
        <f>IF(B1088&lt;&gt;"",IF(OR(D1088&gt;0,G1088&gt;0),COUNTIF($B$2:B1088,B1088),COUNTIFS($B$2:B1088,B1088,$E$2:E1088,"&gt;0")),"")</f>
        <v/>
      </c>
    </row>
    <row r="1089" spans="1:16" x14ac:dyDescent="0.35">
      <c r="A1089" s="51" t="str">
        <f t="shared" si="48"/>
        <v/>
      </c>
      <c r="B1089" s="99"/>
      <c r="C1089" s="3"/>
      <c r="D1089" s="13"/>
      <c r="E1089" s="13"/>
      <c r="F1089" s="13"/>
      <c r="G1089" s="81"/>
      <c r="H1089" s="107" t="str">
        <f>IF(B1089&lt;&gt;"",IF(OR(O1089=0,O1089=999),"",SUMIFS($E$2:E1089,$A$2:A1089,A1089)-SUMIFS($F$2:F1089,$A$2:A1089,A1089)),"")</f>
        <v/>
      </c>
      <c r="I1089" s="109" t="str">
        <f t="shared" si="50"/>
        <v/>
      </c>
      <c r="J1089" s="113"/>
      <c r="K1089" s="90"/>
      <c r="L1089" s="73"/>
      <c r="M1089" s="69" t="str">
        <f>IF(C1089&lt;&gt;"",DailyLog!$S$3,"")</f>
        <v/>
      </c>
      <c r="N1089" s="56" t="str">
        <f t="shared" si="49"/>
        <v/>
      </c>
      <c r="O1089" s="53" t="str">
        <f>IF($B1089&lt;&gt;"",IF(ISNUMBER(_xlfn.XMATCH($B1089,Language!$A$6:$E$6)),0,IF(ISNUMBER(_xlfn.XMATCH($B1089,Language!$A$29:$E$29)),'Lista de Prestatarios'!$B$3,VLOOKUP(B1089,'Lista de Prestatarios'!$A$2:$B$500,2,FALSE))),"")</f>
        <v/>
      </c>
      <c r="P1089" s="58" t="str">
        <f>IF(B1089&lt;&gt;"",IF(OR(D1089&gt;0,G1089&gt;0),COUNTIF($B$2:B1089,B1089),COUNTIFS($B$2:B1089,B1089,$E$2:E1089,"&gt;0")),"")</f>
        <v/>
      </c>
    </row>
    <row r="1090" spans="1:16" x14ac:dyDescent="0.35">
      <c r="A1090" s="51" t="str">
        <f t="shared" ref="A1090:A1153" si="51">IF(B1090&lt;&gt;"",O1090&amp;"."&amp;P1090,"")</f>
        <v/>
      </c>
      <c r="B1090" s="99"/>
      <c r="C1090" s="3"/>
      <c r="D1090" s="13"/>
      <c r="E1090" s="13"/>
      <c r="F1090" s="13"/>
      <c r="G1090" s="81"/>
      <c r="H1090" s="107" t="str">
        <f>IF(B1090&lt;&gt;"",IF(OR(O1090=0,O1090=999),"",SUMIFS($E$2:E1090,$A$2:A1090,A1090)-SUMIFS($F$2:F1090,$A$2:A1090,A1090)),"")</f>
        <v/>
      </c>
      <c r="I1090" s="109" t="str">
        <f t="shared" si="50"/>
        <v/>
      </c>
      <c r="J1090" s="113"/>
      <c r="K1090" s="90"/>
      <c r="L1090" s="73"/>
      <c r="M1090" s="69" t="str">
        <f>IF(C1090&lt;&gt;"",DailyLog!$S$3,"")</f>
        <v/>
      </c>
      <c r="N1090" s="56" t="str">
        <f t="shared" ref="N1090:N1153" si="52">IF(B1090&lt;&gt;"",COUNT(D1090:G1090),"")</f>
        <v/>
      </c>
      <c r="O1090" s="53" t="str">
        <f>IF($B1090&lt;&gt;"",IF(ISNUMBER(_xlfn.XMATCH($B1090,Language!$A$6:$E$6)),0,IF(ISNUMBER(_xlfn.XMATCH($B1090,Language!$A$29:$E$29)),'Lista de Prestatarios'!$B$3,VLOOKUP(B1090,'Lista de Prestatarios'!$A$2:$B$500,2,FALSE))),"")</f>
        <v/>
      </c>
      <c r="P1090" s="58" t="str">
        <f>IF(B1090&lt;&gt;"",IF(OR(D1090&gt;0,G1090&gt;0),COUNTIF($B$2:B1090,B1090),COUNTIFS($B$2:B1090,B1090,$E$2:E1090,"&gt;0")),"")</f>
        <v/>
      </c>
    </row>
    <row r="1091" spans="1:16" x14ac:dyDescent="0.35">
      <c r="A1091" s="51" t="str">
        <f t="shared" si="51"/>
        <v/>
      </c>
      <c r="B1091" s="99"/>
      <c r="C1091" s="3"/>
      <c r="D1091" s="13"/>
      <c r="E1091" s="13"/>
      <c r="F1091" s="13"/>
      <c r="G1091" s="81"/>
      <c r="H1091" s="107" t="str">
        <f>IF(B1091&lt;&gt;"",IF(OR(O1091=0,O1091=999),"",SUMIFS($E$2:E1091,$A$2:A1091,A1091)-SUMIFS($F$2:F1091,$A$2:A1091,A1091)),"")</f>
        <v/>
      </c>
      <c r="I1091" s="109" t="str">
        <f t="shared" si="50"/>
        <v/>
      </c>
      <c r="J1091" s="113"/>
      <c r="K1091" s="90"/>
      <c r="L1091" s="73"/>
      <c r="M1091" s="69" t="str">
        <f>IF(C1091&lt;&gt;"",DailyLog!$S$3,"")</f>
        <v/>
      </c>
      <c r="N1091" s="56" t="str">
        <f t="shared" si="52"/>
        <v/>
      </c>
      <c r="O1091" s="53" t="str">
        <f>IF($B1091&lt;&gt;"",IF(ISNUMBER(_xlfn.XMATCH($B1091,Language!$A$6:$E$6)),0,IF(ISNUMBER(_xlfn.XMATCH($B1091,Language!$A$29:$E$29)),'Lista de Prestatarios'!$B$3,VLOOKUP(B1091,'Lista de Prestatarios'!$A$2:$B$500,2,FALSE))),"")</f>
        <v/>
      </c>
      <c r="P1091" s="58" t="str">
        <f>IF(B1091&lt;&gt;"",IF(OR(D1091&gt;0,G1091&gt;0),COUNTIF($B$2:B1091,B1091),COUNTIFS($B$2:B1091,B1091,$E$2:E1091,"&gt;0")),"")</f>
        <v/>
      </c>
    </row>
    <row r="1092" spans="1:16" x14ac:dyDescent="0.35">
      <c r="A1092" s="51" t="str">
        <f t="shared" si="51"/>
        <v/>
      </c>
      <c r="B1092" s="99"/>
      <c r="C1092" s="3"/>
      <c r="D1092" s="13"/>
      <c r="E1092" s="13"/>
      <c r="F1092" s="13"/>
      <c r="G1092" s="81"/>
      <c r="H1092" s="107" t="str">
        <f>IF(B1092&lt;&gt;"",IF(OR(O1092=0,O1092=999),"",SUMIFS($E$2:E1092,$A$2:A1092,A1092)-SUMIFS($F$2:F1092,$A$2:A1092,A1092)),"")</f>
        <v/>
      </c>
      <c r="I1092" s="109" t="str">
        <f t="shared" ref="I1092:I1155" si="53">IF(B1092&lt;&gt;"",I1091+D1092-E1092+F1092-G1092,"")</f>
        <v/>
      </c>
      <c r="J1092" s="113"/>
      <c r="K1092" s="90"/>
      <c r="L1092" s="73"/>
      <c r="M1092" s="69" t="str">
        <f>IF(C1092&lt;&gt;"",DailyLog!$S$3,"")</f>
        <v/>
      </c>
      <c r="N1092" s="56" t="str">
        <f t="shared" si="52"/>
        <v/>
      </c>
      <c r="O1092" s="53" t="str">
        <f>IF($B1092&lt;&gt;"",IF(ISNUMBER(_xlfn.XMATCH($B1092,Language!$A$6:$E$6)),0,IF(ISNUMBER(_xlfn.XMATCH($B1092,Language!$A$29:$E$29)),'Lista de Prestatarios'!$B$3,VLOOKUP(B1092,'Lista de Prestatarios'!$A$2:$B$500,2,FALSE))),"")</f>
        <v/>
      </c>
      <c r="P1092" s="58" t="str">
        <f>IF(B1092&lt;&gt;"",IF(OR(D1092&gt;0,G1092&gt;0),COUNTIF($B$2:B1092,B1092),COUNTIFS($B$2:B1092,B1092,$E$2:E1092,"&gt;0")),"")</f>
        <v/>
      </c>
    </row>
    <row r="1093" spans="1:16" x14ac:dyDescent="0.35">
      <c r="A1093" s="51" t="str">
        <f t="shared" si="51"/>
        <v/>
      </c>
      <c r="B1093" s="99"/>
      <c r="C1093" s="3"/>
      <c r="D1093" s="13"/>
      <c r="E1093" s="13"/>
      <c r="F1093" s="13"/>
      <c r="G1093" s="81"/>
      <c r="H1093" s="107" t="str">
        <f>IF(B1093&lt;&gt;"",IF(OR(O1093=0,O1093=999),"",SUMIFS($E$2:E1093,$A$2:A1093,A1093)-SUMIFS($F$2:F1093,$A$2:A1093,A1093)),"")</f>
        <v/>
      </c>
      <c r="I1093" s="109" t="str">
        <f t="shared" si="53"/>
        <v/>
      </c>
      <c r="J1093" s="113"/>
      <c r="K1093" s="90"/>
      <c r="L1093" s="73"/>
      <c r="M1093" s="69" t="str">
        <f>IF(C1093&lt;&gt;"",DailyLog!$S$3,"")</f>
        <v/>
      </c>
      <c r="N1093" s="56" t="str">
        <f t="shared" si="52"/>
        <v/>
      </c>
      <c r="O1093" s="53" t="str">
        <f>IF($B1093&lt;&gt;"",IF(ISNUMBER(_xlfn.XMATCH($B1093,Language!$A$6:$E$6)),0,IF(ISNUMBER(_xlfn.XMATCH($B1093,Language!$A$29:$E$29)),'Lista de Prestatarios'!$B$3,VLOOKUP(B1093,'Lista de Prestatarios'!$A$2:$B$500,2,FALSE))),"")</f>
        <v/>
      </c>
      <c r="P1093" s="58" t="str">
        <f>IF(B1093&lt;&gt;"",IF(OR(D1093&gt;0,G1093&gt;0),COUNTIF($B$2:B1093,B1093),COUNTIFS($B$2:B1093,B1093,$E$2:E1093,"&gt;0")),"")</f>
        <v/>
      </c>
    </row>
    <row r="1094" spans="1:16" x14ac:dyDescent="0.35">
      <c r="A1094" s="51" t="str">
        <f t="shared" si="51"/>
        <v/>
      </c>
      <c r="B1094" s="99"/>
      <c r="C1094" s="3"/>
      <c r="D1094" s="13"/>
      <c r="E1094" s="13"/>
      <c r="F1094" s="13"/>
      <c r="G1094" s="81"/>
      <c r="H1094" s="107" t="str">
        <f>IF(B1094&lt;&gt;"",IF(OR(O1094=0,O1094=999),"",SUMIFS($E$2:E1094,$A$2:A1094,A1094)-SUMIFS($F$2:F1094,$A$2:A1094,A1094)),"")</f>
        <v/>
      </c>
      <c r="I1094" s="109" t="str">
        <f t="shared" si="53"/>
        <v/>
      </c>
      <c r="J1094" s="113"/>
      <c r="K1094" s="90"/>
      <c r="L1094" s="73"/>
      <c r="M1094" s="69" t="str">
        <f>IF(C1094&lt;&gt;"",DailyLog!$S$3,"")</f>
        <v/>
      </c>
      <c r="N1094" s="56" t="str">
        <f t="shared" si="52"/>
        <v/>
      </c>
      <c r="O1094" s="53" t="str">
        <f>IF($B1094&lt;&gt;"",IF(ISNUMBER(_xlfn.XMATCH($B1094,Language!$A$6:$E$6)),0,IF(ISNUMBER(_xlfn.XMATCH($B1094,Language!$A$29:$E$29)),'Lista de Prestatarios'!$B$3,VLOOKUP(B1094,'Lista de Prestatarios'!$A$2:$B$500,2,FALSE))),"")</f>
        <v/>
      </c>
      <c r="P1094" s="58" t="str">
        <f>IF(B1094&lt;&gt;"",IF(OR(D1094&gt;0,G1094&gt;0),COUNTIF($B$2:B1094,B1094),COUNTIFS($B$2:B1094,B1094,$E$2:E1094,"&gt;0")),"")</f>
        <v/>
      </c>
    </row>
    <row r="1095" spans="1:16" x14ac:dyDescent="0.35">
      <c r="A1095" s="51" t="str">
        <f t="shared" si="51"/>
        <v/>
      </c>
      <c r="B1095" s="99"/>
      <c r="C1095" s="3"/>
      <c r="D1095" s="13"/>
      <c r="E1095" s="13"/>
      <c r="F1095" s="13"/>
      <c r="G1095" s="81"/>
      <c r="H1095" s="107" t="str">
        <f>IF(B1095&lt;&gt;"",IF(OR(O1095=0,O1095=999),"",SUMIFS($E$2:E1095,$A$2:A1095,A1095)-SUMIFS($F$2:F1095,$A$2:A1095,A1095)),"")</f>
        <v/>
      </c>
      <c r="I1095" s="109" t="str">
        <f t="shared" si="53"/>
        <v/>
      </c>
      <c r="J1095" s="113"/>
      <c r="K1095" s="90"/>
      <c r="L1095" s="73"/>
      <c r="M1095" s="69" t="str">
        <f>IF(C1095&lt;&gt;"",DailyLog!$S$3,"")</f>
        <v/>
      </c>
      <c r="N1095" s="56" t="str">
        <f t="shared" si="52"/>
        <v/>
      </c>
      <c r="O1095" s="53" t="str">
        <f>IF($B1095&lt;&gt;"",IF(ISNUMBER(_xlfn.XMATCH($B1095,Language!$A$6:$E$6)),0,IF(ISNUMBER(_xlfn.XMATCH($B1095,Language!$A$29:$E$29)),'Lista de Prestatarios'!$B$3,VLOOKUP(B1095,'Lista de Prestatarios'!$A$2:$B$500,2,FALSE))),"")</f>
        <v/>
      </c>
      <c r="P1095" s="58" t="str">
        <f>IF(B1095&lt;&gt;"",IF(OR(D1095&gt;0,G1095&gt;0),COUNTIF($B$2:B1095,B1095),COUNTIFS($B$2:B1095,B1095,$E$2:E1095,"&gt;0")),"")</f>
        <v/>
      </c>
    </row>
    <row r="1096" spans="1:16" x14ac:dyDescent="0.35">
      <c r="A1096" s="51" t="str">
        <f t="shared" si="51"/>
        <v/>
      </c>
      <c r="B1096" s="99"/>
      <c r="C1096" s="3"/>
      <c r="D1096" s="13"/>
      <c r="E1096" s="13"/>
      <c r="F1096" s="13"/>
      <c r="G1096" s="81"/>
      <c r="H1096" s="107" t="str">
        <f>IF(B1096&lt;&gt;"",IF(OR(O1096=0,O1096=999),"",SUMIFS($E$2:E1096,$A$2:A1096,A1096)-SUMIFS($F$2:F1096,$A$2:A1096,A1096)),"")</f>
        <v/>
      </c>
      <c r="I1096" s="109" t="str">
        <f t="shared" si="53"/>
        <v/>
      </c>
      <c r="J1096" s="113"/>
      <c r="K1096" s="90"/>
      <c r="L1096" s="73"/>
      <c r="M1096" s="69" t="str">
        <f>IF(C1096&lt;&gt;"",DailyLog!$S$3,"")</f>
        <v/>
      </c>
      <c r="N1096" s="56" t="str">
        <f t="shared" si="52"/>
        <v/>
      </c>
      <c r="O1096" s="53" t="str">
        <f>IF($B1096&lt;&gt;"",IF(ISNUMBER(_xlfn.XMATCH($B1096,Language!$A$6:$E$6)),0,IF(ISNUMBER(_xlfn.XMATCH($B1096,Language!$A$29:$E$29)),'Lista de Prestatarios'!$B$3,VLOOKUP(B1096,'Lista de Prestatarios'!$A$2:$B$500,2,FALSE))),"")</f>
        <v/>
      </c>
      <c r="P1096" s="58" t="str">
        <f>IF(B1096&lt;&gt;"",IF(OR(D1096&gt;0,G1096&gt;0),COUNTIF($B$2:B1096,B1096),COUNTIFS($B$2:B1096,B1096,$E$2:E1096,"&gt;0")),"")</f>
        <v/>
      </c>
    </row>
    <row r="1097" spans="1:16" x14ac:dyDescent="0.35">
      <c r="A1097" s="51" t="str">
        <f t="shared" si="51"/>
        <v/>
      </c>
      <c r="B1097" s="99"/>
      <c r="C1097" s="3"/>
      <c r="D1097" s="13"/>
      <c r="E1097" s="13"/>
      <c r="F1097" s="13"/>
      <c r="G1097" s="81"/>
      <c r="H1097" s="107" t="str">
        <f>IF(B1097&lt;&gt;"",IF(OR(O1097=0,O1097=999),"",SUMIFS($E$2:E1097,$A$2:A1097,A1097)-SUMIFS($F$2:F1097,$A$2:A1097,A1097)),"")</f>
        <v/>
      </c>
      <c r="I1097" s="109" t="str">
        <f t="shared" si="53"/>
        <v/>
      </c>
      <c r="J1097" s="113"/>
      <c r="K1097" s="90"/>
      <c r="L1097" s="73"/>
      <c r="M1097" s="69" t="str">
        <f>IF(C1097&lt;&gt;"",DailyLog!$S$3,"")</f>
        <v/>
      </c>
      <c r="N1097" s="56" t="str">
        <f t="shared" si="52"/>
        <v/>
      </c>
      <c r="O1097" s="53" t="str">
        <f>IF($B1097&lt;&gt;"",IF(ISNUMBER(_xlfn.XMATCH($B1097,Language!$A$6:$E$6)),0,IF(ISNUMBER(_xlfn.XMATCH($B1097,Language!$A$29:$E$29)),'Lista de Prestatarios'!$B$3,VLOOKUP(B1097,'Lista de Prestatarios'!$A$2:$B$500,2,FALSE))),"")</f>
        <v/>
      </c>
      <c r="P1097" s="58" t="str">
        <f>IF(B1097&lt;&gt;"",IF(OR(D1097&gt;0,G1097&gt;0),COUNTIF($B$2:B1097,B1097),COUNTIFS($B$2:B1097,B1097,$E$2:E1097,"&gt;0")),"")</f>
        <v/>
      </c>
    </row>
    <row r="1098" spans="1:16" x14ac:dyDescent="0.35">
      <c r="A1098" s="51" t="str">
        <f t="shared" si="51"/>
        <v/>
      </c>
      <c r="B1098" s="99"/>
      <c r="C1098" s="3"/>
      <c r="D1098" s="13"/>
      <c r="E1098" s="13"/>
      <c r="F1098" s="13"/>
      <c r="G1098" s="81"/>
      <c r="H1098" s="107" t="str">
        <f>IF(B1098&lt;&gt;"",IF(OR(O1098=0,O1098=999),"",SUMIFS($E$2:E1098,$A$2:A1098,A1098)-SUMIFS($F$2:F1098,$A$2:A1098,A1098)),"")</f>
        <v/>
      </c>
      <c r="I1098" s="109" t="str">
        <f t="shared" si="53"/>
        <v/>
      </c>
      <c r="J1098" s="113"/>
      <c r="K1098" s="90"/>
      <c r="L1098" s="73"/>
      <c r="M1098" s="69" t="str">
        <f>IF(C1098&lt;&gt;"",DailyLog!$S$3,"")</f>
        <v/>
      </c>
      <c r="N1098" s="56" t="str">
        <f t="shared" si="52"/>
        <v/>
      </c>
      <c r="O1098" s="53" t="str">
        <f>IF($B1098&lt;&gt;"",IF(ISNUMBER(_xlfn.XMATCH($B1098,Language!$A$6:$E$6)),0,IF(ISNUMBER(_xlfn.XMATCH($B1098,Language!$A$29:$E$29)),'Lista de Prestatarios'!$B$3,VLOOKUP(B1098,'Lista de Prestatarios'!$A$2:$B$500,2,FALSE))),"")</f>
        <v/>
      </c>
      <c r="P1098" s="58" t="str">
        <f>IF(B1098&lt;&gt;"",IF(OR(D1098&gt;0,G1098&gt;0),COUNTIF($B$2:B1098,B1098),COUNTIFS($B$2:B1098,B1098,$E$2:E1098,"&gt;0")),"")</f>
        <v/>
      </c>
    </row>
    <row r="1099" spans="1:16" x14ac:dyDescent="0.35">
      <c r="A1099" s="51" t="str">
        <f t="shared" si="51"/>
        <v/>
      </c>
      <c r="B1099" s="99"/>
      <c r="C1099" s="3"/>
      <c r="D1099" s="13"/>
      <c r="E1099" s="13"/>
      <c r="F1099" s="13"/>
      <c r="G1099" s="81"/>
      <c r="H1099" s="107" t="str">
        <f>IF(B1099&lt;&gt;"",IF(OR(O1099=0,O1099=999),"",SUMIFS($E$2:E1099,$A$2:A1099,A1099)-SUMIFS($F$2:F1099,$A$2:A1099,A1099)),"")</f>
        <v/>
      </c>
      <c r="I1099" s="109" t="str">
        <f t="shared" si="53"/>
        <v/>
      </c>
      <c r="J1099" s="113"/>
      <c r="K1099" s="90"/>
      <c r="L1099" s="73"/>
      <c r="M1099" s="69" t="str">
        <f>IF(C1099&lt;&gt;"",DailyLog!$S$3,"")</f>
        <v/>
      </c>
      <c r="N1099" s="56" t="str">
        <f t="shared" si="52"/>
        <v/>
      </c>
      <c r="O1099" s="53" t="str">
        <f>IF($B1099&lt;&gt;"",IF(ISNUMBER(_xlfn.XMATCH($B1099,Language!$A$6:$E$6)),0,IF(ISNUMBER(_xlfn.XMATCH($B1099,Language!$A$29:$E$29)),'Lista de Prestatarios'!$B$3,VLOOKUP(B1099,'Lista de Prestatarios'!$A$2:$B$500,2,FALSE))),"")</f>
        <v/>
      </c>
      <c r="P1099" s="58" t="str">
        <f>IF(B1099&lt;&gt;"",IF(OR(D1099&gt;0,G1099&gt;0),COUNTIF($B$2:B1099,B1099),COUNTIFS($B$2:B1099,B1099,$E$2:E1099,"&gt;0")),"")</f>
        <v/>
      </c>
    </row>
    <row r="1100" spans="1:16" x14ac:dyDescent="0.35">
      <c r="A1100" s="51" t="str">
        <f t="shared" si="51"/>
        <v/>
      </c>
      <c r="B1100" s="99"/>
      <c r="C1100" s="3"/>
      <c r="D1100" s="13"/>
      <c r="E1100" s="13"/>
      <c r="F1100" s="13"/>
      <c r="G1100" s="81"/>
      <c r="H1100" s="107" t="str">
        <f>IF(B1100&lt;&gt;"",IF(OR(O1100=0,O1100=999),"",SUMIFS($E$2:E1100,$A$2:A1100,A1100)-SUMIFS($F$2:F1100,$A$2:A1100,A1100)),"")</f>
        <v/>
      </c>
      <c r="I1100" s="109" t="str">
        <f t="shared" si="53"/>
        <v/>
      </c>
      <c r="J1100" s="113"/>
      <c r="K1100" s="90"/>
      <c r="L1100" s="73"/>
      <c r="M1100" s="69" t="str">
        <f>IF(C1100&lt;&gt;"",DailyLog!$S$3,"")</f>
        <v/>
      </c>
      <c r="N1100" s="56" t="str">
        <f t="shared" si="52"/>
        <v/>
      </c>
      <c r="O1100" s="53" t="str">
        <f>IF($B1100&lt;&gt;"",IF(ISNUMBER(_xlfn.XMATCH($B1100,Language!$A$6:$E$6)),0,IF(ISNUMBER(_xlfn.XMATCH($B1100,Language!$A$29:$E$29)),'Lista de Prestatarios'!$B$3,VLOOKUP(B1100,'Lista de Prestatarios'!$A$2:$B$500,2,FALSE))),"")</f>
        <v/>
      </c>
      <c r="P1100" s="58" t="str">
        <f>IF(B1100&lt;&gt;"",IF(OR(D1100&gt;0,G1100&gt;0),COUNTIF($B$2:B1100,B1100),COUNTIFS($B$2:B1100,B1100,$E$2:E1100,"&gt;0")),"")</f>
        <v/>
      </c>
    </row>
    <row r="1101" spans="1:16" x14ac:dyDescent="0.35">
      <c r="A1101" s="51" t="str">
        <f t="shared" si="51"/>
        <v/>
      </c>
      <c r="B1101" s="99"/>
      <c r="C1101" s="3"/>
      <c r="D1101" s="13"/>
      <c r="E1101" s="13"/>
      <c r="F1101" s="13"/>
      <c r="G1101" s="81"/>
      <c r="H1101" s="107" t="str">
        <f>IF(B1101&lt;&gt;"",IF(OR(O1101=0,O1101=999),"",SUMIFS($E$2:E1101,$A$2:A1101,A1101)-SUMIFS($F$2:F1101,$A$2:A1101,A1101)),"")</f>
        <v/>
      </c>
      <c r="I1101" s="109" t="str">
        <f t="shared" si="53"/>
        <v/>
      </c>
      <c r="J1101" s="113"/>
      <c r="K1101" s="90"/>
      <c r="L1101" s="73"/>
      <c r="M1101" s="69" t="str">
        <f>IF(C1101&lt;&gt;"",DailyLog!$S$3,"")</f>
        <v/>
      </c>
      <c r="N1101" s="56" t="str">
        <f t="shared" si="52"/>
        <v/>
      </c>
      <c r="O1101" s="53" t="str">
        <f>IF($B1101&lt;&gt;"",IF(ISNUMBER(_xlfn.XMATCH($B1101,Language!$A$6:$E$6)),0,IF(ISNUMBER(_xlfn.XMATCH($B1101,Language!$A$29:$E$29)),'Lista de Prestatarios'!$B$3,VLOOKUP(B1101,'Lista de Prestatarios'!$A$2:$B$500,2,FALSE))),"")</f>
        <v/>
      </c>
      <c r="P1101" s="58" t="str">
        <f>IF(B1101&lt;&gt;"",IF(OR(D1101&gt;0,G1101&gt;0),COUNTIF($B$2:B1101,B1101),COUNTIFS($B$2:B1101,B1101,$E$2:E1101,"&gt;0")),"")</f>
        <v/>
      </c>
    </row>
    <row r="1102" spans="1:16" x14ac:dyDescent="0.35">
      <c r="A1102" s="51" t="str">
        <f t="shared" si="51"/>
        <v/>
      </c>
      <c r="B1102" s="99"/>
      <c r="C1102" s="3"/>
      <c r="D1102" s="13"/>
      <c r="E1102" s="13"/>
      <c r="F1102" s="13"/>
      <c r="G1102" s="81"/>
      <c r="H1102" s="107" t="str">
        <f>IF(B1102&lt;&gt;"",IF(OR(O1102=0,O1102=999),"",SUMIFS($E$2:E1102,$A$2:A1102,A1102)-SUMIFS($F$2:F1102,$A$2:A1102,A1102)),"")</f>
        <v/>
      </c>
      <c r="I1102" s="109" t="str">
        <f t="shared" si="53"/>
        <v/>
      </c>
      <c r="J1102" s="113"/>
      <c r="K1102" s="90"/>
      <c r="L1102" s="73"/>
      <c r="M1102" s="69" t="str">
        <f>IF(C1102&lt;&gt;"",DailyLog!$S$3,"")</f>
        <v/>
      </c>
      <c r="N1102" s="56" t="str">
        <f t="shared" si="52"/>
        <v/>
      </c>
      <c r="O1102" s="53" t="str">
        <f>IF($B1102&lt;&gt;"",IF(ISNUMBER(_xlfn.XMATCH($B1102,Language!$A$6:$E$6)),0,IF(ISNUMBER(_xlfn.XMATCH($B1102,Language!$A$29:$E$29)),'Lista de Prestatarios'!$B$3,VLOOKUP(B1102,'Lista de Prestatarios'!$A$2:$B$500,2,FALSE))),"")</f>
        <v/>
      </c>
      <c r="P1102" s="58" t="str">
        <f>IF(B1102&lt;&gt;"",IF(OR(D1102&gt;0,G1102&gt;0),COUNTIF($B$2:B1102,B1102),COUNTIFS($B$2:B1102,B1102,$E$2:E1102,"&gt;0")),"")</f>
        <v/>
      </c>
    </row>
    <row r="1103" spans="1:16" x14ac:dyDescent="0.35">
      <c r="A1103" s="51" t="str">
        <f t="shared" si="51"/>
        <v/>
      </c>
      <c r="B1103" s="99"/>
      <c r="C1103" s="3"/>
      <c r="D1103" s="13"/>
      <c r="E1103" s="13"/>
      <c r="F1103" s="13"/>
      <c r="G1103" s="81"/>
      <c r="H1103" s="107" t="str">
        <f>IF(B1103&lt;&gt;"",IF(OR(O1103=0,O1103=999),"",SUMIFS($E$2:E1103,$A$2:A1103,A1103)-SUMIFS($F$2:F1103,$A$2:A1103,A1103)),"")</f>
        <v/>
      </c>
      <c r="I1103" s="109" t="str">
        <f t="shared" si="53"/>
        <v/>
      </c>
      <c r="J1103" s="113"/>
      <c r="K1103" s="90"/>
      <c r="L1103" s="73"/>
      <c r="M1103" s="69" t="str">
        <f>IF(C1103&lt;&gt;"",DailyLog!$S$3,"")</f>
        <v/>
      </c>
      <c r="N1103" s="56" t="str">
        <f t="shared" si="52"/>
        <v/>
      </c>
      <c r="O1103" s="53" t="str">
        <f>IF($B1103&lt;&gt;"",IF(ISNUMBER(_xlfn.XMATCH($B1103,Language!$A$6:$E$6)),0,IF(ISNUMBER(_xlfn.XMATCH($B1103,Language!$A$29:$E$29)),'Lista de Prestatarios'!$B$3,VLOOKUP(B1103,'Lista de Prestatarios'!$A$2:$B$500,2,FALSE))),"")</f>
        <v/>
      </c>
      <c r="P1103" s="58" t="str">
        <f>IF(B1103&lt;&gt;"",IF(OR(D1103&gt;0,G1103&gt;0),COUNTIF($B$2:B1103,B1103),COUNTIFS($B$2:B1103,B1103,$E$2:E1103,"&gt;0")),"")</f>
        <v/>
      </c>
    </row>
    <row r="1104" spans="1:16" x14ac:dyDescent="0.35">
      <c r="A1104" s="51" t="str">
        <f t="shared" si="51"/>
        <v/>
      </c>
      <c r="B1104" s="99"/>
      <c r="C1104" s="3"/>
      <c r="D1104" s="13"/>
      <c r="E1104" s="13"/>
      <c r="F1104" s="13"/>
      <c r="G1104" s="81"/>
      <c r="H1104" s="107" t="str">
        <f>IF(B1104&lt;&gt;"",IF(OR(O1104=0,O1104=999),"",SUMIFS($E$2:E1104,$A$2:A1104,A1104)-SUMIFS($F$2:F1104,$A$2:A1104,A1104)),"")</f>
        <v/>
      </c>
      <c r="I1104" s="109" t="str">
        <f t="shared" si="53"/>
        <v/>
      </c>
      <c r="J1104" s="113"/>
      <c r="K1104" s="90"/>
      <c r="L1104" s="73"/>
      <c r="M1104" s="69" t="str">
        <f>IF(C1104&lt;&gt;"",DailyLog!$S$3,"")</f>
        <v/>
      </c>
      <c r="N1104" s="56" t="str">
        <f t="shared" si="52"/>
        <v/>
      </c>
      <c r="O1104" s="53" t="str">
        <f>IF($B1104&lt;&gt;"",IF(ISNUMBER(_xlfn.XMATCH($B1104,Language!$A$6:$E$6)),0,IF(ISNUMBER(_xlfn.XMATCH($B1104,Language!$A$29:$E$29)),'Lista de Prestatarios'!$B$3,VLOOKUP(B1104,'Lista de Prestatarios'!$A$2:$B$500,2,FALSE))),"")</f>
        <v/>
      </c>
      <c r="P1104" s="58" t="str">
        <f>IF(B1104&lt;&gt;"",IF(OR(D1104&gt;0,G1104&gt;0),COUNTIF($B$2:B1104,B1104),COUNTIFS($B$2:B1104,B1104,$E$2:E1104,"&gt;0")),"")</f>
        <v/>
      </c>
    </row>
    <row r="1105" spans="1:16" x14ac:dyDescent="0.35">
      <c r="A1105" s="51" t="str">
        <f t="shared" si="51"/>
        <v/>
      </c>
      <c r="B1105" s="99"/>
      <c r="C1105" s="3"/>
      <c r="D1105" s="13"/>
      <c r="E1105" s="13"/>
      <c r="F1105" s="13"/>
      <c r="G1105" s="81"/>
      <c r="H1105" s="107" t="str">
        <f>IF(B1105&lt;&gt;"",IF(OR(O1105=0,O1105=999),"",SUMIFS($E$2:E1105,$A$2:A1105,A1105)-SUMIFS($F$2:F1105,$A$2:A1105,A1105)),"")</f>
        <v/>
      </c>
      <c r="I1105" s="109" t="str">
        <f t="shared" si="53"/>
        <v/>
      </c>
      <c r="J1105" s="113"/>
      <c r="K1105" s="90"/>
      <c r="L1105" s="73"/>
      <c r="M1105" s="69" t="str">
        <f>IF(C1105&lt;&gt;"",DailyLog!$S$3,"")</f>
        <v/>
      </c>
      <c r="N1105" s="56" t="str">
        <f t="shared" si="52"/>
        <v/>
      </c>
      <c r="O1105" s="53" t="str">
        <f>IF($B1105&lt;&gt;"",IF(ISNUMBER(_xlfn.XMATCH($B1105,Language!$A$6:$E$6)),0,IF(ISNUMBER(_xlfn.XMATCH($B1105,Language!$A$29:$E$29)),'Lista de Prestatarios'!$B$3,VLOOKUP(B1105,'Lista de Prestatarios'!$A$2:$B$500,2,FALSE))),"")</f>
        <v/>
      </c>
      <c r="P1105" s="58" t="str">
        <f>IF(B1105&lt;&gt;"",IF(OR(D1105&gt;0,G1105&gt;0),COUNTIF($B$2:B1105,B1105),COUNTIFS($B$2:B1105,B1105,$E$2:E1105,"&gt;0")),"")</f>
        <v/>
      </c>
    </row>
    <row r="1106" spans="1:16" x14ac:dyDescent="0.35">
      <c r="A1106" s="51" t="str">
        <f t="shared" si="51"/>
        <v/>
      </c>
      <c r="B1106" s="99"/>
      <c r="C1106" s="3"/>
      <c r="D1106" s="13"/>
      <c r="E1106" s="13"/>
      <c r="F1106" s="13"/>
      <c r="G1106" s="81"/>
      <c r="H1106" s="107" t="str">
        <f>IF(B1106&lt;&gt;"",IF(OR(O1106=0,O1106=999),"",SUMIFS($E$2:E1106,$A$2:A1106,A1106)-SUMIFS($F$2:F1106,$A$2:A1106,A1106)),"")</f>
        <v/>
      </c>
      <c r="I1106" s="109" t="str">
        <f t="shared" si="53"/>
        <v/>
      </c>
      <c r="J1106" s="113"/>
      <c r="K1106" s="90"/>
      <c r="L1106" s="73"/>
      <c r="M1106" s="69" t="str">
        <f>IF(C1106&lt;&gt;"",DailyLog!$S$3,"")</f>
        <v/>
      </c>
      <c r="N1106" s="56" t="str">
        <f t="shared" si="52"/>
        <v/>
      </c>
      <c r="O1106" s="53" t="str">
        <f>IF($B1106&lt;&gt;"",IF(ISNUMBER(_xlfn.XMATCH($B1106,Language!$A$6:$E$6)),0,IF(ISNUMBER(_xlfn.XMATCH($B1106,Language!$A$29:$E$29)),'Lista de Prestatarios'!$B$3,VLOOKUP(B1106,'Lista de Prestatarios'!$A$2:$B$500,2,FALSE))),"")</f>
        <v/>
      </c>
      <c r="P1106" s="58" t="str">
        <f>IF(B1106&lt;&gt;"",IF(OR(D1106&gt;0,G1106&gt;0),COUNTIF($B$2:B1106,B1106),COUNTIFS($B$2:B1106,B1106,$E$2:E1106,"&gt;0")),"")</f>
        <v/>
      </c>
    </row>
    <row r="1107" spans="1:16" x14ac:dyDescent="0.35">
      <c r="A1107" s="51" t="str">
        <f t="shared" si="51"/>
        <v/>
      </c>
      <c r="B1107" s="99"/>
      <c r="C1107" s="3"/>
      <c r="D1107" s="13"/>
      <c r="E1107" s="13"/>
      <c r="F1107" s="13"/>
      <c r="G1107" s="81"/>
      <c r="H1107" s="107" t="str">
        <f>IF(B1107&lt;&gt;"",IF(OR(O1107=0,O1107=999),"",SUMIFS($E$2:E1107,$A$2:A1107,A1107)-SUMIFS($F$2:F1107,$A$2:A1107,A1107)),"")</f>
        <v/>
      </c>
      <c r="I1107" s="109" t="str">
        <f t="shared" si="53"/>
        <v/>
      </c>
      <c r="J1107" s="113"/>
      <c r="K1107" s="90"/>
      <c r="L1107" s="73"/>
      <c r="M1107" s="69" t="str">
        <f>IF(C1107&lt;&gt;"",DailyLog!$S$3,"")</f>
        <v/>
      </c>
      <c r="N1107" s="56" t="str">
        <f t="shared" si="52"/>
        <v/>
      </c>
      <c r="O1107" s="53" t="str">
        <f>IF($B1107&lt;&gt;"",IF(ISNUMBER(_xlfn.XMATCH($B1107,Language!$A$6:$E$6)),0,IF(ISNUMBER(_xlfn.XMATCH($B1107,Language!$A$29:$E$29)),'Lista de Prestatarios'!$B$3,VLOOKUP(B1107,'Lista de Prestatarios'!$A$2:$B$500,2,FALSE))),"")</f>
        <v/>
      </c>
      <c r="P1107" s="58" t="str">
        <f>IF(B1107&lt;&gt;"",IF(OR(D1107&gt;0,G1107&gt;0),COUNTIF($B$2:B1107,B1107),COUNTIFS($B$2:B1107,B1107,$E$2:E1107,"&gt;0")),"")</f>
        <v/>
      </c>
    </row>
    <row r="1108" spans="1:16" x14ac:dyDescent="0.35">
      <c r="A1108" s="51" t="str">
        <f t="shared" si="51"/>
        <v/>
      </c>
      <c r="B1108" s="99"/>
      <c r="C1108" s="3"/>
      <c r="D1108" s="13"/>
      <c r="E1108" s="13"/>
      <c r="F1108" s="13"/>
      <c r="G1108" s="81"/>
      <c r="H1108" s="107" t="str">
        <f>IF(B1108&lt;&gt;"",IF(OR(O1108=0,O1108=999),"",SUMIFS($E$2:E1108,$A$2:A1108,A1108)-SUMIFS($F$2:F1108,$A$2:A1108,A1108)),"")</f>
        <v/>
      </c>
      <c r="I1108" s="109" t="str">
        <f t="shared" si="53"/>
        <v/>
      </c>
      <c r="J1108" s="113"/>
      <c r="K1108" s="90"/>
      <c r="L1108" s="73"/>
      <c r="M1108" s="69" t="str">
        <f>IF(C1108&lt;&gt;"",DailyLog!$S$3,"")</f>
        <v/>
      </c>
      <c r="N1108" s="56" t="str">
        <f t="shared" si="52"/>
        <v/>
      </c>
      <c r="O1108" s="53" t="str">
        <f>IF($B1108&lt;&gt;"",IF(ISNUMBER(_xlfn.XMATCH($B1108,Language!$A$6:$E$6)),0,IF(ISNUMBER(_xlfn.XMATCH($B1108,Language!$A$29:$E$29)),'Lista de Prestatarios'!$B$3,VLOOKUP(B1108,'Lista de Prestatarios'!$A$2:$B$500,2,FALSE))),"")</f>
        <v/>
      </c>
      <c r="P1108" s="58" t="str">
        <f>IF(B1108&lt;&gt;"",IF(OR(D1108&gt;0,G1108&gt;0),COUNTIF($B$2:B1108,B1108),COUNTIFS($B$2:B1108,B1108,$E$2:E1108,"&gt;0")),"")</f>
        <v/>
      </c>
    </row>
    <row r="1109" spans="1:16" x14ac:dyDescent="0.35">
      <c r="A1109" s="51" t="str">
        <f t="shared" si="51"/>
        <v/>
      </c>
      <c r="B1109" s="99"/>
      <c r="C1109" s="3"/>
      <c r="D1109" s="13"/>
      <c r="E1109" s="13"/>
      <c r="F1109" s="13"/>
      <c r="G1109" s="81"/>
      <c r="H1109" s="107" t="str">
        <f>IF(B1109&lt;&gt;"",IF(OR(O1109=0,O1109=999),"",SUMIFS($E$2:E1109,$A$2:A1109,A1109)-SUMIFS($F$2:F1109,$A$2:A1109,A1109)),"")</f>
        <v/>
      </c>
      <c r="I1109" s="109" t="str">
        <f t="shared" si="53"/>
        <v/>
      </c>
      <c r="J1109" s="113"/>
      <c r="K1109" s="90"/>
      <c r="L1109" s="73"/>
      <c r="M1109" s="69" t="str">
        <f>IF(C1109&lt;&gt;"",DailyLog!$S$3,"")</f>
        <v/>
      </c>
      <c r="N1109" s="56" t="str">
        <f t="shared" si="52"/>
        <v/>
      </c>
      <c r="O1109" s="53" t="str">
        <f>IF($B1109&lt;&gt;"",IF(ISNUMBER(_xlfn.XMATCH($B1109,Language!$A$6:$E$6)),0,IF(ISNUMBER(_xlfn.XMATCH($B1109,Language!$A$29:$E$29)),'Lista de Prestatarios'!$B$3,VLOOKUP(B1109,'Lista de Prestatarios'!$A$2:$B$500,2,FALSE))),"")</f>
        <v/>
      </c>
      <c r="P1109" s="58" t="str">
        <f>IF(B1109&lt;&gt;"",IF(OR(D1109&gt;0,G1109&gt;0),COUNTIF($B$2:B1109,B1109),COUNTIFS($B$2:B1109,B1109,$E$2:E1109,"&gt;0")),"")</f>
        <v/>
      </c>
    </row>
    <row r="1110" spans="1:16" x14ac:dyDescent="0.35">
      <c r="A1110" s="51" t="str">
        <f t="shared" si="51"/>
        <v/>
      </c>
      <c r="B1110" s="99"/>
      <c r="C1110" s="3"/>
      <c r="D1110" s="13"/>
      <c r="E1110" s="13"/>
      <c r="F1110" s="13"/>
      <c r="G1110" s="81"/>
      <c r="H1110" s="107" t="str">
        <f>IF(B1110&lt;&gt;"",IF(OR(O1110=0,O1110=999),"",SUMIFS($E$2:E1110,$A$2:A1110,A1110)-SUMIFS($F$2:F1110,$A$2:A1110,A1110)),"")</f>
        <v/>
      </c>
      <c r="I1110" s="109" t="str">
        <f t="shared" si="53"/>
        <v/>
      </c>
      <c r="J1110" s="113"/>
      <c r="K1110" s="90"/>
      <c r="L1110" s="73"/>
      <c r="M1110" s="69" t="str">
        <f>IF(C1110&lt;&gt;"",DailyLog!$S$3,"")</f>
        <v/>
      </c>
      <c r="N1110" s="56" t="str">
        <f t="shared" si="52"/>
        <v/>
      </c>
      <c r="O1110" s="53" t="str">
        <f>IF($B1110&lt;&gt;"",IF(ISNUMBER(_xlfn.XMATCH($B1110,Language!$A$6:$E$6)),0,IF(ISNUMBER(_xlfn.XMATCH($B1110,Language!$A$29:$E$29)),'Lista de Prestatarios'!$B$3,VLOOKUP(B1110,'Lista de Prestatarios'!$A$2:$B$500,2,FALSE))),"")</f>
        <v/>
      </c>
      <c r="P1110" s="58" t="str">
        <f>IF(B1110&lt;&gt;"",IF(OR(D1110&gt;0,G1110&gt;0),COUNTIF($B$2:B1110,B1110),COUNTIFS($B$2:B1110,B1110,$E$2:E1110,"&gt;0")),"")</f>
        <v/>
      </c>
    </row>
    <row r="1111" spans="1:16" x14ac:dyDescent="0.35">
      <c r="A1111" s="51" t="str">
        <f t="shared" si="51"/>
        <v/>
      </c>
      <c r="B1111" s="99"/>
      <c r="C1111" s="3"/>
      <c r="D1111" s="13"/>
      <c r="E1111" s="13"/>
      <c r="F1111" s="13"/>
      <c r="G1111" s="81"/>
      <c r="H1111" s="107" t="str">
        <f>IF(B1111&lt;&gt;"",IF(OR(O1111=0,O1111=999),"",SUMIFS($E$2:E1111,$A$2:A1111,A1111)-SUMIFS($F$2:F1111,$A$2:A1111,A1111)),"")</f>
        <v/>
      </c>
      <c r="I1111" s="109" t="str">
        <f t="shared" si="53"/>
        <v/>
      </c>
      <c r="J1111" s="113"/>
      <c r="K1111" s="90"/>
      <c r="L1111" s="73"/>
      <c r="M1111" s="69" t="str">
        <f>IF(C1111&lt;&gt;"",DailyLog!$S$3,"")</f>
        <v/>
      </c>
      <c r="N1111" s="56" t="str">
        <f t="shared" si="52"/>
        <v/>
      </c>
      <c r="O1111" s="53" t="str">
        <f>IF($B1111&lt;&gt;"",IF(ISNUMBER(_xlfn.XMATCH($B1111,Language!$A$6:$E$6)),0,IF(ISNUMBER(_xlfn.XMATCH($B1111,Language!$A$29:$E$29)),'Lista de Prestatarios'!$B$3,VLOOKUP(B1111,'Lista de Prestatarios'!$A$2:$B$500,2,FALSE))),"")</f>
        <v/>
      </c>
      <c r="P1111" s="58" t="str">
        <f>IF(B1111&lt;&gt;"",IF(OR(D1111&gt;0,G1111&gt;0),COUNTIF($B$2:B1111,B1111),COUNTIFS($B$2:B1111,B1111,$E$2:E1111,"&gt;0")),"")</f>
        <v/>
      </c>
    </row>
    <row r="1112" spans="1:16" x14ac:dyDescent="0.35">
      <c r="A1112" s="51" t="str">
        <f t="shared" si="51"/>
        <v/>
      </c>
      <c r="B1112" s="99"/>
      <c r="C1112" s="3"/>
      <c r="D1112" s="13"/>
      <c r="E1112" s="13"/>
      <c r="F1112" s="13"/>
      <c r="G1112" s="81"/>
      <c r="H1112" s="107" t="str">
        <f>IF(B1112&lt;&gt;"",IF(OR(O1112=0,O1112=999),"",SUMIFS($E$2:E1112,$A$2:A1112,A1112)-SUMIFS($F$2:F1112,$A$2:A1112,A1112)),"")</f>
        <v/>
      </c>
      <c r="I1112" s="109" t="str">
        <f t="shared" si="53"/>
        <v/>
      </c>
      <c r="J1112" s="113"/>
      <c r="K1112" s="90"/>
      <c r="L1112" s="73"/>
      <c r="M1112" s="69" t="str">
        <f>IF(C1112&lt;&gt;"",DailyLog!$S$3,"")</f>
        <v/>
      </c>
      <c r="N1112" s="56" t="str">
        <f t="shared" si="52"/>
        <v/>
      </c>
      <c r="O1112" s="53" t="str">
        <f>IF($B1112&lt;&gt;"",IF(ISNUMBER(_xlfn.XMATCH($B1112,Language!$A$6:$E$6)),0,IF(ISNUMBER(_xlfn.XMATCH($B1112,Language!$A$29:$E$29)),'Lista de Prestatarios'!$B$3,VLOOKUP(B1112,'Lista de Prestatarios'!$A$2:$B$500,2,FALSE))),"")</f>
        <v/>
      </c>
      <c r="P1112" s="58" t="str">
        <f>IF(B1112&lt;&gt;"",IF(OR(D1112&gt;0,G1112&gt;0),COUNTIF($B$2:B1112,B1112),COUNTIFS($B$2:B1112,B1112,$E$2:E1112,"&gt;0")),"")</f>
        <v/>
      </c>
    </row>
    <row r="1113" spans="1:16" x14ac:dyDescent="0.35">
      <c r="A1113" s="51" t="str">
        <f t="shared" si="51"/>
        <v/>
      </c>
      <c r="B1113" s="99"/>
      <c r="C1113" s="3"/>
      <c r="D1113" s="13"/>
      <c r="E1113" s="13"/>
      <c r="F1113" s="13"/>
      <c r="G1113" s="81"/>
      <c r="H1113" s="107" t="str">
        <f>IF(B1113&lt;&gt;"",IF(OR(O1113=0,O1113=999),"",SUMIFS($E$2:E1113,$A$2:A1113,A1113)-SUMIFS($F$2:F1113,$A$2:A1113,A1113)),"")</f>
        <v/>
      </c>
      <c r="I1113" s="109" t="str">
        <f t="shared" si="53"/>
        <v/>
      </c>
      <c r="J1113" s="113"/>
      <c r="K1113" s="90"/>
      <c r="L1113" s="73"/>
      <c r="M1113" s="69" t="str">
        <f>IF(C1113&lt;&gt;"",DailyLog!$S$3,"")</f>
        <v/>
      </c>
      <c r="N1113" s="56" t="str">
        <f t="shared" si="52"/>
        <v/>
      </c>
      <c r="O1113" s="53" t="str">
        <f>IF($B1113&lt;&gt;"",IF(ISNUMBER(_xlfn.XMATCH($B1113,Language!$A$6:$E$6)),0,IF(ISNUMBER(_xlfn.XMATCH($B1113,Language!$A$29:$E$29)),'Lista de Prestatarios'!$B$3,VLOOKUP(B1113,'Lista de Prestatarios'!$A$2:$B$500,2,FALSE))),"")</f>
        <v/>
      </c>
      <c r="P1113" s="58" t="str">
        <f>IF(B1113&lt;&gt;"",IF(OR(D1113&gt;0,G1113&gt;0),COUNTIF($B$2:B1113,B1113),COUNTIFS($B$2:B1113,B1113,$E$2:E1113,"&gt;0")),"")</f>
        <v/>
      </c>
    </row>
    <row r="1114" spans="1:16" x14ac:dyDescent="0.35">
      <c r="A1114" s="51" t="str">
        <f t="shared" si="51"/>
        <v/>
      </c>
      <c r="B1114" s="99"/>
      <c r="C1114" s="3"/>
      <c r="D1114" s="13"/>
      <c r="E1114" s="13"/>
      <c r="F1114" s="13"/>
      <c r="G1114" s="81"/>
      <c r="H1114" s="107" t="str">
        <f>IF(B1114&lt;&gt;"",IF(OR(O1114=0,O1114=999),"",SUMIFS($E$2:E1114,$A$2:A1114,A1114)-SUMIFS($F$2:F1114,$A$2:A1114,A1114)),"")</f>
        <v/>
      </c>
      <c r="I1114" s="109" t="str">
        <f t="shared" si="53"/>
        <v/>
      </c>
      <c r="J1114" s="113"/>
      <c r="K1114" s="90"/>
      <c r="L1114" s="73"/>
      <c r="M1114" s="69" t="str">
        <f>IF(C1114&lt;&gt;"",DailyLog!$S$3,"")</f>
        <v/>
      </c>
      <c r="N1114" s="56" t="str">
        <f t="shared" si="52"/>
        <v/>
      </c>
      <c r="O1114" s="53" t="str">
        <f>IF($B1114&lt;&gt;"",IF(ISNUMBER(_xlfn.XMATCH($B1114,Language!$A$6:$E$6)),0,IF(ISNUMBER(_xlfn.XMATCH($B1114,Language!$A$29:$E$29)),'Lista de Prestatarios'!$B$3,VLOOKUP(B1114,'Lista de Prestatarios'!$A$2:$B$500,2,FALSE))),"")</f>
        <v/>
      </c>
      <c r="P1114" s="58" t="str">
        <f>IF(B1114&lt;&gt;"",IF(OR(D1114&gt;0,G1114&gt;0),COUNTIF($B$2:B1114,B1114),COUNTIFS($B$2:B1114,B1114,$E$2:E1114,"&gt;0")),"")</f>
        <v/>
      </c>
    </row>
    <row r="1115" spans="1:16" x14ac:dyDescent="0.35">
      <c r="A1115" s="51" t="str">
        <f t="shared" si="51"/>
        <v/>
      </c>
      <c r="B1115" s="99"/>
      <c r="C1115" s="3"/>
      <c r="D1115" s="13"/>
      <c r="E1115" s="13"/>
      <c r="F1115" s="13"/>
      <c r="G1115" s="81"/>
      <c r="H1115" s="107" t="str">
        <f>IF(B1115&lt;&gt;"",IF(OR(O1115=0,O1115=999),"",SUMIFS($E$2:E1115,$A$2:A1115,A1115)-SUMIFS($F$2:F1115,$A$2:A1115,A1115)),"")</f>
        <v/>
      </c>
      <c r="I1115" s="109" t="str">
        <f t="shared" si="53"/>
        <v/>
      </c>
      <c r="J1115" s="113"/>
      <c r="K1115" s="90"/>
      <c r="L1115" s="73"/>
      <c r="M1115" s="69" t="str">
        <f>IF(C1115&lt;&gt;"",DailyLog!$S$3,"")</f>
        <v/>
      </c>
      <c r="N1115" s="56" t="str">
        <f t="shared" si="52"/>
        <v/>
      </c>
      <c r="O1115" s="53" t="str">
        <f>IF($B1115&lt;&gt;"",IF(ISNUMBER(_xlfn.XMATCH($B1115,Language!$A$6:$E$6)),0,IF(ISNUMBER(_xlfn.XMATCH($B1115,Language!$A$29:$E$29)),'Lista de Prestatarios'!$B$3,VLOOKUP(B1115,'Lista de Prestatarios'!$A$2:$B$500,2,FALSE))),"")</f>
        <v/>
      </c>
      <c r="P1115" s="58" t="str">
        <f>IF(B1115&lt;&gt;"",IF(OR(D1115&gt;0,G1115&gt;0),COUNTIF($B$2:B1115,B1115),COUNTIFS($B$2:B1115,B1115,$E$2:E1115,"&gt;0")),"")</f>
        <v/>
      </c>
    </row>
    <row r="1116" spans="1:16" x14ac:dyDescent="0.35">
      <c r="A1116" s="51" t="str">
        <f t="shared" si="51"/>
        <v/>
      </c>
      <c r="B1116" s="99"/>
      <c r="C1116" s="3"/>
      <c r="D1116" s="13"/>
      <c r="E1116" s="13"/>
      <c r="F1116" s="13"/>
      <c r="G1116" s="81"/>
      <c r="H1116" s="107" t="str">
        <f>IF(B1116&lt;&gt;"",IF(OR(O1116=0,O1116=999),"",SUMIFS($E$2:E1116,$A$2:A1116,A1116)-SUMIFS($F$2:F1116,$A$2:A1116,A1116)),"")</f>
        <v/>
      </c>
      <c r="I1116" s="109" t="str">
        <f t="shared" si="53"/>
        <v/>
      </c>
      <c r="J1116" s="113"/>
      <c r="K1116" s="90"/>
      <c r="L1116" s="73"/>
      <c r="M1116" s="69" t="str">
        <f>IF(C1116&lt;&gt;"",DailyLog!$S$3,"")</f>
        <v/>
      </c>
      <c r="N1116" s="56" t="str">
        <f t="shared" si="52"/>
        <v/>
      </c>
      <c r="O1116" s="53" t="str">
        <f>IF($B1116&lt;&gt;"",IF(ISNUMBER(_xlfn.XMATCH($B1116,Language!$A$6:$E$6)),0,IF(ISNUMBER(_xlfn.XMATCH($B1116,Language!$A$29:$E$29)),'Lista de Prestatarios'!$B$3,VLOOKUP(B1116,'Lista de Prestatarios'!$A$2:$B$500,2,FALSE))),"")</f>
        <v/>
      </c>
      <c r="P1116" s="58" t="str">
        <f>IF(B1116&lt;&gt;"",IF(OR(D1116&gt;0,G1116&gt;0),COUNTIF($B$2:B1116,B1116),COUNTIFS($B$2:B1116,B1116,$E$2:E1116,"&gt;0")),"")</f>
        <v/>
      </c>
    </row>
    <row r="1117" spans="1:16" x14ac:dyDescent="0.35">
      <c r="A1117" s="51" t="str">
        <f t="shared" si="51"/>
        <v/>
      </c>
      <c r="B1117" s="99"/>
      <c r="C1117" s="3"/>
      <c r="D1117" s="13"/>
      <c r="E1117" s="13"/>
      <c r="F1117" s="13"/>
      <c r="G1117" s="81"/>
      <c r="H1117" s="107" t="str">
        <f>IF(B1117&lt;&gt;"",IF(OR(O1117=0,O1117=999),"",SUMIFS($E$2:E1117,$A$2:A1117,A1117)-SUMIFS($F$2:F1117,$A$2:A1117,A1117)),"")</f>
        <v/>
      </c>
      <c r="I1117" s="109" t="str">
        <f t="shared" si="53"/>
        <v/>
      </c>
      <c r="J1117" s="113"/>
      <c r="K1117" s="90"/>
      <c r="L1117" s="73"/>
      <c r="M1117" s="69" t="str">
        <f>IF(C1117&lt;&gt;"",DailyLog!$S$3,"")</f>
        <v/>
      </c>
      <c r="N1117" s="56" t="str">
        <f t="shared" si="52"/>
        <v/>
      </c>
      <c r="O1117" s="53" t="str">
        <f>IF($B1117&lt;&gt;"",IF(ISNUMBER(_xlfn.XMATCH($B1117,Language!$A$6:$E$6)),0,IF(ISNUMBER(_xlfn.XMATCH($B1117,Language!$A$29:$E$29)),'Lista de Prestatarios'!$B$3,VLOOKUP(B1117,'Lista de Prestatarios'!$A$2:$B$500,2,FALSE))),"")</f>
        <v/>
      </c>
      <c r="P1117" s="58" t="str">
        <f>IF(B1117&lt;&gt;"",IF(OR(D1117&gt;0,G1117&gt;0),COUNTIF($B$2:B1117,B1117),COUNTIFS($B$2:B1117,B1117,$E$2:E1117,"&gt;0")),"")</f>
        <v/>
      </c>
    </row>
    <row r="1118" spans="1:16" x14ac:dyDescent="0.35">
      <c r="A1118" s="51" t="str">
        <f t="shared" si="51"/>
        <v/>
      </c>
      <c r="B1118" s="99"/>
      <c r="C1118" s="3"/>
      <c r="D1118" s="13"/>
      <c r="E1118" s="13"/>
      <c r="F1118" s="13"/>
      <c r="G1118" s="81"/>
      <c r="H1118" s="107" t="str">
        <f>IF(B1118&lt;&gt;"",IF(OR(O1118=0,O1118=999),"",SUMIFS($E$2:E1118,$A$2:A1118,A1118)-SUMIFS($F$2:F1118,$A$2:A1118,A1118)),"")</f>
        <v/>
      </c>
      <c r="I1118" s="109" t="str">
        <f t="shared" si="53"/>
        <v/>
      </c>
      <c r="J1118" s="113"/>
      <c r="K1118" s="90"/>
      <c r="L1118" s="73"/>
      <c r="M1118" s="69" t="str">
        <f>IF(C1118&lt;&gt;"",DailyLog!$S$3,"")</f>
        <v/>
      </c>
      <c r="N1118" s="56" t="str">
        <f t="shared" si="52"/>
        <v/>
      </c>
      <c r="O1118" s="53" t="str">
        <f>IF($B1118&lt;&gt;"",IF(ISNUMBER(_xlfn.XMATCH($B1118,Language!$A$6:$E$6)),0,IF(ISNUMBER(_xlfn.XMATCH($B1118,Language!$A$29:$E$29)),'Lista de Prestatarios'!$B$3,VLOOKUP(B1118,'Lista de Prestatarios'!$A$2:$B$500,2,FALSE))),"")</f>
        <v/>
      </c>
      <c r="P1118" s="58" t="str">
        <f>IF(B1118&lt;&gt;"",IF(OR(D1118&gt;0,G1118&gt;0),COUNTIF($B$2:B1118,B1118),COUNTIFS($B$2:B1118,B1118,$E$2:E1118,"&gt;0")),"")</f>
        <v/>
      </c>
    </row>
    <row r="1119" spans="1:16" x14ac:dyDescent="0.35">
      <c r="A1119" s="51" t="str">
        <f t="shared" si="51"/>
        <v/>
      </c>
      <c r="B1119" s="99"/>
      <c r="C1119" s="3"/>
      <c r="D1119" s="13"/>
      <c r="E1119" s="13"/>
      <c r="F1119" s="13"/>
      <c r="G1119" s="81"/>
      <c r="H1119" s="107" t="str">
        <f>IF(B1119&lt;&gt;"",IF(OR(O1119=0,O1119=999),"",SUMIFS($E$2:E1119,$A$2:A1119,A1119)-SUMIFS($F$2:F1119,$A$2:A1119,A1119)),"")</f>
        <v/>
      </c>
      <c r="I1119" s="109" t="str">
        <f t="shared" si="53"/>
        <v/>
      </c>
      <c r="J1119" s="113"/>
      <c r="K1119" s="90"/>
      <c r="L1119" s="73"/>
      <c r="M1119" s="69" t="str">
        <f>IF(C1119&lt;&gt;"",DailyLog!$S$3,"")</f>
        <v/>
      </c>
      <c r="N1119" s="56" t="str">
        <f t="shared" si="52"/>
        <v/>
      </c>
      <c r="O1119" s="53" t="str">
        <f>IF($B1119&lt;&gt;"",IF(ISNUMBER(_xlfn.XMATCH($B1119,Language!$A$6:$E$6)),0,IF(ISNUMBER(_xlfn.XMATCH($B1119,Language!$A$29:$E$29)),'Lista de Prestatarios'!$B$3,VLOOKUP(B1119,'Lista de Prestatarios'!$A$2:$B$500,2,FALSE))),"")</f>
        <v/>
      </c>
      <c r="P1119" s="58" t="str">
        <f>IF(B1119&lt;&gt;"",IF(OR(D1119&gt;0,G1119&gt;0),COUNTIF($B$2:B1119,B1119),COUNTIFS($B$2:B1119,B1119,$E$2:E1119,"&gt;0")),"")</f>
        <v/>
      </c>
    </row>
    <row r="1120" spans="1:16" x14ac:dyDescent="0.35">
      <c r="A1120" s="51" t="str">
        <f t="shared" si="51"/>
        <v/>
      </c>
      <c r="B1120" s="99"/>
      <c r="C1120" s="3"/>
      <c r="D1120" s="13"/>
      <c r="E1120" s="13"/>
      <c r="F1120" s="13"/>
      <c r="G1120" s="81"/>
      <c r="H1120" s="107" t="str">
        <f>IF(B1120&lt;&gt;"",IF(OR(O1120=0,O1120=999),"",SUMIFS($E$2:E1120,$A$2:A1120,A1120)-SUMIFS($F$2:F1120,$A$2:A1120,A1120)),"")</f>
        <v/>
      </c>
      <c r="I1120" s="109" t="str">
        <f t="shared" si="53"/>
        <v/>
      </c>
      <c r="J1120" s="113"/>
      <c r="K1120" s="90"/>
      <c r="L1120" s="73"/>
      <c r="M1120" s="69" t="str">
        <f>IF(C1120&lt;&gt;"",DailyLog!$S$3,"")</f>
        <v/>
      </c>
      <c r="N1120" s="56" t="str">
        <f t="shared" si="52"/>
        <v/>
      </c>
      <c r="O1120" s="53" t="str">
        <f>IF($B1120&lt;&gt;"",IF(ISNUMBER(_xlfn.XMATCH($B1120,Language!$A$6:$E$6)),0,IF(ISNUMBER(_xlfn.XMATCH($B1120,Language!$A$29:$E$29)),'Lista de Prestatarios'!$B$3,VLOOKUP(B1120,'Lista de Prestatarios'!$A$2:$B$500,2,FALSE))),"")</f>
        <v/>
      </c>
      <c r="P1120" s="58" t="str">
        <f>IF(B1120&lt;&gt;"",IF(OR(D1120&gt;0,G1120&gt;0),COUNTIF($B$2:B1120,B1120),COUNTIFS($B$2:B1120,B1120,$E$2:E1120,"&gt;0")),"")</f>
        <v/>
      </c>
    </row>
    <row r="1121" spans="1:16" x14ac:dyDescent="0.35">
      <c r="A1121" s="51" t="str">
        <f t="shared" si="51"/>
        <v/>
      </c>
      <c r="B1121" s="99"/>
      <c r="C1121" s="3"/>
      <c r="D1121" s="13"/>
      <c r="E1121" s="13"/>
      <c r="F1121" s="13"/>
      <c r="G1121" s="81"/>
      <c r="H1121" s="107" t="str">
        <f>IF(B1121&lt;&gt;"",IF(OR(O1121=0,O1121=999),"",SUMIFS($E$2:E1121,$A$2:A1121,A1121)-SUMIFS($F$2:F1121,$A$2:A1121,A1121)),"")</f>
        <v/>
      </c>
      <c r="I1121" s="109" t="str">
        <f t="shared" si="53"/>
        <v/>
      </c>
      <c r="J1121" s="113"/>
      <c r="K1121" s="90"/>
      <c r="L1121" s="73"/>
      <c r="M1121" s="69" t="str">
        <f>IF(C1121&lt;&gt;"",DailyLog!$S$3,"")</f>
        <v/>
      </c>
      <c r="N1121" s="56" t="str">
        <f t="shared" si="52"/>
        <v/>
      </c>
      <c r="O1121" s="53" t="str">
        <f>IF($B1121&lt;&gt;"",IF(ISNUMBER(_xlfn.XMATCH($B1121,Language!$A$6:$E$6)),0,IF(ISNUMBER(_xlfn.XMATCH($B1121,Language!$A$29:$E$29)),'Lista de Prestatarios'!$B$3,VLOOKUP(B1121,'Lista de Prestatarios'!$A$2:$B$500,2,FALSE))),"")</f>
        <v/>
      </c>
      <c r="P1121" s="58" t="str">
        <f>IF(B1121&lt;&gt;"",IF(OR(D1121&gt;0,G1121&gt;0),COUNTIF($B$2:B1121,B1121),COUNTIFS($B$2:B1121,B1121,$E$2:E1121,"&gt;0")),"")</f>
        <v/>
      </c>
    </row>
    <row r="1122" spans="1:16" x14ac:dyDescent="0.35">
      <c r="A1122" s="51" t="str">
        <f t="shared" si="51"/>
        <v/>
      </c>
      <c r="B1122" s="99"/>
      <c r="C1122" s="3"/>
      <c r="D1122" s="13"/>
      <c r="E1122" s="13"/>
      <c r="F1122" s="13"/>
      <c r="G1122" s="81"/>
      <c r="H1122" s="107" t="str">
        <f>IF(B1122&lt;&gt;"",IF(OR(O1122=0,O1122=999),"",SUMIFS($E$2:E1122,$A$2:A1122,A1122)-SUMIFS($F$2:F1122,$A$2:A1122,A1122)),"")</f>
        <v/>
      </c>
      <c r="I1122" s="109" t="str">
        <f t="shared" si="53"/>
        <v/>
      </c>
      <c r="J1122" s="113"/>
      <c r="K1122" s="90"/>
      <c r="L1122" s="73"/>
      <c r="M1122" s="69" t="str">
        <f>IF(C1122&lt;&gt;"",DailyLog!$S$3,"")</f>
        <v/>
      </c>
      <c r="N1122" s="56" t="str">
        <f t="shared" si="52"/>
        <v/>
      </c>
      <c r="O1122" s="53" t="str">
        <f>IF($B1122&lt;&gt;"",IF(ISNUMBER(_xlfn.XMATCH($B1122,Language!$A$6:$E$6)),0,IF(ISNUMBER(_xlfn.XMATCH($B1122,Language!$A$29:$E$29)),'Lista de Prestatarios'!$B$3,VLOOKUP(B1122,'Lista de Prestatarios'!$A$2:$B$500,2,FALSE))),"")</f>
        <v/>
      </c>
      <c r="P1122" s="58" t="str">
        <f>IF(B1122&lt;&gt;"",IF(OR(D1122&gt;0,G1122&gt;0),COUNTIF($B$2:B1122,B1122),COUNTIFS($B$2:B1122,B1122,$E$2:E1122,"&gt;0")),"")</f>
        <v/>
      </c>
    </row>
    <row r="1123" spans="1:16" x14ac:dyDescent="0.35">
      <c r="A1123" s="51" t="str">
        <f t="shared" si="51"/>
        <v/>
      </c>
      <c r="B1123" s="99"/>
      <c r="C1123" s="3"/>
      <c r="D1123" s="13"/>
      <c r="E1123" s="13"/>
      <c r="F1123" s="13"/>
      <c r="G1123" s="81"/>
      <c r="H1123" s="107" t="str">
        <f>IF(B1123&lt;&gt;"",IF(OR(O1123=0,O1123=999),"",SUMIFS($E$2:E1123,$A$2:A1123,A1123)-SUMIFS($F$2:F1123,$A$2:A1123,A1123)),"")</f>
        <v/>
      </c>
      <c r="I1123" s="109" t="str">
        <f t="shared" si="53"/>
        <v/>
      </c>
      <c r="J1123" s="113"/>
      <c r="K1123" s="90"/>
      <c r="L1123" s="73"/>
      <c r="M1123" s="69" t="str">
        <f>IF(C1123&lt;&gt;"",DailyLog!$S$3,"")</f>
        <v/>
      </c>
      <c r="N1123" s="56" t="str">
        <f t="shared" si="52"/>
        <v/>
      </c>
      <c r="O1123" s="53" t="str">
        <f>IF($B1123&lt;&gt;"",IF(ISNUMBER(_xlfn.XMATCH($B1123,Language!$A$6:$E$6)),0,IF(ISNUMBER(_xlfn.XMATCH($B1123,Language!$A$29:$E$29)),'Lista de Prestatarios'!$B$3,VLOOKUP(B1123,'Lista de Prestatarios'!$A$2:$B$500,2,FALSE))),"")</f>
        <v/>
      </c>
      <c r="P1123" s="58" t="str">
        <f>IF(B1123&lt;&gt;"",IF(OR(D1123&gt;0,G1123&gt;0),COUNTIF($B$2:B1123,B1123),COUNTIFS($B$2:B1123,B1123,$E$2:E1123,"&gt;0")),"")</f>
        <v/>
      </c>
    </row>
    <row r="1124" spans="1:16" x14ac:dyDescent="0.35">
      <c r="A1124" s="51" t="str">
        <f t="shared" si="51"/>
        <v/>
      </c>
      <c r="B1124" s="99"/>
      <c r="C1124" s="3"/>
      <c r="D1124" s="13"/>
      <c r="E1124" s="13"/>
      <c r="F1124" s="13"/>
      <c r="G1124" s="81"/>
      <c r="H1124" s="107" t="str">
        <f>IF(B1124&lt;&gt;"",IF(OR(O1124=0,O1124=999),"",SUMIFS($E$2:E1124,$A$2:A1124,A1124)-SUMIFS($F$2:F1124,$A$2:A1124,A1124)),"")</f>
        <v/>
      </c>
      <c r="I1124" s="109" t="str">
        <f t="shared" si="53"/>
        <v/>
      </c>
      <c r="J1124" s="113"/>
      <c r="K1124" s="90"/>
      <c r="L1124" s="73"/>
      <c r="M1124" s="69" t="str">
        <f>IF(C1124&lt;&gt;"",DailyLog!$S$3,"")</f>
        <v/>
      </c>
      <c r="N1124" s="56" t="str">
        <f t="shared" si="52"/>
        <v/>
      </c>
      <c r="O1124" s="53" t="str">
        <f>IF($B1124&lt;&gt;"",IF(ISNUMBER(_xlfn.XMATCH($B1124,Language!$A$6:$E$6)),0,IF(ISNUMBER(_xlfn.XMATCH($B1124,Language!$A$29:$E$29)),'Lista de Prestatarios'!$B$3,VLOOKUP(B1124,'Lista de Prestatarios'!$A$2:$B$500,2,FALSE))),"")</f>
        <v/>
      </c>
      <c r="P1124" s="58" t="str">
        <f>IF(B1124&lt;&gt;"",IF(OR(D1124&gt;0,G1124&gt;0),COUNTIF($B$2:B1124,B1124),COUNTIFS($B$2:B1124,B1124,$E$2:E1124,"&gt;0")),"")</f>
        <v/>
      </c>
    </row>
    <row r="1125" spans="1:16" x14ac:dyDescent="0.35">
      <c r="A1125" s="51" t="str">
        <f t="shared" si="51"/>
        <v/>
      </c>
      <c r="B1125" s="99"/>
      <c r="C1125" s="3"/>
      <c r="D1125" s="13"/>
      <c r="E1125" s="13"/>
      <c r="F1125" s="13"/>
      <c r="G1125" s="81"/>
      <c r="H1125" s="107" t="str">
        <f>IF(B1125&lt;&gt;"",IF(OR(O1125=0,O1125=999),"",SUMIFS($E$2:E1125,$A$2:A1125,A1125)-SUMIFS($F$2:F1125,$A$2:A1125,A1125)),"")</f>
        <v/>
      </c>
      <c r="I1125" s="109" t="str">
        <f t="shared" si="53"/>
        <v/>
      </c>
      <c r="J1125" s="113"/>
      <c r="K1125" s="90"/>
      <c r="L1125" s="73"/>
      <c r="M1125" s="69" t="str">
        <f>IF(C1125&lt;&gt;"",DailyLog!$S$3,"")</f>
        <v/>
      </c>
      <c r="N1125" s="56" t="str">
        <f t="shared" si="52"/>
        <v/>
      </c>
      <c r="O1125" s="53" t="str">
        <f>IF($B1125&lt;&gt;"",IF(ISNUMBER(_xlfn.XMATCH($B1125,Language!$A$6:$E$6)),0,IF(ISNUMBER(_xlfn.XMATCH($B1125,Language!$A$29:$E$29)),'Lista de Prestatarios'!$B$3,VLOOKUP(B1125,'Lista de Prestatarios'!$A$2:$B$500,2,FALSE))),"")</f>
        <v/>
      </c>
      <c r="P1125" s="58" t="str">
        <f>IF(B1125&lt;&gt;"",IF(OR(D1125&gt;0,G1125&gt;0),COUNTIF($B$2:B1125,B1125),COUNTIFS($B$2:B1125,B1125,$E$2:E1125,"&gt;0")),"")</f>
        <v/>
      </c>
    </row>
    <row r="1126" spans="1:16" x14ac:dyDescent="0.35">
      <c r="A1126" s="51" t="str">
        <f t="shared" si="51"/>
        <v/>
      </c>
      <c r="B1126" s="99"/>
      <c r="C1126" s="3"/>
      <c r="D1126" s="13"/>
      <c r="E1126" s="13"/>
      <c r="F1126" s="13"/>
      <c r="G1126" s="81"/>
      <c r="H1126" s="107" t="str">
        <f>IF(B1126&lt;&gt;"",IF(OR(O1126=0,O1126=999),"",SUMIFS($E$2:E1126,$A$2:A1126,A1126)-SUMIFS($F$2:F1126,$A$2:A1126,A1126)),"")</f>
        <v/>
      </c>
      <c r="I1126" s="109" t="str">
        <f t="shared" si="53"/>
        <v/>
      </c>
      <c r="J1126" s="113"/>
      <c r="K1126" s="90"/>
      <c r="L1126" s="73"/>
      <c r="M1126" s="69" t="str">
        <f>IF(C1126&lt;&gt;"",DailyLog!$S$3,"")</f>
        <v/>
      </c>
      <c r="N1126" s="56" t="str">
        <f t="shared" si="52"/>
        <v/>
      </c>
      <c r="O1126" s="53" t="str">
        <f>IF($B1126&lt;&gt;"",IF(ISNUMBER(_xlfn.XMATCH($B1126,Language!$A$6:$E$6)),0,IF(ISNUMBER(_xlfn.XMATCH($B1126,Language!$A$29:$E$29)),'Lista de Prestatarios'!$B$3,VLOOKUP(B1126,'Lista de Prestatarios'!$A$2:$B$500,2,FALSE))),"")</f>
        <v/>
      </c>
      <c r="P1126" s="58" t="str">
        <f>IF(B1126&lt;&gt;"",IF(OR(D1126&gt;0,G1126&gt;0),COUNTIF($B$2:B1126,B1126),COUNTIFS($B$2:B1126,B1126,$E$2:E1126,"&gt;0")),"")</f>
        <v/>
      </c>
    </row>
    <row r="1127" spans="1:16" x14ac:dyDescent="0.35">
      <c r="A1127" s="51" t="str">
        <f t="shared" si="51"/>
        <v/>
      </c>
      <c r="B1127" s="99"/>
      <c r="C1127" s="3"/>
      <c r="D1127" s="13"/>
      <c r="E1127" s="13"/>
      <c r="F1127" s="13"/>
      <c r="G1127" s="81"/>
      <c r="H1127" s="107" t="str">
        <f>IF(B1127&lt;&gt;"",IF(OR(O1127=0,O1127=999),"",SUMIFS($E$2:E1127,$A$2:A1127,A1127)-SUMIFS($F$2:F1127,$A$2:A1127,A1127)),"")</f>
        <v/>
      </c>
      <c r="I1127" s="109" t="str">
        <f t="shared" si="53"/>
        <v/>
      </c>
      <c r="J1127" s="113"/>
      <c r="K1127" s="90"/>
      <c r="L1127" s="73"/>
      <c r="M1127" s="69" t="str">
        <f>IF(C1127&lt;&gt;"",DailyLog!$S$3,"")</f>
        <v/>
      </c>
      <c r="N1127" s="56" t="str">
        <f t="shared" si="52"/>
        <v/>
      </c>
      <c r="O1127" s="53" t="str">
        <f>IF($B1127&lt;&gt;"",IF(ISNUMBER(_xlfn.XMATCH($B1127,Language!$A$6:$E$6)),0,IF(ISNUMBER(_xlfn.XMATCH($B1127,Language!$A$29:$E$29)),'Lista de Prestatarios'!$B$3,VLOOKUP(B1127,'Lista de Prestatarios'!$A$2:$B$500,2,FALSE))),"")</f>
        <v/>
      </c>
      <c r="P1127" s="58" t="str">
        <f>IF(B1127&lt;&gt;"",IF(OR(D1127&gt;0,G1127&gt;0),COUNTIF($B$2:B1127,B1127),COUNTIFS($B$2:B1127,B1127,$E$2:E1127,"&gt;0")),"")</f>
        <v/>
      </c>
    </row>
    <row r="1128" spans="1:16" x14ac:dyDescent="0.35">
      <c r="A1128" s="51" t="str">
        <f t="shared" si="51"/>
        <v/>
      </c>
      <c r="B1128" s="99"/>
      <c r="C1128" s="3"/>
      <c r="D1128" s="13"/>
      <c r="E1128" s="13"/>
      <c r="F1128" s="13"/>
      <c r="G1128" s="81"/>
      <c r="H1128" s="107" t="str">
        <f>IF(B1128&lt;&gt;"",IF(OR(O1128=0,O1128=999),"",SUMIFS($E$2:E1128,$A$2:A1128,A1128)-SUMIFS($F$2:F1128,$A$2:A1128,A1128)),"")</f>
        <v/>
      </c>
      <c r="I1128" s="109" t="str">
        <f t="shared" si="53"/>
        <v/>
      </c>
      <c r="J1128" s="113"/>
      <c r="K1128" s="90"/>
      <c r="L1128" s="73"/>
      <c r="M1128" s="69" t="str">
        <f>IF(C1128&lt;&gt;"",DailyLog!$S$3,"")</f>
        <v/>
      </c>
      <c r="N1128" s="56" t="str">
        <f t="shared" si="52"/>
        <v/>
      </c>
      <c r="O1128" s="53" t="str">
        <f>IF($B1128&lt;&gt;"",IF(ISNUMBER(_xlfn.XMATCH($B1128,Language!$A$6:$E$6)),0,IF(ISNUMBER(_xlfn.XMATCH($B1128,Language!$A$29:$E$29)),'Lista de Prestatarios'!$B$3,VLOOKUP(B1128,'Lista de Prestatarios'!$A$2:$B$500,2,FALSE))),"")</f>
        <v/>
      </c>
      <c r="P1128" s="58" t="str">
        <f>IF(B1128&lt;&gt;"",IF(OR(D1128&gt;0,G1128&gt;0),COUNTIF($B$2:B1128,B1128),COUNTIFS($B$2:B1128,B1128,$E$2:E1128,"&gt;0")),"")</f>
        <v/>
      </c>
    </row>
    <row r="1129" spans="1:16" x14ac:dyDescent="0.35">
      <c r="A1129" s="51" t="str">
        <f t="shared" si="51"/>
        <v/>
      </c>
      <c r="B1129" s="99"/>
      <c r="C1129" s="3"/>
      <c r="D1129" s="13"/>
      <c r="E1129" s="13"/>
      <c r="F1129" s="13"/>
      <c r="G1129" s="81"/>
      <c r="H1129" s="107" t="str">
        <f>IF(B1129&lt;&gt;"",IF(OR(O1129=0,O1129=999),"",SUMIFS($E$2:E1129,$A$2:A1129,A1129)-SUMIFS($F$2:F1129,$A$2:A1129,A1129)),"")</f>
        <v/>
      </c>
      <c r="I1129" s="109" t="str">
        <f t="shared" si="53"/>
        <v/>
      </c>
      <c r="J1129" s="113"/>
      <c r="K1129" s="90"/>
      <c r="L1129" s="73"/>
      <c r="M1129" s="69" t="str">
        <f>IF(C1129&lt;&gt;"",DailyLog!$S$3,"")</f>
        <v/>
      </c>
      <c r="N1129" s="56" t="str">
        <f t="shared" si="52"/>
        <v/>
      </c>
      <c r="O1129" s="53" t="str">
        <f>IF($B1129&lt;&gt;"",IF(ISNUMBER(_xlfn.XMATCH($B1129,Language!$A$6:$E$6)),0,IF(ISNUMBER(_xlfn.XMATCH($B1129,Language!$A$29:$E$29)),'Lista de Prestatarios'!$B$3,VLOOKUP(B1129,'Lista de Prestatarios'!$A$2:$B$500,2,FALSE))),"")</f>
        <v/>
      </c>
      <c r="P1129" s="58" t="str">
        <f>IF(B1129&lt;&gt;"",IF(OR(D1129&gt;0,G1129&gt;0),COUNTIF($B$2:B1129,B1129),COUNTIFS($B$2:B1129,B1129,$E$2:E1129,"&gt;0")),"")</f>
        <v/>
      </c>
    </row>
    <row r="1130" spans="1:16" x14ac:dyDescent="0.35">
      <c r="A1130" s="51" t="str">
        <f t="shared" si="51"/>
        <v/>
      </c>
      <c r="B1130" s="99"/>
      <c r="C1130" s="3"/>
      <c r="D1130" s="13"/>
      <c r="E1130" s="13"/>
      <c r="F1130" s="13"/>
      <c r="G1130" s="81"/>
      <c r="H1130" s="107" t="str">
        <f>IF(B1130&lt;&gt;"",IF(OR(O1130=0,O1130=999),"",SUMIFS($E$2:E1130,$A$2:A1130,A1130)-SUMIFS($F$2:F1130,$A$2:A1130,A1130)),"")</f>
        <v/>
      </c>
      <c r="I1130" s="109" t="str">
        <f t="shared" si="53"/>
        <v/>
      </c>
      <c r="J1130" s="113"/>
      <c r="K1130" s="90"/>
      <c r="L1130" s="73"/>
      <c r="M1130" s="69" t="str">
        <f>IF(C1130&lt;&gt;"",DailyLog!$S$3,"")</f>
        <v/>
      </c>
      <c r="N1130" s="56" t="str">
        <f t="shared" si="52"/>
        <v/>
      </c>
      <c r="O1130" s="53" t="str">
        <f>IF($B1130&lt;&gt;"",IF(ISNUMBER(_xlfn.XMATCH($B1130,Language!$A$6:$E$6)),0,IF(ISNUMBER(_xlfn.XMATCH($B1130,Language!$A$29:$E$29)),'Lista de Prestatarios'!$B$3,VLOOKUP(B1130,'Lista de Prestatarios'!$A$2:$B$500,2,FALSE))),"")</f>
        <v/>
      </c>
      <c r="P1130" s="58" t="str">
        <f>IF(B1130&lt;&gt;"",IF(OR(D1130&gt;0,G1130&gt;0),COUNTIF($B$2:B1130,B1130),COUNTIFS($B$2:B1130,B1130,$E$2:E1130,"&gt;0")),"")</f>
        <v/>
      </c>
    </row>
    <row r="1131" spans="1:16" x14ac:dyDescent="0.35">
      <c r="A1131" s="51" t="str">
        <f t="shared" si="51"/>
        <v/>
      </c>
      <c r="B1131" s="99"/>
      <c r="C1131" s="3"/>
      <c r="D1131" s="13"/>
      <c r="E1131" s="13"/>
      <c r="F1131" s="13"/>
      <c r="G1131" s="81"/>
      <c r="H1131" s="107" t="str">
        <f>IF(B1131&lt;&gt;"",IF(OR(O1131=0,O1131=999),"",SUMIFS($E$2:E1131,$A$2:A1131,A1131)-SUMIFS($F$2:F1131,$A$2:A1131,A1131)),"")</f>
        <v/>
      </c>
      <c r="I1131" s="109" t="str">
        <f t="shared" si="53"/>
        <v/>
      </c>
      <c r="J1131" s="113"/>
      <c r="K1131" s="90"/>
      <c r="L1131" s="73"/>
      <c r="M1131" s="69" t="str">
        <f>IF(C1131&lt;&gt;"",DailyLog!$S$3,"")</f>
        <v/>
      </c>
      <c r="N1131" s="56" t="str">
        <f t="shared" si="52"/>
        <v/>
      </c>
      <c r="O1131" s="53" t="str">
        <f>IF($B1131&lt;&gt;"",IF(ISNUMBER(_xlfn.XMATCH($B1131,Language!$A$6:$E$6)),0,IF(ISNUMBER(_xlfn.XMATCH($B1131,Language!$A$29:$E$29)),'Lista de Prestatarios'!$B$3,VLOOKUP(B1131,'Lista de Prestatarios'!$A$2:$B$500,2,FALSE))),"")</f>
        <v/>
      </c>
      <c r="P1131" s="58" t="str">
        <f>IF(B1131&lt;&gt;"",IF(OR(D1131&gt;0,G1131&gt;0),COUNTIF($B$2:B1131,B1131),COUNTIFS($B$2:B1131,B1131,$E$2:E1131,"&gt;0")),"")</f>
        <v/>
      </c>
    </row>
    <row r="1132" spans="1:16" x14ac:dyDescent="0.35">
      <c r="A1132" s="51" t="str">
        <f t="shared" si="51"/>
        <v/>
      </c>
      <c r="B1132" s="99"/>
      <c r="C1132" s="3"/>
      <c r="D1132" s="13"/>
      <c r="E1132" s="13"/>
      <c r="F1132" s="13"/>
      <c r="G1132" s="81"/>
      <c r="H1132" s="107" t="str">
        <f>IF(B1132&lt;&gt;"",IF(OR(O1132=0,O1132=999),"",SUMIFS($E$2:E1132,$A$2:A1132,A1132)-SUMIFS($F$2:F1132,$A$2:A1132,A1132)),"")</f>
        <v/>
      </c>
      <c r="I1132" s="109" t="str">
        <f t="shared" si="53"/>
        <v/>
      </c>
      <c r="J1132" s="113"/>
      <c r="K1132" s="90"/>
      <c r="L1132" s="73"/>
      <c r="M1132" s="69" t="str">
        <f>IF(C1132&lt;&gt;"",DailyLog!$S$3,"")</f>
        <v/>
      </c>
      <c r="N1132" s="56" t="str">
        <f t="shared" si="52"/>
        <v/>
      </c>
      <c r="O1132" s="53" t="str">
        <f>IF($B1132&lt;&gt;"",IF(ISNUMBER(_xlfn.XMATCH($B1132,Language!$A$6:$E$6)),0,IF(ISNUMBER(_xlfn.XMATCH($B1132,Language!$A$29:$E$29)),'Lista de Prestatarios'!$B$3,VLOOKUP(B1132,'Lista de Prestatarios'!$A$2:$B$500,2,FALSE))),"")</f>
        <v/>
      </c>
      <c r="P1132" s="58" t="str">
        <f>IF(B1132&lt;&gt;"",IF(OR(D1132&gt;0,G1132&gt;0),COUNTIF($B$2:B1132,B1132),COUNTIFS($B$2:B1132,B1132,$E$2:E1132,"&gt;0")),"")</f>
        <v/>
      </c>
    </row>
    <row r="1133" spans="1:16" x14ac:dyDescent="0.35">
      <c r="A1133" s="51" t="str">
        <f t="shared" si="51"/>
        <v/>
      </c>
      <c r="B1133" s="99"/>
      <c r="C1133" s="3"/>
      <c r="D1133" s="13"/>
      <c r="E1133" s="13"/>
      <c r="F1133" s="13"/>
      <c r="G1133" s="81"/>
      <c r="H1133" s="107" t="str">
        <f>IF(B1133&lt;&gt;"",IF(OR(O1133=0,O1133=999),"",SUMIFS($E$2:E1133,$A$2:A1133,A1133)-SUMIFS($F$2:F1133,$A$2:A1133,A1133)),"")</f>
        <v/>
      </c>
      <c r="I1133" s="109" t="str">
        <f t="shared" si="53"/>
        <v/>
      </c>
      <c r="J1133" s="113"/>
      <c r="K1133" s="90"/>
      <c r="L1133" s="73"/>
      <c r="M1133" s="69" t="str">
        <f>IF(C1133&lt;&gt;"",DailyLog!$S$3,"")</f>
        <v/>
      </c>
      <c r="N1133" s="56" t="str">
        <f t="shared" si="52"/>
        <v/>
      </c>
      <c r="O1133" s="53" t="str">
        <f>IF($B1133&lt;&gt;"",IF(ISNUMBER(_xlfn.XMATCH($B1133,Language!$A$6:$E$6)),0,IF(ISNUMBER(_xlfn.XMATCH($B1133,Language!$A$29:$E$29)),'Lista de Prestatarios'!$B$3,VLOOKUP(B1133,'Lista de Prestatarios'!$A$2:$B$500,2,FALSE))),"")</f>
        <v/>
      </c>
      <c r="P1133" s="58" t="str">
        <f>IF(B1133&lt;&gt;"",IF(OR(D1133&gt;0,G1133&gt;0),COUNTIF($B$2:B1133,B1133),COUNTIFS($B$2:B1133,B1133,$E$2:E1133,"&gt;0")),"")</f>
        <v/>
      </c>
    </row>
    <row r="1134" spans="1:16" x14ac:dyDescent="0.35">
      <c r="A1134" s="51" t="str">
        <f t="shared" si="51"/>
        <v/>
      </c>
      <c r="B1134" s="99"/>
      <c r="C1134" s="3"/>
      <c r="D1134" s="13"/>
      <c r="E1134" s="13"/>
      <c r="F1134" s="13"/>
      <c r="G1134" s="81"/>
      <c r="H1134" s="107" t="str">
        <f>IF(B1134&lt;&gt;"",IF(OR(O1134=0,O1134=999),"",SUMIFS($E$2:E1134,$A$2:A1134,A1134)-SUMIFS($F$2:F1134,$A$2:A1134,A1134)),"")</f>
        <v/>
      </c>
      <c r="I1134" s="109" t="str">
        <f t="shared" si="53"/>
        <v/>
      </c>
      <c r="J1134" s="113"/>
      <c r="K1134" s="90"/>
      <c r="L1134" s="73"/>
      <c r="M1134" s="69" t="str">
        <f>IF(C1134&lt;&gt;"",DailyLog!$S$3,"")</f>
        <v/>
      </c>
      <c r="N1134" s="56" t="str">
        <f t="shared" si="52"/>
        <v/>
      </c>
      <c r="O1134" s="53" t="str">
        <f>IF($B1134&lt;&gt;"",IF(ISNUMBER(_xlfn.XMATCH($B1134,Language!$A$6:$E$6)),0,IF(ISNUMBER(_xlfn.XMATCH($B1134,Language!$A$29:$E$29)),'Lista de Prestatarios'!$B$3,VLOOKUP(B1134,'Lista de Prestatarios'!$A$2:$B$500,2,FALSE))),"")</f>
        <v/>
      </c>
      <c r="P1134" s="58" t="str">
        <f>IF(B1134&lt;&gt;"",IF(OR(D1134&gt;0,G1134&gt;0),COUNTIF($B$2:B1134,B1134),COUNTIFS($B$2:B1134,B1134,$E$2:E1134,"&gt;0")),"")</f>
        <v/>
      </c>
    </row>
    <row r="1135" spans="1:16" x14ac:dyDescent="0.35">
      <c r="A1135" s="51" t="str">
        <f t="shared" si="51"/>
        <v/>
      </c>
      <c r="B1135" s="99"/>
      <c r="C1135" s="3"/>
      <c r="D1135" s="13"/>
      <c r="E1135" s="13"/>
      <c r="F1135" s="13"/>
      <c r="G1135" s="81"/>
      <c r="H1135" s="107" t="str">
        <f>IF(B1135&lt;&gt;"",IF(OR(O1135=0,O1135=999),"",SUMIFS($E$2:E1135,$A$2:A1135,A1135)-SUMIFS($F$2:F1135,$A$2:A1135,A1135)),"")</f>
        <v/>
      </c>
      <c r="I1135" s="109" t="str">
        <f t="shared" si="53"/>
        <v/>
      </c>
      <c r="J1135" s="113"/>
      <c r="K1135" s="90"/>
      <c r="L1135" s="73"/>
      <c r="M1135" s="69" t="str">
        <f>IF(C1135&lt;&gt;"",DailyLog!$S$3,"")</f>
        <v/>
      </c>
      <c r="N1135" s="56" t="str">
        <f t="shared" si="52"/>
        <v/>
      </c>
      <c r="O1135" s="53" t="str">
        <f>IF($B1135&lt;&gt;"",IF(ISNUMBER(_xlfn.XMATCH($B1135,Language!$A$6:$E$6)),0,IF(ISNUMBER(_xlfn.XMATCH($B1135,Language!$A$29:$E$29)),'Lista de Prestatarios'!$B$3,VLOOKUP(B1135,'Lista de Prestatarios'!$A$2:$B$500,2,FALSE))),"")</f>
        <v/>
      </c>
      <c r="P1135" s="58" t="str">
        <f>IF(B1135&lt;&gt;"",IF(OR(D1135&gt;0,G1135&gt;0),COUNTIF($B$2:B1135,B1135),COUNTIFS($B$2:B1135,B1135,$E$2:E1135,"&gt;0")),"")</f>
        <v/>
      </c>
    </row>
    <row r="1136" spans="1:16" x14ac:dyDescent="0.35">
      <c r="A1136" s="51" t="str">
        <f t="shared" si="51"/>
        <v/>
      </c>
      <c r="B1136" s="99"/>
      <c r="C1136" s="3"/>
      <c r="D1136" s="13"/>
      <c r="E1136" s="13"/>
      <c r="F1136" s="13"/>
      <c r="G1136" s="81"/>
      <c r="H1136" s="107" t="str">
        <f>IF(B1136&lt;&gt;"",IF(OR(O1136=0,O1136=999),"",SUMIFS($E$2:E1136,$A$2:A1136,A1136)-SUMIFS($F$2:F1136,$A$2:A1136,A1136)),"")</f>
        <v/>
      </c>
      <c r="I1136" s="109" t="str">
        <f t="shared" si="53"/>
        <v/>
      </c>
      <c r="J1136" s="113"/>
      <c r="K1136" s="90"/>
      <c r="L1136" s="73"/>
      <c r="M1136" s="69" t="str">
        <f>IF(C1136&lt;&gt;"",DailyLog!$S$3,"")</f>
        <v/>
      </c>
      <c r="N1136" s="56" t="str">
        <f t="shared" si="52"/>
        <v/>
      </c>
      <c r="O1136" s="53" t="str">
        <f>IF($B1136&lt;&gt;"",IF(ISNUMBER(_xlfn.XMATCH($B1136,Language!$A$6:$E$6)),0,IF(ISNUMBER(_xlfn.XMATCH($B1136,Language!$A$29:$E$29)),'Lista de Prestatarios'!$B$3,VLOOKUP(B1136,'Lista de Prestatarios'!$A$2:$B$500,2,FALSE))),"")</f>
        <v/>
      </c>
      <c r="P1136" s="58" t="str">
        <f>IF(B1136&lt;&gt;"",IF(OR(D1136&gt;0,G1136&gt;0),COUNTIF($B$2:B1136,B1136),COUNTIFS($B$2:B1136,B1136,$E$2:E1136,"&gt;0")),"")</f>
        <v/>
      </c>
    </row>
    <row r="1137" spans="1:16" x14ac:dyDescent="0.35">
      <c r="A1137" s="51" t="str">
        <f t="shared" si="51"/>
        <v/>
      </c>
      <c r="B1137" s="99"/>
      <c r="C1137" s="3"/>
      <c r="D1137" s="13"/>
      <c r="E1137" s="13"/>
      <c r="F1137" s="13"/>
      <c r="G1137" s="81"/>
      <c r="H1137" s="107" t="str">
        <f>IF(B1137&lt;&gt;"",IF(OR(O1137=0,O1137=999),"",SUMIFS($E$2:E1137,$A$2:A1137,A1137)-SUMIFS($F$2:F1137,$A$2:A1137,A1137)),"")</f>
        <v/>
      </c>
      <c r="I1137" s="109" t="str">
        <f t="shared" si="53"/>
        <v/>
      </c>
      <c r="J1137" s="113"/>
      <c r="K1137" s="90"/>
      <c r="L1137" s="73"/>
      <c r="M1137" s="69" t="str">
        <f>IF(C1137&lt;&gt;"",DailyLog!$S$3,"")</f>
        <v/>
      </c>
      <c r="N1137" s="56" t="str">
        <f t="shared" si="52"/>
        <v/>
      </c>
      <c r="O1137" s="53" t="str">
        <f>IF($B1137&lt;&gt;"",IF(ISNUMBER(_xlfn.XMATCH($B1137,Language!$A$6:$E$6)),0,IF(ISNUMBER(_xlfn.XMATCH($B1137,Language!$A$29:$E$29)),'Lista de Prestatarios'!$B$3,VLOOKUP(B1137,'Lista de Prestatarios'!$A$2:$B$500,2,FALSE))),"")</f>
        <v/>
      </c>
      <c r="P1137" s="58" t="str">
        <f>IF(B1137&lt;&gt;"",IF(OR(D1137&gt;0,G1137&gt;0),COUNTIF($B$2:B1137,B1137),COUNTIFS($B$2:B1137,B1137,$E$2:E1137,"&gt;0")),"")</f>
        <v/>
      </c>
    </row>
    <row r="1138" spans="1:16" x14ac:dyDescent="0.35">
      <c r="A1138" s="51" t="str">
        <f t="shared" si="51"/>
        <v/>
      </c>
      <c r="B1138" s="99"/>
      <c r="C1138" s="3"/>
      <c r="D1138" s="13"/>
      <c r="E1138" s="13"/>
      <c r="F1138" s="13"/>
      <c r="G1138" s="81"/>
      <c r="H1138" s="107" t="str">
        <f>IF(B1138&lt;&gt;"",IF(OR(O1138=0,O1138=999),"",SUMIFS($E$2:E1138,$A$2:A1138,A1138)-SUMIFS($F$2:F1138,$A$2:A1138,A1138)),"")</f>
        <v/>
      </c>
      <c r="I1138" s="109" t="str">
        <f t="shared" si="53"/>
        <v/>
      </c>
      <c r="J1138" s="113"/>
      <c r="K1138" s="90"/>
      <c r="L1138" s="73"/>
      <c r="M1138" s="69" t="str">
        <f>IF(C1138&lt;&gt;"",DailyLog!$S$3,"")</f>
        <v/>
      </c>
      <c r="N1138" s="56" t="str">
        <f t="shared" si="52"/>
        <v/>
      </c>
      <c r="O1138" s="53" t="str">
        <f>IF($B1138&lt;&gt;"",IF(ISNUMBER(_xlfn.XMATCH($B1138,Language!$A$6:$E$6)),0,IF(ISNUMBER(_xlfn.XMATCH($B1138,Language!$A$29:$E$29)),'Lista de Prestatarios'!$B$3,VLOOKUP(B1138,'Lista de Prestatarios'!$A$2:$B$500,2,FALSE))),"")</f>
        <v/>
      </c>
      <c r="P1138" s="58" t="str">
        <f>IF(B1138&lt;&gt;"",IF(OR(D1138&gt;0,G1138&gt;0),COUNTIF($B$2:B1138,B1138),COUNTIFS($B$2:B1138,B1138,$E$2:E1138,"&gt;0")),"")</f>
        <v/>
      </c>
    </row>
    <row r="1139" spans="1:16" x14ac:dyDescent="0.35">
      <c r="A1139" s="51" t="str">
        <f t="shared" si="51"/>
        <v/>
      </c>
      <c r="B1139" s="99"/>
      <c r="C1139" s="3"/>
      <c r="D1139" s="13"/>
      <c r="E1139" s="13"/>
      <c r="F1139" s="13"/>
      <c r="G1139" s="81"/>
      <c r="H1139" s="107" t="str">
        <f>IF(B1139&lt;&gt;"",IF(OR(O1139=0,O1139=999),"",SUMIFS($E$2:E1139,$A$2:A1139,A1139)-SUMIFS($F$2:F1139,$A$2:A1139,A1139)),"")</f>
        <v/>
      </c>
      <c r="I1139" s="109" t="str">
        <f t="shared" si="53"/>
        <v/>
      </c>
      <c r="J1139" s="113"/>
      <c r="K1139" s="90"/>
      <c r="L1139" s="73"/>
      <c r="M1139" s="69" t="str">
        <f>IF(C1139&lt;&gt;"",DailyLog!$S$3,"")</f>
        <v/>
      </c>
      <c r="N1139" s="56" t="str">
        <f t="shared" si="52"/>
        <v/>
      </c>
      <c r="O1139" s="53" t="str">
        <f>IF($B1139&lt;&gt;"",IF(ISNUMBER(_xlfn.XMATCH($B1139,Language!$A$6:$E$6)),0,IF(ISNUMBER(_xlfn.XMATCH($B1139,Language!$A$29:$E$29)),'Lista de Prestatarios'!$B$3,VLOOKUP(B1139,'Lista de Prestatarios'!$A$2:$B$500,2,FALSE))),"")</f>
        <v/>
      </c>
      <c r="P1139" s="58" t="str">
        <f>IF(B1139&lt;&gt;"",IF(OR(D1139&gt;0,G1139&gt;0),COUNTIF($B$2:B1139,B1139),COUNTIFS($B$2:B1139,B1139,$E$2:E1139,"&gt;0")),"")</f>
        <v/>
      </c>
    </row>
    <row r="1140" spans="1:16" x14ac:dyDescent="0.35">
      <c r="A1140" s="51" t="str">
        <f t="shared" si="51"/>
        <v/>
      </c>
      <c r="B1140" s="99"/>
      <c r="C1140" s="3"/>
      <c r="D1140" s="13"/>
      <c r="E1140" s="13"/>
      <c r="F1140" s="13"/>
      <c r="G1140" s="81"/>
      <c r="H1140" s="107" t="str">
        <f>IF(B1140&lt;&gt;"",IF(OR(O1140=0,O1140=999),"",SUMIFS($E$2:E1140,$A$2:A1140,A1140)-SUMIFS($F$2:F1140,$A$2:A1140,A1140)),"")</f>
        <v/>
      </c>
      <c r="I1140" s="109" t="str">
        <f t="shared" si="53"/>
        <v/>
      </c>
      <c r="J1140" s="113"/>
      <c r="K1140" s="90"/>
      <c r="L1140" s="73"/>
      <c r="M1140" s="69" t="str">
        <f>IF(C1140&lt;&gt;"",DailyLog!$S$3,"")</f>
        <v/>
      </c>
      <c r="N1140" s="56" t="str">
        <f t="shared" si="52"/>
        <v/>
      </c>
      <c r="O1140" s="53" t="str">
        <f>IF($B1140&lt;&gt;"",IF(ISNUMBER(_xlfn.XMATCH($B1140,Language!$A$6:$E$6)),0,IF(ISNUMBER(_xlfn.XMATCH($B1140,Language!$A$29:$E$29)),'Lista de Prestatarios'!$B$3,VLOOKUP(B1140,'Lista de Prestatarios'!$A$2:$B$500,2,FALSE))),"")</f>
        <v/>
      </c>
      <c r="P1140" s="58" t="str">
        <f>IF(B1140&lt;&gt;"",IF(OR(D1140&gt;0,G1140&gt;0),COUNTIF($B$2:B1140,B1140),COUNTIFS($B$2:B1140,B1140,$E$2:E1140,"&gt;0")),"")</f>
        <v/>
      </c>
    </row>
    <row r="1141" spans="1:16" x14ac:dyDescent="0.35">
      <c r="A1141" s="51" t="str">
        <f t="shared" si="51"/>
        <v/>
      </c>
      <c r="B1141" s="99"/>
      <c r="C1141" s="3"/>
      <c r="D1141" s="13"/>
      <c r="E1141" s="13"/>
      <c r="F1141" s="13"/>
      <c r="G1141" s="81"/>
      <c r="H1141" s="107" t="str">
        <f>IF(B1141&lt;&gt;"",IF(OR(O1141=0,O1141=999),"",SUMIFS($E$2:E1141,$A$2:A1141,A1141)-SUMIFS($F$2:F1141,$A$2:A1141,A1141)),"")</f>
        <v/>
      </c>
      <c r="I1141" s="109" t="str">
        <f t="shared" si="53"/>
        <v/>
      </c>
      <c r="J1141" s="113"/>
      <c r="K1141" s="90"/>
      <c r="L1141" s="73"/>
      <c r="M1141" s="69" t="str">
        <f>IF(C1141&lt;&gt;"",DailyLog!$S$3,"")</f>
        <v/>
      </c>
      <c r="N1141" s="56" t="str">
        <f t="shared" si="52"/>
        <v/>
      </c>
      <c r="O1141" s="53" t="str">
        <f>IF($B1141&lt;&gt;"",IF(ISNUMBER(_xlfn.XMATCH($B1141,Language!$A$6:$E$6)),0,IF(ISNUMBER(_xlfn.XMATCH($B1141,Language!$A$29:$E$29)),'Lista de Prestatarios'!$B$3,VLOOKUP(B1141,'Lista de Prestatarios'!$A$2:$B$500,2,FALSE))),"")</f>
        <v/>
      </c>
      <c r="P1141" s="58" t="str">
        <f>IF(B1141&lt;&gt;"",IF(OR(D1141&gt;0,G1141&gt;0),COUNTIF($B$2:B1141,B1141),COUNTIFS($B$2:B1141,B1141,$E$2:E1141,"&gt;0")),"")</f>
        <v/>
      </c>
    </row>
    <row r="1142" spans="1:16" x14ac:dyDescent="0.35">
      <c r="A1142" s="51" t="str">
        <f t="shared" si="51"/>
        <v/>
      </c>
      <c r="B1142" s="99"/>
      <c r="C1142" s="3"/>
      <c r="D1142" s="13"/>
      <c r="E1142" s="13"/>
      <c r="F1142" s="13"/>
      <c r="G1142" s="81"/>
      <c r="H1142" s="107" t="str">
        <f>IF(B1142&lt;&gt;"",IF(OR(O1142=0,O1142=999),"",SUMIFS($E$2:E1142,$A$2:A1142,A1142)-SUMIFS($F$2:F1142,$A$2:A1142,A1142)),"")</f>
        <v/>
      </c>
      <c r="I1142" s="109" t="str">
        <f t="shared" si="53"/>
        <v/>
      </c>
      <c r="J1142" s="113"/>
      <c r="K1142" s="90"/>
      <c r="L1142" s="73"/>
      <c r="M1142" s="69" t="str">
        <f>IF(C1142&lt;&gt;"",DailyLog!$S$3,"")</f>
        <v/>
      </c>
      <c r="N1142" s="56" t="str">
        <f t="shared" si="52"/>
        <v/>
      </c>
      <c r="O1142" s="53" t="str">
        <f>IF($B1142&lt;&gt;"",IF(ISNUMBER(_xlfn.XMATCH($B1142,Language!$A$6:$E$6)),0,IF(ISNUMBER(_xlfn.XMATCH($B1142,Language!$A$29:$E$29)),'Lista de Prestatarios'!$B$3,VLOOKUP(B1142,'Lista de Prestatarios'!$A$2:$B$500,2,FALSE))),"")</f>
        <v/>
      </c>
      <c r="P1142" s="58" t="str">
        <f>IF(B1142&lt;&gt;"",IF(OR(D1142&gt;0,G1142&gt;0),COUNTIF($B$2:B1142,B1142),COUNTIFS($B$2:B1142,B1142,$E$2:E1142,"&gt;0")),"")</f>
        <v/>
      </c>
    </row>
    <row r="1143" spans="1:16" x14ac:dyDescent="0.35">
      <c r="A1143" s="51" t="str">
        <f t="shared" si="51"/>
        <v/>
      </c>
      <c r="B1143" s="99"/>
      <c r="C1143" s="3"/>
      <c r="D1143" s="13"/>
      <c r="E1143" s="13"/>
      <c r="F1143" s="13"/>
      <c r="G1143" s="81"/>
      <c r="H1143" s="107" t="str">
        <f>IF(B1143&lt;&gt;"",IF(OR(O1143=0,O1143=999),"",SUMIFS($E$2:E1143,$A$2:A1143,A1143)-SUMIFS($F$2:F1143,$A$2:A1143,A1143)),"")</f>
        <v/>
      </c>
      <c r="I1143" s="109" t="str">
        <f t="shared" si="53"/>
        <v/>
      </c>
      <c r="J1143" s="113"/>
      <c r="K1143" s="90"/>
      <c r="L1143" s="73"/>
      <c r="M1143" s="69" t="str">
        <f>IF(C1143&lt;&gt;"",DailyLog!$S$3,"")</f>
        <v/>
      </c>
      <c r="N1143" s="56" t="str">
        <f t="shared" si="52"/>
        <v/>
      </c>
      <c r="O1143" s="53" t="str">
        <f>IF($B1143&lt;&gt;"",IF(ISNUMBER(_xlfn.XMATCH($B1143,Language!$A$6:$E$6)),0,IF(ISNUMBER(_xlfn.XMATCH($B1143,Language!$A$29:$E$29)),'Lista de Prestatarios'!$B$3,VLOOKUP(B1143,'Lista de Prestatarios'!$A$2:$B$500,2,FALSE))),"")</f>
        <v/>
      </c>
      <c r="P1143" s="58" t="str">
        <f>IF(B1143&lt;&gt;"",IF(OR(D1143&gt;0,G1143&gt;0),COUNTIF($B$2:B1143,B1143),COUNTIFS($B$2:B1143,B1143,$E$2:E1143,"&gt;0")),"")</f>
        <v/>
      </c>
    </row>
    <row r="1144" spans="1:16" x14ac:dyDescent="0.35">
      <c r="A1144" s="51" t="str">
        <f t="shared" si="51"/>
        <v/>
      </c>
      <c r="B1144" s="99"/>
      <c r="C1144" s="3"/>
      <c r="D1144" s="13"/>
      <c r="E1144" s="13"/>
      <c r="F1144" s="13"/>
      <c r="G1144" s="81"/>
      <c r="H1144" s="107" t="str">
        <f>IF(B1144&lt;&gt;"",IF(OR(O1144=0,O1144=999),"",SUMIFS($E$2:E1144,$A$2:A1144,A1144)-SUMIFS($F$2:F1144,$A$2:A1144,A1144)),"")</f>
        <v/>
      </c>
      <c r="I1144" s="109" t="str">
        <f t="shared" si="53"/>
        <v/>
      </c>
      <c r="J1144" s="113"/>
      <c r="K1144" s="90"/>
      <c r="L1144" s="73"/>
      <c r="M1144" s="69" t="str">
        <f>IF(C1144&lt;&gt;"",DailyLog!$S$3,"")</f>
        <v/>
      </c>
      <c r="N1144" s="56" t="str">
        <f t="shared" si="52"/>
        <v/>
      </c>
      <c r="O1144" s="53" t="str">
        <f>IF($B1144&lt;&gt;"",IF(ISNUMBER(_xlfn.XMATCH($B1144,Language!$A$6:$E$6)),0,IF(ISNUMBER(_xlfn.XMATCH($B1144,Language!$A$29:$E$29)),'Lista de Prestatarios'!$B$3,VLOOKUP(B1144,'Lista de Prestatarios'!$A$2:$B$500,2,FALSE))),"")</f>
        <v/>
      </c>
      <c r="P1144" s="58" t="str">
        <f>IF(B1144&lt;&gt;"",IF(OR(D1144&gt;0,G1144&gt;0),COUNTIF($B$2:B1144,B1144),COUNTIFS($B$2:B1144,B1144,$E$2:E1144,"&gt;0")),"")</f>
        <v/>
      </c>
    </row>
    <row r="1145" spans="1:16" x14ac:dyDescent="0.35">
      <c r="A1145" s="51" t="str">
        <f t="shared" si="51"/>
        <v/>
      </c>
      <c r="B1145" s="99"/>
      <c r="C1145" s="3"/>
      <c r="D1145" s="13"/>
      <c r="E1145" s="13"/>
      <c r="F1145" s="13"/>
      <c r="G1145" s="81"/>
      <c r="H1145" s="107" t="str">
        <f>IF(B1145&lt;&gt;"",IF(OR(O1145=0,O1145=999),"",SUMIFS($E$2:E1145,$A$2:A1145,A1145)-SUMIFS($F$2:F1145,$A$2:A1145,A1145)),"")</f>
        <v/>
      </c>
      <c r="I1145" s="109" t="str">
        <f t="shared" si="53"/>
        <v/>
      </c>
      <c r="J1145" s="113"/>
      <c r="K1145" s="90"/>
      <c r="L1145" s="73"/>
      <c r="M1145" s="69" t="str">
        <f>IF(C1145&lt;&gt;"",DailyLog!$S$3,"")</f>
        <v/>
      </c>
      <c r="N1145" s="56" t="str">
        <f t="shared" si="52"/>
        <v/>
      </c>
      <c r="O1145" s="53" t="str">
        <f>IF($B1145&lt;&gt;"",IF(ISNUMBER(_xlfn.XMATCH($B1145,Language!$A$6:$E$6)),0,IF(ISNUMBER(_xlfn.XMATCH($B1145,Language!$A$29:$E$29)),'Lista de Prestatarios'!$B$3,VLOOKUP(B1145,'Lista de Prestatarios'!$A$2:$B$500,2,FALSE))),"")</f>
        <v/>
      </c>
      <c r="P1145" s="58" t="str">
        <f>IF(B1145&lt;&gt;"",IF(OR(D1145&gt;0,G1145&gt;0),COUNTIF($B$2:B1145,B1145),COUNTIFS($B$2:B1145,B1145,$E$2:E1145,"&gt;0")),"")</f>
        <v/>
      </c>
    </row>
    <row r="1146" spans="1:16" x14ac:dyDescent="0.35">
      <c r="A1146" s="51" t="str">
        <f t="shared" si="51"/>
        <v/>
      </c>
      <c r="B1146" s="99"/>
      <c r="C1146" s="3"/>
      <c r="D1146" s="13"/>
      <c r="E1146" s="13"/>
      <c r="F1146" s="13"/>
      <c r="G1146" s="81"/>
      <c r="H1146" s="107" t="str">
        <f>IF(B1146&lt;&gt;"",IF(OR(O1146=0,O1146=999),"",SUMIFS($E$2:E1146,$A$2:A1146,A1146)-SUMIFS($F$2:F1146,$A$2:A1146,A1146)),"")</f>
        <v/>
      </c>
      <c r="I1146" s="109" t="str">
        <f t="shared" si="53"/>
        <v/>
      </c>
      <c r="J1146" s="113"/>
      <c r="K1146" s="90"/>
      <c r="L1146" s="73"/>
      <c r="M1146" s="69" t="str">
        <f>IF(C1146&lt;&gt;"",DailyLog!$S$3,"")</f>
        <v/>
      </c>
      <c r="N1146" s="56" t="str">
        <f t="shared" si="52"/>
        <v/>
      </c>
      <c r="O1146" s="53" t="str">
        <f>IF($B1146&lt;&gt;"",IF(ISNUMBER(_xlfn.XMATCH($B1146,Language!$A$6:$E$6)),0,IF(ISNUMBER(_xlfn.XMATCH($B1146,Language!$A$29:$E$29)),'Lista de Prestatarios'!$B$3,VLOOKUP(B1146,'Lista de Prestatarios'!$A$2:$B$500,2,FALSE))),"")</f>
        <v/>
      </c>
      <c r="P1146" s="58" t="str">
        <f>IF(B1146&lt;&gt;"",IF(OR(D1146&gt;0,G1146&gt;0),COUNTIF($B$2:B1146,B1146),COUNTIFS($B$2:B1146,B1146,$E$2:E1146,"&gt;0")),"")</f>
        <v/>
      </c>
    </row>
    <row r="1147" spans="1:16" x14ac:dyDescent="0.35">
      <c r="A1147" s="51" t="str">
        <f t="shared" si="51"/>
        <v/>
      </c>
      <c r="B1147" s="99"/>
      <c r="C1147" s="3"/>
      <c r="D1147" s="13"/>
      <c r="E1147" s="13"/>
      <c r="F1147" s="13"/>
      <c r="G1147" s="81"/>
      <c r="H1147" s="107" t="str">
        <f>IF(B1147&lt;&gt;"",IF(OR(O1147=0,O1147=999),"",SUMIFS($E$2:E1147,$A$2:A1147,A1147)-SUMIFS($F$2:F1147,$A$2:A1147,A1147)),"")</f>
        <v/>
      </c>
      <c r="I1147" s="109" t="str">
        <f t="shared" si="53"/>
        <v/>
      </c>
      <c r="J1147" s="113"/>
      <c r="K1147" s="90"/>
      <c r="L1147" s="73"/>
      <c r="M1147" s="69" t="str">
        <f>IF(C1147&lt;&gt;"",DailyLog!$S$3,"")</f>
        <v/>
      </c>
      <c r="N1147" s="56" t="str">
        <f t="shared" si="52"/>
        <v/>
      </c>
      <c r="O1147" s="53" t="str">
        <f>IF($B1147&lt;&gt;"",IF(ISNUMBER(_xlfn.XMATCH($B1147,Language!$A$6:$E$6)),0,IF(ISNUMBER(_xlfn.XMATCH($B1147,Language!$A$29:$E$29)),'Lista de Prestatarios'!$B$3,VLOOKUP(B1147,'Lista de Prestatarios'!$A$2:$B$500,2,FALSE))),"")</f>
        <v/>
      </c>
      <c r="P1147" s="58" t="str">
        <f>IF(B1147&lt;&gt;"",IF(OR(D1147&gt;0,G1147&gt;0),COUNTIF($B$2:B1147,B1147),COUNTIFS($B$2:B1147,B1147,$E$2:E1147,"&gt;0")),"")</f>
        <v/>
      </c>
    </row>
    <row r="1148" spans="1:16" x14ac:dyDescent="0.35">
      <c r="A1148" s="51" t="str">
        <f t="shared" si="51"/>
        <v/>
      </c>
      <c r="B1148" s="99"/>
      <c r="C1148" s="3"/>
      <c r="D1148" s="13"/>
      <c r="E1148" s="13"/>
      <c r="F1148" s="13"/>
      <c r="G1148" s="81"/>
      <c r="H1148" s="107" t="str">
        <f>IF(B1148&lt;&gt;"",IF(OR(O1148=0,O1148=999),"",SUMIFS($E$2:E1148,$A$2:A1148,A1148)-SUMIFS($F$2:F1148,$A$2:A1148,A1148)),"")</f>
        <v/>
      </c>
      <c r="I1148" s="109" t="str">
        <f t="shared" si="53"/>
        <v/>
      </c>
      <c r="J1148" s="113"/>
      <c r="K1148" s="90"/>
      <c r="L1148" s="73"/>
      <c r="M1148" s="69" t="str">
        <f>IF(C1148&lt;&gt;"",DailyLog!$S$3,"")</f>
        <v/>
      </c>
      <c r="N1148" s="56" t="str">
        <f t="shared" si="52"/>
        <v/>
      </c>
      <c r="O1148" s="53" t="str">
        <f>IF($B1148&lt;&gt;"",IF(ISNUMBER(_xlfn.XMATCH($B1148,Language!$A$6:$E$6)),0,IF(ISNUMBER(_xlfn.XMATCH($B1148,Language!$A$29:$E$29)),'Lista de Prestatarios'!$B$3,VLOOKUP(B1148,'Lista de Prestatarios'!$A$2:$B$500,2,FALSE))),"")</f>
        <v/>
      </c>
      <c r="P1148" s="58" t="str">
        <f>IF(B1148&lt;&gt;"",IF(OR(D1148&gt;0,G1148&gt;0),COUNTIF($B$2:B1148,B1148),COUNTIFS($B$2:B1148,B1148,$E$2:E1148,"&gt;0")),"")</f>
        <v/>
      </c>
    </row>
    <row r="1149" spans="1:16" x14ac:dyDescent="0.35">
      <c r="A1149" s="51" t="str">
        <f t="shared" si="51"/>
        <v/>
      </c>
      <c r="B1149" s="99"/>
      <c r="C1149" s="3"/>
      <c r="D1149" s="13"/>
      <c r="E1149" s="13"/>
      <c r="F1149" s="13"/>
      <c r="G1149" s="81"/>
      <c r="H1149" s="107" t="str">
        <f>IF(B1149&lt;&gt;"",IF(OR(O1149=0,O1149=999),"",SUMIFS($E$2:E1149,$A$2:A1149,A1149)-SUMIFS($F$2:F1149,$A$2:A1149,A1149)),"")</f>
        <v/>
      </c>
      <c r="I1149" s="109" t="str">
        <f t="shared" si="53"/>
        <v/>
      </c>
      <c r="J1149" s="113"/>
      <c r="K1149" s="90"/>
      <c r="L1149" s="73"/>
      <c r="M1149" s="69" t="str">
        <f>IF(C1149&lt;&gt;"",DailyLog!$S$3,"")</f>
        <v/>
      </c>
      <c r="N1149" s="56" t="str">
        <f t="shared" si="52"/>
        <v/>
      </c>
      <c r="O1149" s="53" t="str">
        <f>IF($B1149&lt;&gt;"",IF(ISNUMBER(_xlfn.XMATCH($B1149,Language!$A$6:$E$6)),0,IF(ISNUMBER(_xlfn.XMATCH($B1149,Language!$A$29:$E$29)),'Lista de Prestatarios'!$B$3,VLOOKUP(B1149,'Lista de Prestatarios'!$A$2:$B$500,2,FALSE))),"")</f>
        <v/>
      </c>
      <c r="P1149" s="58" t="str">
        <f>IF(B1149&lt;&gt;"",IF(OR(D1149&gt;0,G1149&gt;0),COUNTIF($B$2:B1149,B1149),COUNTIFS($B$2:B1149,B1149,$E$2:E1149,"&gt;0")),"")</f>
        <v/>
      </c>
    </row>
    <row r="1150" spans="1:16" x14ac:dyDescent="0.35">
      <c r="A1150" s="51" t="str">
        <f t="shared" si="51"/>
        <v/>
      </c>
      <c r="B1150" s="99"/>
      <c r="C1150" s="3"/>
      <c r="D1150" s="13"/>
      <c r="E1150" s="13"/>
      <c r="F1150" s="13"/>
      <c r="G1150" s="81"/>
      <c r="H1150" s="107" t="str">
        <f>IF(B1150&lt;&gt;"",IF(OR(O1150=0,O1150=999),"",SUMIFS($E$2:E1150,$A$2:A1150,A1150)-SUMIFS($F$2:F1150,$A$2:A1150,A1150)),"")</f>
        <v/>
      </c>
      <c r="I1150" s="109" t="str">
        <f t="shared" si="53"/>
        <v/>
      </c>
      <c r="J1150" s="113"/>
      <c r="K1150" s="90"/>
      <c r="L1150" s="73"/>
      <c r="M1150" s="69" t="str">
        <f>IF(C1150&lt;&gt;"",DailyLog!$S$3,"")</f>
        <v/>
      </c>
      <c r="N1150" s="56" t="str">
        <f t="shared" si="52"/>
        <v/>
      </c>
      <c r="O1150" s="53" t="str">
        <f>IF($B1150&lt;&gt;"",IF(ISNUMBER(_xlfn.XMATCH($B1150,Language!$A$6:$E$6)),0,IF(ISNUMBER(_xlfn.XMATCH($B1150,Language!$A$29:$E$29)),'Lista de Prestatarios'!$B$3,VLOOKUP(B1150,'Lista de Prestatarios'!$A$2:$B$500,2,FALSE))),"")</f>
        <v/>
      </c>
      <c r="P1150" s="58" t="str">
        <f>IF(B1150&lt;&gt;"",IF(OR(D1150&gt;0,G1150&gt;0),COUNTIF($B$2:B1150,B1150),COUNTIFS($B$2:B1150,B1150,$E$2:E1150,"&gt;0")),"")</f>
        <v/>
      </c>
    </row>
    <row r="1151" spans="1:16" x14ac:dyDescent="0.35">
      <c r="A1151" s="51" t="str">
        <f t="shared" si="51"/>
        <v/>
      </c>
      <c r="B1151" s="99"/>
      <c r="C1151" s="3"/>
      <c r="D1151" s="13"/>
      <c r="E1151" s="13"/>
      <c r="F1151" s="13"/>
      <c r="G1151" s="81"/>
      <c r="H1151" s="107" t="str">
        <f>IF(B1151&lt;&gt;"",IF(OR(O1151=0,O1151=999),"",SUMIFS($E$2:E1151,$A$2:A1151,A1151)-SUMIFS($F$2:F1151,$A$2:A1151,A1151)),"")</f>
        <v/>
      </c>
      <c r="I1151" s="109" t="str">
        <f t="shared" si="53"/>
        <v/>
      </c>
      <c r="J1151" s="113"/>
      <c r="K1151" s="90"/>
      <c r="L1151" s="73"/>
      <c r="M1151" s="69" t="str">
        <f>IF(C1151&lt;&gt;"",DailyLog!$S$3,"")</f>
        <v/>
      </c>
      <c r="N1151" s="56" t="str">
        <f t="shared" si="52"/>
        <v/>
      </c>
      <c r="O1151" s="53" t="str">
        <f>IF($B1151&lt;&gt;"",IF(ISNUMBER(_xlfn.XMATCH($B1151,Language!$A$6:$E$6)),0,IF(ISNUMBER(_xlfn.XMATCH($B1151,Language!$A$29:$E$29)),'Lista de Prestatarios'!$B$3,VLOOKUP(B1151,'Lista de Prestatarios'!$A$2:$B$500,2,FALSE))),"")</f>
        <v/>
      </c>
      <c r="P1151" s="58" t="str">
        <f>IF(B1151&lt;&gt;"",IF(OR(D1151&gt;0,G1151&gt;0),COUNTIF($B$2:B1151,B1151),COUNTIFS($B$2:B1151,B1151,$E$2:E1151,"&gt;0")),"")</f>
        <v/>
      </c>
    </row>
    <row r="1152" spans="1:16" x14ac:dyDescent="0.35">
      <c r="A1152" s="51" t="str">
        <f t="shared" si="51"/>
        <v/>
      </c>
      <c r="B1152" s="99"/>
      <c r="C1152" s="3"/>
      <c r="D1152" s="13"/>
      <c r="E1152" s="13"/>
      <c r="F1152" s="13"/>
      <c r="G1152" s="81"/>
      <c r="H1152" s="107" t="str">
        <f>IF(B1152&lt;&gt;"",IF(OR(O1152=0,O1152=999),"",SUMIFS($E$2:E1152,$A$2:A1152,A1152)-SUMIFS($F$2:F1152,$A$2:A1152,A1152)),"")</f>
        <v/>
      </c>
      <c r="I1152" s="109" t="str">
        <f t="shared" si="53"/>
        <v/>
      </c>
      <c r="J1152" s="113"/>
      <c r="K1152" s="90"/>
      <c r="L1152" s="73"/>
      <c r="M1152" s="69" t="str">
        <f>IF(C1152&lt;&gt;"",DailyLog!$S$3,"")</f>
        <v/>
      </c>
      <c r="N1152" s="56" t="str">
        <f t="shared" si="52"/>
        <v/>
      </c>
      <c r="O1152" s="53" t="str">
        <f>IF($B1152&lt;&gt;"",IF(ISNUMBER(_xlfn.XMATCH($B1152,Language!$A$6:$E$6)),0,IF(ISNUMBER(_xlfn.XMATCH($B1152,Language!$A$29:$E$29)),'Lista de Prestatarios'!$B$3,VLOOKUP(B1152,'Lista de Prestatarios'!$A$2:$B$500,2,FALSE))),"")</f>
        <v/>
      </c>
      <c r="P1152" s="58" t="str">
        <f>IF(B1152&lt;&gt;"",IF(OR(D1152&gt;0,G1152&gt;0),COUNTIF($B$2:B1152,B1152),COUNTIFS($B$2:B1152,B1152,$E$2:E1152,"&gt;0")),"")</f>
        <v/>
      </c>
    </row>
    <row r="1153" spans="1:16" x14ac:dyDescent="0.35">
      <c r="A1153" s="51" t="str">
        <f t="shared" si="51"/>
        <v/>
      </c>
      <c r="B1153" s="99"/>
      <c r="C1153" s="3"/>
      <c r="D1153" s="13"/>
      <c r="E1153" s="13"/>
      <c r="F1153" s="13"/>
      <c r="G1153" s="81"/>
      <c r="H1153" s="107" t="str">
        <f>IF(B1153&lt;&gt;"",IF(OR(O1153=0,O1153=999),"",SUMIFS($E$2:E1153,$A$2:A1153,A1153)-SUMIFS($F$2:F1153,$A$2:A1153,A1153)),"")</f>
        <v/>
      </c>
      <c r="I1153" s="109" t="str">
        <f t="shared" si="53"/>
        <v/>
      </c>
      <c r="J1153" s="113"/>
      <c r="K1153" s="90"/>
      <c r="L1153" s="73"/>
      <c r="M1153" s="69" t="str">
        <f>IF(C1153&lt;&gt;"",DailyLog!$S$3,"")</f>
        <v/>
      </c>
      <c r="N1153" s="56" t="str">
        <f t="shared" si="52"/>
        <v/>
      </c>
      <c r="O1153" s="53" t="str">
        <f>IF($B1153&lt;&gt;"",IF(ISNUMBER(_xlfn.XMATCH($B1153,Language!$A$6:$E$6)),0,IF(ISNUMBER(_xlfn.XMATCH($B1153,Language!$A$29:$E$29)),'Lista de Prestatarios'!$B$3,VLOOKUP(B1153,'Lista de Prestatarios'!$A$2:$B$500,2,FALSE))),"")</f>
        <v/>
      </c>
      <c r="P1153" s="58" t="str">
        <f>IF(B1153&lt;&gt;"",IF(OR(D1153&gt;0,G1153&gt;0),COUNTIF($B$2:B1153,B1153),COUNTIFS($B$2:B1153,B1153,$E$2:E1153,"&gt;0")),"")</f>
        <v/>
      </c>
    </row>
    <row r="1154" spans="1:16" x14ac:dyDescent="0.35">
      <c r="A1154" s="51" t="str">
        <f t="shared" ref="A1154:A1217" si="54">IF(B1154&lt;&gt;"",O1154&amp;"."&amp;P1154,"")</f>
        <v/>
      </c>
      <c r="B1154" s="99"/>
      <c r="C1154" s="3"/>
      <c r="D1154" s="13"/>
      <c r="E1154" s="13"/>
      <c r="F1154" s="13"/>
      <c r="G1154" s="81"/>
      <c r="H1154" s="107" t="str">
        <f>IF(B1154&lt;&gt;"",IF(OR(O1154=0,O1154=999),"",SUMIFS($E$2:E1154,$A$2:A1154,A1154)-SUMIFS($F$2:F1154,$A$2:A1154,A1154)),"")</f>
        <v/>
      </c>
      <c r="I1154" s="109" t="str">
        <f t="shared" si="53"/>
        <v/>
      </c>
      <c r="J1154" s="113"/>
      <c r="K1154" s="90"/>
      <c r="L1154" s="73"/>
      <c r="M1154" s="69" t="str">
        <f>IF(C1154&lt;&gt;"",DailyLog!$S$3,"")</f>
        <v/>
      </c>
      <c r="N1154" s="56" t="str">
        <f t="shared" ref="N1154:N1217" si="55">IF(B1154&lt;&gt;"",COUNT(D1154:G1154),"")</f>
        <v/>
      </c>
      <c r="O1154" s="53" t="str">
        <f>IF($B1154&lt;&gt;"",IF(ISNUMBER(_xlfn.XMATCH($B1154,Language!$A$6:$E$6)),0,IF(ISNUMBER(_xlfn.XMATCH($B1154,Language!$A$29:$E$29)),'Lista de Prestatarios'!$B$3,VLOOKUP(B1154,'Lista de Prestatarios'!$A$2:$B$500,2,FALSE))),"")</f>
        <v/>
      </c>
      <c r="P1154" s="58" t="str">
        <f>IF(B1154&lt;&gt;"",IF(OR(D1154&gt;0,G1154&gt;0),COUNTIF($B$2:B1154,B1154),COUNTIFS($B$2:B1154,B1154,$E$2:E1154,"&gt;0")),"")</f>
        <v/>
      </c>
    </row>
    <row r="1155" spans="1:16" x14ac:dyDescent="0.35">
      <c r="A1155" s="51" t="str">
        <f t="shared" si="54"/>
        <v/>
      </c>
      <c r="B1155" s="99"/>
      <c r="C1155" s="3"/>
      <c r="D1155" s="13"/>
      <c r="E1155" s="13"/>
      <c r="F1155" s="13"/>
      <c r="G1155" s="81"/>
      <c r="H1155" s="107" t="str">
        <f>IF(B1155&lt;&gt;"",IF(OR(O1155=0,O1155=999),"",SUMIFS($E$2:E1155,$A$2:A1155,A1155)-SUMIFS($F$2:F1155,$A$2:A1155,A1155)),"")</f>
        <v/>
      </c>
      <c r="I1155" s="109" t="str">
        <f t="shared" si="53"/>
        <v/>
      </c>
      <c r="J1155" s="113"/>
      <c r="K1155" s="90"/>
      <c r="L1155" s="73"/>
      <c r="M1155" s="69" t="str">
        <f>IF(C1155&lt;&gt;"",DailyLog!$S$3,"")</f>
        <v/>
      </c>
      <c r="N1155" s="56" t="str">
        <f t="shared" si="55"/>
        <v/>
      </c>
      <c r="O1155" s="53" t="str">
        <f>IF($B1155&lt;&gt;"",IF(ISNUMBER(_xlfn.XMATCH($B1155,Language!$A$6:$E$6)),0,IF(ISNUMBER(_xlfn.XMATCH($B1155,Language!$A$29:$E$29)),'Lista de Prestatarios'!$B$3,VLOOKUP(B1155,'Lista de Prestatarios'!$A$2:$B$500,2,FALSE))),"")</f>
        <v/>
      </c>
      <c r="P1155" s="58" t="str">
        <f>IF(B1155&lt;&gt;"",IF(OR(D1155&gt;0,G1155&gt;0),COUNTIF($B$2:B1155,B1155),COUNTIFS($B$2:B1155,B1155,$E$2:E1155,"&gt;0")),"")</f>
        <v/>
      </c>
    </row>
    <row r="1156" spans="1:16" x14ac:dyDescent="0.35">
      <c r="A1156" s="51" t="str">
        <f t="shared" si="54"/>
        <v/>
      </c>
      <c r="B1156" s="99"/>
      <c r="C1156" s="3"/>
      <c r="D1156" s="13"/>
      <c r="E1156" s="13"/>
      <c r="F1156" s="13"/>
      <c r="G1156" s="81"/>
      <c r="H1156" s="107" t="str">
        <f>IF(B1156&lt;&gt;"",IF(OR(O1156=0,O1156=999),"",SUMIFS($E$2:E1156,$A$2:A1156,A1156)-SUMIFS($F$2:F1156,$A$2:A1156,A1156)),"")</f>
        <v/>
      </c>
      <c r="I1156" s="109" t="str">
        <f t="shared" ref="I1156:I1219" si="56">IF(B1156&lt;&gt;"",I1155+D1156-E1156+F1156-G1156,"")</f>
        <v/>
      </c>
      <c r="J1156" s="113"/>
      <c r="K1156" s="90"/>
      <c r="L1156" s="73"/>
      <c r="M1156" s="69" t="str">
        <f>IF(C1156&lt;&gt;"",DailyLog!$S$3,"")</f>
        <v/>
      </c>
      <c r="N1156" s="56" t="str">
        <f t="shared" si="55"/>
        <v/>
      </c>
      <c r="O1156" s="53" t="str">
        <f>IF($B1156&lt;&gt;"",IF(ISNUMBER(_xlfn.XMATCH($B1156,Language!$A$6:$E$6)),0,IF(ISNUMBER(_xlfn.XMATCH($B1156,Language!$A$29:$E$29)),'Lista de Prestatarios'!$B$3,VLOOKUP(B1156,'Lista de Prestatarios'!$A$2:$B$500,2,FALSE))),"")</f>
        <v/>
      </c>
      <c r="P1156" s="58" t="str">
        <f>IF(B1156&lt;&gt;"",IF(OR(D1156&gt;0,G1156&gt;0),COUNTIF($B$2:B1156,B1156),COUNTIFS($B$2:B1156,B1156,$E$2:E1156,"&gt;0")),"")</f>
        <v/>
      </c>
    </row>
    <row r="1157" spans="1:16" x14ac:dyDescent="0.35">
      <c r="A1157" s="51" t="str">
        <f t="shared" si="54"/>
        <v/>
      </c>
      <c r="B1157" s="99"/>
      <c r="C1157" s="3"/>
      <c r="D1157" s="13"/>
      <c r="E1157" s="13"/>
      <c r="F1157" s="13"/>
      <c r="G1157" s="81"/>
      <c r="H1157" s="107" t="str">
        <f>IF(B1157&lt;&gt;"",IF(OR(O1157=0,O1157=999),"",SUMIFS($E$2:E1157,$A$2:A1157,A1157)-SUMIFS($F$2:F1157,$A$2:A1157,A1157)),"")</f>
        <v/>
      </c>
      <c r="I1157" s="109" t="str">
        <f t="shared" si="56"/>
        <v/>
      </c>
      <c r="J1157" s="113"/>
      <c r="K1157" s="90"/>
      <c r="L1157" s="73"/>
      <c r="M1157" s="69" t="str">
        <f>IF(C1157&lt;&gt;"",DailyLog!$S$3,"")</f>
        <v/>
      </c>
      <c r="N1157" s="56" t="str">
        <f t="shared" si="55"/>
        <v/>
      </c>
      <c r="O1157" s="53" t="str">
        <f>IF($B1157&lt;&gt;"",IF(ISNUMBER(_xlfn.XMATCH($B1157,Language!$A$6:$E$6)),0,IF(ISNUMBER(_xlfn.XMATCH($B1157,Language!$A$29:$E$29)),'Lista de Prestatarios'!$B$3,VLOOKUP(B1157,'Lista de Prestatarios'!$A$2:$B$500,2,FALSE))),"")</f>
        <v/>
      </c>
      <c r="P1157" s="58" t="str">
        <f>IF(B1157&lt;&gt;"",IF(OR(D1157&gt;0,G1157&gt;0),COUNTIF($B$2:B1157,B1157),COUNTIFS($B$2:B1157,B1157,$E$2:E1157,"&gt;0")),"")</f>
        <v/>
      </c>
    </row>
    <row r="1158" spans="1:16" x14ac:dyDescent="0.35">
      <c r="A1158" s="51" t="str">
        <f t="shared" si="54"/>
        <v/>
      </c>
      <c r="B1158" s="99"/>
      <c r="C1158" s="3"/>
      <c r="D1158" s="13"/>
      <c r="E1158" s="13"/>
      <c r="F1158" s="13"/>
      <c r="G1158" s="81"/>
      <c r="H1158" s="107" t="str">
        <f>IF(B1158&lt;&gt;"",IF(OR(O1158=0,O1158=999),"",SUMIFS($E$2:E1158,$A$2:A1158,A1158)-SUMIFS($F$2:F1158,$A$2:A1158,A1158)),"")</f>
        <v/>
      </c>
      <c r="I1158" s="109" t="str">
        <f t="shared" si="56"/>
        <v/>
      </c>
      <c r="J1158" s="113"/>
      <c r="K1158" s="90"/>
      <c r="L1158" s="73"/>
      <c r="M1158" s="69" t="str">
        <f>IF(C1158&lt;&gt;"",DailyLog!$S$3,"")</f>
        <v/>
      </c>
      <c r="N1158" s="56" t="str">
        <f t="shared" si="55"/>
        <v/>
      </c>
      <c r="O1158" s="53" t="str">
        <f>IF($B1158&lt;&gt;"",IF(ISNUMBER(_xlfn.XMATCH($B1158,Language!$A$6:$E$6)),0,IF(ISNUMBER(_xlfn.XMATCH($B1158,Language!$A$29:$E$29)),'Lista de Prestatarios'!$B$3,VLOOKUP(B1158,'Lista de Prestatarios'!$A$2:$B$500,2,FALSE))),"")</f>
        <v/>
      </c>
      <c r="P1158" s="58" t="str">
        <f>IF(B1158&lt;&gt;"",IF(OR(D1158&gt;0,G1158&gt;0),COUNTIF($B$2:B1158,B1158),COUNTIFS($B$2:B1158,B1158,$E$2:E1158,"&gt;0")),"")</f>
        <v/>
      </c>
    </row>
    <row r="1159" spans="1:16" x14ac:dyDescent="0.35">
      <c r="A1159" s="51" t="str">
        <f t="shared" si="54"/>
        <v/>
      </c>
      <c r="B1159" s="99"/>
      <c r="C1159" s="3"/>
      <c r="D1159" s="13"/>
      <c r="E1159" s="13"/>
      <c r="F1159" s="13"/>
      <c r="G1159" s="81"/>
      <c r="H1159" s="107" t="str">
        <f>IF(B1159&lt;&gt;"",IF(OR(O1159=0,O1159=999),"",SUMIFS($E$2:E1159,$A$2:A1159,A1159)-SUMIFS($F$2:F1159,$A$2:A1159,A1159)),"")</f>
        <v/>
      </c>
      <c r="I1159" s="109" t="str">
        <f t="shared" si="56"/>
        <v/>
      </c>
      <c r="J1159" s="113"/>
      <c r="K1159" s="90"/>
      <c r="L1159" s="73"/>
      <c r="M1159" s="69" t="str">
        <f>IF(C1159&lt;&gt;"",DailyLog!$S$3,"")</f>
        <v/>
      </c>
      <c r="N1159" s="56" t="str">
        <f t="shared" si="55"/>
        <v/>
      </c>
      <c r="O1159" s="53" t="str">
        <f>IF($B1159&lt;&gt;"",IF(ISNUMBER(_xlfn.XMATCH($B1159,Language!$A$6:$E$6)),0,IF(ISNUMBER(_xlfn.XMATCH($B1159,Language!$A$29:$E$29)),'Lista de Prestatarios'!$B$3,VLOOKUP(B1159,'Lista de Prestatarios'!$A$2:$B$500,2,FALSE))),"")</f>
        <v/>
      </c>
      <c r="P1159" s="58" t="str">
        <f>IF(B1159&lt;&gt;"",IF(OR(D1159&gt;0,G1159&gt;0),COUNTIF($B$2:B1159,B1159),COUNTIFS($B$2:B1159,B1159,$E$2:E1159,"&gt;0")),"")</f>
        <v/>
      </c>
    </row>
    <row r="1160" spans="1:16" x14ac:dyDescent="0.35">
      <c r="A1160" s="51" t="str">
        <f t="shared" si="54"/>
        <v/>
      </c>
      <c r="B1160" s="99"/>
      <c r="C1160" s="3"/>
      <c r="D1160" s="13"/>
      <c r="E1160" s="13"/>
      <c r="F1160" s="13"/>
      <c r="G1160" s="81"/>
      <c r="H1160" s="107" t="str">
        <f>IF(B1160&lt;&gt;"",IF(OR(O1160=0,O1160=999),"",SUMIFS($E$2:E1160,$A$2:A1160,A1160)-SUMIFS($F$2:F1160,$A$2:A1160,A1160)),"")</f>
        <v/>
      </c>
      <c r="I1160" s="109" t="str">
        <f t="shared" si="56"/>
        <v/>
      </c>
      <c r="J1160" s="113"/>
      <c r="K1160" s="90"/>
      <c r="L1160" s="73"/>
      <c r="M1160" s="69" t="str">
        <f>IF(C1160&lt;&gt;"",DailyLog!$S$3,"")</f>
        <v/>
      </c>
      <c r="N1160" s="56" t="str">
        <f t="shared" si="55"/>
        <v/>
      </c>
      <c r="O1160" s="53" t="str">
        <f>IF($B1160&lt;&gt;"",IF(ISNUMBER(_xlfn.XMATCH($B1160,Language!$A$6:$E$6)),0,IF(ISNUMBER(_xlfn.XMATCH($B1160,Language!$A$29:$E$29)),'Lista de Prestatarios'!$B$3,VLOOKUP(B1160,'Lista de Prestatarios'!$A$2:$B$500,2,FALSE))),"")</f>
        <v/>
      </c>
      <c r="P1160" s="58" t="str">
        <f>IF(B1160&lt;&gt;"",IF(OR(D1160&gt;0,G1160&gt;0),COUNTIF($B$2:B1160,B1160),COUNTIFS($B$2:B1160,B1160,$E$2:E1160,"&gt;0")),"")</f>
        <v/>
      </c>
    </row>
    <row r="1161" spans="1:16" x14ac:dyDescent="0.35">
      <c r="A1161" s="51" t="str">
        <f t="shared" si="54"/>
        <v/>
      </c>
      <c r="B1161" s="99"/>
      <c r="C1161" s="3"/>
      <c r="D1161" s="13"/>
      <c r="E1161" s="13"/>
      <c r="F1161" s="13"/>
      <c r="G1161" s="81"/>
      <c r="H1161" s="107" t="str">
        <f>IF(B1161&lt;&gt;"",IF(OR(O1161=0,O1161=999),"",SUMIFS($E$2:E1161,$A$2:A1161,A1161)-SUMIFS($F$2:F1161,$A$2:A1161,A1161)),"")</f>
        <v/>
      </c>
      <c r="I1161" s="109" t="str">
        <f t="shared" si="56"/>
        <v/>
      </c>
      <c r="J1161" s="113"/>
      <c r="K1161" s="90"/>
      <c r="L1161" s="73"/>
      <c r="M1161" s="69" t="str">
        <f>IF(C1161&lt;&gt;"",DailyLog!$S$3,"")</f>
        <v/>
      </c>
      <c r="N1161" s="56" t="str">
        <f t="shared" si="55"/>
        <v/>
      </c>
      <c r="O1161" s="53" t="str">
        <f>IF($B1161&lt;&gt;"",IF(ISNUMBER(_xlfn.XMATCH($B1161,Language!$A$6:$E$6)),0,IF(ISNUMBER(_xlfn.XMATCH($B1161,Language!$A$29:$E$29)),'Lista de Prestatarios'!$B$3,VLOOKUP(B1161,'Lista de Prestatarios'!$A$2:$B$500,2,FALSE))),"")</f>
        <v/>
      </c>
      <c r="P1161" s="58" t="str">
        <f>IF(B1161&lt;&gt;"",IF(OR(D1161&gt;0,G1161&gt;0),COUNTIF($B$2:B1161,B1161),COUNTIFS($B$2:B1161,B1161,$E$2:E1161,"&gt;0")),"")</f>
        <v/>
      </c>
    </row>
    <row r="1162" spans="1:16" x14ac:dyDescent="0.35">
      <c r="A1162" s="51" t="str">
        <f t="shared" si="54"/>
        <v/>
      </c>
      <c r="B1162" s="99"/>
      <c r="C1162" s="3"/>
      <c r="D1162" s="13"/>
      <c r="E1162" s="13"/>
      <c r="F1162" s="13"/>
      <c r="G1162" s="81"/>
      <c r="H1162" s="107" t="str">
        <f>IF(B1162&lt;&gt;"",IF(OR(O1162=0,O1162=999),"",SUMIFS($E$2:E1162,$A$2:A1162,A1162)-SUMIFS($F$2:F1162,$A$2:A1162,A1162)),"")</f>
        <v/>
      </c>
      <c r="I1162" s="109" t="str">
        <f t="shared" si="56"/>
        <v/>
      </c>
      <c r="J1162" s="113"/>
      <c r="K1162" s="90"/>
      <c r="L1162" s="73"/>
      <c r="M1162" s="69" t="str">
        <f>IF(C1162&lt;&gt;"",DailyLog!$S$3,"")</f>
        <v/>
      </c>
      <c r="N1162" s="56" t="str">
        <f t="shared" si="55"/>
        <v/>
      </c>
      <c r="O1162" s="53" t="str">
        <f>IF($B1162&lt;&gt;"",IF(ISNUMBER(_xlfn.XMATCH($B1162,Language!$A$6:$E$6)),0,IF(ISNUMBER(_xlfn.XMATCH($B1162,Language!$A$29:$E$29)),'Lista de Prestatarios'!$B$3,VLOOKUP(B1162,'Lista de Prestatarios'!$A$2:$B$500,2,FALSE))),"")</f>
        <v/>
      </c>
      <c r="P1162" s="58" t="str">
        <f>IF(B1162&lt;&gt;"",IF(OR(D1162&gt;0,G1162&gt;0),COUNTIF($B$2:B1162,B1162),COUNTIFS($B$2:B1162,B1162,$E$2:E1162,"&gt;0")),"")</f>
        <v/>
      </c>
    </row>
    <row r="1163" spans="1:16" x14ac:dyDescent="0.35">
      <c r="A1163" s="51" t="str">
        <f t="shared" si="54"/>
        <v/>
      </c>
      <c r="B1163" s="99"/>
      <c r="C1163" s="3"/>
      <c r="D1163" s="13"/>
      <c r="E1163" s="13"/>
      <c r="F1163" s="13"/>
      <c r="G1163" s="81"/>
      <c r="H1163" s="107" t="str">
        <f>IF(B1163&lt;&gt;"",IF(OR(O1163=0,O1163=999),"",SUMIFS($E$2:E1163,$A$2:A1163,A1163)-SUMIFS($F$2:F1163,$A$2:A1163,A1163)),"")</f>
        <v/>
      </c>
      <c r="I1163" s="109" t="str">
        <f t="shared" si="56"/>
        <v/>
      </c>
      <c r="J1163" s="113"/>
      <c r="K1163" s="90"/>
      <c r="L1163" s="73"/>
      <c r="M1163" s="69" t="str">
        <f>IF(C1163&lt;&gt;"",DailyLog!$S$3,"")</f>
        <v/>
      </c>
      <c r="N1163" s="56" t="str">
        <f t="shared" si="55"/>
        <v/>
      </c>
      <c r="O1163" s="53" t="str">
        <f>IF($B1163&lt;&gt;"",IF(ISNUMBER(_xlfn.XMATCH($B1163,Language!$A$6:$E$6)),0,IF(ISNUMBER(_xlfn.XMATCH($B1163,Language!$A$29:$E$29)),'Lista de Prestatarios'!$B$3,VLOOKUP(B1163,'Lista de Prestatarios'!$A$2:$B$500,2,FALSE))),"")</f>
        <v/>
      </c>
      <c r="P1163" s="58" t="str">
        <f>IF(B1163&lt;&gt;"",IF(OR(D1163&gt;0,G1163&gt;0),COUNTIF($B$2:B1163,B1163),COUNTIFS($B$2:B1163,B1163,$E$2:E1163,"&gt;0")),"")</f>
        <v/>
      </c>
    </row>
    <row r="1164" spans="1:16" x14ac:dyDescent="0.35">
      <c r="A1164" s="51" t="str">
        <f t="shared" si="54"/>
        <v/>
      </c>
      <c r="B1164" s="99"/>
      <c r="C1164" s="3"/>
      <c r="D1164" s="13"/>
      <c r="E1164" s="13"/>
      <c r="F1164" s="13"/>
      <c r="G1164" s="81"/>
      <c r="H1164" s="107" t="str">
        <f>IF(B1164&lt;&gt;"",IF(OR(O1164=0,O1164=999),"",SUMIFS($E$2:E1164,$A$2:A1164,A1164)-SUMIFS($F$2:F1164,$A$2:A1164,A1164)),"")</f>
        <v/>
      </c>
      <c r="I1164" s="109" t="str">
        <f t="shared" si="56"/>
        <v/>
      </c>
      <c r="J1164" s="113"/>
      <c r="K1164" s="90"/>
      <c r="L1164" s="73"/>
      <c r="M1164" s="69" t="str">
        <f>IF(C1164&lt;&gt;"",DailyLog!$S$3,"")</f>
        <v/>
      </c>
      <c r="N1164" s="56" t="str">
        <f t="shared" si="55"/>
        <v/>
      </c>
      <c r="O1164" s="53" t="str">
        <f>IF($B1164&lt;&gt;"",IF(ISNUMBER(_xlfn.XMATCH($B1164,Language!$A$6:$E$6)),0,IF(ISNUMBER(_xlfn.XMATCH($B1164,Language!$A$29:$E$29)),'Lista de Prestatarios'!$B$3,VLOOKUP(B1164,'Lista de Prestatarios'!$A$2:$B$500,2,FALSE))),"")</f>
        <v/>
      </c>
      <c r="P1164" s="58" t="str">
        <f>IF(B1164&lt;&gt;"",IF(OR(D1164&gt;0,G1164&gt;0),COUNTIF($B$2:B1164,B1164),COUNTIFS($B$2:B1164,B1164,$E$2:E1164,"&gt;0")),"")</f>
        <v/>
      </c>
    </row>
    <row r="1165" spans="1:16" x14ac:dyDescent="0.35">
      <c r="A1165" s="51" t="str">
        <f t="shared" si="54"/>
        <v/>
      </c>
      <c r="B1165" s="99"/>
      <c r="C1165" s="3"/>
      <c r="D1165" s="13"/>
      <c r="E1165" s="13"/>
      <c r="F1165" s="13"/>
      <c r="G1165" s="81"/>
      <c r="H1165" s="107" t="str">
        <f>IF(B1165&lt;&gt;"",IF(OR(O1165=0,O1165=999),"",SUMIFS($E$2:E1165,$A$2:A1165,A1165)-SUMIFS($F$2:F1165,$A$2:A1165,A1165)),"")</f>
        <v/>
      </c>
      <c r="I1165" s="109" t="str">
        <f t="shared" si="56"/>
        <v/>
      </c>
      <c r="J1165" s="113"/>
      <c r="K1165" s="90"/>
      <c r="L1165" s="73"/>
      <c r="M1165" s="69" t="str">
        <f>IF(C1165&lt;&gt;"",DailyLog!$S$3,"")</f>
        <v/>
      </c>
      <c r="N1165" s="56" t="str">
        <f t="shared" si="55"/>
        <v/>
      </c>
      <c r="O1165" s="53" t="str">
        <f>IF($B1165&lt;&gt;"",IF(ISNUMBER(_xlfn.XMATCH($B1165,Language!$A$6:$E$6)),0,IF(ISNUMBER(_xlfn.XMATCH($B1165,Language!$A$29:$E$29)),'Lista de Prestatarios'!$B$3,VLOOKUP(B1165,'Lista de Prestatarios'!$A$2:$B$500,2,FALSE))),"")</f>
        <v/>
      </c>
      <c r="P1165" s="58" t="str">
        <f>IF(B1165&lt;&gt;"",IF(OR(D1165&gt;0,G1165&gt;0),COUNTIF($B$2:B1165,B1165),COUNTIFS($B$2:B1165,B1165,$E$2:E1165,"&gt;0")),"")</f>
        <v/>
      </c>
    </row>
    <row r="1166" spans="1:16" x14ac:dyDescent="0.35">
      <c r="A1166" s="51" t="str">
        <f t="shared" si="54"/>
        <v/>
      </c>
      <c r="B1166" s="99"/>
      <c r="C1166" s="3"/>
      <c r="D1166" s="13"/>
      <c r="E1166" s="13"/>
      <c r="F1166" s="13"/>
      <c r="G1166" s="81"/>
      <c r="H1166" s="107" t="str">
        <f>IF(B1166&lt;&gt;"",IF(OR(O1166=0,O1166=999),"",SUMIFS($E$2:E1166,$A$2:A1166,A1166)-SUMIFS($F$2:F1166,$A$2:A1166,A1166)),"")</f>
        <v/>
      </c>
      <c r="I1166" s="109" t="str">
        <f t="shared" si="56"/>
        <v/>
      </c>
      <c r="J1166" s="113"/>
      <c r="K1166" s="90"/>
      <c r="L1166" s="73"/>
      <c r="M1166" s="69" t="str">
        <f>IF(C1166&lt;&gt;"",DailyLog!$S$3,"")</f>
        <v/>
      </c>
      <c r="N1166" s="56" t="str">
        <f t="shared" si="55"/>
        <v/>
      </c>
      <c r="O1166" s="53" t="str">
        <f>IF($B1166&lt;&gt;"",IF(ISNUMBER(_xlfn.XMATCH($B1166,Language!$A$6:$E$6)),0,IF(ISNUMBER(_xlfn.XMATCH($B1166,Language!$A$29:$E$29)),'Lista de Prestatarios'!$B$3,VLOOKUP(B1166,'Lista de Prestatarios'!$A$2:$B$500,2,FALSE))),"")</f>
        <v/>
      </c>
      <c r="P1166" s="58" t="str">
        <f>IF(B1166&lt;&gt;"",IF(OR(D1166&gt;0,G1166&gt;0),COUNTIF($B$2:B1166,B1166),COUNTIFS($B$2:B1166,B1166,$E$2:E1166,"&gt;0")),"")</f>
        <v/>
      </c>
    </row>
    <row r="1167" spans="1:16" x14ac:dyDescent="0.35">
      <c r="A1167" s="51" t="str">
        <f t="shared" si="54"/>
        <v/>
      </c>
      <c r="B1167" s="99"/>
      <c r="C1167" s="3"/>
      <c r="D1167" s="13"/>
      <c r="E1167" s="13"/>
      <c r="F1167" s="13"/>
      <c r="G1167" s="81"/>
      <c r="H1167" s="107" t="str">
        <f>IF(B1167&lt;&gt;"",IF(OR(O1167=0,O1167=999),"",SUMIFS($E$2:E1167,$A$2:A1167,A1167)-SUMIFS($F$2:F1167,$A$2:A1167,A1167)),"")</f>
        <v/>
      </c>
      <c r="I1167" s="109" t="str">
        <f t="shared" si="56"/>
        <v/>
      </c>
      <c r="J1167" s="113"/>
      <c r="K1167" s="90"/>
      <c r="L1167" s="73"/>
      <c r="M1167" s="69" t="str">
        <f>IF(C1167&lt;&gt;"",DailyLog!$S$3,"")</f>
        <v/>
      </c>
      <c r="N1167" s="56" t="str">
        <f t="shared" si="55"/>
        <v/>
      </c>
      <c r="O1167" s="53" t="str">
        <f>IF($B1167&lt;&gt;"",IF(ISNUMBER(_xlfn.XMATCH($B1167,Language!$A$6:$E$6)),0,IF(ISNUMBER(_xlfn.XMATCH($B1167,Language!$A$29:$E$29)),'Lista de Prestatarios'!$B$3,VLOOKUP(B1167,'Lista de Prestatarios'!$A$2:$B$500,2,FALSE))),"")</f>
        <v/>
      </c>
      <c r="P1167" s="58" t="str">
        <f>IF(B1167&lt;&gt;"",IF(OR(D1167&gt;0,G1167&gt;0),COUNTIF($B$2:B1167,B1167),COUNTIFS($B$2:B1167,B1167,$E$2:E1167,"&gt;0")),"")</f>
        <v/>
      </c>
    </row>
    <row r="1168" spans="1:16" x14ac:dyDescent="0.35">
      <c r="A1168" s="51" t="str">
        <f t="shared" si="54"/>
        <v/>
      </c>
      <c r="B1168" s="99"/>
      <c r="C1168" s="3"/>
      <c r="D1168" s="13"/>
      <c r="E1168" s="13"/>
      <c r="F1168" s="13"/>
      <c r="G1168" s="81"/>
      <c r="H1168" s="107" t="str">
        <f>IF(B1168&lt;&gt;"",IF(OR(O1168=0,O1168=999),"",SUMIFS($E$2:E1168,$A$2:A1168,A1168)-SUMIFS($F$2:F1168,$A$2:A1168,A1168)),"")</f>
        <v/>
      </c>
      <c r="I1168" s="109" t="str">
        <f t="shared" si="56"/>
        <v/>
      </c>
      <c r="J1168" s="113"/>
      <c r="K1168" s="90"/>
      <c r="L1168" s="73"/>
      <c r="M1168" s="69" t="str">
        <f>IF(C1168&lt;&gt;"",DailyLog!$S$3,"")</f>
        <v/>
      </c>
      <c r="N1168" s="56" t="str">
        <f t="shared" si="55"/>
        <v/>
      </c>
      <c r="O1168" s="53" t="str">
        <f>IF($B1168&lt;&gt;"",IF(ISNUMBER(_xlfn.XMATCH($B1168,Language!$A$6:$E$6)),0,IF(ISNUMBER(_xlfn.XMATCH($B1168,Language!$A$29:$E$29)),'Lista de Prestatarios'!$B$3,VLOOKUP(B1168,'Lista de Prestatarios'!$A$2:$B$500,2,FALSE))),"")</f>
        <v/>
      </c>
      <c r="P1168" s="58" t="str">
        <f>IF(B1168&lt;&gt;"",IF(OR(D1168&gt;0,G1168&gt;0),COUNTIF($B$2:B1168,B1168),COUNTIFS($B$2:B1168,B1168,$E$2:E1168,"&gt;0")),"")</f>
        <v/>
      </c>
    </row>
    <row r="1169" spans="1:16" x14ac:dyDescent="0.35">
      <c r="A1169" s="51" t="str">
        <f t="shared" si="54"/>
        <v/>
      </c>
      <c r="B1169" s="99"/>
      <c r="C1169" s="3"/>
      <c r="D1169" s="13"/>
      <c r="E1169" s="13"/>
      <c r="F1169" s="13"/>
      <c r="G1169" s="81"/>
      <c r="H1169" s="107" t="str">
        <f>IF(B1169&lt;&gt;"",IF(OR(O1169=0,O1169=999),"",SUMIFS($E$2:E1169,$A$2:A1169,A1169)-SUMIFS($F$2:F1169,$A$2:A1169,A1169)),"")</f>
        <v/>
      </c>
      <c r="I1169" s="109" t="str">
        <f t="shared" si="56"/>
        <v/>
      </c>
      <c r="J1169" s="113"/>
      <c r="K1169" s="90"/>
      <c r="L1169" s="73"/>
      <c r="M1169" s="69" t="str">
        <f>IF(C1169&lt;&gt;"",DailyLog!$S$3,"")</f>
        <v/>
      </c>
      <c r="N1169" s="56" t="str">
        <f t="shared" si="55"/>
        <v/>
      </c>
      <c r="O1169" s="53" t="str">
        <f>IF($B1169&lt;&gt;"",IF(ISNUMBER(_xlfn.XMATCH($B1169,Language!$A$6:$E$6)),0,IF(ISNUMBER(_xlfn.XMATCH($B1169,Language!$A$29:$E$29)),'Lista de Prestatarios'!$B$3,VLOOKUP(B1169,'Lista de Prestatarios'!$A$2:$B$500,2,FALSE))),"")</f>
        <v/>
      </c>
      <c r="P1169" s="58" t="str">
        <f>IF(B1169&lt;&gt;"",IF(OR(D1169&gt;0,G1169&gt;0),COUNTIF($B$2:B1169,B1169),COUNTIFS($B$2:B1169,B1169,$E$2:E1169,"&gt;0")),"")</f>
        <v/>
      </c>
    </row>
    <row r="1170" spans="1:16" x14ac:dyDescent="0.35">
      <c r="A1170" s="51" t="str">
        <f t="shared" si="54"/>
        <v/>
      </c>
      <c r="B1170" s="99"/>
      <c r="C1170" s="3"/>
      <c r="D1170" s="13"/>
      <c r="E1170" s="13"/>
      <c r="F1170" s="13"/>
      <c r="G1170" s="81"/>
      <c r="H1170" s="107" t="str">
        <f>IF(B1170&lt;&gt;"",IF(OR(O1170=0,O1170=999),"",SUMIFS($E$2:E1170,$A$2:A1170,A1170)-SUMIFS($F$2:F1170,$A$2:A1170,A1170)),"")</f>
        <v/>
      </c>
      <c r="I1170" s="109" t="str">
        <f t="shared" si="56"/>
        <v/>
      </c>
      <c r="J1170" s="113"/>
      <c r="K1170" s="90"/>
      <c r="L1170" s="73"/>
      <c r="M1170" s="69" t="str">
        <f>IF(C1170&lt;&gt;"",DailyLog!$S$3,"")</f>
        <v/>
      </c>
      <c r="N1170" s="56" t="str">
        <f t="shared" si="55"/>
        <v/>
      </c>
      <c r="O1170" s="53" t="str">
        <f>IF($B1170&lt;&gt;"",IF(ISNUMBER(_xlfn.XMATCH($B1170,Language!$A$6:$E$6)),0,IF(ISNUMBER(_xlfn.XMATCH($B1170,Language!$A$29:$E$29)),'Lista de Prestatarios'!$B$3,VLOOKUP(B1170,'Lista de Prestatarios'!$A$2:$B$500,2,FALSE))),"")</f>
        <v/>
      </c>
      <c r="P1170" s="58" t="str">
        <f>IF(B1170&lt;&gt;"",IF(OR(D1170&gt;0,G1170&gt;0),COUNTIF($B$2:B1170,B1170),COUNTIFS($B$2:B1170,B1170,$E$2:E1170,"&gt;0")),"")</f>
        <v/>
      </c>
    </row>
    <row r="1171" spans="1:16" x14ac:dyDescent="0.35">
      <c r="A1171" s="51" t="str">
        <f t="shared" si="54"/>
        <v/>
      </c>
      <c r="B1171" s="99"/>
      <c r="C1171" s="3"/>
      <c r="D1171" s="13"/>
      <c r="E1171" s="13"/>
      <c r="F1171" s="13"/>
      <c r="G1171" s="81"/>
      <c r="H1171" s="107" t="str">
        <f>IF(B1171&lt;&gt;"",IF(OR(O1171=0,O1171=999),"",SUMIFS($E$2:E1171,$A$2:A1171,A1171)-SUMIFS($F$2:F1171,$A$2:A1171,A1171)),"")</f>
        <v/>
      </c>
      <c r="I1171" s="109" t="str">
        <f t="shared" si="56"/>
        <v/>
      </c>
      <c r="J1171" s="113"/>
      <c r="K1171" s="90"/>
      <c r="L1171" s="73"/>
      <c r="M1171" s="69" t="str">
        <f>IF(C1171&lt;&gt;"",DailyLog!$S$3,"")</f>
        <v/>
      </c>
      <c r="N1171" s="56" t="str">
        <f t="shared" si="55"/>
        <v/>
      </c>
      <c r="O1171" s="53" t="str">
        <f>IF($B1171&lt;&gt;"",IF(ISNUMBER(_xlfn.XMATCH($B1171,Language!$A$6:$E$6)),0,IF(ISNUMBER(_xlfn.XMATCH($B1171,Language!$A$29:$E$29)),'Lista de Prestatarios'!$B$3,VLOOKUP(B1171,'Lista de Prestatarios'!$A$2:$B$500,2,FALSE))),"")</f>
        <v/>
      </c>
      <c r="P1171" s="58" t="str">
        <f>IF(B1171&lt;&gt;"",IF(OR(D1171&gt;0,G1171&gt;0),COUNTIF($B$2:B1171,B1171),COUNTIFS($B$2:B1171,B1171,$E$2:E1171,"&gt;0")),"")</f>
        <v/>
      </c>
    </row>
    <row r="1172" spans="1:16" x14ac:dyDescent="0.35">
      <c r="A1172" s="51" t="str">
        <f t="shared" si="54"/>
        <v/>
      </c>
      <c r="B1172" s="99"/>
      <c r="C1172" s="3"/>
      <c r="D1172" s="13"/>
      <c r="E1172" s="13"/>
      <c r="F1172" s="13"/>
      <c r="G1172" s="81"/>
      <c r="H1172" s="107" t="str">
        <f>IF(B1172&lt;&gt;"",IF(OR(O1172=0,O1172=999),"",SUMIFS($E$2:E1172,$A$2:A1172,A1172)-SUMIFS($F$2:F1172,$A$2:A1172,A1172)),"")</f>
        <v/>
      </c>
      <c r="I1172" s="109" t="str">
        <f t="shared" si="56"/>
        <v/>
      </c>
      <c r="J1172" s="113"/>
      <c r="K1172" s="90"/>
      <c r="L1172" s="73"/>
      <c r="M1172" s="69" t="str">
        <f>IF(C1172&lt;&gt;"",DailyLog!$S$3,"")</f>
        <v/>
      </c>
      <c r="N1172" s="56" t="str">
        <f t="shared" si="55"/>
        <v/>
      </c>
      <c r="O1172" s="53" t="str">
        <f>IF($B1172&lt;&gt;"",IF(ISNUMBER(_xlfn.XMATCH($B1172,Language!$A$6:$E$6)),0,IF(ISNUMBER(_xlfn.XMATCH($B1172,Language!$A$29:$E$29)),'Lista de Prestatarios'!$B$3,VLOOKUP(B1172,'Lista de Prestatarios'!$A$2:$B$500,2,FALSE))),"")</f>
        <v/>
      </c>
      <c r="P1172" s="58" t="str">
        <f>IF(B1172&lt;&gt;"",IF(OR(D1172&gt;0,G1172&gt;0),COUNTIF($B$2:B1172,B1172),COUNTIFS($B$2:B1172,B1172,$E$2:E1172,"&gt;0")),"")</f>
        <v/>
      </c>
    </row>
    <row r="1173" spans="1:16" x14ac:dyDescent="0.35">
      <c r="A1173" s="51" t="str">
        <f t="shared" si="54"/>
        <v/>
      </c>
      <c r="B1173" s="99"/>
      <c r="C1173" s="3"/>
      <c r="D1173" s="13"/>
      <c r="E1173" s="13"/>
      <c r="F1173" s="13"/>
      <c r="G1173" s="81"/>
      <c r="H1173" s="107" t="str">
        <f>IF(B1173&lt;&gt;"",IF(OR(O1173=0,O1173=999),"",SUMIFS($E$2:E1173,$A$2:A1173,A1173)-SUMIFS($F$2:F1173,$A$2:A1173,A1173)),"")</f>
        <v/>
      </c>
      <c r="I1173" s="109" t="str">
        <f t="shared" si="56"/>
        <v/>
      </c>
      <c r="J1173" s="113"/>
      <c r="K1173" s="90"/>
      <c r="L1173" s="73"/>
      <c r="M1173" s="69" t="str">
        <f>IF(C1173&lt;&gt;"",DailyLog!$S$3,"")</f>
        <v/>
      </c>
      <c r="N1173" s="56" t="str">
        <f t="shared" si="55"/>
        <v/>
      </c>
      <c r="O1173" s="53" t="str">
        <f>IF($B1173&lt;&gt;"",IF(ISNUMBER(_xlfn.XMATCH($B1173,Language!$A$6:$E$6)),0,IF(ISNUMBER(_xlfn.XMATCH($B1173,Language!$A$29:$E$29)),'Lista de Prestatarios'!$B$3,VLOOKUP(B1173,'Lista de Prestatarios'!$A$2:$B$500,2,FALSE))),"")</f>
        <v/>
      </c>
      <c r="P1173" s="58" t="str">
        <f>IF(B1173&lt;&gt;"",IF(OR(D1173&gt;0,G1173&gt;0),COUNTIF($B$2:B1173,B1173),COUNTIFS($B$2:B1173,B1173,$E$2:E1173,"&gt;0")),"")</f>
        <v/>
      </c>
    </row>
    <row r="1174" spans="1:16" x14ac:dyDescent="0.35">
      <c r="A1174" s="51" t="str">
        <f t="shared" si="54"/>
        <v/>
      </c>
      <c r="B1174" s="99"/>
      <c r="C1174" s="3"/>
      <c r="D1174" s="13"/>
      <c r="E1174" s="13"/>
      <c r="F1174" s="13"/>
      <c r="G1174" s="81"/>
      <c r="H1174" s="107" t="str">
        <f>IF(B1174&lt;&gt;"",IF(OR(O1174=0,O1174=999),"",SUMIFS($E$2:E1174,$A$2:A1174,A1174)-SUMIFS($F$2:F1174,$A$2:A1174,A1174)),"")</f>
        <v/>
      </c>
      <c r="I1174" s="109" t="str">
        <f t="shared" si="56"/>
        <v/>
      </c>
      <c r="J1174" s="113"/>
      <c r="K1174" s="90"/>
      <c r="L1174" s="73"/>
      <c r="M1174" s="69" t="str">
        <f>IF(C1174&lt;&gt;"",DailyLog!$S$3,"")</f>
        <v/>
      </c>
      <c r="N1174" s="56" t="str">
        <f t="shared" si="55"/>
        <v/>
      </c>
      <c r="O1174" s="53" t="str">
        <f>IF($B1174&lt;&gt;"",IF(ISNUMBER(_xlfn.XMATCH($B1174,Language!$A$6:$E$6)),0,IF(ISNUMBER(_xlfn.XMATCH($B1174,Language!$A$29:$E$29)),'Lista de Prestatarios'!$B$3,VLOOKUP(B1174,'Lista de Prestatarios'!$A$2:$B$500,2,FALSE))),"")</f>
        <v/>
      </c>
      <c r="P1174" s="58" t="str">
        <f>IF(B1174&lt;&gt;"",IF(OR(D1174&gt;0,G1174&gt;0),COUNTIF($B$2:B1174,B1174),COUNTIFS($B$2:B1174,B1174,$E$2:E1174,"&gt;0")),"")</f>
        <v/>
      </c>
    </row>
    <row r="1175" spans="1:16" x14ac:dyDescent="0.35">
      <c r="A1175" s="51" t="str">
        <f t="shared" si="54"/>
        <v/>
      </c>
      <c r="B1175" s="99"/>
      <c r="C1175" s="3"/>
      <c r="D1175" s="13"/>
      <c r="E1175" s="13"/>
      <c r="F1175" s="13"/>
      <c r="G1175" s="81"/>
      <c r="H1175" s="107" t="str">
        <f>IF(B1175&lt;&gt;"",IF(OR(O1175=0,O1175=999),"",SUMIFS($E$2:E1175,$A$2:A1175,A1175)-SUMIFS($F$2:F1175,$A$2:A1175,A1175)),"")</f>
        <v/>
      </c>
      <c r="I1175" s="109" t="str">
        <f t="shared" si="56"/>
        <v/>
      </c>
      <c r="J1175" s="113"/>
      <c r="K1175" s="90"/>
      <c r="L1175" s="73"/>
      <c r="M1175" s="69" t="str">
        <f>IF(C1175&lt;&gt;"",DailyLog!$S$3,"")</f>
        <v/>
      </c>
      <c r="N1175" s="56" t="str">
        <f t="shared" si="55"/>
        <v/>
      </c>
      <c r="O1175" s="53" t="str">
        <f>IF($B1175&lt;&gt;"",IF(ISNUMBER(_xlfn.XMATCH($B1175,Language!$A$6:$E$6)),0,IF(ISNUMBER(_xlfn.XMATCH($B1175,Language!$A$29:$E$29)),'Lista de Prestatarios'!$B$3,VLOOKUP(B1175,'Lista de Prestatarios'!$A$2:$B$500,2,FALSE))),"")</f>
        <v/>
      </c>
      <c r="P1175" s="58" t="str">
        <f>IF(B1175&lt;&gt;"",IF(OR(D1175&gt;0,G1175&gt;0),COUNTIF($B$2:B1175,B1175),COUNTIFS($B$2:B1175,B1175,$E$2:E1175,"&gt;0")),"")</f>
        <v/>
      </c>
    </row>
    <row r="1176" spans="1:16" x14ac:dyDescent="0.35">
      <c r="A1176" s="51" t="str">
        <f t="shared" si="54"/>
        <v/>
      </c>
      <c r="B1176" s="99"/>
      <c r="C1176" s="3"/>
      <c r="D1176" s="13"/>
      <c r="E1176" s="13"/>
      <c r="F1176" s="13"/>
      <c r="G1176" s="81"/>
      <c r="H1176" s="107" t="str">
        <f>IF(B1176&lt;&gt;"",IF(OR(O1176=0,O1176=999),"",SUMIFS($E$2:E1176,$A$2:A1176,A1176)-SUMIFS($F$2:F1176,$A$2:A1176,A1176)),"")</f>
        <v/>
      </c>
      <c r="I1176" s="109" t="str">
        <f t="shared" si="56"/>
        <v/>
      </c>
      <c r="J1176" s="113"/>
      <c r="K1176" s="90"/>
      <c r="L1176" s="73"/>
      <c r="M1176" s="69" t="str">
        <f>IF(C1176&lt;&gt;"",DailyLog!$S$3,"")</f>
        <v/>
      </c>
      <c r="N1176" s="56" t="str">
        <f t="shared" si="55"/>
        <v/>
      </c>
      <c r="O1176" s="53" t="str">
        <f>IF($B1176&lt;&gt;"",IF(ISNUMBER(_xlfn.XMATCH($B1176,Language!$A$6:$E$6)),0,IF(ISNUMBER(_xlfn.XMATCH($B1176,Language!$A$29:$E$29)),'Lista de Prestatarios'!$B$3,VLOOKUP(B1176,'Lista de Prestatarios'!$A$2:$B$500,2,FALSE))),"")</f>
        <v/>
      </c>
      <c r="P1176" s="58" t="str">
        <f>IF(B1176&lt;&gt;"",IF(OR(D1176&gt;0,G1176&gt;0),COUNTIF($B$2:B1176,B1176),COUNTIFS($B$2:B1176,B1176,$E$2:E1176,"&gt;0")),"")</f>
        <v/>
      </c>
    </row>
    <row r="1177" spans="1:16" x14ac:dyDescent="0.35">
      <c r="A1177" s="51" t="str">
        <f t="shared" si="54"/>
        <v/>
      </c>
      <c r="B1177" s="99"/>
      <c r="C1177" s="3"/>
      <c r="D1177" s="13"/>
      <c r="E1177" s="13"/>
      <c r="F1177" s="13"/>
      <c r="G1177" s="81"/>
      <c r="H1177" s="107" t="str">
        <f>IF(B1177&lt;&gt;"",IF(OR(O1177=0,O1177=999),"",SUMIFS($E$2:E1177,$A$2:A1177,A1177)-SUMIFS($F$2:F1177,$A$2:A1177,A1177)),"")</f>
        <v/>
      </c>
      <c r="I1177" s="109" t="str">
        <f t="shared" si="56"/>
        <v/>
      </c>
      <c r="J1177" s="113"/>
      <c r="K1177" s="90"/>
      <c r="L1177" s="73"/>
      <c r="M1177" s="69" t="str">
        <f>IF(C1177&lt;&gt;"",DailyLog!$S$3,"")</f>
        <v/>
      </c>
      <c r="N1177" s="56" t="str">
        <f t="shared" si="55"/>
        <v/>
      </c>
      <c r="O1177" s="53" t="str">
        <f>IF($B1177&lt;&gt;"",IF(ISNUMBER(_xlfn.XMATCH($B1177,Language!$A$6:$E$6)),0,IF(ISNUMBER(_xlfn.XMATCH($B1177,Language!$A$29:$E$29)),'Lista de Prestatarios'!$B$3,VLOOKUP(B1177,'Lista de Prestatarios'!$A$2:$B$500,2,FALSE))),"")</f>
        <v/>
      </c>
      <c r="P1177" s="58" t="str">
        <f>IF(B1177&lt;&gt;"",IF(OR(D1177&gt;0,G1177&gt;0),COUNTIF($B$2:B1177,B1177),COUNTIFS($B$2:B1177,B1177,$E$2:E1177,"&gt;0")),"")</f>
        <v/>
      </c>
    </row>
    <row r="1178" spans="1:16" x14ac:dyDescent="0.35">
      <c r="A1178" s="51" t="str">
        <f t="shared" si="54"/>
        <v/>
      </c>
      <c r="B1178" s="99"/>
      <c r="C1178" s="3"/>
      <c r="D1178" s="13"/>
      <c r="E1178" s="13"/>
      <c r="F1178" s="13"/>
      <c r="G1178" s="81"/>
      <c r="H1178" s="107" t="str">
        <f>IF(B1178&lt;&gt;"",IF(OR(O1178=0,O1178=999),"",SUMIFS($E$2:E1178,$A$2:A1178,A1178)-SUMIFS($F$2:F1178,$A$2:A1178,A1178)),"")</f>
        <v/>
      </c>
      <c r="I1178" s="109" t="str">
        <f t="shared" si="56"/>
        <v/>
      </c>
      <c r="J1178" s="113"/>
      <c r="K1178" s="90"/>
      <c r="L1178" s="73"/>
      <c r="M1178" s="69" t="str">
        <f>IF(C1178&lt;&gt;"",DailyLog!$S$3,"")</f>
        <v/>
      </c>
      <c r="N1178" s="56" t="str">
        <f t="shared" si="55"/>
        <v/>
      </c>
      <c r="O1178" s="53" t="str">
        <f>IF($B1178&lt;&gt;"",IF(ISNUMBER(_xlfn.XMATCH($B1178,Language!$A$6:$E$6)),0,IF(ISNUMBER(_xlfn.XMATCH($B1178,Language!$A$29:$E$29)),'Lista de Prestatarios'!$B$3,VLOOKUP(B1178,'Lista de Prestatarios'!$A$2:$B$500,2,FALSE))),"")</f>
        <v/>
      </c>
      <c r="P1178" s="58" t="str">
        <f>IF(B1178&lt;&gt;"",IF(OR(D1178&gt;0,G1178&gt;0),COUNTIF($B$2:B1178,B1178),COUNTIFS($B$2:B1178,B1178,$E$2:E1178,"&gt;0")),"")</f>
        <v/>
      </c>
    </row>
    <row r="1179" spans="1:16" x14ac:dyDescent="0.35">
      <c r="A1179" s="51" t="str">
        <f t="shared" si="54"/>
        <v/>
      </c>
      <c r="B1179" s="99"/>
      <c r="C1179" s="3"/>
      <c r="D1179" s="13"/>
      <c r="E1179" s="13"/>
      <c r="F1179" s="13"/>
      <c r="G1179" s="81"/>
      <c r="H1179" s="107" t="str">
        <f>IF(B1179&lt;&gt;"",IF(OR(O1179=0,O1179=999),"",SUMIFS($E$2:E1179,$A$2:A1179,A1179)-SUMIFS($F$2:F1179,$A$2:A1179,A1179)),"")</f>
        <v/>
      </c>
      <c r="I1179" s="109" t="str">
        <f t="shared" si="56"/>
        <v/>
      </c>
      <c r="J1179" s="113"/>
      <c r="K1179" s="90"/>
      <c r="L1179" s="73"/>
      <c r="M1179" s="69" t="str">
        <f>IF(C1179&lt;&gt;"",DailyLog!$S$3,"")</f>
        <v/>
      </c>
      <c r="N1179" s="56" t="str">
        <f t="shared" si="55"/>
        <v/>
      </c>
      <c r="O1179" s="53" t="str">
        <f>IF($B1179&lt;&gt;"",IF(ISNUMBER(_xlfn.XMATCH($B1179,Language!$A$6:$E$6)),0,IF(ISNUMBER(_xlfn.XMATCH($B1179,Language!$A$29:$E$29)),'Lista de Prestatarios'!$B$3,VLOOKUP(B1179,'Lista de Prestatarios'!$A$2:$B$500,2,FALSE))),"")</f>
        <v/>
      </c>
      <c r="P1179" s="58" t="str">
        <f>IF(B1179&lt;&gt;"",IF(OR(D1179&gt;0,G1179&gt;0),COUNTIF($B$2:B1179,B1179),COUNTIFS($B$2:B1179,B1179,$E$2:E1179,"&gt;0")),"")</f>
        <v/>
      </c>
    </row>
    <row r="1180" spans="1:16" x14ac:dyDescent="0.35">
      <c r="A1180" s="51" t="str">
        <f t="shared" si="54"/>
        <v/>
      </c>
      <c r="B1180" s="99"/>
      <c r="C1180" s="3"/>
      <c r="D1180" s="13"/>
      <c r="E1180" s="13"/>
      <c r="F1180" s="13"/>
      <c r="G1180" s="81"/>
      <c r="H1180" s="107" t="str">
        <f>IF(B1180&lt;&gt;"",IF(OR(O1180=0,O1180=999),"",SUMIFS($E$2:E1180,$A$2:A1180,A1180)-SUMIFS($F$2:F1180,$A$2:A1180,A1180)),"")</f>
        <v/>
      </c>
      <c r="I1180" s="109" t="str">
        <f t="shared" si="56"/>
        <v/>
      </c>
      <c r="J1180" s="113"/>
      <c r="K1180" s="90"/>
      <c r="L1180" s="73"/>
      <c r="M1180" s="69" t="str">
        <f>IF(C1180&lt;&gt;"",DailyLog!$S$3,"")</f>
        <v/>
      </c>
      <c r="N1180" s="56" t="str">
        <f t="shared" si="55"/>
        <v/>
      </c>
      <c r="O1180" s="53" t="str">
        <f>IF($B1180&lt;&gt;"",IF(ISNUMBER(_xlfn.XMATCH($B1180,Language!$A$6:$E$6)),0,IF(ISNUMBER(_xlfn.XMATCH($B1180,Language!$A$29:$E$29)),'Lista de Prestatarios'!$B$3,VLOOKUP(B1180,'Lista de Prestatarios'!$A$2:$B$500,2,FALSE))),"")</f>
        <v/>
      </c>
      <c r="P1180" s="58" t="str">
        <f>IF(B1180&lt;&gt;"",IF(OR(D1180&gt;0,G1180&gt;0),COUNTIF($B$2:B1180,B1180),COUNTIFS($B$2:B1180,B1180,$E$2:E1180,"&gt;0")),"")</f>
        <v/>
      </c>
    </row>
    <row r="1181" spans="1:16" x14ac:dyDescent="0.35">
      <c r="A1181" s="51" t="str">
        <f t="shared" si="54"/>
        <v/>
      </c>
      <c r="B1181" s="99"/>
      <c r="C1181" s="3"/>
      <c r="D1181" s="13"/>
      <c r="E1181" s="13"/>
      <c r="F1181" s="13"/>
      <c r="G1181" s="81"/>
      <c r="H1181" s="107" t="str">
        <f>IF(B1181&lt;&gt;"",IF(OR(O1181=0,O1181=999),"",SUMIFS($E$2:E1181,$A$2:A1181,A1181)-SUMIFS($F$2:F1181,$A$2:A1181,A1181)),"")</f>
        <v/>
      </c>
      <c r="I1181" s="109" t="str">
        <f t="shared" si="56"/>
        <v/>
      </c>
      <c r="J1181" s="113"/>
      <c r="K1181" s="90"/>
      <c r="L1181" s="73"/>
      <c r="M1181" s="69" t="str">
        <f>IF(C1181&lt;&gt;"",DailyLog!$S$3,"")</f>
        <v/>
      </c>
      <c r="N1181" s="56" t="str">
        <f t="shared" si="55"/>
        <v/>
      </c>
      <c r="O1181" s="53" t="str">
        <f>IF($B1181&lt;&gt;"",IF(ISNUMBER(_xlfn.XMATCH($B1181,Language!$A$6:$E$6)),0,IF(ISNUMBER(_xlfn.XMATCH($B1181,Language!$A$29:$E$29)),'Lista de Prestatarios'!$B$3,VLOOKUP(B1181,'Lista de Prestatarios'!$A$2:$B$500,2,FALSE))),"")</f>
        <v/>
      </c>
      <c r="P1181" s="58" t="str">
        <f>IF(B1181&lt;&gt;"",IF(OR(D1181&gt;0,G1181&gt;0),COUNTIF($B$2:B1181,B1181),COUNTIFS($B$2:B1181,B1181,$E$2:E1181,"&gt;0")),"")</f>
        <v/>
      </c>
    </row>
    <row r="1182" spans="1:16" x14ac:dyDescent="0.35">
      <c r="A1182" s="51" t="str">
        <f t="shared" si="54"/>
        <v/>
      </c>
      <c r="B1182" s="99"/>
      <c r="C1182" s="3"/>
      <c r="D1182" s="13"/>
      <c r="E1182" s="13"/>
      <c r="F1182" s="13"/>
      <c r="G1182" s="81"/>
      <c r="H1182" s="107" t="str">
        <f>IF(B1182&lt;&gt;"",IF(OR(O1182=0,O1182=999),"",SUMIFS($E$2:E1182,$A$2:A1182,A1182)-SUMIFS($F$2:F1182,$A$2:A1182,A1182)),"")</f>
        <v/>
      </c>
      <c r="I1182" s="109" t="str">
        <f t="shared" si="56"/>
        <v/>
      </c>
      <c r="J1182" s="113"/>
      <c r="K1182" s="90"/>
      <c r="L1182" s="73"/>
      <c r="M1182" s="69" t="str">
        <f>IF(C1182&lt;&gt;"",DailyLog!$S$3,"")</f>
        <v/>
      </c>
      <c r="N1182" s="56" t="str">
        <f t="shared" si="55"/>
        <v/>
      </c>
      <c r="O1182" s="53" t="str">
        <f>IF($B1182&lt;&gt;"",IF(ISNUMBER(_xlfn.XMATCH($B1182,Language!$A$6:$E$6)),0,IF(ISNUMBER(_xlfn.XMATCH($B1182,Language!$A$29:$E$29)),'Lista de Prestatarios'!$B$3,VLOOKUP(B1182,'Lista de Prestatarios'!$A$2:$B$500,2,FALSE))),"")</f>
        <v/>
      </c>
      <c r="P1182" s="58" t="str">
        <f>IF(B1182&lt;&gt;"",IF(OR(D1182&gt;0,G1182&gt;0),COUNTIF($B$2:B1182,B1182),COUNTIFS($B$2:B1182,B1182,$E$2:E1182,"&gt;0")),"")</f>
        <v/>
      </c>
    </row>
    <row r="1183" spans="1:16" x14ac:dyDescent="0.35">
      <c r="A1183" s="51" t="str">
        <f t="shared" si="54"/>
        <v/>
      </c>
      <c r="B1183" s="99"/>
      <c r="C1183" s="3"/>
      <c r="D1183" s="13"/>
      <c r="E1183" s="13"/>
      <c r="F1183" s="13"/>
      <c r="G1183" s="81"/>
      <c r="H1183" s="107" t="str">
        <f>IF(B1183&lt;&gt;"",IF(OR(O1183=0,O1183=999),"",SUMIFS($E$2:E1183,$A$2:A1183,A1183)-SUMIFS($F$2:F1183,$A$2:A1183,A1183)),"")</f>
        <v/>
      </c>
      <c r="I1183" s="109" t="str">
        <f t="shared" si="56"/>
        <v/>
      </c>
      <c r="J1183" s="113"/>
      <c r="K1183" s="90"/>
      <c r="L1183" s="73"/>
      <c r="M1183" s="69" t="str">
        <f>IF(C1183&lt;&gt;"",DailyLog!$S$3,"")</f>
        <v/>
      </c>
      <c r="N1183" s="56" t="str">
        <f t="shared" si="55"/>
        <v/>
      </c>
      <c r="O1183" s="53" t="str">
        <f>IF($B1183&lt;&gt;"",IF(ISNUMBER(_xlfn.XMATCH($B1183,Language!$A$6:$E$6)),0,IF(ISNUMBER(_xlfn.XMATCH($B1183,Language!$A$29:$E$29)),'Lista de Prestatarios'!$B$3,VLOOKUP(B1183,'Lista de Prestatarios'!$A$2:$B$500,2,FALSE))),"")</f>
        <v/>
      </c>
      <c r="P1183" s="58" t="str">
        <f>IF(B1183&lt;&gt;"",IF(OR(D1183&gt;0,G1183&gt;0),COUNTIF($B$2:B1183,B1183),COUNTIFS($B$2:B1183,B1183,$E$2:E1183,"&gt;0")),"")</f>
        <v/>
      </c>
    </row>
    <row r="1184" spans="1:16" x14ac:dyDescent="0.35">
      <c r="A1184" s="51" t="str">
        <f t="shared" si="54"/>
        <v/>
      </c>
      <c r="B1184" s="99"/>
      <c r="C1184" s="3"/>
      <c r="D1184" s="13"/>
      <c r="E1184" s="13"/>
      <c r="F1184" s="13"/>
      <c r="G1184" s="81"/>
      <c r="H1184" s="107" t="str">
        <f>IF(B1184&lt;&gt;"",IF(OR(O1184=0,O1184=999),"",SUMIFS($E$2:E1184,$A$2:A1184,A1184)-SUMIFS($F$2:F1184,$A$2:A1184,A1184)),"")</f>
        <v/>
      </c>
      <c r="I1184" s="109" t="str">
        <f t="shared" si="56"/>
        <v/>
      </c>
      <c r="J1184" s="113"/>
      <c r="K1184" s="90"/>
      <c r="L1184" s="73"/>
      <c r="M1184" s="69" t="str">
        <f>IF(C1184&lt;&gt;"",DailyLog!$S$3,"")</f>
        <v/>
      </c>
      <c r="N1184" s="56" t="str">
        <f t="shared" si="55"/>
        <v/>
      </c>
      <c r="O1184" s="53" t="str">
        <f>IF($B1184&lt;&gt;"",IF(ISNUMBER(_xlfn.XMATCH($B1184,Language!$A$6:$E$6)),0,IF(ISNUMBER(_xlfn.XMATCH($B1184,Language!$A$29:$E$29)),'Lista de Prestatarios'!$B$3,VLOOKUP(B1184,'Lista de Prestatarios'!$A$2:$B$500,2,FALSE))),"")</f>
        <v/>
      </c>
      <c r="P1184" s="58" t="str">
        <f>IF(B1184&lt;&gt;"",IF(OR(D1184&gt;0,G1184&gt;0),COUNTIF($B$2:B1184,B1184),COUNTIFS($B$2:B1184,B1184,$E$2:E1184,"&gt;0")),"")</f>
        <v/>
      </c>
    </row>
    <row r="1185" spans="1:16" x14ac:dyDescent="0.35">
      <c r="A1185" s="51" t="str">
        <f t="shared" si="54"/>
        <v/>
      </c>
      <c r="B1185" s="99"/>
      <c r="C1185" s="3"/>
      <c r="D1185" s="13"/>
      <c r="E1185" s="13"/>
      <c r="F1185" s="13"/>
      <c r="G1185" s="81"/>
      <c r="H1185" s="107" t="str">
        <f>IF(B1185&lt;&gt;"",IF(OR(O1185=0,O1185=999),"",SUMIFS($E$2:E1185,$A$2:A1185,A1185)-SUMIFS($F$2:F1185,$A$2:A1185,A1185)),"")</f>
        <v/>
      </c>
      <c r="I1185" s="109" t="str">
        <f t="shared" si="56"/>
        <v/>
      </c>
      <c r="J1185" s="113"/>
      <c r="K1185" s="90"/>
      <c r="L1185" s="73"/>
      <c r="M1185" s="69" t="str">
        <f>IF(C1185&lt;&gt;"",DailyLog!$S$3,"")</f>
        <v/>
      </c>
      <c r="N1185" s="56" t="str">
        <f t="shared" si="55"/>
        <v/>
      </c>
      <c r="O1185" s="53" t="str">
        <f>IF($B1185&lt;&gt;"",IF(ISNUMBER(_xlfn.XMATCH($B1185,Language!$A$6:$E$6)),0,IF(ISNUMBER(_xlfn.XMATCH($B1185,Language!$A$29:$E$29)),'Lista de Prestatarios'!$B$3,VLOOKUP(B1185,'Lista de Prestatarios'!$A$2:$B$500,2,FALSE))),"")</f>
        <v/>
      </c>
      <c r="P1185" s="58" t="str">
        <f>IF(B1185&lt;&gt;"",IF(OR(D1185&gt;0,G1185&gt;0),COUNTIF($B$2:B1185,B1185),COUNTIFS($B$2:B1185,B1185,$E$2:E1185,"&gt;0")),"")</f>
        <v/>
      </c>
    </row>
    <row r="1186" spans="1:16" x14ac:dyDescent="0.35">
      <c r="A1186" s="51" t="str">
        <f t="shared" si="54"/>
        <v/>
      </c>
      <c r="B1186" s="99"/>
      <c r="C1186" s="3"/>
      <c r="D1186" s="13"/>
      <c r="E1186" s="13"/>
      <c r="F1186" s="13"/>
      <c r="G1186" s="81"/>
      <c r="H1186" s="107" t="str">
        <f>IF(B1186&lt;&gt;"",IF(OR(O1186=0,O1186=999),"",SUMIFS($E$2:E1186,$A$2:A1186,A1186)-SUMIFS($F$2:F1186,$A$2:A1186,A1186)),"")</f>
        <v/>
      </c>
      <c r="I1186" s="109" t="str">
        <f t="shared" si="56"/>
        <v/>
      </c>
      <c r="J1186" s="113"/>
      <c r="K1186" s="90"/>
      <c r="L1186" s="73"/>
      <c r="M1186" s="69" t="str">
        <f>IF(C1186&lt;&gt;"",DailyLog!$S$3,"")</f>
        <v/>
      </c>
      <c r="N1186" s="56" t="str">
        <f t="shared" si="55"/>
        <v/>
      </c>
      <c r="O1186" s="53" t="str">
        <f>IF($B1186&lt;&gt;"",IF(ISNUMBER(_xlfn.XMATCH($B1186,Language!$A$6:$E$6)),0,IF(ISNUMBER(_xlfn.XMATCH($B1186,Language!$A$29:$E$29)),'Lista de Prestatarios'!$B$3,VLOOKUP(B1186,'Lista de Prestatarios'!$A$2:$B$500,2,FALSE))),"")</f>
        <v/>
      </c>
      <c r="P1186" s="58" t="str">
        <f>IF(B1186&lt;&gt;"",IF(OR(D1186&gt;0,G1186&gt;0),COUNTIF($B$2:B1186,B1186),COUNTIFS($B$2:B1186,B1186,$E$2:E1186,"&gt;0")),"")</f>
        <v/>
      </c>
    </row>
    <row r="1187" spans="1:16" x14ac:dyDescent="0.35">
      <c r="A1187" s="51" t="str">
        <f t="shared" si="54"/>
        <v/>
      </c>
      <c r="B1187" s="99"/>
      <c r="C1187" s="3"/>
      <c r="D1187" s="13"/>
      <c r="E1187" s="13"/>
      <c r="F1187" s="13"/>
      <c r="G1187" s="81"/>
      <c r="H1187" s="107" t="str">
        <f>IF(B1187&lt;&gt;"",IF(OR(O1187=0,O1187=999),"",SUMIFS($E$2:E1187,$A$2:A1187,A1187)-SUMIFS($F$2:F1187,$A$2:A1187,A1187)),"")</f>
        <v/>
      </c>
      <c r="I1187" s="109" t="str">
        <f t="shared" si="56"/>
        <v/>
      </c>
      <c r="J1187" s="113"/>
      <c r="K1187" s="90"/>
      <c r="L1187" s="73"/>
      <c r="M1187" s="69" t="str">
        <f>IF(C1187&lt;&gt;"",DailyLog!$S$3,"")</f>
        <v/>
      </c>
      <c r="N1187" s="56" t="str">
        <f t="shared" si="55"/>
        <v/>
      </c>
      <c r="O1187" s="53" t="str">
        <f>IF($B1187&lt;&gt;"",IF(ISNUMBER(_xlfn.XMATCH($B1187,Language!$A$6:$E$6)),0,IF(ISNUMBER(_xlfn.XMATCH($B1187,Language!$A$29:$E$29)),'Lista de Prestatarios'!$B$3,VLOOKUP(B1187,'Lista de Prestatarios'!$A$2:$B$500,2,FALSE))),"")</f>
        <v/>
      </c>
      <c r="P1187" s="58" t="str">
        <f>IF(B1187&lt;&gt;"",IF(OR(D1187&gt;0,G1187&gt;0),COUNTIF($B$2:B1187,B1187),COUNTIFS($B$2:B1187,B1187,$E$2:E1187,"&gt;0")),"")</f>
        <v/>
      </c>
    </row>
    <row r="1188" spans="1:16" x14ac:dyDescent="0.35">
      <c r="A1188" s="51" t="str">
        <f t="shared" si="54"/>
        <v/>
      </c>
      <c r="B1188" s="99"/>
      <c r="C1188" s="3"/>
      <c r="D1188" s="13"/>
      <c r="E1188" s="13"/>
      <c r="F1188" s="13"/>
      <c r="G1188" s="81"/>
      <c r="H1188" s="107" t="str">
        <f>IF(B1188&lt;&gt;"",IF(OR(O1188=0,O1188=999),"",SUMIFS($E$2:E1188,$A$2:A1188,A1188)-SUMIFS($F$2:F1188,$A$2:A1188,A1188)),"")</f>
        <v/>
      </c>
      <c r="I1188" s="109" t="str">
        <f t="shared" si="56"/>
        <v/>
      </c>
      <c r="J1188" s="113"/>
      <c r="K1188" s="90"/>
      <c r="L1188" s="73"/>
      <c r="M1188" s="69" t="str">
        <f>IF(C1188&lt;&gt;"",DailyLog!$S$3,"")</f>
        <v/>
      </c>
      <c r="N1188" s="56" t="str">
        <f t="shared" si="55"/>
        <v/>
      </c>
      <c r="O1188" s="53" t="str">
        <f>IF($B1188&lt;&gt;"",IF(ISNUMBER(_xlfn.XMATCH($B1188,Language!$A$6:$E$6)),0,IF(ISNUMBER(_xlfn.XMATCH($B1188,Language!$A$29:$E$29)),'Lista de Prestatarios'!$B$3,VLOOKUP(B1188,'Lista de Prestatarios'!$A$2:$B$500,2,FALSE))),"")</f>
        <v/>
      </c>
      <c r="P1188" s="58" t="str">
        <f>IF(B1188&lt;&gt;"",IF(OR(D1188&gt;0,G1188&gt;0),COUNTIF($B$2:B1188,B1188),COUNTIFS($B$2:B1188,B1188,$E$2:E1188,"&gt;0")),"")</f>
        <v/>
      </c>
    </row>
    <row r="1189" spans="1:16" x14ac:dyDescent="0.35">
      <c r="A1189" s="51" t="str">
        <f t="shared" si="54"/>
        <v/>
      </c>
      <c r="B1189" s="99"/>
      <c r="C1189" s="3"/>
      <c r="D1189" s="13"/>
      <c r="E1189" s="13"/>
      <c r="F1189" s="13"/>
      <c r="G1189" s="81"/>
      <c r="H1189" s="107" t="str">
        <f>IF(B1189&lt;&gt;"",IF(OR(O1189=0,O1189=999),"",SUMIFS($E$2:E1189,$A$2:A1189,A1189)-SUMIFS($F$2:F1189,$A$2:A1189,A1189)),"")</f>
        <v/>
      </c>
      <c r="I1189" s="109" t="str">
        <f t="shared" si="56"/>
        <v/>
      </c>
      <c r="J1189" s="113"/>
      <c r="K1189" s="90"/>
      <c r="L1189" s="73"/>
      <c r="M1189" s="69" t="str">
        <f>IF(C1189&lt;&gt;"",DailyLog!$S$3,"")</f>
        <v/>
      </c>
      <c r="N1189" s="56" t="str">
        <f t="shared" si="55"/>
        <v/>
      </c>
      <c r="O1189" s="53" t="str">
        <f>IF($B1189&lt;&gt;"",IF(ISNUMBER(_xlfn.XMATCH($B1189,Language!$A$6:$E$6)),0,IF(ISNUMBER(_xlfn.XMATCH($B1189,Language!$A$29:$E$29)),'Lista de Prestatarios'!$B$3,VLOOKUP(B1189,'Lista de Prestatarios'!$A$2:$B$500,2,FALSE))),"")</f>
        <v/>
      </c>
      <c r="P1189" s="58" t="str">
        <f>IF(B1189&lt;&gt;"",IF(OR(D1189&gt;0,G1189&gt;0),COUNTIF($B$2:B1189,B1189),COUNTIFS($B$2:B1189,B1189,$E$2:E1189,"&gt;0")),"")</f>
        <v/>
      </c>
    </row>
    <row r="1190" spans="1:16" x14ac:dyDescent="0.35">
      <c r="A1190" s="51" t="str">
        <f t="shared" si="54"/>
        <v/>
      </c>
      <c r="B1190" s="99"/>
      <c r="C1190" s="3"/>
      <c r="D1190" s="13"/>
      <c r="E1190" s="13"/>
      <c r="F1190" s="13"/>
      <c r="G1190" s="81"/>
      <c r="H1190" s="107" t="str">
        <f>IF(B1190&lt;&gt;"",IF(OR(O1190=0,O1190=999),"",SUMIFS($E$2:E1190,$A$2:A1190,A1190)-SUMIFS($F$2:F1190,$A$2:A1190,A1190)),"")</f>
        <v/>
      </c>
      <c r="I1190" s="109" t="str">
        <f t="shared" si="56"/>
        <v/>
      </c>
      <c r="J1190" s="113"/>
      <c r="K1190" s="90"/>
      <c r="L1190" s="73"/>
      <c r="M1190" s="69" t="str">
        <f>IF(C1190&lt;&gt;"",DailyLog!$S$3,"")</f>
        <v/>
      </c>
      <c r="N1190" s="56" t="str">
        <f t="shared" si="55"/>
        <v/>
      </c>
      <c r="O1190" s="53" t="str">
        <f>IF($B1190&lt;&gt;"",IF(ISNUMBER(_xlfn.XMATCH($B1190,Language!$A$6:$E$6)),0,IF(ISNUMBER(_xlfn.XMATCH($B1190,Language!$A$29:$E$29)),'Lista de Prestatarios'!$B$3,VLOOKUP(B1190,'Lista de Prestatarios'!$A$2:$B$500,2,FALSE))),"")</f>
        <v/>
      </c>
      <c r="P1190" s="58" t="str">
        <f>IF(B1190&lt;&gt;"",IF(OR(D1190&gt;0,G1190&gt;0),COUNTIF($B$2:B1190,B1190),COUNTIFS($B$2:B1190,B1190,$E$2:E1190,"&gt;0")),"")</f>
        <v/>
      </c>
    </row>
    <row r="1191" spans="1:16" x14ac:dyDescent="0.35">
      <c r="A1191" s="51" t="str">
        <f t="shared" si="54"/>
        <v/>
      </c>
      <c r="B1191" s="99"/>
      <c r="C1191" s="3"/>
      <c r="D1191" s="13"/>
      <c r="E1191" s="13"/>
      <c r="F1191" s="13"/>
      <c r="G1191" s="81"/>
      <c r="H1191" s="107" t="str">
        <f>IF(B1191&lt;&gt;"",IF(OR(O1191=0,O1191=999),"",SUMIFS($E$2:E1191,$A$2:A1191,A1191)-SUMIFS($F$2:F1191,$A$2:A1191,A1191)),"")</f>
        <v/>
      </c>
      <c r="I1191" s="109" t="str">
        <f t="shared" si="56"/>
        <v/>
      </c>
      <c r="J1191" s="113"/>
      <c r="K1191" s="90"/>
      <c r="L1191" s="73"/>
      <c r="M1191" s="69" t="str">
        <f>IF(C1191&lt;&gt;"",DailyLog!$S$3,"")</f>
        <v/>
      </c>
      <c r="N1191" s="56" t="str">
        <f t="shared" si="55"/>
        <v/>
      </c>
      <c r="O1191" s="53" t="str">
        <f>IF($B1191&lt;&gt;"",IF(ISNUMBER(_xlfn.XMATCH($B1191,Language!$A$6:$E$6)),0,IF(ISNUMBER(_xlfn.XMATCH($B1191,Language!$A$29:$E$29)),'Lista de Prestatarios'!$B$3,VLOOKUP(B1191,'Lista de Prestatarios'!$A$2:$B$500,2,FALSE))),"")</f>
        <v/>
      </c>
      <c r="P1191" s="58" t="str">
        <f>IF(B1191&lt;&gt;"",IF(OR(D1191&gt;0,G1191&gt;0),COUNTIF($B$2:B1191,B1191),COUNTIFS($B$2:B1191,B1191,$E$2:E1191,"&gt;0")),"")</f>
        <v/>
      </c>
    </row>
    <row r="1192" spans="1:16" x14ac:dyDescent="0.35">
      <c r="A1192" s="51" t="str">
        <f t="shared" si="54"/>
        <v/>
      </c>
      <c r="B1192" s="99"/>
      <c r="C1192" s="3"/>
      <c r="D1192" s="13"/>
      <c r="E1192" s="13"/>
      <c r="F1192" s="13"/>
      <c r="G1192" s="81"/>
      <c r="H1192" s="107" t="str">
        <f>IF(B1192&lt;&gt;"",IF(OR(O1192=0,O1192=999),"",SUMIFS($E$2:E1192,$A$2:A1192,A1192)-SUMIFS($F$2:F1192,$A$2:A1192,A1192)),"")</f>
        <v/>
      </c>
      <c r="I1192" s="109" t="str">
        <f t="shared" si="56"/>
        <v/>
      </c>
      <c r="J1192" s="113"/>
      <c r="K1192" s="90"/>
      <c r="L1192" s="73"/>
      <c r="M1192" s="69" t="str">
        <f>IF(C1192&lt;&gt;"",DailyLog!$S$3,"")</f>
        <v/>
      </c>
      <c r="N1192" s="56" t="str">
        <f t="shared" si="55"/>
        <v/>
      </c>
      <c r="O1192" s="53" t="str">
        <f>IF($B1192&lt;&gt;"",IF(ISNUMBER(_xlfn.XMATCH($B1192,Language!$A$6:$E$6)),0,IF(ISNUMBER(_xlfn.XMATCH($B1192,Language!$A$29:$E$29)),'Lista de Prestatarios'!$B$3,VLOOKUP(B1192,'Lista de Prestatarios'!$A$2:$B$500,2,FALSE))),"")</f>
        <v/>
      </c>
      <c r="P1192" s="58" t="str">
        <f>IF(B1192&lt;&gt;"",IF(OR(D1192&gt;0,G1192&gt;0),COUNTIF($B$2:B1192,B1192),COUNTIFS($B$2:B1192,B1192,$E$2:E1192,"&gt;0")),"")</f>
        <v/>
      </c>
    </row>
    <row r="1193" spans="1:16" x14ac:dyDescent="0.35">
      <c r="A1193" s="51" t="str">
        <f t="shared" si="54"/>
        <v/>
      </c>
      <c r="B1193" s="99"/>
      <c r="C1193" s="3"/>
      <c r="D1193" s="13"/>
      <c r="E1193" s="13"/>
      <c r="F1193" s="13"/>
      <c r="G1193" s="81"/>
      <c r="H1193" s="107" t="str">
        <f>IF(B1193&lt;&gt;"",IF(OR(O1193=0,O1193=999),"",SUMIFS($E$2:E1193,$A$2:A1193,A1193)-SUMIFS($F$2:F1193,$A$2:A1193,A1193)),"")</f>
        <v/>
      </c>
      <c r="I1193" s="109" t="str">
        <f t="shared" si="56"/>
        <v/>
      </c>
      <c r="J1193" s="113"/>
      <c r="K1193" s="90"/>
      <c r="L1193" s="73"/>
      <c r="M1193" s="69" t="str">
        <f>IF(C1193&lt;&gt;"",DailyLog!$S$3,"")</f>
        <v/>
      </c>
      <c r="N1193" s="56" t="str">
        <f t="shared" si="55"/>
        <v/>
      </c>
      <c r="O1193" s="53" t="str">
        <f>IF($B1193&lt;&gt;"",IF(ISNUMBER(_xlfn.XMATCH($B1193,Language!$A$6:$E$6)),0,IF(ISNUMBER(_xlfn.XMATCH($B1193,Language!$A$29:$E$29)),'Lista de Prestatarios'!$B$3,VLOOKUP(B1193,'Lista de Prestatarios'!$A$2:$B$500,2,FALSE))),"")</f>
        <v/>
      </c>
      <c r="P1193" s="58" t="str">
        <f>IF(B1193&lt;&gt;"",IF(OR(D1193&gt;0,G1193&gt;0),COUNTIF($B$2:B1193,B1193),COUNTIFS($B$2:B1193,B1193,$E$2:E1193,"&gt;0")),"")</f>
        <v/>
      </c>
    </row>
    <row r="1194" spans="1:16" x14ac:dyDescent="0.35">
      <c r="A1194" s="51" t="str">
        <f t="shared" si="54"/>
        <v/>
      </c>
      <c r="B1194" s="99"/>
      <c r="C1194" s="3"/>
      <c r="D1194" s="13"/>
      <c r="E1194" s="13"/>
      <c r="F1194" s="13"/>
      <c r="G1194" s="81"/>
      <c r="H1194" s="107" t="str">
        <f>IF(B1194&lt;&gt;"",IF(OR(O1194=0,O1194=999),"",SUMIFS($E$2:E1194,$A$2:A1194,A1194)-SUMIFS($F$2:F1194,$A$2:A1194,A1194)),"")</f>
        <v/>
      </c>
      <c r="I1194" s="109" t="str">
        <f t="shared" si="56"/>
        <v/>
      </c>
      <c r="J1194" s="113"/>
      <c r="K1194" s="90"/>
      <c r="L1194" s="73"/>
      <c r="M1194" s="69" t="str">
        <f>IF(C1194&lt;&gt;"",DailyLog!$S$3,"")</f>
        <v/>
      </c>
      <c r="N1194" s="56" t="str">
        <f t="shared" si="55"/>
        <v/>
      </c>
      <c r="O1194" s="53" t="str">
        <f>IF($B1194&lt;&gt;"",IF(ISNUMBER(_xlfn.XMATCH($B1194,Language!$A$6:$E$6)),0,IF(ISNUMBER(_xlfn.XMATCH($B1194,Language!$A$29:$E$29)),'Lista de Prestatarios'!$B$3,VLOOKUP(B1194,'Lista de Prestatarios'!$A$2:$B$500,2,FALSE))),"")</f>
        <v/>
      </c>
      <c r="P1194" s="58" t="str">
        <f>IF(B1194&lt;&gt;"",IF(OR(D1194&gt;0,G1194&gt;0),COUNTIF($B$2:B1194,B1194),COUNTIFS($B$2:B1194,B1194,$E$2:E1194,"&gt;0")),"")</f>
        <v/>
      </c>
    </row>
    <row r="1195" spans="1:16" x14ac:dyDescent="0.35">
      <c r="A1195" s="51" t="str">
        <f t="shared" si="54"/>
        <v/>
      </c>
      <c r="B1195" s="99"/>
      <c r="C1195" s="3"/>
      <c r="D1195" s="13"/>
      <c r="E1195" s="13"/>
      <c r="F1195" s="13"/>
      <c r="G1195" s="81"/>
      <c r="H1195" s="107" t="str">
        <f>IF(B1195&lt;&gt;"",IF(OR(O1195=0,O1195=999),"",SUMIFS($E$2:E1195,$A$2:A1195,A1195)-SUMIFS($F$2:F1195,$A$2:A1195,A1195)),"")</f>
        <v/>
      </c>
      <c r="I1195" s="109" t="str">
        <f t="shared" si="56"/>
        <v/>
      </c>
      <c r="J1195" s="113"/>
      <c r="K1195" s="90"/>
      <c r="L1195" s="73"/>
      <c r="M1195" s="69" t="str">
        <f>IF(C1195&lt;&gt;"",DailyLog!$S$3,"")</f>
        <v/>
      </c>
      <c r="N1195" s="56" t="str">
        <f t="shared" si="55"/>
        <v/>
      </c>
      <c r="O1195" s="53" t="str">
        <f>IF($B1195&lt;&gt;"",IF(ISNUMBER(_xlfn.XMATCH($B1195,Language!$A$6:$E$6)),0,IF(ISNUMBER(_xlfn.XMATCH($B1195,Language!$A$29:$E$29)),'Lista de Prestatarios'!$B$3,VLOOKUP(B1195,'Lista de Prestatarios'!$A$2:$B$500,2,FALSE))),"")</f>
        <v/>
      </c>
      <c r="P1195" s="58" t="str">
        <f>IF(B1195&lt;&gt;"",IF(OR(D1195&gt;0,G1195&gt;0),COUNTIF($B$2:B1195,B1195),COUNTIFS($B$2:B1195,B1195,$E$2:E1195,"&gt;0")),"")</f>
        <v/>
      </c>
    </row>
    <row r="1196" spans="1:16" x14ac:dyDescent="0.35">
      <c r="A1196" s="51" t="str">
        <f t="shared" si="54"/>
        <v/>
      </c>
      <c r="B1196" s="99"/>
      <c r="C1196" s="3"/>
      <c r="D1196" s="13"/>
      <c r="E1196" s="13"/>
      <c r="F1196" s="13"/>
      <c r="G1196" s="81"/>
      <c r="H1196" s="107" t="str">
        <f>IF(B1196&lt;&gt;"",IF(OR(O1196=0,O1196=999),"",SUMIFS($E$2:E1196,$A$2:A1196,A1196)-SUMIFS($F$2:F1196,$A$2:A1196,A1196)),"")</f>
        <v/>
      </c>
      <c r="I1196" s="109" t="str">
        <f t="shared" si="56"/>
        <v/>
      </c>
      <c r="J1196" s="113"/>
      <c r="K1196" s="90"/>
      <c r="L1196" s="73"/>
      <c r="M1196" s="69" t="str">
        <f>IF(C1196&lt;&gt;"",DailyLog!$S$3,"")</f>
        <v/>
      </c>
      <c r="N1196" s="56" t="str">
        <f t="shared" si="55"/>
        <v/>
      </c>
      <c r="O1196" s="53" t="str">
        <f>IF($B1196&lt;&gt;"",IF(ISNUMBER(_xlfn.XMATCH($B1196,Language!$A$6:$E$6)),0,IF(ISNUMBER(_xlfn.XMATCH($B1196,Language!$A$29:$E$29)),'Lista de Prestatarios'!$B$3,VLOOKUP(B1196,'Lista de Prestatarios'!$A$2:$B$500,2,FALSE))),"")</f>
        <v/>
      </c>
      <c r="P1196" s="58" t="str">
        <f>IF(B1196&lt;&gt;"",IF(OR(D1196&gt;0,G1196&gt;0),COUNTIF($B$2:B1196,B1196),COUNTIFS($B$2:B1196,B1196,$E$2:E1196,"&gt;0")),"")</f>
        <v/>
      </c>
    </row>
    <row r="1197" spans="1:16" x14ac:dyDescent="0.35">
      <c r="A1197" s="51" t="str">
        <f t="shared" si="54"/>
        <v/>
      </c>
      <c r="B1197" s="99"/>
      <c r="C1197" s="3"/>
      <c r="D1197" s="13"/>
      <c r="E1197" s="13"/>
      <c r="F1197" s="13"/>
      <c r="G1197" s="81"/>
      <c r="H1197" s="107" t="str">
        <f>IF(B1197&lt;&gt;"",IF(OR(O1197=0,O1197=999),"",SUMIFS($E$2:E1197,$A$2:A1197,A1197)-SUMIFS($F$2:F1197,$A$2:A1197,A1197)),"")</f>
        <v/>
      </c>
      <c r="I1197" s="109" t="str">
        <f t="shared" si="56"/>
        <v/>
      </c>
      <c r="J1197" s="113"/>
      <c r="K1197" s="90"/>
      <c r="L1197" s="73"/>
      <c r="M1197" s="69" t="str">
        <f>IF(C1197&lt;&gt;"",DailyLog!$S$3,"")</f>
        <v/>
      </c>
      <c r="N1197" s="56" t="str">
        <f t="shared" si="55"/>
        <v/>
      </c>
      <c r="O1197" s="53" t="str">
        <f>IF($B1197&lt;&gt;"",IF(ISNUMBER(_xlfn.XMATCH($B1197,Language!$A$6:$E$6)),0,IF(ISNUMBER(_xlfn.XMATCH($B1197,Language!$A$29:$E$29)),'Lista de Prestatarios'!$B$3,VLOOKUP(B1197,'Lista de Prestatarios'!$A$2:$B$500,2,FALSE))),"")</f>
        <v/>
      </c>
      <c r="P1197" s="58" t="str">
        <f>IF(B1197&lt;&gt;"",IF(OR(D1197&gt;0,G1197&gt;0),COUNTIF($B$2:B1197,B1197),COUNTIFS($B$2:B1197,B1197,$E$2:E1197,"&gt;0")),"")</f>
        <v/>
      </c>
    </row>
    <row r="1198" spans="1:16" x14ac:dyDescent="0.35">
      <c r="A1198" s="51" t="str">
        <f t="shared" si="54"/>
        <v/>
      </c>
      <c r="B1198" s="99"/>
      <c r="C1198" s="3"/>
      <c r="D1198" s="13"/>
      <c r="E1198" s="13"/>
      <c r="F1198" s="13"/>
      <c r="G1198" s="81"/>
      <c r="H1198" s="107" t="str">
        <f>IF(B1198&lt;&gt;"",IF(OR(O1198=0,O1198=999),"",SUMIFS($E$2:E1198,$A$2:A1198,A1198)-SUMIFS($F$2:F1198,$A$2:A1198,A1198)),"")</f>
        <v/>
      </c>
      <c r="I1198" s="109" t="str">
        <f t="shared" si="56"/>
        <v/>
      </c>
      <c r="J1198" s="113"/>
      <c r="K1198" s="90"/>
      <c r="L1198" s="73"/>
      <c r="M1198" s="69" t="str">
        <f>IF(C1198&lt;&gt;"",DailyLog!$S$3,"")</f>
        <v/>
      </c>
      <c r="N1198" s="56" t="str">
        <f t="shared" si="55"/>
        <v/>
      </c>
      <c r="O1198" s="53" t="str">
        <f>IF($B1198&lt;&gt;"",IF(ISNUMBER(_xlfn.XMATCH($B1198,Language!$A$6:$E$6)),0,IF(ISNUMBER(_xlfn.XMATCH($B1198,Language!$A$29:$E$29)),'Lista de Prestatarios'!$B$3,VLOOKUP(B1198,'Lista de Prestatarios'!$A$2:$B$500,2,FALSE))),"")</f>
        <v/>
      </c>
      <c r="P1198" s="58" t="str">
        <f>IF(B1198&lt;&gt;"",IF(OR(D1198&gt;0,G1198&gt;0),COUNTIF($B$2:B1198,B1198),COUNTIFS($B$2:B1198,B1198,$E$2:E1198,"&gt;0")),"")</f>
        <v/>
      </c>
    </row>
    <row r="1199" spans="1:16" x14ac:dyDescent="0.35">
      <c r="A1199" s="51" t="str">
        <f t="shared" si="54"/>
        <v/>
      </c>
      <c r="B1199" s="99"/>
      <c r="C1199" s="3"/>
      <c r="D1199" s="13"/>
      <c r="E1199" s="13"/>
      <c r="F1199" s="13"/>
      <c r="G1199" s="81"/>
      <c r="H1199" s="107" t="str">
        <f>IF(B1199&lt;&gt;"",IF(OR(O1199=0,O1199=999),"",SUMIFS($E$2:E1199,$A$2:A1199,A1199)-SUMIFS($F$2:F1199,$A$2:A1199,A1199)),"")</f>
        <v/>
      </c>
      <c r="I1199" s="109" t="str">
        <f t="shared" si="56"/>
        <v/>
      </c>
      <c r="J1199" s="113"/>
      <c r="K1199" s="90"/>
      <c r="L1199" s="73"/>
      <c r="M1199" s="69" t="str">
        <f>IF(C1199&lt;&gt;"",DailyLog!$S$3,"")</f>
        <v/>
      </c>
      <c r="N1199" s="56" t="str">
        <f t="shared" si="55"/>
        <v/>
      </c>
      <c r="O1199" s="53" t="str">
        <f>IF($B1199&lt;&gt;"",IF(ISNUMBER(_xlfn.XMATCH($B1199,Language!$A$6:$E$6)),0,IF(ISNUMBER(_xlfn.XMATCH($B1199,Language!$A$29:$E$29)),'Lista de Prestatarios'!$B$3,VLOOKUP(B1199,'Lista de Prestatarios'!$A$2:$B$500,2,FALSE))),"")</f>
        <v/>
      </c>
      <c r="P1199" s="58" t="str">
        <f>IF(B1199&lt;&gt;"",IF(OR(D1199&gt;0,G1199&gt;0),COUNTIF($B$2:B1199,B1199),COUNTIFS($B$2:B1199,B1199,$E$2:E1199,"&gt;0")),"")</f>
        <v/>
      </c>
    </row>
    <row r="1200" spans="1:16" x14ac:dyDescent="0.35">
      <c r="A1200" s="51" t="str">
        <f t="shared" si="54"/>
        <v/>
      </c>
      <c r="B1200" s="99"/>
      <c r="C1200" s="3"/>
      <c r="D1200" s="13"/>
      <c r="E1200" s="13"/>
      <c r="F1200" s="13"/>
      <c r="G1200" s="81"/>
      <c r="H1200" s="107" t="str">
        <f>IF(B1200&lt;&gt;"",IF(OR(O1200=0,O1200=999),"",SUMIFS($E$2:E1200,$A$2:A1200,A1200)-SUMIFS($F$2:F1200,$A$2:A1200,A1200)),"")</f>
        <v/>
      </c>
      <c r="I1200" s="109" t="str">
        <f t="shared" si="56"/>
        <v/>
      </c>
      <c r="J1200" s="113"/>
      <c r="K1200" s="90"/>
      <c r="L1200" s="73"/>
      <c r="M1200" s="69" t="str">
        <f>IF(C1200&lt;&gt;"",DailyLog!$S$3,"")</f>
        <v/>
      </c>
      <c r="N1200" s="56" t="str">
        <f t="shared" si="55"/>
        <v/>
      </c>
      <c r="O1200" s="53" t="str">
        <f>IF($B1200&lt;&gt;"",IF(ISNUMBER(_xlfn.XMATCH($B1200,Language!$A$6:$E$6)),0,IF(ISNUMBER(_xlfn.XMATCH($B1200,Language!$A$29:$E$29)),'Lista de Prestatarios'!$B$3,VLOOKUP(B1200,'Lista de Prestatarios'!$A$2:$B$500,2,FALSE))),"")</f>
        <v/>
      </c>
      <c r="P1200" s="58" t="str">
        <f>IF(B1200&lt;&gt;"",IF(OR(D1200&gt;0,G1200&gt;0),COUNTIF($B$2:B1200,B1200),COUNTIFS($B$2:B1200,B1200,$E$2:E1200,"&gt;0")),"")</f>
        <v/>
      </c>
    </row>
    <row r="1201" spans="1:16" x14ac:dyDescent="0.35">
      <c r="A1201" s="51" t="str">
        <f t="shared" si="54"/>
        <v/>
      </c>
      <c r="B1201" s="99"/>
      <c r="C1201" s="3"/>
      <c r="D1201" s="13"/>
      <c r="E1201" s="13"/>
      <c r="F1201" s="13"/>
      <c r="G1201" s="81"/>
      <c r="H1201" s="107" t="str">
        <f>IF(B1201&lt;&gt;"",IF(OR(O1201=0,O1201=999),"",SUMIFS($E$2:E1201,$A$2:A1201,A1201)-SUMIFS($F$2:F1201,$A$2:A1201,A1201)),"")</f>
        <v/>
      </c>
      <c r="I1201" s="109" t="str">
        <f t="shared" si="56"/>
        <v/>
      </c>
      <c r="J1201" s="113"/>
      <c r="K1201" s="90"/>
      <c r="L1201" s="73"/>
      <c r="M1201" s="69" t="str">
        <f>IF(C1201&lt;&gt;"",DailyLog!$S$3,"")</f>
        <v/>
      </c>
      <c r="N1201" s="56" t="str">
        <f t="shared" si="55"/>
        <v/>
      </c>
      <c r="O1201" s="53" t="str">
        <f>IF($B1201&lt;&gt;"",IF(ISNUMBER(_xlfn.XMATCH($B1201,Language!$A$6:$E$6)),0,IF(ISNUMBER(_xlfn.XMATCH($B1201,Language!$A$29:$E$29)),'Lista de Prestatarios'!$B$3,VLOOKUP(B1201,'Lista de Prestatarios'!$A$2:$B$500,2,FALSE))),"")</f>
        <v/>
      </c>
      <c r="P1201" s="58" t="str">
        <f>IF(B1201&lt;&gt;"",IF(OR(D1201&gt;0,G1201&gt;0),COUNTIF($B$2:B1201,B1201),COUNTIFS($B$2:B1201,B1201,$E$2:E1201,"&gt;0")),"")</f>
        <v/>
      </c>
    </row>
    <row r="1202" spans="1:16" x14ac:dyDescent="0.35">
      <c r="A1202" s="51" t="str">
        <f t="shared" si="54"/>
        <v/>
      </c>
      <c r="B1202" s="99"/>
      <c r="C1202" s="3"/>
      <c r="D1202" s="13"/>
      <c r="E1202" s="13"/>
      <c r="F1202" s="13"/>
      <c r="G1202" s="81"/>
      <c r="H1202" s="107" t="str">
        <f>IF(B1202&lt;&gt;"",IF(OR(O1202=0,O1202=999),"",SUMIFS($E$2:E1202,$A$2:A1202,A1202)-SUMIFS($F$2:F1202,$A$2:A1202,A1202)),"")</f>
        <v/>
      </c>
      <c r="I1202" s="109" t="str">
        <f t="shared" si="56"/>
        <v/>
      </c>
      <c r="J1202" s="113"/>
      <c r="K1202" s="90"/>
      <c r="L1202" s="73"/>
      <c r="M1202" s="69" t="str">
        <f>IF(C1202&lt;&gt;"",DailyLog!$S$3,"")</f>
        <v/>
      </c>
      <c r="N1202" s="56" t="str">
        <f t="shared" si="55"/>
        <v/>
      </c>
      <c r="O1202" s="53" t="str">
        <f>IF($B1202&lt;&gt;"",IF(ISNUMBER(_xlfn.XMATCH($B1202,Language!$A$6:$E$6)),0,IF(ISNUMBER(_xlfn.XMATCH($B1202,Language!$A$29:$E$29)),'Lista de Prestatarios'!$B$3,VLOOKUP(B1202,'Lista de Prestatarios'!$A$2:$B$500,2,FALSE))),"")</f>
        <v/>
      </c>
      <c r="P1202" s="58" t="str">
        <f>IF(B1202&lt;&gt;"",IF(OR(D1202&gt;0,G1202&gt;0),COUNTIF($B$2:B1202,B1202),COUNTIFS($B$2:B1202,B1202,$E$2:E1202,"&gt;0")),"")</f>
        <v/>
      </c>
    </row>
    <row r="1203" spans="1:16" x14ac:dyDescent="0.35">
      <c r="A1203" s="51" t="str">
        <f t="shared" si="54"/>
        <v/>
      </c>
      <c r="B1203" s="99"/>
      <c r="C1203" s="3"/>
      <c r="D1203" s="13"/>
      <c r="E1203" s="13"/>
      <c r="F1203" s="13"/>
      <c r="G1203" s="81"/>
      <c r="H1203" s="107" t="str">
        <f>IF(B1203&lt;&gt;"",IF(OR(O1203=0,O1203=999),"",SUMIFS($E$2:E1203,$A$2:A1203,A1203)-SUMIFS($F$2:F1203,$A$2:A1203,A1203)),"")</f>
        <v/>
      </c>
      <c r="I1203" s="109" t="str">
        <f t="shared" si="56"/>
        <v/>
      </c>
      <c r="J1203" s="113"/>
      <c r="K1203" s="90"/>
      <c r="L1203" s="73"/>
      <c r="M1203" s="69" t="str">
        <f>IF(C1203&lt;&gt;"",DailyLog!$S$3,"")</f>
        <v/>
      </c>
      <c r="N1203" s="56" t="str">
        <f t="shared" si="55"/>
        <v/>
      </c>
      <c r="O1203" s="53" t="str">
        <f>IF($B1203&lt;&gt;"",IF(ISNUMBER(_xlfn.XMATCH($B1203,Language!$A$6:$E$6)),0,IF(ISNUMBER(_xlfn.XMATCH($B1203,Language!$A$29:$E$29)),'Lista de Prestatarios'!$B$3,VLOOKUP(B1203,'Lista de Prestatarios'!$A$2:$B$500,2,FALSE))),"")</f>
        <v/>
      </c>
      <c r="P1203" s="58" t="str">
        <f>IF(B1203&lt;&gt;"",IF(OR(D1203&gt;0,G1203&gt;0),COUNTIF($B$2:B1203,B1203),COUNTIFS($B$2:B1203,B1203,$E$2:E1203,"&gt;0")),"")</f>
        <v/>
      </c>
    </row>
    <row r="1204" spans="1:16" x14ac:dyDescent="0.35">
      <c r="A1204" s="51" t="str">
        <f t="shared" si="54"/>
        <v/>
      </c>
      <c r="B1204" s="99"/>
      <c r="C1204" s="3"/>
      <c r="D1204" s="13"/>
      <c r="E1204" s="13"/>
      <c r="F1204" s="13"/>
      <c r="G1204" s="81"/>
      <c r="H1204" s="107" t="str">
        <f>IF(B1204&lt;&gt;"",IF(OR(O1204=0,O1204=999),"",SUMIFS($E$2:E1204,$A$2:A1204,A1204)-SUMIFS($F$2:F1204,$A$2:A1204,A1204)),"")</f>
        <v/>
      </c>
      <c r="I1204" s="109" t="str">
        <f t="shared" si="56"/>
        <v/>
      </c>
      <c r="J1204" s="113"/>
      <c r="K1204" s="90"/>
      <c r="L1204" s="73"/>
      <c r="M1204" s="69" t="str">
        <f>IF(C1204&lt;&gt;"",DailyLog!$S$3,"")</f>
        <v/>
      </c>
      <c r="N1204" s="56" t="str">
        <f t="shared" si="55"/>
        <v/>
      </c>
      <c r="O1204" s="53" t="str">
        <f>IF($B1204&lt;&gt;"",IF(ISNUMBER(_xlfn.XMATCH($B1204,Language!$A$6:$E$6)),0,IF(ISNUMBER(_xlfn.XMATCH($B1204,Language!$A$29:$E$29)),'Lista de Prestatarios'!$B$3,VLOOKUP(B1204,'Lista de Prestatarios'!$A$2:$B$500,2,FALSE))),"")</f>
        <v/>
      </c>
      <c r="P1204" s="58" t="str">
        <f>IF(B1204&lt;&gt;"",IF(OR(D1204&gt;0,G1204&gt;0),COUNTIF($B$2:B1204,B1204),COUNTIFS($B$2:B1204,B1204,$E$2:E1204,"&gt;0")),"")</f>
        <v/>
      </c>
    </row>
    <row r="1205" spans="1:16" x14ac:dyDescent="0.35">
      <c r="A1205" s="51" t="str">
        <f t="shared" si="54"/>
        <v/>
      </c>
      <c r="B1205" s="99"/>
      <c r="C1205" s="3"/>
      <c r="D1205" s="13"/>
      <c r="E1205" s="13"/>
      <c r="F1205" s="13"/>
      <c r="G1205" s="81"/>
      <c r="H1205" s="107" t="str">
        <f>IF(B1205&lt;&gt;"",IF(OR(O1205=0,O1205=999),"",SUMIFS($E$2:E1205,$A$2:A1205,A1205)-SUMIFS($F$2:F1205,$A$2:A1205,A1205)),"")</f>
        <v/>
      </c>
      <c r="I1205" s="109" t="str">
        <f t="shared" si="56"/>
        <v/>
      </c>
      <c r="J1205" s="113"/>
      <c r="K1205" s="90"/>
      <c r="L1205" s="73"/>
      <c r="M1205" s="69" t="str">
        <f>IF(C1205&lt;&gt;"",DailyLog!$S$3,"")</f>
        <v/>
      </c>
      <c r="N1205" s="56" t="str">
        <f t="shared" si="55"/>
        <v/>
      </c>
      <c r="O1205" s="53" t="str">
        <f>IF($B1205&lt;&gt;"",IF(ISNUMBER(_xlfn.XMATCH($B1205,Language!$A$6:$E$6)),0,IF(ISNUMBER(_xlfn.XMATCH($B1205,Language!$A$29:$E$29)),'Lista de Prestatarios'!$B$3,VLOOKUP(B1205,'Lista de Prestatarios'!$A$2:$B$500,2,FALSE))),"")</f>
        <v/>
      </c>
      <c r="P1205" s="58" t="str">
        <f>IF(B1205&lt;&gt;"",IF(OR(D1205&gt;0,G1205&gt;0),COUNTIF($B$2:B1205,B1205),COUNTIFS($B$2:B1205,B1205,$E$2:E1205,"&gt;0")),"")</f>
        <v/>
      </c>
    </row>
    <row r="1206" spans="1:16" x14ac:dyDescent="0.35">
      <c r="A1206" s="51" t="str">
        <f t="shared" si="54"/>
        <v/>
      </c>
      <c r="B1206" s="99"/>
      <c r="C1206" s="3"/>
      <c r="D1206" s="13"/>
      <c r="E1206" s="13"/>
      <c r="F1206" s="13"/>
      <c r="G1206" s="81"/>
      <c r="H1206" s="107" t="str">
        <f>IF(B1206&lt;&gt;"",IF(OR(O1206=0,O1206=999),"",SUMIFS($E$2:E1206,$A$2:A1206,A1206)-SUMIFS($F$2:F1206,$A$2:A1206,A1206)),"")</f>
        <v/>
      </c>
      <c r="I1206" s="109" t="str">
        <f t="shared" si="56"/>
        <v/>
      </c>
      <c r="J1206" s="113"/>
      <c r="K1206" s="90"/>
      <c r="L1206" s="73"/>
      <c r="M1206" s="69" t="str">
        <f>IF(C1206&lt;&gt;"",DailyLog!$S$3,"")</f>
        <v/>
      </c>
      <c r="N1206" s="56" t="str">
        <f t="shared" si="55"/>
        <v/>
      </c>
      <c r="O1206" s="53" t="str">
        <f>IF($B1206&lt;&gt;"",IF(ISNUMBER(_xlfn.XMATCH($B1206,Language!$A$6:$E$6)),0,IF(ISNUMBER(_xlfn.XMATCH($B1206,Language!$A$29:$E$29)),'Lista de Prestatarios'!$B$3,VLOOKUP(B1206,'Lista de Prestatarios'!$A$2:$B$500,2,FALSE))),"")</f>
        <v/>
      </c>
      <c r="P1206" s="58" t="str">
        <f>IF(B1206&lt;&gt;"",IF(OR(D1206&gt;0,G1206&gt;0),COUNTIF($B$2:B1206,B1206),COUNTIFS($B$2:B1206,B1206,$E$2:E1206,"&gt;0")),"")</f>
        <v/>
      </c>
    </row>
    <row r="1207" spans="1:16" x14ac:dyDescent="0.35">
      <c r="A1207" s="51" t="str">
        <f t="shared" si="54"/>
        <v/>
      </c>
      <c r="B1207" s="99"/>
      <c r="C1207" s="3"/>
      <c r="D1207" s="13"/>
      <c r="E1207" s="13"/>
      <c r="F1207" s="13"/>
      <c r="G1207" s="81"/>
      <c r="H1207" s="107" t="str">
        <f>IF(B1207&lt;&gt;"",IF(OR(O1207=0,O1207=999),"",SUMIFS($E$2:E1207,$A$2:A1207,A1207)-SUMIFS($F$2:F1207,$A$2:A1207,A1207)),"")</f>
        <v/>
      </c>
      <c r="I1207" s="109" t="str">
        <f t="shared" si="56"/>
        <v/>
      </c>
      <c r="J1207" s="113"/>
      <c r="K1207" s="90"/>
      <c r="L1207" s="73"/>
      <c r="M1207" s="69" t="str">
        <f>IF(C1207&lt;&gt;"",DailyLog!$S$3,"")</f>
        <v/>
      </c>
      <c r="N1207" s="56" t="str">
        <f t="shared" si="55"/>
        <v/>
      </c>
      <c r="O1207" s="53" t="str">
        <f>IF($B1207&lt;&gt;"",IF(ISNUMBER(_xlfn.XMATCH($B1207,Language!$A$6:$E$6)),0,IF(ISNUMBER(_xlfn.XMATCH($B1207,Language!$A$29:$E$29)),'Lista de Prestatarios'!$B$3,VLOOKUP(B1207,'Lista de Prestatarios'!$A$2:$B$500,2,FALSE))),"")</f>
        <v/>
      </c>
      <c r="P1207" s="58" t="str">
        <f>IF(B1207&lt;&gt;"",IF(OR(D1207&gt;0,G1207&gt;0),COUNTIF($B$2:B1207,B1207),COUNTIFS($B$2:B1207,B1207,$E$2:E1207,"&gt;0")),"")</f>
        <v/>
      </c>
    </row>
    <row r="1208" spans="1:16" x14ac:dyDescent="0.35">
      <c r="A1208" s="51" t="str">
        <f t="shared" si="54"/>
        <v/>
      </c>
      <c r="B1208" s="99"/>
      <c r="C1208" s="3"/>
      <c r="D1208" s="13"/>
      <c r="E1208" s="13"/>
      <c r="F1208" s="13"/>
      <c r="G1208" s="81"/>
      <c r="H1208" s="107" t="str">
        <f>IF(B1208&lt;&gt;"",IF(OR(O1208=0,O1208=999),"",SUMIFS($E$2:E1208,$A$2:A1208,A1208)-SUMIFS($F$2:F1208,$A$2:A1208,A1208)),"")</f>
        <v/>
      </c>
      <c r="I1208" s="109" t="str">
        <f t="shared" si="56"/>
        <v/>
      </c>
      <c r="J1208" s="113"/>
      <c r="K1208" s="90"/>
      <c r="L1208" s="73"/>
      <c r="M1208" s="69" t="str">
        <f>IF(C1208&lt;&gt;"",DailyLog!$S$3,"")</f>
        <v/>
      </c>
      <c r="N1208" s="56" t="str">
        <f t="shared" si="55"/>
        <v/>
      </c>
      <c r="O1208" s="53" t="str">
        <f>IF($B1208&lt;&gt;"",IF(ISNUMBER(_xlfn.XMATCH($B1208,Language!$A$6:$E$6)),0,IF(ISNUMBER(_xlfn.XMATCH($B1208,Language!$A$29:$E$29)),'Lista de Prestatarios'!$B$3,VLOOKUP(B1208,'Lista de Prestatarios'!$A$2:$B$500,2,FALSE))),"")</f>
        <v/>
      </c>
      <c r="P1208" s="58" t="str">
        <f>IF(B1208&lt;&gt;"",IF(OR(D1208&gt;0,G1208&gt;0),COUNTIF($B$2:B1208,B1208),COUNTIFS($B$2:B1208,B1208,$E$2:E1208,"&gt;0")),"")</f>
        <v/>
      </c>
    </row>
    <row r="1209" spans="1:16" x14ac:dyDescent="0.35">
      <c r="A1209" s="51" t="str">
        <f t="shared" si="54"/>
        <v/>
      </c>
      <c r="B1209" s="99"/>
      <c r="C1209" s="3"/>
      <c r="D1209" s="13"/>
      <c r="E1209" s="13"/>
      <c r="F1209" s="13"/>
      <c r="G1209" s="81"/>
      <c r="H1209" s="107" t="str">
        <f>IF(B1209&lt;&gt;"",IF(OR(O1209=0,O1209=999),"",SUMIFS($E$2:E1209,$A$2:A1209,A1209)-SUMIFS($F$2:F1209,$A$2:A1209,A1209)),"")</f>
        <v/>
      </c>
      <c r="I1209" s="109" t="str">
        <f t="shared" si="56"/>
        <v/>
      </c>
      <c r="J1209" s="113"/>
      <c r="K1209" s="90"/>
      <c r="L1209" s="73"/>
      <c r="M1209" s="69" t="str">
        <f>IF(C1209&lt;&gt;"",DailyLog!$S$3,"")</f>
        <v/>
      </c>
      <c r="N1209" s="56" t="str">
        <f t="shared" si="55"/>
        <v/>
      </c>
      <c r="O1209" s="53" t="str">
        <f>IF($B1209&lt;&gt;"",IF(ISNUMBER(_xlfn.XMATCH($B1209,Language!$A$6:$E$6)),0,IF(ISNUMBER(_xlfn.XMATCH($B1209,Language!$A$29:$E$29)),'Lista de Prestatarios'!$B$3,VLOOKUP(B1209,'Lista de Prestatarios'!$A$2:$B$500,2,FALSE))),"")</f>
        <v/>
      </c>
      <c r="P1209" s="58" t="str">
        <f>IF(B1209&lt;&gt;"",IF(OR(D1209&gt;0,G1209&gt;0),COUNTIF($B$2:B1209,B1209),COUNTIFS($B$2:B1209,B1209,$E$2:E1209,"&gt;0")),"")</f>
        <v/>
      </c>
    </row>
    <row r="1210" spans="1:16" x14ac:dyDescent="0.35">
      <c r="A1210" s="51" t="str">
        <f t="shared" si="54"/>
        <v/>
      </c>
      <c r="B1210" s="99"/>
      <c r="C1210" s="3"/>
      <c r="D1210" s="13"/>
      <c r="E1210" s="13"/>
      <c r="F1210" s="13"/>
      <c r="G1210" s="81"/>
      <c r="H1210" s="107" t="str">
        <f>IF(B1210&lt;&gt;"",IF(OR(O1210=0,O1210=999),"",SUMIFS($E$2:E1210,$A$2:A1210,A1210)-SUMIFS($F$2:F1210,$A$2:A1210,A1210)),"")</f>
        <v/>
      </c>
      <c r="I1210" s="109" t="str">
        <f t="shared" si="56"/>
        <v/>
      </c>
      <c r="J1210" s="113"/>
      <c r="K1210" s="90"/>
      <c r="L1210" s="73"/>
      <c r="M1210" s="69" t="str">
        <f>IF(C1210&lt;&gt;"",DailyLog!$S$3,"")</f>
        <v/>
      </c>
      <c r="N1210" s="56" t="str">
        <f t="shared" si="55"/>
        <v/>
      </c>
      <c r="O1210" s="53" t="str">
        <f>IF($B1210&lt;&gt;"",IF(ISNUMBER(_xlfn.XMATCH($B1210,Language!$A$6:$E$6)),0,IF(ISNUMBER(_xlfn.XMATCH($B1210,Language!$A$29:$E$29)),'Lista de Prestatarios'!$B$3,VLOOKUP(B1210,'Lista de Prestatarios'!$A$2:$B$500,2,FALSE))),"")</f>
        <v/>
      </c>
      <c r="P1210" s="58" t="str">
        <f>IF(B1210&lt;&gt;"",IF(OR(D1210&gt;0,G1210&gt;0),COUNTIF($B$2:B1210,B1210),COUNTIFS($B$2:B1210,B1210,$E$2:E1210,"&gt;0")),"")</f>
        <v/>
      </c>
    </row>
    <row r="1211" spans="1:16" x14ac:dyDescent="0.35">
      <c r="A1211" s="51" t="str">
        <f t="shared" si="54"/>
        <v/>
      </c>
      <c r="B1211" s="99"/>
      <c r="C1211" s="3"/>
      <c r="D1211" s="13"/>
      <c r="E1211" s="13"/>
      <c r="F1211" s="13"/>
      <c r="G1211" s="81"/>
      <c r="H1211" s="107" t="str">
        <f>IF(B1211&lt;&gt;"",IF(OR(O1211=0,O1211=999),"",SUMIFS($E$2:E1211,$A$2:A1211,A1211)-SUMIFS($F$2:F1211,$A$2:A1211,A1211)),"")</f>
        <v/>
      </c>
      <c r="I1211" s="109" t="str">
        <f t="shared" si="56"/>
        <v/>
      </c>
      <c r="J1211" s="113"/>
      <c r="K1211" s="90"/>
      <c r="L1211" s="73"/>
      <c r="M1211" s="69" t="str">
        <f>IF(C1211&lt;&gt;"",DailyLog!$S$3,"")</f>
        <v/>
      </c>
      <c r="N1211" s="56" t="str">
        <f t="shared" si="55"/>
        <v/>
      </c>
      <c r="O1211" s="53" t="str">
        <f>IF($B1211&lt;&gt;"",IF(ISNUMBER(_xlfn.XMATCH($B1211,Language!$A$6:$E$6)),0,IF(ISNUMBER(_xlfn.XMATCH($B1211,Language!$A$29:$E$29)),'Lista de Prestatarios'!$B$3,VLOOKUP(B1211,'Lista de Prestatarios'!$A$2:$B$500,2,FALSE))),"")</f>
        <v/>
      </c>
      <c r="P1211" s="58" t="str">
        <f>IF(B1211&lt;&gt;"",IF(OR(D1211&gt;0,G1211&gt;0),COUNTIF($B$2:B1211,B1211),COUNTIFS($B$2:B1211,B1211,$E$2:E1211,"&gt;0")),"")</f>
        <v/>
      </c>
    </row>
    <row r="1212" spans="1:16" x14ac:dyDescent="0.35">
      <c r="A1212" s="51" t="str">
        <f t="shared" si="54"/>
        <v/>
      </c>
      <c r="B1212" s="99"/>
      <c r="C1212" s="3"/>
      <c r="D1212" s="13"/>
      <c r="E1212" s="13"/>
      <c r="F1212" s="13"/>
      <c r="G1212" s="81"/>
      <c r="H1212" s="107" t="str">
        <f>IF(B1212&lt;&gt;"",IF(OR(O1212=0,O1212=999),"",SUMIFS($E$2:E1212,$A$2:A1212,A1212)-SUMIFS($F$2:F1212,$A$2:A1212,A1212)),"")</f>
        <v/>
      </c>
      <c r="I1212" s="109" t="str">
        <f t="shared" si="56"/>
        <v/>
      </c>
      <c r="J1212" s="113"/>
      <c r="K1212" s="90"/>
      <c r="L1212" s="73"/>
      <c r="M1212" s="69" t="str">
        <f>IF(C1212&lt;&gt;"",DailyLog!$S$3,"")</f>
        <v/>
      </c>
      <c r="N1212" s="56" t="str">
        <f t="shared" si="55"/>
        <v/>
      </c>
      <c r="O1212" s="53" t="str">
        <f>IF($B1212&lt;&gt;"",IF(ISNUMBER(_xlfn.XMATCH($B1212,Language!$A$6:$E$6)),0,IF(ISNUMBER(_xlfn.XMATCH($B1212,Language!$A$29:$E$29)),'Lista de Prestatarios'!$B$3,VLOOKUP(B1212,'Lista de Prestatarios'!$A$2:$B$500,2,FALSE))),"")</f>
        <v/>
      </c>
      <c r="P1212" s="58" t="str">
        <f>IF(B1212&lt;&gt;"",IF(OR(D1212&gt;0,G1212&gt;0),COUNTIF($B$2:B1212,B1212),COUNTIFS($B$2:B1212,B1212,$E$2:E1212,"&gt;0")),"")</f>
        <v/>
      </c>
    </row>
    <row r="1213" spans="1:16" x14ac:dyDescent="0.35">
      <c r="A1213" s="51" t="str">
        <f t="shared" si="54"/>
        <v/>
      </c>
      <c r="B1213" s="99"/>
      <c r="C1213" s="3"/>
      <c r="D1213" s="13"/>
      <c r="E1213" s="13"/>
      <c r="F1213" s="13"/>
      <c r="G1213" s="81"/>
      <c r="H1213" s="107" t="str">
        <f>IF(B1213&lt;&gt;"",IF(OR(O1213=0,O1213=999),"",SUMIFS($E$2:E1213,$A$2:A1213,A1213)-SUMIFS($F$2:F1213,$A$2:A1213,A1213)),"")</f>
        <v/>
      </c>
      <c r="I1213" s="109" t="str">
        <f t="shared" si="56"/>
        <v/>
      </c>
      <c r="J1213" s="113"/>
      <c r="K1213" s="90"/>
      <c r="L1213" s="73"/>
      <c r="M1213" s="69" t="str">
        <f>IF(C1213&lt;&gt;"",DailyLog!$S$3,"")</f>
        <v/>
      </c>
      <c r="N1213" s="56" t="str">
        <f t="shared" si="55"/>
        <v/>
      </c>
      <c r="O1213" s="53" t="str">
        <f>IF($B1213&lt;&gt;"",IF(ISNUMBER(_xlfn.XMATCH($B1213,Language!$A$6:$E$6)),0,IF(ISNUMBER(_xlfn.XMATCH($B1213,Language!$A$29:$E$29)),'Lista de Prestatarios'!$B$3,VLOOKUP(B1213,'Lista de Prestatarios'!$A$2:$B$500,2,FALSE))),"")</f>
        <v/>
      </c>
      <c r="P1213" s="58" t="str">
        <f>IF(B1213&lt;&gt;"",IF(OR(D1213&gt;0,G1213&gt;0),COUNTIF($B$2:B1213,B1213),COUNTIFS($B$2:B1213,B1213,$E$2:E1213,"&gt;0")),"")</f>
        <v/>
      </c>
    </row>
    <row r="1214" spans="1:16" x14ac:dyDescent="0.35">
      <c r="A1214" s="51" t="str">
        <f t="shared" si="54"/>
        <v/>
      </c>
      <c r="B1214" s="99"/>
      <c r="C1214" s="3"/>
      <c r="D1214" s="13"/>
      <c r="E1214" s="13"/>
      <c r="F1214" s="13"/>
      <c r="G1214" s="81"/>
      <c r="H1214" s="107" t="str">
        <f>IF(B1214&lt;&gt;"",IF(OR(O1214=0,O1214=999),"",SUMIFS($E$2:E1214,$A$2:A1214,A1214)-SUMIFS($F$2:F1214,$A$2:A1214,A1214)),"")</f>
        <v/>
      </c>
      <c r="I1214" s="109" t="str">
        <f t="shared" si="56"/>
        <v/>
      </c>
      <c r="J1214" s="113"/>
      <c r="K1214" s="90"/>
      <c r="L1214" s="73"/>
      <c r="M1214" s="69" t="str">
        <f>IF(C1214&lt;&gt;"",DailyLog!$S$3,"")</f>
        <v/>
      </c>
      <c r="N1214" s="56" t="str">
        <f t="shared" si="55"/>
        <v/>
      </c>
      <c r="O1214" s="53" t="str">
        <f>IF($B1214&lt;&gt;"",IF(ISNUMBER(_xlfn.XMATCH($B1214,Language!$A$6:$E$6)),0,IF(ISNUMBER(_xlfn.XMATCH($B1214,Language!$A$29:$E$29)),'Lista de Prestatarios'!$B$3,VLOOKUP(B1214,'Lista de Prestatarios'!$A$2:$B$500,2,FALSE))),"")</f>
        <v/>
      </c>
      <c r="P1214" s="58" t="str">
        <f>IF(B1214&lt;&gt;"",IF(OR(D1214&gt;0,G1214&gt;0),COUNTIF($B$2:B1214,B1214),COUNTIFS($B$2:B1214,B1214,$E$2:E1214,"&gt;0")),"")</f>
        <v/>
      </c>
    </row>
    <row r="1215" spans="1:16" x14ac:dyDescent="0.35">
      <c r="A1215" s="51" t="str">
        <f t="shared" si="54"/>
        <v/>
      </c>
      <c r="B1215" s="99"/>
      <c r="C1215" s="3"/>
      <c r="D1215" s="13"/>
      <c r="E1215" s="13"/>
      <c r="F1215" s="13"/>
      <c r="G1215" s="81"/>
      <c r="H1215" s="107" t="str">
        <f>IF(B1215&lt;&gt;"",IF(OR(O1215=0,O1215=999),"",SUMIFS($E$2:E1215,$A$2:A1215,A1215)-SUMIFS($F$2:F1215,$A$2:A1215,A1215)),"")</f>
        <v/>
      </c>
      <c r="I1215" s="109" t="str">
        <f t="shared" si="56"/>
        <v/>
      </c>
      <c r="J1215" s="113"/>
      <c r="K1215" s="90"/>
      <c r="L1215" s="73"/>
      <c r="M1215" s="69" t="str">
        <f>IF(C1215&lt;&gt;"",DailyLog!$S$3,"")</f>
        <v/>
      </c>
      <c r="N1215" s="56" t="str">
        <f t="shared" si="55"/>
        <v/>
      </c>
      <c r="O1215" s="53" t="str">
        <f>IF($B1215&lt;&gt;"",IF(ISNUMBER(_xlfn.XMATCH($B1215,Language!$A$6:$E$6)),0,IF(ISNUMBER(_xlfn.XMATCH($B1215,Language!$A$29:$E$29)),'Lista de Prestatarios'!$B$3,VLOOKUP(B1215,'Lista de Prestatarios'!$A$2:$B$500,2,FALSE))),"")</f>
        <v/>
      </c>
      <c r="P1215" s="58" t="str">
        <f>IF(B1215&lt;&gt;"",IF(OR(D1215&gt;0,G1215&gt;0),COUNTIF($B$2:B1215,B1215),COUNTIFS($B$2:B1215,B1215,$E$2:E1215,"&gt;0")),"")</f>
        <v/>
      </c>
    </row>
    <row r="1216" spans="1:16" x14ac:dyDescent="0.35">
      <c r="A1216" s="51" t="str">
        <f t="shared" si="54"/>
        <v/>
      </c>
      <c r="B1216" s="99"/>
      <c r="C1216" s="3"/>
      <c r="D1216" s="13"/>
      <c r="E1216" s="13"/>
      <c r="F1216" s="13"/>
      <c r="G1216" s="81"/>
      <c r="H1216" s="107" t="str">
        <f>IF(B1216&lt;&gt;"",IF(OR(O1216=0,O1216=999),"",SUMIFS($E$2:E1216,$A$2:A1216,A1216)-SUMIFS($F$2:F1216,$A$2:A1216,A1216)),"")</f>
        <v/>
      </c>
      <c r="I1216" s="109" t="str">
        <f t="shared" si="56"/>
        <v/>
      </c>
      <c r="J1216" s="113"/>
      <c r="K1216" s="90"/>
      <c r="L1216" s="73"/>
      <c r="M1216" s="69" t="str">
        <f>IF(C1216&lt;&gt;"",DailyLog!$S$3,"")</f>
        <v/>
      </c>
      <c r="N1216" s="56" t="str">
        <f t="shared" si="55"/>
        <v/>
      </c>
      <c r="O1216" s="53" t="str">
        <f>IF($B1216&lt;&gt;"",IF(ISNUMBER(_xlfn.XMATCH($B1216,Language!$A$6:$E$6)),0,IF(ISNUMBER(_xlfn.XMATCH($B1216,Language!$A$29:$E$29)),'Lista de Prestatarios'!$B$3,VLOOKUP(B1216,'Lista de Prestatarios'!$A$2:$B$500,2,FALSE))),"")</f>
        <v/>
      </c>
      <c r="P1216" s="58" t="str">
        <f>IF(B1216&lt;&gt;"",IF(OR(D1216&gt;0,G1216&gt;0),COUNTIF($B$2:B1216,B1216),COUNTIFS($B$2:B1216,B1216,$E$2:E1216,"&gt;0")),"")</f>
        <v/>
      </c>
    </row>
    <row r="1217" spans="1:16" x14ac:dyDescent="0.35">
      <c r="A1217" s="51" t="str">
        <f t="shared" si="54"/>
        <v/>
      </c>
      <c r="B1217" s="99"/>
      <c r="C1217" s="3"/>
      <c r="D1217" s="13"/>
      <c r="E1217" s="13"/>
      <c r="F1217" s="13"/>
      <c r="G1217" s="81"/>
      <c r="H1217" s="107" t="str">
        <f>IF(B1217&lt;&gt;"",IF(OR(O1217=0,O1217=999),"",SUMIFS($E$2:E1217,$A$2:A1217,A1217)-SUMIFS($F$2:F1217,$A$2:A1217,A1217)),"")</f>
        <v/>
      </c>
      <c r="I1217" s="109" t="str">
        <f t="shared" si="56"/>
        <v/>
      </c>
      <c r="J1217" s="113"/>
      <c r="K1217" s="90"/>
      <c r="L1217" s="73"/>
      <c r="M1217" s="69" t="str">
        <f>IF(C1217&lt;&gt;"",DailyLog!$S$3,"")</f>
        <v/>
      </c>
      <c r="N1217" s="56" t="str">
        <f t="shared" si="55"/>
        <v/>
      </c>
      <c r="O1217" s="53" t="str">
        <f>IF($B1217&lt;&gt;"",IF(ISNUMBER(_xlfn.XMATCH($B1217,Language!$A$6:$E$6)),0,IF(ISNUMBER(_xlfn.XMATCH($B1217,Language!$A$29:$E$29)),'Lista de Prestatarios'!$B$3,VLOOKUP(B1217,'Lista de Prestatarios'!$A$2:$B$500,2,FALSE))),"")</f>
        <v/>
      </c>
      <c r="P1217" s="58" t="str">
        <f>IF(B1217&lt;&gt;"",IF(OR(D1217&gt;0,G1217&gt;0),COUNTIF($B$2:B1217,B1217),COUNTIFS($B$2:B1217,B1217,$E$2:E1217,"&gt;0")),"")</f>
        <v/>
      </c>
    </row>
    <row r="1218" spans="1:16" x14ac:dyDescent="0.35">
      <c r="A1218" s="51" t="str">
        <f t="shared" ref="A1218:A1281" si="57">IF(B1218&lt;&gt;"",O1218&amp;"."&amp;P1218,"")</f>
        <v/>
      </c>
      <c r="B1218" s="99"/>
      <c r="C1218" s="3"/>
      <c r="D1218" s="13"/>
      <c r="E1218" s="13"/>
      <c r="F1218" s="13"/>
      <c r="G1218" s="81"/>
      <c r="H1218" s="107" t="str">
        <f>IF(B1218&lt;&gt;"",IF(OR(O1218=0,O1218=999),"",SUMIFS($E$2:E1218,$A$2:A1218,A1218)-SUMIFS($F$2:F1218,$A$2:A1218,A1218)),"")</f>
        <v/>
      </c>
      <c r="I1218" s="109" t="str">
        <f t="shared" si="56"/>
        <v/>
      </c>
      <c r="J1218" s="113"/>
      <c r="K1218" s="90"/>
      <c r="L1218" s="73"/>
      <c r="M1218" s="69" t="str">
        <f>IF(C1218&lt;&gt;"",DailyLog!$S$3,"")</f>
        <v/>
      </c>
      <c r="N1218" s="56" t="str">
        <f t="shared" ref="N1218:N1281" si="58">IF(B1218&lt;&gt;"",COUNT(D1218:G1218),"")</f>
        <v/>
      </c>
      <c r="O1218" s="53" t="str">
        <f>IF($B1218&lt;&gt;"",IF(ISNUMBER(_xlfn.XMATCH($B1218,Language!$A$6:$E$6)),0,IF(ISNUMBER(_xlfn.XMATCH($B1218,Language!$A$29:$E$29)),'Lista de Prestatarios'!$B$3,VLOOKUP(B1218,'Lista de Prestatarios'!$A$2:$B$500,2,FALSE))),"")</f>
        <v/>
      </c>
      <c r="P1218" s="58" t="str">
        <f>IF(B1218&lt;&gt;"",IF(OR(D1218&gt;0,G1218&gt;0),COUNTIF($B$2:B1218,B1218),COUNTIFS($B$2:B1218,B1218,$E$2:E1218,"&gt;0")),"")</f>
        <v/>
      </c>
    </row>
    <row r="1219" spans="1:16" x14ac:dyDescent="0.35">
      <c r="A1219" s="51" t="str">
        <f t="shared" si="57"/>
        <v/>
      </c>
      <c r="B1219" s="99"/>
      <c r="C1219" s="3"/>
      <c r="D1219" s="13"/>
      <c r="E1219" s="13"/>
      <c r="F1219" s="13"/>
      <c r="G1219" s="81"/>
      <c r="H1219" s="107" t="str">
        <f>IF(B1219&lt;&gt;"",IF(OR(O1219=0,O1219=999),"",SUMIFS($E$2:E1219,$A$2:A1219,A1219)-SUMIFS($F$2:F1219,$A$2:A1219,A1219)),"")</f>
        <v/>
      </c>
      <c r="I1219" s="109" t="str">
        <f t="shared" si="56"/>
        <v/>
      </c>
      <c r="J1219" s="113"/>
      <c r="K1219" s="90"/>
      <c r="L1219" s="73"/>
      <c r="M1219" s="69" t="str">
        <f>IF(C1219&lt;&gt;"",DailyLog!$S$3,"")</f>
        <v/>
      </c>
      <c r="N1219" s="56" t="str">
        <f t="shared" si="58"/>
        <v/>
      </c>
      <c r="O1219" s="53" t="str">
        <f>IF($B1219&lt;&gt;"",IF(ISNUMBER(_xlfn.XMATCH($B1219,Language!$A$6:$E$6)),0,IF(ISNUMBER(_xlfn.XMATCH($B1219,Language!$A$29:$E$29)),'Lista de Prestatarios'!$B$3,VLOOKUP(B1219,'Lista de Prestatarios'!$A$2:$B$500,2,FALSE))),"")</f>
        <v/>
      </c>
      <c r="P1219" s="58" t="str">
        <f>IF(B1219&lt;&gt;"",IF(OR(D1219&gt;0,G1219&gt;0),COUNTIF($B$2:B1219,B1219),COUNTIFS($B$2:B1219,B1219,$E$2:E1219,"&gt;0")),"")</f>
        <v/>
      </c>
    </row>
    <row r="1220" spans="1:16" x14ac:dyDescent="0.35">
      <c r="A1220" s="51" t="str">
        <f t="shared" si="57"/>
        <v/>
      </c>
      <c r="B1220" s="99"/>
      <c r="C1220" s="3"/>
      <c r="D1220" s="13"/>
      <c r="E1220" s="13"/>
      <c r="F1220" s="13"/>
      <c r="G1220" s="81"/>
      <c r="H1220" s="107" t="str">
        <f>IF(B1220&lt;&gt;"",IF(OR(O1220=0,O1220=999),"",SUMIFS($E$2:E1220,$A$2:A1220,A1220)-SUMIFS($F$2:F1220,$A$2:A1220,A1220)),"")</f>
        <v/>
      </c>
      <c r="I1220" s="109" t="str">
        <f t="shared" ref="I1220:I1283" si="59">IF(B1220&lt;&gt;"",I1219+D1220-E1220+F1220-G1220,"")</f>
        <v/>
      </c>
      <c r="J1220" s="113"/>
      <c r="K1220" s="90"/>
      <c r="L1220" s="73"/>
      <c r="M1220" s="69" t="str">
        <f>IF(C1220&lt;&gt;"",DailyLog!$S$3,"")</f>
        <v/>
      </c>
      <c r="N1220" s="56" t="str">
        <f t="shared" si="58"/>
        <v/>
      </c>
      <c r="O1220" s="53" t="str">
        <f>IF($B1220&lt;&gt;"",IF(ISNUMBER(_xlfn.XMATCH($B1220,Language!$A$6:$E$6)),0,IF(ISNUMBER(_xlfn.XMATCH($B1220,Language!$A$29:$E$29)),'Lista de Prestatarios'!$B$3,VLOOKUP(B1220,'Lista de Prestatarios'!$A$2:$B$500,2,FALSE))),"")</f>
        <v/>
      </c>
      <c r="P1220" s="58" t="str">
        <f>IF(B1220&lt;&gt;"",IF(OR(D1220&gt;0,G1220&gt;0),COUNTIF($B$2:B1220,B1220),COUNTIFS($B$2:B1220,B1220,$E$2:E1220,"&gt;0")),"")</f>
        <v/>
      </c>
    </row>
    <row r="1221" spans="1:16" x14ac:dyDescent="0.35">
      <c r="A1221" s="51" t="str">
        <f t="shared" si="57"/>
        <v/>
      </c>
      <c r="B1221" s="99"/>
      <c r="C1221" s="3"/>
      <c r="D1221" s="13"/>
      <c r="E1221" s="13"/>
      <c r="F1221" s="13"/>
      <c r="G1221" s="81"/>
      <c r="H1221" s="107" t="str">
        <f>IF(B1221&lt;&gt;"",IF(OR(O1221=0,O1221=999),"",SUMIFS($E$2:E1221,$A$2:A1221,A1221)-SUMIFS($F$2:F1221,$A$2:A1221,A1221)),"")</f>
        <v/>
      </c>
      <c r="I1221" s="109" t="str">
        <f t="shared" si="59"/>
        <v/>
      </c>
      <c r="J1221" s="113"/>
      <c r="K1221" s="90"/>
      <c r="L1221" s="73"/>
      <c r="M1221" s="69" t="str">
        <f>IF(C1221&lt;&gt;"",DailyLog!$S$3,"")</f>
        <v/>
      </c>
      <c r="N1221" s="56" t="str">
        <f t="shared" si="58"/>
        <v/>
      </c>
      <c r="O1221" s="53" t="str">
        <f>IF($B1221&lt;&gt;"",IF(ISNUMBER(_xlfn.XMATCH($B1221,Language!$A$6:$E$6)),0,IF(ISNUMBER(_xlfn.XMATCH($B1221,Language!$A$29:$E$29)),'Lista de Prestatarios'!$B$3,VLOOKUP(B1221,'Lista de Prestatarios'!$A$2:$B$500,2,FALSE))),"")</f>
        <v/>
      </c>
      <c r="P1221" s="58" t="str">
        <f>IF(B1221&lt;&gt;"",IF(OR(D1221&gt;0,G1221&gt;0),COUNTIF($B$2:B1221,B1221),COUNTIFS($B$2:B1221,B1221,$E$2:E1221,"&gt;0")),"")</f>
        <v/>
      </c>
    </row>
    <row r="1222" spans="1:16" x14ac:dyDescent="0.35">
      <c r="A1222" s="51" t="str">
        <f t="shared" si="57"/>
        <v/>
      </c>
      <c r="B1222" s="99"/>
      <c r="C1222" s="3"/>
      <c r="D1222" s="13"/>
      <c r="E1222" s="13"/>
      <c r="F1222" s="13"/>
      <c r="G1222" s="81"/>
      <c r="H1222" s="107" t="str">
        <f>IF(B1222&lt;&gt;"",IF(OR(O1222=0,O1222=999),"",SUMIFS($E$2:E1222,$A$2:A1222,A1222)-SUMIFS($F$2:F1222,$A$2:A1222,A1222)),"")</f>
        <v/>
      </c>
      <c r="I1222" s="109" t="str">
        <f t="shared" si="59"/>
        <v/>
      </c>
      <c r="J1222" s="113"/>
      <c r="K1222" s="90"/>
      <c r="L1222" s="73"/>
      <c r="M1222" s="69" t="str">
        <f>IF(C1222&lt;&gt;"",DailyLog!$S$3,"")</f>
        <v/>
      </c>
      <c r="N1222" s="56" t="str">
        <f t="shared" si="58"/>
        <v/>
      </c>
      <c r="O1222" s="53" t="str">
        <f>IF($B1222&lt;&gt;"",IF(ISNUMBER(_xlfn.XMATCH($B1222,Language!$A$6:$E$6)),0,IF(ISNUMBER(_xlfn.XMATCH($B1222,Language!$A$29:$E$29)),'Lista de Prestatarios'!$B$3,VLOOKUP(B1222,'Lista de Prestatarios'!$A$2:$B$500,2,FALSE))),"")</f>
        <v/>
      </c>
      <c r="P1222" s="58" t="str">
        <f>IF(B1222&lt;&gt;"",IF(OR(D1222&gt;0,G1222&gt;0),COUNTIF($B$2:B1222,B1222),COUNTIFS($B$2:B1222,B1222,$E$2:E1222,"&gt;0")),"")</f>
        <v/>
      </c>
    </row>
    <row r="1223" spans="1:16" x14ac:dyDescent="0.35">
      <c r="A1223" s="51" t="str">
        <f t="shared" si="57"/>
        <v/>
      </c>
      <c r="B1223" s="99"/>
      <c r="C1223" s="3"/>
      <c r="D1223" s="13"/>
      <c r="E1223" s="13"/>
      <c r="F1223" s="13"/>
      <c r="G1223" s="81"/>
      <c r="H1223" s="107" t="str">
        <f>IF(B1223&lt;&gt;"",IF(OR(O1223=0,O1223=999),"",SUMIFS($E$2:E1223,$A$2:A1223,A1223)-SUMIFS($F$2:F1223,$A$2:A1223,A1223)),"")</f>
        <v/>
      </c>
      <c r="I1223" s="109" t="str">
        <f t="shared" si="59"/>
        <v/>
      </c>
      <c r="J1223" s="113"/>
      <c r="K1223" s="90"/>
      <c r="L1223" s="73"/>
      <c r="M1223" s="69" t="str">
        <f>IF(C1223&lt;&gt;"",DailyLog!$S$3,"")</f>
        <v/>
      </c>
      <c r="N1223" s="56" t="str">
        <f t="shared" si="58"/>
        <v/>
      </c>
      <c r="O1223" s="53" t="str">
        <f>IF($B1223&lt;&gt;"",IF(ISNUMBER(_xlfn.XMATCH($B1223,Language!$A$6:$E$6)),0,IF(ISNUMBER(_xlfn.XMATCH($B1223,Language!$A$29:$E$29)),'Lista de Prestatarios'!$B$3,VLOOKUP(B1223,'Lista de Prestatarios'!$A$2:$B$500,2,FALSE))),"")</f>
        <v/>
      </c>
      <c r="P1223" s="58" t="str">
        <f>IF(B1223&lt;&gt;"",IF(OR(D1223&gt;0,G1223&gt;0),COUNTIF($B$2:B1223,B1223),COUNTIFS($B$2:B1223,B1223,$E$2:E1223,"&gt;0")),"")</f>
        <v/>
      </c>
    </row>
    <row r="1224" spans="1:16" x14ac:dyDescent="0.35">
      <c r="A1224" s="51" t="str">
        <f t="shared" si="57"/>
        <v/>
      </c>
      <c r="B1224" s="99"/>
      <c r="C1224" s="3"/>
      <c r="D1224" s="13"/>
      <c r="E1224" s="13"/>
      <c r="F1224" s="13"/>
      <c r="G1224" s="81"/>
      <c r="H1224" s="107" t="str">
        <f>IF(B1224&lt;&gt;"",IF(OR(O1224=0,O1224=999),"",SUMIFS($E$2:E1224,$A$2:A1224,A1224)-SUMIFS($F$2:F1224,$A$2:A1224,A1224)),"")</f>
        <v/>
      </c>
      <c r="I1224" s="109" t="str">
        <f t="shared" si="59"/>
        <v/>
      </c>
      <c r="J1224" s="113"/>
      <c r="K1224" s="90"/>
      <c r="L1224" s="73"/>
      <c r="M1224" s="69" t="str">
        <f>IF(C1224&lt;&gt;"",DailyLog!$S$3,"")</f>
        <v/>
      </c>
      <c r="N1224" s="56" t="str">
        <f t="shared" si="58"/>
        <v/>
      </c>
      <c r="O1224" s="53" t="str">
        <f>IF($B1224&lt;&gt;"",IF(ISNUMBER(_xlfn.XMATCH($B1224,Language!$A$6:$E$6)),0,IF(ISNUMBER(_xlfn.XMATCH($B1224,Language!$A$29:$E$29)),'Lista de Prestatarios'!$B$3,VLOOKUP(B1224,'Lista de Prestatarios'!$A$2:$B$500,2,FALSE))),"")</f>
        <v/>
      </c>
      <c r="P1224" s="58" t="str">
        <f>IF(B1224&lt;&gt;"",IF(OR(D1224&gt;0,G1224&gt;0),COUNTIF($B$2:B1224,B1224),COUNTIFS($B$2:B1224,B1224,$E$2:E1224,"&gt;0")),"")</f>
        <v/>
      </c>
    </row>
    <row r="1225" spans="1:16" x14ac:dyDescent="0.35">
      <c r="A1225" s="51" t="str">
        <f t="shared" si="57"/>
        <v/>
      </c>
      <c r="B1225" s="99"/>
      <c r="C1225" s="3"/>
      <c r="D1225" s="13"/>
      <c r="E1225" s="13"/>
      <c r="F1225" s="13"/>
      <c r="G1225" s="81"/>
      <c r="H1225" s="107" t="str">
        <f>IF(B1225&lt;&gt;"",IF(OR(O1225=0,O1225=999),"",SUMIFS($E$2:E1225,$A$2:A1225,A1225)-SUMIFS($F$2:F1225,$A$2:A1225,A1225)),"")</f>
        <v/>
      </c>
      <c r="I1225" s="109" t="str">
        <f t="shared" si="59"/>
        <v/>
      </c>
      <c r="J1225" s="113"/>
      <c r="K1225" s="90"/>
      <c r="L1225" s="73"/>
      <c r="M1225" s="69" t="str">
        <f>IF(C1225&lt;&gt;"",DailyLog!$S$3,"")</f>
        <v/>
      </c>
      <c r="N1225" s="56" t="str">
        <f t="shared" si="58"/>
        <v/>
      </c>
      <c r="O1225" s="53" t="str">
        <f>IF($B1225&lt;&gt;"",IF(ISNUMBER(_xlfn.XMATCH($B1225,Language!$A$6:$E$6)),0,IF(ISNUMBER(_xlfn.XMATCH($B1225,Language!$A$29:$E$29)),'Lista de Prestatarios'!$B$3,VLOOKUP(B1225,'Lista de Prestatarios'!$A$2:$B$500,2,FALSE))),"")</f>
        <v/>
      </c>
      <c r="P1225" s="58" t="str">
        <f>IF(B1225&lt;&gt;"",IF(OR(D1225&gt;0,G1225&gt;0),COUNTIF($B$2:B1225,B1225),COUNTIFS($B$2:B1225,B1225,$E$2:E1225,"&gt;0")),"")</f>
        <v/>
      </c>
    </row>
    <row r="1226" spans="1:16" x14ac:dyDescent="0.35">
      <c r="A1226" s="51" t="str">
        <f t="shared" si="57"/>
        <v/>
      </c>
      <c r="B1226" s="99"/>
      <c r="C1226" s="3"/>
      <c r="D1226" s="13"/>
      <c r="E1226" s="13"/>
      <c r="F1226" s="13"/>
      <c r="G1226" s="81"/>
      <c r="H1226" s="107" t="str">
        <f>IF(B1226&lt;&gt;"",IF(OR(O1226=0,O1226=999),"",SUMIFS($E$2:E1226,$A$2:A1226,A1226)-SUMIFS($F$2:F1226,$A$2:A1226,A1226)),"")</f>
        <v/>
      </c>
      <c r="I1226" s="109" t="str">
        <f t="shared" si="59"/>
        <v/>
      </c>
      <c r="J1226" s="113"/>
      <c r="K1226" s="90"/>
      <c r="L1226" s="73"/>
      <c r="M1226" s="69" t="str">
        <f>IF(C1226&lt;&gt;"",DailyLog!$S$3,"")</f>
        <v/>
      </c>
      <c r="N1226" s="56" t="str">
        <f t="shared" si="58"/>
        <v/>
      </c>
      <c r="O1226" s="53" t="str">
        <f>IF($B1226&lt;&gt;"",IF(ISNUMBER(_xlfn.XMATCH($B1226,Language!$A$6:$E$6)),0,IF(ISNUMBER(_xlfn.XMATCH($B1226,Language!$A$29:$E$29)),'Lista de Prestatarios'!$B$3,VLOOKUP(B1226,'Lista de Prestatarios'!$A$2:$B$500,2,FALSE))),"")</f>
        <v/>
      </c>
      <c r="P1226" s="58" t="str">
        <f>IF(B1226&lt;&gt;"",IF(OR(D1226&gt;0,G1226&gt;0),COUNTIF($B$2:B1226,B1226),COUNTIFS($B$2:B1226,B1226,$E$2:E1226,"&gt;0")),"")</f>
        <v/>
      </c>
    </row>
    <row r="1227" spans="1:16" x14ac:dyDescent="0.35">
      <c r="A1227" s="51" t="str">
        <f t="shared" si="57"/>
        <v/>
      </c>
      <c r="B1227" s="99"/>
      <c r="C1227" s="3"/>
      <c r="D1227" s="13"/>
      <c r="E1227" s="13"/>
      <c r="F1227" s="13"/>
      <c r="G1227" s="81"/>
      <c r="H1227" s="107" t="str">
        <f>IF(B1227&lt;&gt;"",IF(OR(O1227=0,O1227=999),"",SUMIFS($E$2:E1227,$A$2:A1227,A1227)-SUMIFS($F$2:F1227,$A$2:A1227,A1227)),"")</f>
        <v/>
      </c>
      <c r="I1227" s="109" t="str">
        <f t="shared" si="59"/>
        <v/>
      </c>
      <c r="J1227" s="113"/>
      <c r="K1227" s="90"/>
      <c r="L1227" s="73"/>
      <c r="M1227" s="69" t="str">
        <f>IF(C1227&lt;&gt;"",DailyLog!$S$3,"")</f>
        <v/>
      </c>
      <c r="N1227" s="56" t="str">
        <f t="shared" si="58"/>
        <v/>
      </c>
      <c r="O1227" s="53" t="str">
        <f>IF($B1227&lt;&gt;"",IF(ISNUMBER(_xlfn.XMATCH($B1227,Language!$A$6:$E$6)),0,IF(ISNUMBER(_xlfn.XMATCH($B1227,Language!$A$29:$E$29)),'Lista de Prestatarios'!$B$3,VLOOKUP(B1227,'Lista de Prestatarios'!$A$2:$B$500,2,FALSE))),"")</f>
        <v/>
      </c>
      <c r="P1227" s="58" t="str">
        <f>IF(B1227&lt;&gt;"",IF(OR(D1227&gt;0,G1227&gt;0),COUNTIF($B$2:B1227,B1227),COUNTIFS($B$2:B1227,B1227,$E$2:E1227,"&gt;0")),"")</f>
        <v/>
      </c>
    </row>
    <row r="1228" spans="1:16" x14ac:dyDescent="0.35">
      <c r="A1228" s="51" t="str">
        <f t="shared" si="57"/>
        <v/>
      </c>
      <c r="B1228" s="99"/>
      <c r="C1228" s="3"/>
      <c r="D1228" s="13"/>
      <c r="E1228" s="13"/>
      <c r="F1228" s="13"/>
      <c r="G1228" s="81"/>
      <c r="H1228" s="107" t="str">
        <f>IF(B1228&lt;&gt;"",IF(OR(O1228=0,O1228=999),"",SUMIFS($E$2:E1228,$A$2:A1228,A1228)-SUMIFS($F$2:F1228,$A$2:A1228,A1228)),"")</f>
        <v/>
      </c>
      <c r="I1228" s="109" t="str">
        <f t="shared" si="59"/>
        <v/>
      </c>
      <c r="J1228" s="113"/>
      <c r="K1228" s="90"/>
      <c r="L1228" s="73"/>
      <c r="M1228" s="69" t="str">
        <f>IF(C1228&lt;&gt;"",DailyLog!$S$3,"")</f>
        <v/>
      </c>
      <c r="N1228" s="56" t="str">
        <f t="shared" si="58"/>
        <v/>
      </c>
      <c r="O1228" s="53" t="str">
        <f>IF($B1228&lt;&gt;"",IF(ISNUMBER(_xlfn.XMATCH($B1228,Language!$A$6:$E$6)),0,IF(ISNUMBER(_xlfn.XMATCH($B1228,Language!$A$29:$E$29)),'Lista de Prestatarios'!$B$3,VLOOKUP(B1228,'Lista de Prestatarios'!$A$2:$B$500,2,FALSE))),"")</f>
        <v/>
      </c>
      <c r="P1228" s="58" t="str">
        <f>IF(B1228&lt;&gt;"",IF(OR(D1228&gt;0,G1228&gt;0),COUNTIF($B$2:B1228,B1228),COUNTIFS($B$2:B1228,B1228,$E$2:E1228,"&gt;0")),"")</f>
        <v/>
      </c>
    </row>
    <row r="1229" spans="1:16" x14ac:dyDescent="0.35">
      <c r="A1229" s="51" t="str">
        <f t="shared" si="57"/>
        <v/>
      </c>
      <c r="B1229" s="99"/>
      <c r="C1229" s="3"/>
      <c r="D1229" s="13"/>
      <c r="E1229" s="13"/>
      <c r="F1229" s="13"/>
      <c r="G1229" s="81"/>
      <c r="H1229" s="107" t="str">
        <f>IF(B1229&lt;&gt;"",IF(OR(O1229=0,O1229=999),"",SUMIFS($E$2:E1229,$A$2:A1229,A1229)-SUMIFS($F$2:F1229,$A$2:A1229,A1229)),"")</f>
        <v/>
      </c>
      <c r="I1229" s="109" t="str">
        <f t="shared" si="59"/>
        <v/>
      </c>
      <c r="J1229" s="113"/>
      <c r="K1229" s="90"/>
      <c r="L1229" s="73"/>
      <c r="M1229" s="69" t="str">
        <f>IF(C1229&lt;&gt;"",DailyLog!$S$3,"")</f>
        <v/>
      </c>
      <c r="N1229" s="56" t="str">
        <f t="shared" si="58"/>
        <v/>
      </c>
      <c r="O1229" s="53" t="str">
        <f>IF($B1229&lt;&gt;"",IF(ISNUMBER(_xlfn.XMATCH($B1229,Language!$A$6:$E$6)),0,IF(ISNUMBER(_xlfn.XMATCH($B1229,Language!$A$29:$E$29)),'Lista de Prestatarios'!$B$3,VLOOKUP(B1229,'Lista de Prestatarios'!$A$2:$B$500,2,FALSE))),"")</f>
        <v/>
      </c>
      <c r="P1229" s="58" t="str">
        <f>IF(B1229&lt;&gt;"",IF(OR(D1229&gt;0,G1229&gt;0),COUNTIF($B$2:B1229,B1229),COUNTIFS($B$2:B1229,B1229,$E$2:E1229,"&gt;0")),"")</f>
        <v/>
      </c>
    </row>
    <row r="1230" spans="1:16" x14ac:dyDescent="0.35">
      <c r="A1230" s="51" t="str">
        <f t="shared" si="57"/>
        <v/>
      </c>
      <c r="B1230" s="99"/>
      <c r="C1230" s="3"/>
      <c r="D1230" s="13"/>
      <c r="E1230" s="13"/>
      <c r="F1230" s="13"/>
      <c r="G1230" s="81"/>
      <c r="H1230" s="107" t="str">
        <f>IF(B1230&lt;&gt;"",IF(OR(O1230=0,O1230=999),"",SUMIFS($E$2:E1230,$A$2:A1230,A1230)-SUMIFS($F$2:F1230,$A$2:A1230,A1230)),"")</f>
        <v/>
      </c>
      <c r="I1230" s="109" t="str">
        <f t="shared" si="59"/>
        <v/>
      </c>
      <c r="J1230" s="113"/>
      <c r="K1230" s="90"/>
      <c r="L1230" s="73"/>
      <c r="M1230" s="69" t="str">
        <f>IF(C1230&lt;&gt;"",DailyLog!$S$3,"")</f>
        <v/>
      </c>
      <c r="N1230" s="56" t="str">
        <f t="shared" si="58"/>
        <v/>
      </c>
      <c r="O1230" s="53" t="str">
        <f>IF($B1230&lt;&gt;"",IF(ISNUMBER(_xlfn.XMATCH($B1230,Language!$A$6:$E$6)),0,IF(ISNUMBER(_xlfn.XMATCH($B1230,Language!$A$29:$E$29)),'Lista de Prestatarios'!$B$3,VLOOKUP(B1230,'Lista de Prestatarios'!$A$2:$B$500,2,FALSE))),"")</f>
        <v/>
      </c>
      <c r="P1230" s="58" t="str">
        <f>IF(B1230&lt;&gt;"",IF(OR(D1230&gt;0,G1230&gt;0),COUNTIF($B$2:B1230,B1230),COUNTIFS($B$2:B1230,B1230,$E$2:E1230,"&gt;0")),"")</f>
        <v/>
      </c>
    </row>
    <row r="1231" spans="1:16" x14ac:dyDescent="0.35">
      <c r="A1231" s="51" t="str">
        <f t="shared" si="57"/>
        <v/>
      </c>
      <c r="B1231" s="99"/>
      <c r="C1231" s="3"/>
      <c r="D1231" s="13"/>
      <c r="E1231" s="13"/>
      <c r="F1231" s="13"/>
      <c r="G1231" s="81"/>
      <c r="H1231" s="107" t="str">
        <f>IF(B1231&lt;&gt;"",IF(OR(O1231=0,O1231=999),"",SUMIFS($E$2:E1231,$A$2:A1231,A1231)-SUMIFS($F$2:F1231,$A$2:A1231,A1231)),"")</f>
        <v/>
      </c>
      <c r="I1231" s="109" t="str">
        <f t="shared" si="59"/>
        <v/>
      </c>
      <c r="J1231" s="113"/>
      <c r="K1231" s="90"/>
      <c r="L1231" s="73"/>
      <c r="M1231" s="69" t="str">
        <f>IF(C1231&lt;&gt;"",DailyLog!$S$3,"")</f>
        <v/>
      </c>
      <c r="N1231" s="56" t="str">
        <f t="shared" si="58"/>
        <v/>
      </c>
      <c r="O1231" s="53" t="str">
        <f>IF($B1231&lt;&gt;"",IF(ISNUMBER(_xlfn.XMATCH($B1231,Language!$A$6:$E$6)),0,IF(ISNUMBER(_xlfn.XMATCH($B1231,Language!$A$29:$E$29)),'Lista de Prestatarios'!$B$3,VLOOKUP(B1231,'Lista de Prestatarios'!$A$2:$B$500,2,FALSE))),"")</f>
        <v/>
      </c>
      <c r="P1231" s="58" t="str">
        <f>IF(B1231&lt;&gt;"",IF(OR(D1231&gt;0,G1231&gt;0),COUNTIF($B$2:B1231,B1231),COUNTIFS($B$2:B1231,B1231,$E$2:E1231,"&gt;0")),"")</f>
        <v/>
      </c>
    </row>
    <row r="1232" spans="1:16" x14ac:dyDescent="0.35">
      <c r="A1232" s="51" t="str">
        <f t="shared" si="57"/>
        <v/>
      </c>
      <c r="B1232" s="99"/>
      <c r="C1232" s="3"/>
      <c r="D1232" s="13"/>
      <c r="E1232" s="13"/>
      <c r="F1232" s="13"/>
      <c r="G1232" s="81"/>
      <c r="H1232" s="107" t="str">
        <f>IF(B1232&lt;&gt;"",IF(OR(O1232=0,O1232=999),"",SUMIFS($E$2:E1232,$A$2:A1232,A1232)-SUMIFS($F$2:F1232,$A$2:A1232,A1232)),"")</f>
        <v/>
      </c>
      <c r="I1232" s="109" t="str">
        <f t="shared" si="59"/>
        <v/>
      </c>
      <c r="J1232" s="113"/>
      <c r="K1232" s="90"/>
      <c r="L1232" s="73"/>
      <c r="M1232" s="69" t="str">
        <f>IF(C1232&lt;&gt;"",DailyLog!$S$3,"")</f>
        <v/>
      </c>
      <c r="N1232" s="56" t="str">
        <f t="shared" si="58"/>
        <v/>
      </c>
      <c r="O1232" s="53" t="str">
        <f>IF($B1232&lt;&gt;"",IF(ISNUMBER(_xlfn.XMATCH($B1232,Language!$A$6:$E$6)),0,IF(ISNUMBER(_xlfn.XMATCH($B1232,Language!$A$29:$E$29)),'Lista de Prestatarios'!$B$3,VLOOKUP(B1232,'Lista de Prestatarios'!$A$2:$B$500,2,FALSE))),"")</f>
        <v/>
      </c>
      <c r="P1232" s="58" t="str">
        <f>IF(B1232&lt;&gt;"",IF(OR(D1232&gt;0,G1232&gt;0),COUNTIF($B$2:B1232,B1232),COUNTIFS($B$2:B1232,B1232,$E$2:E1232,"&gt;0")),"")</f>
        <v/>
      </c>
    </row>
    <row r="1233" spans="1:16" x14ac:dyDescent="0.35">
      <c r="A1233" s="51" t="str">
        <f t="shared" si="57"/>
        <v/>
      </c>
      <c r="B1233" s="99"/>
      <c r="C1233" s="3"/>
      <c r="D1233" s="13"/>
      <c r="E1233" s="13"/>
      <c r="F1233" s="13"/>
      <c r="G1233" s="81"/>
      <c r="H1233" s="107" t="str">
        <f>IF(B1233&lt;&gt;"",IF(OR(O1233=0,O1233=999),"",SUMIFS($E$2:E1233,$A$2:A1233,A1233)-SUMIFS($F$2:F1233,$A$2:A1233,A1233)),"")</f>
        <v/>
      </c>
      <c r="I1233" s="109" t="str">
        <f t="shared" si="59"/>
        <v/>
      </c>
      <c r="J1233" s="113"/>
      <c r="K1233" s="90"/>
      <c r="L1233" s="73"/>
      <c r="M1233" s="69" t="str">
        <f>IF(C1233&lt;&gt;"",DailyLog!$S$3,"")</f>
        <v/>
      </c>
      <c r="N1233" s="56" t="str">
        <f t="shared" si="58"/>
        <v/>
      </c>
      <c r="O1233" s="53" t="str">
        <f>IF($B1233&lt;&gt;"",IF(ISNUMBER(_xlfn.XMATCH($B1233,Language!$A$6:$E$6)),0,IF(ISNUMBER(_xlfn.XMATCH($B1233,Language!$A$29:$E$29)),'Lista de Prestatarios'!$B$3,VLOOKUP(B1233,'Lista de Prestatarios'!$A$2:$B$500,2,FALSE))),"")</f>
        <v/>
      </c>
      <c r="P1233" s="58" t="str">
        <f>IF(B1233&lt;&gt;"",IF(OR(D1233&gt;0,G1233&gt;0),COUNTIF($B$2:B1233,B1233),COUNTIFS($B$2:B1233,B1233,$E$2:E1233,"&gt;0")),"")</f>
        <v/>
      </c>
    </row>
    <row r="1234" spans="1:16" x14ac:dyDescent="0.35">
      <c r="A1234" s="51" t="str">
        <f t="shared" si="57"/>
        <v/>
      </c>
      <c r="B1234" s="99"/>
      <c r="C1234" s="3"/>
      <c r="D1234" s="13"/>
      <c r="E1234" s="13"/>
      <c r="F1234" s="13"/>
      <c r="G1234" s="81"/>
      <c r="H1234" s="107" t="str">
        <f>IF(B1234&lt;&gt;"",IF(OR(O1234=0,O1234=999),"",SUMIFS($E$2:E1234,$A$2:A1234,A1234)-SUMIFS($F$2:F1234,$A$2:A1234,A1234)),"")</f>
        <v/>
      </c>
      <c r="I1234" s="109" t="str">
        <f t="shared" si="59"/>
        <v/>
      </c>
      <c r="J1234" s="113"/>
      <c r="K1234" s="90"/>
      <c r="L1234" s="73"/>
      <c r="M1234" s="69" t="str">
        <f>IF(C1234&lt;&gt;"",DailyLog!$S$3,"")</f>
        <v/>
      </c>
      <c r="N1234" s="56" t="str">
        <f t="shared" si="58"/>
        <v/>
      </c>
      <c r="O1234" s="53" t="str">
        <f>IF($B1234&lt;&gt;"",IF(ISNUMBER(_xlfn.XMATCH($B1234,Language!$A$6:$E$6)),0,IF(ISNUMBER(_xlfn.XMATCH($B1234,Language!$A$29:$E$29)),'Lista de Prestatarios'!$B$3,VLOOKUP(B1234,'Lista de Prestatarios'!$A$2:$B$500,2,FALSE))),"")</f>
        <v/>
      </c>
      <c r="P1234" s="58" t="str">
        <f>IF(B1234&lt;&gt;"",IF(OR(D1234&gt;0,G1234&gt;0),COUNTIF($B$2:B1234,B1234),COUNTIFS($B$2:B1234,B1234,$E$2:E1234,"&gt;0")),"")</f>
        <v/>
      </c>
    </row>
    <row r="1235" spans="1:16" x14ac:dyDescent="0.35">
      <c r="A1235" s="51" t="str">
        <f t="shared" si="57"/>
        <v/>
      </c>
      <c r="B1235" s="99"/>
      <c r="C1235" s="3"/>
      <c r="D1235" s="13"/>
      <c r="E1235" s="13"/>
      <c r="F1235" s="13"/>
      <c r="G1235" s="81"/>
      <c r="H1235" s="107" t="str">
        <f>IF(B1235&lt;&gt;"",IF(OR(O1235=0,O1235=999),"",SUMIFS($E$2:E1235,$A$2:A1235,A1235)-SUMIFS($F$2:F1235,$A$2:A1235,A1235)),"")</f>
        <v/>
      </c>
      <c r="I1235" s="109" t="str">
        <f t="shared" si="59"/>
        <v/>
      </c>
      <c r="J1235" s="113"/>
      <c r="K1235" s="90"/>
      <c r="L1235" s="73"/>
      <c r="M1235" s="69" t="str">
        <f>IF(C1235&lt;&gt;"",DailyLog!$S$3,"")</f>
        <v/>
      </c>
      <c r="N1235" s="56" t="str">
        <f t="shared" si="58"/>
        <v/>
      </c>
      <c r="O1235" s="53" t="str">
        <f>IF($B1235&lt;&gt;"",IF(ISNUMBER(_xlfn.XMATCH($B1235,Language!$A$6:$E$6)),0,IF(ISNUMBER(_xlfn.XMATCH($B1235,Language!$A$29:$E$29)),'Lista de Prestatarios'!$B$3,VLOOKUP(B1235,'Lista de Prestatarios'!$A$2:$B$500,2,FALSE))),"")</f>
        <v/>
      </c>
      <c r="P1235" s="58" t="str">
        <f>IF(B1235&lt;&gt;"",IF(OR(D1235&gt;0,G1235&gt;0),COUNTIF($B$2:B1235,B1235),COUNTIFS($B$2:B1235,B1235,$E$2:E1235,"&gt;0")),"")</f>
        <v/>
      </c>
    </row>
    <row r="1236" spans="1:16" x14ac:dyDescent="0.35">
      <c r="A1236" s="51" t="str">
        <f t="shared" si="57"/>
        <v/>
      </c>
      <c r="B1236" s="99"/>
      <c r="C1236" s="3"/>
      <c r="D1236" s="13"/>
      <c r="E1236" s="13"/>
      <c r="F1236" s="13"/>
      <c r="G1236" s="81"/>
      <c r="H1236" s="107" t="str">
        <f>IF(B1236&lt;&gt;"",IF(OR(O1236=0,O1236=999),"",SUMIFS($E$2:E1236,$A$2:A1236,A1236)-SUMIFS($F$2:F1236,$A$2:A1236,A1236)),"")</f>
        <v/>
      </c>
      <c r="I1236" s="109" t="str">
        <f t="shared" si="59"/>
        <v/>
      </c>
      <c r="J1236" s="113"/>
      <c r="K1236" s="90"/>
      <c r="L1236" s="73"/>
      <c r="M1236" s="69" t="str">
        <f>IF(C1236&lt;&gt;"",DailyLog!$S$3,"")</f>
        <v/>
      </c>
      <c r="N1236" s="56" t="str">
        <f t="shared" si="58"/>
        <v/>
      </c>
      <c r="O1236" s="53" t="str">
        <f>IF($B1236&lt;&gt;"",IF(ISNUMBER(_xlfn.XMATCH($B1236,Language!$A$6:$E$6)),0,IF(ISNUMBER(_xlfn.XMATCH($B1236,Language!$A$29:$E$29)),'Lista de Prestatarios'!$B$3,VLOOKUP(B1236,'Lista de Prestatarios'!$A$2:$B$500,2,FALSE))),"")</f>
        <v/>
      </c>
      <c r="P1236" s="58" t="str">
        <f>IF(B1236&lt;&gt;"",IF(OR(D1236&gt;0,G1236&gt;0),COUNTIF($B$2:B1236,B1236),COUNTIFS($B$2:B1236,B1236,$E$2:E1236,"&gt;0")),"")</f>
        <v/>
      </c>
    </row>
    <row r="1237" spans="1:16" x14ac:dyDescent="0.35">
      <c r="A1237" s="51" t="str">
        <f t="shared" si="57"/>
        <v/>
      </c>
      <c r="B1237" s="99"/>
      <c r="C1237" s="3"/>
      <c r="D1237" s="13"/>
      <c r="E1237" s="13"/>
      <c r="F1237" s="13"/>
      <c r="G1237" s="81"/>
      <c r="H1237" s="107" t="str">
        <f>IF(B1237&lt;&gt;"",IF(OR(O1237=0,O1237=999),"",SUMIFS($E$2:E1237,$A$2:A1237,A1237)-SUMIFS($F$2:F1237,$A$2:A1237,A1237)),"")</f>
        <v/>
      </c>
      <c r="I1237" s="109" t="str">
        <f t="shared" si="59"/>
        <v/>
      </c>
      <c r="J1237" s="113"/>
      <c r="K1237" s="90"/>
      <c r="L1237" s="73"/>
      <c r="M1237" s="69" t="str">
        <f>IF(C1237&lt;&gt;"",DailyLog!$S$3,"")</f>
        <v/>
      </c>
      <c r="N1237" s="56" t="str">
        <f t="shared" si="58"/>
        <v/>
      </c>
      <c r="O1237" s="53" t="str">
        <f>IF($B1237&lt;&gt;"",IF(ISNUMBER(_xlfn.XMATCH($B1237,Language!$A$6:$E$6)),0,IF(ISNUMBER(_xlfn.XMATCH($B1237,Language!$A$29:$E$29)),'Lista de Prestatarios'!$B$3,VLOOKUP(B1237,'Lista de Prestatarios'!$A$2:$B$500,2,FALSE))),"")</f>
        <v/>
      </c>
      <c r="P1237" s="58" t="str">
        <f>IF(B1237&lt;&gt;"",IF(OR(D1237&gt;0,G1237&gt;0),COUNTIF($B$2:B1237,B1237),COUNTIFS($B$2:B1237,B1237,$E$2:E1237,"&gt;0")),"")</f>
        <v/>
      </c>
    </row>
    <row r="1238" spans="1:16" x14ac:dyDescent="0.35">
      <c r="A1238" s="51" t="str">
        <f t="shared" si="57"/>
        <v/>
      </c>
      <c r="B1238" s="99"/>
      <c r="C1238" s="3"/>
      <c r="D1238" s="13"/>
      <c r="E1238" s="13"/>
      <c r="F1238" s="13"/>
      <c r="G1238" s="81"/>
      <c r="H1238" s="107" t="str">
        <f>IF(B1238&lt;&gt;"",IF(OR(O1238=0,O1238=999),"",SUMIFS($E$2:E1238,$A$2:A1238,A1238)-SUMIFS($F$2:F1238,$A$2:A1238,A1238)),"")</f>
        <v/>
      </c>
      <c r="I1238" s="109" t="str">
        <f t="shared" si="59"/>
        <v/>
      </c>
      <c r="J1238" s="113"/>
      <c r="K1238" s="90"/>
      <c r="L1238" s="73"/>
      <c r="M1238" s="69" t="str">
        <f>IF(C1238&lt;&gt;"",DailyLog!$S$3,"")</f>
        <v/>
      </c>
      <c r="N1238" s="56" t="str">
        <f t="shared" si="58"/>
        <v/>
      </c>
      <c r="O1238" s="53" t="str">
        <f>IF($B1238&lt;&gt;"",IF(ISNUMBER(_xlfn.XMATCH($B1238,Language!$A$6:$E$6)),0,IF(ISNUMBER(_xlfn.XMATCH($B1238,Language!$A$29:$E$29)),'Lista de Prestatarios'!$B$3,VLOOKUP(B1238,'Lista de Prestatarios'!$A$2:$B$500,2,FALSE))),"")</f>
        <v/>
      </c>
      <c r="P1238" s="58" t="str">
        <f>IF(B1238&lt;&gt;"",IF(OR(D1238&gt;0,G1238&gt;0),COUNTIF($B$2:B1238,B1238),COUNTIFS($B$2:B1238,B1238,$E$2:E1238,"&gt;0")),"")</f>
        <v/>
      </c>
    </row>
    <row r="1239" spans="1:16" x14ac:dyDescent="0.35">
      <c r="A1239" s="51" t="str">
        <f t="shared" si="57"/>
        <v/>
      </c>
      <c r="B1239" s="99"/>
      <c r="C1239" s="3"/>
      <c r="D1239" s="13"/>
      <c r="E1239" s="13"/>
      <c r="F1239" s="13"/>
      <c r="G1239" s="81"/>
      <c r="H1239" s="107" t="str">
        <f>IF(B1239&lt;&gt;"",IF(OR(O1239=0,O1239=999),"",SUMIFS($E$2:E1239,$A$2:A1239,A1239)-SUMIFS($F$2:F1239,$A$2:A1239,A1239)),"")</f>
        <v/>
      </c>
      <c r="I1239" s="109" t="str">
        <f t="shared" si="59"/>
        <v/>
      </c>
      <c r="J1239" s="113"/>
      <c r="K1239" s="90"/>
      <c r="L1239" s="73"/>
      <c r="M1239" s="69" t="str">
        <f>IF(C1239&lt;&gt;"",DailyLog!$S$3,"")</f>
        <v/>
      </c>
      <c r="N1239" s="56" t="str">
        <f t="shared" si="58"/>
        <v/>
      </c>
      <c r="O1239" s="53" t="str">
        <f>IF($B1239&lt;&gt;"",IF(ISNUMBER(_xlfn.XMATCH($B1239,Language!$A$6:$E$6)),0,IF(ISNUMBER(_xlfn.XMATCH($B1239,Language!$A$29:$E$29)),'Lista de Prestatarios'!$B$3,VLOOKUP(B1239,'Lista de Prestatarios'!$A$2:$B$500,2,FALSE))),"")</f>
        <v/>
      </c>
      <c r="P1239" s="58" t="str">
        <f>IF(B1239&lt;&gt;"",IF(OR(D1239&gt;0,G1239&gt;0),COUNTIF($B$2:B1239,B1239),COUNTIFS($B$2:B1239,B1239,$E$2:E1239,"&gt;0")),"")</f>
        <v/>
      </c>
    </row>
    <row r="1240" spans="1:16" x14ac:dyDescent="0.35">
      <c r="A1240" s="51" t="str">
        <f t="shared" si="57"/>
        <v/>
      </c>
      <c r="B1240" s="99"/>
      <c r="C1240" s="3"/>
      <c r="D1240" s="13"/>
      <c r="E1240" s="13"/>
      <c r="F1240" s="13"/>
      <c r="G1240" s="81"/>
      <c r="H1240" s="107" t="str">
        <f>IF(B1240&lt;&gt;"",IF(OR(O1240=0,O1240=999),"",SUMIFS($E$2:E1240,$A$2:A1240,A1240)-SUMIFS($F$2:F1240,$A$2:A1240,A1240)),"")</f>
        <v/>
      </c>
      <c r="I1240" s="109" t="str">
        <f t="shared" si="59"/>
        <v/>
      </c>
      <c r="J1240" s="113"/>
      <c r="K1240" s="90"/>
      <c r="L1240" s="73"/>
      <c r="M1240" s="69" t="str">
        <f>IF(C1240&lt;&gt;"",DailyLog!$S$3,"")</f>
        <v/>
      </c>
      <c r="N1240" s="56" t="str">
        <f t="shared" si="58"/>
        <v/>
      </c>
      <c r="O1240" s="53" t="str">
        <f>IF($B1240&lt;&gt;"",IF(ISNUMBER(_xlfn.XMATCH($B1240,Language!$A$6:$E$6)),0,IF(ISNUMBER(_xlfn.XMATCH($B1240,Language!$A$29:$E$29)),'Lista de Prestatarios'!$B$3,VLOOKUP(B1240,'Lista de Prestatarios'!$A$2:$B$500,2,FALSE))),"")</f>
        <v/>
      </c>
      <c r="P1240" s="58" t="str">
        <f>IF(B1240&lt;&gt;"",IF(OR(D1240&gt;0,G1240&gt;0),COUNTIF($B$2:B1240,B1240),COUNTIFS($B$2:B1240,B1240,$E$2:E1240,"&gt;0")),"")</f>
        <v/>
      </c>
    </row>
    <row r="1241" spans="1:16" x14ac:dyDescent="0.35">
      <c r="A1241" s="51" t="str">
        <f t="shared" si="57"/>
        <v/>
      </c>
      <c r="B1241" s="99"/>
      <c r="C1241" s="3"/>
      <c r="D1241" s="13"/>
      <c r="E1241" s="13"/>
      <c r="F1241" s="13"/>
      <c r="G1241" s="81"/>
      <c r="H1241" s="107" t="str">
        <f>IF(B1241&lt;&gt;"",IF(OR(O1241=0,O1241=999),"",SUMIFS($E$2:E1241,$A$2:A1241,A1241)-SUMIFS($F$2:F1241,$A$2:A1241,A1241)),"")</f>
        <v/>
      </c>
      <c r="I1241" s="109" t="str">
        <f t="shared" si="59"/>
        <v/>
      </c>
      <c r="J1241" s="113"/>
      <c r="K1241" s="90"/>
      <c r="L1241" s="73"/>
      <c r="M1241" s="69" t="str">
        <f>IF(C1241&lt;&gt;"",DailyLog!$S$3,"")</f>
        <v/>
      </c>
      <c r="N1241" s="56" t="str">
        <f t="shared" si="58"/>
        <v/>
      </c>
      <c r="O1241" s="53" t="str">
        <f>IF($B1241&lt;&gt;"",IF(ISNUMBER(_xlfn.XMATCH($B1241,Language!$A$6:$E$6)),0,IF(ISNUMBER(_xlfn.XMATCH($B1241,Language!$A$29:$E$29)),'Lista de Prestatarios'!$B$3,VLOOKUP(B1241,'Lista de Prestatarios'!$A$2:$B$500,2,FALSE))),"")</f>
        <v/>
      </c>
      <c r="P1241" s="58" t="str">
        <f>IF(B1241&lt;&gt;"",IF(OR(D1241&gt;0,G1241&gt;0),COUNTIF($B$2:B1241,B1241),COUNTIFS($B$2:B1241,B1241,$E$2:E1241,"&gt;0")),"")</f>
        <v/>
      </c>
    </row>
    <row r="1242" spans="1:16" x14ac:dyDescent="0.35">
      <c r="A1242" s="51" t="str">
        <f t="shared" si="57"/>
        <v/>
      </c>
      <c r="B1242" s="99"/>
      <c r="C1242" s="3"/>
      <c r="D1242" s="13"/>
      <c r="E1242" s="13"/>
      <c r="F1242" s="13"/>
      <c r="G1242" s="81"/>
      <c r="H1242" s="107" t="str">
        <f>IF(B1242&lt;&gt;"",IF(OR(O1242=0,O1242=999),"",SUMIFS($E$2:E1242,$A$2:A1242,A1242)-SUMIFS($F$2:F1242,$A$2:A1242,A1242)),"")</f>
        <v/>
      </c>
      <c r="I1242" s="109" t="str">
        <f t="shared" si="59"/>
        <v/>
      </c>
      <c r="J1242" s="113"/>
      <c r="K1242" s="90"/>
      <c r="L1242" s="73"/>
      <c r="M1242" s="69" t="str">
        <f>IF(C1242&lt;&gt;"",DailyLog!$S$3,"")</f>
        <v/>
      </c>
      <c r="N1242" s="56" t="str">
        <f t="shared" si="58"/>
        <v/>
      </c>
      <c r="O1242" s="53" t="str">
        <f>IF($B1242&lt;&gt;"",IF(ISNUMBER(_xlfn.XMATCH($B1242,Language!$A$6:$E$6)),0,IF(ISNUMBER(_xlfn.XMATCH($B1242,Language!$A$29:$E$29)),'Lista de Prestatarios'!$B$3,VLOOKUP(B1242,'Lista de Prestatarios'!$A$2:$B$500,2,FALSE))),"")</f>
        <v/>
      </c>
      <c r="P1242" s="58" t="str">
        <f>IF(B1242&lt;&gt;"",IF(OR(D1242&gt;0,G1242&gt;0),COUNTIF($B$2:B1242,B1242),COUNTIFS($B$2:B1242,B1242,$E$2:E1242,"&gt;0")),"")</f>
        <v/>
      </c>
    </row>
    <row r="1243" spans="1:16" x14ac:dyDescent="0.35">
      <c r="A1243" s="51" t="str">
        <f t="shared" si="57"/>
        <v/>
      </c>
      <c r="B1243" s="99"/>
      <c r="C1243" s="3"/>
      <c r="D1243" s="13"/>
      <c r="E1243" s="13"/>
      <c r="F1243" s="13"/>
      <c r="G1243" s="81"/>
      <c r="H1243" s="107" t="str">
        <f>IF(B1243&lt;&gt;"",IF(OR(O1243=0,O1243=999),"",SUMIFS($E$2:E1243,$A$2:A1243,A1243)-SUMIFS($F$2:F1243,$A$2:A1243,A1243)),"")</f>
        <v/>
      </c>
      <c r="I1243" s="109" t="str">
        <f t="shared" si="59"/>
        <v/>
      </c>
      <c r="J1243" s="113"/>
      <c r="K1243" s="90"/>
      <c r="L1243" s="73"/>
      <c r="M1243" s="69" t="str">
        <f>IF(C1243&lt;&gt;"",DailyLog!$S$3,"")</f>
        <v/>
      </c>
      <c r="N1243" s="56" t="str">
        <f t="shared" si="58"/>
        <v/>
      </c>
      <c r="O1243" s="53" t="str">
        <f>IF($B1243&lt;&gt;"",IF(ISNUMBER(_xlfn.XMATCH($B1243,Language!$A$6:$E$6)),0,IF(ISNUMBER(_xlfn.XMATCH($B1243,Language!$A$29:$E$29)),'Lista de Prestatarios'!$B$3,VLOOKUP(B1243,'Lista de Prestatarios'!$A$2:$B$500,2,FALSE))),"")</f>
        <v/>
      </c>
      <c r="P1243" s="58" t="str">
        <f>IF(B1243&lt;&gt;"",IF(OR(D1243&gt;0,G1243&gt;0),COUNTIF($B$2:B1243,B1243),COUNTIFS($B$2:B1243,B1243,$E$2:E1243,"&gt;0")),"")</f>
        <v/>
      </c>
    </row>
    <row r="1244" spans="1:16" x14ac:dyDescent="0.35">
      <c r="A1244" s="51" t="str">
        <f t="shared" si="57"/>
        <v/>
      </c>
      <c r="B1244" s="99"/>
      <c r="C1244" s="3"/>
      <c r="D1244" s="13"/>
      <c r="E1244" s="13"/>
      <c r="F1244" s="13"/>
      <c r="G1244" s="81"/>
      <c r="H1244" s="107" t="str">
        <f>IF(B1244&lt;&gt;"",IF(OR(O1244=0,O1244=999),"",SUMIFS($E$2:E1244,$A$2:A1244,A1244)-SUMIFS($F$2:F1244,$A$2:A1244,A1244)),"")</f>
        <v/>
      </c>
      <c r="I1244" s="109" t="str">
        <f t="shared" si="59"/>
        <v/>
      </c>
      <c r="J1244" s="113"/>
      <c r="K1244" s="90"/>
      <c r="L1244" s="73"/>
      <c r="M1244" s="69" t="str">
        <f>IF(C1244&lt;&gt;"",DailyLog!$S$3,"")</f>
        <v/>
      </c>
      <c r="N1244" s="56" t="str">
        <f t="shared" si="58"/>
        <v/>
      </c>
      <c r="O1244" s="53" t="str">
        <f>IF($B1244&lt;&gt;"",IF(ISNUMBER(_xlfn.XMATCH($B1244,Language!$A$6:$E$6)),0,IF(ISNUMBER(_xlfn.XMATCH($B1244,Language!$A$29:$E$29)),'Lista de Prestatarios'!$B$3,VLOOKUP(B1244,'Lista de Prestatarios'!$A$2:$B$500,2,FALSE))),"")</f>
        <v/>
      </c>
      <c r="P1244" s="58" t="str">
        <f>IF(B1244&lt;&gt;"",IF(OR(D1244&gt;0,G1244&gt;0),COUNTIF($B$2:B1244,B1244),COUNTIFS($B$2:B1244,B1244,$E$2:E1244,"&gt;0")),"")</f>
        <v/>
      </c>
    </row>
    <row r="1245" spans="1:16" x14ac:dyDescent="0.35">
      <c r="A1245" s="51" t="str">
        <f t="shared" si="57"/>
        <v/>
      </c>
      <c r="B1245" s="99"/>
      <c r="C1245" s="3"/>
      <c r="D1245" s="13"/>
      <c r="E1245" s="13"/>
      <c r="F1245" s="13"/>
      <c r="G1245" s="81"/>
      <c r="H1245" s="107" t="str">
        <f>IF(B1245&lt;&gt;"",IF(OR(O1245=0,O1245=999),"",SUMIFS($E$2:E1245,$A$2:A1245,A1245)-SUMIFS($F$2:F1245,$A$2:A1245,A1245)),"")</f>
        <v/>
      </c>
      <c r="I1245" s="109" t="str">
        <f t="shared" si="59"/>
        <v/>
      </c>
      <c r="J1245" s="113"/>
      <c r="K1245" s="90"/>
      <c r="L1245" s="73"/>
      <c r="M1245" s="69" t="str">
        <f>IF(C1245&lt;&gt;"",DailyLog!$S$3,"")</f>
        <v/>
      </c>
      <c r="N1245" s="56" t="str">
        <f t="shared" si="58"/>
        <v/>
      </c>
      <c r="O1245" s="53" t="str">
        <f>IF($B1245&lt;&gt;"",IF(ISNUMBER(_xlfn.XMATCH($B1245,Language!$A$6:$E$6)),0,IF(ISNUMBER(_xlfn.XMATCH($B1245,Language!$A$29:$E$29)),'Lista de Prestatarios'!$B$3,VLOOKUP(B1245,'Lista de Prestatarios'!$A$2:$B$500,2,FALSE))),"")</f>
        <v/>
      </c>
      <c r="P1245" s="58" t="str">
        <f>IF(B1245&lt;&gt;"",IF(OR(D1245&gt;0,G1245&gt;0),COUNTIF($B$2:B1245,B1245),COUNTIFS($B$2:B1245,B1245,$E$2:E1245,"&gt;0")),"")</f>
        <v/>
      </c>
    </row>
    <row r="1246" spans="1:16" x14ac:dyDescent="0.35">
      <c r="A1246" s="51" t="str">
        <f t="shared" si="57"/>
        <v/>
      </c>
      <c r="B1246" s="99"/>
      <c r="C1246" s="3"/>
      <c r="D1246" s="13"/>
      <c r="E1246" s="13"/>
      <c r="F1246" s="13"/>
      <c r="G1246" s="81"/>
      <c r="H1246" s="107" t="str">
        <f>IF(B1246&lt;&gt;"",IF(OR(O1246=0,O1246=999),"",SUMIFS($E$2:E1246,$A$2:A1246,A1246)-SUMIFS($F$2:F1246,$A$2:A1246,A1246)),"")</f>
        <v/>
      </c>
      <c r="I1246" s="109" t="str">
        <f t="shared" si="59"/>
        <v/>
      </c>
      <c r="J1246" s="113"/>
      <c r="K1246" s="90"/>
      <c r="L1246" s="73"/>
      <c r="M1246" s="69" t="str">
        <f>IF(C1246&lt;&gt;"",DailyLog!$S$3,"")</f>
        <v/>
      </c>
      <c r="N1246" s="56" t="str">
        <f t="shared" si="58"/>
        <v/>
      </c>
      <c r="O1246" s="53" t="str">
        <f>IF($B1246&lt;&gt;"",IF(ISNUMBER(_xlfn.XMATCH($B1246,Language!$A$6:$E$6)),0,IF(ISNUMBER(_xlfn.XMATCH($B1246,Language!$A$29:$E$29)),'Lista de Prestatarios'!$B$3,VLOOKUP(B1246,'Lista de Prestatarios'!$A$2:$B$500,2,FALSE))),"")</f>
        <v/>
      </c>
      <c r="P1246" s="58" t="str">
        <f>IF(B1246&lt;&gt;"",IF(OR(D1246&gt;0,G1246&gt;0),COUNTIF($B$2:B1246,B1246),COUNTIFS($B$2:B1246,B1246,$E$2:E1246,"&gt;0")),"")</f>
        <v/>
      </c>
    </row>
    <row r="1247" spans="1:16" x14ac:dyDescent="0.35">
      <c r="A1247" s="51" t="str">
        <f t="shared" si="57"/>
        <v/>
      </c>
      <c r="B1247" s="99"/>
      <c r="C1247" s="3"/>
      <c r="D1247" s="13"/>
      <c r="E1247" s="13"/>
      <c r="F1247" s="13"/>
      <c r="G1247" s="81"/>
      <c r="H1247" s="107" t="str">
        <f>IF(B1247&lt;&gt;"",IF(OR(O1247=0,O1247=999),"",SUMIFS($E$2:E1247,$A$2:A1247,A1247)-SUMIFS($F$2:F1247,$A$2:A1247,A1247)),"")</f>
        <v/>
      </c>
      <c r="I1247" s="109" t="str">
        <f t="shared" si="59"/>
        <v/>
      </c>
      <c r="J1247" s="113"/>
      <c r="K1247" s="90"/>
      <c r="L1247" s="73"/>
      <c r="M1247" s="69" t="str">
        <f>IF(C1247&lt;&gt;"",DailyLog!$S$3,"")</f>
        <v/>
      </c>
      <c r="N1247" s="56" t="str">
        <f t="shared" si="58"/>
        <v/>
      </c>
      <c r="O1247" s="53" t="str">
        <f>IF($B1247&lt;&gt;"",IF(ISNUMBER(_xlfn.XMATCH($B1247,Language!$A$6:$E$6)),0,IF(ISNUMBER(_xlfn.XMATCH($B1247,Language!$A$29:$E$29)),'Lista de Prestatarios'!$B$3,VLOOKUP(B1247,'Lista de Prestatarios'!$A$2:$B$500,2,FALSE))),"")</f>
        <v/>
      </c>
      <c r="P1247" s="58" t="str">
        <f>IF(B1247&lt;&gt;"",IF(OR(D1247&gt;0,G1247&gt;0),COUNTIF($B$2:B1247,B1247),COUNTIFS($B$2:B1247,B1247,$E$2:E1247,"&gt;0")),"")</f>
        <v/>
      </c>
    </row>
    <row r="1248" spans="1:16" x14ac:dyDescent="0.35">
      <c r="A1248" s="51" t="str">
        <f t="shared" si="57"/>
        <v/>
      </c>
      <c r="B1248" s="99"/>
      <c r="C1248" s="3"/>
      <c r="D1248" s="13"/>
      <c r="E1248" s="13"/>
      <c r="F1248" s="13"/>
      <c r="G1248" s="81"/>
      <c r="H1248" s="107" t="str">
        <f>IF(B1248&lt;&gt;"",IF(OR(O1248=0,O1248=999),"",SUMIFS($E$2:E1248,$A$2:A1248,A1248)-SUMIFS($F$2:F1248,$A$2:A1248,A1248)),"")</f>
        <v/>
      </c>
      <c r="I1248" s="109" t="str">
        <f t="shared" si="59"/>
        <v/>
      </c>
      <c r="J1248" s="113"/>
      <c r="K1248" s="90"/>
      <c r="L1248" s="73"/>
      <c r="M1248" s="69" t="str">
        <f>IF(C1248&lt;&gt;"",DailyLog!$S$3,"")</f>
        <v/>
      </c>
      <c r="N1248" s="56" t="str">
        <f t="shared" si="58"/>
        <v/>
      </c>
      <c r="O1248" s="53" t="str">
        <f>IF($B1248&lt;&gt;"",IF(ISNUMBER(_xlfn.XMATCH($B1248,Language!$A$6:$E$6)),0,IF(ISNUMBER(_xlfn.XMATCH($B1248,Language!$A$29:$E$29)),'Lista de Prestatarios'!$B$3,VLOOKUP(B1248,'Lista de Prestatarios'!$A$2:$B$500,2,FALSE))),"")</f>
        <v/>
      </c>
      <c r="P1248" s="58" t="str">
        <f>IF(B1248&lt;&gt;"",IF(OR(D1248&gt;0,G1248&gt;0),COUNTIF($B$2:B1248,B1248),COUNTIFS($B$2:B1248,B1248,$E$2:E1248,"&gt;0")),"")</f>
        <v/>
      </c>
    </row>
    <row r="1249" spans="1:16" x14ac:dyDescent="0.35">
      <c r="A1249" s="51" t="str">
        <f t="shared" si="57"/>
        <v/>
      </c>
      <c r="B1249" s="99"/>
      <c r="C1249" s="3"/>
      <c r="D1249" s="13"/>
      <c r="E1249" s="13"/>
      <c r="F1249" s="13"/>
      <c r="G1249" s="81"/>
      <c r="H1249" s="107" t="str">
        <f>IF(B1249&lt;&gt;"",IF(OR(O1249=0,O1249=999),"",SUMIFS($E$2:E1249,$A$2:A1249,A1249)-SUMIFS($F$2:F1249,$A$2:A1249,A1249)),"")</f>
        <v/>
      </c>
      <c r="I1249" s="109" t="str">
        <f t="shared" si="59"/>
        <v/>
      </c>
      <c r="J1249" s="113"/>
      <c r="K1249" s="90"/>
      <c r="L1249" s="73"/>
      <c r="M1249" s="69" t="str">
        <f>IF(C1249&lt;&gt;"",DailyLog!$S$3,"")</f>
        <v/>
      </c>
      <c r="N1249" s="56" t="str">
        <f t="shared" si="58"/>
        <v/>
      </c>
      <c r="O1249" s="53" t="str">
        <f>IF($B1249&lt;&gt;"",IF(ISNUMBER(_xlfn.XMATCH($B1249,Language!$A$6:$E$6)),0,IF(ISNUMBER(_xlfn.XMATCH($B1249,Language!$A$29:$E$29)),'Lista de Prestatarios'!$B$3,VLOOKUP(B1249,'Lista de Prestatarios'!$A$2:$B$500,2,FALSE))),"")</f>
        <v/>
      </c>
      <c r="P1249" s="58" t="str">
        <f>IF(B1249&lt;&gt;"",IF(OR(D1249&gt;0,G1249&gt;0),COUNTIF($B$2:B1249,B1249),COUNTIFS($B$2:B1249,B1249,$E$2:E1249,"&gt;0")),"")</f>
        <v/>
      </c>
    </row>
    <row r="1250" spans="1:16" x14ac:dyDescent="0.35">
      <c r="A1250" s="51" t="str">
        <f t="shared" si="57"/>
        <v/>
      </c>
      <c r="B1250" s="99"/>
      <c r="C1250" s="3"/>
      <c r="D1250" s="13"/>
      <c r="E1250" s="13"/>
      <c r="F1250" s="13"/>
      <c r="G1250" s="81"/>
      <c r="H1250" s="107" t="str">
        <f>IF(B1250&lt;&gt;"",IF(OR(O1250=0,O1250=999),"",SUMIFS($E$2:E1250,$A$2:A1250,A1250)-SUMIFS($F$2:F1250,$A$2:A1250,A1250)),"")</f>
        <v/>
      </c>
      <c r="I1250" s="109" t="str">
        <f t="shared" si="59"/>
        <v/>
      </c>
      <c r="J1250" s="113"/>
      <c r="K1250" s="90"/>
      <c r="L1250" s="73"/>
      <c r="M1250" s="69" t="str">
        <f>IF(C1250&lt;&gt;"",DailyLog!$S$3,"")</f>
        <v/>
      </c>
      <c r="N1250" s="56" t="str">
        <f t="shared" si="58"/>
        <v/>
      </c>
      <c r="O1250" s="53" t="str">
        <f>IF($B1250&lt;&gt;"",IF(ISNUMBER(_xlfn.XMATCH($B1250,Language!$A$6:$E$6)),0,IF(ISNUMBER(_xlfn.XMATCH($B1250,Language!$A$29:$E$29)),'Lista de Prestatarios'!$B$3,VLOOKUP(B1250,'Lista de Prestatarios'!$A$2:$B$500,2,FALSE))),"")</f>
        <v/>
      </c>
      <c r="P1250" s="58" t="str">
        <f>IF(B1250&lt;&gt;"",IF(OR(D1250&gt;0,G1250&gt;0),COUNTIF($B$2:B1250,B1250),COUNTIFS($B$2:B1250,B1250,$E$2:E1250,"&gt;0")),"")</f>
        <v/>
      </c>
    </row>
    <row r="1251" spans="1:16" x14ac:dyDescent="0.35">
      <c r="A1251" s="51" t="str">
        <f t="shared" si="57"/>
        <v/>
      </c>
      <c r="B1251" s="99"/>
      <c r="C1251" s="3"/>
      <c r="D1251" s="13"/>
      <c r="E1251" s="13"/>
      <c r="F1251" s="13"/>
      <c r="G1251" s="81"/>
      <c r="H1251" s="107" t="str">
        <f>IF(B1251&lt;&gt;"",IF(OR(O1251=0,O1251=999),"",SUMIFS($E$2:E1251,$A$2:A1251,A1251)-SUMIFS($F$2:F1251,$A$2:A1251,A1251)),"")</f>
        <v/>
      </c>
      <c r="I1251" s="109" t="str">
        <f t="shared" si="59"/>
        <v/>
      </c>
      <c r="J1251" s="113"/>
      <c r="K1251" s="90"/>
      <c r="L1251" s="73"/>
      <c r="M1251" s="69" t="str">
        <f>IF(C1251&lt;&gt;"",DailyLog!$S$3,"")</f>
        <v/>
      </c>
      <c r="N1251" s="56" t="str">
        <f t="shared" si="58"/>
        <v/>
      </c>
      <c r="O1251" s="53" t="str">
        <f>IF($B1251&lt;&gt;"",IF(ISNUMBER(_xlfn.XMATCH($B1251,Language!$A$6:$E$6)),0,IF(ISNUMBER(_xlfn.XMATCH($B1251,Language!$A$29:$E$29)),'Lista de Prestatarios'!$B$3,VLOOKUP(B1251,'Lista de Prestatarios'!$A$2:$B$500,2,FALSE))),"")</f>
        <v/>
      </c>
      <c r="P1251" s="58" t="str">
        <f>IF(B1251&lt;&gt;"",IF(OR(D1251&gt;0,G1251&gt;0),COUNTIF($B$2:B1251,B1251),COUNTIFS($B$2:B1251,B1251,$E$2:E1251,"&gt;0")),"")</f>
        <v/>
      </c>
    </row>
    <row r="1252" spans="1:16" x14ac:dyDescent="0.35">
      <c r="A1252" s="51" t="str">
        <f t="shared" si="57"/>
        <v/>
      </c>
      <c r="B1252" s="99"/>
      <c r="C1252" s="3"/>
      <c r="D1252" s="13"/>
      <c r="E1252" s="13"/>
      <c r="F1252" s="13"/>
      <c r="G1252" s="81"/>
      <c r="H1252" s="107" t="str">
        <f>IF(B1252&lt;&gt;"",IF(OR(O1252=0,O1252=999),"",SUMIFS($E$2:E1252,$A$2:A1252,A1252)-SUMIFS($F$2:F1252,$A$2:A1252,A1252)),"")</f>
        <v/>
      </c>
      <c r="I1252" s="109" t="str">
        <f t="shared" si="59"/>
        <v/>
      </c>
      <c r="J1252" s="113"/>
      <c r="K1252" s="90"/>
      <c r="L1252" s="73"/>
      <c r="M1252" s="69" t="str">
        <f>IF(C1252&lt;&gt;"",DailyLog!$S$3,"")</f>
        <v/>
      </c>
      <c r="N1252" s="56" t="str">
        <f t="shared" si="58"/>
        <v/>
      </c>
      <c r="O1252" s="53" t="str">
        <f>IF($B1252&lt;&gt;"",IF(ISNUMBER(_xlfn.XMATCH($B1252,Language!$A$6:$E$6)),0,IF(ISNUMBER(_xlfn.XMATCH($B1252,Language!$A$29:$E$29)),'Lista de Prestatarios'!$B$3,VLOOKUP(B1252,'Lista de Prestatarios'!$A$2:$B$500,2,FALSE))),"")</f>
        <v/>
      </c>
      <c r="P1252" s="58" t="str">
        <f>IF(B1252&lt;&gt;"",IF(OR(D1252&gt;0,G1252&gt;0),COUNTIF($B$2:B1252,B1252),COUNTIFS($B$2:B1252,B1252,$E$2:E1252,"&gt;0")),"")</f>
        <v/>
      </c>
    </row>
    <row r="1253" spans="1:16" x14ac:dyDescent="0.35">
      <c r="A1253" s="51" t="str">
        <f t="shared" si="57"/>
        <v/>
      </c>
      <c r="B1253" s="99"/>
      <c r="C1253" s="3"/>
      <c r="D1253" s="13"/>
      <c r="E1253" s="13"/>
      <c r="F1253" s="13"/>
      <c r="G1253" s="81"/>
      <c r="H1253" s="107" t="str">
        <f>IF(B1253&lt;&gt;"",IF(OR(O1253=0,O1253=999),"",SUMIFS($E$2:E1253,$A$2:A1253,A1253)-SUMIFS($F$2:F1253,$A$2:A1253,A1253)),"")</f>
        <v/>
      </c>
      <c r="I1253" s="109" t="str">
        <f t="shared" si="59"/>
        <v/>
      </c>
      <c r="J1253" s="113"/>
      <c r="K1253" s="90"/>
      <c r="L1253" s="73"/>
      <c r="M1253" s="69" t="str">
        <f>IF(C1253&lt;&gt;"",DailyLog!$S$3,"")</f>
        <v/>
      </c>
      <c r="N1253" s="56" t="str">
        <f t="shared" si="58"/>
        <v/>
      </c>
      <c r="O1253" s="53" t="str">
        <f>IF($B1253&lt;&gt;"",IF(ISNUMBER(_xlfn.XMATCH($B1253,Language!$A$6:$E$6)),0,IF(ISNUMBER(_xlfn.XMATCH($B1253,Language!$A$29:$E$29)),'Lista de Prestatarios'!$B$3,VLOOKUP(B1253,'Lista de Prestatarios'!$A$2:$B$500,2,FALSE))),"")</f>
        <v/>
      </c>
      <c r="P1253" s="58" t="str">
        <f>IF(B1253&lt;&gt;"",IF(OR(D1253&gt;0,G1253&gt;0),COUNTIF($B$2:B1253,B1253),COUNTIFS($B$2:B1253,B1253,$E$2:E1253,"&gt;0")),"")</f>
        <v/>
      </c>
    </row>
    <row r="1254" spans="1:16" x14ac:dyDescent="0.35">
      <c r="A1254" s="51" t="str">
        <f t="shared" si="57"/>
        <v/>
      </c>
      <c r="B1254" s="99"/>
      <c r="C1254" s="3"/>
      <c r="D1254" s="13"/>
      <c r="E1254" s="13"/>
      <c r="F1254" s="13"/>
      <c r="G1254" s="81"/>
      <c r="H1254" s="107" t="str">
        <f>IF(B1254&lt;&gt;"",IF(OR(O1254=0,O1254=999),"",SUMIFS($E$2:E1254,$A$2:A1254,A1254)-SUMIFS($F$2:F1254,$A$2:A1254,A1254)),"")</f>
        <v/>
      </c>
      <c r="I1254" s="109" t="str">
        <f t="shared" si="59"/>
        <v/>
      </c>
      <c r="J1254" s="113"/>
      <c r="K1254" s="90"/>
      <c r="L1254" s="73"/>
      <c r="M1254" s="69" t="str">
        <f>IF(C1254&lt;&gt;"",DailyLog!$S$3,"")</f>
        <v/>
      </c>
      <c r="N1254" s="56" t="str">
        <f t="shared" si="58"/>
        <v/>
      </c>
      <c r="O1254" s="53" t="str">
        <f>IF($B1254&lt;&gt;"",IF(ISNUMBER(_xlfn.XMATCH($B1254,Language!$A$6:$E$6)),0,IF(ISNUMBER(_xlfn.XMATCH($B1254,Language!$A$29:$E$29)),'Lista de Prestatarios'!$B$3,VLOOKUP(B1254,'Lista de Prestatarios'!$A$2:$B$500,2,FALSE))),"")</f>
        <v/>
      </c>
      <c r="P1254" s="58" t="str">
        <f>IF(B1254&lt;&gt;"",IF(OR(D1254&gt;0,G1254&gt;0),COUNTIF($B$2:B1254,B1254),COUNTIFS($B$2:B1254,B1254,$E$2:E1254,"&gt;0")),"")</f>
        <v/>
      </c>
    </row>
    <row r="1255" spans="1:16" x14ac:dyDescent="0.35">
      <c r="A1255" s="51" t="str">
        <f t="shared" si="57"/>
        <v/>
      </c>
      <c r="B1255" s="99"/>
      <c r="C1255" s="3"/>
      <c r="D1255" s="13"/>
      <c r="E1255" s="13"/>
      <c r="F1255" s="13"/>
      <c r="G1255" s="81"/>
      <c r="H1255" s="107" t="str">
        <f>IF(B1255&lt;&gt;"",IF(OR(O1255=0,O1255=999),"",SUMIFS($E$2:E1255,$A$2:A1255,A1255)-SUMIFS($F$2:F1255,$A$2:A1255,A1255)),"")</f>
        <v/>
      </c>
      <c r="I1255" s="109" t="str">
        <f t="shared" si="59"/>
        <v/>
      </c>
      <c r="J1255" s="113"/>
      <c r="K1255" s="90"/>
      <c r="L1255" s="73"/>
      <c r="M1255" s="69" t="str">
        <f>IF(C1255&lt;&gt;"",DailyLog!$S$3,"")</f>
        <v/>
      </c>
      <c r="N1255" s="56" t="str">
        <f t="shared" si="58"/>
        <v/>
      </c>
      <c r="O1255" s="53" t="str">
        <f>IF($B1255&lt;&gt;"",IF(ISNUMBER(_xlfn.XMATCH($B1255,Language!$A$6:$E$6)),0,IF(ISNUMBER(_xlfn.XMATCH($B1255,Language!$A$29:$E$29)),'Lista de Prestatarios'!$B$3,VLOOKUP(B1255,'Lista de Prestatarios'!$A$2:$B$500,2,FALSE))),"")</f>
        <v/>
      </c>
      <c r="P1255" s="58" t="str">
        <f>IF(B1255&lt;&gt;"",IF(OR(D1255&gt;0,G1255&gt;0),COUNTIF($B$2:B1255,B1255),COUNTIFS($B$2:B1255,B1255,$E$2:E1255,"&gt;0")),"")</f>
        <v/>
      </c>
    </row>
    <row r="1256" spans="1:16" x14ac:dyDescent="0.35">
      <c r="A1256" s="51" t="str">
        <f t="shared" si="57"/>
        <v/>
      </c>
      <c r="B1256" s="99"/>
      <c r="C1256" s="3"/>
      <c r="D1256" s="13"/>
      <c r="E1256" s="13"/>
      <c r="F1256" s="13"/>
      <c r="G1256" s="81"/>
      <c r="H1256" s="107" t="str">
        <f>IF(B1256&lt;&gt;"",IF(OR(O1256=0,O1256=999),"",SUMIFS($E$2:E1256,$A$2:A1256,A1256)-SUMIFS($F$2:F1256,$A$2:A1256,A1256)),"")</f>
        <v/>
      </c>
      <c r="I1256" s="109" t="str">
        <f t="shared" si="59"/>
        <v/>
      </c>
      <c r="J1256" s="113"/>
      <c r="K1256" s="90"/>
      <c r="L1256" s="73"/>
      <c r="M1256" s="69" t="str">
        <f>IF(C1256&lt;&gt;"",DailyLog!$S$3,"")</f>
        <v/>
      </c>
      <c r="N1256" s="56" t="str">
        <f t="shared" si="58"/>
        <v/>
      </c>
      <c r="O1256" s="53" t="str">
        <f>IF($B1256&lt;&gt;"",IF(ISNUMBER(_xlfn.XMATCH($B1256,Language!$A$6:$E$6)),0,IF(ISNUMBER(_xlfn.XMATCH($B1256,Language!$A$29:$E$29)),'Lista de Prestatarios'!$B$3,VLOOKUP(B1256,'Lista de Prestatarios'!$A$2:$B$500,2,FALSE))),"")</f>
        <v/>
      </c>
      <c r="P1256" s="58" t="str">
        <f>IF(B1256&lt;&gt;"",IF(OR(D1256&gt;0,G1256&gt;0),COUNTIF($B$2:B1256,B1256),COUNTIFS($B$2:B1256,B1256,$E$2:E1256,"&gt;0")),"")</f>
        <v/>
      </c>
    </row>
    <row r="1257" spans="1:16" x14ac:dyDescent="0.35">
      <c r="A1257" s="51" t="str">
        <f t="shared" si="57"/>
        <v/>
      </c>
      <c r="B1257" s="99"/>
      <c r="C1257" s="3"/>
      <c r="D1257" s="13"/>
      <c r="E1257" s="13"/>
      <c r="F1257" s="13"/>
      <c r="G1257" s="81"/>
      <c r="H1257" s="107" t="str">
        <f>IF(B1257&lt;&gt;"",IF(OR(O1257=0,O1257=999),"",SUMIFS($E$2:E1257,$A$2:A1257,A1257)-SUMIFS($F$2:F1257,$A$2:A1257,A1257)),"")</f>
        <v/>
      </c>
      <c r="I1257" s="109" t="str">
        <f t="shared" si="59"/>
        <v/>
      </c>
      <c r="J1257" s="113"/>
      <c r="K1257" s="90"/>
      <c r="L1257" s="73"/>
      <c r="M1257" s="69" t="str">
        <f>IF(C1257&lt;&gt;"",DailyLog!$S$3,"")</f>
        <v/>
      </c>
      <c r="N1257" s="56" t="str">
        <f t="shared" si="58"/>
        <v/>
      </c>
      <c r="O1257" s="53" t="str">
        <f>IF($B1257&lt;&gt;"",IF(ISNUMBER(_xlfn.XMATCH($B1257,Language!$A$6:$E$6)),0,IF(ISNUMBER(_xlfn.XMATCH($B1257,Language!$A$29:$E$29)),'Lista de Prestatarios'!$B$3,VLOOKUP(B1257,'Lista de Prestatarios'!$A$2:$B$500,2,FALSE))),"")</f>
        <v/>
      </c>
      <c r="P1257" s="58" t="str">
        <f>IF(B1257&lt;&gt;"",IF(OR(D1257&gt;0,G1257&gt;0),COUNTIF($B$2:B1257,B1257),COUNTIFS($B$2:B1257,B1257,$E$2:E1257,"&gt;0")),"")</f>
        <v/>
      </c>
    </row>
    <row r="1258" spans="1:16" x14ac:dyDescent="0.35">
      <c r="A1258" s="51" t="str">
        <f t="shared" si="57"/>
        <v/>
      </c>
      <c r="B1258" s="99"/>
      <c r="C1258" s="3"/>
      <c r="D1258" s="13"/>
      <c r="E1258" s="13"/>
      <c r="F1258" s="13"/>
      <c r="G1258" s="81"/>
      <c r="H1258" s="107" t="str">
        <f>IF(B1258&lt;&gt;"",IF(OR(O1258=0,O1258=999),"",SUMIFS($E$2:E1258,$A$2:A1258,A1258)-SUMIFS($F$2:F1258,$A$2:A1258,A1258)),"")</f>
        <v/>
      </c>
      <c r="I1258" s="109" t="str">
        <f t="shared" si="59"/>
        <v/>
      </c>
      <c r="J1258" s="113"/>
      <c r="K1258" s="90"/>
      <c r="L1258" s="73"/>
      <c r="M1258" s="69" t="str">
        <f>IF(C1258&lt;&gt;"",DailyLog!$S$3,"")</f>
        <v/>
      </c>
      <c r="N1258" s="56" t="str">
        <f t="shared" si="58"/>
        <v/>
      </c>
      <c r="O1258" s="53" t="str">
        <f>IF($B1258&lt;&gt;"",IF(ISNUMBER(_xlfn.XMATCH($B1258,Language!$A$6:$E$6)),0,IF(ISNUMBER(_xlfn.XMATCH($B1258,Language!$A$29:$E$29)),'Lista de Prestatarios'!$B$3,VLOOKUP(B1258,'Lista de Prestatarios'!$A$2:$B$500,2,FALSE))),"")</f>
        <v/>
      </c>
      <c r="P1258" s="58" t="str">
        <f>IF(B1258&lt;&gt;"",IF(OR(D1258&gt;0,G1258&gt;0),COUNTIF($B$2:B1258,B1258),COUNTIFS($B$2:B1258,B1258,$E$2:E1258,"&gt;0")),"")</f>
        <v/>
      </c>
    </row>
    <row r="1259" spans="1:16" x14ac:dyDescent="0.35">
      <c r="A1259" s="51" t="str">
        <f t="shared" si="57"/>
        <v/>
      </c>
      <c r="B1259" s="99"/>
      <c r="C1259" s="3"/>
      <c r="D1259" s="13"/>
      <c r="E1259" s="13"/>
      <c r="F1259" s="13"/>
      <c r="G1259" s="81"/>
      <c r="H1259" s="107" t="str">
        <f>IF(B1259&lt;&gt;"",IF(OR(O1259=0,O1259=999),"",SUMIFS($E$2:E1259,$A$2:A1259,A1259)-SUMIFS($F$2:F1259,$A$2:A1259,A1259)),"")</f>
        <v/>
      </c>
      <c r="I1259" s="109" t="str">
        <f t="shared" si="59"/>
        <v/>
      </c>
      <c r="J1259" s="113"/>
      <c r="K1259" s="90"/>
      <c r="L1259" s="73"/>
      <c r="M1259" s="69" t="str">
        <f>IF(C1259&lt;&gt;"",DailyLog!$S$3,"")</f>
        <v/>
      </c>
      <c r="N1259" s="56" t="str">
        <f t="shared" si="58"/>
        <v/>
      </c>
      <c r="O1259" s="53" t="str">
        <f>IF($B1259&lt;&gt;"",IF(ISNUMBER(_xlfn.XMATCH($B1259,Language!$A$6:$E$6)),0,IF(ISNUMBER(_xlfn.XMATCH($B1259,Language!$A$29:$E$29)),'Lista de Prestatarios'!$B$3,VLOOKUP(B1259,'Lista de Prestatarios'!$A$2:$B$500,2,FALSE))),"")</f>
        <v/>
      </c>
      <c r="P1259" s="58" t="str">
        <f>IF(B1259&lt;&gt;"",IF(OR(D1259&gt;0,G1259&gt;0),COUNTIF($B$2:B1259,B1259),COUNTIFS($B$2:B1259,B1259,$E$2:E1259,"&gt;0")),"")</f>
        <v/>
      </c>
    </row>
    <row r="1260" spans="1:16" x14ac:dyDescent="0.35">
      <c r="A1260" s="51" t="str">
        <f t="shared" si="57"/>
        <v/>
      </c>
      <c r="B1260" s="99"/>
      <c r="C1260" s="3"/>
      <c r="D1260" s="13"/>
      <c r="E1260" s="13"/>
      <c r="F1260" s="13"/>
      <c r="G1260" s="81"/>
      <c r="H1260" s="107" t="str">
        <f>IF(B1260&lt;&gt;"",IF(OR(O1260=0,O1260=999),"",SUMIFS($E$2:E1260,$A$2:A1260,A1260)-SUMIFS($F$2:F1260,$A$2:A1260,A1260)),"")</f>
        <v/>
      </c>
      <c r="I1260" s="109" t="str">
        <f t="shared" si="59"/>
        <v/>
      </c>
      <c r="J1260" s="113"/>
      <c r="K1260" s="90"/>
      <c r="L1260" s="73"/>
      <c r="M1260" s="69" t="str">
        <f>IF(C1260&lt;&gt;"",DailyLog!$S$3,"")</f>
        <v/>
      </c>
      <c r="N1260" s="56" t="str">
        <f t="shared" si="58"/>
        <v/>
      </c>
      <c r="O1260" s="53" t="str">
        <f>IF($B1260&lt;&gt;"",IF(ISNUMBER(_xlfn.XMATCH($B1260,Language!$A$6:$E$6)),0,IF(ISNUMBER(_xlfn.XMATCH($B1260,Language!$A$29:$E$29)),'Lista de Prestatarios'!$B$3,VLOOKUP(B1260,'Lista de Prestatarios'!$A$2:$B$500,2,FALSE))),"")</f>
        <v/>
      </c>
      <c r="P1260" s="58" t="str">
        <f>IF(B1260&lt;&gt;"",IF(OR(D1260&gt;0,G1260&gt;0),COUNTIF($B$2:B1260,B1260),COUNTIFS($B$2:B1260,B1260,$E$2:E1260,"&gt;0")),"")</f>
        <v/>
      </c>
    </row>
    <row r="1261" spans="1:16" x14ac:dyDescent="0.35">
      <c r="A1261" s="51" t="str">
        <f t="shared" si="57"/>
        <v/>
      </c>
      <c r="B1261" s="99"/>
      <c r="C1261" s="3"/>
      <c r="D1261" s="13"/>
      <c r="E1261" s="13"/>
      <c r="F1261" s="13"/>
      <c r="G1261" s="81"/>
      <c r="H1261" s="107" t="str">
        <f>IF(B1261&lt;&gt;"",IF(OR(O1261=0,O1261=999),"",SUMIFS($E$2:E1261,$A$2:A1261,A1261)-SUMIFS($F$2:F1261,$A$2:A1261,A1261)),"")</f>
        <v/>
      </c>
      <c r="I1261" s="109" t="str">
        <f t="shared" si="59"/>
        <v/>
      </c>
      <c r="J1261" s="113"/>
      <c r="K1261" s="90"/>
      <c r="L1261" s="73"/>
      <c r="M1261" s="69" t="str">
        <f>IF(C1261&lt;&gt;"",DailyLog!$S$3,"")</f>
        <v/>
      </c>
      <c r="N1261" s="56" t="str">
        <f t="shared" si="58"/>
        <v/>
      </c>
      <c r="O1261" s="53" t="str">
        <f>IF($B1261&lt;&gt;"",IF(ISNUMBER(_xlfn.XMATCH($B1261,Language!$A$6:$E$6)),0,IF(ISNUMBER(_xlfn.XMATCH($B1261,Language!$A$29:$E$29)),'Lista de Prestatarios'!$B$3,VLOOKUP(B1261,'Lista de Prestatarios'!$A$2:$B$500,2,FALSE))),"")</f>
        <v/>
      </c>
      <c r="P1261" s="58" t="str">
        <f>IF(B1261&lt;&gt;"",IF(OR(D1261&gt;0,G1261&gt;0),COUNTIF($B$2:B1261,B1261),COUNTIFS($B$2:B1261,B1261,$E$2:E1261,"&gt;0")),"")</f>
        <v/>
      </c>
    </row>
    <row r="1262" spans="1:16" x14ac:dyDescent="0.35">
      <c r="A1262" s="51" t="str">
        <f t="shared" si="57"/>
        <v/>
      </c>
      <c r="B1262" s="99"/>
      <c r="C1262" s="3"/>
      <c r="D1262" s="13"/>
      <c r="E1262" s="13"/>
      <c r="F1262" s="13"/>
      <c r="G1262" s="81"/>
      <c r="H1262" s="107" t="str">
        <f>IF(B1262&lt;&gt;"",IF(OR(O1262=0,O1262=999),"",SUMIFS($E$2:E1262,$A$2:A1262,A1262)-SUMIFS($F$2:F1262,$A$2:A1262,A1262)),"")</f>
        <v/>
      </c>
      <c r="I1262" s="109" t="str">
        <f t="shared" si="59"/>
        <v/>
      </c>
      <c r="J1262" s="113"/>
      <c r="K1262" s="90"/>
      <c r="L1262" s="73"/>
      <c r="M1262" s="69" t="str">
        <f>IF(C1262&lt;&gt;"",DailyLog!$S$3,"")</f>
        <v/>
      </c>
      <c r="N1262" s="56" t="str">
        <f t="shared" si="58"/>
        <v/>
      </c>
      <c r="O1262" s="53" t="str">
        <f>IF($B1262&lt;&gt;"",IF(ISNUMBER(_xlfn.XMATCH($B1262,Language!$A$6:$E$6)),0,IF(ISNUMBER(_xlfn.XMATCH($B1262,Language!$A$29:$E$29)),'Lista de Prestatarios'!$B$3,VLOOKUP(B1262,'Lista de Prestatarios'!$A$2:$B$500,2,FALSE))),"")</f>
        <v/>
      </c>
      <c r="P1262" s="58" t="str">
        <f>IF(B1262&lt;&gt;"",IF(OR(D1262&gt;0,G1262&gt;0),COUNTIF($B$2:B1262,B1262),COUNTIFS($B$2:B1262,B1262,$E$2:E1262,"&gt;0")),"")</f>
        <v/>
      </c>
    </row>
    <row r="1263" spans="1:16" x14ac:dyDescent="0.35">
      <c r="A1263" s="51" t="str">
        <f t="shared" si="57"/>
        <v/>
      </c>
      <c r="B1263" s="99"/>
      <c r="C1263" s="3"/>
      <c r="D1263" s="13"/>
      <c r="E1263" s="13"/>
      <c r="F1263" s="13"/>
      <c r="G1263" s="81"/>
      <c r="H1263" s="107" t="str">
        <f>IF(B1263&lt;&gt;"",IF(OR(O1263=0,O1263=999),"",SUMIFS($E$2:E1263,$A$2:A1263,A1263)-SUMIFS($F$2:F1263,$A$2:A1263,A1263)),"")</f>
        <v/>
      </c>
      <c r="I1263" s="109" t="str">
        <f t="shared" si="59"/>
        <v/>
      </c>
      <c r="J1263" s="113"/>
      <c r="K1263" s="90"/>
      <c r="L1263" s="73"/>
      <c r="M1263" s="69" t="str">
        <f>IF(C1263&lt;&gt;"",DailyLog!$S$3,"")</f>
        <v/>
      </c>
      <c r="N1263" s="56" t="str">
        <f t="shared" si="58"/>
        <v/>
      </c>
      <c r="O1263" s="53" t="str">
        <f>IF($B1263&lt;&gt;"",IF(ISNUMBER(_xlfn.XMATCH($B1263,Language!$A$6:$E$6)),0,IF(ISNUMBER(_xlfn.XMATCH($B1263,Language!$A$29:$E$29)),'Lista de Prestatarios'!$B$3,VLOOKUP(B1263,'Lista de Prestatarios'!$A$2:$B$500,2,FALSE))),"")</f>
        <v/>
      </c>
      <c r="P1263" s="58" t="str">
        <f>IF(B1263&lt;&gt;"",IF(OR(D1263&gt;0,G1263&gt;0),COUNTIF($B$2:B1263,B1263),COUNTIFS($B$2:B1263,B1263,$E$2:E1263,"&gt;0")),"")</f>
        <v/>
      </c>
    </row>
    <row r="1264" spans="1:16" x14ac:dyDescent="0.35">
      <c r="A1264" s="51" t="str">
        <f t="shared" si="57"/>
        <v/>
      </c>
      <c r="B1264" s="99"/>
      <c r="C1264" s="3"/>
      <c r="D1264" s="13"/>
      <c r="E1264" s="13"/>
      <c r="F1264" s="13"/>
      <c r="G1264" s="81"/>
      <c r="H1264" s="107" t="str">
        <f>IF(B1264&lt;&gt;"",IF(OR(O1264=0,O1264=999),"",SUMIFS($E$2:E1264,$A$2:A1264,A1264)-SUMIFS($F$2:F1264,$A$2:A1264,A1264)),"")</f>
        <v/>
      </c>
      <c r="I1264" s="109" t="str">
        <f t="shared" si="59"/>
        <v/>
      </c>
      <c r="J1264" s="113"/>
      <c r="K1264" s="90"/>
      <c r="L1264" s="73"/>
      <c r="M1264" s="69" t="str">
        <f>IF(C1264&lt;&gt;"",DailyLog!$S$3,"")</f>
        <v/>
      </c>
      <c r="N1264" s="56" t="str">
        <f t="shared" si="58"/>
        <v/>
      </c>
      <c r="O1264" s="53" t="str">
        <f>IF($B1264&lt;&gt;"",IF(ISNUMBER(_xlfn.XMATCH($B1264,Language!$A$6:$E$6)),0,IF(ISNUMBER(_xlfn.XMATCH($B1264,Language!$A$29:$E$29)),'Lista de Prestatarios'!$B$3,VLOOKUP(B1264,'Lista de Prestatarios'!$A$2:$B$500,2,FALSE))),"")</f>
        <v/>
      </c>
      <c r="P1264" s="58" t="str">
        <f>IF(B1264&lt;&gt;"",IF(OR(D1264&gt;0,G1264&gt;0),COUNTIF($B$2:B1264,B1264),COUNTIFS($B$2:B1264,B1264,$E$2:E1264,"&gt;0")),"")</f>
        <v/>
      </c>
    </row>
    <row r="1265" spans="1:16" x14ac:dyDescent="0.35">
      <c r="A1265" s="51" t="str">
        <f t="shared" si="57"/>
        <v/>
      </c>
      <c r="B1265" s="99"/>
      <c r="C1265" s="3"/>
      <c r="D1265" s="13"/>
      <c r="E1265" s="13"/>
      <c r="F1265" s="13"/>
      <c r="G1265" s="81"/>
      <c r="H1265" s="107" t="str">
        <f>IF(B1265&lt;&gt;"",IF(OR(O1265=0,O1265=999),"",SUMIFS($E$2:E1265,$A$2:A1265,A1265)-SUMIFS($F$2:F1265,$A$2:A1265,A1265)),"")</f>
        <v/>
      </c>
      <c r="I1265" s="109" t="str">
        <f t="shared" si="59"/>
        <v/>
      </c>
      <c r="J1265" s="113"/>
      <c r="K1265" s="90"/>
      <c r="L1265" s="73"/>
      <c r="M1265" s="69" t="str">
        <f>IF(C1265&lt;&gt;"",DailyLog!$S$3,"")</f>
        <v/>
      </c>
      <c r="N1265" s="56" t="str">
        <f t="shared" si="58"/>
        <v/>
      </c>
      <c r="O1265" s="53" t="str">
        <f>IF($B1265&lt;&gt;"",IF(ISNUMBER(_xlfn.XMATCH($B1265,Language!$A$6:$E$6)),0,IF(ISNUMBER(_xlfn.XMATCH($B1265,Language!$A$29:$E$29)),'Lista de Prestatarios'!$B$3,VLOOKUP(B1265,'Lista de Prestatarios'!$A$2:$B$500,2,FALSE))),"")</f>
        <v/>
      </c>
      <c r="P1265" s="58" t="str">
        <f>IF(B1265&lt;&gt;"",IF(OR(D1265&gt;0,G1265&gt;0),COUNTIF($B$2:B1265,B1265),COUNTIFS($B$2:B1265,B1265,$E$2:E1265,"&gt;0")),"")</f>
        <v/>
      </c>
    </row>
    <row r="1266" spans="1:16" x14ac:dyDescent="0.35">
      <c r="A1266" s="51" t="str">
        <f t="shared" si="57"/>
        <v/>
      </c>
      <c r="B1266" s="99"/>
      <c r="C1266" s="3"/>
      <c r="D1266" s="13"/>
      <c r="E1266" s="13"/>
      <c r="F1266" s="13"/>
      <c r="G1266" s="81"/>
      <c r="H1266" s="107" t="str">
        <f>IF(B1266&lt;&gt;"",IF(OR(O1266=0,O1266=999),"",SUMIFS($E$2:E1266,$A$2:A1266,A1266)-SUMIFS($F$2:F1266,$A$2:A1266,A1266)),"")</f>
        <v/>
      </c>
      <c r="I1266" s="109" t="str">
        <f t="shared" si="59"/>
        <v/>
      </c>
      <c r="J1266" s="113"/>
      <c r="K1266" s="90"/>
      <c r="L1266" s="73"/>
      <c r="M1266" s="69" t="str">
        <f>IF(C1266&lt;&gt;"",DailyLog!$S$3,"")</f>
        <v/>
      </c>
      <c r="N1266" s="56" t="str">
        <f t="shared" si="58"/>
        <v/>
      </c>
      <c r="O1266" s="53" t="str">
        <f>IF($B1266&lt;&gt;"",IF(ISNUMBER(_xlfn.XMATCH($B1266,Language!$A$6:$E$6)),0,IF(ISNUMBER(_xlfn.XMATCH($B1266,Language!$A$29:$E$29)),'Lista de Prestatarios'!$B$3,VLOOKUP(B1266,'Lista de Prestatarios'!$A$2:$B$500,2,FALSE))),"")</f>
        <v/>
      </c>
      <c r="P1266" s="58" t="str">
        <f>IF(B1266&lt;&gt;"",IF(OR(D1266&gt;0,G1266&gt;0),COUNTIF($B$2:B1266,B1266),COUNTIFS($B$2:B1266,B1266,$E$2:E1266,"&gt;0")),"")</f>
        <v/>
      </c>
    </row>
    <row r="1267" spans="1:16" x14ac:dyDescent="0.35">
      <c r="A1267" s="51" t="str">
        <f t="shared" si="57"/>
        <v/>
      </c>
      <c r="B1267" s="99"/>
      <c r="C1267" s="3"/>
      <c r="D1267" s="13"/>
      <c r="E1267" s="13"/>
      <c r="F1267" s="13"/>
      <c r="G1267" s="81"/>
      <c r="H1267" s="107" t="str">
        <f>IF(B1267&lt;&gt;"",IF(OR(O1267=0,O1267=999),"",SUMIFS($E$2:E1267,$A$2:A1267,A1267)-SUMIFS($F$2:F1267,$A$2:A1267,A1267)),"")</f>
        <v/>
      </c>
      <c r="I1267" s="109" t="str">
        <f t="shared" si="59"/>
        <v/>
      </c>
      <c r="J1267" s="113"/>
      <c r="K1267" s="90"/>
      <c r="L1267" s="73"/>
      <c r="M1267" s="69" t="str">
        <f>IF(C1267&lt;&gt;"",DailyLog!$S$3,"")</f>
        <v/>
      </c>
      <c r="N1267" s="56" t="str">
        <f t="shared" si="58"/>
        <v/>
      </c>
      <c r="O1267" s="53" t="str">
        <f>IF($B1267&lt;&gt;"",IF(ISNUMBER(_xlfn.XMATCH($B1267,Language!$A$6:$E$6)),0,IF(ISNUMBER(_xlfn.XMATCH($B1267,Language!$A$29:$E$29)),'Lista de Prestatarios'!$B$3,VLOOKUP(B1267,'Lista de Prestatarios'!$A$2:$B$500,2,FALSE))),"")</f>
        <v/>
      </c>
      <c r="P1267" s="58" t="str">
        <f>IF(B1267&lt;&gt;"",IF(OR(D1267&gt;0,G1267&gt;0),COUNTIF($B$2:B1267,B1267),COUNTIFS($B$2:B1267,B1267,$E$2:E1267,"&gt;0")),"")</f>
        <v/>
      </c>
    </row>
    <row r="1268" spans="1:16" x14ac:dyDescent="0.35">
      <c r="A1268" s="51" t="str">
        <f t="shared" si="57"/>
        <v/>
      </c>
      <c r="B1268" s="99"/>
      <c r="C1268" s="3"/>
      <c r="D1268" s="13"/>
      <c r="E1268" s="13"/>
      <c r="F1268" s="13"/>
      <c r="G1268" s="81"/>
      <c r="H1268" s="107" t="str">
        <f>IF(B1268&lt;&gt;"",IF(OR(O1268=0,O1268=999),"",SUMIFS($E$2:E1268,$A$2:A1268,A1268)-SUMIFS($F$2:F1268,$A$2:A1268,A1268)),"")</f>
        <v/>
      </c>
      <c r="I1268" s="109" t="str">
        <f t="shared" si="59"/>
        <v/>
      </c>
      <c r="J1268" s="113"/>
      <c r="K1268" s="90"/>
      <c r="L1268" s="73"/>
      <c r="M1268" s="69" t="str">
        <f>IF(C1268&lt;&gt;"",DailyLog!$S$3,"")</f>
        <v/>
      </c>
      <c r="N1268" s="56" t="str">
        <f t="shared" si="58"/>
        <v/>
      </c>
      <c r="O1268" s="53" t="str">
        <f>IF($B1268&lt;&gt;"",IF(ISNUMBER(_xlfn.XMATCH($B1268,Language!$A$6:$E$6)),0,IF(ISNUMBER(_xlfn.XMATCH($B1268,Language!$A$29:$E$29)),'Lista de Prestatarios'!$B$3,VLOOKUP(B1268,'Lista de Prestatarios'!$A$2:$B$500,2,FALSE))),"")</f>
        <v/>
      </c>
      <c r="P1268" s="58" t="str">
        <f>IF(B1268&lt;&gt;"",IF(OR(D1268&gt;0,G1268&gt;0),COUNTIF($B$2:B1268,B1268),COUNTIFS($B$2:B1268,B1268,$E$2:E1268,"&gt;0")),"")</f>
        <v/>
      </c>
    </row>
    <row r="1269" spans="1:16" x14ac:dyDescent="0.35">
      <c r="A1269" s="51" t="str">
        <f t="shared" si="57"/>
        <v/>
      </c>
      <c r="B1269" s="99"/>
      <c r="C1269" s="3"/>
      <c r="D1269" s="13"/>
      <c r="E1269" s="13"/>
      <c r="F1269" s="13"/>
      <c r="G1269" s="81"/>
      <c r="H1269" s="107" t="str">
        <f>IF(B1269&lt;&gt;"",IF(OR(O1269=0,O1269=999),"",SUMIFS($E$2:E1269,$A$2:A1269,A1269)-SUMIFS($F$2:F1269,$A$2:A1269,A1269)),"")</f>
        <v/>
      </c>
      <c r="I1269" s="109" t="str">
        <f t="shared" si="59"/>
        <v/>
      </c>
      <c r="J1269" s="113"/>
      <c r="K1269" s="90"/>
      <c r="L1269" s="73"/>
      <c r="M1269" s="69" t="str">
        <f>IF(C1269&lt;&gt;"",DailyLog!$S$3,"")</f>
        <v/>
      </c>
      <c r="N1269" s="56" t="str">
        <f t="shared" si="58"/>
        <v/>
      </c>
      <c r="O1269" s="53" t="str">
        <f>IF($B1269&lt;&gt;"",IF(ISNUMBER(_xlfn.XMATCH($B1269,Language!$A$6:$E$6)),0,IF(ISNUMBER(_xlfn.XMATCH($B1269,Language!$A$29:$E$29)),'Lista de Prestatarios'!$B$3,VLOOKUP(B1269,'Lista de Prestatarios'!$A$2:$B$500,2,FALSE))),"")</f>
        <v/>
      </c>
      <c r="P1269" s="58" t="str">
        <f>IF(B1269&lt;&gt;"",IF(OR(D1269&gt;0,G1269&gt;0),COUNTIF($B$2:B1269,B1269),COUNTIFS($B$2:B1269,B1269,$E$2:E1269,"&gt;0")),"")</f>
        <v/>
      </c>
    </row>
    <row r="1270" spans="1:16" x14ac:dyDescent="0.35">
      <c r="A1270" s="51" t="str">
        <f t="shared" si="57"/>
        <v/>
      </c>
      <c r="B1270" s="99"/>
      <c r="C1270" s="3"/>
      <c r="D1270" s="13"/>
      <c r="E1270" s="13"/>
      <c r="F1270" s="13"/>
      <c r="G1270" s="81"/>
      <c r="H1270" s="107" t="str">
        <f>IF(B1270&lt;&gt;"",IF(OR(O1270=0,O1270=999),"",SUMIFS($E$2:E1270,$A$2:A1270,A1270)-SUMIFS($F$2:F1270,$A$2:A1270,A1270)),"")</f>
        <v/>
      </c>
      <c r="I1270" s="109" t="str">
        <f t="shared" si="59"/>
        <v/>
      </c>
      <c r="J1270" s="113"/>
      <c r="K1270" s="90"/>
      <c r="L1270" s="73"/>
      <c r="M1270" s="69" t="str">
        <f>IF(C1270&lt;&gt;"",DailyLog!$S$3,"")</f>
        <v/>
      </c>
      <c r="N1270" s="56" t="str">
        <f t="shared" si="58"/>
        <v/>
      </c>
      <c r="O1270" s="53" t="str">
        <f>IF($B1270&lt;&gt;"",IF(ISNUMBER(_xlfn.XMATCH($B1270,Language!$A$6:$E$6)),0,IF(ISNUMBER(_xlfn.XMATCH($B1270,Language!$A$29:$E$29)),'Lista de Prestatarios'!$B$3,VLOOKUP(B1270,'Lista de Prestatarios'!$A$2:$B$500,2,FALSE))),"")</f>
        <v/>
      </c>
      <c r="P1270" s="58" t="str">
        <f>IF(B1270&lt;&gt;"",IF(OR(D1270&gt;0,G1270&gt;0),COUNTIF($B$2:B1270,B1270),COUNTIFS($B$2:B1270,B1270,$E$2:E1270,"&gt;0")),"")</f>
        <v/>
      </c>
    </row>
    <row r="1271" spans="1:16" x14ac:dyDescent="0.35">
      <c r="A1271" s="51" t="str">
        <f t="shared" si="57"/>
        <v/>
      </c>
      <c r="B1271" s="99"/>
      <c r="C1271" s="3"/>
      <c r="D1271" s="13"/>
      <c r="E1271" s="13"/>
      <c r="F1271" s="13"/>
      <c r="G1271" s="81"/>
      <c r="H1271" s="107" t="str">
        <f>IF(B1271&lt;&gt;"",IF(OR(O1271=0,O1271=999),"",SUMIFS($E$2:E1271,$A$2:A1271,A1271)-SUMIFS($F$2:F1271,$A$2:A1271,A1271)),"")</f>
        <v/>
      </c>
      <c r="I1271" s="109" t="str">
        <f t="shared" si="59"/>
        <v/>
      </c>
      <c r="J1271" s="113"/>
      <c r="K1271" s="90"/>
      <c r="L1271" s="73"/>
      <c r="M1271" s="69" t="str">
        <f>IF(C1271&lt;&gt;"",DailyLog!$S$3,"")</f>
        <v/>
      </c>
      <c r="N1271" s="56" t="str">
        <f t="shared" si="58"/>
        <v/>
      </c>
      <c r="O1271" s="53" t="str">
        <f>IF($B1271&lt;&gt;"",IF(ISNUMBER(_xlfn.XMATCH($B1271,Language!$A$6:$E$6)),0,IF(ISNUMBER(_xlfn.XMATCH($B1271,Language!$A$29:$E$29)),'Lista de Prestatarios'!$B$3,VLOOKUP(B1271,'Lista de Prestatarios'!$A$2:$B$500,2,FALSE))),"")</f>
        <v/>
      </c>
      <c r="P1271" s="58" t="str">
        <f>IF(B1271&lt;&gt;"",IF(OR(D1271&gt;0,G1271&gt;0),COUNTIF($B$2:B1271,B1271),COUNTIFS($B$2:B1271,B1271,$E$2:E1271,"&gt;0")),"")</f>
        <v/>
      </c>
    </row>
    <row r="1272" spans="1:16" x14ac:dyDescent="0.35">
      <c r="A1272" s="51" t="str">
        <f t="shared" si="57"/>
        <v/>
      </c>
      <c r="B1272" s="99"/>
      <c r="C1272" s="3"/>
      <c r="D1272" s="13"/>
      <c r="E1272" s="13"/>
      <c r="F1272" s="13"/>
      <c r="G1272" s="81"/>
      <c r="H1272" s="107" t="str">
        <f>IF(B1272&lt;&gt;"",IF(OR(O1272=0,O1272=999),"",SUMIFS($E$2:E1272,$A$2:A1272,A1272)-SUMIFS($F$2:F1272,$A$2:A1272,A1272)),"")</f>
        <v/>
      </c>
      <c r="I1272" s="109" t="str">
        <f t="shared" si="59"/>
        <v/>
      </c>
      <c r="J1272" s="113"/>
      <c r="K1272" s="90"/>
      <c r="L1272" s="73"/>
      <c r="M1272" s="69" t="str">
        <f>IF(C1272&lt;&gt;"",DailyLog!$S$3,"")</f>
        <v/>
      </c>
      <c r="N1272" s="56" t="str">
        <f t="shared" si="58"/>
        <v/>
      </c>
      <c r="O1272" s="53" t="str">
        <f>IF($B1272&lt;&gt;"",IF(ISNUMBER(_xlfn.XMATCH($B1272,Language!$A$6:$E$6)),0,IF(ISNUMBER(_xlfn.XMATCH($B1272,Language!$A$29:$E$29)),'Lista de Prestatarios'!$B$3,VLOOKUP(B1272,'Lista de Prestatarios'!$A$2:$B$500,2,FALSE))),"")</f>
        <v/>
      </c>
      <c r="P1272" s="58" t="str">
        <f>IF(B1272&lt;&gt;"",IF(OR(D1272&gt;0,G1272&gt;0),COUNTIF($B$2:B1272,B1272),COUNTIFS($B$2:B1272,B1272,$E$2:E1272,"&gt;0")),"")</f>
        <v/>
      </c>
    </row>
    <row r="1273" spans="1:16" x14ac:dyDescent="0.35">
      <c r="A1273" s="51" t="str">
        <f t="shared" si="57"/>
        <v/>
      </c>
      <c r="B1273" s="99"/>
      <c r="C1273" s="3"/>
      <c r="D1273" s="13"/>
      <c r="E1273" s="13"/>
      <c r="F1273" s="13"/>
      <c r="G1273" s="81"/>
      <c r="H1273" s="107" t="str">
        <f>IF(B1273&lt;&gt;"",IF(OR(O1273=0,O1273=999),"",SUMIFS($E$2:E1273,$A$2:A1273,A1273)-SUMIFS($F$2:F1273,$A$2:A1273,A1273)),"")</f>
        <v/>
      </c>
      <c r="I1273" s="109" t="str">
        <f t="shared" si="59"/>
        <v/>
      </c>
      <c r="J1273" s="113"/>
      <c r="K1273" s="90"/>
      <c r="L1273" s="73"/>
      <c r="M1273" s="69" t="str">
        <f>IF(C1273&lt;&gt;"",DailyLog!$S$3,"")</f>
        <v/>
      </c>
      <c r="N1273" s="56" t="str">
        <f t="shared" si="58"/>
        <v/>
      </c>
      <c r="O1273" s="53" t="str">
        <f>IF($B1273&lt;&gt;"",IF(ISNUMBER(_xlfn.XMATCH($B1273,Language!$A$6:$E$6)),0,IF(ISNUMBER(_xlfn.XMATCH($B1273,Language!$A$29:$E$29)),'Lista de Prestatarios'!$B$3,VLOOKUP(B1273,'Lista de Prestatarios'!$A$2:$B$500,2,FALSE))),"")</f>
        <v/>
      </c>
      <c r="P1273" s="58" t="str">
        <f>IF(B1273&lt;&gt;"",IF(OR(D1273&gt;0,G1273&gt;0),COUNTIF($B$2:B1273,B1273),COUNTIFS($B$2:B1273,B1273,$E$2:E1273,"&gt;0")),"")</f>
        <v/>
      </c>
    </row>
    <row r="1274" spans="1:16" x14ac:dyDescent="0.35">
      <c r="A1274" s="51" t="str">
        <f t="shared" si="57"/>
        <v/>
      </c>
      <c r="B1274" s="99"/>
      <c r="C1274" s="3"/>
      <c r="D1274" s="13"/>
      <c r="E1274" s="13"/>
      <c r="F1274" s="13"/>
      <c r="G1274" s="81"/>
      <c r="H1274" s="107" t="str">
        <f>IF(B1274&lt;&gt;"",IF(OR(O1274=0,O1274=999),"",SUMIFS($E$2:E1274,$A$2:A1274,A1274)-SUMIFS($F$2:F1274,$A$2:A1274,A1274)),"")</f>
        <v/>
      </c>
      <c r="I1274" s="109" t="str">
        <f t="shared" si="59"/>
        <v/>
      </c>
      <c r="J1274" s="113"/>
      <c r="K1274" s="90"/>
      <c r="L1274" s="73"/>
      <c r="M1274" s="69" t="str">
        <f>IF(C1274&lt;&gt;"",DailyLog!$S$3,"")</f>
        <v/>
      </c>
      <c r="N1274" s="56" t="str">
        <f t="shared" si="58"/>
        <v/>
      </c>
      <c r="O1274" s="53" t="str">
        <f>IF($B1274&lt;&gt;"",IF(ISNUMBER(_xlfn.XMATCH($B1274,Language!$A$6:$E$6)),0,IF(ISNUMBER(_xlfn.XMATCH($B1274,Language!$A$29:$E$29)),'Lista de Prestatarios'!$B$3,VLOOKUP(B1274,'Lista de Prestatarios'!$A$2:$B$500,2,FALSE))),"")</f>
        <v/>
      </c>
      <c r="P1274" s="58" t="str">
        <f>IF(B1274&lt;&gt;"",IF(OR(D1274&gt;0,G1274&gt;0),COUNTIF($B$2:B1274,B1274),COUNTIFS($B$2:B1274,B1274,$E$2:E1274,"&gt;0")),"")</f>
        <v/>
      </c>
    </row>
    <row r="1275" spans="1:16" x14ac:dyDescent="0.35">
      <c r="A1275" s="51" t="str">
        <f t="shared" si="57"/>
        <v/>
      </c>
      <c r="B1275" s="99"/>
      <c r="C1275" s="3"/>
      <c r="D1275" s="13"/>
      <c r="E1275" s="13"/>
      <c r="F1275" s="13"/>
      <c r="G1275" s="81"/>
      <c r="H1275" s="107" t="str">
        <f>IF(B1275&lt;&gt;"",IF(OR(O1275=0,O1275=999),"",SUMIFS($E$2:E1275,$A$2:A1275,A1275)-SUMIFS($F$2:F1275,$A$2:A1275,A1275)),"")</f>
        <v/>
      </c>
      <c r="I1275" s="109" t="str">
        <f t="shared" si="59"/>
        <v/>
      </c>
      <c r="J1275" s="113"/>
      <c r="K1275" s="90"/>
      <c r="L1275" s="73"/>
      <c r="M1275" s="69" t="str">
        <f>IF(C1275&lt;&gt;"",DailyLog!$S$3,"")</f>
        <v/>
      </c>
      <c r="N1275" s="56" t="str">
        <f t="shared" si="58"/>
        <v/>
      </c>
      <c r="O1275" s="53" t="str">
        <f>IF($B1275&lt;&gt;"",IF(ISNUMBER(_xlfn.XMATCH($B1275,Language!$A$6:$E$6)),0,IF(ISNUMBER(_xlfn.XMATCH($B1275,Language!$A$29:$E$29)),'Lista de Prestatarios'!$B$3,VLOOKUP(B1275,'Lista de Prestatarios'!$A$2:$B$500,2,FALSE))),"")</f>
        <v/>
      </c>
      <c r="P1275" s="58" t="str">
        <f>IF(B1275&lt;&gt;"",IF(OR(D1275&gt;0,G1275&gt;0),COUNTIF($B$2:B1275,B1275),COUNTIFS($B$2:B1275,B1275,$E$2:E1275,"&gt;0")),"")</f>
        <v/>
      </c>
    </row>
    <row r="1276" spans="1:16" x14ac:dyDescent="0.35">
      <c r="A1276" s="51" t="str">
        <f t="shared" si="57"/>
        <v/>
      </c>
      <c r="B1276" s="99"/>
      <c r="C1276" s="3"/>
      <c r="D1276" s="13"/>
      <c r="E1276" s="13"/>
      <c r="F1276" s="13"/>
      <c r="G1276" s="81"/>
      <c r="H1276" s="107" t="str">
        <f>IF(B1276&lt;&gt;"",IF(OR(O1276=0,O1276=999),"",SUMIFS($E$2:E1276,$A$2:A1276,A1276)-SUMIFS($F$2:F1276,$A$2:A1276,A1276)),"")</f>
        <v/>
      </c>
      <c r="I1276" s="109" t="str">
        <f t="shared" si="59"/>
        <v/>
      </c>
      <c r="J1276" s="113"/>
      <c r="K1276" s="90"/>
      <c r="L1276" s="73"/>
      <c r="M1276" s="69" t="str">
        <f>IF(C1276&lt;&gt;"",DailyLog!$S$3,"")</f>
        <v/>
      </c>
      <c r="N1276" s="56" t="str">
        <f t="shared" si="58"/>
        <v/>
      </c>
      <c r="O1276" s="53" t="str">
        <f>IF($B1276&lt;&gt;"",IF(ISNUMBER(_xlfn.XMATCH($B1276,Language!$A$6:$E$6)),0,IF(ISNUMBER(_xlfn.XMATCH($B1276,Language!$A$29:$E$29)),'Lista de Prestatarios'!$B$3,VLOOKUP(B1276,'Lista de Prestatarios'!$A$2:$B$500,2,FALSE))),"")</f>
        <v/>
      </c>
      <c r="P1276" s="58" t="str">
        <f>IF(B1276&lt;&gt;"",IF(OR(D1276&gt;0,G1276&gt;0),COUNTIF($B$2:B1276,B1276),COUNTIFS($B$2:B1276,B1276,$E$2:E1276,"&gt;0")),"")</f>
        <v/>
      </c>
    </row>
    <row r="1277" spans="1:16" x14ac:dyDescent="0.35">
      <c r="A1277" s="51" t="str">
        <f t="shared" si="57"/>
        <v/>
      </c>
      <c r="B1277" s="99"/>
      <c r="C1277" s="3"/>
      <c r="D1277" s="13"/>
      <c r="E1277" s="13"/>
      <c r="F1277" s="13"/>
      <c r="G1277" s="81"/>
      <c r="H1277" s="107" t="str">
        <f>IF(B1277&lt;&gt;"",IF(OR(O1277=0,O1277=999),"",SUMIFS($E$2:E1277,$A$2:A1277,A1277)-SUMIFS($F$2:F1277,$A$2:A1277,A1277)),"")</f>
        <v/>
      </c>
      <c r="I1277" s="109" t="str">
        <f t="shared" si="59"/>
        <v/>
      </c>
      <c r="J1277" s="113"/>
      <c r="K1277" s="90"/>
      <c r="L1277" s="73"/>
      <c r="M1277" s="69" t="str">
        <f>IF(C1277&lt;&gt;"",DailyLog!$S$3,"")</f>
        <v/>
      </c>
      <c r="N1277" s="56" t="str">
        <f t="shared" si="58"/>
        <v/>
      </c>
      <c r="O1277" s="53" t="str">
        <f>IF($B1277&lt;&gt;"",IF(ISNUMBER(_xlfn.XMATCH($B1277,Language!$A$6:$E$6)),0,IF(ISNUMBER(_xlfn.XMATCH($B1277,Language!$A$29:$E$29)),'Lista de Prestatarios'!$B$3,VLOOKUP(B1277,'Lista de Prestatarios'!$A$2:$B$500,2,FALSE))),"")</f>
        <v/>
      </c>
      <c r="P1277" s="58" t="str">
        <f>IF(B1277&lt;&gt;"",IF(OR(D1277&gt;0,G1277&gt;0),COUNTIF($B$2:B1277,B1277),COUNTIFS($B$2:B1277,B1277,$E$2:E1277,"&gt;0")),"")</f>
        <v/>
      </c>
    </row>
    <row r="1278" spans="1:16" x14ac:dyDescent="0.35">
      <c r="A1278" s="51" t="str">
        <f t="shared" si="57"/>
        <v/>
      </c>
      <c r="B1278" s="99"/>
      <c r="C1278" s="3"/>
      <c r="D1278" s="13"/>
      <c r="E1278" s="13"/>
      <c r="F1278" s="13"/>
      <c r="G1278" s="81"/>
      <c r="H1278" s="107" t="str">
        <f>IF(B1278&lt;&gt;"",IF(OR(O1278=0,O1278=999),"",SUMIFS($E$2:E1278,$A$2:A1278,A1278)-SUMIFS($F$2:F1278,$A$2:A1278,A1278)),"")</f>
        <v/>
      </c>
      <c r="I1278" s="109" t="str">
        <f t="shared" si="59"/>
        <v/>
      </c>
      <c r="J1278" s="113"/>
      <c r="K1278" s="90"/>
      <c r="L1278" s="73"/>
      <c r="M1278" s="69" t="str">
        <f>IF(C1278&lt;&gt;"",DailyLog!$S$3,"")</f>
        <v/>
      </c>
      <c r="N1278" s="56" t="str">
        <f t="shared" si="58"/>
        <v/>
      </c>
      <c r="O1278" s="53" t="str">
        <f>IF($B1278&lt;&gt;"",IF(ISNUMBER(_xlfn.XMATCH($B1278,Language!$A$6:$E$6)),0,IF(ISNUMBER(_xlfn.XMATCH($B1278,Language!$A$29:$E$29)),'Lista de Prestatarios'!$B$3,VLOOKUP(B1278,'Lista de Prestatarios'!$A$2:$B$500,2,FALSE))),"")</f>
        <v/>
      </c>
      <c r="P1278" s="58" t="str">
        <f>IF(B1278&lt;&gt;"",IF(OR(D1278&gt;0,G1278&gt;0),COUNTIF($B$2:B1278,B1278),COUNTIFS($B$2:B1278,B1278,$E$2:E1278,"&gt;0")),"")</f>
        <v/>
      </c>
    </row>
    <row r="1279" spans="1:16" x14ac:dyDescent="0.35">
      <c r="A1279" s="51" t="str">
        <f t="shared" si="57"/>
        <v/>
      </c>
      <c r="B1279" s="99"/>
      <c r="C1279" s="3"/>
      <c r="D1279" s="13"/>
      <c r="E1279" s="13"/>
      <c r="F1279" s="13"/>
      <c r="G1279" s="81"/>
      <c r="H1279" s="107" t="str">
        <f>IF(B1279&lt;&gt;"",IF(OR(O1279=0,O1279=999),"",SUMIFS($E$2:E1279,$A$2:A1279,A1279)-SUMIFS($F$2:F1279,$A$2:A1279,A1279)),"")</f>
        <v/>
      </c>
      <c r="I1279" s="109" t="str">
        <f t="shared" si="59"/>
        <v/>
      </c>
      <c r="J1279" s="113"/>
      <c r="K1279" s="90"/>
      <c r="L1279" s="73"/>
      <c r="M1279" s="69" t="str">
        <f>IF(C1279&lt;&gt;"",DailyLog!$S$3,"")</f>
        <v/>
      </c>
      <c r="N1279" s="56" t="str">
        <f t="shared" si="58"/>
        <v/>
      </c>
      <c r="O1279" s="53" t="str">
        <f>IF($B1279&lt;&gt;"",IF(ISNUMBER(_xlfn.XMATCH($B1279,Language!$A$6:$E$6)),0,IF(ISNUMBER(_xlfn.XMATCH($B1279,Language!$A$29:$E$29)),'Lista de Prestatarios'!$B$3,VLOOKUP(B1279,'Lista de Prestatarios'!$A$2:$B$500,2,FALSE))),"")</f>
        <v/>
      </c>
      <c r="P1279" s="58" t="str">
        <f>IF(B1279&lt;&gt;"",IF(OR(D1279&gt;0,G1279&gt;0),COUNTIF($B$2:B1279,B1279),COUNTIFS($B$2:B1279,B1279,$E$2:E1279,"&gt;0")),"")</f>
        <v/>
      </c>
    </row>
    <row r="1280" spans="1:16" x14ac:dyDescent="0.35">
      <c r="A1280" s="51" t="str">
        <f t="shared" si="57"/>
        <v/>
      </c>
      <c r="B1280" s="99"/>
      <c r="C1280" s="3"/>
      <c r="D1280" s="13"/>
      <c r="E1280" s="13"/>
      <c r="F1280" s="13"/>
      <c r="G1280" s="81"/>
      <c r="H1280" s="107" t="str">
        <f>IF(B1280&lt;&gt;"",IF(OR(O1280=0,O1280=999),"",SUMIFS($E$2:E1280,$A$2:A1280,A1280)-SUMIFS($F$2:F1280,$A$2:A1280,A1280)),"")</f>
        <v/>
      </c>
      <c r="I1280" s="109" t="str">
        <f t="shared" si="59"/>
        <v/>
      </c>
      <c r="J1280" s="113"/>
      <c r="K1280" s="90"/>
      <c r="L1280" s="73"/>
      <c r="M1280" s="69" t="str">
        <f>IF(C1280&lt;&gt;"",DailyLog!$S$3,"")</f>
        <v/>
      </c>
      <c r="N1280" s="56" t="str">
        <f t="shared" si="58"/>
        <v/>
      </c>
      <c r="O1280" s="53" t="str">
        <f>IF($B1280&lt;&gt;"",IF(ISNUMBER(_xlfn.XMATCH($B1280,Language!$A$6:$E$6)),0,IF(ISNUMBER(_xlfn.XMATCH($B1280,Language!$A$29:$E$29)),'Lista de Prestatarios'!$B$3,VLOOKUP(B1280,'Lista de Prestatarios'!$A$2:$B$500,2,FALSE))),"")</f>
        <v/>
      </c>
      <c r="P1280" s="58" t="str">
        <f>IF(B1280&lt;&gt;"",IF(OR(D1280&gt;0,G1280&gt;0),COUNTIF($B$2:B1280,B1280),COUNTIFS($B$2:B1280,B1280,$E$2:E1280,"&gt;0")),"")</f>
        <v/>
      </c>
    </row>
    <row r="1281" spans="1:16" x14ac:dyDescent="0.35">
      <c r="A1281" s="51" t="str">
        <f t="shared" si="57"/>
        <v/>
      </c>
      <c r="B1281" s="99"/>
      <c r="C1281" s="3"/>
      <c r="D1281" s="13"/>
      <c r="E1281" s="13"/>
      <c r="F1281" s="13"/>
      <c r="G1281" s="81"/>
      <c r="H1281" s="107" t="str">
        <f>IF(B1281&lt;&gt;"",IF(OR(O1281=0,O1281=999),"",SUMIFS($E$2:E1281,$A$2:A1281,A1281)-SUMIFS($F$2:F1281,$A$2:A1281,A1281)),"")</f>
        <v/>
      </c>
      <c r="I1281" s="109" t="str">
        <f t="shared" si="59"/>
        <v/>
      </c>
      <c r="J1281" s="113"/>
      <c r="K1281" s="90"/>
      <c r="L1281" s="73"/>
      <c r="M1281" s="69" t="str">
        <f>IF(C1281&lt;&gt;"",DailyLog!$S$3,"")</f>
        <v/>
      </c>
      <c r="N1281" s="56" t="str">
        <f t="shared" si="58"/>
        <v/>
      </c>
      <c r="O1281" s="53" t="str">
        <f>IF($B1281&lt;&gt;"",IF(ISNUMBER(_xlfn.XMATCH($B1281,Language!$A$6:$E$6)),0,IF(ISNUMBER(_xlfn.XMATCH($B1281,Language!$A$29:$E$29)),'Lista de Prestatarios'!$B$3,VLOOKUP(B1281,'Lista de Prestatarios'!$A$2:$B$500,2,FALSE))),"")</f>
        <v/>
      </c>
      <c r="P1281" s="58" t="str">
        <f>IF(B1281&lt;&gt;"",IF(OR(D1281&gt;0,G1281&gt;0),COUNTIF($B$2:B1281,B1281),COUNTIFS($B$2:B1281,B1281,$E$2:E1281,"&gt;0")),"")</f>
        <v/>
      </c>
    </row>
    <row r="1282" spans="1:16" x14ac:dyDescent="0.35">
      <c r="A1282" s="51" t="str">
        <f t="shared" ref="A1282:A1345" si="60">IF(B1282&lt;&gt;"",O1282&amp;"."&amp;P1282,"")</f>
        <v/>
      </c>
      <c r="B1282" s="99"/>
      <c r="C1282" s="3"/>
      <c r="D1282" s="13"/>
      <c r="E1282" s="13"/>
      <c r="F1282" s="13"/>
      <c r="G1282" s="81"/>
      <c r="H1282" s="107" t="str">
        <f>IF(B1282&lt;&gt;"",IF(OR(O1282=0,O1282=999),"",SUMIFS($E$2:E1282,$A$2:A1282,A1282)-SUMIFS($F$2:F1282,$A$2:A1282,A1282)),"")</f>
        <v/>
      </c>
      <c r="I1282" s="109" t="str">
        <f t="shared" si="59"/>
        <v/>
      </c>
      <c r="J1282" s="113"/>
      <c r="K1282" s="90"/>
      <c r="L1282" s="73"/>
      <c r="M1282" s="69" t="str">
        <f>IF(C1282&lt;&gt;"",DailyLog!$S$3,"")</f>
        <v/>
      </c>
      <c r="N1282" s="56" t="str">
        <f t="shared" ref="N1282:N1345" si="61">IF(B1282&lt;&gt;"",COUNT(D1282:G1282),"")</f>
        <v/>
      </c>
      <c r="O1282" s="53" t="str">
        <f>IF($B1282&lt;&gt;"",IF(ISNUMBER(_xlfn.XMATCH($B1282,Language!$A$6:$E$6)),0,IF(ISNUMBER(_xlfn.XMATCH($B1282,Language!$A$29:$E$29)),'Lista de Prestatarios'!$B$3,VLOOKUP(B1282,'Lista de Prestatarios'!$A$2:$B$500,2,FALSE))),"")</f>
        <v/>
      </c>
      <c r="P1282" s="58" t="str">
        <f>IF(B1282&lt;&gt;"",IF(OR(D1282&gt;0,G1282&gt;0),COUNTIF($B$2:B1282,B1282),COUNTIFS($B$2:B1282,B1282,$E$2:E1282,"&gt;0")),"")</f>
        <v/>
      </c>
    </row>
    <row r="1283" spans="1:16" x14ac:dyDescent="0.35">
      <c r="A1283" s="51" t="str">
        <f t="shared" si="60"/>
        <v/>
      </c>
      <c r="B1283" s="99"/>
      <c r="C1283" s="3"/>
      <c r="D1283" s="13"/>
      <c r="E1283" s="13"/>
      <c r="F1283" s="13"/>
      <c r="G1283" s="81"/>
      <c r="H1283" s="107" t="str">
        <f>IF(B1283&lt;&gt;"",IF(OR(O1283=0,O1283=999),"",SUMIFS($E$2:E1283,$A$2:A1283,A1283)-SUMIFS($F$2:F1283,$A$2:A1283,A1283)),"")</f>
        <v/>
      </c>
      <c r="I1283" s="109" t="str">
        <f t="shared" si="59"/>
        <v/>
      </c>
      <c r="J1283" s="113"/>
      <c r="K1283" s="90"/>
      <c r="L1283" s="73"/>
      <c r="M1283" s="69" t="str">
        <f>IF(C1283&lt;&gt;"",DailyLog!$S$3,"")</f>
        <v/>
      </c>
      <c r="N1283" s="56" t="str">
        <f t="shared" si="61"/>
        <v/>
      </c>
      <c r="O1283" s="53" t="str">
        <f>IF($B1283&lt;&gt;"",IF(ISNUMBER(_xlfn.XMATCH($B1283,Language!$A$6:$E$6)),0,IF(ISNUMBER(_xlfn.XMATCH($B1283,Language!$A$29:$E$29)),'Lista de Prestatarios'!$B$3,VLOOKUP(B1283,'Lista de Prestatarios'!$A$2:$B$500,2,FALSE))),"")</f>
        <v/>
      </c>
      <c r="P1283" s="58" t="str">
        <f>IF(B1283&lt;&gt;"",IF(OR(D1283&gt;0,G1283&gt;0),COUNTIF($B$2:B1283,B1283),COUNTIFS($B$2:B1283,B1283,$E$2:E1283,"&gt;0")),"")</f>
        <v/>
      </c>
    </row>
    <row r="1284" spans="1:16" x14ac:dyDescent="0.35">
      <c r="A1284" s="51" t="str">
        <f t="shared" si="60"/>
        <v/>
      </c>
      <c r="B1284" s="99"/>
      <c r="C1284" s="3"/>
      <c r="D1284" s="13"/>
      <c r="E1284" s="13"/>
      <c r="F1284" s="13"/>
      <c r="G1284" s="81"/>
      <c r="H1284" s="107" t="str">
        <f>IF(B1284&lt;&gt;"",IF(OR(O1284=0,O1284=999),"",SUMIFS($E$2:E1284,$A$2:A1284,A1284)-SUMIFS($F$2:F1284,$A$2:A1284,A1284)),"")</f>
        <v/>
      </c>
      <c r="I1284" s="109" t="str">
        <f t="shared" ref="I1284:I1347" si="62">IF(B1284&lt;&gt;"",I1283+D1284-E1284+F1284-G1284,"")</f>
        <v/>
      </c>
      <c r="J1284" s="113"/>
      <c r="K1284" s="90"/>
      <c r="L1284" s="73"/>
      <c r="M1284" s="69" t="str">
        <f>IF(C1284&lt;&gt;"",DailyLog!$S$3,"")</f>
        <v/>
      </c>
      <c r="N1284" s="56" t="str">
        <f t="shared" si="61"/>
        <v/>
      </c>
      <c r="O1284" s="53" t="str">
        <f>IF($B1284&lt;&gt;"",IF(ISNUMBER(_xlfn.XMATCH($B1284,Language!$A$6:$E$6)),0,IF(ISNUMBER(_xlfn.XMATCH($B1284,Language!$A$29:$E$29)),'Lista de Prestatarios'!$B$3,VLOOKUP(B1284,'Lista de Prestatarios'!$A$2:$B$500,2,FALSE))),"")</f>
        <v/>
      </c>
      <c r="P1284" s="58" t="str">
        <f>IF(B1284&lt;&gt;"",IF(OR(D1284&gt;0,G1284&gt;0),COUNTIF($B$2:B1284,B1284),COUNTIFS($B$2:B1284,B1284,$E$2:E1284,"&gt;0")),"")</f>
        <v/>
      </c>
    </row>
    <row r="1285" spans="1:16" x14ac:dyDescent="0.35">
      <c r="A1285" s="51" t="str">
        <f t="shared" si="60"/>
        <v/>
      </c>
      <c r="B1285" s="99"/>
      <c r="C1285" s="3"/>
      <c r="D1285" s="13"/>
      <c r="E1285" s="13"/>
      <c r="F1285" s="13"/>
      <c r="G1285" s="81"/>
      <c r="H1285" s="107" t="str">
        <f>IF(B1285&lt;&gt;"",IF(OR(O1285=0,O1285=999),"",SUMIFS($E$2:E1285,$A$2:A1285,A1285)-SUMIFS($F$2:F1285,$A$2:A1285,A1285)),"")</f>
        <v/>
      </c>
      <c r="I1285" s="109" t="str">
        <f t="shared" si="62"/>
        <v/>
      </c>
      <c r="J1285" s="113"/>
      <c r="K1285" s="90"/>
      <c r="L1285" s="73"/>
      <c r="M1285" s="69" t="str">
        <f>IF(C1285&lt;&gt;"",DailyLog!$S$3,"")</f>
        <v/>
      </c>
      <c r="N1285" s="56" t="str">
        <f t="shared" si="61"/>
        <v/>
      </c>
      <c r="O1285" s="53" t="str">
        <f>IF($B1285&lt;&gt;"",IF(ISNUMBER(_xlfn.XMATCH($B1285,Language!$A$6:$E$6)),0,IF(ISNUMBER(_xlfn.XMATCH($B1285,Language!$A$29:$E$29)),'Lista de Prestatarios'!$B$3,VLOOKUP(B1285,'Lista de Prestatarios'!$A$2:$B$500,2,FALSE))),"")</f>
        <v/>
      </c>
      <c r="P1285" s="58" t="str">
        <f>IF(B1285&lt;&gt;"",IF(OR(D1285&gt;0,G1285&gt;0),COUNTIF($B$2:B1285,B1285),COUNTIFS($B$2:B1285,B1285,$E$2:E1285,"&gt;0")),"")</f>
        <v/>
      </c>
    </row>
    <row r="1286" spans="1:16" x14ac:dyDescent="0.35">
      <c r="A1286" s="51" t="str">
        <f t="shared" si="60"/>
        <v/>
      </c>
      <c r="B1286" s="99"/>
      <c r="C1286" s="3"/>
      <c r="D1286" s="13"/>
      <c r="E1286" s="13"/>
      <c r="F1286" s="13"/>
      <c r="G1286" s="81"/>
      <c r="H1286" s="107" t="str">
        <f>IF(B1286&lt;&gt;"",IF(OR(O1286=0,O1286=999),"",SUMIFS($E$2:E1286,$A$2:A1286,A1286)-SUMIFS($F$2:F1286,$A$2:A1286,A1286)),"")</f>
        <v/>
      </c>
      <c r="I1286" s="109" t="str">
        <f t="shared" si="62"/>
        <v/>
      </c>
      <c r="J1286" s="113"/>
      <c r="K1286" s="90"/>
      <c r="L1286" s="73"/>
      <c r="M1286" s="69" t="str">
        <f>IF(C1286&lt;&gt;"",DailyLog!$S$3,"")</f>
        <v/>
      </c>
      <c r="N1286" s="56" t="str">
        <f t="shared" si="61"/>
        <v/>
      </c>
      <c r="O1286" s="53" t="str">
        <f>IF($B1286&lt;&gt;"",IF(ISNUMBER(_xlfn.XMATCH($B1286,Language!$A$6:$E$6)),0,IF(ISNUMBER(_xlfn.XMATCH($B1286,Language!$A$29:$E$29)),'Lista de Prestatarios'!$B$3,VLOOKUP(B1286,'Lista de Prestatarios'!$A$2:$B$500,2,FALSE))),"")</f>
        <v/>
      </c>
      <c r="P1286" s="58" t="str">
        <f>IF(B1286&lt;&gt;"",IF(OR(D1286&gt;0,G1286&gt;0),COUNTIF($B$2:B1286,B1286),COUNTIFS($B$2:B1286,B1286,$E$2:E1286,"&gt;0")),"")</f>
        <v/>
      </c>
    </row>
    <row r="1287" spans="1:16" x14ac:dyDescent="0.35">
      <c r="A1287" s="51" t="str">
        <f t="shared" si="60"/>
        <v/>
      </c>
      <c r="B1287" s="99"/>
      <c r="C1287" s="3"/>
      <c r="D1287" s="13"/>
      <c r="E1287" s="13"/>
      <c r="F1287" s="13"/>
      <c r="G1287" s="81"/>
      <c r="H1287" s="107" t="str">
        <f>IF(B1287&lt;&gt;"",IF(OR(O1287=0,O1287=999),"",SUMIFS($E$2:E1287,$A$2:A1287,A1287)-SUMIFS($F$2:F1287,$A$2:A1287,A1287)),"")</f>
        <v/>
      </c>
      <c r="I1287" s="109" t="str">
        <f t="shared" si="62"/>
        <v/>
      </c>
      <c r="J1287" s="113"/>
      <c r="K1287" s="90"/>
      <c r="L1287" s="73"/>
      <c r="M1287" s="69" t="str">
        <f>IF(C1287&lt;&gt;"",DailyLog!$S$3,"")</f>
        <v/>
      </c>
      <c r="N1287" s="56" t="str">
        <f t="shared" si="61"/>
        <v/>
      </c>
      <c r="O1287" s="53" t="str">
        <f>IF($B1287&lt;&gt;"",IF(ISNUMBER(_xlfn.XMATCH($B1287,Language!$A$6:$E$6)),0,IF(ISNUMBER(_xlfn.XMATCH($B1287,Language!$A$29:$E$29)),'Lista de Prestatarios'!$B$3,VLOOKUP(B1287,'Lista de Prestatarios'!$A$2:$B$500,2,FALSE))),"")</f>
        <v/>
      </c>
      <c r="P1287" s="58" t="str">
        <f>IF(B1287&lt;&gt;"",IF(OR(D1287&gt;0,G1287&gt;0),COUNTIF($B$2:B1287,B1287),COUNTIFS($B$2:B1287,B1287,$E$2:E1287,"&gt;0")),"")</f>
        <v/>
      </c>
    </row>
    <row r="1288" spans="1:16" x14ac:dyDescent="0.35">
      <c r="A1288" s="51" t="str">
        <f t="shared" si="60"/>
        <v/>
      </c>
      <c r="B1288" s="99"/>
      <c r="C1288" s="3"/>
      <c r="D1288" s="13"/>
      <c r="E1288" s="13"/>
      <c r="F1288" s="13"/>
      <c r="G1288" s="81"/>
      <c r="H1288" s="107" t="str">
        <f>IF(B1288&lt;&gt;"",IF(OR(O1288=0,O1288=999),"",SUMIFS($E$2:E1288,$A$2:A1288,A1288)-SUMIFS($F$2:F1288,$A$2:A1288,A1288)),"")</f>
        <v/>
      </c>
      <c r="I1288" s="109" t="str">
        <f t="shared" si="62"/>
        <v/>
      </c>
      <c r="J1288" s="113"/>
      <c r="K1288" s="90"/>
      <c r="L1288" s="73"/>
      <c r="M1288" s="69" t="str">
        <f>IF(C1288&lt;&gt;"",DailyLog!$S$3,"")</f>
        <v/>
      </c>
      <c r="N1288" s="56" t="str">
        <f t="shared" si="61"/>
        <v/>
      </c>
      <c r="O1288" s="53" t="str">
        <f>IF($B1288&lt;&gt;"",IF(ISNUMBER(_xlfn.XMATCH($B1288,Language!$A$6:$E$6)),0,IF(ISNUMBER(_xlfn.XMATCH($B1288,Language!$A$29:$E$29)),'Lista de Prestatarios'!$B$3,VLOOKUP(B1288,'Lista de Prestatarios'!$A$2:$B$500,2,FALSE))),"")</f>
        <v/>
      </c>
      <c r="P1288" s="58" t="str">
        <f>IF(B1288&lt;&gt;"",IF(OR(D1288&gt;0,G1288&gt;0),COUNTIF($B$2:B1288,B1288),COUNTIFS($B$2:B1288,B1288,$E$2:E1288,"&gt;0")),"")</f>
        <v/>
      </c>
    </row>
    <row r="1289" spans="1:16" x14ac:dyDescent="0.35">
      <c r="A1289" s="51" t="str">
        <f t="shared" si="60"/>
        <v/>
      </c>
      <c r="B1289" s="99"/>
      <c r="C1289" s="3"/>
      <c r="D1289" s="13"/>
      <c r="E1289" s="13"/>
      <c r="F1289" s="13"/>
      <c r="G1289" s="81"/>
      <c r="H1289" s="107" t="str">
        <f>IF(B1289&lt;&gt;"",IF(OR(O1289=0,O1289=999),"",SUMIFS($E$2:E1289,$A$2:A1289,A1289)-SUMIFS($F$2:F1289,$A$2:A1289,A1289)),"")</f>
        <v/>
      </c>
      <c r="I1289" s="109" t="str">
        <f t="shared" si="62"/>
        <v/>
      </c>
      <c r="J1289" s="113"/>
      <c r="K1289" s="90"/>
      <c r="L1289" s="73"/>
      <c r="M1289" s="69" t="str">
        <f>IF(C1289&lt;&gt;"",DailyLog!$S$3,"")</f>
        <v/>
      </c>
      <c r="N1289" s="56" t="str">
        <f t="shared" si="61"/>
        <v/>
      </c>
      <c r="O1289" s="53" t="str">
        <f>IF($B1289&lt;&gt;"",IF(ISNUMBER(_xlfn.XMATCH($B1289,Language!$A$6:$E$6)),0,IF(ISNUMBER(_xlfn.XMATCH($B1289,Language!$A$29:$E$29)),'Lista de Prestatarios'!$B$3,VLOOKUP(B1289,'Lista de Prestatarios'!$A$2:$B$500,2,FALSE))),"")</f>
        <v/>
      </c>
      <c r="P1289" s="58" t="str">
        <f>IF(B1289&lt;&gt;"",IF(OR(D1289&gt;0,G1289&gt;0),COUNTIF($B$2:B1289,B1289),COUNTIFS($B$2:B1289,B1289,$E$2:E1289,"&gt;0")),"")</f>
        <v/>
      </c>
    </row>
    <row r="1290" spans="1:16" x14ac:dyDescent="0.35">
      <c r="A1290" s="51" t="str">
        <f t="shared" si="60"/>
        <v/>
      </c>
      <c r="B1290" s="99"/>
      <c r="C1290" s="3"/>
      <c r="D1290" s="13"/>
      <c r="E1290" s="13"/>
      <c r="F1290" s="13"/>
      <c r="G1290" s="81"/>
      <c r="H1290" s="107" t="str">
        <f>IF(B1290&lt;&gt;"",IF(OR(O1290=0,O1290=999),"",SUMIFS($E$2:E1290,$A$2:A1290,A1290)-SUMIFS($F$2:F1290,$A$2:A1290,A1290)),"")</f>
        <v/>
      </c>
      <c r="I1290" s="109" t="str">
        <f t="shared" si="62"/>
        <v/>
      </c>
      <c r="J1290" s="113"/>
      <c r="K1290" s="90"/>
      <c r="L1290" s="73"/>
      <c r="M1290" s="69" t="str">
        <f>IF(C1290&lt;&gt;"",DailyLog!$S$3,"")</f>
        <v/>
      </c>
      <c r="N1290" s="56" t="str">
        <f t="shared" si="61"/>
        <v/>
      </c>
      <c r="O1290" s="53" t="str">
        <f>IF($B1290&lt;&gt;"",IF(ISNUMBER(_xlfn.XMATCH($B1290,Language!$A$6:$E$6)),0,IF(ISNUMBER(_xlfn.XMATCH($B1290,Language!$A$29:$E$29)),'Lista de Prestatarios'!$B$3,VLOOKUP(B1290,'Lista de Prestatarios'!$A$2:$B$500,2,FALSE))),"")</f>
        <v/>
      </c>
      <c r="P1290" s="58" t="str">
        <f>IF(B1290&lt;&gt;"",IF(OR(D1290&gt;0,G1290&gt;0),COUNTIF($B$2:B1290,B1290),COUNTIFS($B$2:B1290,B1290,$E$2:E1290,"&gt;0")),"")</f>
        <v/>
      </c>
    </row>
    <row r="1291" spans="1:16" x14ac:dyDescent="0.35">
      <c r="A1291" s="51" t="str">
        <f t="shared" si="60"/>
        <v/>
      </c>
      <c r="B1291" s="99"/>
      <c r="C1291" s="3"/>
      <c r="D1291" s="13"/>
      <c r="E1291" s="13"/>
      <c r="F1291" s="13"/>
      <c r="G1291" s="81"/>
      <c r="H1291" s="107" t="str">
        <f>IF(B1291&lt;&gt;"",IF(OR(O1291=0,O1291=999),"",SUMIFS($E$2:E1291,$A$2:A1291,A1291)-SUMIFS($F$2:F1291,$A$2:A1291,A1291)),"")</f>
        <v/>
      </c>
      <c r="I1291" s="109" t="str">
        <f t="shared" si="62"/>
        <v/>
      </c>
      <c r="J1291" s="113"/>
      <c r="K1291" s="90"/>
      <c r="L1291" s="73"/>
      <c r="M1291" s="69" t="str">
        <f>IF(C1291&lt;&gt;"",DailyLog!$S$3,"")</f>
        <v/>
      </c>
      <c r="N1291" s="56" t="str">
        <f t="shared" si="61"/>
        <v/>
      </c>
      <c r="O1291" s="53" t="str">
        <f>IF($B1291&lt;&gt;"",IF(ISNUMBER(_xlfn.XMATCH($B1291,Language!$A$6:$E$6)),0,IF(ISNUMBER(_xlfn.XMATCH($B1291,Language!$A$29:$E$29)),'Lista de Prestatarios'!$B$3,VLOOKUP(B1291,'Lista de Prestatarios'!$A$2:$B$500,2,FALSE))),"")</f>
        <v/>
      </c>
      <c r="P1291" s="58" t="str">
        <f>IF(B1291&lt;&gt;"",IF(OR(D1291&gt;0,G1291&gt;0),COUNTIF($B$2:B1291,B1291),COUNTIFS($B$2:B1291,B1291,$E$2:E1291,"&gt;0")),"")</f>
        <v/>
      </c>
    </row>
    <row r="1292" spans="1:16" x14ac:dyDescent="0.35">
      <c r="A1292" s="51" t="str">
        <f t="shared" si="60"/>
        <v/>
      </c>
      <c r="B1292" s="99"/>
      <c r="C1292" s="3"/>
      <c r="D1292" s="13"/>
      <c r="E1292" s="13"/>
      <c r="F1292" s="13"/>
      <c r="G1292" s="81"/>
      <c r="H1292" s="107" t="str">
        <f>IF(B1292&lt;&gt;"",IF(OR(O1292=0,O1292=999),"",SUMIFS($E$2:E1292,$A$2:A1292,A1292)-SUMIFS($F$2:F1292,$A$2:A1292,A1292)),"")</f>
        <v/>
      </c>
      <c r="I1292" s="109" t="str">
        <f t="shared" si="62"/>
        <v/>
      </c>
      <c r="J1292" s="113"/>
      <c r="K1292" s="90"/>
      <c r="L1292" s="73"/>
      <c r="M1292" s="69" t="str">
        <f>IF(C1292&lt;&gt;"",DailyLog!$S$3,"")</f>
        <v/>
      </c>
      <c r="N1292" s="56" t="str">
        <f t="shared" si="61"/>
        <v/>
      </c>
      <c r="O1292" s="53" t="str">
        <f>IF($B1292&lt;&gt;"",IF(ISNUMBER(_xlfn.XMATCH($B1292,Language!$A$6:$E$6)),0,IF(ISNUMBER(_xlfn.XMATCH($B1292,Language!$A$29:$E$29)),'Lista de Prestatarios'!$B$3,VLOOKUP(B1292,'Lista de Prestatarios'!$A$2:$B$500,2,FALSE))),"")</f>
        <v/>
      </c>
      <c r="P1292" s="58" t="str">
        <f>IF(B1292&lt;&gt;"",IF(OR(D1292&gt;0,G1292&gt;0),COUNTIF($B$2:B1292,B1292),COUNTIFS($B$2:B1292,B1292,$E$2:E1292,"&gt;0")),"")</f>
        <v/>
      </c>
    </row>
    <row r="1293" spans="1:16" x14ac:dyDescent="0.35">
      <c r="A1293" s="51" t="str">
        <f t="shared" si="60"/>
        <v/>
      </c>
      <c r="B1293" s="99"/>
      <c r="C1293" s="3"/>
      <c r="D1293" s="13"/>
      <c r="E1293" s="13"/>
      <c r="F1293" s="13"/>
      <c r="G1293" s="81"/>
      <c r="H1293" s="107" t="str">
        <f>IF(B1293&lt;&gt;"",IF(OR(O1293=0,O1293=999),"",SUMIFS($E$2:E1293,$A$2:A1293,A1293)-SUMIFS($F$2:F1293,$A$2:A1293,A1293)),"")</f>
        <v/>
      </c>
      <c r="I1293" s="109" t="str">
        <f t="shared" si="62"/>
        <v/>
      </c>
      <c r="J1293" s="113"/>
      <c r="K1293" s="90"/>
      <c r="L1293" s="73"/>
      <c r="M1293" s="69" t="str">
        <f>IF(C1293&lt;&gt;"",DailyLog!$S$3,"")</f>
        <v/>
      </c>
      <c r="N1293" s="56" t="str">
        <f t="shared" si="61"/>
        <v/>
      </c>
      <c r="O1293" s="53" t="str">
        <f>IF($B1293&lt;&gt;"",IF(ISNUMBER(_xlfn.XMATCH($B1293,Language!$A$6:$E$6)),0,IF(ISNUMBER(_xlfn.XMATCH($B1293,Language!$A$29:$E$29)),'Lista de Prestatarios'!$B$3,VLOOKUP(B1293,'Lista de Prestatarios'!$A$2:$B$500,2,FALSE))),"")</f>
        <v/>
      </c>
      <c r="P1293" s="58" t="str">
        <f>IF(B1293&lt;&gt;"",IF(OR(D1293&gt;0,G1293&gt;0),COUNTIF($B$2:B1293,B1293),COUNTIFS($B$2:B1293,B1293,$E$2:E1293,"&gt;0")),"")</f>
        <v/>
      </c>
    </row>
    <row r="1294" spans="1:16" x14ac:dyDescent="0.35">
      <c r="A1294" s="51" t="str">
        <f t="shared" si="60"/>
        <v/>
      </c>
      <c r="B1294" s="99"/>
      <c r="C1294" s="3"/>
      <c r="D1294" s="13"/>
      <c r="E1294" s="13"/>
      <c r="F1294" s="13"/>
      <c r="G1294" s="81"/>
      <c r="H1294" s="107" t="str">
        <f>IF(B1294&lt;&gt;"",IF(OR(O1294=0,O1294=999),"",SUMIFS($E$2:E1294,$A$2:A1294,A1294)-SUMIFS($F$2:F1294,$A$2:A1294,A1294)),"")</f>
        <v/>
      </c>
      <c r="I1294" s="109" t="str">
        <f t="shared" si="62"/>
        <v/>
      </c>
      <c r="J1294" s="113"/>
      <c r="K1294" s="90"/>
      <c r="L1294" s="73"/>
      <c r="M1294" s="69" t="str">
        <f>IF(C1294&lt;&gt;"",DailyLog!$S$3,"")</f>
        <v/>
      </c>
      <c r="N1294" s="56" t="str">
        <f t="shared" si="61"/>
        <v/>
      </c>
      <c r="O1294" s="53" t="str">
        <f>IF($B1294&lt;&gt;"",IF(ISNUMBER(_xlfn.XMATCH($B1294,Language!$A$6:$E$6)),0,IF(ISNUMBER(_xlfn.XMATCH($B1294,Language!$A$29:$E$29)),'Lista de Prestatarios'!$B$3,VLOOKUP(B1294,'Lista de Prestatarios'!$A$2:$B$500,2,FALSE))),"")</f>
        <v/>
      </c>
      <c r="P1294" s="58" t="str">
        <f>IF(B1294&lt;&gt;"",IF(OR(D1294&gt;0,G1294&gt;0),COUNTIF($B$2:B1294,B1294),COUNTIFS($B$2:B1294,B1294,$E$2:E1294,"&gt;0")),"")</f>
        <v/>
      </c>
    </row>
    <row r="1295" spans="1:16" x14ac:dyDescent="0.35">
      <c r="A1295" s="51" t="str">
        <f t="shared" si="60"/>
        <v/>
      </c>
      <c r="B1295" s="99"/>
      <c r="C1295" s="3"/>
      <c r="D1295" s="13"/>
      <c r="E1295" s="13"/>
      <c r="F1295" s="13"/>
      <c r="G1295" s="81"/>
      <c r="H1295" s="107" t="str">
        <f>IF(B1295&lt;&gt;"",IF(OR(O1295=0,O1295=999),"",SUMIFS($E$2:E1295,$A$2:A1295,A1295)-SUMIFS($F$2:F1295,$A$2:A1295,A1295)),"")</f>
        <v/>
      </c>
      <c r="I1295" s="109" t="str">
        <f t="shared" si="62"/>
        <v/>
      </c>
      <c r="J1295" s="113"/>
      <c r="K1295" s="90"/>
      <c r="L1295" s="73"/>
      <c r="M1295" s="69" t="str">
        <f>IF(C1295&lt;&gt;"",DailyLog!$S$3,"")</f>
        <v/>
      </c>
      <c r="N1295" s="56" t="str">
        <f t="shared" si="61"/>
        <v/>
      </c>
      <c r="O1295" s="53" t="str">
        <f>IF($B1295&lt;&gt;"",IF(ISNUMBER(_xlfn.XMATCH($B1295,Language!$A$6:$E$6)),0,IF(ISNUMBER(_xlfn.XMATCH($B1295,Language!$A$29:$E$29)),'Lista de Prestatarios'!$B$3,VLOOKUP(B1295,'Lista de Prestatarios'!$A$2:$B$500,2,FALSE))),"")</f>
        <v/>
      </c>
      <c r="P1295" s="58" t="str">
        <f>IF(B1295&lt;&gt;"",IF(OR(D1295&gt;0,G1295&gt;0),COUNTIF($B$2:B1295,B1295),COUNTIFS($B$2:B1295,B1295,$E$2:E1295,"&gt;0")),"")</f>
        <v/>
      </c>
    </row>
    <row r="1296" spans="1:16" x14ac:dyDescent="0.35">
      <c r="A1296" s="51" t="str">
        <f t="shared" si="60"/>
        <v/>
      </c>
      <c r="B1296" s="99"/>
      <c r="C1296" s="3"/>
      <c r="D1296" s="13"/>
      <c r="E1296" s="13"/>
      <c r="F1296" s="13"/>
      <c r="G1296" s="81"/>
      <c r="H1296" s="107" t="str">
        <f>IF(B1296&lt;&gt;"",IF(OR(O1296=0,O1296=999),"",SUMIFS($E$2:E1296,$A$2:A1296,A1296)-SUMIFS($F$2:F1296,$A$2:A1296,A1296)),"")</f>
        <v/>
      </c>
      <c r="I1296" s="109" t="str">
        <f t="shared" si="62"/>
        <v/>
      </c>
      <c r="J1296" s="113"/>
      <c r="K1296" s="90"/>
      <c r="L1296" s="73"/>
      <c r="M1296" s="69" t="str">
        <f>IF(C1296&lt;&gt;"",DailyLog!$S$3,"")</f>
        <v/>
      </c>
      <c r="N1296" s="56" t="str">
        <f t="shared" si="61"/>
        <v/>
      </c>
      <c r="O1296" s="53" t="str">
        <f>IF($B1296&lt;&gt;"",IF(ISNUMBER(_xlfn.XMATCH($B1296,Language!$A$6:$E$6)),0,IF(ISNUMBER(_xlfn.XMATCH($B1296,Language!$A$29:$E$29)),'Lista de Prestatarios'!$B$3,VLOOKUP(B1296,'Lista de Prestatarios'!$A$2:$B$500,2,FALSE))),"")</f>
        <v/>
      </c>
      <c r="P1296" s="58" t="str">
        <f>IF(B1296&lt;&gt;"",IF(OR(D1296&gt;0,G1296&gt;0),COUNTIF($B$2:B1296,B1296),COUNTIFS($B$2:B1296,B1296,$E$2:E1296,"&gt;0")),"")</f>
        <v/>
      </c>
    </row>
    <row r="1297" spans="1:16" x14ac:dyDescent="0.35">
      <c r="A1297" s="51" t="str">
        <f t="shared" si="60"/>
        <v/>
      </c>
      <c r="B1297" s="99"/>
      <c r="C1297" s="3"/>
      <c r="D1297" s="13"/>
      <c r="E1297" s="13"/>
      <c r="F1297" s="13"/>
      <c r="G1297" s="81"/>
      <c r="H1297" s="107" t="str">
        <f>IF(B1297&lt;&gt;"",IF(OR(O1297=0,O1297=999),"",SUMIFS($E$2:E1297,$A$2:A1297,A1297)-SUMIFS($F$2:F1297,$A$2:A1297,A1297)),"")</f>
        <v/>
      </c>
      <c r="I1297" s="109" t="str">
        <f t="shared" si="62"/>
        <v/>
      </c>
      <c r="J1297" s="113"/>
      <c r="K1297" s="90"/>
      <c r="L1297" s="73"/>
      <c r="M1297" s="69" t="str">
        <f>IF(C1297&lt;&gt;"",DailyLog!$S$3,"")</f>
        <v/>
      </c>
      <c r="N1297" s="56" t="str">
        <f t="shared" si="61"/>
        <v/>
      </c>
      <c r="O1297" s="53" t="str">
        <f>IF($B1297&lt;&gt;"",IF(ISNUMBER(_xlfn.XMATCH($B1297,Language!$A$6:$E$6)),0,IF(ISNUMBER(_xlfn.XMATCH($B1297,Language!$A$29:$E$29)),'Lista de Prestatarios'!$B$3,VLOOKUP(B1297,'Lista de Prestatarios'!$A$2:$B$500,2,FALSE))),"")</f>
        <v/>
      </c>
      <c r="P1297" s="58" t="str">
        <f>IF(B1297&lt;&gt;"",IF(OR(D1297&gt;0,G1297&gt;0),COUNTIF($B$2:B1297,B1297),COUNTIFS($B$2:B1297,B1297,$E$2:E1297,"&gt;0")),"")</f>
        <v/>
      </c>
    </row>
    <row r="1298" spans="1:16" x14ac:dyDescent="0.35">
      <c r="A1298" s="51" t="str">
        <f t="shared" si="60"/>
        <v/>
      </c>
      <c r="B1298" s="99"/>
      <c r="C1298" s="3"/>
      <c r="D1298" s="13"/>
      <c r="E1298" s="13"/>
      <c r="F1298" s="13"/>
      <c r="G1298" s="81"/>
      <c r="H1298" s="107" t="str">
        <f>IF(B1298&lt;&gt;"",IF(OR(O1298=0,O1298=999),"",SUMIFS($E$2:E1298,$A$2:A1298,A1298)-SUMIFS($F$2:F1298,$A$2:A1298,A1298)),"")</f>
        <v/>
      </c>
      <c r="I1298" s="109" t="str">
        <f t="shared" si="62"/>
        <v/>
      </c>
      <c r="J1298" s="113"/>
      <c r="K1298" s="90"/>
      <c r="L1298" s="73"/>
      <c r="M1298" s="69" t="str">
        <f>IF(C1298&lt;&gt;"",DailyLog!$S$3,"")</f>
        <v/>
      </c>
      <c r="N1298" s="56" t="str">
        <f t="shared" si="61"/>
        <v/>
      </c>
      <c r="O1298" s="53" t="str">
        <f>IF($B1298&lt;&gt;"",IF(ISNUMBER(_xlfn.XMATCH($B1298,Language!$A$6:$E$6)),0,IF(ISNUMBER(_xlfn.XMATCH($B1298,Language!$A$29:$E$29)),'Lista de Prestatarios'!$B$3,VLOOKUP(B1298,'Lista de Prestatarios'!$A$2:$B$500,2,FALSE))),"")</f>
        <v/>
      </c>
      <c r="P1298" s="58" t="str">
        <f>IF(B1298&lt;&gt;"",IF(OR(D1298&gt;0,G1298&gt;0),COUNTIF($B$2:B1298,B1298),COUNTIFS($B$2:B1298,B1298,$E$2:E1298,"&gt;0")),"")</f>
        <v/>
      </c>
    </row>
    <row r="1299" spans="1:16" x14ac:dyDescent="0.35">
      <c r="A1299" s="51" t="str">
        <f t="shared" si="60"/>
        <v/>
      </c>
      <c r="B1299" s="99"/>
      <c r="C1299" s="3"/>
      <c r="D1299" s="13"/>
      <c r="E1299" s="13"/>
      <c r="F1299" s="13"/>
      <c r="G1299" s="81"/>
      <c r="H1299" s="107" t="str">
        <f>IF(B1299&lt;&gt;"",IF(OR(O1299=0,O1299=999),"",SUMIFS($E$2:E1299,$A$2:A1299,A1299)-SUMIFS($F$2:F1299,$A$2:A1299,A1299)),"")</f>
        <v/>
      </c>
      <c r="I1299" s="109" t="str">
        <f t="shared" si="62"/>
        <v/>
      </c>
      <c r="J1299" s="113"/>
      <c r="K1299" s="90"/>
      <c r="L1299" s="73"/>
      <c r="M1299" s="69" t="str">
        <f>IF(C1299&lt;&gt;"",DailyLog!$S$3,"")</f>
        <v/>
      </c>
      <c r="N1299" s="56" t="str">
        <f t="shared" si="61"/>
        <v/>
      </c>
      <c r="O1299" s="53" t="str">
        <f>IF($B1299&lt;&gt;"",IF(ISNUMBER(_xlfn.XMATCH($B1299,Language!$A$6:$E$6)),0,IF(ISNUMBER(_xlfn.XMATCH($B1299,Language!$A$29:$E$29)),'Lista de Prestatarios'!$B$3,VLOOKUP(B1299,'Lista de Prestatarios'!$A$2:$B$500,2,FALSE))),"")</f>
        <v/>
      </c>
      <c r="P1299" s="58" t="str">
        <f>IF(B1299&lt;&gt;"",IF(OR(D1299&gt;0,G1299&gt;0),COUNTIF($B$2:B1299,B1299),COUNTIFS($B$2:B1299,B1299,$E$2:E1299,"&gt;0")),"")</f>
        <v/>
      </c>
    </row>
    <row r="1300" spans="1:16" x14ac:dyDescent="0.35">
      <c r="A1300" s="51" t="str">
        <f t="shared" si="60"/>
        <v/>
      </c>
      <c r="B1300" s="99"/>
      <c r="C1300" s="3"/>
      <c r="D1300" s="13"/>
      <c r="E1300" s="13"/>
      <c r="F1300" s="13"/>
      <c r="G1300" s="81"/>
      <c r="H1300" s="107" t="str">
        <f>IF(B1300&lt;&gt;"",IF(OR(O1300=0,O1300=999),"",SUMIFS($E$2:E1300,$A$2:A1300,A1300)-SUMIFS($F$2:F1300,$A$2:A1300,A1300)),"")</f>
        <v/>
      </c>
      <c r="I1300" s="109" t="str">
        <f t="shared" si="62"/>
        <v/>
      </c>
      <c r="J1300" s="113"/>
      <c r="K1300" s="90"/>
      <c r="L1300" s="73"/>
      <c r="M1300" s="69" t="str">
        <f>IF(C1300&lt;&gt;"",DailyLog!$S$3,"")</f>
        <v/>
      </c>
      <c r="N1300" s="56" t="str">
        <f t="shared" si="61"/>
        <v/>
      </c>
      <c r="O1300" s="53" t="str">
        <f>IF($B1300&lt;&gt;"",IF(ISNUMBER(_xlfn.XMATCH($B1300,Language!$A$6:$E$6)),0,IF(ISNUMBER(_xlfn.XMATCH($B1300,Language!$A$29:$E$29)),'Lista de Prestatarios'!$B$3,VLOOKUP(B1300,'Lista de Prestatarios'!$A$2:$B$500,2,FALSE))),"")</f>
        <v/>
      </c>
      <c r="P1300" s="58" t="str">
        <f>IF(B1300&lt;&gt;"",IF(OR(D1300&gt;0,G1300&gt;0),COUNTIF($B$2:B1300,B1300),COUNTIFS($B$2:B1300,B1300,$E$2:E1300,"&gt;0")),"")</f>
        <v/>
      </c>
    </row>
    <row r="1301" spans="1:16" x14ac:dyDescent="0.35">
      <c r="A1301" s="51" t="str">
        <f t="shared" si="60"/>
        <v/>
      </c>
      <c r="B1301" s="99"/>
      <c r="C1301" s="3"/>
      <c r="D1301" s="13"/>
      <c r="E1301" s="13"/>
      <c r="F1301" s="13"/>
      <c r="G1301" s="81"/>
      <c r="H1301" s="107" t="str">
        <f>IF(B1301&lt;&gt;"",IF(OR(O1301=0,O1301=999),"",SUMIFS($E$2:E1301,$A$2:A1301,A1301)-SUMIFS($F$2:F1301,$A$2:A1301,A1301)),"")</f>
        <v/>
      </c>
      <c r="I1301" s="109" t="str">
        <f t="shared" si="62"/>
        <v/>
      </c>
      <c r="J1301" s="113"/>
      <c r="K1301" s="90"/>
      <c r="L1301" s="73"/>
      <c r="M1301" s="69" t="str">
        <f>IF(C1301&lt;&gt;"",DailyLog!$S$3,"")</f>
        <v/>
      </c>
      <c r="N1301" s="56" t="str">
        <f t="shared" si="61"/>
        <v/>
      </c>
      <c r="O1301" s="53" t="str">
        <f>IF($B1301&lt;&gt;"",IF(ISNUMBER(_xlfn.XMATCH($B1301,Language!$A$6:$E$6)),0,IF(ISNUMBER(_xlfn.XMATCH($B1301,Language!$A$29:$E$29)),'Lista de Prestatarios'!$B$3,VLOOKUP(B1301,'Lista de Prestatarios'!$A$2:$B$500,2,FALSE))),"")</f>
        <v/>
      </c>
      <c r="P1301" s="58" t="str">
        <f>IF(B1301&lt;&gt;"",IF(OR(D1301&gt;0,G1301&gt;0),COUNTIF($B$2:B1301,B1301),COUNTIFS($B$2:B1301,B1301,$E$2:E1301,"&gt;0")),"")</f>
        <v/>
      </c>
    </row>
    <row r="1302" spans="1:16" x14ac:dyDescent="0.35">
      <c r="A1302" s="51" t="str">
        <f t="shared" si="60"/>
        <v/>
      </c>
      <c r="B1302" s="99"/>
      <c r="C1302" s="3"/>
      <c r="D1302" s="13"/>
      <c r="E1302" s="13"/>
      <c r="F1302" s="13"/>
      <c r="G1302" s="81"/>
      <c r="H1302" s="107" t="str">
        <f>IF(B1302&lt;&gt;"",IF(OR(O1302=0,O1302=999),"",SUMIFS($E$2:E1302,$A$2:A1302,A1302)-SUMIFS($F$2:F1302,$A$2:A1302,A1302)),"")</f>
        <v/>
      </c>
      <c r="I1302" s="109" t="str">
        <f t="shared" si="62"/>
        <v/>
      </c>
      <c r="J1302" s="113"/>
      <c r="K1302" s="90"/>
      <c r="L1302" s="73"/>
      <c r="M1302" s="69" t="str">
        <f>IF(C1302&lt;&gt;"",DailyLog!$S$3,"")</f>
        <v/>
      </c>
      <c r="N1302" s="56" t="str">
        <f t="shared" si="61"/>
        <v/>
      </c>
      <c r="O1302" s="53" t="str">
        <f>IF($B1302&lt;&gt;"",IF(ISNUMBER(_xlfn.XMATCH($B1302,Language!$A$6:$E$6)),0,IF(ISNUMBER(_xlfn.XMATCH($B1302,Language!$A$29:$E$29)),'Lista de Prestatarios'!$B$3,VLOOKUP(B1302,'Lista de Prestatarios'!$A$2:$B$500,2,FALSE))),"")</f>
        <v/>
      </c>
      <c r="P1302" s="58" t="str">
        <f>IF(B1302&lt;&gt;"",IF(OR(D1302&gt;0,G1302&gt;0),COUNTIF($B$2:B1302,B1302),COUNTIFS($B$2:B1302,B1302,$E$2:E1302,"&gt;0")),"")</f>
        <v/>
      </c>
    </row>
    <row r="1303" spans="1:16" x14ac:dyDescent="0.35">
      <c r="A1303" s="51" t="str">
        <f t="shared" si="60"/>
        <v/>
      </c>
      <c r="B1303" s="99"/>
      <c r="C1303" s="3"/>
      <c r="D1303" s="13"/>
      <c r="E1303" s="13"/>
      <c r="F1303" s="13"/>
      <c r="G1303" s="81"/>
      <c r="H1303" s="107" t="str">
        <f>IF(B1303&lt;&gt;"",IF(OR(O1303=0,O1303=999),"",SUMIFS($E$2:E1303,$A$2:A1303,A1303)-SUMIFS($F$2:F1303,$A$2:A1303,A1303)),"")</f>
        <v/>
      </c>
      <c r="I1303" s="109" t="str">
        <f t="shared" si="62"/>
        <v/>
      </c>
      <c r="J1303" s="113"/>
      <c r="K1303" s="90"/>
      <c r="L1303" s="73"/>
      <c r="M1303" s="69" t="str">
        <f>IF(C1303&lt;&gt;"",DailyLog!$S$3,"")</f>
        <v/>
      </c>
      <c r="N1303" s="56" t="str">
        <f t="shared" si="61"/>
        <v/>
      </c>
      <c r="O1303" s="53" t="str">
        <f>IF($B1303&lt;&gt;"",IF(ISNUMBER(_xlfn.XMATCH($B1303,Language!$A$6:$E$6)),0,IF(ISNUMBER(_xlfn.XMATCH($B1303,Language!$A$29:$E$29)),'Lista de Prestatarios'!$B$3,VLOOKUP(B1303,'Lista de Prestatarios'!$A$2:$B$500,2,FALSE))),"")</f>
        <v/>
      </c>
      <c r="P1303" s="58" t="str">
        <f>IF(B1303&lt;&gt;"",IF(OR(D1303&gt;0,G1303&gt;0),COUNTIF($B$2:B1303,B1303),COUNTIFS($B$2:B1303,B1303,$E$2:E1303,"&gt;0")),"")</f>
        <v/>
      </c>
    </row>
    <row r="1304" spans="1:16" x14ac:dyDescent="0.35">
      <c r="A1304" s="51" t="str">
        <f t="shared" si="60"/>
        <v/>
      </c>
      <c r="B1304" s="99"/>
      <c r="C1304" s="3"/>
      <c r="D1304" s="13"/>
      <c r="E1304" s="13"/>
      <c r="F1304" s="13"/>
      <c r="G1304" s="81"/>
      <c r="H1304" s="107" t="str">
        <f>IF(B1304&lt;&gt;"",IF(OR(O1304=0,O1304=999),"",SUMIFS($E$2:E1304,$A$2:A1304,A1304)-SUMIFS($F$2:F1304,$A$2:A1304,A1304)),"")</f>
        <v/>
      </c>
      <c r="I1304" s="109" t="str">
        <f t="shared" si="62"/>
        <v/>
      </c>
      <c r="J1304" s="113"/>
      <c r="K1304" s="90"/>
      <c r="L1304" s="73"/>
      <c r="M1304" s="69" t="str">
        <f>IF(C1304&lt;&gt;"",DailyLog!$S$3,"")</f>
        <v/>
      </c>
      <c r="N1304" s="56" t="str">
        <f t="shared" si="61"/>
        <v/>
      </c>
      <c r="O1304" s="53" t="str">
        <f>IF($B1304&lt;&gt;"",IF(ISNUMBER(_xlfn.XMATCH($B1304,Language!$A$6:$E$6)),0,IF(ISNUMBER(_xlfn.XMATCH($B1304,Language!$A$29:$E$29)),'Lista de Prestatarios'!$B$3,VLOOKUP(B1304,'Lista de Prestatarios'!$A$2:$B$500,2,FALSE))),"")</f>
        <v/>
      </c>
      <c r="P1304" s="58" t="str">
        <f>IF(B1304&lt;&gt;"",IF(OR(D1304&gt;0,G1304&gt;0),COUNTIF($B$2:B1304,B1304),COUNTIFS($B$2:B1304,B1304,$E$2:E1304,"&gt;0")),"")</f>
        <v/>
      </c>
    </row>
    <row r="1305" spans="1:16" x14ac:dyDescent="0.35">
      <c r="A1305" s="51" t="str">
        <f t="shared" si="60"/>
        <v/>
      </c>
      <c r="B1305" s="99"/>
      <c r="C1305" s="3"/>
      <c r="D1305" s="13"/>
      <c r="E1305" s="13"/>
      <c r="F1305" s="13"/>
      <c r="G1305" s="81"/>
      <c r="H1305" s="107" t="str">
        <f>IF(B1305&lt;&gt;"",IF(OR(O1305=0,O1305=999),"",SUMIFS($E$2:E1305,$A$2:A1305,A1305)-SUMIFS($F$2:F1305,$A$2:A1305,A1305)),"")</f>
        <v/>
      </c>
      <c r="I1305" s="109" t="str">
        <f t="shared" si="62"/>
        <v/>
      </c>
      <c r="J1305" s="113"/>
      <c r="K1305" s="90"/>
      <c r="L1305" s="73"/>
      <c r="M1305" s="69" t="str">
        <f>IF(C1305&lt;&gt;"",DailyLog!$S$3,"")</f>
        <v/>
      </c>
      <c r="N1305" s="56" t="str">
        <f t="shared" si="61"/>
        <v/>
      </c>
      <c r="O1305" s="53" t="str">
        <f>IF($B1305&lt;&gt;"",IF(ISNUMBER(_xlfn.XMATCH($B1305,Language!$A$6:$E$6)),0,IF(ISNUMBER(_xlfn.XMATCH($B1305,Language!$A$29:$E$29)),'Lista de Prestatarios'!$B$3,VLOOKUP(B1305,'Lista de Prestatarios'!$A$2:$B$500,2,FALSE))),"")</f>
        <v/>
      </c>
      <c r="P1305" s="58" t="str">
        <f>IF(B1305&lt;&gt;"",IF(OR(D1305&gt;0,G1305&gt;0),COUNTIF($B$2:B1305,B1305),COUNTIFS($B$2:B1305,B1305,$E$2:E1305,"&gt;0")),"")</f>
        <v/>
      </c>
    </row>
    <row r="1306" spans="1:16" x14ac:dyDescent="0.35">
      <c r="A1306" s="51" t="str">
        <f t="shared" si="60"/>
        <v/>
      </c>
      <c r="B1306" s="99"/>
      <c r="C1306" s="3"/>
      <c r="D1306" s="13"/>
      <c r="E1306" s="13"/>
      <c r="F1306" s="13"/>
      <c r="G1306" s="81"/>
      <c r="H1306" s="107" t="str">
        <f>IF(B1306&lt;&gt;"",IF(OR(O1306=0,O1306=999),"",SUMIFS($E$2:E1306,$A$2:A1306,A1306)-SUMIFS($F$2:F1306,$A$2:A1306,A1306)),"")</f>
        <v/>
      </c>
      <c r="I1306" s="109" t="str">
        <f t="shared" si="62"/>
        <v/>
      </c>
      <c r="J1306" s="113"/>
      <c r="K1306" s="90"/>
      <c r="L1306" s="73"/>
      <c r="M1306" s="69" t="str">
        <f>IF(C1306&lt;&gt;"",DailyLog!$S$3,"")</f>
        <v/>
      </c>
      <c r="N1306" s="56" t="str">
        <f t="shared" si="61"/>
        <v/>
      </c>
      <c r="O1306" s="53" t="str">
        <f>IF($B1306&lt;&gt;"",IF(ISNUMBER(_xlfn.XMATCH($B1306,Language!$A$6:$E$6)),0,IF(ISNUMBER(_xlfn.XMATCH($B1306,Language!$A$29:$E$29)),'Lista de Prestatarios'!$B$3,VLOOKUP(B1306,'Lista de Prestatarios'!$A$2:$B$500,2,FALSE))),"")</f>
        <v/>
      </c>
      <c r="P1306" s="58" t="str">
        <f>IF(B1306&lt;&gt;"",IF(OR(D1306&gt;0,G1306&gt;0),COUNTIF($B$2:B1306,B1306),COUNTIFS($B$2:B1306,B1306,$E$2:E1306,"&gt;0")),"")</f>
        <v/>
      </c>
    </row>
    <row r="1307" spans="1:16" x14ac:dyDescent="0.35">
      <c r="A1307" s="51" t="str">
        <f t="shared" si="60"/>
        <v/>
      </c>
      <c r="B1307" s="99"/>
      <c r="C1307" s="3"/>
      <c r="D1307" s="13"/>
      <c r="E1307" s="13"/>
      <c r="F1307" s="13"/>
      <c r="G1307" s="81"/>
      <c r="H1307" s="107" t="str">
        <f>IF(B1307&lt;&gt;"",IF(OR(O1307=0,O1307=999),"",SUMIFS($E$2:E1307,$A$2:A1307,A1307)-SUMIFS($F$2:F1307,$A$2:A1307,A1307)),"")</f>
        <v/>
      </c>
      <c r="I1307" s="109" t="str">
        <f t="shared" si="62"/>
        <v/>
      </c>
      <c r="J1307" s="113"/>
      <c r="K1307" s="90"/>
      <c r="L1307" s="73"/>
      <c r="M1307" s="69" t="str">
        <f>IF(C1307&lt;&gt;"",DailyLog!$S$3,"")</f>
        <v/>
      </c>
      <c r="N1307" s="56" t="str">
        <f t="shared" si="61"/>
        <v/>
      </c>
      <c r="O1307" s="53" t="str">
        <f>IF($B1307&lt;&gt;"",IF(ISNUMBER(_xlfn.XMATCH($B1307,Language!$A$6:$E$6)),0,IF(ISNUMBER(_xlfn.XMATCH($B1307,Language!$A$29:$E$29)),'Lista de Prestatarios'!$B$3,VLOOKUP(B1307,'Lista de Prestatarios'!$A$2:$B$500,2,FALSE))),"")</f>
        <v/>
      </c>
      <c r="P1307" s="58" t="str">
        <f>IF(B1307&lt;&gt;"",IF(OR(D1307&gt;0,G1307&gt;0),COUNTIF($B$2:B1307,B1307),COUNTIFS($B$2:B1307,B1307,$E$2:E1307,"&gt;0")),"")</f>
        <v/>
      </c>
    </row>
    <row r="1308" spans="1:16" x14ac:dyDescent="0.35">
      <c r="A1308" s="51" t="str">
        <f t="shared" si="60"/>
        <v/>
      </c>
      <c r="B1308" s="99"/>
      <c r="C1308" s="3"/>
      <c r="D1308" s="13"/>
      <c r="E1308" s="13"/>
      <c r="F1308" s="13"/>
      <c r="G1308" s="81"/>
      <c r="H1308" s="107" t="str">
        <f>IF(B1308&lt;&gt;"",IF(OR(O1308=0,O1308=999),"",SUMIFS($E$2:E1308,$A$2:A1308,A1308)-SUMIFS($F$2:F1308,$A$2:A1308,A1308)),"")</f>
        <v/>
      </c>
      <c r="I1308" s="109" t="str">
        <f t="shared" si="62"/>
        <v/>
      </c>
      <c r="J1308" s="113"/>
      <c r="K1308" s="90"/>
      <c r="L1308" s="73"/>
      <c r="M1308" s="69" t="str">
        <f>IF(C1308&lt;&gt;"",DailyLog!$S$3,"")</f>
        <v/>
      </c>
      <c r="N1308" s="56" t="str">
        <f t="shared" si="61"/>
        <v/>
      </c>
      <c r="O1308" s="53" t="str">
        <f>IF($B1308&lt;&gt;"",IF(ISNUMBER(_xlfn.XMATCH($B1308,Language!$A$6:$E$6)),0,IF(ISNUMBER(_xlfn.XMATCH($B1308,Language!$A$29:$E$29)),'Lista de Prestatarios'!$B$3,VLOOKUP(B1308,'Lista de Prestatarios'!$A$2:$B$500,2,FALSE))),"")</f>
        <v/>
      </c>
      <c r="P1308" s="58" t="str">
        <f>IF(B1308&lt;&gt;"",IF(OR(D1308&gt;0,G1308&gt;0),COUNTIF($B$2:B1308,B1308),COUNTIFS($B$2:B1308,B1308,$E$2:E1308,"&gt;0")),"")</f>
        <v/>
      </c>
    </row>
    <row r="1309" spans="1:16" x14ac:dyDescent="0.35">
      <c r="A1309" s="51" t="str">
        <f t="shared" si="60"/>
        <v/>
      </c>
      <c r="B1309" s="99"/>
      <c r="C1309" s="3"/>
      <c r="D1309" s="13"/>
      <c r="E1309" s="13"/>
      <c r="F1309" s="13"/>
      <c r="G1309" s="81"/>
      <c r="H1309" s="107" t="str">
        <f>IF(B1309&lt;&gt;"",IF(OR(O1309=0,O1309=999),"",SUMIFS($E$2:E1309,$A$2:A1309,A1309)-SUMIFS($F$2:F1309,$A$2:A1309,A1309)),"")</f>
        <v/>
      </c>
      <c r="I1309" s="109" t="str">
        <f t="shared" si="62"/>
        <v/>
      </c>
      <c r="J1309" s="113"/>
      <c r="K1309" s="90"/>
      <c r="L1309" s="73"/>
      <c r="M1309" s="69" t="str">
        <f>IF(C1309&lt;&gt;"",DailyLog!$S$3,"")</f>
        <v/>
      </c>
      <c r="N1309" s="56" t="str">
        <f t="shared" si="61"/>
        <v/>
      </c>
      <c r="O1309" s="53" t="str">
        <f>IF($B1309&lt;&gt;"",IF(ISNUMBER(_xlfn.XMATCH($B1309,Language!$A$6:$E$6)),0,IF(ISNUMBER(_xlfn.XMATCH($B1309,Language!$A$29:$E$29)),'Lista de Prestatarios'!$B$3,VLOOKUP(B1309,'Lista de Prestatarios'!$A$2:$B$500,2,FALSE))),"")</f>
        <v/>
      </c>
      <c r="P1309" s="58" t="str">
        <f>IF(B1309&lt;&gt;"",IF(OR(D1309&gt;0,G1309&gt;0),COUNTIF($B$2:B1309,B1309),COUNTIFS($B$2:B1309,B1309,$E$2:E1309,"&gt;0")),"")</f>
        <v/>
      </c>
    </row>
    <row r="1310" spans="1:16" x14ac:dyDescent="0.35">
      <c r="A1310" s="51" t="str">
        <f t="shared" si="60"/>
        <v/>
      </c>
      <c r="B1310" s="99"/>
      <c r="C1310" s="3"/>
      <c r="D1310" s="13"/>
      <c r="E1310" s="13"/>
      <c r="F1310" s="13"/>
      <c r="G1310" s="81"/>
      <c r="H1310" s="107" t="str">
        <f>IF(B1310&lt;&gt;"",IF(OR(O1310=0,O1310=999),"",SUMIFS($E$2:E1310,$A$2:A1310,A1310)-SUMIFS($F$2:F1310,$A$2:A1310,A1310)),"")</f>
        <v/>
      </c>
      <c r="I1310" s="109" t="str">
        <f t="shared" si="62"/>
        <v/>
      </c>
      <c r="J1310" s="113"/>
      <c r="K1310" s="90"/>
      <c r="L1310" s="73"/>
      <c r="M1310" s="69" t="str">
        <f>IF(C1310&lt;&gt;"",DailyLog!$S$3,"")</f>
        <v/>
      </c>
      <c r="N1310" s="56" t="str">
        <f t="shared" si="61"/>
        <v/>
      </c>
      <c r="O1310" s="53" t="str">
        <f>IF($B1310&lt;&gt;"",IF(ISNUMBER(_xlfn.XMATCH($B1310,Language!$A$6:$E$6)),0,IF(ISNUMBER(_xlfn.XMATCH($B1310,Language!$A$29:$E$29)),'Lista de Prestatarios'!$B$3,VLOOKUP(B1310,'Lista de Prestatarios'!$A$2:$B$500,2,FALSE))),"")</f>
        <v/>
      </c>
      <c r="P1310" s="58" t="str">
        <f>IF(B1310&lt;&gt;"",IF(OR(D1310&gt;0,G1310&gt;0),COUNTIF($B$2:B1310,B1310),COUNTIFS($B$2:B1310,B1310,$E$2:E1310,"&gt;0")),"")</f>
        <v/>
      </c>
    </row>
    <row r="1311" spans="1:16" x14ac:dyDescent="0.35">
      <c r="A1311" s="51" t="str">
        <f t="shared" si="60"/>
        <v/>
      </c>
      <c r="B1311" s="99"/>
      <c r="C1311" s="3"/>
      <c r="D1311" s="13"/>
      <c r="E1311" s="13"/>
      <c r="F1311" s="13"/>
      <c r="G1311" s="81"/>
      <c r="H1311" s="107" t="str">
        <f>IF(B1311&lt;&gt;"",IF(OR(O1311=0,O1311=999),"",SUMIFS($E$2:E1311,$A$2:A1311,A1311)-SUMIFS($F$2:F1311,$A$2:A1311,A1311)),"")</f>
        <v/>
      </c>
      <c r="I1311" s="109" t="str">
        <f t="shared" si="62"/>
        <v/>
      </c>
      <c r="J1311" s="113"/>
      <c r="K1311" s="90"/>
      <c r="L1311" s="73"/>
      <c r="M1311" s="69" t="str">
        <f>IF(C1311&lt;&gt;"",DailyLog!$S$3,"")</f>
        <v/>
      </c>
      <c r="N1311" s="56" t="str">
        <f t="shared" si="61"/>
        <v/>
      </c>
      <c r="O1311" s="53" t="str">
        <f>IF($B1311&lt;&gt;"",IF(ISNUMBER(_xlfn.XMATCH($B1311,Language!$A$6:$E$6)),0,IF(ISNUMBER(_xlfn.XMATCH($B1311,Language!$A$29:$E$29)),'Lista de Prestatarios'!$B$3,VLOOKUP(B1311,'Lista de Prestatarios'!$A$2:$B$500,2,FALSE))),"")</f>
        <v/>
      </c>
      <c r="P1311" s="58" t="str">
        <f>IF(B1311&lt;&gt;"",IF(OR(D1311&gt;0,G1311&gt;0),COUNTIF($B$2:B1311,B1311),COUNTIFS($B$2:B1311,B1311,$E$2:E1311,"&gt;0")),"")</f>
        <v/>
      </c>
    </row>
    <row r="1312" spans="1:16" x14ac:dyDescent="0.35">
      <c r="A1312" s="51" t="str">
        <f t="shared" si="60"/>
        <v/>
      </c>
      <c r="B1312" s="99"/>
      <c r="C1312" s="3"/>
      <c r="D1312" s="13"/>
      <c r="E1312" s="13"/>
      <c r="F1312" s="13"/>
      <c r="G1312" s="81"/>
      <c r="H1312" s="107" t="str">
        <f>IF(B1312&lt;&gt;"",IF(OR(O1312=0,O1312=999),"",SUMIFS($E$2:E1312,$A$2:A1312,A1312)-SUMIFS($F$2:F1312,$A$2:A1312,A1312)),"")</f>
        <v/>
      </c>
      <c r="I1312" s="109" t="str">
        <f t="shared" si="62"/>
        <v/>
      </c>
      <c r="J1312" s="113"/>
      <c r="K1312" s="90"/>
      <c r="L1312" s="73"/>
      <c r="M1312" s="69" t="str">
        <f>IF(C1312&lt;&gt;"",DailyLog!$S$3,"")</f>
        <v/>
      </c>
      <c r="N1312" s="56" t="str">
        <f t="shared" si="61"/>
        <v/>
      </c>
      <c r="O1312" s="53" t="str">
        <f>IF($B1312&lt;&gt;"",IF(ISNUMBER(_xlfn.XMATCH($B1312,Language!$A$6:$E$6)),0,IF(ISNUMBER(_xlfn.XMATCH($B1312,Language!$A$29:$E$29)),'Lista de Prestatarios'!$B$3,VLOOKUP(B1312,'Lista de Prestatarios'!$A$2:$B$500,2,FALSE))),"")</f>
        <v/>
      </c>
      <c r="P1312" s="58" t="str">
        <f>IF(B1312&lt;&gt;"",IF(OR(D1312&gt;0,G1312&gt;0),COUNTIF($B$2:B1312,B1312),COUNTIFS($B$2:B1312,B1312,$E$2:E1312,"&gt;0")),"")</f>
        <v/>
      </c>
    </row>
    <row r="1313" spans="1:16" x14ac:dyDescent="0.35">
      <c r="A1313" s="51" t="str">
        <f t="shared" si="60"/>
        <v/>
      </c>
      <c r="B1313" s="99"/>
      <c r="C1313" s="3"/>
      <c r="D1313" s="13"/>
      <c r="E1313" s="13"/>
      <c r="F1313" s="13"/>
      <c r="G1313" s="81"/>
      <c r="H1313" s="107" t="str">
        <f>IF(B1313&lt;&gt;"",IF(OR(O1313=0,O1313=999),"",SUMIFS($E$2:E1313,$A$2:A1313,A1313)-SUMIFS($F$2:F1313,$A$2:A1313,A1313)),"")</f>
        <v/>
      </c>
      <c r="I1313" s="109" t="str">
        <f t="shared" si="62"/>
        <v/>
      </c>
      <c r="J1313" s="113"/>
      <c r="K1313" s="90"/>
      <c r="L1313" s="73"/>
      <c r="M1313" s="69" t="str">
        <f>IF(C1313&lt;&gt;"",DailyLog!$S$3,"")</f>
        <v/>
      </c>
      <c r="N1313" s="56" t="str">
        <f t="shared" si="61"/>
        <v/>
      </c>
      <c r="O1313" s="53" t="str">
        <f>IF($B1313&lt;&gt;"",IF(ISNUMBER(_xlfn.XMATCH($B1313,Language!$A$6:$E$6)),0,IF(ISNUMBER(_xlfn.XMATCH($B1313,Language!$A$29:$E$29)),'Lista de Prestatarios'!$B$3,VLOOKUP(B1313,'Lista de Prestatarios'!$A$2:$B$500,2,FALSE))),"")</f>
        <v/>
      </c>
      <c r="P1313" s="58" t="str">
        <f>IF(B1313&lt;&gt;"",IF(OR(D1313&gt;0,G1313&gt;0),COUNTIF($B$2:B1313,B1313),COUNTIFS($B$2:B1313,B1313,$E$2:E1313,"&gt;0")),"")</f>
        <v/>
      </c>
    </row>
    <row r="1314" spans="1:16" x14ac:dyDescent="0.35">
      <c r="A1314" s="51" t="str">
        <f t="shared" si="60"/>
        <v/>
      </c>
      <c r="B1314" s="99"/>
      <c r="C1314" s="3"/>
      <c r="D1314" s="13"/>
      <c r="E1314" s="13"/>
      <c r="F1314" s="13"/>
      <c r="G1314" s="81"/>
      <c r="H1314" s="107" t="str">
        <f>IF(B1314&lt;&gt;"",IF(OR(O1314=0,O1314=999),"",SUMIFS($E$2:E1314,$A$2:A1314,A1314)-SUMIFS($F$2:F1314,$A$2:A1314,A1314)),"")</f>
        <v/>
      </c>
      <c r="I1314" s="109" t="str">
        <f t="shared" si="62"/>
        <v/>
      </c>
      <c r="J1314" s="113"/>
      <c r="K1314" s="90"/>
      <c r="L1314" s="73"/>
      <c r="M1314" s="69" t="str">
        <f>IF(C1314&lt;&gt;"",DailyLog!$S$3,"")</f>
        <v/>
      </c>
      <c r="N1314" s="56" t="str">
        <f t="shared" si="61"/>
        <v/>
      </c>
      <c r="O1314" s="53" t="str">
        <f>IF($B1314&lt;&gt;"",IF(ISNUMBER(_xlfn.XMATCH($B1314,Language!$A$6:$E$6)),0,IF(ISNUMBER(_xlfn.XMATCH($B1314,Language!$A$29:$E$29)),'Lista de Prestatarios'!$B$3,VLOOKUP(B1314,'Lista de Prestatarios'!$A$2:$B$500,2,FALSE))),"")</f>
        <v/>
      </c>
      <c r="P1314" s="58" t="str">
        <f>IF(B1314&lt;&gt;"",IF(OR(D1314&gt;0,G1314&gt;0),COUNTIF($B$2:B1314,B1314),COUNTIFS($B$2:B1314,B1314,$E$2:E1314,"&gt;0")),"")</f>
        <v/>
      </c>
    </row>
    <row r="1315" spans="1:16" x14ac:dyDescent="0.35">
      <c r="A1315" s="51" t="str">
        <f t="shared" si="60"/>
        <v/>
      </c>
      <c r="B1315" s="99"/>
      <c r="C1315" s="3"/>
      <c r="D1315" s="13"/>
      <c r="E1315" s="13"/>
      <c r="F1315" s="13"/>
      <c r="G1315" s="81"/>
      <c r="H1315" s="107" t="str">
        <f>IF(B1315&lt;&gt;"",IF(OR(O1315=0,O1315=999),"",SUMIFS($E$2:E1315,$A$2:A1315,A1315)-SUMIFS($F$2:F1315,$A$2:A1315,A1315)),"")</f>
        <v/>
      </c>
      <c r="I1315" s="109" t="str">
        <f t="shared" si="62"/>
        <v/>
      </c>
      <c r="J1315" s="113"/>
      <c r="K1315" s="90"/>
      <c r="L1315" s="73"/>
      <c r="M1315" s="69" t="str">
        <f>IF(C1315&lt;&gt;"",DailyLog!$S$3,"")</f>
        <v/>
      </c>
      <c r="N1315" s="56" t="str">
        <f t="shared" si="61"/>
        <v/>
      </c>
      <c r="O1315" s="53" t="str">
        <f>IF($B1315&lt;&gt;"",IF(ISNUMBER(_xlfn.XMATCH($B1315,Language!$A$6:$E$6)),0,IF(ISNUMBER(_xlfn.XMATCH($B1315,Language!$A$29:$E$29)),'Lista de Prestatarios'!$B$3,VLOOKUP(B1315,'Lista de Prestatarios'!$A$2:$B$500,2,FALSE))),"")</f>
        <v/>
      </c>
      <c r="P1315" s="58" t="str">
        <f>IF(B1315&lt;&gt;"",IF(OR(D1315&gt;0,G1315&gt;0),COUNTIF($B$2:B1315,B1315),COUNTIFS($B$2:B1315,B1315,$E$2:E1315,"&gt;0")),"")</f>
        <v/>
      </c>
    </row>
    <row r="1316" spans="1:16" x14ac:dyDescent="0.35">
      <c r="A1316" s="51" t="str">
        <f t="shared" si="60"/>
        <v/>
      </c>
      <c r="B1316" s="99"/>
      <c r="C1316" s="3"/>
      <c r="D1316" s="13"/>
      <c r="E1316" s="13"/>
      <c r="F1316" s="13"/>
      <c r="G1316" s="81"/>
      <c r="H1316" s="107" t="str">
        <f>IF(B1316&lt;&gt;"",IF(OR(O1316=0,O1316=999),"",SUMIFS($E$2:E1316,$A$2:A1316,A1316)-SUMIFS($F$2:F1316,$A$2:A1316,A1316)),"")</f>
        <v/>
      </c>
      <c r="I1316" s="109" t="str">
        <f t="shared" si="62"/>
        <v/>
      </c>
      <c r="J1316" s="113"/>
      <c r="K1316" s="90"/>
      <c r="L1316" s="73"/>
      <c r="M1316" s="69" t="str">
        <f>IF(C1316&lt;&gt;"",DailyLog!$S$3,"")</f>
        <v/>
      </c>
      <c r="N1316" s="56" t="str">
        <f t="shared" si="61"/>
        <v/>
      </c>
      <c r="O1316" s="53" t="str">
        <f>IF($B1316&lt;&gt;"",IF(ISNUMBER(_xlfn.XMATCH($B1316,Language!$A$6:$E$6)),0,IF(ISNUMBER(_xlfn.XMATCH($B1316,Language!$A$29:$E$29)),'Lista de Prestatarios'!$B$3,VLOOKUP(B1316,'Lista de Prestatarios'!$A$2:$B$500,2,FALSE))),"")</f>
        <v/>
      </c>
      <c r="P1316" s="58" t="str">
        <f>IF(B1316&lt;&gt;"",IF(OR(D1316&gt;0,G1316&gt;0),COUNTIF($B$2:B1316,B1316),COUNTIFS($B$2:B1316,B1316,$E$2:E1316,"&gt;0")),"")</f>
        <v/>
      </c>
    </row>
    <row r="1317" spans="1:16" x14ac:dyDescent="0.35">
      <c r="A1317" s="51" t="str">
        <f t="shared" si="60"/>
        <v/>
      </c>
      <c r="B1317" s="99"/>
      <c r="C1317" s="3"/>
      <c r="D1317" s="13"/>
      <c r="E1317" s="13"/>
      <c r="F1317" s="13"/>
      <c r="G1317" s="81"/>
      <c r="H1317" s="107" t="str">
        <f>IF(B1317&lt;&gt;"",IF(OR(O1317=0,O1317=999),"",SUMIFS($E$2:E1317,$A$2:A1317,A1317)-SUMIFS($F$2:F1317,$A$2:A1317,A1317)),"")</f>
        <v/>
      </c>
      <c r="I1317" s="109" t="str">
        <f t="shared" si="62"/>
        <v/>
      </c>
      <c r="J1317" s="113"/>
      <c r="K1317" s="90"/>
      <c r="L1317" s="73"/>
      <c r="M1317" s="69" t="str">
        <f>IF(C1317&lt;&gt;"",DailyLog!$S$3,"")</f>
        <v/>
      </c>
      <c r="N1317" s="56" t="str">
        <f t="shared" si="61"/>
        <v/>
      </c>
      <c r="O1317" s="53" t="str">
        <f>IF($B1317&lt;&gt;"",IF(ISNUMBER(_xlfn.XMATCH($B1317,Language!$A$6:$E$6)),0,IF(ISNUMBER(_xlfn.XMATCH($B1317,Language!$A$29:$E$29)),'Lista de Prestatarios'!$B$3,VLOOKUP(B1317,'Lista de Prestatarios'!$A$2:$B$500,2,FALSE))),"")</f>
        <v/>
      </c>
      <c r="P1317" s="58" t="str">
        <f>IF(B1317&lt;&gt;"",IF(OR(D1317&gt;0,G1317&gt;0),COUNTIF($B$2:B1317,B1317),COUNTIFS($B$2:B1317,B1317,$E$2:E1317,"&gt;0")),"")</f>
        <v/>
      </c>
    </row>
    <row r="1318" spans="1:16" x14ac:dyDescent="0.35">
      <c r="A1318" s="51" t="str">
        <f t="shared" si="60"/>
        <v/>
      </c>
      <c r="B1318" s="99"/>
      <c r="C1318" s="3"/>
      <c r="D1318" s="13"/>
      <c r="E1318" s="13"/>
      <c r="F1318" s="13"/>
      <c r="G1318" s="81"/>
      <c r="H1318" s="107" t="str">
        <f>IF(B1318&lt;&gt;"",IF(OR(O1318=0,O1318=999),"",SUMIFS($E$2:E1318,$A$2:A1318,A1318)-SUMIFS($F$2:F1318,$A$2:A1318,A1318)),"")</f>
        <v/>
      </c>
      <c r="I1318" s="109" t="str">
        <f t="shared" si="62"/>
        <v/>
      </c>
      <c r="J1318" s="113"/>
      <c r="K1318" s="90"/>
      <c r="L1318" s="73"/>
      <c r="M1318" s="69" t="str">
        <f>IF(C1318&lt;&gt;"",DailyLog!$S$3,"")</f>
        <v/>
      </c>
      <c r="N1318" s="56" t="str">
        <f t="shared" si="61"/>
        <v/>
      </c>
      <c r="O1318" s="53" t="str">
        <f>IF($B1318&lt;&gt;"",IF(ISNUMBER(_xlfn.XMATCH($B1318,Language!$A$6:$E$6)),0,IF(ISNUMBER(_xlfn.XMATCH($B1318,Language!$A$29:$E$29)),'Lista de Prestatarios'!$B$3,VLOOKUP(B1318,'Lista de Prestatarios'!$A$2:$B$500,2,FALSE))),"")</f>
        <v/>
      </c>
      <c r="P1318" s="58" t="str">
        <f>IF(B1318&lt;&gt;"",IF(OR(D1318&gt;0,G1318&gt;0),COUNTIF($B$2:B1318,B1318),COUNTIFS($B$2:B1318,B1318,$E$2:E1318,"&gt;0")),"")</f>
        <v/>
      </c>
    </row>
    <row r="1319" spans="1:16" x14ac:dyDescent="0.35">
      <c r="A1319" s="51" t="str">
        <f t="shared" si="60"/>
        <v/>
      </c>
      <c r="B1319" s="99"/>
      <c r="C1319" s="3"/>
      <c r="D1319" s="13"/>
      <c r="E1319" s="13"/>
      <c r="F1319" s="13"/>
      <c r="G1319" s="81"/>
      <c r="H1319" s="107" t="str">
        <f>IF(B1319&lt;&gt;"",IF(OR(O1319=0,O1319=999),"",SUMIFS($E$2:E1319,$A$2:A1319,A1319)-SUMIFS($F$2:F1319,$A$2:A1319,A1319)),"")</f>
        <v/>
      </c>
      <c r="I1319" s="109" t="str">
        <f t="shared" si="62"/>
        <v/>
      </c>
      <c r="J1319" s="113"/>
      <c r="K1319" s="90"/>
      <c r="L1319" s="73"/>
      <c r="M1319" s="69" t="str">
        <f>IF(C1319&lt;&gt;"",DailyLog!$S$3,"")</f>
        <v/>
      </c>
      <c r="N1319" s="56" t="str">
        <f t="shared" si="61"/>
        <v/>
      </c>
      <c r="O1319" s="53" t="str">
        <f>IF($B1319&lt;&gt;"",IF(ISNUMBER(_xlfn.XMATCH($B1319,Language!$A$6:$E$6)),0,IF(ISNUMBER(_xlfn.XMATCH($B1319,Language!$A$29:$E$29)),'Lista de Prestatarios'!$B$3,VLOOKUP(B1319,'Lista de Prestatarios'!$A$2:$B$500,2,FALSE))),"")</f>
        <v/>
      </c>
      <c r="P1319" s="58" t="str">
        <f>IF(B1319&lt;&gt;"",IF(OR(D1319&gt;0,G1319&gt;0),COUNTIF($B$2:B1319,B1319),COUNTIFS($B$2:B1319,B1319,$E$2:E1319,"&gt;0")),"")</f>
        <v/>
      </c>
    </row>
    <row r="1320" spans="1:16" x14ac:dyDescent="0.35">
      <c r="A1320" s="51" t="str">
        <f t="shared" si="60"/>
        <v/>
      </c>
      <c r="B1320" s="99"/>
      <c r="C1320" s="3"/>
      <c r="D1320" s="13"/>
      <c r="E1320" s="13"/>
      <c r="F1320" s="13"/>
      <c r="G1320" s="81"/>
      <c r="H1320" s="107" t="str">
        <f>IF(B1320&lt;&gt;"",IF(OR(O1320=0,O1320=999),"",SUMIFS($E$2:E1320,$A$2:A1320,A1320)-SUMIFS($F$2:F1320,$A$2:A1320,A1320)),"")</f>
        <v/>
      </c>
      <c r="I1320" s="109" t="str">
        <f t="shared" si="62"/>
        <v/>
      </c>
      <c r="J1320" s="113"/>
      <c r="K1320" s="90"/>
      <c r="L1320" s="73"/>
      <c r="M1320" s="69" t="str">
        <f>IF(C1320&lt;&gt;"",DailyLog!$S$3,"")</f>
        <v/>
      </c>
      <c r="N1320" s="56" t="str">
        <f t="shared" si="61"/>
        <v/>
      </c>
      <c r="O1320" s="53" t="str">
        <f>IF($B1320&lt;&gt;"",IF(ISNUMBER(_xlfn.XMATCH($B1320,Language!$A$6:$E$6)),0,IF(ISNUMBER(_xlfn.XMATCH($B1320,Language!$A$29:$E$29)),'Lista de Prestatarios'!$B$3,VLOOKUP(B1320,'Lista de Prestatarios'!$A$2:$B$500,2,FALSE))),"")</f>
        <v/>
      </c>
      <c r="P1320" s="58" t="str">
        <f>IF(B1320&lt;&gt;"",IF(OR(D1320&gt;0,G1320&gt;0),COUNTIF($B$2:B1320,B1320),COUNTIFS($B$2:B1320,B1320,$E$2:E1320,"&gt;0")),"")</f>
        <v/>
      </c>
    </row>
    <row r="1321" spans="1:16" x14ac:dyDescent="0.35">
      <c r="A1321" s="51" t="str">
        <f t="shared" si="60"/>
        <v/>
      </c>
      <c r="B1321" s="99"/>
      <c r="C1321" s="3"/>
      <c r="D1321" s="13"/>
      <c r="E1321" s="13"/>
      <c r="F1321" s="13"/>
      <c r="G1321" s="81"/>
      <c r="H1321" s="107" t="str">
        <f>IF(B1321&lt;&gt;"",IF(OR(O1321=0,O1321=999),"",SUMIFS($E$2:E1321,$A$2:A1321,A1321)-SUMIFS($F$2:F1321,$A$2:A1321,A1321)),"")</f>
        <v/>
      </c>
      <c r="I1321" s="109" t="str">
        <f t="shared" si="62"/>
        <v/>
      </c>
      <c r="J1321" s="113"/>
      <c r="K1321" s="90"/>
      <c r="L1321" s="73"/>
      <c r="M1321" s="69" t="str">
        <f>IF(C1321&lt;&gt;"",DailyLog!$S$3,"")</f>
        <v/>
      </c>
      <c r="N1321" s="56" t="str">
        <f t="shared" si="61"/>
        <v/>
      </c>
      <c r="O1321" s="53" t="str">
        <f>IF($B1321&lt;&gt;"",IF(ISNUMBER(_xlfn.XMATCH($B1321,Language!$A$6:$E$6)),0,IF(ISNUMBER(_xlfn.XMATCH($B1321,Language!$A$29:$E$29)),'Lista de Prestatarios'!$B$3,VLOOKUP(B1321,'Lista de Prestatarios'!$A$2:$B$500,2,FALSE))),"")</f>
        <v/>
      </c>
      <c r="P1321" s="58" t="str">
        <f>IF(B1321&lt;&gt;"",IF(OR(D1321&gt;0,G1321&gt;0),COUNTIF($B$2:B1321,B1321),COUNTIFS($B$2:B1321,B1321,$E$2:E1321,"&gt;0")),"")</f>
        <v/>
      </c>
    </row>
    <row r="1322" spans="1:16" x14ac:dyDescent="0.35">
      <c r="A1322" s="51" t="str">
        <f t="shared" si="60"/>
        <v/>
      </c>
      <c r="B1322" s="99"/>
      <c r="C1322" s="3"/>
      <c r="D1322" s="13"/>
      <c r="E1322" s="13"/>
      <c r="F1322" s="13"/>
      <c r="G1322" s="81"/>
      <c r="H1322" s="107" t="str">
        <f>IF(B1322&lt;&gt;"",IF(OR(O1322=0,O1322=999),"",SUMIFS($E$2:E1322,$A$2:A1322,A1322)-SUMIFS($F$2:F1322,$A$2:A1322,A1322)),"")</f>
        <v/>
      </c>
      <c r="I1322" s="109" t="str">
        <f t="shared" si="62"/>
        <v/>
      </c>
      <c r="J1322" s="113"/>
      <c r="K1322" s="90"/>
      <c r="L1322" s="73"/>
      <c r="M1322" s="69" t="str">
        <f>IF(C1322&lt;&gt;"",DailyLog!$S$3,"")</f>
        <v/>
      </c>
      <c r="N1322" s="56" t="str">
        <f t="shared" si="61"/>
        <v/>
      </c>
      <c r="O1322" s="53" t="str">
        <f>IF($B1322&lt;&gt;"",IF(ISNUMBER(_xlfn.XMATCH($B1322,Language!$A$6:$E$6)),0,IF(ISNUMBER(_xlfn.XMATCH($B1322,Language!$A$29:$E$29)),'Lista de Prestatarios'!$B$3,VLOOKUP(B1322,'Lista de Prestatarios'!$A$2:$B$500,2,FALSE))),"")</f>
        <v/>
      </c>
      <c r="P1322" s="58" t="str">
        <f>IF(B1322&lt;&gt;"",IF(OR(D1322&gt;0,G1322&gt;0),COUNTIF($B$2:B1322,B1322),COUNTIFS($B$2:B1322,B1322,$E$2:E1322,"&gt;0")),"")</f>
        <v/>
      </c>
    </row>
    <row r="1323" spans="1:16" x14ac:dyDescent="0.35">
      <c r="A1323" s="51" t="str">
        <f t="shared" si="60"/>
        <v/>
      </c>
      <c r="B1323" s="99"/>
      <c r="C1323" s="3"/>
      <c r="D1323" s="13"/>
      <c r="E1323" s="13"/>
      <c r="F1323" s="13"/>
      <c r="G1323" s="81"/>
      <c r="H1323" s="107" t="str">
        <f>IF(B1323&lt;&gt;"",IF(OR(O1323=0,O1323=999),"",SUMIFS($E$2:E1323,$A$2:A1323,A1323)-SUMIFS($F$2:F1323,$A$2:A1323,A1323)),"")</f>
        <v/>
      </c>
      <c r="I1323" s="109" t="str">
        <f t="shared" si="62"/>
        <v/>
      </c>
      <c r="J1323" s="113"/>
      <c r="K1323" s="90"/>
      <c r="L1323" s="73"/>
      <c r="M1323" s="69" t="str">
        <f>IF(C1323&lt;&gt;"",DailyLog!$S$3,"")</f>
        <v/>
      </c>
      <c r="N1323" s="56" t="str">
        <f t="shared" si="61"/>
        <v/>
      </c>
      <c r="O1323" s="53" t="str">
        <f>IF($B1323&lt;&gt;"",IF(ISNUMBER(_xlfn.XMATCH($B1323,Language!$A$6:$E$6)),0,IF(ISNUMBER(_xlfn.XMATCH($B1323,Language!$A$29:$E$29)),'Lista de Prestatarios'!$B$3,VLOOKUP(B1323,'Lista de Prestatarios'!$A$2:$B$500,2,FALSE))),"")</f>
        <v/>
      </c>
      <c r="P1323" s="58" t="str">
        <f>IF(B1323&lt;&gt;"",IF(OR(D1323&gt;0,G1323&gt;0),COUNTIF($B$2:B1323,B1323),COUNTIFS($B$2:B1323,B1323,$E$2:E1323,"&gt;0")),"")</f>
        <v/>
      </c>
    </row>
    <row r="1324" spans="1:16" x14ac:dyDescent="0.35">
      <c r="A1324" s="51" t="str">
        <f t="shared" si="60"/>
        <v/>
      </c>
      <c r="B1324" s="99"/>
      <c r="C1324" s="3"/>
      <c r="D1324" s="13"/>
      <c r="E1324" s="13"/>
      <c r="F1324" s="13"/>
      <c r="G1324" s="81"/>
      <c r="H1324" s="107" t="str">
        <f>IF(B1324&lt;&gt;"",IF(OR(O1324=0,O1324=999),"",SUMIFS($E$2:E1324,$A$2:A1324,A1324)-SUMIFS($F$2:F1324,$A$2:A1324,A1324)),"")</f>
        <v/>
      </c>
      <c r="I1324" s="109" t="str">
        <f t="shared" si="62"/>
        <v/>
      </c>
      <c r="J1324" s="113"/>
      <c r="K1324" s="90"/>
      <c r="L1324" s="73"/>
      <c r="M1324" s="69" t="str">
        <f>IF(C1324&lt;&gt;"",DailyLog!$S$3,"")</f>
        <v/>
      </c>
      <c r="N1324" s="56" t="str">
        <f t="shared" si="61"/>
        <v/>
      </c>
      <c r="O1324" s="53" t="str">
        <f>IF($B1324&lt;&gt;"",IF(ISNUMBER(_xlfn.XMATCH($B1324,Language!$A$6:$E$6)),0,IF(ISNUMBER(_xlfn.XMATCH($B1324,Language!$A$29:$E$29)),'Lista de Prestatarios'!$B$3,VLOOKUP(B1324,'Lista de Prestatarios'!$A$2:$B$500,2,FALSE))),"")</f>
        <v/>
      </c>
      <c r="P1324" s="58" t="str">
        <f>IF(B1324&lt;&gt;"",IF(OR(D1324&gt;0,G1324&gt;0),COUNTIF($B$2:B1324,B1324),COUNTIFS($B$2:B1324,B1324,$E$2:E1324,"&gt;0")),"")</f>
        <v/>
      </c>
    </row>
    <row r="1325" spans="1:16" x14ac:dyDescent="0.35">
      <c r="A1325" s="51" t="str">
        <f t="shared" si="60"/>
        <v/>
      </c>
      <c r="B1325" s="99"/>
      <c r="C1325" s="3"/>
      <c r="D1325" s="13"/>
      <c r="E1325" s="13"/>
      <c r="F1325" s="13"/>
      <c r="G1325" s="81"/>
      <c r="H1325" s="107" t="str">
        <f>IF(B1325&lt;&gt;"",IF(OR(O1325=0,O1325=999),"",SUMIFS($E$2:E1325,$A$2:A1325,A1325)-SUMIFS($F$2:F1325,$A$2:A1325,A1325)),"")</f>
        <v/>
      </c>
      <c r="I1325" s="109" t="str">
        <f t="shared" si="62"/>
        <v/>
      </c>
      <c r="J1325" s="113"/>
      <c r="K1325" s="90"/>
      <c r="L1325" s="73"/>
      <c r="M1325" s="69" t="str">
        <f>IF(C1325&lt;&gt;"",DailyLog!$S$3,"")</f>
        <v/>
      </c>
      <c r="N1325" s="56" t="str">
        <f t="shared" si="61"/>
        <v/>
      </c>
      <c r="O1325" s="53" t="str">
        <f>IF($B1325&lt;&gt;"",IF(ISNUMBER(_xlfn.XMATCH($B1325,Language!$A$6:$E$6)),0,IF(ISNUMBER(_xlfn.XMATCH($B1325,Language!$A$29:$E$29)),'Lista de Prestatarios'!$B$3,VLOOKUP(B1325,'Lista de Prestatarios'!$A$2:$B$500,2,FALSE))),"")</f>
        <v/>
      </c>
      <c r="P1325" s="58" t="str">
        <f>IF(B1325&lt;&gt;"",IF(OR(D1325&gt;0,G1325&gt;0),COUNTIF($B$2:B1325,B1325),COUNTIFS($B$2:B1325,B1325,$E$2:E1325,"&gt;0")),"")</f>
        <v/>
      </c>
    </row>
    <row r="1326" spans="1:16" x14ac:dyDescent="0.35">
      <c r="A1326" s="51" t="str">
        <f t="shared" si="60"/>
        <v/>
      </c>
      <c r="B1326" s="99"/>
      <c r="C1326" s="3"/>
      <c r="D1326" s="13"/>
      <c r="E1326" s="13"/>
      <c r="F1326" s="13"/>
      <c r="G1326" s="81"/>
      <c r="H1326" s="107" t="str">
        <f>IF(B1326&lt;&gt;"",IF(OR(O1326=0,O1326=999),"",SUMIFS($E$2:E1326,$A$2:A1326,A1326)-SUMIFS($F$2:F1326,$A$2:A1326,A1326)),"")</f>
        <v/>
      </c>
      <c r="I1326" s="109" t="str">
        <f t="shared" si="62"/>
        <v/>
      </c>
      <c r="J1326" s="113"/>
      <c r="K1326" s="90"/>
      <c r="L1326" s="73"/>
      <c r="M1326" s="69" t="str">
        <f>IF(C1326&lt;&gt;"",DailyLog!$S$3,"")</f>
        <v/>
      </c>
      <c r="N1326" s="56" t="str">
        <f t="shared" si="61"/>
        <v/>
      </c>
      <c r="O1326" s="53" t="str">
        <f>IF($B1326&lt;&gt;"",IF(ISNUMBER(_xlfn.XMATCH($B1326,Language!$A$6:$E$6)),0,IF(ISNUMBER(_xlfn.XMATCH($B1326,Language!$A$29:$E$29)),'Lista de Prestatarios'!$B$3,VLOOKUP(B1326,'Lista de Prestatarios'!$A$2:$B$500,2,FALSE))),"")</f>
        <v/>
      </c>
      <c r="P1326" s="58" t="str">
        <f>IF(B1326&lt;&gt;"",IF(OR(D1326&gt;0,G1326&gt;0),COUNTIF($B$2:B1326,B1326),COUNTIFS($B$2:B1326,B1326,$E$2:E1326,"&gt;0")),"")</f>
        <v/>
      </c>
    </row>
    <row r="1327" spans="1:16" x14ac:dyDescent="0.35">
      <c r="A1327" s="51" t="str">
        <f t="shared" si="60"/>
        <v/>
      </c>
      <c r="B1327" s="99"/>
      <c r="C1327" s="3"/>
      <c r="D1327" s="13"/>
      <c r="E1327" s="13"/>
      <c r="F1327" s="13"/>
      <c r="G1327" s="81"/>
      <c r="H1327" s="107" t="str">
        <f>IF(B1327&lt;&gt;"",IF(OR(O1327=0,O1327=999),"",SUMIFS($E$2:E1327,$A$2:A1327,A1327)-SUMIFS($F$2:F1327,$A$2:A1327,A1327)),"")</f>
        <v/>
      </c>
      <c r="I1327" s="109" t="str">
        <f t="shared" si="62"/>
        <v/>
      </c>
      <c r="J1327" s="113"/>
      <c r="K1327" s="90"/>
      <c r="L1327" s="73"/>
      <c r="M1327" s="69" t="str">
        <f>IF(C1327&lt;&gt;"",DailyLog!$S$3,"")</f>
        <v/>
      </c>
      <c r="N1327" s="56" t="str">
        <f t="shared" si="61"/>
        <v/>
      </c>
      <c r="O1327" s="53" t="str">
        <f>IF($B1327&lt;&gt;"",IF(ISNUMBER(_xlfn.XMATCH($B1327,Language!$A$6:$E$6)),0,IF(ISNUMBER(_xlfn.XMATCH($B1327,Language!$A$29:$E$29)),'Lista de Prestatarios'!$B$3,VLOOKUP(B1327,'Lista de Prestatarios'!$A$2:$B$500,2,FALSE))),"")</f>
        <v/>
      </c>
      <c r="P1327" s="58" t="str">
        <f>IF(B1327&lt;&gt;"",IF(OR(D1327&gt;0,G1327&gt;0),COUNTIF($B$2:B1327,B1327),COUNTIFS($B$2:B1327,B1327,$E$2:E1327,"&gt;0")),"")</f>
        <v/>
      </c>
    </row>
    <row r="1328" spans="1:16" x14ac:dyDescent="0.35">
      <c r="A1328" s="51" t="str">
        <f t="shared" si="60"/>
        <v/>
      </c>
      <c r="B1328" s="99"/>
      <c r="C1328" s="3"/>
      <c r="D1328" s="13"/>
      <c r="E1328" s="13"/>
      <c r="F1328" s="13"/>
      <c r="G1328" s="81"/>
      <c r="H1328" s="107" t="str">
        <f>IF(B1328&lt;&gt;"",IF(OR(O1328=0,O1328=999),"",SUMIFS($E$2:E1328,$A$2:A1328,A1328)-SUMIFS($F$2:F1328,$A$2:A1328,A1328)),"")</f>
        <v/>
      </c>
      <c r="I1328" s="109" t="str">
        <f t="shared" si="62"/>
        <v/>
      </c>
      <c r="J1328" s="113"/>
      <c r="K1328" s="90"/>
      <c r="L1328" s="73"/>
      <c r="M1328" s="69" t="str">
        <f>IF(C1328&lt;&gt;"",DailyLog!$S$3,"")</f>
        <v/>
      </c>
      <c r="N1328" s="56" t="str">
        <f t="shared" si="61"/>
        <v/>
      </c>
      <c r="O1328" s="53" t="str">
        <f>IF($B1328&lt;&gt;"",IF(ISNUMBER(_xlfn.XMATCH($B1328,Language!$A$6:$E$6)),0,IF(ISNUMBER(_xlfn.XMATCH($B1328,Language!$A$29:$E$29)),'Lista de Prestatarios'!$B$3,VLOOKUP(B1328,'Lista de Prestatarios'!$A$2:$B$500,2,FALSE))),"")</f>
        <v/>
      </c>
      <c r="P1328" s="58" t="str">
        <f>IF(B1328&lt;&gt;"",IF(OR(D1328&gt;0,G1328&gt;0),COUNTIF($B$2:B1328,B1328),COUNTIFS($B$2:B1328,B1328,$E$2:E1328,"&gt;0")),"")</f>
        <v/>
      </c>
    </row>
    <row r="1329" spans="1:16" x14ac:dyDescent="0.35">
      <c r="A1329" s="51" t="str">
        <f t="shared" si="60"/>
        <v/>
      </c>
      <c r="B1329" s="99"/>
      <c r="C1329" s="3"/>
      <c r="D1329" s="13"/>
      <c r="E1329" s="13"/>
      <c r="F1329" s="13"/>
      <c r="G1329" s="81"/>
      <c r="H1329" s="107" t="str">
        <f>IF(B1329&lt;&gt;"",IF(OR(O1329=0,O1329=999),"",SUMIFS($E$2:E1329,$A$2:A1329,A1329)-SUMIFS($F$2:F1329,$A$2:A1329,A1329)),"")</f>
        <v/>
      </c>
      <c r="I1329" s="109" t="str">
        <f t="shared" si="62"/>
        <v/>
      </c>
      <c r="J1329" s="113"/>
      <c r="K1329" s="90"/>
      <c r="L1329" s="73"/>
      <c r="M1329" s="69" t="str">
        <f>IF(C1329&lt;&gt;"",DailyLog!$S$3,"")</f>
        <v/>
      </c>
      <c r="N1329" s="56" t="str">
        <f t="shared" si="61"/>
        <v/>
      </c>
      <c r="O1329" s="53" t="str">
        <f>IF($B1329&lt;&gt;"",IF(ISNUMBER(_xlfn.XMATCH($B1329,Language!$A$6:$E$6)),0,IF(ISNUMBER(_xlfn.XMATCH($B1329,Language!$A$29:$E$29)),'Lista de Prestatarios'!$B$3,VLOOKUP(B1329,'Lista de Prestatarios'!$A$2:$B$500,2,FALSE))),"")</f>
        <v/>
      </c>
      <c r="P1329" s="58" t="str">
        <f>IF(B1329&lt;&gt;"",IF(OR(D1329&gt;0,G1329&gt;0),COUNTIF($B$2:B1329,B1329),COUNTIFS($B$2:B1329,B1329,$E$2:E1329,"&gt;0")),"")</f>
        <v/>
      </c>
    </row>
    <row r="1330" spans="1:16" x14ac:dyDescent="0.35">
      <c r="A1330" s="51" t="str">
        <f t="shared" si="60"/>
        <v/>
      </c>
      <c r="B1330" s="99"/>
      <c r="C1330" s="3"/>
      <c r="D1330" s="13"/>
      <c r="E1330" s="13"/>
      <c r="F1330" s="13"/>
      <c r="G1330" s="81"/>
      <c r="H1330" s="107" t="str">
        <f>IF(B1330&lt;&gt;"",IF(OR(O1330=0,O1330=999),"",SUMIFS($E$2:E1330,$A$2:A1330,A1330)-SUMIFS($F$2:F1330,$A$2:A1330,A1330)),"")</f>
        <v/>
      </c>
      <c r="I1330" s="109" t="str">
        <f t="shared" si="62"/>
        <v/>
      </c>
      <c r="J1330" s="113"/>
      <c r="K1330" s="90"/>
      <c r="L1330" s="73"/>
      <c r="M1330" s="69" t="str">
        <f>IF(C1330&lt;&gt;"",DailyLog!$S$3,"")</f>
        <v/>
      </c>
      <c r="N1330" s="56" t="str">
        <f t="shared" si="61"/>
        <v/>
      </c>
      <c r="O1330" s="53" t="str">
        <f>IF($B1330&lt;&gt;"",IF(ISNUMBER(_xlfn.XMATCH($B1330,Language!$A$6:$E$6)),0,IF(ISNUMBER(_xlfn.XMATCH($B1330,Language!$A$29:$E$29)),'Lista de Prestatarios'!$B$3,VLOOKUP(B1330,'Lista de Prestatarios'!$A$2:$B$500,2,FALSE))),"")</f>
        <v/>
      </c>
      <c r="P1330" s="58" t="str">
        <f>IF(B1330&lt;&gt;"",IF(OR(D1330&gt;0,G1330&gt;0),COUNTIF($B$2:B1330,B1330),COUNTIFS($B$2:B1330,B1330,$E$2:E1330,"&gt;0")),"")</f>
        <v/>
      </c>
    </row>
    <row r="1331" spans="1:16" x14ac:dyDescent="0.35">
      <c r="A1331" s="51" t="str">
        <f t="shared" si="60"/>
        <v/>
      </c>
      <c r="B1331" s="99"/>
      <c r="C1331" s="3"/>
      <c r="D1331" s="13"/>
      <c r="E1331" s="13"/>
      <c r="F1331" s="13"/>
      <c r="G1331" s="81"/>
      <c r="H1331" s="107" t="str">
        <f>IF(B1331&lt;&gt;"",IF(OR(O1331=0,O1331=999),"",SUMIFS($E$2:E1331,$A$2:A1331,A1331)-SUMIFS($F$2:F1331,$A$2:A1331,A1331)),"")</f>
        <v/>
      </c>
      <c r="I1331" s="109" t="str">
        <f t="shared" si="62"/>
        <v/>
      </c>
      <c r="J1331" s="113"/>
      <c r="K1331" s="90"/>
      <c r="L1331" s="73"/>
      <c r="M1331" s="69" t="str">
        <f>IF(C1331&lt;&gt;"",DailyLog!$S$3,"")</f>
        <v/>
      </c>
      <c r="N1331" s="56" t="str">
        <f t="shared" si="61"/>
        <v/>
      </c>
      <c r="O1331" s="53" t="str">
        <f>IF($B1331&lt;&gt;"",IF(ISNUMBER(_xlfn.XMATCH($B1331,Language!$A$6:$E$6)),0,IF(ISNUMBER(_xlfn.XMATCH($B1331,Language!$A$29:$E$29)),'Lista de Prestatarios'!$B$3,VLOOKUP(B1331,'Lista de Prestatarios'!$A$2:$B$500,2,FALSE))),"")</f>
        <v/>
      </c>
      <c r="P1331" s="58" t="str">
        <f>IF(B1331&lt;&gt;"",IF(OR(D1331&gt;0,G1331&gt;0),COUNTIF($B$2:B1331,B1331),COUNTIFS($B$2:B1331,B1331,$E$2:E1331,"&gt;0")),"")</f>
        <v/>
      </c>
    </row>
    <row r="1332" spans="1:16" x14ac:dyDescent="0.35">
      <c r="A1332" s="51" t="str">
        <f t="shared" si="60"/>
        <v/>
      </c>
      <c r="B1332" s="99"/>
      <c r="C1332" s="3"/>
      <c r="D1332" s="13"/>
      <c r="E1332" s="13"/>
      <c r="F1332" s="13"/>
      <c r="G1332" s="81"/>
      <c r="H1332" s="107" t="str">
        <f>IF(B1332&lt;&gt;"",IF(OR(O1332=0,O1332=999),"",SUMIFS($E$2:E1332,$A$2:A1332,A1332)-SUMIFS($F$2:F1332,$A$2:A1332,A1332)),"")</f>
        <v/>
      </c>
      <c r="I1332" s="109" t="str">
        <f t="shared" si="62"/>
        <v/>
      </c>
      <c r="J1332" s="113"/>
      <c r="K1332" s="90"/>
      <c r="L1332" s="73"/>
      <c r="M1332" s="69" t="str">
        <f>IF(C1332&lt;&gt;"",DailyLog!$S$3,"")</f>
        <v/>
      </c>
      <c r="N1332" s="56" t="str">
        <f t="shared" si="61"/>
        <v/>
      </c>
      <c r="O1332" s="53" t="str">
        <f>IF($B1332&lt;&gt;"",IF(ISNUMBER(_xlfn.XMATCH($B1332,Language!$A$6:$E$6)),0,IF(ISNUMBER(_xlfn.XMATCH($B1332,Language!$A$29:$E$29)),'Lista de Prestatarios'!$B$3,VLOOKUP(B1332,'Lista de Prestatarios'!$A$2:$B$500,2,FALSE))),"")</f>
        <v/>
      </c>
      <c r="P1332" s="58" t="str">
        <f>IF(B1332&lt;&gt;"",IF(OR(D1332&gt;0,G1332&gt;0),COUNTIF($B$2:B1332,B1332),COUNTIFS($B$2:B1332,B1332,$E$2:E1332,"&gt;0")),"")</f>
        <v/>
      </c>
    </row>
    <row r="1333" spans="1:16" x14ac:dyDescent="0.35">
      <c r="A1333" s="51" t="str">
        <f t="shared" si="60"/>
        <v/>
      </c>
      <c r="B1333" s="99"/>
      <c r="C1333" s="3"/>
      <c r="D1333" s="13"/>
      <c r="E1333" s="13"/>
      <c r="F1333" s="13"/>
      <c r="G1333" s="81"/>
      <c r="H1333" s="107" t="str">
        <f>IF(B1333&lt;&gt;"",IF(OR(O1333=0,O1333=999),"",SUMIFS($E$2:E1333,$A$2:A1333,A1333)-SUMIFS($F$2:F1333,$A$2:A1333,A1333)),"")</f>
        <v/>
      </c>
      <c r="I1333" s="109" t="str">
        <f t="shared" si="62"/>
        <v/>
      </c>
      <c r="J1333" s="113"/>
      <c r="K1333" s="90"/>
      <c r="L1333" s="73"/>
      <c r="M1333" s="69" t="str">
        <f>IF(C1333&lt;&gt;"",DailyLog!$S$3,"")</f>
        <v/>
      </c>
      <c r="N1333" s="56" t="str">
        <f t="shared" si="61"/>
        <v/>
      </c>
      <c r="O1333" s="53" t="str">
        <f>IF($B1333&lt;&gt;"",IF(ISNUMBER(_xlfn.XMATCH($B1333,Language!$A$6:$E$6)),0,IF(ISNUMBER(_xlfn.XMATCH($B1333,Language!$A$29:$E$29)),'Lista de Prestatarios'!$B$3,VLOOKUP(B1333,'Lista de Prestatarios'!$A$2:$B$500,2,FALSE))),"")</f>
        <v/>
      </c>
      <c r="P1333" s="58" t="str">
        <f>IF(B1333&lt;&gt;"",IF(OR(D1333&gt;0,G1333&gt;0),COUNTIF($B$2:B1333,B1333),COUNTIFS($B$2:B1333,B1333,$E$2:E1333,"&gt;0")),"")</f>
        <v/>
      </c>
    </row>
    <row r="1334" spans="1:16" x14ac:dyDescent="0.35">
      <c r="A1334" s="51" t="str">
        <f t="shared" si="60"/>
        <v/>
      </c>
      <c r="B1334" s="99"/>
      <c r="C1334" s="3"/>
      <c r="D1334" s="13"/>
      <c r="E1334" s="13"/>
      <c r="F1334" s="13"/>
      <c r="G1334" s="81"/>
      <c r="H1334" s="107" t="str">
        <f>IF(B1334&lt;&gt;"",IF(OR(O1334=0,O1334=999),"",SUMIFS($E$2:E1334,$A$2:A1334,A1334)-SUMIFS($F$2:F1334,$A$2:A1334,A1334)),"")</f>
        <v/>
      </c>
      <c r="I1334" s="109" t="str">
        <f t="shared" si="62"/>
        <v/>
      </c>
      <c r="J1334" s="113"/>
      <c r="K1334" s="90"/>
      <c r="L1334" s="73"/>
      <c r="M1334" s="69" t="str">
        <f>IF(C1334&lt;&gt;"",DailyLog!$S$3,"")</f>
        <v/>
      </c>
      <c r="N1334" s="56" t="str">
        <f t="shared" si="61"/>
        <v/>
      </c>
      <c r="O1334" s="53" t="str">
        <f>IF($B1334&lt;&gt;"",IF(ISNUMBER(_xlfn.XMATCH($B1334,Language!$A$6:$E$6)),0,IF(ISNUMBER(_xlfn.XMATCH($B1334,Language!$A$29:$E$29)),'Lista de Prestatarios'!$B$3,VLOOKUP(B1334,'Lista de Prestatarios'!$A$2:$B$500,2,FALSE))),"")</f>
        <v/>
      </c>
      <c r="P1334" s="58" t="str">
        <f>IF(B1334&lt;&gt;"",IF(OR(D1334&gt;0,G1334&gt;0),COUNTIF($B$2:B1334,B1334),COUNTIFS($B$2:B1334,B1334,$E$2:E1334,"&gt;0")),"")</f>
        <v/>
      </c>
    </row>
    <row r="1335" spans="1:16" x14ac:dyDescent="0.35">
      <c r="A1335" s="51" t="str">
        <f t="shared" si="60"/>
        <v/>
      </c>
      <c r="B1335" s="99"/>
      <c r="C1335" s="3"/>
      <c r="D1335" s="13"/>
      <c r="E1335" s="13"/>
      <c r="F1335" s="13"/>
      <c r="G1335" s="81"/>
      <c r="H1335" s="107" t="str">
        <f>IF(B1335&lt;&gt;"",IF(OR(O1335=0,O1335=999),"",SUMIFS($E$2:E1335,$A$2:A1335,A1335)-SUMIFS($F$2:F1335,$A$2:A1335,A1335)),"")</f>
        <v/>
      </c>
      <c r="I1335" s="109" t="str">
        <f t="shared" si="62"/>
        <v/>
      </c>
      <c r="J1335" s="113"/>
      <c r="K1335" s="90"/>
      <c r="L1335" s="73"/>
      <c r="M1335" s="69" t="str">
        <f>IF(C1335&lt;&gt;"",DailyLog!$S$3,"")</f>
        <v/>
      </c>
      <c r="N1335" s="56" t="str">
        <f t="shared" si="61"/>
        <v/>
      </c>
      <c r="O1335" s="53" t="str">
        <f>IF($B1335&lt;&gt;"",IF(ISNUMBER(_xlfn.XMATCH($B1335,Language!$A$6:$E$6)),0,IF(ISNUMBER(_xlfn.XMATCH($B1335,Language!$A$29:$E$29)),'Lista de Prestatarios'!$B$3,VLOOKUP(B1335,'Lista de Prestatarios'!$A$2:$B$500,2,FALSE))),"")</f>
        <v/>
      </c>
      <c r="P1335" s="58" t="str">
        <f>IF(B1335&lt;&gt;"",IF(OR(D1335&gt;0,G1335&gt;0),COUNTIF($B$2:B1335,B1335),COUNTIFS($B$2:B1335,B1335,$E$2:E1335,"&gt;0")),"")</f>
        <v/>
      </c>
    </row>
    <row r="1336" spans="1:16" x14ac:dyDescent="0.35">
      <c r="A1336" s="51" t="str">
        <f t="shared" si="60"/>
        <v/>
      </c>
      <c r="B1336" s="99"/>
      <c r="C1336" s="3"/>
      <c r="D1336" s="13"/>
      <c r="E1336" s="13"/>
      <c r="F1336" s="13"/>
      <c r="G1336" s="81"/>
      <c r="H1336" s="107" t="str">
        <f>IF(B1336&lt;&gt;"",IF(OR(O1336=0,O1336=999),"",SUMIFS($E$2:E1336,$A$2:A1336,A1336)-SUMIFS($F$2:F1336,$A$2:A1336,A1336)),"")</f>
        <v/>
      </c>
      <c r="I1336" s="109" t="str">
        <f t="shared" si="62"/>
        <v/>
      </c>
      <c r="J1336" s="113"/>
      <c r="K1336" s="90"/>
      <c r="L1336" s="73"/>
      <c r="M1336" s="69" t="str">
        <f>IF(C1336&lt;&gt;"",DailyLog!$S$3,"")</f>
        <v/>
      </c>
      <c r="N1336" s="56" t="str">
        <f t="shared" si="61"/>
        <v/>
      </c>
      <c r="O1336" s="53" t="str">
        <f>IF($B1336&lt;&gt;"",IF(ISNUMBER(_xlfn.XMATCH($B1336,Language!$A$6:$E$6)),0,IF(ISNUMBER(_xlfn.XMATCH($B1336,Language!$A$29:$E$29)),'Lista de Prestatarios'!$B$3,VLOOKUP(B1336,'Lista de Prestatarios'!$A$2:$B$500,2,FALSE))),"")</f>
        <v/>
      </c>
      <c r="P1336" s="58" t="str">
        <f>IF(B1336&lt;&gt;"",IF(OR(D1336&gt;0,G1336&gt;0),COUNTIF($B$2:B1336,B1336),COUNTIFS($B$2:B1336,B1336,$E$2:E1336,"&gt;0")),"")</f>
        <v/>
      </c>
    </row>
    <row r="1337" spans="1:16" x14ac:dyDescent="0.35">
      <c r="A1337" s="51" t="str">
        <f t="shared" si="60"/>
        <v/>
      </c>
      <c r="B1337" s="99"/>
      <c r="C1337" s="3"/>
      <c r="D1337" s="13"/>
      <c r="E1337" s="13"/>
      <c r="F1337" s="13"/>
      <c r="G1337" s="81"/>
      <c r="H1337" s="107" t="str">
        <f>IF(B1337&lt;&gt;"",IF(OR(O1337=0,O1337=999),"",SUMIFS($E$2:E1337,$A$2:A1337,A1337)-SUMIFS($F$2:F1337,$A$2:A1337,A1337)),"")</f>
        <v/>
      </c>
      <c r="I1337" s="109" t="str">
        <f t="shared" si="62"/>
        <v/>
      </c>
      <c r="J1337" s="113"/>
      <c r="K1337" s="90"/>
      <c r="L1337" s="73"/>
      <c r="M1337" s="69" t="str">
        <f>IF(C1337&lt;&gt;"",DailyLog!$S$3,"")</f>
        <v/>
      </c>
      <c r="N1337" s="56" t="str">
        <f t="shared" si="61"/>
        <v/>
      </c>
      <c r="O1337" s="53" t="str">
        <f>IF($B1337&lt;&gt;"",IF(ISNUMBER(_xlfn.XMATCH($B1337,Language!$A$6:$E$6)),0,IF(ISNUMBER(_xlfn.XMATCH($B1337,Language!$A$29:$E$29)),'Lista de Prestatarios'!$B$3,VLOOKUP(B1337,'Lista de Prestatarios'!$A$2:$B$500,2,FALSE))),"")</f>
        <v/>
      </c>
      <c r="P1337" s="58" t="str">
        <f>IF(B1337&lt;&gt;"",IF(OR(D1337&gt;0,G1337&gt;0),COUNTIF($B$2:B1337,B1337),COUNTIFS($B$2:B1337,B1337,$E$2:E1337,"&gt;0")),"")</f>
        <v/>
      </c>
    </row>
    <row r="1338" spans="1:16" x14ac:dyDescent="0.35">
      <c r="A1338" s="51" t="str">
        <f t="shared" si="60"/>
        <v/>
      </c>
      <c r="B1338" s="99"/>
      <c r="C1338" s="3"/>
      <c r="D1338" s="13"/>
      <c r="E1338" s="13"/>
      <c r="F1338" s="13"/>
      <c r="G1338" s="81"/>
      <c r="H1338" s="107" t="str">
        <f>IF(B1338&lt;&gt;"",IF(OR(O1338=0,O1338=999),"",SUMIFS($E$2:E1338,$A$2:A1338,A1338)-SUMIFS($F$2:F1338,$A$2:A1338,A1338)),"")</f>
        <v/>
      </c>
      <c r="I1338" s="109" t="str">
        <f t="shared" si="62"/>
        <v/>
      </c>
      <c r="J1338" s="113"/>
      <c r="K1338" s="90"/>
      <c r="L1338" s="73"/>
      <c r="M1338" s="69" t="str">
        <f>IF(C1338&lt;&gt;"",DailyLog!$S$3,"")</f>
        <v/>
      </c>
      <c r="N1338" s="56" t="str">
        <f t="shared" si="61"/>
        <v/>
      </c>
      <c r="O1338" s="53" t="str">
        <f>IF($B1338&lt;&gt;"",IF(ISNUMBER(_xlfn.XMATCH($B1338,Language!$A$6:$E$6)),0,IF(ISNUMBER(_xlfn.XMATCH($B1338,Language!$A$29:$E$29)),'Lista de Prestatarios'!$B$3,VLOOKUP(B1338,'Lista de Prestatarios'!$A$2:$B$500,2,FALSE))),"")</f>
        <v/>
      </c>
      <c r="P1338" s="58" t="str">
        <f>IF(B1338&lt;&gt;"",IF(OR(D1338&gt;0,G1338&gt;0),COUNTIF($B$2:B1338,B1338),COUNTIFS($B$2:B1338,B1338,$E$2:E1338,"&gt;0")),"")</f>
        <v/>
      </c>
    </row>
    <row r="1339" spans="1:16" x14ac:dyDescent="0.35">
      <c r="A1339" s="51" t="str">
        <f t="shared" si="60"/>
        <v/>
      </c>
      <c r="B1339" s="99"/>
      <c r="C1339" s="3"/>
      <c r="D1339" s="13"/>
      <c r="E1339" s="13"/>
      <c r="F1339" s="13"/>
      <c r="G1339" s="81"/>
      <c r="H1339" s="107" t="str">
        <f>IF(B1339&lt;&gt;"",IF(OR(O1339=0,O1339=999),"",SUMIFS($E$2:E1339,$A$2:A1339,A1339)-SUMIFS($F$2:F1339,$A$2:A1339,A1339)),"")</f>
        <v/>
      </c>
      <c r="I1339" s="109" t="str">
        <f t="shared" si="62"/>
        <v/>
      </c>
      <c r="J1339" s="113"/>
      <c r="K1339" s="90"/>
      <c r="L1339" s="73"/>
      <c r="M1339" s="69" t="str">
        <f>IF(C1339&lt;&gt;"",DailyLog!$S$3,"")</f>
        <v/>
      </c>
      <c r="N1339" s="56" t="str">
        <f t="shared" si="61"/>
        <v/>
      </c>
      <c r="O1339" s="53" t="str">
        <f>IF($B1339&lt;&gt;"",IF(ISNUMBER(_xlfn.XMATCH($B1339,Language!$A$6:$E$6)),0,IF(ISNUMBER(_xlfn.XMATCH($B1339,Language!$A$29:$E$29)),'Lista de Prestatarios'!$B$3,VLOOKUP(B1339,'Lista de Prestatarios'!$A$2:$B$500,2,FALSE))),"")</f>
        <v/>
      </c>
      <c r="P1339" s="58" t="str">
        <f>IF(B1339&lt;&gt;"",IF(OR(D1339&gt;0,G1339&gt;0),COUNTIF($B$2:B1339,B1339),COUNTIFS($B$2:B1339,B1339,$E$2:E1339,"&gt;0")),"")</f>
        <v/>
      </c>
    </row>
    <row r="1340" spans="1:16" x14ac:dyDescent="0.35">
      <c r="A1340" s="51" t="str">
        <f t="shared" si="60"/>
        <v/>
      </c>
      <c r="B1340" s="99"/>
      <c r="C1340" s="3"/>
      <c r="D1340" s="13"/>
      <c r="E1340" s="13"/>
      <c r="F1340" s="13"/>
      <c r="G1340" s="81"/>
      <c r="H1340" s="107" t="str">
        <f>IF(B1340&lt;&gt;"",IF(OR(O1340=0,O1340=999),"",SUMIFS($E$2:E1340,$A$2:A1340,A1340)-SUMIFS($F$2:F1340,$A$2:A1340,A1340)),"")</f>
        <v/>
      </c>
      <c r="I1340" s="109" t="str">
        <f t="shared" si="62"/>
        <v/>
      </c>
      <c r="J1340" s="113"/>
      <c r="K1340" s="90"/>
      <c r="L1340" s="73"/>
      <c r="M1340" s="69" t="str">
        <f>IF(C1340&lt;&gt;"",DailyLog!$S$3,"")</f>
        <v/>
      </c>
      <c r="N1340" s="56" t="str">
        <f t="shared" si="61"/>
        <v/>
      </c>
      <c r="O1340" s="53" t="str">
        <f>IF($B1340&lt;&gt;"",IF(ISNUMBER(_xlfn.XMATCH($B1340,Language!$A$6:$E$6)),0,IF(ISNUMBER(_xlfn.XMATCH($B1340,Language!$A$29:$E$29)),'Lista de Prestatarios'!$B$3,VLOOKUP(B1340,'Lista de Prestatarios'!$A$2:$B$500,2,FALSE))),"")</f>
        <v/>
      </c>
      <c r="P1340" s="58" t="str">
        <f>IF(B1340&lt;&gt;"",IF(OR(D1340&gt;0,G1340&gt;0),COUNTIF($B$2:B1340,B1340),COUNTIFS($B$2:B1340,B1340,$E$2:E1340,"&gt;0")),"")</f>
        <v/>
      </c>
    </row>
    <row r="1341" spans="1:16" x14ac:dyDescent="0.35">
      <c r="A1341" s="51" t="str">
        <f t="shared" si="60"/>
        <v/>
      </c>
      <c r="B1341" s="99"/>
      <c r="C1341" s="3"/>
      <c r="D1341" s="13"/>
      <c r="E1341" s="13"/>
      <c r="F1341" s="13"/>
      <c r="G1341" s="81"/>
      <c r="H1341" s="107" t="str">
        <f>IF(B1341&lt;&gt;"",IF(OR(O1341=0,O1341=999),"",SUMIFS($E$2:E1341,$A$2:A1341,A1341)-SUMIFS($F$2:F1341,$A$2:A1341,A1341)),"")</f>
        <v/>
      </c>
      <c r="I1341" s="109" t="str">
        <f t="shared" si="62"/>
        <v/>
      </c>
      <c r="J1341" s="113"/>
      <c r="K1341" s="90"/>
      <c r="L1341" s="73"/>
      <c r="M1341" s="69" t="str">
        <f>IF(C1341&lt;&gt;"",DailyLog!$S$3,"")</f>
        <v/>
      </c>
      <c r="N1341" s="56" t="str">
        <f t="shared" si="61"/>
        <v/>
      </c>
      <c r="O1341" s="53" t="str">
        <f>IF($B1341&lt;&gt;"",IF(ISNUMBER(_xlfn.XMATCH($B1341,Language!$A$6:$E$6)),0,IF(ISNUMBER(_xlfn.XMATCH($B1341,Language!$A$29:$E$29)),'Lista de Prestatarios'!$B$3,VLOOKUP(B1341,'Lista de Prestatarios'!$A$2:$B$500,2,FALSE))),"")</f>
        <v/>
      </c>
      <c r="P1341" s="58" t="str">
        <f>IF(B1341&lt;&gt;"",IF(OR(D1341&gt;0,G1341&gt;0),COUNTIF($B$2:B1341,B1341),COUNTIFS($B$2:B1341,B1341,$E$2:E1341,"&gt;0")),"")</f>
        <v/>
      </c>
    </row>
    <row r="1342" spans="1:16" x14ac:dyDescent="0.35">
      <c r="A1342" s="51" t="str">
        <f t="shared" si="60"/>
        <v/>
      </c>
      <c r="B1342" s="99"/>
      <c r="C1342" s="3"/>
      <c r="D1342" s="13"/>
      <c r="E1342" s="13"/>
      <c r="F1342" s="13"/>
      <c r="G1342" s="81"/>
      <c r="H1342" s="107" t="str">
        <f>IF(B1342&lt;&gt;"",IF(OR(O1342=0,O1342=999),"",SUMIFS($E$2:E1342,$A$2:A1342,A1342)-SUMIFS($F$2:F1342,$A$2:A1342,A1342)),"")</f>
        <v/>
      </c>
      <c r="I1342" s="109" t="str">
        <f t="shared" si="62"/>
        <v/>
      </c>
      <c r="J1342" s="113"/>
      <c r="K1342" s="90"/>
      <c r="L1342" s="73"/>
      <c r="M1342" s="69" t="str">
        <f>IF(C1342&lt;&gt;"",DailyLog!$S$3,"")</f>
        <v/>
      </c>
      <c r="N1342" s="56" t="str">
        <f t="shared" si="61"/>
        <v/>
      </c>
      <c r="O1342" s="53" t="str">
        <f>IF($B1342&lt;&gt;"",IF(ISNUMBER(_xlfn.XMATCH($B1342,Language!$A$6:$E$6)),0,IF(ISNUMBER(_xlfn.XMATCH($B1342,Language!$A$29:$E$29)),'Lista de Prestatarios'!$B$3,VLOOKUP(B1342,'Lista de Prestatarios'!$A$2:$B$500,2,FALSE))),"")</f>
        <v/>
      </c>
      <c r="P1342" s="58" t="str">
        <f>IF(B1342&lt;&gt;"",IF(OR(D1342&gt;0,G1342&gt;0),COUNTIF($B$2:B1342,B1342),COUNTIFS($B$2:B1342,B1342,$E$2:E1342,"&gt;0")),"")</f>
        <v/>
      </c>
    </row>
    <row r="1343" spans="1:16" x14ac:dyDescent="0.35">
      <c r="A1343" s="51" t="str">
        <f t="shared" si="60"/>
        <v/>
      </c>
      <c r="B1343" s="99"/>
      <c r="C1343" s="3"/>
      <c r="D1343" s="13"/>
      <c r="E1343" s="13"/>
      <c r="F1343" s="13"/>
      <c r="G1343" s="81"/>
      <c r="H1343" s="107" t="str">
        <f>IF(B1343&lt;&gt;"",IF(OR(O1343=0,O1343=999),"",SUMIFS($E$2:E1343,$A$2:A1343,A1343)-SUMIFS($F$2:F1343,$A$2:A1343,A1343)),"")</f>
        <v/>
      </c>
      <c r="I1343" s="109" t="str">
        <f t="shared" si="62"/>
        <v/>
      </c>
      <c r="J1343" s="113"/>
      <c r="K1343" s="90"/>
      <c r="L1343" s="73"/>
      <c r="M1343" s="69" t="str">
        <f>IF(C1343&lt;&gt;"",DailyLog!$S$3,"")</f>
        <v/>
      </c>
      <c r="N1343" s="56" t="str">
        <f t="shared" si="61"/>
        <v/>
      </c>
      <c r="O1343" s="53" t="str">
        <f>IF($B1343&lt;&gt;"",IF(ISNUMBER(_xlfn.XMATCH($B1343,Language!$A$6:$E$6)),0,IF(ISNUMBER(_xlfn.XMATCH($B1343,Language!$A$29:$E$29)),'Lista de Prestatarios'!$B$3,VLOOKUP(B1343,'Lista de Prestatarios'!$A$2:$B$500,2,FALSE))),"")</f>
        <v/>
      </c>
      <c r="P1343" s="58" t="str">
        <f>IF(B1343&lt;&gt;"",IF(OR(D1343&gt;0,G1343&gt;0),COUNTIF($B$2:B1343,B1343),COUNTIFS($B$2:B1343,B1343,$E$2:E1343,"&gt;0")),"")</f>
        <v/>
      </c>
    </row>
    <row r="1344" spans="1:16" x14ac:dyDescent="0.35">
      <c r="A1344" s="51" t="str">
        <f t="shared" si="60"/>
        <v/>
      </c>
      <c r="B1344" s="102"/>
      <c r="C1344" s="4"/>
      <c r="D1344" s="14"/>
      <c r="E1344" s="14"/>
      <c r="F1344" s="14"/>
      <c r="G1344" s="82"/>
      <c r="H1344" s="107" t="str">
        <f>IF(B1344&lt;&gt;"",IF(OR(O1344=0,O1344=999),"",SUMIFS($E$2:E1344,$A$2:A1344,A1344)-SUMIFS($F$2:F1344,$A$2:A1344,A1344)),"")</f>
        <v/>
      </c>
      <c r="I1344" s="109" t="str">
        <f t="shared" si="62"/>
        <v/>
      </c>
      <c r="J1344" s="113"/>
      <c r="K1344" s="90"/>
      <c r="L1344" s="73"/>
      <c r="M1344" s="69" t="str">
        <f>IF(C1344&lt;&gt;"",DailyLog!$S$3,"")</f>
        <v/>
      </c>
      <c r="N1344" s="56" t="str">
        <f t="shared" si="61"/>
        <v/>
      </c>
      <c r="O1344" s="53" t="str">
        <f>IF($B1344&lt;&gt;"",IF(ISNUMBER(_xlfn.XMATCH($B1344,Language!$A$6:$E$6)),0,IF(ISNUMBER(_xlfn.XMATCH($B1344,Language!$A$29:$E$29)),'Lista de Prestatarios'!$B$3,VLOOKUP(B1344,'Lista de Prestatarios'!$A$2:$B$500,2,FALSE))),"")</f>
        <v/>
      </c>
      <c r="P1344" s="58" t="str">
        <f>IF(B1344&lt;&gt;"",IF(OR(D1344&gt;0,G1344&gt;0),COUNTIF($B$2:B1344,B1344),COUNTIFS($B$2:B1344,B1344,$E$2:E1344,"&gt;0")),"")</f>
        <v/>
      </c>
    </row>
    <row r="1345" spans="1:16" x14ac:dyDescent="0.35">
      <c r="A1345" s="51" t="str">
        <f t="shared" si="60"/>
        <v/>
      </c>
      <c r="B1345" s="102"/>
      <c r="C1345" s="4"/>
      <c r="D1345" s="14"/>
      <c r="E1345" s="14"/>
      <c r="F1345" s="14"/>
      <c r="G1345" s="82"/>
      <c r="H1345" s="107" t="str">
        <f>IF(B1345&lt;&gt;"",IF(OR(O1345=0,O1345=999),"",SUMIFS($E$2:E1345,$A$2:A1345,A1345)-SUMIFS($F$2:F1345,$A$2:A1345,A1345)),"")</f>
        <v/>
      </c>
      <c r="I1345" s="109" t="str">
        <f t="shared" si="62"/>
        <v/>
      </c>
      <c r="J1345" s="113"/>
      <c r="K1345" s="90"/>
      <c r="L1345" s="73"/>
      <c r="M1345" s="69" t="str">
        <f>IF(C1345&lt;&gt;"",DailyLog!$S$3,"")</f>
        <v/>
      </c>
      <c r="N1345" s="56" t="str">
        <f t="shared" si="61"/>
        <v/>
      </c>
      <c r="O1345" s="53" t="str">
        <f>IF($B1345&lt;&gt;"",IF(ISNUMBER(_xlfn.XMATCH($B1345,Language!$A$6:$E$6)),0,IF(ISNUMBER(_xlfn.XMATCH($B1345,Language!$A$29:$E$29)),'Lista de Prestatarios'!$B$3,VLOOKUP(B1345,'Lista de Prestatarios'!$A$2:$B$500,2,FALSE))),"")</f>
        <v/>
      </c>
      <c r="P1345" s="58" t="str">
        <f>IF(B1345&lt;&gt;"",IF(OR(D1345&gt;0,G1345&gt;0),COUNTIF($B$2:B1345,B1345),COUNTIFS($B$2:B1345,B1345,$E$2:E1345,"&gt;0")),"")</f>
        <v/>
      </c>
    </row>
    <row r="1346" spans="1:16" x14ac:dyDescent="0.35">
      <c r="A1346" s="51" t="str">
        <f t="shared" ref="A1346:A1409" si="63">IF(B1346&lt;&gt;"",O1346&amp;"."&amp;P1346,"")</f>
        <v/>
      </c>
      <c r="B1346" s="102"/>
      <c r="C1346" s="4"/>
      <c r="D1346" s="14"/>
      <c r="E1346" s="14"/>
      <c r="F1346" s="14"/>
      <c r="G1346" s="82"/>
      <c r="H1346" s="107" t="str">
        <f>IF(B1346&lt;&gt;"",IF(OR(O1346=0,O1346=999),"",SUMIFS($E$2:E1346,$A$2:A1346,A1346)-SUMIFS($F$2:F1346,$A$2:A1346,A1346)),"")</f>
        <v/>
      </c>
      <c r="I1346" s="109" t="str">
        <f t="shared" si="62"/>
        <v/>
      </c>
      <c r="J1346" s="113"/>
      <c r="K1346" s="90"/>
      <c r="L1346" s="73"/>
      <c r="M1346" s="69" t="str">
        <f>IF(C1346&lt;&gt;"",DailyLog!$S$3,"")</f>
        <v/>
      </c>
      <c r="N1346" s="56" t="str">
        <f t="shared" ref="N1346:N1409" si="64">IF(B1346&lt;&gt;"",COUNT(D1346:G1346),"")</f>
        <v/>
      </c>
      <c r="O1346" s="53" t="str">
        <f>IF($B1346&lt;&gt;"",IF(ISNUMBER(_xlfn.XMATCH($B1346,Language!$A$6:$E$6)),0,IF(ISNUMBER(_xlfn.XMATCH($B1346,Language!$A$29:$E$29)),'Lista de Prestatarios'!$B$3,VLOOKUP(B1346,'Lista de Prestatarios'!$A$2:$B$500,2,FALSE))),"")</f>
        <v/>
      </c>
      <c r="P1346" s="58" t="str">
        <f>IF(B1346&lt;&gt;"",IF(OR(D1346&gt;0,G1346&gt;0),COUNTIF($B$2:B1346,B1346),COUNTIFS($B$2:B1346,B1346,$E$2:E1346,"&gt;0")),"")</f>
        <v/>
      </c>
    </row>
    <row r="1347" spans="1:16" x14ac:dyDescent="0.35">
      <c r="A1347" s="51" t="str">
        <f t="shared" si="63"/>
        <v/>
      </c>
      <c r="B1347" s="102"/>
      <c r="C1347" s="4"/>
      <c r="D1347" s="14"/>
      <c r="E1347" s="14"/>
      <c r="F1347" s="14"/>
      <c r="G1347" s="82"/>
      <c r="H1347" s="107" t="str">
        <f>IF(B1347&lt;&gt;"",IF(OR(O1347=0,O1347=999),"",SUMIFS($E$2:E1347,$A$2:A1347,A1347)-SUMIFS($F$2:F1347,$A$2:A1347,A1347)),"")</f>
        <v/>
      </c>
      <c r="I1347" s="109" t="str">
        <f t="shared" si="62"/>
        <v/>
      </c>
      <c r="J1347" s="113"/>
      <c r="K1347" s="90"/>
      <c r="L1347" s="73"/>
      <c r="M1347" s="69" t="str">
        <f>IF(C1347&lt;&gt;"",DailyLog!$S$3,"")</f>
        <v/>
      </c>
      <c r="N1347" s="56" t="str">
        <f t="shared" si="64"/>
        <v/>
      </c>
      <c r="O1347" s="53" t="str">
        <f>IF($B1347&lt;&gt;"",IF(ISNUMBER(_xlfn.XMATCH($B1347,Language!$A$6:$E$6)),0,IF(ISNUMBER(_xlfn.XMATCH($B1347,Language!$A$29:$E$29)),'Lista de Prestatarios'!$B$3,VLOOKUP(B1347,'Lista de Prestatarios'!$A$2:$B$500,2,FALSE))),"")</f>
        <v/>
      </c>
      <c r="P1347" s="58" t="str">
        <f>IF(B1347&lt;&gt;"",IF(OR(D1347&gt;0,G1347&gt;0),COUNTIF($B$2:B1347,B1347),COUNTIFS($B$2:B1347,B1347,$E$2:E1347,"&gt;0")),"")</f>
        <v/>
      </c>
    </row>
    <row r="1348" spans="1:16" x14ac:dyDescent="0.35">
      <c r="A1348" s="51" t="str">
        <f t="shared" si="63"/>
        <v/>
      </c>
      <c r="B1348" s="102"/>
      <c r="C1348" s="4"/>
      <c r="D1348" s="14"/>
      <c r="E1348" s="14"/>
      <c r="F1348" s="14"/>
      <c r="G1348" s="82"/>
      <c r="H1348" s="107" t="str">
        <f>IF(B1348&lt;&gt;"",IF(OR(O1348=0,O1348=999),"",SUMIFS($E$2:E1348,$A$2:A1348,A1348)-SUMIFS($F$2:F1348,$A$2:A1348,A1348)),"")</f>
        <v/>
      </c>
      <c r="I1348" s="109" t="str">
        <f t="shared" ref="I1348:I1411" si="65">IF(B1348&lt;&gt;"",I1347+D1348-E1348+F1348-G1348,"")</f>
        <v/>
      </c>
      <c r="J1348" s="113"/>
      <c r="K1348" s="90"/>
      <c r="L1348" s="73"/>
      <c r="M1348" s="69" t="str">
        <f>IF(C1348&lt;&gt;"",DailyLog!$S$3,"")</f>
        <v/>
      </c>
      <c r="N1348" s="56" t="str">
        <f t="shared" si="64"/>
        <v/>
      </c>
      <c r="O1348" s="53" t="str">
        <f>IF($B1348&lt;&gt;"",IF(ISNUMBER(_xlfn.XMATCH($B1348,Language!$A$6:$E$6)),0,IF(ISNUMBER(_xlfn.XMATCH($B1348,Language!$A$29:$E$29)),'Lista de Prestatarios'!$B$3,VLOOKUP(B1348,'Lista de Prestatarios'!$A$2:$B$500,2,FALSE))),"")</f>
        <v/>
      </c>
      <c r="P1348" s="58" t="str">
        <f>IF(B1348&lt;&gt;"",IF(OR(D1348&gt;0,G1348&gt;0),COUNTIF($B$2:B1348,B1348),COUNTIFS($B$2:B1348,B1348,$E$2:E1348,"&gt;0")),"")</f>
        <v/>
      </c>
    </row>
    <row r="1349" spans="1:16" x14ac:dyDescent="0.35">
      <c r="A1349" s="51" t="str">
        <f t="shared" si="63"/>
        <v/>
      </c>
      <c r="B1349" s="102"/>
      <c r="C1349" s="4"/>
      <c r="D1349" s="14"/>
      <c r="E1349" s="14"/>
      <c r="F1349" s="14"/>
      <c r="G1349" s="82"/>
      <c r="H1349" s="107" t="str">
        <f>IF(B1349&lt;&gt;"",IF(OR(O1349=0,O1349=999),"",SUMIFS($E$2:E1349,$A$2:A1349,A1349)-SUMIFS($F$2:F1349,$A$2:A1349,A1349)),"")</f>
        <v/>
      </c>
      <c r="I1349" s="109" t="str">
        <f t="shared" si="65"/>
        <v/>
      </c>
      <c r="J1349" s="113"/>
      <c r="K1349" s="90"/>
      <c r="L1349" s="73"/>
      <c r="M1349" s="69" t="str">
        <f>IF(C1349&lt;&gt;"",DailyLog!$S$3,"")</f>
        <v/>
      </c>
      <c r="N1349" s="56" t="str">
        <f t="shared" si="64"/>
        <v/>
      </c>
      <c r="O1349" s="53" t="str">
        <f>IF($B1349&lt;&gt;"",IF(ISNUMBER(_xlfn.XMATCH($B1349,Language!$A$6:$E$6)),0,IF(ISNUMBER(_xlfn.XMATCH($B1349,Language!$A$29:$E$29)),'Lista de Prestatarios'!$B$3,VLOOKUP(B1349,'Lista de Prestatarios'!$A$2:$B$500,2,FALSE))),"")</f>
        <v/>
      </c>
      <c r="P1349" s="58" t="str">
        <f>IF(B1349&lt;&gt;"",IF(OR(D1349&gt;0,G1349&gt;0),COUNTIF($B$2:B1349,B1349),COUNTIFS($B$2:B1349,B1349,$E$2:E1349,"&gt;0")),"")</f>
        <v/>
      </c>
    </row>
    <row r="1350" spans="1:16" x14ac:dyDescent="0.35">
      <c r="A1350" s="51" t="str">
        <f t="shared" si="63"/>
        <v/>
      </c>
      <c r="B1350" s="102"/>
      <c r="C1350" s="4"/>
      <c r="D1350" s="14"/>
      <c r="E1350" s="14"/>
      <c r="F1350" s="14"/>
      <c r="G1350" s="82"/>
      <c r="H1350" s="107" t="str">
        <f>IF(B1350&lt;&gt;"",IF(OR(O1350=0,O1350=999),"",SUMIFS($E$2:E1350,$A$2:A1350,A1350)-SUMIFS($F$2:F1350,$A$2:A1350,A1350)),"")</f>
        <v/>
      </c>
      <c r="I1350" s="109" t="str">
        <f t="shared" si="65"/>
        <v/>
      </c>
      <c r="J1350" s="113"/>
      <c r="K1350" s="90"/>
      <c r="L1350" s="73"/>
      <c r="M1350" s="69" t="str">
        <f>IF(C1350&lt;&gt;"",DailyLog!$S$3,"")</f>
        <v/>
      </c>
      <c r="N1350" s="56" t="str">
        <f t="shared" si="64"/>
        <v/>
      </c>
      <c r="O1350" s="53" t="str">
        <f>IF($B1350&lt;&gt;"",IF(ISNUMBER(_xlfn.XMATCH($B1350,Language!$A$6:$E$6)),0,IF(ISNUMBER(_xlfn.XMATCH($B1350,Language!$A$29:$E$29)),'Lista de Prestatarios'!$B$3,VLOOKUP(B1350,'Lista de Prestatarios'!$A$2:$B$500,2,FALSE))),"")</f>
        <v/>
      </c>
      <c r="P1350" s="58" t="str">
        <f>IF(B1350&lt;&gt;"",IF(OR(D1350&gt;0,G1350&gt;0),COUNTIF($B$2:B1350,B1350),COUNTIFS($B$2:B1350,B1350,$E$2:E1350,"&gt;0")),"")</f>
        <v/>
      </c>
    </row>
    <row r="1351" spans="1:16" x14ac:dyDescent="0.35">
      <c r="A1351" s="51" t="str">
        <f t="shared" si="63"/>
        <v/>
      </c>
      <c r="B1351" s="102"/>
      <c r="C1351" s="4"/>
      <c r="D1351" s="14"/>
      <c r="E1351" s="14"/>
      <c r="F1351" s="14"/>
      <c r="G1351" s="82"/>
      <c r="H1351" s="107" t="str">
        <f>IF(B1351&lt;&gt;"",IF(OR(O1351=0,O1351=999),"",SUMIFS($E$2:E1351,$A$2:A1351,A1351)-SUMIFS($F$2:F1351,$A$2:A1351,A1351)),"")</f>
        <v/>
      </c>
      <c r="I1351" s="109" t="str">
        <f t="shared" si="65"/>
        <v/>
      </c>
      <c r="J1351" s="113"/>
      <c r="K1351" s="90"/>
      <c r="L1351" s="73"/>
      <c r="M1351" s="69" t="str">
        <f>IF(C1351&lt;&gt;"",DailyLog!$S$3,"")</f>
        <v/>
      </c>
      <c r="N1351" s="56" t="str">
        <f t="shared" si="64"/>
        <v/>
      </c>
      <c r="O1351" s="53" t="str">
        <f>IF($B1351&lt;&gt;"",IF(ISNUMBER(_xlfn.XMATCH($B1351,Language!$A$6:$E$6)),0,IF(ISNUMBER(_xlfn.XMATCH($B1351,Language!$A$29:$E$29)),'Lista de Prestatarios'!$B$3,VLOOKUP(B1351,'Lista de Prestatarios'!$A$2:$B$500,2,FALSE))),"")</f>
        <v/>
      </c>
      <c r="P1351" s="58" t="str">
        <f>IF(B1351&lt;&gt;"",IF(OR(D1351&gt;0,G1351&gt;0),COUNTIF($B$2:B1351,B1351),COUNTIFS($B$2:B1351,B1351,$E$2:E1351,"&gt;0")),"")</f>
        <v/>
      </c>
    </row>
    <row r="1352" spans="1:16" x14ac:dyDescent="0.35">
      <c r="A1352" s="51" t="str">
        <f t="shared" si="63"/>
        <v/>
      </c>
      <c r="B1352" s="102"/>
      <c r="C1352" s="4"/>
      <c r="D1352" s="14"/>
      <c r="E1352" s="14"/>
      <c r="F1352" s="14"/>
      <c r="G1352" s="82"/>
      <c r="H1352" s="107" t="str">
        <f>IF(B1352&lt;&gt;"",IF(OR(O1352=0,O1352=999),"",SUMIFS($E$2:E1352,$A$2:A1352,A1352)-SUMIFS($F$2:F1352,$A$2:A1352,A1352)),"")</f>
        <v/>
      </c>
      <c r="I1352" s="109" t="str">
        <f t="shared" si="65"/>
        <v/>
      </c>
      <c r="J1352" s="113"/>
      <c r="K1352" s="90"/>
      <c r="L1352" s="73"/>
      <c r="M1352" s="69" t="str">
        <f>IF(C1352&lt;&gt;"",DailyLog!$S$3,"")</f>
        <v/>
      </c>
      <c r="N1352" s="56" t="str">
        <f t="shared" si="64"/>
        <v/>
      </c>
      <c r="O1352" s="53" t="str">
        <f>IF($B1352&lt;&gt;"",IF(ISNUMBER(_xlfn.XMATCH($B1352,Language!$A$6:$E$6)),0,IF(ISNUMBER(_xlfn.XMATCH($B1352,Language!$A$29:$E$29)),'Lista de Prestatarios'!$B$3,VLOOKUP(B1352,'Lista de Prestatarios'!$A$2:$B$500,2,FALSE))),"")</f>
        <v/>
      </c>
      <c r="P1352" s="58" t="str">
        <f>IF(B1352&lt;&gt;"",IF(OR(D1352&gt;0,G1352&gt;0),COUNTIF($B$2:B1352,B1352),COUNTIFS($B$2:B1352,B1352,$E$2:E1352,"&gt;0")),"")</f>
        <v/>
      </c>
    </row>
    <row r="1353" spans="1:16" x14ac:dyDescent="0.35">
      <c r="A1353" s="51" t="str">
        <f t="shared" si="63"/>
        <v/>
      </c>
      <c r="B1353" s="102"/>
      <c r="C1353" s="4"/>
      <c r="D1353" s="14"/>
      <c r="E1353" s="14"/>
      <c r="F1353" s="14"/>
      <c r="G1353" s="82"/>
      <c r="H1353" s="107" t="str">
        <f>IF(B1353&lt;&gt;"",IF(OR(O1353=0,O1353=999),"",SUMIFS($E$2:E1353,$A$2:A1353,A1353)-SUMIFS($F$2:F1353,$A$2:A1353,A1353)),"")</f>
        <v/>
      </c>
      <c r="I1353" s="109" t="str">
        <f t="shared" si="65"/>
        <v/>
      </c>
      <c r="J1353" s="113"/>
      <c r="K1353" s="90"/>
      <c r="L1353" s="73"/>
      <c r="M1353" s="69" t="str">
        <f>IF(C1353&lt;&gt;"",DailyLog!$S$3,"")</f>
        <v/>
      </c>
      <c r="N1353" s="56" t="str">
        <f t="shared" si="64"/>
        <v/>
      </c>
      <c r="O1353" s="53" t="str">
        <f>IF($B1353&lt;&gt;"",IF(ISNUMBER(_xlfn.XMATCH($B1353,Language!$A$6:$E$6)),0,IF(ISNUMBER(_xlfn.XMATCH($B1353,Language!$A$29:$E$29)),'Lista de Prestatarios'!$B$3,VLOOKUP(B1353,'Lista de Prestatarios'!$A$2:$B$500,2,FALSE))),"")</f>
        <v/>
      </c>
      <c r="P1353" s="58" t="str">
        <f>IF(B1353&lt;&gt;"",IF(OR(D1353&gt;0,G1353&gt;0),COUNTIF($B$2:B1353,B1353),COUNTIFS($B$2:B1353,B1353,$E$2:E1353,"&gt;0")),"")</f>
        <v/>
      </c>
    </row>
    <row r="1354" spans="1:16" x14ac:dyDescent="0.35">
      <c r="A1354" s="51" t="str">
        <f t="shared" si="63"/>
        <v/>
      </c>
      <c r="B1354" s="102"/>
      <c r="C1354" s="4"/>
      <c r="D1354" s="14"/>
      <c r="E1354" s="14"/>
      <c r="F1354" s="14"/>
      <c r="G1354" s="82"/>
      <c r="H1354" s="107" t="str">
        <f>IF(B1354&lt;&gt;"",IF(OR(O1354=0,O1354=999),"",SUMIFS($E$2:E1354,$A$2:A1354,A1354)-SUMIFS($F$2:F1354,$A$2:A1354,A1354)),"")</f>
        <v/>
      </c>
      <c r="I1354" s="109" t="str">
        <f t="shared" si="65"/>
        <v/>
      </c>
      <c r="J1354" s="113"/>
      <c r="K1354" s="90"/>
      <c r="L1354" s="73"/>
      <c r="M1354" s="69" t="str">
        <f>IF(C1354&lt;&gt;"",DailyLog!$S$3,"")</f>
        <v/>
      </c>
      <c r="N1354" s="56" t="str">
        <f t="shared" si="64"/>
        <v/>
      </c>
      <c r="O1354" s="53" t="str">
        <f>IF($B1354&lt;&gt;"",IF(ISNUMBER(_xlfn.XMATCH($B1354,Language!$A$6:$E$6)),0,IF(ISNUMBER(_xlfn.XMATCH($B1354,Language!$A$29:$E$29)),'Lista de Prestatarios'!$B$3,VLOOKUP(B1354,'Lista de Prestatarios'!$A$2:$B$500,2,FALSE))),"")</f>
        <v/>
      </c>
      <c r="P1354" s="58" t="str">
        <f>IF(B1354&lt;&gt;"",IF(OR(D1354&gt;0,G1354&gt;0),COUNTIF($B$2:B1354,B1354),COUNTIFS($B$2:B1354,B1354,$E$2:E1354,"&gt;0")),"")</f>
        <v/>
      </c>
    </row>
    <row r="1355" spans="1:16" x14ac:dyDescent="0.35">
      <c r="A1355" s="51" t="str">
        <f t="shared" si="63"/>
        <v/>
      </c>
      <c r="B1355" s="102"/>
      <c r="C1355" s="4"/>
      <c r="D1355" s="14"/>
      <c r="E1355" s="14"/>
      <c r="F1355" s="14"/>
      <c r="G1355" s="82"/>
      <c r="H1355" s="107" t="str">
        <f>IF(B1355&lt;&gt;"",IF(OR(O1355=0,O1355=999),"",SUMIFS($E$2:E1355,$A$2:A1355,A1355)-SUMIFS($F$2:F1355,$A$2:A1355,A1355)),"")</f>
        <v/>
      </c>
      <c r="I1355" s="109" t="str">
        <f t="shared" si="65"/>
        <v/>
      </c>
      <c r="J1355" s="113"/>
      <c r="K1355" s="90"/>
      <c r="L1355" s="73"/>
      <c r="M1355" s="69" t="str">
        <f>IF(C1355&lt;&gt;"",DailyLog!$S$3,"")</f>
        <v/>
      </c>
      <c r="N1355" s="56" t="str">
        <f t="shared" si="64"/>
        <v/>
      </c>
      <c r="O1355" s="53" t="str">
        <f>IF($B1355&lt;&gt;"",IF(ISNUMBER(_xlfn.XMATCH($B1355,Language!$A$6:$E$6)),0,IF(ISNUMBER(_xlfn.XMATCH($B1355,Language!$A$29:$E$29)),'Lista de Prestatarios'!$B$3,VLOOKUP(B1355,'Lista de Prestatarios'!$A$2:$B$500,2,FALSE))),"")</f>
        <v/>
      </c>
      <c r="P1355" s="58" t="str">
        <f>IF(B1355&lt;&gt;"",IF(OR(D1355&gt;0,G1355&gt;0),COUNTIF($B$2:B1355,B1355),COUNTIFS($B$2:B1355,B1355,$E$2:E1355,"&gt;0")),"")</f>
        <v/>
      </c>
    </row>
    <row r="1356" spans="1:16" x14ac:dyDescent="0.35">
      <c r="A1356" s="51" t="str">
        <f t="shared" si="63"/>
        <v/>
      </c>
      <c r="B1356" s="102"/>
      <c r="C1356" s="4"/>
      <c r="D1356" s="14"/>
      <c r="E1356" s="14"/>
      <c r="F1356" s="14"/>
      <c r="G1356" s="82"/>
      <c r="H1356" s="107" t="str">
        <f>IF(B1356&lt;&gt;"",IF(OR(O1356=0,O1356=999),"",SUMIFS($E$2:E1356,$A$2:A1356,A1356)-SUMIFS($F$2:F1356,$A$2:A1356,A1356)),"")</f>
        <v/>
      </c>
      <c r="I1356" s="109" t="str">
        <f t="shared" si="65"/>
        <v/>
      </c>
      <c r="J1356" s="113"/>
      <c r="K1356" s="90"/>
      <c r="L1356" s="73"/>
      <c r="M1356" s="69" t="str">
        <f>IF(C1356&lt;&gt;"",DailyLog!$S$3,"")</f>
        <v/>
      </c>
      <c r="N1356" s="56" t="str">
        <f t="shared" si="64"/>
        <v/>
      </c>
      <c r="O1356" s="53" t="str">
        <f>IF($B1356&lt;&gt;"",IF(ISNUMBER(_xlfn.XMATCH($B1356,Language!$A$6:$E$6)),0,IF(ISNUMBER(_xlfn.XMATCH($B1356,Language!$A$29:$E$29)),'Lista de Prestatarios'!$B$3,VLOOKUP(B1356,'Lista de Prestatarios'!$A$2:$B$500,2,FALSE))),"")</f>
        <v/>
      </c>
      <c r="P1356" s="58" t="str">
        <f>IF(B1356&lt;&gt;"",IF(OR(D1356&gt;0,G1356&gt;0),COUNTIF($B$2:B1356,B1356),COUNTIFS($B$2:B1356,B1356,$E$2:E1356,"&gt;0")),"")</f>
        <v/>
      </c>
    </row>
    <row r="1357" spans="1:16" x14ac:dyDescent="0.35">
      <c r="A1357" s="51" t="str">
        <f t="shared" si="63"/>
        <v/>
      </c>
      <c r="B1357" s="102"/>
      <c r="C1357" s="4"/>
      <c r="D1357" s="14"/>
      <c r="E1357" s="14"/>
      <c r="F1357" s="14"/>
      <c r="G1357" s="82"/>
      <c r="H1357" s="107" t="str">
        <f>IF(B1357&lt;&gt;"",IF(OR(O1357=0,O1357=999),"",SUMIFS($E$2:E1357,$A$2:A1357,A1357)-SUMIFS($F$2:F1357,$A$2:A1357,A1357)),"")</f>
        <v/>
      </c>
      <c r="I1357" s="109" t="str">
        <f t="shared" si="65"/>
        <v/>
      </c>
      <c r="J1357" s="113"/>
      <c r="K1357" s="90"/>
      <c r="L1357" s="73"/>
      <c r="M1357" s="69" t="str">
        <f>IF(C1357&lt;&gt;"",DailyLog!$S$3,"")</f>
        <v/>
      </c>
      <c r="N1357" s="56" t="str">
        <f t="shared" si="64"/>
        <v/>
      </c>
      <c r="O1357" s="53" t="str">
        <f>IF($B1357&lt;&gt;"",IF(ISNUMBER(_xlfn.XMATCH($B1357,Language!$A$6:$E$6)),0,IF(ISNUMBER(_xlfn.XMATCH($B1357,Language!$A$29:$E$29)),'Lista de Prestatarios'!$B$3,VLOOKUP(B1357,'Lista de Prestatarios'!$A$2:$B$500,2,FALSE))),"")</f>
        <v/>
      </c>
      <c r="P1357" s="58" t="str">
        <f>IF(B1357&lt;&gt;"",IF(OR(D1357&gt;0,G1357&gt;0),COUNTIF($B$2:B1357,B1357),COUNTIFS($B$2:B1357,B1357,$E$2:E1357,"&gt;0")),"")</f>
        <v/>
      </c>
    </row>
    <row r="1358" spans="1:16" x14ac:dyDescent="0.35">
      <c r="A1358" s="51" t="str">
        <f t="shared" si="63"/>
        <v/>
      </c>
      <c r="B1358" s="102"/>
      <c r="C1358" s="4"/>
      <c r="D1358" s="14"/>
      <c r="E1358" s="14"/>
      <c r="F1358" s="14"/>
      <c r="G1358" s="82"/>
      <c r="H1358" s="107" t="str">
        <f>IF(B1358&lt;&gt;"",IF(OR(O1358=0,O1358=999),"",SUMIFS($E$2:E1358,$A$2:A1358,A1358)-SUMIFS($F$2:F1358,$A$2:A1358,A1358)),"")</f>
        <v/>
      </c>
      <c r="I1358" s="109" t="str">
        <f t="shared" si="65"/>
        <v/>
      </c>
      <c r="J1358" s="113"/>
      <c r="K1358" s="90"/>
      <c r="L1358" s="73"/>
      <c r="M1358" s="69" t="str">
        <f>IF(C1358&lt;&gt;"",DailyLog!$S$3,"")</f>
        <v/>
      </c>
      <c r="N1358" s="56" t="str">
        <f t="shared" si="64"/>
        <v/>
      </c>
      <c r="O1358" s="53" t="str">
        <f>IF($B1358&lt;&gt;"",IF(ISNUMBER(_xlfn.XMATCH($B1358,Language!$A$6:$E$6)),0,IF(ISNUMBER(_xlfn.XMATCH($B1358,Language!$A$29:$E$29)),'Lista de Prestatarios'!$B$3,VLOOKUP(B1358,'Lista de Prestatarios'!$A$2:$B$500,2,FALSE))),"")</f>
        <v/>
      </c>
      <c r="P1358" s="58" t="str">
        <f>IF(B1358&lt;&gt;"",IF(OR(D1358&gt;0,G1358&gt;0),COUNTIF($B$2:B1358,B1358),COUNTIFS($B$2:B1358,B1358,$E$2:E1358,"&gt;0")),"")</f>
        <v/>
      </c>
    </row>
    <row r="1359" spans="1:16" x14ac:dyDescent="0.35">
      <c r="A1359" s="51" t="str">
        <f t="shared" si="63"/>
        <v/>
      </c>
      <c r="B1359" s="102"/>
      <c r="C1359" s="4"/>
      <c r="D1359" s="14"/>
      <c r="E1359" s="14"/>
      <c r="F1359" s="14"/>
      <c r="G1359" s="82"/>
      <c r="H1359" s="107" t="str">
        <f>IF(B1359&lt;&gt;"",IF(OR(O1359=0,O1359=999),"",SUMIFS($E$2:E1359,$A$2:A1359,A1359)-SUMIFS($F$2:F1359,$A$2:A1359,A1359)),"")</f>
        <v/>
      </c>
      <c r="I1359" s="109" t="str">
        <f t="shared" si="65"/>
        <v/>
      </c>
      <c r="J1359" s="113"/>
      <c r="K1359" s="90"/>
      <c r="L1359" s="73"/>
      <c r="M1359" s="69" t="str">
        <f>IF(C1359&lt;&gt;"",DailyLog!$S$3,"")</f>
        <v/>
      </c>
      <c r="N1359" s="56" t="str">
        <f t="shared" si="64"/>
        <v/>
      </c>
      <c r="O1359" s="53" t="str">
        <f>IF($B1359&lt;&gt;"",IF(ISNUMBER(_xlfn.XMATCH($B1359,Language!$A$6:$E$6)),0,IF(ISNUMBER(_xlfn.XMATCH($B1359,Language!$A$29:$E$29)),'Lista de Prestatarios'!$B$3,VLOOKUP(B1359,'Lista de Prestatarios'!$A$2:$B$500,2,FALSE))),"")</f>
        <v/>
      </c>
      <c r="P1359" s="58" t="str">
        <f>IF(B1359&lt;&gt;"",IF(OR(D1359&gt;0,G1359&gt;0),COUNTIF($B$2:B1359,B1359),COUNTIFS($B$2:B1359,B1359,$E$2:E1359,"&gt;0")),"")</f>
        <v/>
      </c>
    </row>
    <row r="1360" spans="1:16" x14ac:dyDescent="0.35">
      <c r="A1360" s="51" t="str">
        <f t="shared" si="63"/>
        <v/>
      </c>
      <c r="B1360" s="102"/>
      <c r="C1360" s="4"/>
      <c r="D1360" s="14"/>
      <c r="E1360" s="14"/>
      <c r="F1360" s="14"/>
      <c r="G1360" s="82"/>
      <c r="H1360" s="107" t="str">
        <f>IF(B1360&lt;&gt;"",IF(OR(O1360=0,O1360=999),"",SUMIFS($E$2:E1360,$A$2:A1360,A1360)-SUMIFS($F$2:F1360,$A$2:A1360,A1360)),"")</f>
        <v/>
      </c>
      <c r="I1360" s="109" t="str">
        <f t="shared" si="65"/>
        <v/>
      </c>
      <c r="J1360" s="113"/>
      <c r="K1360" s="90"/>
      <c r="L1360" s="73"/>
      <c r="M1360" s="69" t="str">
        <f>IF(C1360&lt;&gt;"",DailyLog!$S$3,"")</f>
        <v/>
      </c>
      <c r="N1360" s="56" t="str">
        <f t="shared" si="64"/>
        <v/>
      </c>
      <c r="O1360" s="53" t="str">
        <f>IF($B1360&lt;&gt;"",IF(ISNUMBER(_xlfn.XMATCH($B1360,Language!$A$6:$E$6)),0,IF(ISNUMBER(_xlfn.XMATCH($B1360,Language!$A$29:$E$29)),'Lista de Prestatarios'!$B$3,VLOOKUP(B1360,'Lista de Prestatarios'!$A$2:$B$500,2,FALSE))),"")</f>
        <v/>
      </c>
      <c r="P1360" s="58" t="str">
        <f>IF(B1360&lt;&gt;"",IF(OR(D1360&gt;0,G1360&gt;0),COUNTIF($B$2:B1360,B1360),COUNTIFS($B$2:B1360,B1360,$E$2:E1360,"&gt;0")),"")</f>
        <v/>
      </c>
    </row>
    <row r="1361" spans="1:16" x14ac:dyDescent="0.35">
      <c r="A1361" s="51" t="str">
        <f t="shared" si="63"/>
        <v/>
      </c>
      <c r="B1361" s="102"/>
      <c r="C1361" s="4"/>
      <c r="D1361" s="14"/>
      <c r="E1361" s="14"/>
      <c r="F1361" s="14"/>
      <c r="G1361" s="82"/>
      <c r="H1361" s="107" t="str">
        <f>IF(B1361&lt;&gt;"",IF(OR(O1361=0,O1361=999),"",SUMIFS($E$2:E1361,$A$2:A1361,A1361)-SUMIFS($F$2:F1361,$A$2:A1361,A1361)),"")</f>
        <v/>
      </c>
      <c r="I1361" s="109" t="str">
        <f t="shared" si="65"/>
        <v/>
      </c>
      <c r="J1361" s="113"/>
      <c r="K1361" s="90"/>
      <c r="L1361" s="73"/>
      <c r="M1361" s="69" t="str">
        <f>IF(C1361&lt;&gt;"",DailyLog!$S$3,"")</f>
        <v/>
      </c>
      <c r="N1361" s="56" t="str">
        <f t="shared" si="64"/>
        <v/>
      </c>
      <c r="O1361" s="53" t="str">
        <f>IF($B1361&lt;&gt;"",IF(ISNUMBER(_xlfn.XMATCH($B1361,Language!$A$6:$E$6)),0,IF(ISNUMBER(_xlfn.XMATCH($B1361,Language!$A$29:$E$29)),'Lista de Prestatarios'!$B$3,VLOOKUP(B1361,'Lista de Prestatarios'!$A$2:$B$500,2,FALSE))),"")</f>
        <v/>
      </c>
      <c r="P1361" s="58" t="str">
        <f>IF(B1361&lt;&gt;"",IF(OR(D1361&gt;0,G1361&gt;0),COUNTIF($B$2:B1361,B1361),COUNTIFS($B$2:B1361,B1361,$E$2:E1361,"&gt;0")),"")</f>
        <v/>
      </c>
    </row>
    <row r="1362" spans="1:16" x14ac:dyDescent="0.35">
      <c r="A1362" s="51" t="str">
        <f t="shared" si="63"/>
        <v/>
      </c>
      <c r="B1362" s="102"/>
      <c r="C1362" s="4"/>
      <c r="D1362" s="14"/>
      <c r="E1362" s="14"/>
      <c r="F1362" s="14"/>
      <c r="G1362" s="82"/>
      <c r="H1362" s="107" t="str">
        <f>IF(B1362&lt;&gt;"",IF(OR(O1362=0,O1362=999),"",SUMIFS($E$2:E1362,$A$2:A1362,A1362)-SUMIFS($F$2:F1362,$A$2:A1362,A1362)),"")</f>
        <v/>
      </c>
      <c r="I1362" s="109" t="str">
        <f t="shared" si="65"/>
        <v/>
      </c>
      <c r="J1362" s="113"/>
      <c r="K1362" s="90"/>
      <c r="L1362" s="73"/>
      <c r="M1362" s="69" t="str">
        <f>IF(C1362&lt;&gt;"",DailyLog!$S$3,"")</f>
        <v/>
      </c>
      <c r="N1362" s="56" t="str">
        <f t="shared" si="64"/>
        <v/>
      </c>
      <c r="O1362" s="53" t="str">
        <f>IF($B1362&lt;&gt;"",IF(ISNUMBER(_xlfn.XMATCH($B1362,Language!$A$6:$E$6)),0,IF(ISNUMBER(_xlfn.XMATCH($B1362,Language!$A$29:$E$29)),'Lista de Prestatarios'!$B$3,VLOOKUP(B1362,'Lista de Prestatarios'!$A$2:$B$500,2,FALSE))),"")</f>
        <v/>
      </c>
      <c r="P1362" s="58" t="str">
        <f>IF(B1362&lt;&gt;"",IF(OR(D1362&gt;0,G1362&gt;0),COUNTIF($B$2:B1362,B1362),COUNTIFS($B$2:B1362,B1362,$E$2:E1362,"&gt;0")),"")</f>
        <v/>
      </c>
    </row>
    <row r="1363" spans="1:16" x14ac:dyDescent="0.35">
      <c r="A1363" s="51" t="str">
        <f t="shared" si="63"/>
        <v/>
      </c>
      <c r="B1363" s="102"/>
      <c r="C1363" s="4"/>
      <c r="D1363" s="14"/>
      <c r="E1363" s="14"/>
      <c r="F1363" s="14"/>
      <c r="G1363" s="82"/>
      <c r="H1363" s="107" t="str">
        <f>IF(B1363&lt;&gt;"",IF(OR(O1363=0,O1363=999),"",SUMIFS($E$2:E1363,$A$2:A1363,A1363)-SUMIFS($F$2:F1363,$A$2:A1363,A1363)),"")</f>
        <v/>
      </c>
      <c r="I1363" s="109" t="str">
        <f t="shared" si="65"/>
        <v/>
      </c>
      <c r="J1363" s="113"/>
      <c r="K1363" s="90"/>
      <c r="L1363" s="73"/>
      <c r="M1363" s="69" t="str">
        <f>IF(C1363&lt;&gt;"",DailyLog!$S$3,"")</f>
        <v/>
      </c>
      <c r="N1363" s="56" t="str">
        <f t="shared" si="64"/>
        <v/>
      </c>
      <c r="O1363" s="53" t="str">
        <f>IF($B1363&lt;&gt;"",IF(ISNUMBER(_xlfn.XMATCH($B1363,Language!$A$6:$E$6)),0,IF(ISNUMBER(_xlfn.XMATCH($B1363,Language!$A$29:$E$29)),'Lista de Prestatarios'!$B$3,VLOOKUP(B1363,'Lista de Prestatarios'!$A$2:$B$500,2,FALSE))),"")</f>
        <v/>
      </c>
      <c r="P1363" s="58" t="str">
        <f>IF(B1363&lt;&gt;"",IF(OR(D1363&gt;0,G1363&gt;0),COUNTIF($B$2:B1363,B1363),COUNTIFS($B$2:B1363,B1363,$E$2:E1363,"&gt;0")),"")</f>
        <v/>
      </c>
    </row>
    <row r="1364" spans="1:16" x14ac:dyDescent="0.35">
      <c r="A1364" s="51" t="str">
        <f t="shared" si="63"/>
        <v/>
      </c>
      <c r="B1364" s="102"/>
      <c r="C1364" s="4"/>
      <c r="D1364" s="14"/>
      <c r="E1364" s="14"/>
      <c r="F1364" s="14"/>
      <c r="G1364" s="82"/>
      <c r="H1364" s="107" t="str">
        <f>IF(B1364&lt;&gt;"",IF(OR(O1364=0,O1364=999),"",SUMIFS($E$2:E1364,$A$2:A1364,A1364)-SUMIFS($F$2:F1364,$A$2:A1364,A1364)),"")</f>
        <v/>
      </c>
      <c r="I1364" s="109" t="str">
        <f t="shared" si="65"/>
        <v/>
      </c>
      <c r="J1364" s="113"/>
      <c r="K1364" s="90"/>
      <c r="L1364" s="73"/>
      <c r="M1364" s="69" t="str">
        <f>IF(C1364&lt;&gt;"",DailyLog!$S$3,"")</f>
        <v/>
      </c>
      <c r="N1364" s="56" t="str">
        <f t="shared" si="64"/>
        <v/>
      </c>
      <c r="O1364" s="53" t="str">
        <f>IF($B1364&lt;&gt;"",IF(ISNUMBER(_xlfn.XMATCH($B1364,Language!$A$6:$E$6)),0,IF(ISNUMBER(_xlfn.XMATCH($B1364,Language!$A$29:$E$29)),'Lista de Prestatarios'!$B$3,VLOOKUP(B1364,'Lista de Prestatarios'!$A$2:$B$500,2,FALSE))),"")</f>
        <v/>
      </c>
      <c r="P1364" s="58" t="str">
        <f>IF(B1364&lt;&gt;"",IF(OR(D1364&gt;0,G1364&gt;0),COUNTIF($B$2:B1364,B1364),COUNTIFS($B$2:B1364,B1364,$E$2:E1364,"&gt;0")),"")</f>
        <v/>
      </c>
    </row>
    <row r="1365" spans="1:16" x14ac:dyDescent="0.35">
      <c r="A1365" s="51" t="str">
        <f t="shared" si="63"/>
        <v/>
      </c>
      <c r="B1365" s="102"/>
      <c r="C1365" s="4"/>
      <c r="D1365" s="14"/>
      <c r="E1365" s="14"/>
      <c r="F1365" s="14"/>
      <c r="G1365" s="82"/>
      <c r="H1365" s="107" t="str">
        <f>IF(B1365&lt;&gt;"",IF(OR(O1365=0,O1365=999),"",SUMIFS($E$2:E1365,$A$2:A1365,A1365)-SUMIFS($F$2:F1365,$A$2:A1365,A1365)),"")</f>
        <v/>
      </c>
      <c r="I1365" s="109" t="str">
        <f t="shared" si="65"/>
        <v/>
      </c>
      <c r="J1365" s="113"/>
      <c r="K1365" s="90"/>
      <c r="L1365" s="73"/>
      <c r="M1365" s="69" t="str">
        <f>IF(C1365&lt;&gt;"",DailyLog!$S$3,"")</f>
        <v/>
      </c>
      <c r="N1365" s="56" t="str">
        <f t="shared" si="64"/>
        <v/>
      </c>
      <c r="O1365" s="53" t="str">
        <f>IF($B1365&lt;&gt;"",IF(ISNUMBER(_xlfn.XMATCH($B1365,Language!$A$6:$E$6)),0,IF(ISNUMBER(_xlfn.XMATCH($B1365,Language!$A$29:$E$29)),'Lista de Prestatarios'!$B$3,VLOOKUP(B1365,'Lista de Prestatarios'!$A$2:$B$500,2,FALSE))),"")</f>
        <v/>
      </c>
      <c r="P1365" s="58" t="str">
        <f>IF(B1365&lt;&gt;"",IF(OR(D1365&gt;0,G1365&gt;0),COUNTIF($B$2:B1365,B1365),COUNTIFS($B$2:B1365,B1365,$E$2:E1365,"&gt;0")),"")</f>
        <v/>
      </c>
    </row>
    <row r="1366" spans="1:16" x14ac:dyDescent="0.35">
      <c r="A1366" s="51" t="str">
        <f t="shared" si="63"/>
        <v/>
      </c>
      <c r="B1366" s="102"/>
      <c r="C1366" s="4"/>
      <c r="D1366" s="14"/>
      <c r="E1366" s="14"/>
      <c r="F1366" s="14"/>
      <c r="G1366" s="82"/>
      <c r="H1366" s="107" t="str">
        <f>IF(B1366&lt;&gt;"",IF(OR(O1366=0,O1366=999),"",SUMIFS($E$2:E1366,$A$2:A1366,A1366)-SUMIFS($F$2:F1366,$A$2:A1366,A1366)),"")</f>
        <v/>
      </c>
      <c r="I1366" s="109" t="str">
        <f t="shared" si="65"/>
        <v/>
      </c>
      <c r="J1366" s="113"/>
      <c r="K1366" s="90"/>
      <c r="L1366" s="73"/>
      <c r="M1366" s="69" t="str">
        <f>IF(C1366&lt;&gt;"",DailyLog!$S$3,"")</f>
        <v/>
      </c>
      <c r="N1366" s="56" t="str">
        <f t="shared" si="64"/>
        <v/>
      </c>
      <c r="O1366" s="53" t="str">
        <f>IF($B1366&lt;&gt;"",IF(ISNUMBER(_xlfn.XMATCH($B1366,Language!$A$6:$E$6)),0,IF(ISNUMBER(_xlfn.XMATCH($B1366,Language!$A$29:$E$29)),'Lista de Prestatarios'!$B$3,VLOOKUP(B1366,'Lista de Prestatarios'!$A$2:$B$500,2,FALSE))),"")</f>
        <v/>
      </c>
      <c r="P1366" s="58" t="str">
        <f>IF(B1366&lt;&gt;"",IF(OR(D1366&gt;0,G1366&gt;0),COUNTIF($B$2:B1366,B1366),COUNTIFS($B$2:B1366,B1366,$E$2:E1366,"&gt;0")),"")</f>
        <v/>
      </c>
    </row>
    <row r="1367" spans="1:16" x14ac:dyDescent="0.35">
      <c r="A1367" s="51" t="str">
        <f t="shared" si="63"/>
        <v/>
      </c>
      <c r="B1367" s="102"/>
      <c r="C1367" s="4"/>
      <c r="D1367" s="14"/>
      <c r="E1367" s="14"/>
      <c r="F1367" s="14"/>
      <c r="G1367" s="82"/>
      <c r="H1367" s="107" t="str">
        <f>IF(B1367&lt;&gt;"",IF(OR(O1367=0,O1367=999),"",SUMIFS($E$2:E1367,$A$2:A1367,A1367)-SUMIFS($F$2:F1367,$A$2:A1367,A1367)),"")</f>
        <v/>
      </c>
      <c r="I1367" s="109" t="str">
        <f t="shared" si="65"/>
        <v/>
      </c>
      <c r="J1367" s="113"/>
      <c r="K1367" s="90"/>
      <c r="L1367" s="73"/>
      <c r="M1367" s="69" t="str">
        <f>IF(C1367&lt;&gt;"",DailyLog!$S$3,"")</f>
        <v/>
      </c>
      <c r="N1367" s="56" t="str">
        <f t="shared" si="64"/>
        <v/>
      </c>
      <c r="O1367" s="53" t="str">
        <f>IF($B1367&lt;&gt;"",IF(ISNUMBER(_xlfn.XMATCH($B1367,Language!$A$6:$E$6)),0,IF(ISNUMBER(_xlfn.XMATCH($B1367,Language!$A$29:$E$29)),'Lista de Prestatarios'!$B$3,VLOOKUP(B1367,'Lista de Prestatarios'!$A$2:$B$500,2,FALSE))),"")</f>
        <v/>
      </c>
      <c r="P1367" s="58" t="str">
        <f>IF(B1367&lt;&gt;"",IF(OR(D1367&gt;0,G1367&gt;0),COUNTIF($B$2:B1367,B1367),COUNTIFS($B$2:B1367,B1367,$E$2:E1367,"&gt;0")),"")</f>
        <v/>
      </c>
    </row>
    <row r="1368" spans="1:16" x14ac:dyDescent="0.35">
      <c r="A1368" s="51" t="str">
        <f t="shared" si="63"/>
        <v/>
      </c>
      <c r="B1368" s="102"/>
      <c r="C1368" s="4"/>
      <c r="D1368" s="14"/>
      <c r="E1368" s="14"/>
      <c r="F1368" s="14"/>
      <c r="G1368" s="82"/>
      <c r="H1368" s="107" t="str">
        <f>IF(B1368&lt;&gt;"",IF(OR(O1368=0,O1368=999),"",SUMIFS($E$2:E1368,$A$2:A1368,A1368)-SUMIFS($F$2:F1368,$A$2:A1368,A1368)),"")</f>
        <v/>
      </c>
      <c r="I1368" s="109" t="str">
        <f t="shared" si="65"/>
        <v/>
      </c>
      <c r="J1368" s="113"/>
      <c r="K1368" s="90"/>
      <c r="L1368" s="73"/>
      <c r="M1368" s="69" t="str">
        <f>IF(C1368&lt;&gt;"",DailyLog!$S$3,"")</f>
        <v/>
      </c>
      <c r="N1368" s="56" t="str">
        <f t="shared" si="64"/>
        <v/>
      </c>
      <c r="O1368" s="53" t="str">
        <f>IF($B1368&lt;&gt;"",IF(ISNUMBER(_xlfn.XMATCH($B1368,Language!$A$6:$E$6)),0,IF(ISNUMBER(_xlfn.XMATCH($B1368,Language!$A$29:$E$29)),'Lista de Prestatarios'!$B$3,VLOOKUP(B1368,'Lista de Prestatarios'!$A$2:$B$500,2,FALSE))),"")</f>
        <v/>
      </c>
      <c r="P1368" s="58" t="str">
        <f>IF(B1368&lt;&gt;"",IF(OR(D1368&gt;0,G1368&gt;0),COUNTIF($B$2:B1368,B1368),COUNTIFS($B$2:B1368,B1368,$E$2:E1368,"&gt;0")),"")</f>
        <v/>
      </c>
    </row>
    <row r="1369" spans="1:16" x14ac:dyDescent="0.35">
      <c r="A1369" s="51" t="str">
        <f t="shared" si="63"/>
        <v/>
      </c>
      <c r="B1369" s="102"/>
      <c r="C1369" s="4"/>
      <c r="D1369" s="14"/>
      <c r="E1369" s="14"/>
      <c r="F1369" s="14"/>
      <c r="G1369" s="82"/>
      <c r="H1369" s="107" t="str">
        <f>IF(B1369&lt;&gt;"",IF(OR(O1369=0,O1369=999),"",SUMIFS($E$2:E1369,$A$2:A1369,A1369)-SUMIFS($F$2:F1369,$A$2:A1369,A1369)),"")</f>
        <v/>
      </c>
      <c r="I1369" s="109" t="str">
        <f t="shared" si="65"/>
        <v/>
      </c>
      <c r="J1369" s="113"/>
      <c r="K1369" s="90"/>
      <c r="L1369" s="73"/>
      <c r="M1369" s="69" t="str">
        <f>IF(C1369&lt;&gt;"",DailyLog!$S$3,"")</f>
        <v/>
      </c>
      <c r="N1369" s="56" t="str">
        <f t="shared" si="64"/>
        <v/>
      </c>
      <c r="O1369" s="53" t="str">
        <f>IF($B1369&lt;&gt;"",IF(ISNUMBER(_xlfn.XMATCH($B1369,Language!$A$6:$E$6)),0,IF(ISNUMBER(_xlfn.XMATCH($B1369,Language!$A$29:$E$29)),'Lista de Prestatarios'!$B$3,VLOOKUP(B1369,'Lista de Prestatarios'!$A$2:$B$500,2,FALSE))),"")</f>
        <v/>
      </c>
      <c r="P1369" s="58" t="str">
        <f>IF(B1369&lt;&gt;"",IF(OR(D1369&gt;0,G1369&gt;0),COUNTIF($B$2:B1369,B1369),COUNTIFS($B$2:B1369,B1369,$E$2:E1369,"&gt;0")),"")</f>
        <v/>
      </c>
    </row>
    <row r="1370" spans="1:16" x14ac:dyDescent="0.35">
      <c r="A1370" s="51" t="str">
        <f t="shared" si="63"/>
        <v/>
      </c>
      <c r="B1370" s="102"/>
      <c r="C1370" s="4"/>
      <c r="D1370" s="14"/>
      <c r="E1370" s="14"/>
      <c r="F1370" s="14"/>
      <c r="G1370" s="82"/>
      <c r="H1370" s="107" t="str">
        <f>IF(B1370&lt;&gt;"",IF(OR(O1370=0,O1370=999),"",SUMIFS($E$2:E1370,$A$2:A1370,A1370)-SUMIFS($F$2:F1370,$A$2:A1370,A1370)),"")</f>
        <v/>
      </c>
      <c r="I1370" s="109" t="str">
        <f t="shared" si="65"/>
        <v/>
      </c>
      <c r="J1370" s="113"/>
      <c r="K1370" s="90"/>
      <c r="L1370" s="73"/>
      <c r="M1370" s="69" t="str">
        <f>IF(C1370&lt;&gt;"",DailyLog!$S$3,"")</f>
        <v/>
      </c>
      <c r="N1370" s="56" t="str">
        <f t="shared" si="64"/>
        <v/>
      </c>
      <c r="O1370" s="53" t="str">
        <f>IF($B1370&lt;&gt;"",IF(ISNUMBER(_xlfn.XMATCH($B1370,Language!$A$6:$E$6)),0,IF(ISNUMBER(_xlfn.XMATCH($B1370,Language!$A$29:$E$29)),'Lista de Prestatarios'!$B$3,VLOOKUP(B1370,'Lista de Prestatarios'!$A$2:$B$500,2,FALSE))),"")</f>
        <v/>
      </c>
      <c r="P1370" s="58" t="str">
        <f>IF(B1370&lt;&gt;"",IF(OR(D1370&gt;0,G1370&gt;0),COUNTIF($B$2:B1370,B1370),COUNTIFS($B$2:B1370,B1370,$E$2:E1370,"&gt;0")),"")</f>
        <v/>
      </c>
    </row>
    <row r="1371" spans="1:16" x14ac:dyDescent="0.35">
      <c r="A1371" s="51" t="str">
        <f t="shared" si="63"/>
        <v/>
      </c>
      <c r="B1371" s="102"/>
      <c r="C1371" s="4"/>
      <c r="D1371" s="14"/>
      <c r="E1371" s="14"/>
      <c r="F1371" s="14"/>
      <c r="G1371" s="82"/>
      <c r="H1371" s="107" t="str">
        <f>IF(B1371&lt;&gt;"",IF(OR(O1371=0,O1371=999),"",SUMIFS($E$2:E1371,$A$2:A1371,A1371)-SUMIFS($F$2:F1371,$A$2:A1371,A1371)),"")</f>
        <v/>
      </c>
      <c r="I1371" s="109" t="str">
        <f t="shared" si="65"/>
        <v/>
      </c>
      <c r="J1371" s="113"/>
      <c r="K1371" s="90"/>
      <c r="L1371" s="73"/>
      <c r="M1371" s="69" t="str">
        <f>IF(C1371&lt;&gt;"",DailyLog!$S$3,"")</f>
        <v/>
      </c>
      <c r="N1371" s="56" t="str">
        <f t="shared" si="64"/>
        <v/>
      </c>
      <c r="O1371" s="53" t="str">
        <f>IF($B1371&lt;&gt;"",IF(ISNUMBER(_xlfn.XMATCH($B1371,Language!$A$6:$E$6)),0,IF(ISNUMBER(_xlfn.XMATCH($B1371,Language!$A$29:$E$29)),'Lista de Prestatarios'!$B$3,VLOOKUP(B1371,'Lista de Prestatarios'!$A$2:$B$500,2,FALSE))),"")</f>
        <v/>
      </c>
      <c r="P1371" s="58" t="str">
        <f>IF(B1371&lt;&gt;"",IF(OR(D1371&gt;0,G1371&gt;0),COUNTIF($B$2:B1371,B1371),COUNTIFS($B$2:B1371,B1371,$E$2:E1371,"&gt;0")),"")</f>
        <v/>
      </c>
    </row>
    <row r="1372" spans="1:16" x14ac:dyDescent="0.35">
      <c r="A1372" s="51" t="str">
        <f t="shared" si="63"/>
        <v/>
      </c>
      <c r="B1372" s="102"/>
      <c r="C1372" s="4"/>
      <c r="D1372" s="14"/>
      <c r="E1372" s="14"/>
      <c r="F1372" s="14"/>
      <c r="G1372" s="82"/>
      <c r="H1372" s="107" t="str">
        <f>IF(B1372&lt;&gt;"",IF(OR(O1372=0,O1372=999),"",SUMIFS($E$2:E1372,$A$2:A1372,A1372)-SUMIFS($F$2:F1372,$A$2:A1372,A1372)),"")</f>
        <v/>
      </c>
      <c r="I1372" s="109" t="str">
        <f t="shared" si="65"/>
        <v/>
      </c>
      <c r="J1372" s="113"/>
      <c r="K1372" s="90"/>
      <c r="L1372" s="73"/>
      <c r="M1372" s="69" t="str">
        <f>IF(C1372&lt;&gt;"",DailyLog!$S$3,"")</f>
        <v/>
      </c>
      <c r="N1372" s="56" t="str">
        <f t="shared" si="64"/>
        <v/>
      </c>
      <c r="O1372" s="53" t="str">
        <f>IF($B1372&lt;&gt;"",IF(ISNUMBER(_xlfn.XMATCH($B1372,Language!$A$6:$E$6)),0,IF(ISNUMBER(_xlfn.XMATCH($B1372,Language!$A$29:$E$29)),'Lista de Prestatarios'!$B$3,VLOOKUP(B1372,'Lista de Prestatarios'!$A$2:$B$500,2,FALSE))),"")</f>
        <v/>
      </c>
      <c r="P1372" s="58" t="str">
        <f>IF(B1372&lt;&gt;"",IF(OR(D1372&gt;0,G1372&gt;0),COUNTIF($B$2:B1372,B1372),COUNTIFS($B$2:B1372,B1372,$E$2:E1372,"&gt;0")),"")</f>
        <v/>
      </c>
    </row>
    <row r="1373" spans="1:16" x14ac:dyDescent="0.35">
      <c r="A1373" s="51" t="str">
        <f t="shared" si="63"/>
        <v/>
      </c>
      <c r="B1373" s="102"/>
      <c r="C1373" s="4"/>
      <c r="D1373" s="14"/>
      <c r="E1373" s="14"/>
      <c r="F1373" s="14"/>
      <c r="G1373" s="82"/>
      <c r="H1373" s="107" t="str">
        <f>IF(B1373&lt;&gt;"",IF(OR(O1373=0,O1373=999),"",SUMIFS($E$2:E1373,$A$2:A1373,A1373)-SUMIFS($F$2:F1373,$A$2:A1373,A1373)),"")</f>
        <v/>
      </c>
      <c r="I1373" s="109" t="str">
        <f t="shared" si="65"/>
        <v/>
      </c>
      <c r="J1373" s="113"/>
      <c r="K1373" s="90"/>
      <c r="L1373" s="73"/>
      <c r="M1373" s="69" t="str">
        <f>IF(C1373&lt;&gt;"",DailyLog!$S$3,"")</f>
        <v/>
      </c>
      <c r="N1373" s="56" t="str">
        <f t="shared" si="64"/>
        <v/>
      </c>
      <c r="O1373" s="53" t="str">
        <f>IF($B1373&lt;&gt;"",IF(ISNUMBER(_xlfn.XMATCH($B1373,Language!$A$6:$E$6)),0,IF(ISNUMBER(_xlfn.XMATCH($B1373,Language!$A$29:$E$29)),'Lista de Prestatarios'!$B$3,VLOOKUP(B1373,'Lista de Prestatarios'!$A$2:$B$500,2,FALSE))),"")</f>
        <v/>
      </c>
      <c r="P1373" s="58" t="str">
        <f>IF(B1373&lt;&gt;"",IF(OR(D1373&gt;0,G1373&gt;0),COUNTIF($B$2:B1373,B1373),COUNTIFS($B$2:B1373,B1373,$E$2:E1373,"&gt;0")),"")</f>
        <v/>
      </c>
    </row>
    <row r="1374" spans="1:16" x14ac:dyDescent="0.35">
      <c r="A1374" s="51" t="str">
        <f t="shared" si="63"/>
        <v/>
      </c>
      <c r="B1374" s="102"/>
      <c r="C1374" s="4"/>
      <c r="D1374" s="14"/>
      <c r="E1374" s="14"/>
      <c r="F1374" s="14"/>
      <c r="G1374" s="82"/>
      <c r="H1374" s="107" t="str">
        <f>IF(B1374&lt;&gt;"",IF(OR(O1374=0,O1374=999),"",SUMIFS($E$2:E1374,$A$2:A1374,A1374)-SUMIFS($F$2:F1374,$A$2:A1374,A1374)),"")</f>
        <v/>
      </c>
      <c r="I1374" s="109" t="str">
        <f t="shared" si="65"/>
        <v/>
      </c>
      <c r="J1374" s="113"/>
      <c r="K1374" s="90"/>
      <c r="L1374" s="73"/>
      <c r="M1374" s="69" t="str">
        <f>IF(C1374&lt;&gt;"",DailyLog!$S$3,"")</f>
        <v/>
      </c>
      <c r="N1374" s="56" t="str">
        <f t="shared" si="64"/>
        <v/>
      </c>
      <c r="O1374" s="53" t="str">
        <f>IF($B1374&lt;&gt;"",IF(ISNUMBER(_xlfn.XMATCH($B1374,Language!$A$6:$E$6)),0,IF(ISNUMBER(_xlfn.XMATCH($B1374,Language!$A$29:$E$29)),'Lista de Prestatarios'!$B$3,VLOOKUP(B1374,'Lista de Prestatarios'!$A$2:$B$500,2,FALSE))),"")</f>
        <v/>
      </c>
      <c r="P1374" s="58" t="str">
        <f>IF(B1374&lt;&gt;"",IF(OR(D1374&gt;0,G1374&gt;0),COUNTIF($B$2:B1374,B1374),COUNTIFS($B$2:B1374,B1374,$E$2:E1374,"&gt;0")),"")</f>
        <v/>
      </c>
    </row>
    <row r="1375" spans="1:16" x14ac:dyDescent="0.35">
      <c r="A1375" s="51" t="str">
        <f t="shared" si="63"/>
        <v/>
      </c>
      <c r="B1375" s="102"/>
      <c r="C1375" s="4"/>
      <c r="D1375" s="14"/>
      <c r="E1375" s="14"/>
      <c r="F1375" s="14"/>
      <c r="G1375" s="82"/>
      <c r="H1375" s="107" t="str">
        <f>IF(B1375&lt;&gt;"",IF(OR(O1375=0,O1375=999),"",SUMIFS($E$2:E1375,$A$2:A1375,A1375)-SUMIFS($F$2:F1375,$A$2:A1375,A1375)),"")</f>
        <v/>
      </c>
      <c r="I1375" s="109" t="str">
        <f t="shared" si="65"/>
        <v/>
      </c>
      <c r="J1375" s="113"/>
      <c r="K1375" s="90"/>
      <c r="L1375" s="73"/>
      <c r="M1375" s="69" t="str">
        <f>IF(C1375&lt;&gt;"",DailyLog!$S$3,"")</f>
        <v/>
      </c>
      <c r="N1375" s="56" t="str">
        <f t="shared" si="64"/>
        <v/>
      </c>
      <c r="O1375" s="53" t="str">
        <f>IF($B1375&lt;&gt;"",IF(ISNUMBER(_xlfn.XMATCH($B1375,Language!$A$6:$E$6)),0,IF(ISNUMBER(_xlfn.XMATCH($B1375,Language!$A$29:$E$29)),'Lista de Prestatarios'!$B$3,VLOOKUP(B1375,'Lista de Prestatarios'!$A$2:$B$500,2,FALSE))),"")</f>
        <v/>
      </c>
      <c r="P1375" s="58" t="str">
        <f>IF(B1375&lt;&gt;"",IF(OR(D1375&gt;0,G1375&gt;0),COUNTIF($B$2:B1375,B1375),COUNTIFS($B$2:B1375,B1375,$E$2:E1375,"&gt;0")),"")</f>
        <v/>
      </c>
    </row>
    <row r="1376" spans="1:16" x14ac:dyDescent="0.35">
      <c r="A1376" s="51" t="str">
        <f t="shared" si="63"/>
        <v/>
      </c>
      <c r="B1376" s="102"/>
      <c r="C1376" s="4"/>
      <c r="D1376" s="14"/>
      <c r="E1376" s="14"/>
      <c r="F1376" s="14"/>
      <c r="G1376" s="82"/>
      <c r="H1376" s="107" t="str">
        <f>IF(B1376&lt;&gt;"",IF(OR(O1376=0,O1376=999),"",SUMIFS($E$2:E1376,$A$2:A1376,A1376)-SUMIFS($F$2:F1376,$A$2:A1376,A1376)),"")</f>
        <v/>
      </c>
      <c r="I1376" s="109" t="str">
        <f t="shared" si="65"/>
        <v/>
      </c>
      <c r="J1376" s="113"/>
      <c r="K1376" s="90"/>
      <c r="L1376" s="73"/>
      <c r="M1376" s="69" t="str">
        <f>IF(C1376&lt;&gt;"",DailyLog!$S$3,"")</f>
        <v/>
      </c>
      <c r="N1376" s="56" t="str">
        <f t="shared" si="64"/>
        <v/>
      </c>
      <c r="O1376" s="53" t="str">
        <f>IF($B1376&lt;&gt;"",IF(ISNUMBER(_xlfn.XMATCH($B1376,Language!$A$6:$E$6)),0,IF(ISNUMBER(_xlfn.XMATCH($B1376,Language!$A$29:$E$29)),'Lista de Prestatarios'!$B$3,VLOOKUP(B1376,'Lista de Prestatarios'!$A$2:$B$500,2,FALSE))),"")</f>
        <v/>
      </c>
      <c r="P1376" s="58" t="str">
        <f>IF(B1376&lt;&gt;"",IF(OR(D1376&gt;0,G1376&gt;0),COUNTIF($B$2:B1376,B1376),COUNTIFS($B$2:B1376,B1376,$E$2:E1376,"&gt;0")),"")</f>
        <v/>
      </c>
    </row>
    <row r="1377" spans="1:16" x14ac:dyDescent="0.35">
      <c r="A1377" s="51" t="str">
        <f t="shared" si="63"/>
        <v/>
      </c>
      <c r="B1377" s="102"/>
      <c r="C1377" s="4"/>
      <c r="D1377" s="14"/>
      <c r="E1377" s="14"/>
      <c r="F1377" s="14"/>
      <c r="G1377" s="82"/>
      <c r="H1377" s="107" t="str">
        <f>IF(B1377&lt;&gt;"",IF(OR(O1377=0,O1377=999),"",SUMIFS($E$2:E1377,$A$2:A1377,A1377)-SUMIFS($F$2:F1377,$A$2:A1377,A1377)),"")</f>
        <v/>
      </c>
      <c r="I1377" s="109" t="str">
        <f t="shared" si="65"/>
        <v/>
      </c>
      <c r="J1377" s="113"/>
      <c r="K1377" s="90"/>
      <c r="L1377" s="73"/>
      <c r="M1377" s="69" t="str">
        <f>IF(C1377&lt;&gt;"",DailyLog!$S$3,"")</f>
        <v/>
      </c>
      <c r="N1377" s="56" t="str">
        <f t="shared" si="64"/>
        <v/>
      </c>
      <c r="O1377" s="53" t="str">
        <f>IF($B1377&lt;&gt;"",IF(ISNUMBER(_xlfn.XMATCH($B1377,Language!$A$6:$E$6)),0,IF(ISNUMBER(_xlfn.XMATCH($B1377,Language!$A$29:$E$29)),'Lista de Prestatarios'!$B$3,VLOOKUP(B1377,'Lista de Prestatarios'!$A$2:$B$500,2,FALSE))),"")</f>
        <v/>
      </c>
      <c r="P1377" s="58" t="str">
        <f>IF(B1377&lt;&gt;"",IF(OR(D1377&gt;0,G1377&gt;0),COUNTIF($B$2:B1377,B1377),COUNTIFS($B$2:B1377,B1377,$E$2:E1377,"&gt;0")),"")</f>
        <v/>
      </c>
    </row>
    <row r="1378" spans="1:16" x14ac:dyDescent="0.35">
      <c r="A1378" s="51" t="str">
        <f t="shared" si="63"/>
        <v/>
      </c>
      <c r="B1378" s="102"/>
      <c r="C1378" s="4"/>
      <c r="D1378" s="14"/>
      <c r="E1378" s="14"/>
      <c r="F1378" s="14"/>
      <c r="G1378" s="82"/>
      <c r="H1378" s="107" t="str">
        <f>IF(B1378&lt;&gt;"",IF(OR(O1378=0,O1378=999),"",SUMIFS($E$2:E1378,$A$2:A1378,A1378)-SUMIFS($F$2:F1378,$A$2:A1378,A1378)),"")</f>
        <v/>
      </c>
      <c r="I1378" s="109" t="str">
        <f t="shared" si="65"/>
        <v/>
      </c>
      <c r="J1378" s="113"/>
      <c r="K1378" s="90"/>
      <c r="L1378" s="73"/>
      <c r="M1378" s="69" t="str">
        <f>IF(C1378&lt;&gt;"",DailyLog!$S$3,"")</f>
        <v/>
      </c>
      <c r="N1378" s="56" t="str">
        <f t="shared" si="64"/>
        <v/>
      </c>
      <c r="O1378" s="53" t="str">
        <f>IF($B1378&lt;&gt;"",IF(ISNUMBER(_xlfn.XMATCH($B1378,Language!$A$6:$E$6)),0,IF(ISNUMBER(_xlfn.XMATCH($B1378,Language!$A$29:$E$29)),'Lista de Prestatarios'!$B$3,VLOOKUP(B1378,'Lista de Prestatarios'!$A$2:$B$500,2,FALSE))),"")</f>
        <v/>
      </c>
      <c r="P1378" s="58" t="str">
        <f>IF(B1378&lt;&gt;"",IF(OR(D1378&gt;0,G1378&gt;0),COUNTIF($B$2:B1378,B1378),COUNTIFS($B$2:B1378,B1378,$E$2:E1378,"&gt;0")),"")</f>
        <v/>
      </c>
    </row>
    <row r="1379" spans="1:16" x14ac:dyDescent="0.35">
      <c r="A1379" s="51" t="str">
        <f t="shared" si="63"/>
        <v/>
      </c>
      <c r="B1379" s="102"/>
      <c r="C1379" s="4"/>
      <c r="D1379" s="14"/>
      <c r="E1379" s="14"/>
      <c r="F1379" s="14"/>
      <c r="G1379" s="82"/>
      <c r="H1379" s="107" t="str">
        <f>IF(B1379&lt;&gt;"",IF(OR(O1379=0,O1379=999),"",SUMIFS($E$2:E1379,$A$2:A1379,A1379)-SUMIFS($F$2:F1379,$A$2:A1379,A1379)),"")</f>
        <v/>
      </c>
      <c r="I1379" s="109" t="str">
        <f t="shared" si="65"/>
        <v/>
      </c>
      <c r="J1379" s="113"/>
      <c r="K1379" s="90"/>
      <c r="L1379" s="73"/>
      <c r="M1379" s="69" t="str">
        <f>IF(C1379&lt;&gt;"",DailyLog!$S$3,"")</f>
        <v/>
      </c>
      <c r="N1379" s="56" t="str">
        <f t="shared" si="64"/>
        <v/>
      </c>
      <c r="O1379" s="53" t="str">
        <f>IF($B1379&lt;&gt;"",IF(ISNUMBER(_xlfn.XMATCH($B1379,Language!$A$6:$E$6)),0,IF(ISNUMBER(_xlfn.XMATCH($B1379,Language!$A$29:$E$29)),'Lista de Prestatarios'!$B$3,VLOOKUP(B1379,'Lista de Prestatarios'!$A$2:$B$500,2,FALSE))),"")</f>
        <v/>
      </c>
      <c r="P1379" s="58" t="str">
        <f>IF(B1379&lt;&gt;"",IF(OR(D1379&gt;0,G1379&gt;0),COUNTIF($B$2:B1379,B1379),COUNTIFS($B$2:B1379,B1379,$E$2:E1379,"&gt;0")),"")</f>
        <v/>
      </c>
    </row>
    <row r="1380" spans="1:16" x14ac:dyDescent="0.35">
      <c r="A1380" s="51" t="str">
        <f t="shared" si="63"/>
        <v/>
      </c>
      <c r="B1380" s="102"/>
      <c r="C1380" s="4"/>
      <c r="D1380" s="14"/>
      <c r="E1380" s="14"/>
      <c r="F1380" s="14"/>
      <c r="G1380" s="82"/>
      <c r="H1380" s="107" t="str">
        <f>IF(B1380&lt;&gt;"",IF(OR(O1380=0,O1380=999),"",SUMIFS($E$2:E1380,$A$2:A1380,A1380)-SUMIFS($F$2:F1380,$A$2:A1380,A1380)),"")</f>
        <v/>
      </c>
      <c r="I1380" s="109" t="str">
        <f t="shared" si="65"/>
        <v/>
      </c>
      <c r="J1380" s="113"/>
      <c r="K1380" s="90"/>
      <c r="L1380" s="73"/>
      <c r="M1380" s="69" t="str">
        <f>IF(C1380&lt;&gt;"",DailyLog!$S$3,"")</f>
        <v/>
      </c>
      <c r="N1380" s="56" t="str">
        <f t="shared" si="64"/>
        <v/>
      </c>
      <c r="O1380" s="53" t="str">
        <f>IF($B1380&lt;&gt;"",IF(ISNUMBER(_xlfn.XMATCH($B1380,Language!$A$6:$E$6)),0,IF(ISNUMBER(_xlfn.XMATCH($B1380,Language!$A$29:$E$29)),'Lista de Prestatarios'!$B$3,VLOOKUP(B1380,'Lista de Prestatarios'!$A$2:$B$500,2,FALSE))),"")</f>
        <v/>
      </c>
      <c r="P1380" s="58" t="str">
        <f>IF(B1380&lt;&gt;"",IF(OR(D1380&gt;0,G1380&gt;0),COUNTIF($B$2:B1380,B1380),COUNTIFS($B$2:B1380,B1380,$E$2:E1380,"&gt;0")),"")</f>
        <v/>
      </c>
    </row>
    <row r="1381" spans="1:16" x14ac:dyDescent="0.35">
      <c r="A1381" s="51" t="str">
        <f t="shared" si="63"/>
        <v/>
      </c>
      <c r="B1381" s="102"/>
      <c r="C1381" s="4"/>
      <c r="D1381" s="14"/>
      <c r="E1381" s="14"/>
      <c r="F1381" s="14"/>
      <c r="G1381" s="82"/>
      <c r="H1381" s="107" t="str">
        <f>IF(B1381&lt;&gt;"",IF(OR(O1381=0,O1381=999),"",SUMIFS($E$2:E1381,$A$2:A1381,A1381)-SUMIFS($F$2:F1381,$A$2:A1381,A1381)),"")</f>
        <v/>
      </c>
      <c r="I1381" s="109" t="str">
        <f t="shared" si="65"/>
        <v/>
      </c>
      <c r="J1381" s="113"/>
      <c r="K1381" s="90"/>
      <c r="L1381" s="73"/>
      <c r="M1381" s="69" t="str">
        <f>IF(C1381&lt;&gt;"",DailyLog!$S$3,"")</f>
        <v/>
      </c>
      <c r="N1381" s="56" t="str">
        <f t="shared" si="64"/>
        <v/>
      </c>
      <c r="O1381" s="53" t="str">
        <f>IF($B1381&lt;&gt;"",IF(ISNUMBER(_xlfn.XMATCH($B1381,Language!$A$6:$E$6)),0,IF(ISNUMBER(_xlfn.XMATCH($B1381,Language!$A$29:$E$29)),'Lista de Prestatarios'!$B$3,VLOOKUP(B1381,'Lista de Prestatarios'!$A$2:$B$500,2,FALSE))),"")</f>
        <v/>
      </c>
      <c r="P1381" s="58" t="str">
        <f>IF(B1381&lt;&gt;"",IF(OR(D1381&gt;0,G1381&gt;0),COUNTIF($B$2:B1381,B1381),COUNTIFS($B$2:B1381,B1381,$E$2:E1381,"&gt;0")),"")</f>
        <v/>
      </c>
    </row>
    <row r="1382" spans="1:16" x14ac:dyDescent="0.35">
      <c r="A1382" s="51" t="str">
        <f t="shared" si="63"/>
        <v/>
      </c>
      <c r="B1382" s="102"/>
      <c r="C1382" s="4"/>
      <c r="D1382" s="14"/>
      <c r="E1382" s="14"/>
      <c r="F1382" s="14"/>
      <c r="G1382" s="82"/>
      <c r="H1382" s="107" t="str">
        <f>IF(B1382&lt;&gt;"",IF(OR(O1382=0,O1382=999),"",SUMIFS($E$2:E1382,$A$2:A1382,A1382)-SUMIFS($F$2:F1382,$A$2:A1382,A1382)),"")</f>
        <v/>
      </c>
      <c r="I1382" s="109" t="str">
        <f t="shared" si="65"/>
        <v/>
      </c>
      <c r="J1382" s="113"/>
      <c r="K1382" s="90"/>
      <c r="L1382" s="73"/>
      <c r="M1382" s="69" t="str">
        <f>IF(C1382&lt;&gt;"",DailyLog!$S$3,"")</f>
        <v/>
      </c>
      <c r="N1382" s="56" t="str">
        <f t="shared" si="64"/>
        <v/>
      </c>
      <c r="O1382" s="53" t="str">
        <f>IF($B1382&lt;&gt;"",IF(ISNUMBER(_xlfn.XMATCH($B1382,Language!$A$6:$E$6)),0,IF(ISNUMBER(_xlfn.XMATCH($B1382,Language!$A$29:$E$29)),'Lista de Prestatarios'!$B$3,VLOOKUP(B1382,'Lista de Prestatarios'!$A$2:$B$500,2,FALSE))),"")</f>
        <v/>
      </c>
      <c r="P1382" s="58" t="str">
        <f>IF(B1382&lt;&gt;"",IF(OR(D1382&gt;0,G1382&gt;0),COUNTIF($B$2:B1382,B1382),COUNTIFS($B$2:B1382,B1382,$E$2:E1382,"&gt;0")),"")</f>
        <v/>
      </c>
    </row>
    <row r="1383" spans="1:16" x14ac:dyDescent="0.35">
      <c r="A1383" s="51" t="str">
        <f t="shared" si="63"/>
        <v/>
      </c>
      <c r="B1383" s="102"/>
      <c r="C1383" s="4"/>
      <c r="D1383" s="14"/>
      <c r="E1383" s="14"/>
      <c r="F1383" s="14"/>
      <c r="G1383" s="82"/>
      <c r="H1383" s="107" t="str">
        <f>IF(B1383&lt;&gt;"",IF(OR(O1383=0,O1383=999),"",SUMIFS($E$2:E1383,$A$2:A1383,A1383)-SUMIFS($F$2:F1383,$A$2:A1383,A1383)),"")</f>
        <v/>
      </c>
      <c r="I1383" s="109" t="str">
        <f t="shared" si="65"/>
        <v/>
      </c>
      <c r="J1383" s="113"/>
      <c r="K1383" s="90"/>
      <c r="L1383" s="73"/>
      <c r="M1383" s="69" t="str">
        <f>IF(C1383&lt;&gt;"",DailyLog!$S$3,"")</f>
        <v/>
      </c>
      <c r="N1383" s="56" t="str">
        <f t="shared" si="64"/>
        <v/>
      </c>
      <c r="O1383" s="53" t="str">
        <f>IF($B1383&lt;&gt;"",IF(ISNUMBER(_xlfn.XMATCH($B1383,Language!$A$6:$E$6)),0,IF(ISNUMBER(_xlfn.XMATCH($B1383,Language!$A$29:$E$29)),'Lista de Prestatarios'!$B$3,VLOOKUP(B1383,'Lista de Prestatarios'!$A$2:$B$500,2,FALSE))),"")</f>
        <v/>
      </c>
      <c r="P1383" s="58" t="str">
        <f>IF(B1383&lt;&gt;"",IF(OR(D1383&gt;0,G1383&gt;0),COUNTIF($B$2:B1383,B1383),COUNTIFS($B$2:B1383,B1383,$E$2:E1383,"&gt;0")),"")</f>
        <v/>
      </c>
    </row>
    <row r="1384" spans="1:16" x14ac:dyDescent="0.35">
      <c r="A1384" s="51" t="str">
        <f t="shared" si="63"/>
        <v/>
      </c>
      <c r="B1384" s="102"/>
      <c r="C1384" s="4"/>
      <c r="D1384" s="14"/>
      <c r="E1384" s="14"/>
      <c r="F1384" s="14"/>
      <c r="G1384" s="82"/>
      <c r="H1384" s="107" t="str">
        <f>IF(B1384&lt;&gt;"",IF(OR(O1384=0,O1384=999),"",SUMIFS($E$2:E1384,$A$2:A1384,A1384)-SUMIFS($F$2:F1384,$A$2:A1384,A1384)),"")</f>
        <v/>
      </c>
      <c r="I1384" s="109" t="str">
        <f t="shared" si="65"/>
        <v/>
      </c>
      <c r="J1384" s="113"/>
      <c r="K1384" s="90"/>
      <c r="L1384" s="73"/>
      <c r="M1384" s="69" t="str">
        <f>IF(C1384&lt;&gt;"",DailyLog!$S$3,"")</f>
        <v/>
      </c>
      <c r="N1384" s="56" t="str">
        <f t="shared" si="64"/>
        <v/>
      </c>
      <c r="O1384" s="53" t="str">
        <f>IF($B1384&lt;&gt;"",IF(ISNUMBER(_xlfn.XMATCH($B1384,Language!$A$6:$E$6)),0,IF(ISNUMBER(_xlfn.XMATCH($B1384,Language!$A$29:$E$29)),'Lista de Prestatarios'!$B$3,VLOOKUP(B1384,'Lista de Prestatarios'!$A$2:$B$500,2,FALSE))),"")</f>
        <v/>
      </c>
      <c r="P1384" s="58" t="str">
        <f>IF(B1384&lt;&gt;"",IF(OR(D1384&gt;0,G1384&gt;0),COUNTIF($B$2:B1384,B1384),COUNTIFS($B$2:B1384,B1384,$E$2:E1384,"&gt;0")),"")</f>
        <v/>
      </c>
    </row>
    <row r="1385" spans="1:16" x14ac:dyDescent="0.35">
      <c r="A1385" s="51" t="str">
        <f t="shared" si="63"/>
        <v/>
      </c>
      <c r="B1385" s="102"/>
      <c r="C1385" s="4"/>
      <c r="D1385" s="14"/>
      <c r="E1385" s="14"/>
      <c r="F1385" s="14"/>
      <c r="G1385" s="82"/>
      <c r="H1385" s="107" t="str">
        <f>IF(B1385&lt;&gt;"",IF(OR(O1385=0,O1385=999),"",SUMIFS($E$2:E1385,$A$2:A1385,A1385)-SUMIFS($F$2:F1385,$A$2:A1385,A1385)),"")</f>
        <v/>
      </c>
      <c r="I1385" s="109" t="str">
        <f t="shared" si="65"/>
        <v/>
      </c>
      <c r="J1385" s="113"/>
      <c r="K1385" s="90"/>
      <c r="L1385" s="73"/>
      <c r="M1385" s="69" t="str">
        <f>IF(C1385&lt;&gt;"",DailyLog!$S$3,"")</f>
        <v/>
      </c>
      <c r="N1385" s="56" t="str">
        <f t="shared" si="64"/>
        <v/>
      </c>
      <c r="O1385" s="53" t="str">
        <f>IF($B1385&lt;&gt;"",IF(ISNUMBER(_xlfn.XMATCH($B1385,Language!$A$6:$E$6)),0,IF(ISNUMBER(_xlfn.XMATCH($B1385,Language!$A$29:$E$29)),'Lista de Prestatarios'!$B$3,VLOOKUP(B1385,'Lista de Prestatarios'!$A$2:$B$500,2,FALSE))),"")</f>
        <v/>
      </c>
      <c r="P1385" s="58" t="str">
        <f>IF(B1385&lt;&gt;"",IF(OR(D1385&gt;0,G1385&gt;0),COUNTIF($B$2:B1385,B1385),COUNTIFS($B$2:B1385,B1385,$E$2:E1385,"&gt;0")),"")</f>
        <v/>
      </c>
    </row>
    <row r="1386" spans="1:16" x14ac:dyDescent="0.35">
      <c r="A1386" s="51" t="str">
        <f t="shared" si="63"/>
        <v/>
      </c>
      <c r="B1386" s="102"/>
      <c r="C1386" s="4"/>
      <c r="D1386" s="14"/>
      <c r="E1386" s="14"/>
      <c r="F1386" s="14"/>
      <c r="G1386" s="82"/>
      <c r="H1386" s="107" t="str">
        <f>IF(B1386&lt;&gt;"",IF(OR(O1386=0,O1386=999),"",SUMIFS($E$2:E1386,$A$2:A1386,A1386)-SUMIFS($F$2:F1386,$A$2:A1386,A1386)),"")</f>
        <v/>
      </c>
      <c r="I1386" s="109" t="str">
        <f t="shared" si="65"/>
        <v/>
      </c>
      <c r="J1386" s="113"/>
      <c r="K1386" s="90"/>
      <c r="L1386" s="73"/>
      <c r="M1386" s="69" t="str">
        <f>IF(C1386&lt;&gt;"",DailyLog!$S$3,"")</f>
        <v/>
      </c>
      <c r="N1386" s="56" t="str">
        <f t="shared" si="64"/>
        <v/>
      </c>
      <c r="O1386" s="53" t="str">
        <f>IF($B1386&lt;&gt;"",IF(ISNUMBER(_xlfn.XMATCH($B1386,Language!$A$6:$E$6)),0,IF(ISNUMBER(_xlfn.XMATCH($B1386,Language!$A$29:$E$29)),'Lista de Prestatarios'!$B$3,VLOOKUP(B1386,'Lista de Prestatarios'!$A$2:$B$500,2,FALSE))),"")</f>
        <v/>
      </c>
      <c r="P1386" s="58" t="str">
        <f>IF(B1386&lt;&gt;"",IF(OR(D1386&gt;0,G1386&gt;0),COUNTIF($B$2:B1386,B1386),COUNTIFS($B$2:B1386,B1386,$E$2:E1386,"&gt;0")),"")</f>
        <v/>
      </c>
    </row>
    <row r="1387" spans="1:16" x14ac:dyDescent="0.35">
      <c r="A1387" s="51" t="str">
        <f t="shared" si="63"/>
        <v/>
      </c>
      <c r="B1387" s="102"/>
      <c r="C1387" s="4"/>
      <c r="D1387" s="14"/>
      <c r="E1387" s="14"/>
      <c r="F1387" s="14"/>
      <c r="G1387" s="82"/>
      <c r="H1387" s="107" t="str">
        <f>IF(B1387&lt;&gt;"",IF(OR(O1387=0,O1387=999),"",SUMIFS($E$2:E1387,$A$2:A1387,A1387)-SUMIFS($F$2:F1387,$A$2:A1387,A1387)),"")</f>
        <v/>
      </c>
      <c r="I1387" s="109" t="str">
        <f t="shared" si="65"/>
        <v/>
      </c>
      <c r="J1387" s="113"/>
      <c r="K1387" s="90"/>
      <c r="L1387" s="73"/>
      <c r="M1387" s="69" t="str">
        <f>IF(C1387&lt;&gt;"",DailyLog!$S$3,"")</f>
        <v/>
      </c>
      <c r="N1387" s="56" t="str">
        <f t="shared" si="64"/>
        <v/>
      </c>
      <c r="O1387" s="53" t="str">
        <f>IF($B1387&lt;&gt;"",IF(ISNUMBER(_xlfn.XMATCH($B1387,Language!$A$6:$E$6)),0,IF(ISNUMBER(_xlfn.XMATCH($B1387,Language!$A$29:$E$29)),'Lista de Prestatarios'!$B$3,VLOOKUP(B1387,'Lista de Prestatarios'!$A$2:$B$500,2,FALSE))),"")</f>
        <v/>
      </c>
      <c r="P1387" s="58" t="str">
        <f>IF(B1387&lt;&gt;"",IF(OR(D1387&gt;0,G1387&gt;0),COUNTIF($B$2:B1387,B1387),COUNTIFS($B$2:B1387,B1387,$E$2:E1387,"&gt;0")),"")</f>
        <v/>
      </c>
    </row>
    <row r="1388" spans="1:16" x14ac:dyDescent="0.35">
      <c r="A1388" s="51" t="str">
        <f t="shared" si="63"/>
        <v/>
      </c>
      <c r="B1388" s="102"/>
      <c r="C1388" s="4"/>
      <c r="D1388" s="14"/>
      <c r="E1388" s="14"/>
      <c r="F1388" s="14"/>
      <c r="G1388" s="82"/>
      <c r="H1388" s="107" t="str">
        <f>IF(B1388&lt;&gt;"",IF(OR(O1388=0,O1388=999),"",SUMIFS($E$2:E1388,$A$2:A1388,A1388)-SUMIFS($F$2:F1388,$A$2:A1388,A1388)),"")</f>
        <v/>
      </c>
      <c r="I1388" s="109" t="str">
        <f t="shared" si="65"/>
        <v/>
      </c>
      <c r="J1388" s="113"/>
      <c r="K1388" s="90"/>
      <c r="L1388" s="73"/>
      <c r="M1388" s="69" t="str">
        <f>IF(C1388&lt;&gt;"",DailyLog!$S$3,"")</f>
        <v/>
      </c>
      <c r="N1388" s="56" t="str">
        <f t="shared" si="64"/>
        <v/>
      </c>
      <c r="O1388" s="53" t="str">
        <f>IF($B1388&lt;&gt;"",IF(ISNUMBER(_xlfn.XMATCH($B1388,Language!$A$6:$E$6)),0,IF(ISNUMBER(_xlfn.XMATCH($B1388,Language!$A$29:$E$29)),'Lista de Prestatarios'!$B$3,VLOOKUP(B1388,'Lista de Prestatarios'!$A$2:$B$500,2,FALSE))),"")</f>
        <v/>
      </c>
      <c r="P1388" s="58" t="str">
        <f>IF(B1388&lt;&gt;"",IF(OR(D1388&gt;0,G1388&gt;0),COUNTIF($B$2:B1388,B1388),COUNTIFS($B$2:B1388,B1388,$E$2:E1388,"&gt;0")),"")</f>
        <v/>
      </c>
    </row>
    <row r="1389" spans="1:16" x14ac:dyDescent="0.35">
      <c r="A1389" s="51" t="str">
        <f t="shared" si="63"/>
        <v/>
      </c>
      <c r="B1389" s="102"/>
      <c r="C1389" s="4"/>
      <c r="D1389" s="14"/>
      <c r="E1389" s="14"/>
      <c r="F1389" s="14"/>
      <c r="G1389" s="82"/>
      <c r="H1389" s="107" t="str">
        <f>IF(B1389&lt;&gt;"",IF(OR(O1389=0,O1389=999),"",SUMIFS($E$2:E1389,$A$2:A1389,A1389)-SUMIFS($F$2:F1389,$A$2:A1389,A1389)),"")</f>
        <v/>
      </c>
      <c r="I1389" s="109" t="str">
        <f t="shared" si="65"/>
        <v/>
      </c>
      <c r="J1389" s="113"/>
      <c r="K1389" s="90"/>
      <c r="L1389" s="73"/>
      <c r="M1389" s="69" t="str">
        <f>IF(C1389&lt;&gt;"",DailyLog!$S$3,"")</f>
        <v/>
      </c>
      <c r="N1389" s="56" t="str">
        <f t="shared" si="64"/>
        <v/>
      </c>
      <c r="O1389" s="53" t="str">
        <f>IF($B1389&lt;&gt;"",IF(ISNUMBER(_xlfn.XMATCH($B1389,Language!$A$6:$E$6)),0,IF(ISNUMBER(_xlfn.XMATCH($B1389,Language!$A$29:$E$29)),'Lista de Prestatarios'!$B$3,VLOOKUP(B1389,'Lista de Prestatarios'!$A$2:$B$500,2,FALSE))),"")</f>
        <v/>
      </c>
      <c r="P1389" s="58" t="str">
        <f>IF(B1389&lt;&gt;"",IF(OR(D1389&gt;0,G1389&gt;0),COUNTIF($B$2:B1389,B1389),COUNTIFS($B$2:B1389,B1389,$E$2:E1389,"&gt;0")),"")</f>
        <v/>
      </c>
    </row>
    <row r="1390" spans="1:16" x14ac:dyDescent="0.35">
      <c r="A1390" s="51" t="str">
        <f t="shared" si="63"/>
        <v/>
      </c>
      <c r="B1390" s="102"/>
      <c r="C1390" s="4"/>
      <c r="D1390" s="14"/>
      <c r="E1390" s="14"/>
      <c r="F1390" s="14"/>
      <c r="G1390" s="82"/>
      <c r="H1390" s="107" t="str">
        <f>IF(B1390&lt;&gt;"",IF(OR(O1390=0,O1390=999),"",SUMIFS($E$2:E1390,$A$2:A1390,A1390)-SUMIFS($F$2:F1390,$A$2:A1390,A1390)),"")</f>
        <v/>
      </c>
      <c r="I1390" s="109" t="str">
        <f t="shared" si="65"/>
        <v/>
      </c>
      <c r="J1390" s="113"/>
      <c r="K1390" s="90"/>
      <c r="L1390" s="73"/>
      <c r="M1390" s="69" t="str">
        <f>IF(C1390&lt;&gt;"",DailyLog!$S$3,"")</f>
        <v/>
      </c>
      <c r="N1390" s="56" t="str">
        <f t="shared" si="64"/>
        <v/>
      </c>
      <c r="O1390" s="53" t="str">
        <f>IF($B1390&lt;&gt;"",IF(ISNUMBER(_xlfn.XMATCH($B1390,Language!$A$6:$E$6)),0,IF(ISNUMBER(_xlfn.XMATCH($B1390,Language!$A$29:$E$29)),'Lista de Prestatarios'!$B$3,VLOOKUP(B1390,'Lista de Prestatarios'!$A$2:$B$500,2,FALSE))),"")</f>
        <v/>
      </c>
      <c r="P1390" s="58" t="str">
        <f>IF(B1390&lt;&gt;"",IF(OR(D1390&gt;0,G1390&gt;0),COUNTIF($B$2:B1390,B1390),COUNTIFS($B$2:B1390,B1390,$E$2:E1390,"&gt;0")),"")</f>
        <v/>
      </c>
    </row>
    <row r="1391" spans="1:16" x14ac:dyDescent="0.35">
      <c r="A1391" s="51" t="str">
        <f t="shared" si="63"/>
        <v/>
      </c>
      <c r="B1391" s="102"/>
      <c r="C1391" s="4"/>
      <c r="D1391" s="14"/>
      <c r="E1391" s="14"/>
      <c r="F1391" s="14"/>
      <c r="G1391" s="82"/>
      <c r="H1391" s="107" t="str">
        <f>IF(B1391&lt;&gt;"",IF(OR(O1391=0,O1391=999),"",SUMIFS($E$2:E1391,$A$2:A1391,A1391)-SUMIFS($F$2:F1391,$A$2:A1391,A1391)),"")</f>
        <v/>
      </c>
      <c r="I1391" s="109" t="str">
        <f t="shared" si="65"/>
        <v/>
      </c>
      <c r="J1391" s="113"/>
      <c r="K1391" s="90"/>
      <c r="L1391" s="73"/>
      <c r="M1391" s="69" t="str">
        <f>IF(C1391&lt;&gt;"",DailyLog!$S$3,"")</f>
        <v/>
      </c>
      <c r="N1391" s="56" t="str">
        <f t="shared" si="64"/>
        <v/>
      </c>
      <c r="O1391" s="53" t="str">
        <f>IF($B1391&lt;&gt;"",IF(ISNUMBER(_xlfn.XMATCH($B1391,Language!$A$6:$E$6)),0,IF(ISNUMBER(_xlfn.XMATCH($B1391,Language!$A$29:$E$29)),'Lista de Prestatarios'!$B$3,VLOOKUP(B1391,'Lista de Prestatarios'!$A$2:$B$500,2,FALSE))),"")</f>
        <v/>
      </c>
      <c r="P1391" s="58" t="str">
        <f>IF(B1391&lt;&gt;"",IF(OR(D1391&gt;0,G1391&gt;0),COUNTIF($B$2:B1391,B1391),COUNTIFS($B$2:B1391,B1391,$E$2:E1391,"&gt;0")),"")</f>
        <v/>
      </c>
    </row>
    <row r="1392" spans="1:16" x14ac:dyDescent="0.35">
      <c r="A1392" s="51" t="str">
        <f t="shared" si="63"/>
        <v/>
      </c>
      <c r="B1392" s="102"/>
      <c r="C1392" s="4"/>
      <c r="D1392" s="14"/>
      <c r="E1392" s="14"/>
      <c r="F1392" s="14"/>
      <c r="G1392" s="82"/>
      <c r="H1392" s="107" t="str">
        <f>IF(B1392&lt;&gt;"",IF(OR(O1392=0,O1392=999),"",SUMIFS($E$2:E1392,$A$2:A1392,A1392)-SUMIFS($F$2:F1392,$A$2:A1392,A1392)),"")</f>
        <v/>
      </c>
      <c r="I1392" s="109" t="str">
        <f t="shared" si="65"/>
        <v/>
      </c>
      <c r="J1392" s="113"/>
      <c r="K1392" s="90"/>
      <c r="L1392" s="73"/>
      <c r="M1392" s="69" t="str">
        <f>IF(C1392&lt;&gt;"",DailyLog!$S$3,"")</f>
        <v/>
      </c>
      <c r="N1392" s="56" t="str">
        <f t="shared" si="64"/>
        <v/>
      </c>
      <c r="O1392" s="53" t="str">
        <f>IF($B1392&lt;&gt;"",IF(ISNUMBER(_xlfn.XMATCH($B1392,Language!$A$6:$E$6)),0,IF(ISNUMBER(_xlfn.XMATCH($B1392,Language!$A$29:$E$29)),'Lista de Prestatarios'!$B$3,VLOOKUP(B1392,'Lista de Prestatarios'!$A$2:$B$500,2,FALSE))),"")</f>
        <v/>
      </c>
      <c r="P1392" s="58" t="str">
        <f>IF(B1392&lt;&gt;"",IF(OR(D1392&gt;0,G1392&gt;0),COUNTIF($B$2:B1392,B1392),COUNTIFS($B$2:B1392,B1392,$E$2:E1392,"&gt;0")),"")</f>
        <v/>
      </c>
    </row>
    <row r="1393" spans="1:16" x14ac:dyDescent="0.35">
      <c r="A1393" s="51" t="str">
        <f t="shared" si="63"/>
        <v/>
      </c>
      <c r="B1393" s="102"/>
      <c r="C1393" s="4"/>
      <c r="D1393" s="14"/>
      <c r="E1393" s="14"/>
      <c r="F1393" s="14"/>
      <c r="G1393" s="82"/>
      <c r="H1393" s="107" t="str">
        <f>IF(B1393&lt;&gt;"",IF(OR(O1393=0,O1393=999),"",SUMIFS($E$2:E1393,$A$2:A1393,A1393)-SUMIFS($F$2:F1393,$A$2:A1393,A1393)),"")</f>
        <v/>
      </c>
      <c r="I1393" s="109" t="str">
        <f t="shared" si="65"/>
        <v/>
      </c>
      <c r="J1393" s="113"/>
      <c r="K1393" s="90"/>
      <c r="L1393" s="73"/>
      <c r="M1393" s="69" t="str">
        <f>IF(C1393&lt;&gt;"",DailyLog!$S$3,"")</f>
        <v/>
      </c>
      <c r="N1393" s="56" t="str">
        <f t="shared" si="64"/>
        <v/>
      </c>
      <c r="O1393" s="53" t="str">
        <f>IF($B1393&lt;&gt;"",IF(ISNUMBER(_xlfn.XMATCH($B1393,Language!$A$6:$E$6)),0,IF(ISNUMBER(_xlfn.XMATCH($B1393,Language!$A$29:$E$29)),'Lista de Prestatarios'!$B$3,VLOOKUP(B1393,'Lista de Prestatarios'!$A$2:$B$500,2,FALSE))),"")</f>
        <v/>
      </c>
      <c r="P1393" s="58" t="str">
        <f>IF(B1393&lt;&gt;"",IF(OR(D1393&gt;0,G1393&gt;0),COUNTIF($B$2:B1393,B1393),COUNTIFS($B$2:B1393,B1393,$E$2:E1393,"&gt;0")),"")</f>
        <v/>
      </c>
    </row>
    <row r="1394" spans="1:16" x14ac:dyDescent="0.35">
      <c r="A1394" s="51" t="str">
        <f t="shared" si="63"/>
        <v/>
      </c>
      <c r="B1394" s="102"/>
      <c r="C1394" s="4"/>
      <c r="D1394" s="14"/>
      <c r="E1394" s="14"/>
      <c r="F1394" s="14"/>
      <c r="G1394" s="82"/>
      <c r="H1394" s="107" t="str">
        <f>IF(B1394&lt;&gt;"",IF(OR(O1394=0,O1394=999),"",SUMIFS($E$2:E1394,$A$2:A1394,A1394)-SUMIFS($F$2:F1394,$A$2:A1394,A1394)),"")</f>
        <v/>
      </c>
      <c r="I1394" s="109" t="str">
        <f t="shared" si="65"/>
        <v/>
      </c>
      <c r="J1394" s="113"/>
      <c r="K1394" s="90"/>
      <c r="L1394" s="73"/>
      <c r="M1394" s="69" t="str">
        <f>IF(C1394&lt;&gt;"",DailyLog!$S$3,"")</f>
        <v/>
      </c>
      <c r="N1394" s="56" t="str">
        <f t="shared" si="64"/>
        <v/>
      </c>
      <c r="O1394" s="53" t="str">
        <f>IF($B1394&lt;&gt;"",IF(ISNUMBER(_xlfn.XMATCH($B1394,Language!$A$6:$E$6)),0,IF(ISNUMBER(_xlfn.XMATCH($B1394,Language!$A$29:$E$29)),'Lista de Prestatarios'!$B$3,VLOOKUP(B1394,'Lista de Prestatarios'!$A$2:$B$500,2,FALSE))),"")</f>
        <v/>
      </c>
      <c r="P1394" s="58" t="str">
        <f>IF(B1394&lt;&gt;"",IF(OR(D1394&gt;0,G1394&gt;0),COUNTIF($B$2:B1394,B1394),COUNTIFS($B$2:B1394,B1394,$E$2:E1394,"&gt;0")),"")</f>
        <v/>
      </c>
    </row>
    <row r="1395" spans="1:16" x14ac:dyDescent="0.35">
      <c r="A1395" s="51" t="str">
        <f t="shared" si="63"/>
        <v/>
      </c>
      <c r="B1395" s="102"/>
      <c r="C1395" s="4"/>
      <c r="D1395" s="14"/>
      <c r="E1395" s="14"/>
      <c r="F1395" s="14"/>
      <c r="G1395" s="82"/>
      <c r="H1395" s="107" t="str">
        <f>IF(B1395&lt;&gt;"",IF(OR(O1395=0,O1395=999),"",SUMIFS($E$2:E1395,$A$2:A1395,A1395)-SUMIFS($F$2:F1395,$A$2:A1395,A1395)),"")</f>
        <v/>
      </c>
      <c r="I1395" s="109" t="str">
        <f t="shared" si="65"/>
        <v/>
      </c>
      <c r="J1395" s="113"/>
      <c r="K1395" s="90"/>
      <c r="L1395" s="73"/>
      <c r="M1395" s="69" t="str">
        <f>IF(C1395&lt;&gt;"",DailyLog!$S$3,"")</f>
        <v/>
      </c>
      <c r="N1395" s="56" t="str">
        <f t="shared" si="64"/>
        <v/>
      </c>
      <c r="O1395" s="53" t="str">
        <f>IF($B1395&lt;&gt;"",IF(ISNUMBER(_xlfn.XMATCH($B1395,Language!$A$6:$E$6)),0,IF(ISNUMBER(_xlfn.XMATCH($B1395,Language!$A$29:$E$29)),'Lista de Prestatarios'!$B$3,VLOOKUP(B1395,'Lista de Prestatarios'!$A$2:$B$500,2,FALSE))),"")</f>
        <v/>
      </c>
      <c r="P1395" s="58" t="str">
        <f>IF(B1395&lt;&gt;"",IF(OR(D1395&gt;0,G1395&gt;0),COUNTIF($B$2:B1395,B1395),COUNTIFS($B$2:B1395,B1395,$E$2:E1395,"&gt;0")),"")</f>
        <v/>
      </c>
    </row>
    <row r="1396" spans="1:16" x14ac:dyDescent="0.35">
      <c r="A1396" s="51" t="str">
        <f t="shared" si="63"/>
        <v/>
      </c>
      <c r="B1396" s="102"/>
      <c r="C1396" s="4"/>
      <c r="D1396" s="14"/>
      <c r="E1396" s="14"/>
      <c r="F1396" s="14"/>
      <c r="G1396" s="82"/>
      <c r="H1396" s="107" t="str">
        <f>IF(B1396&lt;&gt;"",IF(OR(O1396=0,O1396=999),"",SUMIFS($E$2:E1396,$A$2:A1396,A1396)-SUMIFS($F$2:F1396,$A$2:A1396,A1396)),"")</f>
        <v/>
      </c>
      <c r="I1396" s="109" t="str">
        <f t="shared" si="65"/>
        <v/>
      </c>
      <c r="J1396" s="113"/>
      <c r="K1396" s="90"/>
      <c r="L1396" s="73"/>
      <c r="M1396" s="69" t="str">
        <f>IF(C1396&lt;&gt;"",DailyLog!$S$3,"")</f>
        <v/>
      </c>
      <c r="N1396" s="56" t="str">
        <f t="shared" si="64"/>
        <v/>
      </c>
      <c r="O1396" s="53" t="str">
        <f>IF($B1396&lt;&gt;"",IF(ISNUMBER(_xlfn.XMATCH($B1396,Language!$A$6:$E$6)),0,IF(ISNUMBER(_xlfn.XMATCH($B1396,Language!$A$29:$E$29)),'Lista de Prestatarios'!$B$3,VLOOKUP(B1396,'Lista de Prestatarios'!$A$2:$B$500,2,FALSE))),"")</f>
        <v/>
      </c>
      <c r="P1396" s="58" t="str">
        <f>IF(B1396&lt;&gt;"",IF(OR(D1396&gt;0,G1396&gt;0),COUNTIF($B$2:B1396,B1396),COUNTIFS($B$2:B1396,B1396,$E$2:E1396,"&gt;0")),"")</f>
        <v/>
      </c>
    </row>
    <row r="1397" spans="1:16" x14ac:dyDescent="0.35">
      <c r="A1397" s="51" t="str">
        <f t="shared" si="63"/>
        <v/>
      </c>
      <c r="B1397" s="102"/>
      <c r="C1397" s="4"/>
      <c r="D1397" s="14"/>
      <c r="E1397" s="14"/>
      <c r="F1397" s="14"/>
      <c r="G1397" s="82"/>
      <c r="H1397" s="107" t="str">
        <f>IF(B1397&lt;&gt;"",IF(OR(O1397=0,O1397=999),"",SUMIFS($E$2:E1397,$A$2:A1397,A1397)-SUMIFS($F$2:F1397,$A$2:A1397,A1397)),"")</f>
        <v/>
      </c>
      <c r="I1397" s="109" t="str">
        <f t="shared" si="65"/>
        <v/>
      </c>
      <c r="J1397" s="113"/>
      <c r="K1397" s="90"/>
      <c r="L1397" s="73"/>
      <c r="M1397" s="69" t="str">
        <f>IF(C1397&lt;&gt;"",DailyLog!$S$3,"")</f>
        <v/>
      </c>
      <c r="N1397" s="56" t="str">
        <f t="shared" si="64"/>
        <v/>
      </c>
      <c r="O1397" s="53" t="str">
        <f>IF($B1397&lt;&gt;"",IF(ISNUMBER(_xlfn.XMATCH($B1397,Language!$A$6:$E$6)),0,IF(ISNUMBER(_xlfn.XMATCH($B1397,Language!$A$29:$E$29)),'Lista de Prestatarios'!$B$3,VLOOKUP(B1397,'Lista de Prestatarios'!$A$2:$B$500,2,FALSE))),"")</f>
        <v/>
      </c>
      <c r="P1397" s="58" t="str">
        <f>IF(B1397&lt;&gt;"",IF(OR(D1397&gt;0,G1397&gt;0),COUNTIF($B$2:B1397,B1397),COUNTIFS($B$2:B1397,B1397,$E$2:E1397,"&gt;0")),"")</f>
        <v/>
      </c>
    </row>
    <row r="1398" spans="1:16" x14ac:dyDescent="0.35">
      <c r="A1398" s="51" t="str">
        <f t="shared" si="63"/>
        <v/>
      </c>
      <c r="B1398" s="102"/>
      <c r="C1398" s="4"/>
      <c r="D1398" s="14"/>
      <c r="E1398" s="14"/>
      <c r="F1398" s="14"/>
      <c r="G1398" s="82"/>
      <c r="H1398" s="107" t="str">
        <f>IF(B1398&lt;&gt;"",IF(OR(O1398=0,O1398=999),"",SUMIFS($E$2:E1398,$A$2:A1398,A1398)-SUMIFS($F$2:F1398,$A$2:A1398,A1398)),"")</f>
        <v/>
      </c>
      <c r="I1398" s="109" t="str">
        <f t="shared" si="65"/>
        <v/>
      </c>
      <c r="J1398" s="113"/>
      <c r="K1398" s="90"/>
      <c r="L1398" s="73"/>
      <c r="M1398" s="69" t="str">
        <f>IF(C1398&lt;&gt;"",DailyLog!$S$3,"")</f>
        <v/>
      </c>
      <c r="N1398" s="56" t="str">
        <f t="shared" si="64"/>
        <v/>
      </c>
      <c r="O1398" s="53" t="str">
        <f>IF($B1398&lt;&gt;"",IF(ISNUMBER(_xlfn.XMATCH($B1398,Language!$A$6:$E$6)),0,IF(ISNUMBER(_xlfn.XMATCH($B1398,Language!$A$29:$E$29)),'Lista de Prestatarios'!$B$3,VLOOKUP(B1398,'Lista de Prestatarios'!$A$2:$B$500,2,FALSE))),"")</f>
        <v/>
      </c>
      <c r="P1398" s="58" t="str">
        <f>IF(B1398&lt;&gt;"",IF(OR(D1398&gt;0,G1398&gt;0),COUNTIF($B$2:B1398,B1398),COUNTIFS($B$2:B1398,B1398,$E$2:E1398,"&gt;0")),"")</f>
        <v/>
      </c>
    </row>
    <row r="1399" spans="1:16" x14ac:dyDescent="0.35">
      <c r="A1399" s="51" t="str">
        <f t="shared" si="63"/>
        <v/>
      </c>
      <c r="B1399" s="102"/>
      <c r="C1399" s="4"/>
      <c r="D1399" s="14"/>
      <c r="E1399" s="14"/>
      <c r="F1399" s="14"/>
      <c r="G1399" s="82"/>
      <c r="H1399" s="107" t="str">
        <f>IF(B1399&lt;&gt;"",IF(OR(O1399=0,O1399=999),"",SUMIFS($E$2:E1399,$A$2:A1399,A1399)-SUMIFS($F$2:F1399,$A$2:A1399,A1399)),"")</f>
        <v/>
      </c>
      <c r="I1399" s="109" t="str">
        <f t="shared" si="65"/>
        <v/>
      </c>
      <c r="J1399" s="113"/>
      <c r="K1399" s="90"/>
      <c r="L1399" s="73"/>
      <c r="M1399" s="69" t="str">
        <f>IF(C1399&lt;&gt;"",DailyLog!$S$3,"")</f>
        <v/>
      </c>
      <c r="N1399" s="56" t="str">
        <f t="shared" si="64"/>
        <v/>
      </c>
      <c r="O1399" s="53" t="str">
        <f>IF($B1399&lt;&gt;"",IF(ISNUMBER(_xlfn.XMATCH($B1399,Language!$A$6:$E$6)),0,IF(ISNUMBER(_xlfn.XMATCH($B1399,Language!$A$29:$E$29)),'Lista de Prestatarios'!$B$3,VLOOKUP(B1399,'Lista de Prestatarios'!$A$2:$B$500,2,FALSE))),"")</f>
        <v/>
      </c>
      <c r="P1399" s="58" t="str">
        <f>IF(B1399&lt;&gt;"",IF(OR(D1399&gt;0,G1399&gt;0),COUNTIF($B$2:B1399,B1399),COUNTIFS($B$2:B1399,B1399,$E$2:E1399,"&gt;0")),"")</f>
        <v/>
      </c>
    </row>
    <row r="1400" spans="1:16" x14ac:dyDescent="0.35">
      <c r="A1400" s="51" t="str">
        <f t="shared" si="63"/>
        <v/>
      </c>
      <c r="B1400" s="102"/>
      <c r="C1400" s="4"/>
      <c r="D1400" s="14"/>
      <c r="E1400" s="14"/>
      <c r="F1400" s="14"/>
      <c r="G1400" s="82"/>
      <c r="H1400" s="107" t="str">
        <f>IF(B1400&lt;&gt;"",IF(OR(O1400=0,O1400=999),"",SUMIFS($E$2:E1400,$A$2:A1400,A1400)-SUMIFS($F$2:F1400,$A$2:A1400,A1400)),"")</f>
        <v/>
      </c>
      <c r="I1400" s="109" t="str">
        <f t="shared" si="65"/>
        <v/>
      </c>
      <c r="J1400" s="113"/>
      <c r="K1400" s="90"/>
      <c r="L1400" s="73"/>
      <c r="M1400" s="69" t="str">
        <f>IF(C1400&lt;&gt;"",DailyLog!$S$3,"")</f>
        <v/>
      </c>
      <c r="N1400" s="56" t="str">
        <f t="shared" si="64"/>
        <v/>
      </c>
      <c r="O1400" s="53" t="str">
        <f>IF($B1400&lt;&gt;"",IF(ISNUMBER(_xlfn.XMATCH($B1400,Language!$A$6:$E$6)),0,IF(ISNUMBER(_xlfn.XMATCH($B1400,Language!$A$29:$E$29)),'Lista de Prestatarios'!$B$3,VLOOKUP(B1400,'Lista de Prestatarios'!$A$2:$B$500,2,FALSE))),"")</f>
        <v/>
      </c>
      <c r="P1400" s="58" t="str">
        <f>IF(B1400&lt;&gt;"",IF(OR(D1400&gt;0,G1400&gt;0),COUNTIF($B$2:B1400,B1400),COUNTIFS($B$2:B1400,B1400,$E$2:E1400,"&gt;0")),"")</f>
        <v/>
      </c>
    </row>
    <row r="1401" spans="1:16" x14ac:dyDescent="0.35">
      <c r="A1401" s="51" t="str">
        <f t="shared" si="63"/>
        <v/>
      </c>
      <c r="B1401" s="102"/>
      <c r="C1401" s="4"/>
      <c r="D1401" s="14"/>
      <c r="E1401" s="14"/>
      <c r="F1401" s="14"/>
      <c r="G1401" s="82"/>
      <c r="H1401" s="107" t="str">
        <f>IF(B1401&lt;&gt;"",IF(OR(O1401=0,O1401=999),"",SUMIFS($E$2:E1401,$A$2:A1401,A1401)-SUMIFS($F$2:F1401,$A$2:A1401,A1401)),"")</f>
        <v/>
      </c>
      <c r="I1401" s="109" t="str">
        <f t="shared" si="65"/>
        <v/>
      </c>
      <c r="J1401" s="113"/>
      <c r="K1401" s="90"/>
      <c r="L1401" s="73"/>
      <c r="M1401" s="69" t="str">
        <f>IF(C1401&lt;&gt;"",DailyLog!$S$3,"")</f>
        <v/>
      </c>
      <c r="N1401" s="56" t="str">
        <f t="shared" si="64"/>
        <v/>
      </c>
      <c r="O1401" s="53" t="str">
        <f>IF($B1401&lt;&gt;"",IF(ISNUMBER(_xlfn.XMATCH($B1401,Language!$A$6:$E$6)),0,IF(ISNUMBER(_xlfn.XMATCH($B1401,Language!$A$29:$E$29)),'Lista de Prestatarios'!$B$3,VLOOKUP(B1401,'Lista de Prestatarios'!$A$2:$B$500,2,FALSE))),"")</f>
        <v/>
      </c>
      <c r="P1401" s="58" t="str">
        <f>IF(B1401&lt;&gt;"",IF(OR(D1401&gt;0,G1401&gt;0),COUNTIF($B$2:B1401,B1401),COUNTIFS($B$2:B1401,B1401,$E$2:E1401,"&gt;0")),"")</f>
        <v/>
      </c>
    </row>
    <row r="1402" spans="1:16" x14ac:dyDescent="0.35">
      <c r="A1402" s="51" t="str">
        <f t="shared" si="63"/>
        <v/>
      </c>
      <c r="B1402" s="102"/>
      <c r="C1402" s="4"/>
      <c r="D1402" s="14"/>
      <c r="E1402" s="14"/>
      <c r="F1402" s="14"/>
      <c r="G1402" s="82"/>
      <c r="H1402" s="107" t="str">
        <f>IF(B1402&lt;&gt;"",IF(OR(O1402=0,O1402=999),"",SUMIFS($E$2:E1402,$A$2:A1402,A1402)-SUMIFS($F$2:F1402,$A$2:A1402,A1402)),"")</f>
        <v/>
      </c>
      <c r="I1402" s="109" t="str">
        <f t="shared" si="65"/>
        <v/>
      </c>
      <c r="J1402" s="113"/>
      <c r="K1402" s="90"/>
      <c r="L1402" s="73"/>
      <c r="M1402" s="69" t="str">
        <f>IF(C1402&lt;&gt;"",DailyLog!$S$3,"")</f>
        <v/>
      </c>
      <c r="N1402" s="56" t="str">
        <f t="shared" si="64"/>
        <v/>
      </c>
      <c r="O1402" s="53" t="str">
        <f>IF($B1402&lt;&gt;"",IF(ISNUMBER(_xlfn.XMATCH($B1402,Language!$A$6:$E$6)),0,IF(ISNUMBER(_xlfn.XMATCH($B1402,Language!$A$29:$E$29)),'Lista de Prestatarios'!$B$3,VLOOKUP(B1402,'Lista de Prestatarios'!$A$2:$B$500,2,FALSE))),"")</f>
        <v/>
      </c>
      <c r="P1402" s="58" t="str">
        <f>IF(B1402&lt;&gt;"",IF(OR(D1402&gt;0,G1402&gt;0),COUNTIF($B$2:B1402,B1402),COUNTIFS($B$2:B1402,B1402,$E$2:E1402,"&gt;0")),"")</f>
        <v/>
      </c>
    </row>
    <row r="1403" spans="1:16" x14ac:dyDescent="0.35">
      <c r="A1403" s="51" t="str">
        <f t="shared" si="63"/>
        <v/>
      </c>
      <c r="B1403" s="102"/>
      <c r="C1403" s="4"/>
      <c r="D1403" s="14"/>
      <c r="E1403" s="14"/>
      <c r="F1403" s="14"/>
      <c r="G1403" s="82"/>
      <c r="H1403" s="107" t="str">
        <f>IF(B1403&lt;&gt;"",IF(OR(O1403=0,O1403=999),"",SUMIFS($E$2:E1403,$A$2:A1403,A1403)-SUMIFS($F$2:F1403,$A$2:A1403,A1403)),"")</f>
        <v/>
      </c>
      <c r="I1403" s="109" t="str">
        <f t="shared" si="65"/>
        <v/>
      </c>
      <c r="J1403" s="113"/>
      <c r="K1403" s="90"/>
      <c r="L1403" s="73"/>
      <c r="M1403" s="69" t="str">
        <f>IF(C1403&lt;&gt;"",DailyLog!$S$3,"")</f>
        <v/>
      </c>
      <c r="N1403" s="56" t="str">
        <f t="shared" si="64"/>
        <v/>
      </c>
      <c r="O1403" s="53" t="str">
        <f>IF($B1403&lt;&gt;"",IF(ISNUMBER(_xlfn.XMATCH($B1403,Language!$A$6:$E$6)),0,IF(ISNUMBER(_xlfn.XMATCH($B1403,Language!$A$29:$E$29)),'Lista de Prestatarios'!$B$3,VLOOKUP(B1403,'Lista de Prestatarios'!$A$2:$B$500,2,FALSE))),"")</f>
        <v/>
      </c>
      <c r="P1403" s="58" t="str">
        <f>IF(B1403&lt;&gt;"",IF(OR(D1403&gt;0,G1403&gt;0),COUNTIF($B$2:B1403,B1403),COUNTIFS($B$2:B1403,B1403,$E$2:E1403,"&gt;0")),"")</f>
        <v/>
      </c>
    </row>
    <row r="1404" spans="1:16" x14ac:dyDescent="0.35">
      <c r="A1404" s="51" t="str">
        <f t="shared" si="63"/>
        <v/>
      </c>
      <c r="B1404" s="102"/>
      <c r="C1404" s="4"/>
      <c r="D1404" s="14"/>
      <c r="E1404" s="14"/>
      <c r="F1404" s="14"/>
      <c r="G1404" s="82"/>
      <c r="H1404" s="107" t="str">
        <f>IF(B1404&lt;&gt;"",IF(OR(O1404=0,O1404=999),"",SUMIFS($E$2:E1404,$A$2:A1404,A1404)-SUMIFS($F$2:F1404,$A$2:A1404,A1404)),"")</f>
        <v/>
      </c>
      <c r="I1404" s="109" t="str">
        <f t="shared" si="65"/>
        <v/>
      </c>
      <c r="J1404" s="113"/>
      <c r="K1404" s="90"/>
      <c r="L1404" s="73"/>
      <c r="M1404" s="69" t="str">
        <f>IF(C1404&lt;&gt;"",DailyLog!$S$3,"")</f>
        <v/>
      </c>
      <c r="N1404" s="56" t="str">
        <f t="shared" si="64"/>
        <v/>
      </c>
      <c r="O1404" s="53" t="str">
        <f>IF($B1404&lt;&gt;"",IF(ISNUMBER(_xlfn.XMATCH($B1404,Language!$A$6:$E$6)),0,IF(ISNUMBER(_xlfn.XMATCH($B1404,Language!$A$29:$E$29)),'Lista de Prestatarios'!$B$3,VLOOKUP(B1404,'Lista de Prestatarios'!$A$2:$B$500,2,FALSE))),"")</f>
        <v/>
      </c>
      <c r="P1404" s="58" t="str">
        <f>IF(B1404&lt;&gt;"",IF(OR(D1404&gt;0,G1404&gt;0),COUNTIF($B$2:B1404,B1404),COUNTIFS($B$2:B1404,B1404,$E$2:E1404,"&gt;0")),"")</f>
        <v/>
      </c>
    </row>
    <row r="1405" spans="1:16" x14ac:dyDescent="0.35">
      <c r="A1405" s="51" t="str">
        <f t="shared" si="63"/>
        <v/>
      </c>
      <c r="B1405" s="102"/>
      <c r="C1405" s="4"/>
      <c r="D1405" s="14"/>
      <c r="E1405" s="14"/>
      <c r="F1405" s="14"/>
      <c r="G1405" s="82"/>
      <c r="H1405" s="107" t="str">
        <f>IF(B1405&lt;&gt;"",IF(OR(O1405=0,O1405=999),"",SUMIFS($E$2:E1405,$A$2:A1405,A1405)-SUMIFS($F$2:F1405,$A$2:A1405,A1405)),"")</f>
        <v/>
      </c>
      <c r="I1405" s="109" t="str">
        <f t="shared" si="65"/>
        <v/>
      </c>
      <c r="J1405" s="113"/>
      <c r="K1405" s="90"/>
      <c r="L1405" s="73"/>
      <c r="M1405" s="69" t="str">
        <f>IF(C1405&lt;&gt;"",DailyLog!$S$3,"")</f>
        <v/>
      </c>
      <c r="N1405" s="56" t="str">
        <f t="shared" si="64"/>
        <v/>
      </c>
      <c r="O1405" s="53" t="str">
        <f>IF($B1405&lt;&gt;"",IF(ISNUMBER(_xlfn.XMATCH($B1405,Language!$A$6:$E$6)),0,IF(ISNUMBER(_xlfn.XMATCH($B1405,Language!$A$29:$E$29)),'Lista de Prestatarios'!$B$3,VLOOKUP(B1405,'Lista de Prestatarios'!$A$2:$B$500,2,FALSE))),"")</f>
        <v/>
      </c>
      <c r="P1405" s="58" t="str">
        <f>IF(B1405&lt;&gt;"",IF(OR(D1405&gt;0,G1405&gt;0),COUNTIF($B$2:B1405,B1405),COUNTIFS($B$2:B1405,B1405,$E$2:E1405,"&gt;0")),"")</f>
        <v/>
      </c>
    </row>
    <row r="1406" spans="1:16" x14ac:dyDescent="0.35">
      <c r="A1406" s="51" t="str">
        <f t="shared" si="63"/>
        <v/>
      </c>
      <c r="B1406" s="102"/>
      <c r="C1406" s="4"/>
      <c r="D1406" s="14"/>
      <c r="E1406" s="14"/>
      <c r="F1406" s="14"/>
      <c r="G1406" s="82"/>
      <c r="H1406" s="107" t="str">
        <f>IF(B1406&lt;&gt;"",IF(OR(O1406=0,O1406=999),"",SUMIFS($E$2:E1406,$A$2:A1406,A1406)-SUMIFS($F$2:F1406,$A$2:A1406,A1406)),"")</f>
        <v/>
      </c>
      <c r="I1406" s="109" t="str">
        <f t="shared" si="65"/>
        <v/>
      </c>
      <c r="J1406" s="113"/>
      <c r="K1406" s="90"/>
      <c r="L1406" s="73"/>
      <c r="M1406" s="69" t="str">
        <f>IF(C1406&lt;&gt;"",DailyLog!$S$3,"")</f>
        <v/>
      </c>
      <c r="N1406" s="56" t="str">
        <f t="shared" si="64"/>
        <v/>
      </c>
      <c r="O1406" s="53" t="str">
        <f>IF($B1406&lt;&gt;"",IF(ISNUMBER(_xlfn.XMATCH($B1406,Language!$A$6:$E$6)),0,IF(ISNUMBER(_xlfn.XMATCH($B1406,Language!$A$29:$E$29)),'Lista de Prestatarios'!$B$3,VLOOKUP(B1406,'Lista de Prestatarios'!$A$2:$B$500,2,FALSE))),"")</f>
        <v/>
      </c>
      <c r="P1406" s="58" t="str">
        <f>IF(B1406&lt;&gt;"",IF(OR(D1406&gt;0,G1406&gt;0),COUNTIF($B$2:B1406,B1406),COUNTIFS($B$2:B1406,B1406,$E$2:E1406,"&gt;0")),"")</f>
        <v/>
      </c>
    </row>
    <row r="1407" spans="1:16" x14ac:dyDescent="0.35">
      <c r="A1407" s="51" t="str">
        <f t="shared" si="63"/>
        <v/>
      </c>
      <c r="B1407" s="102"/>
      <c r="C1407" s="4"/>
      <c r="D1407" s="14"/>
      <c r="E1407" s="14"/>
      <c r="F1407" s="14"/>
      <c r="G1407" s="82"/>
      <c r="H1407" s="107" t="str">
        <f>IF(B1407&lt;&gt;"",IF(OR(O1407=0,O1407=999),"",SUMIFS($E$2:E1407,$A$2:A1407,A1407)-SUMIFS($F$2:F1407,$A$2:A1407,A1407)),"")</f>
        <v/>
      </c>
      <c r="I1407" s="109" t="str">
        <f t="shared" si="65"/>
        <v/>
      </c>
      <c r="J1407" s="113"/>
      <c r="K1407" s="90"/>
      <c r="L1407" s="73"/>
      <c r="M1407" s="69" t="str">
        <f>IF(C1407&lt;&gt;"",DailyLog!$S$3,"")</f>
        <v/>
      </c>
      <c r="N1407" s="56" t="str">
        <f t="shared" si="64"/>
        <v/>
      </c>
      <c r="O1407" s="53" t="str">
        <f>IF($B1407&lt;&gt;"",IF(ISNUMBER(_xlfn.XMATCH($B1407,Language!$A$6:$E$6)),0,IF(ISNUMBER(_xlfn.XMATCH($B1407,Language!$A$29:$E$29)),'Lista de Prestatarios'!$B$3,VLOOKUP(B1407,'Lista de Prestatarios'!$A$2:$B$500,2,FALSE))),"")</f>
        <v/>
      </c>
      <c r="P1407" s="58" t="str">
        <f>IF(B1407&lt;&gt;"",IF(OR(D1407&gt;0,G1407&gt;0),COUNTIF($B$2:B1407,B1407),COUNTIFS($B$2:B1407,B1407,$E$2:E1407,"&gt;0")),"")</f>
        <v/>
      </c>
    </row>
    <row r="1408" spans="1:16" x14ac:dyDescent="0.35">
      <c r="A1408" s="51" t="str">
        <f t="shared" si="63"/>
        <v/>
      </c>
      <c r="B1408" s="102"/>
      <c r="C1408" s="4"/>
      <c r="D1408" s="14"/>
      <c r="E1408" s="14"/>
      <c r="F1408" s="14"/>
      <c r="G1408" s="82"/>
      <c r="H1408" s="107" t="str">
        <f>IF(B1408&lt;&gt;"",IF(OR(O1408=0,O1408=999),"",SUMIFS($E$2:E1408,$A$2:A1408,A1408)-SUMIFS($F$2:F1408,$A$2:A1408,A1408)),"")</f>
        <v/>
      </c>
      <c r="I1408" s="109" t="str">
        <f t="shared" si="65"/>
        <v/>
      </c>
      <c r="J1408" s="113"/>
      <c r="K1408" s="90"/>
      <c r="L1408" s="73"/>
      <c r="M1408" s="69" t="str">
        <f>IF(C1408&lt;&gt;"",DailyLog!$S$3,"")</f>
        <v/>
      </c>
      <c r="N1408" s="56" t="str">
        <f t="shared" si="64"/>
        <v/>
      </c>
      <c r="O1408" s="53" t="str">
        <f>IF($B1408&lt;&gt;"",IF(ISNUMBER(_xlfn.XMATCH($B1408,Language!$A$6:$E$6)),0,IF(ISNUMBER(_xlfn.XMATCH($B1408,Language!$A$29:$E$29)),'Lista de Prestatarios'!$B$3,VLOOKUP(B1408,'Lista de Prestatarios'!$A$2:$B$500,2,FALSE))),"")</f>
        <v/>
      </c>
      <c r="P1408" s="58" t="str">
        <f>IF(B1408&lt;&gt;"",IF(OR(D1408&gt;0,G1408&gt;0),COUNTIF($B$2:B1408,B1408),COUNTIFS($B$2:B1408,B1408,$E$2:E1408,"&gt;0")),"")</f>
        <v/>
      </c>
    </row>
    <row r="1409" spans="1:16" x14ac:dyDescent="0.35">
      <c r="A1409" s="51" t="str">
        <f t="shared" si="63"/>
        <v/>
      </c>
      <c r="B1409" s="102"/>
      <c r="C1409" s="4"/>
      <c r="D1409" s="14"/>
      <c r="E1409" s="14"/>
      <c r="F1409" s="14"/>
      <c r="G1409" s="82"/>
      <c r="H1409" s="107" t="str">
        <f>IF(B1409&lt;&gt;"",IF(OR(O1409=0,O1409=999),"",SUMIFS($E$2:E1409,$A$2:A1409,A1409)-SUMIFS($F$2:F1409,$A$2:A1409,A1409)),"")</f>
        <v/>
      </c>
      <c r="I1409" s="109" t="str">
        <f t="shared" si="65"/>
        <v/>
      </c>
      <c r="J1409" s="113"/>
      <c r="K1409" s="90"/>
      <c r="L1409" s="73"/>
      <c r="M1409" s="69" t="str">
        <f>IF(C1409&lt;&gt;"",DailyLog!$S$3,"")</f>
        <v/>
      </c>
      <c r="N1409" s="56" t="str">
        <f t="shared" si="64"/>
        <v/>
      </c>
      <c r="O1409" s="53" t="str">
        <f>IF($B1409&lt;&gt;"",IF(ISNUMBER(_xlfn.XMATCH($B1409,Language!$A$6:$E$6)),0,IF(ISNUMBER(_xlfn.XMATCH($B1409,Language!$A$29:$E$29)),'Lista de Prestatarios'!$B$3,VLOOKUP(B1409,'Lista de Prestatarios'!$A$2:$B$500,2,FALSE))),"")</f>
        <v/>
      </c>
      <c r="P1409" s="58" t="str">
        <f>IF(B1409&lt;&gt;"",IF(OR(D1409&gt;0,G1409&gt;0),COUNTIF($B$2:B1409,B1409),COUNTIFS($B$2:B1409,B1409,$E$2:E1409,"&gt;0")),"")</f>
        <v/>
      </c>
    </row>
    <row r="1410" spans="1:16" x14ac:dyDescent="0.35">
      <c r="A1410" s="51" t="str">
        <f t="shared" ref="A1410:A1473" si="66">IF(B1410&lt;&gt;"",O1410&amp;"."&amp;P1410,"")</f>
        <v/>
      </c>
      <c r="B1410" s="102"/>
      <c r="C1410" s="4"/>
      <c r="D1410" s="14"/>
      <c r="E1410" s="14"/>
      <c r="F1410" s="14"/>
      <c r="G1410" s="82"/>
      <c r="H1410" s="107" t="str">
        <f>IF(B1410&lt;&gt;"",IF(OR(O1410=0,O1410=999),"",SUMIFS($E$2:E1410,$A$2:A1410,A1410)-SUMIFS($F$2:F1410,$A$2:A1410,A1410)),"")</f>
        <v/>
      </c>
      <c r="I1410" s="109" t="str">
        <f t="shared" si="65"/>
        <v/>
      </c>
      <c r="J1410" s="113"/>
      <c r="K1410" s="90"/>
      <c r="L1410" s="73"/>
      <c r="M1410" s="69" t="str">
        <f>IF(C1410&lt;&gt;"",DailyLog!$S$3,"")</f>
        <v/>
      </c>
      <c r="N1410" s="56" t="str">
        <f t="shared" ref="N1410:N1473" si="67">IF(B1410&lt;&gt;"",COUNT(D1410:G1410),"")</f>
        <v/>
      </c>
      <c r="O1410" s="53" t="str">
        <f>IF($B1410&lt;&gt;"",IF(ISNUMBER(_xlfn.XMATCH($B1410,Language!$A$6:$E$6)),0,IF(ISNUMBER(_xlfn.XMATCH($B1410,Language!$A$29:$E$29)),'Lista de Prestatarios'!$B$3,VLOOKUP(B1410,'Lista de Prestatarios'!$A$2:$B$500,2,FALSE))),"")</f>
        <v/>
      </c>
      <c r="P1410" s="58" t="str">
        <f>IF(B1410&lt;&gt;"",IF(OR(D1410&gt;0,G1410&gt;0),COUNTIF($B$2:B1410,B1410),COUNTIFS($B$2:B1410,B1410,$E$2:E1410,"&gt;0")),"")</f>
        <v/>
      </c>
    </row>
    <row r="1411" spans="1:16" x14ac:dyDescent="0.35">
      <c r="A1411" s="51" t="str">
        <f t="shared" si="66"/>
        <v/>
      </c>
      <c r="B1411" s="102"/>
      <c r="C1411" s="4"/>
      <c r="D1411" s="14"/>
      <c r="E1411" s="14"/>
      <c r="F1411" s="14"/>
      <c r="G1411" s="82"/>
      <c r="H1411" s="107" t="str">
        <f>IF(B1411&lt;&gt;"",IF(OR(O1411=0,O1411=999),"",SUMIFS($E$2:E1411,$A$2:A1411,A1411)-SUMIFS($F$2:F1411,$A$2:A1411,A1411)),"")</f>
        <v/>
      </c>
      <c r="I1411" s="109" t="str">
        <f t="shared" si="65"/>
        <v/>
      </c>
      <c r="J1411" s="113"/>
      <c r="K1411" s="90"/>
      <c r="L1411" s="73"/>
      <c r="M1411" s="69" t="str">
        <f>IF(C1411&lt;&gt;"",DailyLog!$S$3,"")</f>
        <v/>
      </c>
      <c r="N1411" s="56" t="str">
        <f t="shared" si="67"/>
        <v/>
      </c>
      <c r="O1411" s="53" t="str">
        <f>IF($B1411&lt;&gt;"",IF(ISNUMBER(_xlfn.XMATCH($B1411,Language!$A$6:$E$6)),0,IF(ISNUMBER(_xlfn.XMATCH($B1411,Language!$A$29:$E$29)),'Lista de Prestatarios'!$B$3,VLOOKUP(B1411,'Lista de Prestatarios'!$A$2:$B$500,2,FALSE))),"")</f>
        <v/>
      </c>
      <c r="P1411" s="58" t="str">
        <f>IF(B1411&lt;&gt;"",IF(OR(D1411&gt;0,G1411&gt;0),COUNTIF($B$2:B1411,B1411),COUNTIFS($B$2:B1411,B1411,$E$2:E1411,"&gt;0")),"")</f>
        <v/>
      </c>
    </row>
    <row r="1412" spans="1:16" x14ac:dyDescent="0.35">
      <c r="A1412" s="51" t="str">
        <f t="shared" si="66"/>
        <v/>
      </c>
      <c r="B1412" s="102"/>
      <c r="C1412" s="4"/>
      <c r="D1412" s="14"/>
      <c r="E1412" s="14"/>
      <c r="F1412" s="14"/>
      <c r="G1412" s="82"/>
      <c r="H1412" s="107" t="str">
        <f>IF(B1412&lt;&gt;"",IF(OR(O1412=0,O1412=999),"",SUMIFS($E$2:E1412,$A$2:A1412,A1412)-SUMIFS($F$2:F1412,$A$2:A1412,A1412)),"")</f>
        <v/>
      </c>
      <c r="I1412" s="109" t="str">
        <f t="shared" ref="I1412:I1475" si="68">IF(B1412&lt;&gt;"",I1411+D1412-E1412+F1412-G1412,"")</f>
        <v/>
      </c>
      <c r="J1412" s="113"/>
      <c r="K1412" s="90"/>
      <c r="L1412" s="73"/>
      <c r="M1412" s="69" t="str">
        <f>IF(C1412&lt;&gt;"",DailyLog!$S$3,"")</f>
        <v/>
      </c>
      <c r="N1412" s="56" t="str">
        <f t="shared" si="67"/>
        <v/>
      </c>
      <c r="O1412" s="53" t="str">
        <f>IF($B1412&lt;&gt;"",IF(ISNUMBER(_xlfn.XMATCH($B1412,Language!$A$6:$E$6)),0,IF(ISNUMBER(_xlfn.XMATCH($B1412,Language!$A$29:$E$29)),'Lista de Prestatarios'!$B$3,VLOOKUP(B1412,'Lista de Prestatarios'!$A$2:$B$500,2,FALSE))),"")</f>
        <v/>
      </c>
      <c r="P1412" s="58" t="str">
        <f>IF(B1412&lt;&gt;"",IF(OR(D1412&gt;0,G1412&gt;0),COUNTIF($B$2:B1412,B1412),COUNTIFS($B$2:B1412,B1412,$E$2:E1412,"&gt;0")),"")</f>
        <v/>
      </c>
    </row>
    <row r="1413" spans="1:16" x14ac:dyDescent="0.35">
      <c r="A1413" s="51" t="str">
        <f t="shared" si="66"/>
        <v/>
      </c>
      <c r="B1413" s="102"/>
      <c r="C1413" s="4"/>
      <c r="D1413" s="14"/>
      <c r="E1413" s="14"/>
      <c r="F1413" s="14"/>
      <c r="G1413" s="82"/>
      <c r="H1413" s="107" t="str">
        <f>IF(B1413&lt;&gt;"",IF(OR(O1413=0,O1413=999),"",SUMIFS($E$2:E1413,$A$2:A1413,A1413)-SUMIFS($F$2:F1413,$A$2:A1413,A1413)),"")</f>
        <v/>
      </c>
      <c r="I1413" s="109" t="str">
        <f t="shared" si="68"/>
        <v/>
      </c>
      <c r="J1413" s="113"/>
      <c r="K1413" s="90"/>
      <c r="L1413" s="73"/>
      <c r="M1413" s="69" t="str">
        <f>IF(C1413&lt;&gt;"",DailyLog!$S$3,"")</f>
        <v/>
      </c>
      <c r="N1413" s="56" t="str">
        <f t="shared" si="67"/>
        <v/>
      </c>
      <c r="O1413" s="53" t="str">
        <f>IF($B1413&lt;&gt;"",IF(ISNUMBER(_xlfn.XMATCH($B1413,Language!$A$6:$E$6)),0,IF(ISNUMBER(_xlfn.XMATCH($B1413,Language!$A$29:$E$29)),'Lista de Prestatarios'!$B$3,VLOOKUP(B1413,'Lista de Prestatarios'!$A$2:$B$500,2,FALSE))),"")</f>
        <v/>
      </c>
      <c r="P1413" s="58" t="str">
        <f>IF(B1413&lt;&gt;"",IF(OR(D1413&gt;0,G1413&gt;0),COUNTIF($B$2:B1413,B1413),COUNTIFS($B$2:B1413,B1413,$E$2:E1413,"&gt;0")),"")</f>
        <v/>
      </c>
    </row>
    <row r="1414" spans="1:16" x14ac:dyDescent="0.35">
      <c r="A1414" s="51" t="str">
        <f t="shared" si="66"/>
        <v/>
      </c>
      <c r="B1414" s="102"/>
      <c r="C1414" s="4"/>
      <c r="D1414" s="14"/>
      <c r="E1414" s="14"/>
      <c r="F1414" s="14"/>
      <c r="G1414" s="82"/>
      <c r="H1414" s="107" t="str">
        <f>IF(B1414&lt;&gt;"",IF(OR(O1414=0,O1414=999),"",SUMIFS($E$2:E1414,$A$2:A1414,A1414)-SUMIFS($F$2:F1414,$A$2:A1414,A1414)),"")</f>
        <v/>
      </c>
      <c r="I1414" s="109" t="str">
        <f t="shared" si="68"/>
        <v/>
      </c>
      <c r="J1414" s="113"/>
      <c r="K1414" s="90"/>
      <c r="L1414" s="73"/>
      <c r="M1414" s="69" t="str">
        <f>IF(C1414&lt;&gt;"",DailyLog!$S$3,"")</f>
        <v/>
      </c>
      <c r="N1414" s="56" t="str">
        <f t="shared" si="67"/>
        <v/>
      </c>
      <c r="O1414" s="53" t="str">
        <f>IF($B1414&lt;&gt;"",IF(ISNUMBER(_xlfn.XMATCH($B1414,Language!$A$6:$E$6)),0,IF(ISNUMBER(_xlfn.XMATCH($B1414,Language!$A$29:$E$29)),'Lista de Prestatarios'!$B$3,VLOOKUP(B1414,'Lista de Prestatarios'!$A$2:$B$500,2,FALSE))),"")</f>
        <v/>
      </c>
      <c r="P1414" s="58" t="str">
        <f>IF(B1414&lt;&gt;"",IF(OR(D1414&gt;0,G1414&gt;0),COUNTIF($B$2:B1414,B1414),COUNTIFS($B$2:B1414,B1414,$E$2:E1414,"&gt;0")),"")</f>
        <v/>
      </c>
    </row>
    <row r="1415" spans="1:16" x14ac:dyDescent="0.35">
      <c r="A1415" s="51" t="str">
        <f t="shared" si="66"/>
        <v/>
      </c>
      <c r="B1415" s="102"/>
      <c r="C1415" s="4"/>
      <c r="D1415" s="14"/>
      <c r="E1415" s="14"/>
      <c r="F1415" s="14"/>
      <c r="G1415" s="82"/>
      <c r="H1415" s="107" t="str">
        <f>IF(B1415&lt;&gt;"",IF(OR(O1415=0,O1415=999),"",SUMIFS($E$2:E1415,$A$2:A1415,A1415)-SUMIFS($F$2:F1415,$A$2:A1415,A1415)),"")</f>
        <v/>
      </c>
      <c r="I1415" s="109" t="str">
        <f t="shared" si="68"/>
        <v/>
      </c>
      <c r="J1415" s="113"/>
      <c r="K1415" s="90"/>
      <c r="L1415" s="73"/>
      <c r="M1415" s="69" t="str">
        <f>IF(C1415&lt;&gt;"",DailyLog!$S$3,"")</f>
        <v/>
      </c>
      <c r="N1415" s="56" t="str">
        <f t="shared" si="67"/>
        <v/>
      </c>
      <c r="O1415" s="53" t="str">
        <f>IF($B1415&lt;&gt;"",IF(ISNUMBER(_xlfn.XMATCH($B1415,Language!$A$6:$E$6)),0,IF(ISNUMBER(_xlfn.XMATCH($B1415,Language!$A$29:$E$29)),'Lista de Prestatarios'!$B$3,VLOOKUP(B1415,'Lista de Prestatarios'!$A$2:$B$500,2,FALSE))),"")</f>
        <v/>
      </c>
      <c r="P1415" s="58" t="str">
        <f>IF(B1415&lt;&gt;"",IF(OR(D1415&gt;0,G1415&gt;0),COUNTIF($B$2:B1415,B1415),COUNTIFS($B$2:B1415,B1415,$E$2:E1415,"&gt;0")),"")</f>
        <v/>
      </c>
    </row>
    <row r="1416" spans="1:16" x14ac:dyDescent="0.35">
      <c r="A1416" s="51" t="str">
        <f t="shared" si="66"/>
        <v/>
      </c>
      <c r="B1416" s="102"/>
      <c r="C1416" s="4"/>
      <c r="D1416" s="14"/>
      <c r="E1416" s="14"/>
      <c r="F1416" s="14"/>
      <c r="G1416" s="82"/>
      <c r="H1416" s="107" t="str">
        <f>IF(B1416&lt;&gt;"",IF(OR(O1416=0,O1416=999),"",SUMIFS($E$2:E1416,$A$2:A1416,A1416)-SUMIFS($F$2:F1416,$A$2:A1416,A1416)),"")</f>
        <v/>
      </c>
      <c r="I1416" s="109" t="str">
        <f t="shared" si="68"/>
        <v/>
      </c>
      <c r="J1416" s="113"/>
      <c r="K1416" s="90"/>
      <c r="L1416" s="73"/>
      <c r="M1416" s="69" t="str">
        <f>IF(C1416&lt;&gt;"",DailyLog!$S$3,"")</f>
        <v/>
      </c>
      <c r="N1416" s="56" t="str">
        <f t="shared" si="67"/>
        <v/>
      </c>
      <c r="O1416" s="53" t="str">
        <f>IF($B1416&lt;&gt;"",IF(ISNUMBER(_xlfn.XMATCH($B1416,Language!$A$6:$E$6)),0,IF(ISNUMBER(_xlfn.XMATCH($B1416,Language!$A$29:$E$29)),'Lista de Prestatarios'!$B$3,VLOOKUP(B1416,'Lista de Prestatarios'!$A$2:$B$500,2,FALSE))),"")</f>
        <v/>
      </c>
      <c r="P1416" s="58" t="str">
        <f>IF(B1416&lt;&gt;"",IF(OR(D1416&gt;0,G1416&gt;0),COUNTIF($B$2:B1416,B1416),COUNTIFS($B$2:B1416,B1416,$E$2:E1416,"&gt;0")),"")</f>
        <v/>
      </c>
    </row>
    <row r="1417" spans="1:16" x14ac:dyDescent="0.35">
      <c r="A1417" s="51" t="str">
        <f t="shared" si="66"/>
        <v/>
      </c>
      <c r="B1417" s="102"/>
      <c r="C1417" s="4"/>
      <c r="D1417" s="14"/>
      <c r="E1417" s="14"/>
      <c r="F1417" s="14"/>
      <c r="G1417" s="82"/>
      <c r="H1417" s="107" t="str">
        <f>IF(B1417&lt;&gt;"",IF(OR(O1417=0,O1417=999),"",SUMIFS($E$2:E1417,$A$2:A1417,A1417)-SUMIFS($F$2:F1417,$A$2:A1417,A1417)),"")</f>
        <v/>
      </c>
      <c r="I1417" s="109" t="str">
        <f t="shared" si="68"/>
        <v/>
      </c>
      <c r="J1417" s="113"/>
      <c r="K1417" s="90"/>
      <c r="L1417" s="73"/>
      <c r="M1417" s="69" t="str">
        <f>IF(C1417&lt;&gt;"",DailyLog!$S$3,"")</f>
        <v/>
      </c>
      <c r="N1417" s="56" t="str">
        <f t="shared" si="67"/>
        <v/>
      </c>
      <c r="O1417" s="53" t="str">
        <f>IF($B1417&lt;&gt;"",IF(ISNUMBER(_xlfn.XMATCH($B1417,Language!$A$6:$E$6)),0,IF(ISNUMBER(_xlfn.XMATCH($B1417,Language!$A$29:$E$29)),'Lista de Prestatarios'!$B$3,VLOOKUP(B1417,'Lista de Prestatarios'!$A$2:$B$500,2,FALSE))),"")</f>
        <v/>
      </c>
      <c r="P1417" s="58" t="str">
        <f>IF(B1417&lt;&gt;"",IF(OR(D1417&gt;0,G1417&gt;0),COUNTIF($B$2:B1417,B1417),COUNTIFS($B$2:B1417,B1417,$E$2:E1417,"&gt;0")),"")</f>
        <v/>
      </c>
    </row>
    <row r="1418" spans="1:16" x14ac:dyDescent="0.35">
      <c r="A1418" s="51" t="str">
        <f t="shared" si="66"/>
        <v/>
      </c>
      <c r="B1418" s="102"/>
      <c r="C1418" s="4"/>
      <c r="D1418" s="14"/>
      <c r="E1418" s="14"/>
      <c r="F1418" s="14"/>
      <c r="G1418" s="82"/>
      <c r="H1418" s="107" t="str">
        <f>IF(B1418&lt;&gt;"",IF(OR(O1418=0,O1418=999),"",SUMIFS($E$2:E1418,$A$2:A1418,A1418)-SUMIFS($F$2:F1418,$A$2:A1418,A1418)),"")</f>
        <v/>
      </c>
      <c r="I1418" s="109" t="str">
        <f t="shared" si="68"/>
        <v/>
      </c>
      <c r="J1418" s="113"/>
      <c r="K1418" s="90"/>
      <c r="L1418" s="73"/>
      <c r="M1418" s="69" t="str">
        <f>IF(C1418&lt;&gt;"",DailyLog!$S$3,"")</f>
        <v/>
      </c>
      <c r="N1418" s="56" t="str">
        <f t="shared" si="67"/>
        <v/>
      </c>
      <c r="O1418" s="53" t="str">
        <f>IF($B1418&lt;&gt;"",IF(ISNUMBER(_xlfn.XMATCH($B1418,Language!$A$6:$E$6)),0,IF(ISNUMBER(_xlfn.XMATCH($B1418,Language!$A$29:$E$29)),'Lista de Prestatarios'!$B$3,VLOOKUP(B1418,'Lista de Prestatarios'!$A$2:$B$500,2,FALSE))),"")</f>
        <v/>
      </c>
      <c r="P1418" s="58" t="str">
        <f>IF(B1418&lt;&gt;"",IF(OR(D1418&gt;0,G1418&gt;0),COUNTIF($B$2:B1418,B1418),COUNTIFS($B$2:B1418,B1418,$E$2:E1418,"&gt;0")),"")</f>
        <v/>
      </c>
    </row>
    <row r="1419" spans="1:16" x14ac:dyDescent="0.35">
      <c r="A1419" s="51" t="str">
        <f t="shared" si="66"/>
        <v/>
      </c>
      <c r="B1419" s="102"/>
      <c r="C1419" s="4"/>
      <c r="D1419" s="14"/>
      <c r="E1419" s="14"/>
      <c r="F1419" s="14"/>
      <c r="G1419" s="82"/>
      <c r="H1419" s="107" t="str">
        <f>IF(B1419&lt;&gt;"",IF(OR(O1419=0,O1419=999),"",SUMIFS($E$2:E1419,$A$2:A1419,A1419)-SUMIFS($F$2:F1419,$A$2:A1419,A1419)),"")</f>
        <v/>
      </c>
      <c r="I1419" s="109" t="str">
        <f t="shared" si="68"/>
        <v/>
      </c>
      <c r="J1419" s="113"/>
      <c r="K1419" s="90"/>
      <c r="L1419" s="73"/>
      <c r="M1419" s="69" t="str">
        <f>IF(C1419&lt;&gt;"",DailyLog!$S$3,"")</f>
        <v/>
      </c>
      <c r="N1419" s="56" t="str">
        <f t="shared" si="67"/>
        <v/>
      </c>
      <c r="O1419" s="53" t="str">
        <f>IF($B1419&lt;&gt;"",IF(ISNUMBER(_xlfn.XMATCH($B1419,Language!$A$6:$E$6)),0,IF(ISNUMBER(_xlfn.XMATCH($B1419,Language!$A$29:$E$29)),'Lista de Prestatarios'!$B$3,VLOOKUP(B1419,'Lista de Prestatarios'!$A$2:$B$500,2,FALSE))),"")</f>
        <v/>
      </c>
      <c r="P1419" s="58" t="str">
        <f>IF(B1419&lt;&gt;"",IF(OR(D1419&gt;0,G1419&gt;0),COUNTIF($B$2:B1419,B1419),COUNTIFS($B$2:B1419,B1419,$E$2:E1419,"&gt;0")),"")</f>
        <v/>
      </c>
    </row>
    <row r="1420" spans="1:16" x14ac:dyDescent="0.35">
      <c r="A1420" s="51" t="str">
        <f t="shared" si="66"/>
        <v/>
      </c>
      <c r="B1420" s="102"/>
      <c r="C1420" s="4"/>
      <c r="D1420" s="14"/>
      <c r="E1420" s="14"/>
      <c r="F1420" s="14"/>
      <c r="G1420" s="82"/>
      <c r="H1420" s="107" t="str">
        <f>IF(B1420&lt;&gt;"",IF(OR(O1420=0,O1420=999),"",SUMIFS($E$2:E1420,$A$2:A1420,A1420)-SUMIFS($F$2:F1420,$A$2:A1420,A1420)),"")</f>
        <v/>
      </c>
      <c r="I1420" s="109" t="str">
        <f t="shared" si="68"/>
        <v/>
      </c>
      <c r="J1420" s="113"/>
      <c r="K1420" s="90"/>
      <c r="L1420" s="73"/>
      <c r="M1420" s="69" t="str">
        <f>IF(C1420&lt;&gt;"",DailyLog!$S$3,"")</f>
        <v/>
      </c>
      <c r="N1420" s="56" t="str">
        <f t="shared" si="67"/>
        <v/>
      </c>
      <c r="O1420" s="53" t="str">
        <f>IF($B1420&lt;&gt;"",IF(ISNUMBER(_xlfn.XMATCH($B1420,Language!$A$6:$E$6)),0,IF(ISNUMBER(_xlfn.XMATCH($B1420,Language!$A$29:$E$29)),'Lista de Prestatarios'!$B$3,VLOOKUP(B1420,'Lista de Prestatarios'!$A$2:$B$500,2,FALSE))),"")</f>
        <v/>
      </c>
      <c r="P1420" s="58" t="str">
        <f>IF(B1420&lt;&gt;"",IF(OR(D1420&gt;0,G1420&gt;0),COUNTIF($B$2:B1420,B1420),COUNTIFS($B$2:B1420,B1420,$E$2:E1420,"&gt;0")),"")</f>
        <v/>
      </c>
    </row>
    <row r="1421" spans="1:16" x14ac:dyDescent="0.35">
      <c r="A1421" s="51" t="str">
        <f t="shared" si="66"/>
        <v/>
      </c>
      <c r="B1421" s="102"/>
      <c r="C1421" s="4"/>
      <c r="D1421" s="14"/>
      <c r="E1421" s="14"/>
      <c r="F1421" s="14"/>
      <c r="G1421" s="82"/>
      <c r="H1421" s="107" t="str">
        <f>IF(B1421&lt;&gt;"",IF(OR(O1421=0,O1421=999),"",SUMIFS($E$2:E1421,$A$2:A1421,A1421)-SUMIFS($F$2:F1421,$A$2:A1421,A1421)),"")</f>
        <v/>
      </c>
      <c r="I1421" s="109" t="str">
        <f t="shared" si="68"/>
        <v/>
      </c>
      <c r="J1421" s="113"/>
      <c r="K1421" s="90"/>
      <c r="L1421" s="73"/>
      <c r="M1421" s="69" t="str">
        <f>IF(C1421&lt;&gt;"",DailyLog!$S$3,"")</f>
        <v/>
      </c>
      <c r="N1421" s="56" t="str">
        <f t="shared" si="67"/>
        <v/>
      </c>
      <c r="O1421" s="53" t="str">
        <f>IF($B1421&lt;&gt;"",IF(ISNUMBER(_xlfn.XMATCH($B1421,Language!$A$6:$E$6)),0,IF(ISNUMBER(_xlfn.XMATCH($B1421,Language!$A$29:$E$29)),'Lista de Prestatarios'!$B$3,VLOOKUP(B1421,'Lista de Prestatarios'!$A$2:$B$500,2,FALSE))),"")</f>
        <v/>
      </c>
      <c r="P1421" s="58" t="str">
        <f>IF(B1421&lt;&gt;"",IF(OR(D1421&gt;0,G1421&gt;0),COUNTIF($B$2:B1421,B1421),COUNTIFS($B$2:B1421,B1421,$E$2:E1421,"&gt;0")),"")</f>
        <v/>
      </c>
    </row>
    <row r="1422" spans="1:16" x14ac:dyDescent="0.35">
      <c r="A1422" s="51" t="str">
        <f t="shared" si="66"/>
        <v/>
      </c>
      <c r="B1422" s="102"/>
      <c r="C1422" s="4"/>
      <c r="D1422" s="14"/>
      <c r="E1422" s="14"/>
      <c r="F1422" s="14"/>
      <c r="G1422" s="82"/>
      <c r="H1422" s="107" t="str">
        <f>IF(B1422&lt;&gt;"",IF(OR(O1422=0,O1422=999),"",SUMIFS($E$2:E1422,$A$2:A1422,A1422)-SUMIFS($F$2:F1422,$A$2:A1422,A1422)),"")</f>
        <v/>
      </c>
      <c r="I1422" s="109" t="str">
        <f t="shared" si="68"/>
        <v/>
      </c>
      <c r="J1422" s="113"/>
      <c r="K1422" s="90"/>
      <c r="L1422" s="73"/>
      <c r="M1422" s="69" t="str">
        <f>IF(C1422&lt;&gt;"",DailyLog!$S$3,"")</f>
        <v/>
      </c>
      <c r="N1422" s="56" t="str">
        <f t="shared" si="67"/>
        <v/>
      </c>
      <c r="O1422" s="53" t="str">
        <f>IF($B1422&lt;&gt;"",IF(ISNUMBER(_xlfn.XMATCH($B1422,Language!$A$6:$E$6)),0,IF(ISNUMBER(_xlfn.XMATCH($B1422,Language!$A$29:$E$29)),'Lista de Prestatarios'!$B$3,VLOOKUP(B1422,'Lista de Prestatarios'!$A$2:$B$500,2,FALSE))),"")</f>
        <v/>
      </c>
      <c r="P1422" s="58" t="str">
        <f>IF(B1422&lt;&gt;"",IF(OR(D1422&gt;0,G1422&gt;0),COUNTIF($B$2:B1422,B1422),COUNTIFS($B$2:B1422,B1422,$E$2:E1422,"&gt;0")),"")</f>
        <v/>
      </c>
    </row>
    <row r="1423" spans="1:16" x14ac:dyDescent="0.35">
      <c r="A1423" s="51" t="str">
        <f t="shared" si="66"/>
        <v/>
      </c>
      <c r="B1423" s="102"/>
      <c r="C1423" s="4"/>
      <c r="D1423" s="14"/>
      <c r="E1423" s="14"/>
      <c r="F1423" s="14"/>
      <c r="G1423" s="82"/>
      <c r="H1423" s="107" t="str">
        <f>IF(B1423&lt;&gt;"",IF(OR(O1423=0,O1423=999),"",SUMIFS($E$2:E1423,$A$2:A1423,A1423)-SUMIFS($F$2:F1423,$A$2:A1423,A1423)),"")</f>
        <v/>
      </c>
      <c r="I1423" s="109" t="str">
        <f t="shared" si="68"/>
        <v/>
      </c>
      <c r="J1423" s="113"/>
      <c r="K1423" s="90"/>
      <c r="L1423" s="73"/>
      <c r="M1423" s="69" t="str">
        <f>IF(C1423&lt;&gt;"",DailyLog!$S$3,"")</f>
        <v/>
      </c>
      <c r="N1423" s="56" t="str">
        <f t="shared" si="67"/>
        <v/>
      </c>
      <c r="O1423" s="53" t="str">
        <f>IF($B1423&lt;&gt;"",IF(ISNUMBER(_xlfn.XMATCH($B1423,Language!$A$6:$E$6)),0,IF(ISNUMBER(_xlfn.XMATCH($B1423,Language!$A$29:$E$29)),'Lista de Prestatarios'!$B$3,VLOOKUP(B1423,'Lista de Prestatarios'!$A$2:$B$500,2,FALSE))),"")</f>
        <v/>
      </c>
      <c r="P1423" s="58" t="str">
        <f>IF(B1423&lt;&gt;"",IF(OR(D1423&gt;0,G1423&gt;0),COUNTIF($B$2:B1423,B1423),COUNTIFS($B$2:B1423,B1423,$E$2:E1423,"&gt;0")),"")</f>
        <v/>
      </c>
    </row>
    <row r="1424" spans="1:16" x14ac:dyDescent="0.35">
      <c r="A1424" s="51" t="str">
        <f t="shared" si="66"/>
        <v/>
      </c>
      <c r="B1424" s="102"/>
      <c r="C1424" s="4"/>
      <c r="D1424" s="14"/>
      <c r="E1424" s="14"/>
      <c r="F1424" s="14"/>
      <c r="G1424" s="82"/>
      <c r="H1424" s="107" t="str">
        <f>IF(B1424&lt;&gt;"",IF(OR(O1424=0,O1424=999),"",SUMIFS($E$2:E1424,$A$2:A1424,A1424)-SUMIFS($F$2:F1424,$A$2:A1424,A1424)),"")</f>
        <v/>
      </c>
      <c r="I1424" s="109" t="str">
        <f t="shared" si="68"/>
        <v/>
      </c>
      <c r="J1424" s="113"/>
      <c r="K1424" s="90"/>
      <c r="L1424" s="73"/>
      <c r="M1424" s="69" t="str">
        <f>IF(C1424&lt;&gt;"",DailyLog!$S$3,"")</f>
        <v/>
      </c>
      <c r="N1424" s="56" t="str">
        <f t="shared" si="67"/>
        <v/>
      </c>
      <c r="O1424" s="53" t="str">
        <f>IF($B1424&lt;&gt;"",IF(ISNUMBER(_xlfn.XMATCH($B1424,Language!$A$6:$E$6)),0,IF(ISNUMBER(_xlfn.XMATCH($B1424,Language!$A$29:$E$29)),'Lista de Prestatarios'!$B$3,VLOOKUP(B1424,'Lista de Prestatarios'!$A$2:$B$500,2,FALSE))),"")</f>
        <v/>
      </c>
      <c r="P1424" s="58" t="str">
        <f>IF(B1424&lt;&gt;"",IF(OR(D1424&gt;0,G1424&gt;0),COUNTIF($B$2:B1424,B1424),COUNTIFS($B$2:B1424,B1424,$E$2:E1424,"&gt;0")),"")</f>
        <v/>
      </c>
    </row>
    <row r="1425" spans="1:16" x14ac:dyDescent="0.35">
      <c r="A1425" s="51" t="str">
        <f t="shared" si="66"/>
        <v/>
      </c>
      <c r="B1425" s="102"/>
      <c r="C1425" s="4"/>
      <c r="D1425" s="14"/>
      <c r="E1425" s="14"/>
      <c r="F1425" s="14"/>
      <c r="G1425" s="82"/>
      <c r="H1425" s="107" t="str">
        <f>IF(B1425&lt;&gt;"",IF(OR(O1425=0,O1425=999),"",SUMIFS($E$2:E1425,$A$2:A1425,A1425)-SUMIFS($F$2:F1425,$A$2:A1425,A1425)),"")</f>
        <v/>
      </c>
      <c r="I1425" s="109" t="str">
        <f t="shared" si="68"/>
        <v/>
      </c>
      <c r="J1425" s="113"/>
      <c r="K1425" s="90"/>
      <c r="L1425" s="73"/>
      <c r="M1425" s="69" t="str">
        <f>IF(C1425&lt;&gt;"",DailyLog!$S$3,"")</f>
        <v/>
      </c>
      <c r="N1425" s="56" t="str">
        <f t="shared" si="67"/>
        <v/>
      </c>
      <c r="O1425" s="53" t="str">
        <f>IF($B1425&lt;&gt;"",IF(ISNUMBER(_xlfn.XMATCH($B1425,Language!$A$6:$E$6)),0,IF(ISNUMBER(_xlfn.XMATCH($B1425,Language!$A$29:$E$29)),'Lista de Prestatarios'!$B$3,VLOOKUP(B1425,'Lista de Prestatarios'!$A$2:$B$500,2,FALSE))),"")</f>
        <v/>
      </c>
      <c r="P1425" s="58" t="str">
        <f>IF(B1425&lt;&gt;"",IF(OR(D1425&gt;0,G1425&gt;0),COUNTIF($B$2:B1425,B1425),COUNTIFS($B$2:B1425,B1425,$E$2:E1425,"&gt;0")),"")</f>
        <v/>
      </c>
    </row>
    <row r="1426" spans="1:16" x14ac:dyDescent="0.35">
      <c r="A1426" s="51" t="str">
        <f t="shared" si="66"/>
        <v/>
      </c>
      <c r="B1426" s="102"/>
      <c r="C1426" s="4"/>
      <c r="D1426" s="14"/>
      <c r="E1426" s="14"/>
      <c r="F1426" s="14"/>
      <c r="G1426" s="82"/>
      <c r="H1426" s="107" t="str">
        <f>IF(B1426&lt;&gt;"",IF(OR(O1426=0,O1426=999),"",SUMIFS($E$2:E1426,$A$2:A1426,A1426)-SUMIFS($F$2:F1426,$A$2:A1426,A1426)),"")</f>
        <v/>
      </c>
      <c r="I1426" s="109" t="str">
        <f t="shared" si="68"/>
        <v/>
      </c>
      <c r="J1426" s="113"/>
      <c r="K1426" s="90"/>
      <c r="L1426" s="73"/>
      <c r="M1426" s="69" t="str">
        <f>IF(C1426&lt;&gt;"",DailyLog!$S$3,"")</f>
        <v/>
      </c>
      <c r="N1426" s="56" t="str">
        <f t="shared" si="67"/>
        <v/>
      </c>
      <c r="O1426" s="53" t="str">
        <f>IF($B1426&lt;&gt;"",IF(ISNUMBER(_xlfn.XMATCH($B1426,Language!$A$6:$E$6)),0,IF(ISNUMBER(_xlfn.XMATCH($B1426,Language!$A$29:$E$29)),'Lista de Prestatarios'!$B$3,VLOOKUP(B1426,'Lista de Prestatarios'!$A$2:$B$500,2,FALSE))),"")</f>
        <v/>
      </c>
      <c r="P1426" s="58" t="str">
        <f>IF(B1426&lt;&gt;"",IF(OR(D1426&gt;0,G1426&gt;0),COUNTIF($B$2:B1426,B1426),COUNTIFS($B$2:B1426,B1426,$E$2:E1426,"&gt;0")),"")</f>
        <v/>
      </c>
    </row>
    <row r="1427" spans="1:16" x14ac:dyDescent="0.35">
      <c r="A1427" s="51" t="str">
        <f t="shared" si="66"/>
        <v/>
      </c>
      <c r="B1427" s="102"/>
      <c r="C1427" s="4"/>
      <c r="D1427" s="14"/>
      <c r="E1427" s="14"/>
      <c r="F1427" s="14"/>
      <c r="G1427" s="82"/>
      <c r="H1427" s="107" t="str">
        <f>IF(B1427&lt;&gt;"",IF(OR(O1427=0,O1427=999),"",SUMIFS($E$2:E1427,$A$2:A1427,A1427)-SUMIFS($F$2:F1427,$A$2:A1427,A1427)),"")</f>
        <v/>
      </c>
      <c r="I1427" s="109" t="str">
        <f t="shared" si="68"/>
        <v/>
      </c>
      <c r="J1427" s="113"/>
      <c r="K1427" s="90"/>
      <c r="L1427" s="73"/>
      <c r="M1427" s="69" t="str">
        <f>IF(C1427&lt;&gt;"",DailyLog!$S$3,"")</f>
        <v/>
      </c>
      <c r="N1427" s="56" t="str">
        <f t="shared" si="67"/>
        <v/>
      </c>
      <c r="O1427" s="53" t="str">
        <f>IF($B1427&lt;&gt;"",IF(ISNUMBER(_xlfn.XMATCH($B1427,Language!$A$6:$E$6)),0,IF(ISNUMBER(_xlfn.XMATCH($B1427,Language!$A$29:$E$29)),'Lista de Prestatarios'!$B$3,VLOOKUP(B1427,'Lista de Prestatarios'!$A$2:$B$500,2,FALSE))),"")</f>
        <v/>
      </c>
      <c r="P1427" s="58" t="str">
        <f>IF(B1427&lt;&gt;"",IF(OR(D1427&gt;0,G1427&gt;0),COUNTIF($B$2:B1427,B1427),COUNTIFS($B$2:B1427,B1427,$E$2:E1427,"&gt;0")),"")</f>
        <v/>
      </c>
    </row>
    <row r="1428" spans="1:16" x14ac:dyDescent="0.35">
      <c r="A1428" s="51" t="str">
        <f t="shared" si="66"/>
        <v/>
      </c>
      <c r="B1428" s="102"/>
      <c r="C1428" s="4"/>
      <c r="D1428" s="14"/>
      <c r="E1428" s="14"/>
      <c r="F1428" s="14"/>
      <c r="G1428" s="82"/>
      <c r="H1428" s="107" t="str">
        <f>IF(B1428&lt;&gt;"",IF(OR(O1428=0,O1428=999),"",SUMIFS($E$2:E1428,$A$2:A1428,A1428)-SUMIFS($F$2:F1428,$A$2:A1428,A1428)),"")</f>
        <v/>
      </c>
      <c r="I1428" s="109" t="str">
        <f t="shared" si="68"/>
        <v/>
      </c>
      <c r="J1428" s="113"/>
      <c r="K1428" s="90"/>
      <c r="L1428" s="73"/>
      <c r="M1428" s="69" t="str">
        <f>IF(C1428&lt;&gt;"",DailyLog!$S$3,"")</f>
        <v/>
      </c>
      <c r="N1428" s="56" t="str">
        <f t="shared" si="67"/>
        <v/>
      </c>
      <c r="O1428" s="53" t="str">
        <f>IF($B1428&lt;&gt;"",IF(ISNUMBER(_xlfn.XMATCH($B1428,Language!$A$6:$E$6)),0,IF(ISNUMBER(_xlfn.XMATCH($B1428,Language!$A$29:$E$29)),'Lista de Prestatarios'!$B$3,VLOOKUP(B1428,'Lista de Prestatarios'!$A$2:$B$500,2,FALSE))),"")</f>
        <v/>
      </c>
      <c r="P1428" s="58" t="str">
        <f>IF(B1428&lt;&gt;"",IF(OR(D1428&gt;0,G1428&gt;0),COUNTIF($B$2:B1428,B1428),COUNTIFS($B$2:B1428,B1428,$E$2:E1428,"&gt;0")),"")</f>
        <v/>
      </c>
    </row>
    <row r="1429" spans="1:16" x14ac:dyDescent="0.35">
      <c r="A1429" s="51" t="str">
        <f t="shared" si="66"/>
        <v/>
      </c>
      <c r="B1429" s="102"/>
      <c r="C1429" s="4"/>
      <c r="D1429" s="14"/>
      <c r="E1429" s="14"/>
      <c r="F1429" s="14"/>
      <c r="G1429" s="82"/>
      <c r="H1429" s="107" t="str">
        <f>IF(B1429&lt;&gt;"",IF(OR(O1429=0,O1429=999),"",SUMIFS($E$2:E1429,$A$2:A1429,A1429)-SUMIFS($F$2:F1429,$A$2:A1429,A1429)),"")</f>
        <v/>
      </c>
      <c r="I1429" s="109" t="str">
        <f t="shared" si="68"/>
        <v/>
      </c>
      <c r="J1429" s="113"/>
      <c r="K1429" s="90"/>
      <c r="L1429" s="73"/>
      <c r="M1429" s="69" t="str">
        <f>IF(C1429&lt;&gt;"",DailyLog!$S$3,"")</f>
        <v/>
      </c>
      <c r="N1429" s="56" t="str">
        <f t="shared" si="67"/>
        <v/>
      </c>
      <c r="O1429" s="53" t="str">
        <f>IF($B1429&lt;&gt;"",IF(ISNUMBER(_xlfn.XMATCH($B1429,Language!$A$6:$E$6)),0,IF(ISNUMBER(_xlfn.XMATCH($B1429,Language!$A$29:$E$29)),'Lista de Prestatarios'!$B$3,VLOOKUP(B1429,'Lista de Prestatarios'!$A$2:$B$500,2,FALSE))),"")</f>
        <v/>
      </c>
      <c r="P1429" s="58" t="str">
        <f>IF(B1429&lt;&gt;"",IF(OR(D1429&gt;0,G1429&gt;0),COUNTIF($B$2:B1429,B1429),COUNTIFS($B$2:B1429,B1429,$E$2:E1429,"&gt;0")),"")</f>
        <v/>
      </c>
    </row>
    <row r="1430" spans="1:16" x14ac:dyDescent="0.35">
      <c r="A1430" s="51" t="str">
        <f t="shared" si="66"/>
        <v/>
      </c>
      <c r="B1430" s="102"/>
      <c r="C1430" s="4"/>
      <c r="D1430" s="14"/>
      <c r="E1430" s="14"/>
      <c r="F1430" s="14"/>
      <c r="G1430" s="82"/>
      <c r="H1430" s="107" t="str">
        <f>IF(B1430&lt;&gt;"",IF(OR(O1430=0,O1430=999),"",SUMIFS($E$2:E1430,$A$2:A1430,A1430)-SUMIFS($F$2:F1430,$A$2:A1430,A1430)),"")</f>
        <v/>
      </c>
      <c r="I1430" s="109" t="str">
        <f t="shared" si="68"/>
        <v/>
      </c>
      <c r="J1430" s="113"/>
      <c r="K1430" s="90"/>
      <c r="L1430" s="73"/>
      <c r="M1430" s="69" t="str">
        <f>IF(C1430&lt;&gt;"",DailyLog!$S$3,"")</f>
        <v/>
      </c>
      <c r="N1430" s="56" t="str">
        <f t="shared" si="67"/>
        <v/>
      </c>
      <c r="O1430" s="53" t="str">
        <f>IF($B1430&lt;&gt;"",IF(ISNUMBER(_xlfn.XMATCH($B1430,Language!$A$6:$E$6)),0,IF(ISNUMBER(_xlfn.XMATCH($B1430,Language!$A$29:$E$29)),'Lista de Prestatarios'!$B$3,VLOOKUP(B1430,'Lista de Prestatarios'!$A$2:$B$500,2,FALSE))),"")</f>
        <v/>
      </c>
      <c r="P1430" s="58" t="str">
        <f>IF(B1430&lt;&gt;"",IF(OR(D1430&gt;0,G1430&gt;0),COUNTIF($B$2:B1430,B1430),COUNTIFS($B$2:B1430,B1430,$E$2:E1430,"&gt;0")),"")</f>
        <v/>
      </c>
    </row>
    <row r="1431" spans="1:16" x14ac:dyDescent="0.35">
      <c r="A1431" s="51" t="str">
        <f t="shared" si="66"/>
        <v/>
      </c>
      <c r="B1431" s="102"/>
      <c r="C1431" s="4"/>
      <c r="D1431" s="14"/>
      <c r="E1431" s="14"/>
      <c r="F1431" s="14"/>
      <c r="G1431" s="82"/>
      <c r="H1431" s="107" t="str">
        <f>IF(B1431&lt;&gt;"",IF(OR(O1431=0,O1431=999),"",SUMIFS($E$2:E1431,$A$2:A1431,A1431)-SUMIFS($F$2:F1431,$A$2:A1431,A1431)),"")</f>
        <v/>
      </c>
      <c r="I1431" s="109" t="str">
        <f t="shared" si="68"/>
        <v/>
      </c>
      <c r="J1431" s="113"/>
      <c r="K1431" s="90"/>
      <c r="L1431" s="73"/>
      <c r="M1431" s="69" t="str">
        <f>IF(C1431&lt;&gt;"",DailyLog!$S$3,"")</f>
        <v/>
      </c>
      <c r="N1431" s="56" t="str">
        <f t="shared" si="67"/>
        <v/>
      </c>
      <c r="O1431" s="53" t="str">
        <f>IF($B1431&lt;&gt;"",IF(ISNUMBER(_xlfn.XMATCH($B1431,Language!$A$6:$E$6)),0,IF(ISNUMBER(_xlfn.XMATCH($B1431,Language!$A$29:$E$29)),'Lista de Prestatarios'!$B$3,VLOOKUP(B1431,'Lista de Prestatarios'!$A$2:$B$500,2,FALSE))),"")</f>
        <v/>
      </c>
      <c r="P1431" s="58" t="str">
        <f>IF(B1431&lt;&gt;"",IF(OR(D1431&gt;0,G1431&gt;0),COUNTIF($B$2:B1431,B1431),COUNTIFS($B$2:B1431,B1431,$E$2:E1431,"&gt;0")),"")</f>
        <v/>
      </c>
    </row>
    <row r="1432" spans="1:16" x14ac:dyDescent="0.35">
      <c r="A1432" s="51" t="str">
        <f t="shared" si="66"/>
        <v/>
      </c>
      <c r="B1432" s="102"/>
      <c r="C1432" s="4"/>
      <c r="D1432" s="14"/>
      <c r="E1432" s="14"/>
      <c r="F1432" s="14"/>
      <c r="G1432" s="82"/>
      <c r="H1432" s="107" t="str">
        <f>IF(B1432&lt;&gt;"",IF(OR(O1432=0,O1432=999),"",SUMIFS($E$2:E1432,$A$2:A1432,A1432)-SUMIFS($F$2:F1432,$A$2:A1432,A1432)),"")</f>
        <v/>
      </c>
      <c r="I1432" s="109" t="str">
        <f t="shared" si="68"/>
        <v/>
      </c>
      <c r="J1432" s="113"/>
      <c r="K1432" s="90"/>
      <c r="L1432" s="73"/>
      <c r="M1432" s="69" t="str">
        <f>IF(C1432&lt;&gt;"",DailyLog!$S$3,"")</f>
        <v/>
      </c>
      <c r="N1432" s="56" t="str">
        <f t="shared" si="67"/>
        <v/>
      </c>
      <c r="O1432" s="53" t="str">
        <f>IF($B1432&lt;&gt;"",IF(ISNUMBER(_xlfn.XMATCH($B1432,Language!$A$6:$E$6)),0,IF(ISNUMBER(_xlfn.XMATCH($B1432,Language!$A$29:$E$29)),'Lista de Prestatarios'!$B$3,VLOOKUP(B1432,'Lista de Prestatarios'!$A$2:$B$500,2,FALSE))),"")</f>
        <v/>
      </c>
      <c r="P1432" s="58" t="str">
        <f>IF(B1432&lt;&gt;"",IF(OR(D1432&gt;0,G1432&gt;0),COUNTIF($B$2:B1432,B1432),COUNTIFS($B$2:B1432,B1432,$E$2:E1432,"&gt;0")),"")</f>
        <v/>
      </c>
    </row>
    <row r="1433" spans="1:16" x14ac:dyDescent="0.35">
      <c r="A1433" s="51" t="str">
        <f t="shared" si="66"/>
        <v/>
      </c>
      <c r="B1433" s="102"/>
      <c r="C1433" s="4"/>
      <c r="D1433" s="14"/>
      <c r="E1433" s="14"/>
      <c r="F1433" s="14"/>
      <c r="G1433" s="82"/>
      <c r="H1433" s="107" t="str">
        <f>IF(B1433&lt;&gt;"",IF(OR(O1433=0,O1433=999),"",SUMIFS($E$2:E1433,$A$2:A1433,A1433)-SUMIFS($F$2:F1433,$A$2:A1433,A1433)),"")</f>
        <v/>
      </c>
      <c r="I1433" s="109" t="str">
        <f t="shared" si="68"/>
        <v/>
      </c>
      <c r="J1433" s="113"/>
      <c r="K1433" s="90"/>
      <c r="L1433" s="73"/>
      <c r="M1433" s="69" t="str">
        <f>IF(C1433&lt;&gt;"",DailyLog!$S$3,"")</f>
        <v/>
      </c>
      <c r="N1433" s="56" t="str">
        <f t="shared" si="67"/>
        <v/>
      </c>
      <c r="O1433" s="53" t="str">
        <f>IF($B1433&lt;&gt;"",IF(ISNUMBER(_xlfn.XMATCH($B1433,Language!$A$6:$E$6)),0,IF(ISNUMBER(_xlfn.XMATCH($B1433,Language!$A$29:$E$29)),'Lista de Prestatarios'!$B$3,VLOOKUP(B1433,'Lista de Prestatarios'!$A$2:$B$500,2,FALSE))),"")</f>
        <v/>
      </c>
      <c r="P1433" s="58" t="str">
        <f>IF(B1433&lt;&gt;"",IF(OR(D1433&gt;0,G1433&gt;0),COUNTIF($B$2:B1433,B1433),COUNTIFS($B$2:B1433,B1433,$E$2:E1433,"&gt;0")),"")</f>
        <v/>
      </c>
    </row>
    <row r="1434" spans="1:16" x14ac:dyDescent="0.35">
      <c r="A1434" s="51" t="str">
        <f t="shared" si="66"/>
        <v/>
      </c>
      <c r="B1434" s="102"/>
      <c r="C1434" s="4"/>
      <c r="D1434" s="14"/>
      <c r="E1434" s="14"/>
      <c r="F1434" s="14"/>
      <c r="G1434" s="82"/>
      <c r="H1434" s="107" t="str">
        <f>IF(B1434&lt;&gt;"",IF(OR(O1434=0,O1434=999),"",SUMIFS($E$2:E1434,$A$2:A1434,A1434)-SUMIFS($F$2:F1434,$A$2:A1434,A1434)),"")</f>
        <v/>
      </c>
      <c r="I1434" s="109" t="str">
        <f t="shared" si="68"/>
        <v/>
      </c>
      <c r="J1434" s="113"/>
      <c r="K1434" s="90"/>
      <c r="L1434" s="73"/>
      <c r="M1434" s="69" t="str">
        <f>IF(C1434&lt;&gt;"",DailyLog!$S$3,"")</f>
        <v/>
      </c>
      <c r="N1434" s="56" t="str">
        <f t="shared" si="67"/>
        <v/>
      </c>
      <c r="O1434" s="53" t="str">
        <f>IF($B1434&lt;&gt;"",IF(ISNUMBER(_xlfn.XMATCH($B1434,Language!$A$6:$E$6)),0,IF(ISNUMBER(_xlfn.XMATCH($B1434,Language!$A$29:$E$29)),'Lista de Prestatarios'!$B$3,VLOOKUP(B1434,'Lista de Prestatarios'!$A$2:$B$500,2,FALSE))),"")</f>
        <v/>
      </c>
      <c r="P1434" s="58" t="str">
        <f>IF(B1434&lt;&gt;"",IF(OR(D1434&gt;0,G1434&gt;0),COUNTIF($B$2:B1434,B1434),COUNTIFS($B$2:B1434,B1434,$E$2:E1434,"&gt;0")),"")</f>
        <v/>
      </c>
    </row>
    <row r="1435" spans="1:16" x14ac:dyDescent="0.35">
      <c r="A1435" s="51" t="str">
        <f t="shared" si="66"/>
        <v/>
      </c>
      <c r="B1435" s="102"/>
      <c r="C1435" s="4"/>
      <c r="D1435" s="14"/>
      <c r="E1435" s="14"/>
      <c r="F1435" s="14"/>
      <c r="G1435" s="82"/>
      <c r="H1435" s="107" t="str">
        <f>IF(B1435&lt;&gt;"",IF(OR(O1435=0,O1435=999),"",SUMIFS($E$2:E1435,$A$2:A1435,A1435)-SUMIFS($F$2:F1435,$A$2:A1435,A1435)),"")</f>
        <v/>
      </c>
      <c r="I1435" s="109" t="str">
        <f t="shared" si="68"/>
        <v/>
      </c>
      <c r="J1435" s="113"/>
      <c r="K1435" s="90"/>
      <c r="L1435" s="73"/>
      <c r="M1435" s="69" t="str">
        <f>IF(C1435&lt;&gt;"",DailyLog!$S$3,"")</f>
        <v/>
      </c>
      <c r="N1435" s="56" t="str">
        <f t="shared" si="67"/>
        <v/>
      </c>
      <c r="O1435" s="53" t="str">
        <f>IF($B1435&lt;&gt;"",IF(ISNUMBER(_xlfn.XMATCH($B1435,Language!$A$6:$E$6)),0,IF(ISNUMBER(_xlfn.XMATCH($B1435,Language!$A$29:$E$29)),'Lista de Prestatarios'!$B$3,VLOOKUP(B1435,'Lista de Prestatarios'!$A$2:$B$500,2,FALSE))),"")</f>
        <v/>
      </c>
      <c r="P1435" s="58" t="str">
        <f>IF(B1435&lt;&gt;"",IF(OR(D1435&gt;0,G1435&gt;0),COUNTIF($B$2:B1435,B1435),COUNTIFS($B$2:B1435,B1435,$E$2:E1435,"&gt;0")),"")</f>
        <v/>
      </c>
    </row>
    <row r="1436" spans="1:16" x14ac:dyDescent="0.35">
      <c r="A1436" s="51" t="str">
        <f t="shared" si="66"/>
        <v/>
      </c>
      <c r="B1436" s="102"/>
      <c r="C1436" s="4"/>
      <c r="D1436" s="14"/>
      <c r="E1436" s="14"/>
      <c r="F1436" s="14"/>
      <c r="G1436" s="82"/>
      <c r="H1436" s="107" t="str">
        <f>IF(B1436&lt;&gt;"",IF(OR(O1436=0,O1436=999),"",SUMIFS($E$2:E1436,$A$2:A1436,A1436)-SUMIFS($F$2:F1436,$A$2:A1436,A1436)),"")</f>
        <v/>
      </c>
      <c r="I1436" s="109" t="str">
        <f t="shared" si="68"/>
        <v/>
      </c>
      <c r="J1436" s="113"/>
      <c r="K1436" s="90"/>
      <c r="L1436" s="73"/>
      <c r="M1436" s="69" t="str">
        <f>IF(C1436&lt;&gt;"",DailyLog!$S$3,"")</f>
        <v/>
      </c>
      <c r="N1436" s="56" t="str">
        <f t="shared" si="67"/>
        <v/>
      </c>
      <c r="O1436" s="53" t="str">
        <f>IF($B1436&lt;&gt;"",IF(ISNUMBER(_xlfn.XMATCH($B1436,Language!$A$6:$E$6)),0,IF(ISNUMBER(_xlfn.XMATCH($B1436,Language!$A$29:$E$29)),'Lista de Prestatarios'!$B$3,VLOOKUP(B1436,'Lista de Prestatarios'!$A$2:$B$500,2,FALSE))),"")</f>
        <v/>
      </c>
      <c r="P1436" s="58" t="str">
        <f>IF(B1436&lt;&gt;"",IF(OR(D1436&gt;0,G1436&gt;0),COUNTIF($B$2:B1436,B1436),COUNTIFS($B$2:B1436,B1436,$E$2:E1436,"&gt;0")),"")</f>
        <v/>
      </c>
    </row>
    <row r="1437" spans="1:16" x14ac:dyDescent="0.35">
      <c r="A1437" s="51" t="str">
        <f t="shared" si="66"/>
        <v/>
      </c>
      <c r="B1437" s="102"/>
      <c r="C1437" s="4"/>
      <c r="D1437" s="14"/>
      <c r="E1437" s="14"/>
      <c r="F1437" s="14"/>
      <c r="G1437" s="82"/>
      <c r="H1437" s="107" t="str">
        <f>IF(B1437&lt;&gt;"",IF(OR(O1437=0,O1437=999),"",SUMIFS($E$2:E1437,$A$2:A1437,A1437)-SUMIFS($F$2:F1437,$A$2:A1437,A1437)),"")</f>
        <v/>
      </c>
      <c r="I1437" s="109" t="str">
        <f t="shared" si="68"/>
        <v/>
      </c>
      <c r="J1437" s="113"/>
      <c r="K1437" s="90"/>
      <c r="L1437" s="73"/>
      <c r="M1437" s="69" t="str">
        <f>IF(C1437&lt;&gt;"",DailyLog!$S$3,"")</f>
        <v/>
      </c>
      <c r="N1437" s="56" t="str">
        <f t="shared" si="67"/>
        <v/>
      </c>
      <c r="O1437" s="53" t="str">
        <f>IF($B1437&lt;&gt;"",IF(ISNUMBER(_xlfn.XMATCH($B1437,Language!$A$6:$E$6)),0,IF(ISNUMBER(_xlfn.XMATCH($B1437,Language!$A$29:$E$29)),'Lista de Prestatarios'!$B$3,VLOOKUP(B1437,'Lista de Prestatarios'!$A$2:$B$500,2,FALSE))),"")</f>
        <v/>
      </c>
      <c r="P1437" s="58" t="str">
        <f>IF(B1437&lt;&gt;"",IF(OR(D1437&gt;0,G1437&gt;0),COUNTIF($B$2:B1437,B1437),COUNTIFS($B$2:B1437,B1437,$E$2:E1437,"&gt;0")),"")</f>
        <v/>
      </c>
    </row>
    <row r="1438" spans="1:16" x14ac:dyDescent="0.35">
      <c r="A1438" s="51" t="str">
        <f t="shared" si="66"/>
        <v/>
      </c>
      <c r="B1438" s="102"/>
      <c r="C1438" s="4"/>
      <c r="D1438" s="14"/>
      <c r="E1438" s="14"/>
      <c r="F1438" s="14"/>
      <c r="G1438" s="82"/>
      <c r="H1438" s="107" t="str">
        <f>IF(B1438&lt;&gt;"",IF(OR(O1438=0,O1438=999),"",SUMIFS($E$2:E1438,$A$2:A1438,A1438)-SUMIFS($F$2:F1438,$A$2:A1438,A1438)),"")</f>
        <v/>
      </c>
      <c r="I1438" s="109" t="str">
        <f t="shared" si="68"/>
        <v/>
      </c>
      <c r="J1438" s="113"/>
      <c r="K1438" s="90"/>
      <c r="L1438" s="73"/>
      <c r="M1438" s="69" t="str">
        <f>IF(C1438&lt;&gt;"",DailyLog!$S$3,"")</f>
        <v/>
      </c>
      <c r="N1438" s="56" t="str">
        <f t="shared" si="67"/>
        <v/>
      </c>
      <c r="O1438" s="53" t="str">
        <f>IF($B1438&lt;&gt;"",IF(ISNUMBER(_xlfn.XMATCH($B1438,Language!$A$6:$E$6)),0,IF(ISNUMBER(_xlfn.XMATCH($B1438,Language!$A$29:$E$29)),'Lista de Prestatarios'!$B$3,VLOOKUP(B1438,'Lista de Prestatarios'!$A$2:$B$500,2,FALSE))),"")</f>
        <v/>
      </c>
      <c r="P1438" s="58" t="str">
        <f>IF(B1438&lt;&gt;"",IF(OR(D1438&gt;0,G1438&gt;0),COUNTIF($B$2:B1438,B1438),COUNTIFS($B$2:B1438,B1438,$E$2:E1438,"&gt;0")),"")</f>
        <v/>
      </c>
    </row>
    <row r="1439" spans="1:16" x14ac:dyDescent="0.35">
      <c r="A1439" s="51" t="str">
        <f t="shared" si="66"/>
        <v/>
      </c>
      <c r="B1439" s="102"/>
      <c r="C1439" s="4"/>
      <c r="D1439" s="14"/>
      <c r="E1439" s="14"/>
      <c r="F1439" s="14"/>
      <c r="G1439" s="82"/>
      <c r="H1439" s="107" t="str">
        <f>IF(B1439&lt;&gt;"",IF(OR(O1439=0,O1439=999),"",SUMIFS($E$2:E1439,$A$2:A1439,A1439)-SUMIFS($F$2:F1439,$A$2:A1439,A1439)),"")</f>
        <v/>
      </c>
      <c r="I1439" s="109" t="str">
        <f t="shared" si="68"/>
        <v/>
      </c>
      <c r="J1439" s="113"/>
      <c r="K1439" s="90"/>
      <c r="L1439" s="73"/>
      <c r="M1439" s="69" t="str">
        <f>IF(C1439&lt;&gt;"",DailyLog!$S$3,"")</f>
        <v/>
      </c>
      <c r="N1439" s="56" t="str">
        <f t="shared" si="67"/>
        <v/>
      </c>
      <c r="O1439" s="53" t="str">
        <f>IF($B1439&lt;&gt;"",IF(ISNUMBER(_xlfn.XMATCH($B1439,Language!$A$6:$E$6)),0,IF(ISNUMBER(_xlfn.XMATCH($B1439,Language!$A$29:$E$29)),'Lista de Prestatarios'!$B$3,VLOOKUP(B1439,'Lista de Prestatarios'!$A$2:$B$500,2,FALSE))),"")</f>
        <v/>
      </c>
      <c r="P1439" s="58" t="str">
        <f>IF(B1439&lt;&gt;"",IF(OR(D1439&gt;0,G1439&gt;0),COUNTIF($B$2:B1439,B1439),COUNTIFS($B$2:B1439,B1439,$E$2:E1439,"&gt;0")),"")</f>
        <v/>
      </c>
    </row>
    <row r="1440" spans="1:16" x14ac:dyDescent="0.35">
      <c r="A1440" s="51" t="str">
        <f t="shared" si="66"/>
        <v/>
      </c>
      <c r="B1440" s="102"/>
      <c r="C1440" s="4"/>
      <c r="D1440" s="14"/>
      <c r="E1440" s="14"/>
      <c r="F1440" s="14"/>
      <c r="G1440" s="82"/>
      <c r="H1440" s="107" t="str">
        <f>IF(B1440&lt;&gt;"",IF(OR(O1440=0,O1440=999),"",SUMIFS($E$2:E1440,$A$2:A1440,A1440)-SUMIFS($F$2:F1440,$A$2:A1440,A1440)),"")</f>
        <v/>
      </c>
      <c r="I1440" s="109" t="str">
        <f t="shared" si="68"/>
        <v/>
      </c>
      <c r="J1440" s="113"/>
      <c r="K1440" s="90"/>
      <c r="L1440" s="73"/>
      <c r="M1440" s="69" t="str">
        <f>IF(C1440&lt;&gt;"",DailyLog!$S$3,"")</f>
        <v/>
      </c>
      <c r="N1440" s="56" t="str">
        <f t="shared" si="67"/>
        <v/>
      </c>
      <c r="O1440" s="53" t="str">
        <f>IF($B1440&lt;&gt;"",IF(ISNUMBER(_xlfn.XMATCH($B1440,Language!$A$6:$E$6)),0,IF(ISNUMBER(_xlfn.XMATCH($B1440,Language!$A$29:$E$29)),'Lista de Prestatarios'!$B$3,VLOOKUP(B1440,'Lista de Prestatarios'!$A$2:$B$500,2,FALSE))),"")</f>
        <v/>
      </c>
      <c r="P1440" s="58" t="str">
        <f>IF(B1440&lt;&gt;"",IF(OR(D1440&gt;0,G1440&gt;0),COUNTIF($B$2:B1440,B1440),COUNTIFS($B$2:B1440,B1440,$E$2:E1440,"&gt;0")),"")</f>
        <v/>
      </c>
    </row>
    <row r="1441" spans="1:16" x14ac:dyDescent="0.35">
      <c r="A1441" s="51" t="str">
        <f t="shared" si="66"/>
        <v/>
      </c>
      <c r="B1441" s="102"/>
      <c r="C1441" s="4"/>
      <c r="D1441" s="14"/>
      <c r="E1441" s="14"/>
      <c r="F1441" s="14"/>
      <c r="G1441" s="82"/>
      <c r="H1441" s="107" t="str">
        <f>IF(B1441&lt;&gt;"",IF(OR(O1441=0,O1441=999),"",SUMIFS($E$2:E1441,$A$2:A1441,A1441)-SUMIFS($F$2:F1441,$A$2:A1441,A1441)),"")</f>
        <v/>
      </c>
      <c r="I1441" s="109" t="str">
        <f t="shared" si="68"/>
        <v/>
      </c>
      <c r="J1441" s="113"/>
      <c r="K1441" s="90"/>
      <c r="L1441" s="73"/>
      <c r="M1441" s="69" t="str">
        <f>IF(C1441&lt;&gt;"",DailyLog!$S$3,"")</f>
        <v/>
      </c>
      <c r="N1441" s="56" t="str">
        <f t="shared" si="67"/>
        <v/>
      </c>
      <c r="O1441" s="53" t="str">
        <f>IF($B1441&lt;&gt;"",IF(ISNUMBER(_xlfn.XMATCH($B1441,Language!$A$6:$E$6)),0,IF(ISNUMBER(_xlfn.XMATCH($B1441,Language!$A$29:$E$29)),'Lista de Prestatarios'!$B$3,VLOOKUP(B1441,'Lista de Prestatarios'!$A$2:$B$500,2,FALSE))),"")</f>
        <v/>
      </c>
      <c r="P1441" s="58" t="str">
        <f>IF(B1441&lt;&gt;"",IF(OR(D1441&gt;0,G1441&gt;0),COUNTIF($B$2:B1441,B1441),COUNTIFS($B$2:B1441,B1441,$E$2:E1441,"&gt;0")),"")</f>
        <v/>
      </c>
    </row>
    <row r="1442" spans="1:16" x14ac:dyDescent="0.35">
      <c r="A1442" s="51" t="str">
        <f t="shared" si="66"/>
        <v/>
      </c>
      <c r="B1442" s="102"/>
      <c r="C1442" s="4"/>
      <c r="D1442" s="14"/>
      <c r="E1442" s="14"/>
      <c r="F1442" s="14"/>
      <c r="G1442" s="82"/>
      <c r="H1442" s="107" t="str">
        <f>IF(B1442&lt;&gt;"",IF(OR(O1442=0,O1442=999),"",SUMIFS($E$2:E1442,$A$2:A1442,A1442)-SUMIFS($F$2:F1442,$A$2:A1442,A1442)),"")</f>
        <v/>
      </c>
      <c r="I1442" s="109" t="str">
        <f t="shared" si="68"/>
        <v/>
      </c>
      <c r="J1442" s="113"/>
      <c r="K1442" s="90"/>
      <c r="L1442" s="73"/>
      <c r="M1442" s="69" t="str">
        <f>IF(C1442&lt;&gt;"",DailyLog!$S$3,"")</f>
        <v/>
      </c>
      <c r="N1442" s="56" t="str">
        <f t="shared" si="67"/>
        <v/>
      </c>
      <c r="O1442" s="53" t="str">
        <f>IF($B1442&lt;&gt;"",IF(ISNUMBER(_xlfn.XMATCH($B1442,Language!$A$6:$E$6)),0,IF(ISNUMBER(_xlfn.XMATCH($B1442,Language!$A$29:$E$29)),'Lista de Prestatarios'!$B$3,VLOOKUP(B1442,'Lista de Prestatarios'!$A$2:$B$500,2,FALSE))),"")</f>
        <v/>
      </c>
      <c r="P1442" s="58" t="str">
        <f>IF(B1442&lt;&gt;"",IF(OR(D1442&gt;0,G1442&gt;0),COUNTIF($B$2:B1442,B1442),COUNTIFS($B$2:B1442,B1442,$E$2:E1442,"&gt;0")),"")</f>
        <v/>
      </c>
    </row>
    <row r="1443" spans="1:16" x14ac:dyDescent="0.35">
      <c r="A1443" s="51" t="str">
        <f t="shared" si="66"/>
        <v/>
      </c>
      <c r="B1443" s="102"/>
      <c r="C1443" s="4"/>
      <c r="D1443" s="14"/>
      <c r="E1443" s="14"/>
      <c r="F1443" s="14"/>
      <c r="G1443" s="82"/>
      <c r="H1443" s="107" t="str">
        <f>IF(B1443&lt;&gt;"",IF(OR(O1443=0,O1443=999),"",SUMIFS($E$2:E1443,$A$2:A1443,A1443)-SUMIFS($F$2:F1443,$A$2:A1443,A1443)),"")</f>
        <v/>
      </c>
      <c r="I1443" s="109" t="str">
        <f t="shared" si="68"/>
        <v/>
      </c>
      <c r="J1443" s="113"/>
      <c r="K1443" s="90"/>
      <c r="L1443" s="73"/>
      <c r="M1443" s="69" t="str">
        <f>IF(C1443&lt;&gt;"",DailyLog!$S$3,"")</f>
        <v/>
      </c>
      <c r="N1443" s="56" t="str">
        <f t="shared" si="67"/>
        <v/>
      </c>
      <c r="O1443" s="53" t="str">
        <f>IF($B1443&lt;&gt;"",IF(ISNUMBER(_xlfn.XMATCH($B1443,Language!$A$6:$E$6)),0,IF(ISNUMBER(_xlfn.XMATCH($B1443,Language!$A$29:$E$29)),'Lista de Prestatarios'!$B$3,VLOOKUP(B1443,'Lista de Prestatarios'!$A$2:$B$500,2,FALSE))),"")</f>
        <v/>
      </c>
      <c r="P1443" s="58" t="str">
        <f>IF(B1443&lt;&gt;"",IF(OR(D1443&gt;0,G1443&gt;0),COUNTIF($B$2:B1443,B1443),COUNTIFS($B$2:B1443,B1443,$E$2:E1443,"&gt;0")),"")</f>
        <v/>
      </c>
    </row>
    <row r="1444" spans="1:16" x14ac:dyDescent="0.35">
      <c r="A1444" s="51" t="str">
        <f t="shared" si="66"/>
        <v/>
      </c>
      <c r="B1444" s="102"/>
      <c r="C1444" s="4"/>
      <c r="D1444" s="14"/>
      <c r="E1444" s="14"/>
      <c r="F1444" s="14"/>
      <c r="G1444" s="82"/>
      <c r="H1444" s="107" t="str">
        <f>IF(B1444&lt;&gt;"",IF(OR(O1444=0,O1444=999),"",SUMIFS($E$2:E1444,$A$2:A1444,A1444)-SUMIFS($F$2:F1444,$A$2:A1444,A1444)),"")</f>
        <v/>
      </c>
      <c r="I1444" s="109" t="str">
        <f t="shared" si="68"/>
        <v/>
      </c>
      <c r="J1444" s="113"/>
      <c r="K1444" s="90"/>
      <c r="L1444" s="73"/>
      <c r="M1444" s="69" t="str">
        <f>IF(C1444&lt;&gt;"",DailyLog!$S$3,"")</f>
        <v/>
      </c>
      <c r="N1444" s="56" t="str">
        <f t="shared" si="67"/>
        <v/>
      </c>
      <c r="O1444" s="53" t="str">
        <f>IF($B1444&lt;&gt;"",IF(ISNUMBER(_xlfn.XMATCH($B1444,Language!$A$6:$E$6)),0,IF(ISNUMBER(_xlfn.XMATCH($B1444,Language!$A$29:$E$29)),'Lista de Prestatarios'!$B$3,VLOOKUP(B1444,'Lista de Prestatarios'!$A$2:$B$500,2,FALSE))),"")</f>
        <v/>
      </c>
      <c r="P1444" s="58" t="str">
        <f>IF(B1444&lt;&gt;"",IF(OR(D1444&gt;0,G1444&gt;0),COUNTIF($B$2:B1444,B1444),COUNTIFS($B$2:B1444,B1444,$E$2:E1444,"&gt;0")),"")</f>
        <v/>
      </c>
    </row>
    <row r="1445" spans="1:16" x14ac:dyDescent="0.35">
      <c r="A1445" s="51" t="str">
        <f t="shared" si="66"/>
        <v/>
      </c>
      <c r="B1445" s="102"/>
      <c r="C1445" s="4"/>
      <c r="D1445" s="14"/>
      <c r="E1445" s="14"/>
      <c r="F1445" s="14"/>
      <c r="G1445" s="82"/>
      <c r="H1445" s="107" t="str">
        <f>IF(B1445&lt;&gt;"",IF(OR(O1445=0,O1445=999),"",SUMIFS($E$2:E1445,$A$2:A1445,A1445)-SUMIFS($F$2:F1445,$A$2:A1445,A1445)),"")</f>
        <v/>
      </c>
      <c r="I1445" s="109" t="str">
        <f t="shared" si="68"/>
        <v/>
      </c>
      <c r="J1445" s="113"/>
      <c r="K1445" s="90"/>
      <c r="L1445" s="73"/>
      <c r="M1445" s="69" t="str">
        <f>IF(C1445&lt;&gt;"",DailyLog!$S$3,"")</f>
        <v/>
      </c>
      <c r="N1445" s="56" t="str">
        <f t="shared" si="67"/>
        <v/>
      </c>
      <c r="O1445" s="53" t="str">
        <f>IF($B1445&lt;&gt;"",IF(ISNUMBER(_xlfn.XMATCH($B1445,Language!$A$6:$E$6)),0,IF(ISNUMBER(_xlfn.XMATCH($B1445,Language!$A$29:$E$29)),'Lista de Prestatarios'!$B$3,VLOOKUP(B1445,'Lista de Prestatarios'!$A$2:$B$500,2,FALSE))),"")</f>
        <v/>
      </c>
      <c r="P1445" s="58" t="str">
        <f>IF(B1445&lt;&gt;"",IF(OR(D1445&gt;0,G1445&gt;0),COUNTIF($B$2:B1445,B1445),COUNTIFS($B$2:B1445,B1445,$E$2:E1445,"&gt;0")),"")</f>
        <v/>
      </c>
    </row>
    <row r="1446" spans="1:16" x14ac:dyDescent="0.35">
      <c r="A1446" s="51" t="str">
        <f t="shared" si="66"/>
        <v/>
      </c>
      <c r="B1446" s="102"/>
      <c r="C1446" s="4"/>
      <c r="D1446" s="14"/>
      <c r="E1446" s="14"/>
      <c r="F1446" s="14"/>
      <c r="G1446" s="82"/>
      <c r="H1446" s="107" t="str">
        <f>IF(B1446&lt;&gt;"",IF(OR(O1446=0,O1446=999),"",SUMIFS($E$2:E1446,$A$2:A1446,A1446)-SUMIFS($F$2:F1446,$A$2:A1446,A1446)),"")</f>
        <v/>
      </c>
      <c r="I1446" s="109" t="str">
        <f t="shared" si="68"/>
        <v/>
      </c>
      <c r="J1446" s="113"/>
      <c r="K1446" s="90"/>
      <c r="L1446" s="73"/>
      <c r="M1446" s="69" t="str">
        <f>IF(C1446&lt;&gt;"",DailyLog!$S$3,"")</f>
        <v/>
      </c>
      <c r="N1446" s="56" t="str">
        <f t="shared" si="67"/>
        <v/>
      </c>
      <c r="O1446" s="53" t="str">
        <f>IF($B1446&lt;&gt;"",IF(ISNUMBER(_xlfn.XMATCH($B1446,Language!$A$6:$E$6)),0,IF(ISNUMBER(_xlfn.XMATCH($B1446,Language!$A$29:$E$29)),'Lista de Prestatarios'!$B$3,VLOOKUP(B1446,'Lista de Prestatarios'!$A$2:$B$500,2,FALSE))),"")</f>
        <v/>
      </c>
      <c r="P1446" s="58" t="str">
        <f>IF(B1446&lt;&gt;"",IF(OR(D1446&gt;0,G1446&gt;0),COUNTIF($B$2:B1446,B1446),COUNTIFS($B$2:B1446,B1446,$E$2:E1446,"&gt;0")),"")</f>
        <v/>
      </c>
    </row>
    <row r="1447" spans="1:16" x14ac:dyDescent="0.35">
      <c r="A1447" s="51" t="str">
        <f t="shared" si="66"/>
        <v/>
      </c>
      <c r="B1447" s="102"/>
      <c r="C1447" s="4"/>
      <c r="D1447" s="14"/>
      <c r="E1447" s="14"/>
      <c r="F1447" s="14"/>
      <c r="G1447" s="82"/>
      <c r="H1447" s="107" t="str">
        <f>IF(B1447&lt;&gt;"",IF(OR(O1447=0,O1447=999),"",SUMIFS($E$2:E1447,$A$2:A1447,A1447)-SUMIFS($F$2:F1447,$A$2:A1447,A1447)),"")</f>
        <v/>
      </c>
      <c r="I1447" s="109" t="str">
        <f t="shared" si="68"/>
        <v/>
      </c>
      <c r="J1447" s="113"/>
      <c r="K1447" s="90"/>
      <c r="L1447" s="73"/>
      <c r="M1447" s="69" t="str">
        <f>IF(C1447&lt;&gt;"",DailyLog!$S$3,"")</f>
        <v/>
      </c>
      <c r="N1447" s="56" t="str">
        <f t="shared" si="67"/>
        <v/>
      </c>
      <c r="O1447" s="53" t="str">
        <f>IF($B1447&lt;&gt;"",IF(ISNUMBER(_xlfn.XMATCH($B1447,Language!$A$6:$E$6)),0,IF(ISNUMBER(_xlfn.XMATCH($B1447,Language!$A$29:$E$29)),'Lista de Prestatarios'!$B$3,VLOOKUP(B1447,'Lista de Prestatarios'!$A$2:$B$500,2,FALSE))),"")</f>
        <v/>
      </c>
      <c r="P1447" s="58" t="str">
        <f>IF(B1447&lt;&gt;"",IF(OR(D1447&gt;0,G1447&gt;0),COUNTIF($B$2:B1447,B1447),COUNTIFS($B$2:B1447,B1447,$E$2:E1447,"&gt;0")),"")</f>
        <v/>
      </c>
    </row>
    <row r="1448" spans="1:16" x14ac:dyDescent="0.35">
      <c r="A1448" s="51" t="str">
        <f t="shared" si="66"/>
        <v/>
      </c>
      <c r="B1448" s="102"/>
      <c r="C1448" s="4"/>
      <c r="D1448" s="14"/>
      <c r="E1448" s="14"/>
      <c r="F1448" s="14"/>
      <c r="G1448" s="82"/>
      <c r="H1448" s="107" t="str">
        <f>IF(B1448&lt;&gt;"",IF(OR(O1448=0,O1448=999),"",SUMIFS($E$2:E1448,$A$2:A1448,A1448)-SUMIFS($F$2:F1448,$A$2:A1448,A1448)),"")</f>
        <v/>
      </c>
      <c r="I1448" s="109" t="str">
        <f t="shared" si="68"/>
        <v/>
      </c>
      <c r="J1448" s="113"/>
      <c r="K1448" s="90"/>
      <c r="L1448" s="73"/>
      <c r="M1448" s="69" t="str">
        <f>IF(C1448&lt;&gt;"",DailyLog!$S$3,"")</f>
        <v/>
      </c>
      <c r="N1448" s="56" t="str">
        <f t="shared" si="67"/>
        <v/>
      </c>
      <c r="O1448" s="53" t="str">
        <f>IF($B1448&lt;&gt;"",IF(ISNUMBER(_xlfn.XMATCH($B1448,Language!$A$6:$E$6)),0,IF(ISNUMBER(_xlfn.XMATCH($B1448,Language!$A$29:$E$29)),'Lista de Prestatarios'!$B$3,VLOOKUP(B1448,'Lista de Prestatarios'!$A$2:$B$500,2,FALSE))),"")</f>
        <v/>
      </c>
      <c r="P1448" s="58" t="str">
        <f>IF(B1448&lt;&gt;"",IF(OR(D1448&gt;0,G1448&gt;0),COUNTIF($B$2:B1448,B1448),COUNTIFS($B$2:B1448,B1448,$E$2:E1448,"&gt;0")),"")</f>
        <v/>
      </c>
    </row>
    <row r="1449" spans="1:16" x14ac:dyDescent="0.35">
      <c r="A1449" s="51" t="str">
        <f t="shared" si="66"/>
        <v/>
      </c>
      <c r="B1449" s="102"/>
      <c r="C1449" s="4"/>
      <c r="D1449" s="14"/>
      <c r="E1449" s="14"/>
      <c r="F1449" s="14"/>
      <c r="G1449" s="82"/>
      <c r="H1449" s="107" t="str">
        <f>IF(B1449&lt;&gt;"",IF(OR(O1449=0,O1449=999),"",SUMIFS($E$2:E1449,$A$2:A1449,A1449)-SUMIFS($F$2:F1449,$A$2:A1449,A1449)),"")</f>
        <v/>
      </c>
      <c r="I1449" s="109" t="str">
        <f t="shared" si="68"/>
        <v/>
      </c>
      <c r="J1449" s="113"/>
      <c r="K1449" s="90"/>
      <c r="L1449" s="73"/>
      <c r="M1449" s="69" t="str">
        <f>IF(C1449&lt;&gt;"",DailyLog!$S$3,"")</f>
        <v/>
      </c>
      <c r="N1449" s="56" t="str">
        <f t="shared" si="67"/>
        <v/>
      </c>
      <c r="O1449" s="53" t="str">
        <f>IF($B1449&lt;&gt;"",IF(ISNUMBER(_xlfn.XMATCH($B1449,Language!$A$6:$E$6)),0,IF(ISNUMBER(_xlfn.XMATCH($B1449,Language!$A$29:$E$29)),'Lista de Prestatarios'!$B$3,VLOOKUP(B1449,'Lista de Prestatarios'!$A$2:$B$500,2,FALSE))),"")</f>
        <v/>
      </c>
      <c r="P1449" s="58" t="str">
        <f>IF(B1449&lt;&gt;"",IF(OR(D1449&gt;0,G1449&gt;0),COUNTIF($B$2:B1449,B1449),COUNTIFS($B$2:B1449,B1449,$E$2:E1449,"&gt;0")),"")</f>
        <v/>
      </c>
    </row>
    <row r="1450" spans="1:16" x14ac:dyDescent="0.35">
      <c r="A1450" s="51" t="str">
        <f t="shared" si="66"/>
        <v/>
      </c>
      <c r="B1450" s="102"/>
      <c r="C1450" s="4"/>
      <c r="D1450" s="14"/>
      <c r="E1450" s="14"/>
      <c r="F1450" s="14"/>
      <c r="G1450" s="82"/>
      <c r="H1450" s="107" t="str">
        <f>IF(B1450&lt;&gt;"",IF(OR(O1450=0,O1450=999),"",SUMIFS($E$2:E1450,$A$2:A1450,A1450)-SUMIFS($F$2:F1450,$A$2:A1450,A1450)),"")</f>
        <v/>
      </c>
      <c r="I1450" s="109" t="str">
        <f t="shared" si="68"/>
        <v/>
      </c>
      <c r="J1450" s="113"/>
      <c r="K1450" s="90"/>
      <c r="L1450" s="73"/>
      <c r="M1450" s="69" t="str">
        <f>IF(C1450&lt;&gt;"",DailyLog!$S$3,"")</f>
        <v/>
      </c>
      <c r="N1450" s="56" t="str">
        <f t="shared" si="67"/>
        <v/>
      </c>
      <c r="O1450" s="53" t="str">
        <f>IF($B1450&lt;&gt;"",IF(ISNUMBER(_xlfn.XMATCH($B1450,Language!$A$6:$E$6)),0,IF(ISNUMBER(_xlfn.XMATCH($B1450,Language!$A$29:$E$29)),'Lista de Prestatarios'!$B$3,VLOOKUP(B1450,'Lista de Prestatarios'!$A$2:$B$500,2,FALSE))),"")</f>
        <v/>
      </c>
      <c r="P1450" s="58" t="str">
        <f>IF(B1450&lt;&gt;"",IF(OR(D1450&gt;0,G1450&gt;0),COUNTIF($B$2:B1450,B1450),COUNTIFS($B$2:B1450,B1450,$E$2:E1450,"&gt;0")),"")</f>
        <v/>
      </c>
    </row>
    <row r="1451" spans="1:16" x14ac:dyDescent="0.35">
      <c r="A1451" s="51" t="str">
        <f t="shared" si="66"/>
        <v/>
      </c>
      <c r="B1451" s="102"/>
      <c r="C1451" s="4"/>
      <c r="D1451" s="14"/>
      <c r="E1451" s="14"/>
      <c r="F1451" s="14"/>
      <c r="G1451" s="82"/>
      <c r="H1451" s="107" t="str">
        <f>IF(B1451&lt;&gt;"",IF(OR(O1451=0,O1451=999),"",SUMIFS($E$2:E1451,$A$2:A1451,A1451)-SUMIFS($F$2:F1451,$A$2:A1451,A1451)),"")</f>
        <v/>
      </c>
      <c r="I1451" s="109" t="str">
        <f t="shared" si="68"/>
        <v/>
      </c>
      <c r="J1451" s="113"/>
      <c r="K1451" s="90"/>
      <c r="L1451" s="73"/>
      <c r="M1451" s="69" t="str">
        <f>IF(C1451&lt;&gt;"",DailyLog!$S$3,"")</f>
        <v/>
      </c>
      <c r="N1451" s="56" t="str">
        <f t="shared" si="67"/>
        <v/>
      </c>
      <c r="O1451" s="53" t="str">
        <f>IF($B1451&lt;&gt;"",IF(ISNUMBER(_xlfn.XMATCH($B1451,Language!$A$6:$E$6)),0,IF(ISNUMBER(_xlfn.XMATCH($B1451,Language!$A$29:$E$29)),'Lista de Prestatarios'!$B$3,VLOOKUP(B1451,'Lista de Prestatarios'!$A$2:$B$500,2,FALSE))),"")</f>
        <v/>
      </c>
      <c r="P1451" s="58" t="str">
        <f>IF(B1451&lt;&gt;"",IF(OR(D1451&gt;0,G1451&gt;0),COUNTIF($B$2:B1451,B1451),COUNTIFS($B$2:B1451,B1451,$E$2:E1451,"&gt;0")),"")</f>
        <v/>
      </c>
    </row>
    <row r="1452" spans="1:16" x14ac:dyDescent="0.35">
      <c r="A1452" s="51" t="str">
        <f t="shared" si="66"/>
        <v/>
      </c>
      <c r="B1452" s="102"/>
      <c r="C1452" s="4"/>
      <c r="D1452" s="14"/>
      <c r="E1452" s="14"/>
      <c r="F1452" s="14"/>
      <c r="G1452" s="82"/>
      <c r="H1452" s="107" t="str">
        <f>IF(B1452&lt;&gt;"",IF(OR(O1452=0,O1452=999),"",SUMIFS($E$2:E1452,$A$2:A1452,A1452)-SUMIFS($F$2:F1452,$A$2:A1452,A1452)),"")</f>
        <v/>
      </c>
      <c r="I1452" s="109" t="str">
        <f t="shared" si="68"/>
        <v/>
      </c>
      <c r="J1452" s="113"/>
      <c r="K1452" s="90"/>
      <c r="L1452" s="73"/>
      <c r="M1452" s="69" t="str">
        <f>IF(C1452&lt;&gt;"",DailyLog!$S$3,"")</f>
        <v/>
      </c>
      <c r="N1452" s="56" t="str">
        <f t="shared" si="67"/>
        <v/>
      </c>
      <c r="O1452" s="53" t="str">
        <f>IF($B1452&lt;&gt;"",IF(ISNUMBER(_xlfn.XMATCH($B1452,Language!$A$6:$E$6)),0,IF(ISNUMBER(_xlfn.XMATCH($B1452,Language!$A$29:$E$29)),'Lista de Prestatarios'!$B$3,VLOOKUP(B1452,'Lista de Prestatarios'!$A$2:$B$500,2,FALSE))),"")</f>
        <v/>
      </c>
      <c r="P1452" s="58" t="str">
        <f>IF(B1452&lt;&gt;"",IF(OR(D1452&gt;0,G1452&gt;0),COUNTIF($B$2:B1452,B1452),COUNTIFS($B$2:B1452,B1452,$E$2:E1452,"&gt;0")),"")</f>
        <v/>
      </c>
    </row>
    <row r="1453" spans="1:16" x14ac:dyDescent="0.35">
      <c r="A1453" s="51" t="str">
        <f t="shared" si="66"/>
        <v/>
      </c>
      <c r="B1453" s="102"/>
      <c r="C1453" s="4"/>
      <c r="D1453" s="14"/>
      <c r="E1453" s="14"/>
      <c r="F1453" s="14"/>
      <c r="G1453" s="82"/>
      <c r="H1453" s="107" t="str">
        <f>IF(B1453&lt;&gt;"",IF(OR(O1453=0,O1453=999),"",SUMIFS($E$2:E1453,$A$2:A1453,A1453)-SUMIFS($F$2:F1453,$A$2:A1453,A1453)),"")</f>
        <v/>
      </c>
      <c r="I1453" s="109" t="str">
        <f t="shared" si="68"/>
        <v/>
      </c>
      <c r="J1453" s="113"/>
      <c r="K1453" s="90"/>
      <c r="L1453" s="73"/>
      <c r="M1453" s="69" t="str">
        <f>IF(C1453&lt;&gt;"",DailyLog!$S$3,"")</f>
        <v/>
      </c>
      <c r="N1453" s="56" t="str">
        <f t="shared" si="67"/>
        <v/>
      </c>
      <c r="O1453" s="53" t="str">
        <f>IF($B1453&lt;&gt;"",IF(ISNUMBER(_xlfn.XMATCH($B1453,Language!$A$6:$E$6)),0,IF(ISNUMBER(_xlfn.XMATCH($B1453,Language!$A$29:$E$29)),'Lista de Prestatarios'!$B$3,VLOOKUP(B1453,'Lista de Prestatarios'!$A$2:$B$500,2,FALSE))),"")</f>
        <v/>
      </c>
      <c r="P1453" s="58" t="str">
        <f>IF(B1453&lt;&gt;"",IF(OR(D1453&gt;0,G1453&gt;0),COUNTIF($B$2:B1453,B1453),COUNTIFS($B$2:B1453,B1453,$E$2:E1453,"&gt;0")),"")</f>
        <v/>
      </c>
    </row>
    <row r="1454" spans="1:16" x14ac:dyDescent="0.35">
      <c r="A1454" s="51" t="str">
        <f t="shared" si="66"/>
        <v/>
      </c>
      <c r="B1454" s="102"/>
      <c r="C1454" s="4"/>
      <c r="D1454" s="14"/>
      <c r="E1454" s="14"/>
      <c r="F1454" s="14"/>
      <c r="G1454" s="82"/>
      <c r="H1454" s="107" t="str">
        <f>IF(B1454&lt;&gt;"",IF(OR(O1454=0,O1454=999),"",SUMIFS($E$2:E1454,$A$2:A1454,A1454)-SUMIFS($F$2:F1454,$A$2:A1454,A1454)),"")</f>
        <v/>
      </c>
      <c r="I1454" s="109" t="str">
        <f t="shared" si="68"/>
        <v/>
      </c>
      <c r="J1454" s="113"/>
      <c r="K1454" s="90"/>
      <c r="L1454" s="73"/>
      <c r="M1454" s="69" t="str">
        <f>IF(C1454&lt;&gt;"",DailyLog!$S$3,"")</f>
        <v/>
      </c>
      <c r="N1454" s="56" t="str">
        <f t="shared" si="67"/>
        <v/>
      </c>
      <c r="O1454" s="53" t="str">
        <f>IF($B1454&lt;&gt;"",IF(ISNUMBER(_xlfn.XMATCH($B1454,Language!$A$6:$E$6)),0,IF(ISNUMBER(_xlfn.XMATCH($B1454,Language!$A$29:$E$29)),'Lista de Prestatarios'!$B$3,VLOOKUP(B1454,'Lista de Prestatarios'!$A$2:$B$500,2,FALSE))),"")</f>
        <v/>
      </c>
      <c r="P1454" s="58" t="str">
        <f>IF(B1454&lt;&gt;"",IF(OR(D1454&gt;0,G1454&gt;0),COUNTIF($B$2:B1454,B1454),COUNTIFS($B$2:B1454,B1454,$E$2:E1454,"&gt;0")),"")</f>
        <v/>
      </c>
    </row>
    <row r="1455" spans="1:16" x14ac:dyDescent="0.35">
      <c r="A1455" s="51" t="str">
        <f t="shared" si="66"/>
        <v/>
      </c>
      <c r="B1455" s="102"/>
      <c r="C1455" s="4"/>
      <c r="D1455" s="14"/>
      <c r="E1455" s="14"/>
      <c r="F1455" s="14"/>
      <c r="G1455" s="82"/>
      <c r="H1455" s="107" t="str">
        <f>IF(B1455&lt;&gt;"",IF(OR(O1455=0,O1455=999),"",SUMIFS($E$2:E1455,$A$2:A1455,A1455)-SUMIFS($F$2:F1455,$A$2:A1455,A1455)),"")</f>
        <v/>
      </c>
      <c r="I1455" s="109" t="str">
        <f t="shared" si="68"/>
        <v/>
      </c>
      <c r="J1455" s="113"/>
      <c r="K1455" s="90"/>
      <c r="L1455" s="73"/>
      <c r="M1455" s="69" t="str">
        <f>IF(C1455&lt;&gt;"",DailyLog!$S$3,"")</f>
        <v/>
      </c>
      <c r="N1455" s="56" t="str">
        <f t="shared" si="67"/>
        <v/>
      </c>
      <c r="O1455" s="53" t="str">
        <f>IF($B1455&lt;&gt;"",IF(ISNUMBER(_xlfn.XMATCH($B1455,Language!$A$6:$E$6)),0,IF(ISNUMBER(_xlfn.XMATCH($B1455,Language!$A$29:$E$29)),'Lista de Prestatarios'!$B$3,VLOOKUP(B1455,'Lista de Prestatarios'!$A$2:$B$500,2,FALSE))),"")</f>
        <v/>
      </c>
      <c r="P1455" s="58" t="str">
        <f>IF(B1455&lt;&gt;"",IF(OR(D1455&gt;0,G1455&gt;0),COUNTIF($B$2:B1455,B1455),COUNTIFS($B$2:B1455,B1455,$E$2:E1455,"&gt;0")),"")</f>
        <v/>
      </c>
    </row>
    <row r="1456" spans="1:16" x14ac:dyDescent="0.35">
      <c r="A1456" s="51" t="str">
        <f t="shared" si="66"/>
        <v/>
      </c>
      <c r="B1456" s="102"/>
      <c r="C1456" s="4"/>
      <c r="D1456" s="14"/>
      <c r="E1456" s="14"/>
      <c r="F1456" s="14"/>
      <c r="G1456" s="82"/>
      <c r="H1456" s="107" t="str">
        <f>IF(B1456&lt;&gt;"",IF(OR(O1456=0,O1456=999),"",SUMIFS($E$2:E1456,$A$2:A1456,A1456)-SUMIFS($F$2:F1456,$A$2:A1456,A1456)),"")</f>
        <v/>
      </c>
      <c r="I1456" s="109" t="str">
        <f t="shared" si="68"/>
        <v/>
      </c>
      <c r="J1456" s="113"/>
      <c r="K1456" s="90"/>
      <c r="L1456" s="73"/>
      <c r="M1456" s="69" t="str">
        <f>IF(C1456&lt;&gt;"",DailyLog!$S$3,"")</f>
        <v/>
      </c>
      <c r="N1456" s="56" t="str">
        <f t="shared" si="67"/>
        <v/>
      </c>
      <c r="O1456" s="53" t="str">
        <f>IF($B1456&lt;&gt;"",IF(ISNUMBER(_xlfn.XMATCH($B1456,Language!$A$6:$E$6)),0,IF(ISNUMBER(_xlfn.XMATCH($B1456,Language!$A$29:$E$29)),'Lista de Prestatarios'!$B$3,VLOOKUP(B1456,'Lista de Prestatarios'!$A$2:$B$500,2,FALSE))),"")</f>
        <v/>
      </c>
      <c r="P1456" s="58" t="str">
        <f>IF(B1456&lt;&gt;"",IF(OR(D1456&gt;0,G1456&gt;0),COUNTIF($B$2:B1456,B1456),COUNTIFS($B$2:B1456,B1456,$E$2:E1456,"&gt;0")),"")</f>
        <v/>
      </c>
    </row>
    <row r="1457" spans="1:16" x14ac:dyDescent="0.35">
      <c r="A1457" s="51" t="str">
        <f t="shared" si="66"/>
        <v/>
      </c>
      <c r="B1457" s="102"/>
      <c r="C1457" s="4"/>
      <c r="D1457" s="14"/>
      <c r="E1457" s="14"/>
      <c r="F1457" s="14"/>
      <c r="G1457" s="82"/>
      <c r="H1457" s="107" t="str">
        <f>IF(B1457&lt;&gt;"",IF(OR(O1457=0,O1457=999),"",SUMIFS($E$2:E1457,$A$2:A1457,A1457)-SUMIFS($F$2:F1457,$A$2:A1457,A1457)),"")</f>
        <v/>
      </c>
      <c r="I1457" s="109" t="str">
        <f t="shared" si="68"/>
        <v/>
      </c>
      <c r="J1457" s="113"/>
      <c r="K1457" s="90"/>
      <c r="L1457" s="73"/>
      <c r="M1457" s="69" t="str">
        <f>IF(C1457&lt;&gt;"",DailyLog!$S$3,"")</f>
        <v/>
      </c>
      <c r="N1457" s="56" t="str">
        <f t="shared" si="67"/>
        <v/>
      </c>
      <c r="O1457" s="53" t="str">
        <f>IF($B1457&lt;&gt;"",IF(ISNUMBER(_xlfn.XMATCH($B1457,Language!$A$6:$E$6)),0,IF(ISNUMBER(_xlfn.XMATCH($B1457,Language!$A$29:$E$29)),'Lista de Prestatarios'!$B$3,VLOOKUP(B1457,'Lista de Prestatarios'!$A$2:$B$500,2,FALSE))),"")</f>
        <v/>
      </c>
      <c r="P1457" s="58" t="str">
        <f>IF(B1457&lt;&gt;"",IF(OR(D1457&gt;0,G1457&gt;0),COUNTIF($B$2:B1457,B1457),COUNTIFS($B$2:B1457,B1457,$E$2:E1457,"&gt;0")),"")</f>
        <v/>
      </c>
    </row>
    <row r="1458" spans="1:16" x14ac:dyDescent="0.35">
      <c r="A1458" s="51" t="str">
        <f t="shared" si="66"/>
        <v/>
      </c>
      <c r="B1458" s="102"/>
      <c r="C1458" s="4"/>
      <c r="D1458" s="14"/>
      <c r="E1458" s="14"/>
      <c r="F1458" s="14"/>
      <c r="G1458" s="82"/>
      <c r="H1458" s="107" t="str">
        <f>IF(B1458&lt;&gt;"",IF(OR(O1458=0,O1458=999),"",SUMIFS($E$2:E1458,$A$2:A1458,A1458)-SUMIFS($F$2:F1458,$A$2:A1458,A1458)),"")</f>
        <v/>
      </c>
      <c r="I1458" s="109" t="str">
        <f t="shared" si="68"/>
        <v/>
      </c>
      <c r="J1458" s="113"/>
      <c r="K1458" s="90"/>
      <c r="L1458" s="73"/>
      <c r="M1458" s="69" t="str">
        <f>IF(C1458&lt;&gt;"",DailyLog!$S$3,"")</f>
        <v/>
      </c>
      <c r="N1458" s="56" t="str">
        <f t="shared" si="67"/>
        <v/>
      </c>
      <c r="O1458" s="53" t="str">
        <f>IF($B1458&lt;&gt;"",IF(ISNUMBER(_xlfn.XMATCH($B1458,Language!$A$6:$E$6)),0,IF(ISNUMBER(_xlfn.XMATCH($B1458,Language!$A$29:$E$29)),'Lista de Prestatarios'!$B$3,VLOOKUP(B1458,'Lista de Prestatarios'!$A$2:$B$500,2,FALSE))),"")</f>
        <v/>
      </c>
      <c r="P1458" s="58" t="str">
        <f>IF(B1458&lt;&gt;"",IF(OR(D1458&gt;0,G1458&gt;0),COUNTIF($B$2:B1458,B1458),COUNTIFS($B$2:B1458,B1458,$E$2:E1458,"&gt;0")),"")</f>
        <v/>
      </c>
    </row>
    <row r="1459" spans="1:16" x14ac:dyDescent="0.35">
      <c r="A1459" s="51" t="str">
        <f t="shared" si="66"/>
        <v/>
      </c>
      <c r="B1459" s="102"/>
      <c r="C1459" s="4"/>
      <c r="D1459" s="14"/>
      <c r="E1459" s="14"/>
      <c r="F1459" s="14"/>
      <c r="G1459" s="82"/>
      <c r="H1459" s="107" t="str">
        <f>IF(B1459&lt;&gt;"",IF(OR(O1459=0,O1459=999),"",SUMIFS($E$2:E1459,$A$2:A1459,A1459)-SUMIFS($F$2:F1459,$A$2:A1459,A1459)),"")</f>
        <v/>
      </c>
      <c r="I1459" s="109" t="str">
        <f t="shared" si="68"/>
        <v/>
      </c>
      <c r="J1459" s="113"/>
      <c r="K1459" s="90"/>
      <c r="L1459" s="73"/>
      <c r="M1459" s="69" t="str">
        <f>IF(C1459&lt;&gt;"",DailyLog!$S$3,"")</f>
        <v/>
      </c>
      <c r="N1459" s="56" t="str">
        <f t="shared" si="67"/>
        <v/>
      </c>
      <c r="O1459" s="53" t="str">
        <f>IF($B1459&lt;&gt;"",IF(ISNUMBER(_xlfn.XMATCH($B1459,Language!$A$6:$E$6)),0,IF(ISNUMBER(_xlfn.XMATCH($B1459,Language!$A$29:$E$29)),'Lista de Prestatarios'!$B$3,VLOOKUP(B1459,'Lista de Prestatarios'!$A$2:$B$500,2,FALSE))),"")</f>
        <v/>
      </c>
      <c r="P1459" s="58" t="str">
        <f>IF(B1459&lt;&gt;"",IF(OR(D1459&gt;0,G1459&gt;0),COUNTIF($B$2:B1459,B1459),COUNTIFS($B$2:B1459,B1459,$E$2:E1459,"&gt;0")),"")</f>
        <v/>
      </c>
    </row>
    <row r="1460" spans="1:16" x14ac:dyDescent="0.35">
      <c r="A1460" s="51" t="str">
        <f t="shared" si="66"/>
        <v/>
      </c>
      <c r="B1460" s="102"/>
      <c r="C1460" s="4"/>
      <c r="D1460" s="14"/>
      <c r="E1460" s="14"/>
      <c r="F1460" s="14"/>
      <c r="G1460" s="82"/>
      <c r="H1460" s="107" t="str">
        <f>IF(B1460&lt;&gt;"",IF(OR(O1460=0,O1460=999),"",SUMIFS($E$2:E1460,$A$2:A1460,A1460)-SUMIFS($F$2:F1460,$A$2:A1460,A1460)),"")</f>
        <v/>
      </c>
      <c r="I1460" s="109" t="str">
        <f t="shared" si="68"/>
        <v/>
      </c>
      <c r="J1460" s="113"/>
      <c r="K1460" s="90"/>
      <c r="L1460" s="73"/>
      <c r="M1460" s="69" t="str">
        <f>IF(C1460&lt;&gt;"",DailyLog!$S$3,"")</f>
        <v/>
      </c>
      <c r="N1460" s="56" t="str">
        <f t="shared" si="67"/>
        <v/>
      </c>
      <c r="O1460" s="53" t="str">
        <f>IF($B1460&lt;&gt;"",IF(ISNUMBER(_xlfn.XMATCH($B1460,Language!$A$6:$E$6)),0,IF(ISNUMBER(_xlfn.XMATCH($B1460,Language!$A$29:$E$29)),'Lista de Prestatarios'!$B$3,VLOOKUP(B1460,'Lista de Prestatarios'!$A$2:$B$500,2,FALSE))),"")</f>
        <v/>
      </c>
      <c r="P1460" s="58" t="str">
        <f>IF(B1460&lt;&gt;"",IF(OR(D1460&gt;0,G1460&gt;0),COUNTIF($B$2:B1460,B1460),COUNTIFS($B$2:B1460,B1460,$E$2:E1460,"&gt;0")),"")</f>
        <v/>
      </c>
    </row>
    <row r="1461" spans="1:16" x14ac:dyDescent="0.35">
      <c r="A1461" s="51" t="str">
        <f t="shared" si="66"/>
        <v/>
      </c>
      <c r="B1461" s="102"/>
      <c r="C1461" s="4"/>
      <c r="D1461" s="14"/>
      <c r="E1461" s="14"/>
      <c r="F1461" s="14"/>
      <c r="G1461" s="82"/>
      <c r="H1461" s="107" t="str">
        <f>IF(B1461&lt;&gt;"",IF(OR(O1461=0,O1461=999),"",SUMIFS($E$2:E1461,$A$2:A1461,A1461)-SUMIFS($F$2:F1461,$A$2:A1461,A1461)),"")</f>
        <v/>
      </c>
      <c r="I1461" s="109" t="str">
        <f t="shared" si="68"/>
        <v/>
      </c>
      <c r="J1461" s="113"/>
      <c r="K1461" s="90"/>
      <c r="L1461" s="73"/>
      <c r="M1461" s="69" t="str">
        <f>IF(C1461&lt;&gt;"",DailyLog!$S$3,"")</f>
        <v/>
      </c>
      <c r="N1461" s="56" t="str">
        <f t="shared" si="67"/>
        <v/>
      </c>
      <c r="O1461" s="53" t="str">
        <f>IF($B1461&lt;&gt;"",IF(ISNUMBER(_xlfn.XMATCH($B1461,Language!$A$6:$E$6)),0,IF(ISNUMBER(_xlfn.XMATCH($B1461,Language!$A$29:$E$29)),'Lista de Prestatarios'!$B$3,VLOOKUP(B1461,'Lista de Prestatarios'!$A$2:$B$500,2,FALSE))),"")</f>
        <v/>
      </c>
      <c r="P1461" s="58" t="str">
        <f>IF(B1461&lt;&gt;"",IF(OR(D1461&gt;0,G1461&gt;0),COUNTIF($B$2:B1461,B1461),COUNTIFS($B$2:B1461,B1461,$E$2:E1461,"&gt;0")),"")</f>
        <v/>
      </c>
    </row>
    <row r="1462" spans="1:16" x14ac:dyDescent="0.35">
      <c r="A1462" s="51" t="str">
        <f t="shared" si="66"/>
        <v/>
      </c>
      <c r="B1462" s="102"/>
      <c r="C1462" s="4"/>
      <c r="D1462" s="14"/>
      <c r="E1462" s="14"/>
      <c r="F1462" s="14"/>
      <c r="G1462" s="82"/>
      <c r="H1462" s="107" t="str">
        <f>IF(B1462&lt;&gt;"",IF(OR(O1462=0,O1462=999),"",SUMIFS($E$2:E1462,$A$2:A1462,A1462)-SUMIFS($F$2:F1462,$A$2:A1462,A1462)),"")</f>
        <v/>
      </c>
      <c r="I1462" s="109" t="str">
        <f t="shared" si="68"/>
        <v/>
      </c>
      <c r="J1462" s="113"/>
      <c r="K1462" s="90"/>
      <c r="L1462" s="73"/>
      <c r="M1462" s="69" t="str">
        <f>IF(C1462&lt;&gt;"",DailyLog!$S$3,"")</f>
        <v/>
      </c>
      <c r="N1462" s="56" t="str">
        <f t="shared" si="67"/>
        <v/>
      </c>
      <c r="O1462" s="53" t="str">
        <f>IF($B1462&lt;&gt;"",IF(ISNUMBER(_xlfn.XMATCH($B1462,Language!$A$6:$E$6)),0,IF(ISNUMBER(_xlfn.XMATCH($B1462,Language!$A$29:$E$29)),'Lista de Prestatarios'!$B$3,VLOOKUP(B1462,'Lista de Prestatarios'!$A$2:$B$500,2,FALSE))),"")</f>
        <v/>
      </c>
      <c r="P1462" s="58" t="str">
        <f>IF(B1462&lt;&gt;"",IF(OR(D1462&gt;0,G1462&gt;0),COUNTIF($B$2:B1462,B1462),COUNTIFS($B$2:B1462,B1462,$E$2:E1462,"&gt;0")),"")</f>
        <v/>
      </c>
    </row>
    <row r="1463" spans="1:16" x14ac:dyDescent="0.35">
      <c r="A1463" s="51" t="str">
        <f t="shared" si="66"/>
        <v/>
      </c>
      <c r="B1463" s="102"/>
      <c r="C1463" s="4"/>
      <c r="D1463" s="14"/>
      <c r="E1463" s="14"/>
      <c r="F1463" s="14"/>
      <c r="G1463" s="82"/>
      <c r="H1463" s="107" t="str">
        <f>IF(B1463&lt;&gt;"",IF(OR(O1463=0,O1463=999),"",SUMIFS($E$2:E1463,$A$2:A1463,A1463)-SUMIFS($F$2:F1463,$A$2:A1463,A1463)),"")</f>
        <v/>
      </c>
      <c r="I1463" s="109" t="str">
        <f t="shared" si="68"/>
        <v/>
      </c>
      <c r="J1463" s="113"/>
      <c r="K1463" s="90"/>
      <c r="L1463" s="73"/>
      <c r="M1463" s="69" t="str">
        <f>IF(C1463&lt;&gt;"",DailyLog!$S$3,"")</f>
        <v/>
      </c>
      <c r="N1463" s="56" t="str">
        <f t="shared" si="67"/>
        <v/>
      </c>
      <c r="O1463" s="53" t="str">
        <f>IF($B1463&lt;&gt;"",IF(ISNUMBER(_xlfn.XMATCH($B1463,Language!$A$6:$E$6)),0,IF(ISNUMBER(_xlfn.XMATCH($B1463,Language!$A$29:$E$29)),'Lista de Prestatarios'!$B$3,VLOOKUP(B1463,'Lista de Prestatarios'!$A$2:$B$500,2,FALSE))),"")</f>
        <v/>
      </c>
      <c r="P1463" s="58" t="str">
        <f>IF(B1463&lt;&gt;"",IF(OR(D1463&gt;0,G1463&gt;0),COUNTIF($B$2:B1463,B1463),COUNTIFS($B$2:B1463,B1463,$E$2:E1463,"&gt;0")),"")</f>
        <v/>
      </c>
    </row>
    <row r="1464" spans="1:16" x14ac:dyDescent="0.35">
      <c r="A1464" s="51" t="str">
        <f t="shared" si="66"/>
        <v/>
      </c>
      <c r="B1464" s="102"/>
      <c r="C1464" s="4"/>
      <c r="D1464" s="14"/>
      <c r="E1464" s="14"/>
      <c r="F1464" s="14"/>
      <c r="G1464" s="82"/>
      <c r="H1464" s="107" t="str">
        <f>IF(B1464&lt;&gt;"",IF(OR(O1464=0,O1464=999),"",SUMIFS($E$2:E1464,$A$2:A1464,A1464)-SUMIFS($F$2:F1464,$A$2:A1464,A1464)),"")</f>
        <v/>
      </c>
      <c r="I1464" s="109" t="str">
        <f t="shared" si="68"/>
        <v/>
      </c>
      <c r="J1464" s="113"/>
      <c r="K1464" s="90"/>
      <c r="L1464" s="73"/>
      <c r="M1464" s="69" t="str">
        <f>IF(C1464&lt;&gt;"",DailyLog!$S$3,"")</f>
        <v/>
      </c>
      <c r="N1464" s="56" t="str">
        <f t="shared" si="67"/>
        <v/>
      </c>
      <c r="O1464" s="53" t="str">
        <f>IF($B1464&lt;&gt;"",IF(ISNUMBER(_xlfn.XMATCH($B1464,Language!$A$6:$E$6)),0,IF(ISNUMBER(_xlfn.XMATCH($B1464,Language!$A$29:$E$29)),'Lista de Prestatarios'!$B$3,VLOOKUP(B1464,'Lista de Prestatarios'!$A$2:$B$500,2,FALSE))),"")</f>
        <v/>
      </c>
      <c r="P1464" s="58" t="str">
        <f>IF(B1464&lt;&gt;"",IF(OR(D1464&gt;0,G1464&gt;0),COUNTIF($B$2:B1464,B1464),COUNTIFS($B$2:B1464,B1464,$E$2:E1464,"&gt;0")),"")</f>
        <v/>
      </c>
    </row>
    <row r="1465" spans="1:16" x14ac:dyDescent="0.35">
      <c r="A1465" s="51" t="str">
        <f t="shared" si="66"/>
        <v/>
      </c>
      <c r="B1465" s="102"/>
      <c r="C1465" s="4"/>
      <c r="D1465" s="14"/>
      <c r="E1465" s="14"/>
      <c r="F1465" s="14"/>
      <c r="G1465" s="82"/>
      <c r="H1465" s="107" t="str">
        <f>IF(B1465&lt;&gt;"",IF(OR(O1465=0,O1465=999),"",SUMIFS($E$2:E1465,$A$2:A1465,A1465)-SUMIFS($F$2:F1465,$A$2:A1465,A1465)),"")</f>
        <v/>
      </c>
      <c r="I1465" s="109" t="str">
        <f t="shared" si="68"/>
        <v/>
      </c>
      <c r="J1465" s="113"/>
      <c r="K1465" s="90"/>
      <c r="L1465" s="73"/>
      <c r="M1465" s="69" t="str">
        <f>IF(C1465&lt;&gt;"",DailyLog!$S$3,"")</f>
        <v/>
      </c>
      <c r="N1465" s="56" t="str">
        <f t="shared" si="67"/>
        <v/>
      </c>
      <c r="O1465" s="53" t="str">
        <f>IF($B1465&lt;&gt;"",IF(ISNUMBER(_xlfn.XMATCH($B1465,Language!$A$6:$E$6)),0,IF(ISNUMBER(_xlfn.XMATCH($B1465,Language!$A$29:$E$29)),'Lista de Prestatarios'!$B$3,VLOOKUP(B1465,'Lista de Prestatarios'!$A$2:$B$500,2,FALSE))),"")</f>
        <v/>
      </c>
      <c r="P1465" s="58" t="str">
        <f>IF(B1465&lt;&gt;"",IF(OR(D1465&gt;0,G1465&gt;0),COUNTIF($B$2:B1465,B1465),COUNTIFS($B$2:B1465,B1465,$E$2:E1465,"&gt;0")),"")</f>
        <v/>
      </c>
    </row>
    <row r="1466" spans="1:16" x14ac:dyDescent="0.35">
      <c r="A1466" s="51" t="str">
        <f t="shared" si="66"/>
        <v/>
      </c>
      <c r="B1466" s="102"/>
      <c r="C1466" s="4"/>
      <c r="D1466" s="14"/>
      <c r="E1466" s="14"/>
      <c r="F1466" s="14"/>
      <c r="G1466" s="82"/>
      <c r="H1466" s="107" t="str">
        <f>IF(B1466&lt;&gt;"",IF(OR(O1466=0,O1466=999),"",SUMIFS($E$2:E1466,$A$2:A1466,A1466)-SUMIFS($F$2:F1466,$A$2:A1466,A1466)),"")</f>
        <v/>
      </c>
      <c r="I1466" s="109" t="str">
        <f t="shared" si="68"/>
        <v/>
      </c>
      <c r="J1466" s="113"/>
      <c r="K1466" s="90"/>
      <c r="L1466" s="73"/>
      <c r="M1466" s="69" t="str">
        <f>IF(C1466&lt;&gt;"",DailyLog!$S$3,"")</f>
        <v/>
      </c>
      <c r="N1466" s="56" t="str">
        <f t="shared" si="67"/>
        <v/>
      </c>
      <c r="O1466" s="53" t="str">
        <f>IF($B1466&lt;&gt;"",IF(ISNUMBER(_xlfn.XMATCH($B1466,Language!$A$6:$E$6)),0,IF(ISNUMBER(_xlfn.XMATCH($B1466,Language!$A$29:$E$29)),'Lista de Prestatarios'!$B$3,VLOOKUP(B1466,'Lista de Prestatarios'!$A$2:$B$500,2,FALSE))),"")</f>
        <v/>
      </c>
      <c r="P1466" s="58" t="str">
        <f>IF(B1466&lt;&gt;"",IF(OR(D1466&gt;0,G1466&gt;0),COUNTIF($B$2:B1466,B1466),COUNTIFS($B$2:B1466,B1466,$E$2:E1466,"&gt;0")),"")</f>
        <v/>
      </c>
    </row>
    <row r="1467" spans="1:16" x14ac:dyDescent="0.35">
      <c r="A1467" s="51" t="str">
        <f t="shared" si="66"/>
        <v/>
      </c>
      <c r="B1467" s="102"/>
      <c r="C1467" s="4"/>
      <c r="D1467" s="14"/>
      <c r="E1467" s="14"/>
      <c r="F1467" s="14"/>
      <c r="G1467" s="82"/>
      <c r="H1467" s="107" t="str">
        <f>IF(B1467&lt;&gt;"",IF(OR(O1467=0,O1467=999),"",SUMIFS($E$2:E1467,$A$2:A1467,A1467)-SUMIFS($F$2:F1467,$A$2:A1467,A1467)),"")</f>
        <v/>
      </c>
      <c r="I1467" s="109" t="str">
        <f t="shared" si="68"/>
        <v/>
      </c>
      <c r="J1467" s="113"/>
      <c r="K1467" s="90"/>
      <c r="L1467" s="73"/>
      <c r="M1467" s="69" t="str">
        <f>IF(C1467&lt;&gt;"",DailyLog!$S$3,"")</f>
        <v/>
      </c>
      <c r="N1467" s="56" t="str">
        <f t="shared" si="67"/>
        <v/>
      </c>
      <c r="O1467" s="53" t="str">
        <f>IF($B1467&lt;&gt;"",IF(ISNUMBER(_xlfn.XMATCH($B1467,Language!$A$6:$E$6)),0,IF(ISNUMBER(_xlfn.XMATCH($B1467,Language!$A$29:$E$29)),'Lista de Prestatarios'!$B$3,VLOOKUP(B1467,'Lista de Prestatarios'!$A$2:$B$500,2,FALSE))),"")</f>
        <v/>
      </c>
      <c r="P1467" s="58" t="str">
        <f>IF(B1467&lt;&gt;"",IF(OR(D1467&gt;0,G1467&gt;0),COUNTIF($B$2:B1467,B1467),COUNTIFS($B$2:B1467,B1467,$E$2:E1467,"&gt;0")),"")</f>
        <v/>
      </c>
    </row>
    <row r="1468" spans="1:16" x14ac:dyDescent="0.35">
      <c r="A1468" s="51" t="str">
        <f t="shared" si="66"/>
        <v/>
      </c>
      <c r="B1468" s="102"/>
      <c r="C1468" s="4"/>
      <c r="D1468" s="14"/>
      <c r="E1468" s="14"/>
      <c r="F1468" s="14"/>
      <c r="G1468" s="82"/>
      <c r="H1468" s="107" t="str">
        <f>IF(B1468&lt;&gt;"",IF(OR(O1468=0,O1468=999),"",SUMIFS($E$2:E1468,$A$2:A1468,A1468)-SUMIFS($F$2:F1468,$A$2:A1468,A1468)),"")</f>
        <v/>
      </c>
      <c r="I1468" s="109" t="str">
        <f t="shared" si="68"/>
        <v/>
      </c>
      <c r="J1468" s="113"/>
      <c r="K1468" s="90"/>
      <c r="L1468" s="73"/>
      <c r="M1468" s="69" t="str">
        <f>IF(C1468&lt;&gt;"",DailyLog!$S$3,"")</f>
        <v/>
      </c>
      <c r="N1468" s="56" t="str">
        <f t="shared" si="67"/>
        <v/>
      </c>
      <c r="O1468" s="53" t="str">
        <f>IF($B1468&lt;&gt;"",IF(ISNUMBER(_xlfn.XMATCH($B1468,Language!$A$6:$E$6)),0,IF(ISNUMBER(_xlfn.XMATCH($B1468,Language!$A$29:$E$29)),'Lista de Prestatarios'!$B$3,VLOOKUP(B1468,'Lista de Prestatarios'!$A$2:$B$500,2,FALSE))),"")</f>
        <v/>
      </c>
      <c r="P1468" s="58" t="str">
        <f>IF(B1468&lt;&gt;"",IF(OR(D1468&gt;0,G1468&gt;0),COUNTIF($B$2:B1468,B1468),COUNTIFS($B$2:B1468,B1468,$E$2:E1468,"&gt;0")),"")</f>
        <v/>
      </c>
    </row>
    <row r="1469" spans="1:16" x14ac:dyDescent="0.35">
      <c r="A1469" s="51" t="str">
        <f t="shared" si="66"/>
        <v/>
      </c>
      <c r="B1469" s="102"/>
      <c r="C1469" s="4"/>
      <c r="D1469" s="14"/>
      <c r="E1469" s="14"/>
      <c r="F1469" s="14"/>
      <c r="G1469" s="82"/>
      <c r="H1469" s="107" t="str">
        <f>IF(B1469&lt;&gt;"",IF(OR(O1469=0,O1469=999),"",SUMIFS($E$2:E1469,$A$2:A1469,A1469)-SUMIFS($F$2:F1469,$A$2:A1469,A1469)),"")</f>
        <v/>
      </c>
      <c r="I1469" s="109" t="str">
        <f t="shared" si="68"/>
        <v/>
      </c>
      <c r="J1469" s="113"/>
      <c r="K1469" s="90"/>
      <c r="L1469" s="73"/>
      <c r="M1469" s="69" t="str">
        <f>IF(C1469&lt;&gt;"",DailyLog!$S$3,"")</f>
        <v/>
      </c>
      <c r="N1469" s="56" t="str">
        <f t="shared" si="67"/>
        <v/>
      </c>
      <c r="O1469" s="53" t="str">
        <f>IF($B1469&lt;&gt;"",IF(ISNUMBER(_xlfn.XMATCH($B1469,Language!$A$6:$E$6)),0,IF(ISNUMBER(_xlfn.XMATCH($B1469,Language!$A$29:$E$29)),'Lista de Prestatarios'!$B$3,VLOOKUP(B1469,'Lista de Prestatarios'!$A$2:$B$500,2,FALSE))),"")</f>
        <v/>
      </c>
      <c r="P1469" s="58" t="str">
        <f>IF(B1469&lt;&gt;"",IF(OR(D1469&gt;0,G1469&gt;0),COUNTIF($B$2:B1469,B1469),COUNTIFS($B$2:B1469,B1469,$E$2:E1469,"&gt;0")),"")</f>
        <v/>
      </c>
    </row>
    <row r="1470" spans="1:16" x14ac:dyDescent="0.35">
      <c r="A1470" s="51" t="str">
        <f t="shared" si="66"/>
        <v/>
      </c>
      <c r="B1470" s="102"/>
      <c r="C1470" s="4"/>
      <c r="D1470" s="14"/>
      <c r="E1470" s="14"/>
      <c r="F1470" s="14"/>
      <c r="G1470" s="82"/>
      <c r="H1470" s="107" t="str">
        <f>IF(B1470&lt;&gt;"",IF(OR(O1470=0,O1470=999),"",SUMIFS($E$2:E1470,$A$2:A1470,A1470)-SUMIFS($F$2:F1470,$A$2:A1470,A1470)),"")</f>
        <v/>
      </c>
      <c r="I1470" s="109" t="str">
        <f t="shared" si="68"/>
        <v/>
      </c>
      <c r="J1470" s="113"/>
      <c r="K1470" s="90"/>
      <c r="L1470" s="73"/>
      <c r="M1470" s="69" t="str">
        <f>IF(C1470&lt;&gt;"",DailyLog!$S$3,"")</f>
        <v/>
      </c>
      <c r="N1470" s="56" t="str">
        <f t="shared" si="67"/>
        <v/>
      </c>
      <c r="O1470" s="53" t="str">
        <f>IF($B1470&lt;&gt;"",IF(ISNUMBER(_xlfn.XMATCH($B1470,Language!$A$6:$E$6)),0,IF(ISNUMBER(_xlfn.XMATCH($B1470,Language!$A$29:$E$29)),'Lista de Prestatarios'!$B$3,VLOOKUP(B1470,'Lista de Prestatarios'!$A$2:$B$500,2,FALSE))),"")</f>
        <v/>
      </c>
      <c r="P1470" s="58" t="str">
        <f>IF(B1470&lt;&gt;"",IF(OR(D1470&gt;0,G1470&gt;0),COUNTIF($B$2:B1470,B1470),COUNTIFS($B$2:B1470,B1470,$E$2:E1470,"&gt;0")),"")</f>
        <v/>
      </c>
    </row>
    <row r="1471" spans="1:16" x14ac:dyDescent="0.35">
      <c r="A1471" s="51" t="str">
        <f t="shared" si="66"/>
        <v/>
      </c>
      <c r="B1471" s="102"/>
      <c r="C1471" s="4"/>
      <c r="D1471" s="14"/>
      <c r="E1471" s="14"/>
      <c r="F1471" s="14"/>
      <c r="G1471" s="82"/>
      <c r="H1471" s="107" t="str">
        <f>IF(B1471&lt;&gt;"",IF(OR(O1471=0,O1471=999),"",SUMIFS($E$2:E1471,$A$2:A1471,A1471)-SUMIFS($F$2:F1471,$A$2:A1471,A1471)),"")</f>
        <v/>
      </c>
      <c r="I1471" s="109" t="str">
        <f t="shared" si="68"/>
        <v/>
      </c>
      <c r="J1471" s="113"/>
      <c r="K1471" s="90"/>
      <c r="L1471" s="73"/>
      <c r="M1471" s="69" t="str">
        <f>IF(C1471&lt;&gt;"",DailyLog!$S$3,"")</f>
        <v/>
      </c>
      <c r="N1471" s="56" t="str">
        <f t="shared" si="67"/>
        <v/>
      </c>
      <c r="O1471" s="53" t="str">
        <f>IF($B1471&lt;&gt;"",IF(ISNUMBER(_xlfn.XMATCH($B1471,Language!$A$6:$E$6)),0,IF(ISNUMBER(_xlfn.XMATCH($B1471,Language!$A$29:$E$29)),'Lista de Prestatarios'!$B$3,VLOOKUP(B1471,'Lista de Prestatarios'!$A$2:$B$500,2,FALSE))),"")</f>
        <v/>
      </c>
      <c r="P1471" s="58" t="str">
        <f>IF(B1471&lt;&gt;"",IF(OR(D1471&gt;0,G1471&gt;0),COUNTIF($B$2:B1471,B1471),COUNTIFS($B$2:B1471,B1471,$E$2:E1471,"&gt;0")),"")</f>
        <v/>
      </c>
    </row>
    <row r="1472" spans="1:16" x14ac:dyDescent="0.35">
      <c r="A1472" s="51" t="str">
        <f t="shared" si="66"/>
        <v/>
      </c>
      <c r="B1472" s="102"/>
      <c r="C1472" s="4"/>
      <c r="D1472" s="14"/>
      <c r="E1472" s="14"/>
      <c r="F1472" s="14"/>
      <c r="G1472" s="82"/>
      <c r="H1472" s="107" t="str">
        <f>IF(B1472&lt;&gt;"",IF(OR(O1472=0,O1472=999),"",SUMIFS($E$2:E1472,$A$2:A1472,A1472)-SUMIFS($F$2:F1472,$A$2:A1472,A1472)),"")</f>
        <v/>
      </c>
      <c r="I1472" s="109" t="str">
        <f t="shared" si="68"/>
        <v/>
      </c>
      <c r="J1472" s="113"/>
      <c r="K1472" s="90"/>
      <c r="L1472" s="73"/>
      <c r="M1472" s="69" t="str">
        <f>IF(C1472&lt;&gt;"",DailyLog!$S$3,"")</f>
        <v/>
      </c>
      <c r="N1472" s="56" t="str">
        <f t="shared" si="67"/>
        <v/>
      </c>
      <c r="O1472" s="53" t="str">
        <f>IF($B1472&lt;&gt;"",IF(ISNUMBER(_xlfn.XMATCH($B1472,Language!$A$6:$E$6)),0,IF(ISNUMBER(_xlfn.XMATCH($B1472,Language!$A$29:$E$29)),'Lista de Prestatarios'!$B$3,VLOOKUP(B1472,'Lista de Prestatarios'!$A$2:$B$500,2,FALSE))),"")</f>
        <v/>
      </c>
      <c r="P1472" s="58" t="str">
        <f>IF(B1472&lt;&gt;"",IF(OR(D1472&gt;0,G1472&gt;0),COUNTIF($B$2:B1472,B1472),COUNTIFS($B$2:B1472,B1472,$E$2:E1472,"&gt;0")),"")</f>
        <v/>
      </c>
    </row>
    <row r="1473" spans="1:16" x14ac:dyDescent="0.35">
      <c r="A1473" s="51" t="str">
        <f t="shared" si="66"/>
        <v/>
      </c>
      <c r="B1473" s="102"/>
      <c r="C1473" s="4"/>
      <c r="D1473" s="14"/>
      <c r="E1473" s="14"/>
      <c r="F1473" s="14"/>
      <c r="G1473" s="82"/>
      <c r="H1473" s="107" t="str">
        <f>IF(B1473&lt;&gt;"",IF(OR(O1473=0,O1473=999),"",SUMIFS($E$2:E1473,$A$2:A1473,A1473)-SUMIFS($F$2:F1473,$A$2:A1473,A1473)),"")</f>
        <v/>
      </c>
      <c r="I1473" s="109" t="str">
        <f t="shared" si="68"/>
        <v/>
      </c>
      <c r="J1473" s="113"/>
      <c r="K1473" s="90"/>
      <c r="L1473" s="73"/>
      <c r="M1473" s="69" t="str">
        <f>IF(C1473&lt;&gt;"",DailyLog!$S$3,"")</f>
        <v/>
      </c>
      <c r="N1473" s="56" t="str">
        <f t="shared" si="67"/>
        <v/>
      </c>
      <c r="O1473" s="53" t="str">
        <f>IF($B1473&lt;&gt;"",IF(ISNUMBER(_xlfn.XMATCH($B1473,Language!$A$6:$E$6)),0,IF(ISNUMBER(_xlfn.XMATCH($B1473,Language!$A$29:$E$29)),'Lista de Prestatarios'!$B$3,VLOOKUP(B1473,'Lista de Prestatarios'!$A$2:$B$500,2,FALSE))),"")</f>
        <v/>
      </c>
      <c r="P1473" s="58" t="str">
        <f>IF(B1473&lt;&gt;"",IF(OR(D1473&gt;0,G1473&gt;0),COUNTIF($B$2:B1473,B1473),COUNTIFS($B$2:B1473,B1473,$E$2:E1473,"&gt;0")),"")</f>
        <v/>
      </c>
    </row>
    <row r="1474" spans="1:16" x14ac:dyDescent="0.35">
      <c r="A1474" s="51" t="str">
        <f t="shared" ref="A1474:A1537" si="69">IF(B1474&lt;&gt;"",O1474&amp;"."&amp;P1474,"")</f>
        <v/>
      </c>
      <c r="B1474" s="102"/>
      <c r="C1474" s="4"/>
      <c r="D1474" s="14"/>
      <c r="E1474" s="14"/>
      <c r="F1474" s="14"/>
      <c r="G1474" s="82"/>
      <c r="H1474" s="107" t="str">
        <f>IF(B1474&lt;&gt;"",IF(OR(O1474=0,O1474=999),"",SUMIFS($E$2:E1474,$A$2:A1474,A1474)-SUMIFS($F$2:F1474,$A$2:A1474,A1474)),"")</f>
        <v/>
      </c>
      <c r="I1474" s="109" t="str">
        <f t="shared" si="68"/>
        <v/>
      </c>
      <c r="J1474" s="113"/>
      <c r="K1474" s="90"/>
      <c r="L1474" s="73"/>
      <c r="M1474" s="69" t="str">
        <f>IF(C1474&lt;&gt;"",DailyLog!$S$3,"")</f>
        <v/>
      </c>
      <c r="N1474" s="56" t="str">
        <f t="shared" ref="N1474:N1537" si="70">IF(B1474&lt;&gt;"",COUNT(D1474:G1474),"")</f>
        <v/>
      </c>
      <c r="O1474" s="53" t="str">
        <f>IF($B1474&lt;&gt;"",IF(ISNUMBER(_xlfn.XMATCH($B1474,Language!$A$6:$E$6)),0,IF(ISNUMBER(_xlfn.XMATCH($B1474,Language!$A$29:$E$29)),'Lista de Prestatarios'!$B$3,VLOOKUP(B1474,'Lista de Prestatarios'!$A$2:$B$500,2,FALSE))),"")</f>
        <v/>
      </c>
      <c r="P1474" s="58" t="str">
        <f>IF(B1474&lt;&gt;"",IF(OR(D1474&gt;0,G1474&gt;0),COUNTIF($B$2:B1474,B1474),COUNTIFS($B$2:B1474,B1474,$E$2:E1474,"&gt;0")),"")</f>
        <v/>
      </c>
    </row>
    <row r="1475" spans="1:16" x14ac:dyDescent="0.35">
      <c r="A1475" s="51" t="str">
        <f t="shared" si="69"/>
        <v/>
      </c>
      <c r="B1475" s="102"/>
      <c r="C1475" s="4"/>
      <c r="D1475" s="14"/>
      <c r="E1475" s="14"/>
      <c r="F1475" s="14"/>
      <c r="G1475" s="82"/>
      <c r="H1475" s="107" t="str">
        <f>IF(B1475&lt;&gt;"",IF(OR(O1475=0,O1475=999),"",SUMIFS($E$2:E1475,$A$2:A1475,A1475)-SUMIFS($F$2:F1475,$A$2:A1475,A1475)),"")</f>
        <v/>
      </c>
      <c r="I1475" s="109" t="str">
        <f t="shared" si="68"/>
        <v/>
      </c>
      <c r="J1475" s="113"/>
      <c r="K1475" s="90"/>
      <c r="L1475" s="73"/>
      <c r="M1475" s="69" t="str">
        <f>IF(C1475&lt;&gt;"",DailyLog!$S$3,"")</f>
        <v/>
      </c>
      <c r="N1475" s="56" t="str">
        <f t="shared" si="70"/>
        <v/>
      </c>
      <c r="O1475" s="53" t="str">
        <f>IF($B1475&lt;&gt;"",IF(ISNUMBER(_xlfn.XMATCH($B1475,Language!$A$6:$E$6)),0,IF(ISNUMBER(_xlfn.XMATCH($B1475,Language!$A$29:$E$29)),'Lista de Prestatarios'!$B$3,VLOOKUP(B1475,'Lista de Prestatarios'!$A$2:$B$500,2,FALSE))),"")</f>
        <v/>
      </c>
      <c r="P1475" s="58" t="str">
        <f>IF(B1475&lt;&gt;"",IF(OR(D1475&gt;0,G1475&gt;0),COUNTIF($B$2:B1475,B1475),COUNTIFS($B$2:B1475,B1475,$E$2:E1475,"&gt;0")),"")</f>
        <v/>
      </c>
    </row>
    <row r="1476" spans="1:16" x14ac:dyDescent="0.35">
      <c r="A1476" s="51" t="str">
        <f t="shared" si="69"/>
        <v/>
      </c>
      <c r="B1476" s="102"/>
      <c r="C1476" s="4"/>
      <c r="D1476" s="14"/>
      <c r="E1476" s="14"/>
      <c r="F1476" s="14"/>
      <c r="G1476" s="82"/>
      <c r="H1476" s="107" t="str">
        <f>IF(B1476&lt;&gt;"",IF(OR(O1476=0,O1476=999),"",SUMIFS($E$2:E1476,$A$2:A1476,A1476)-SUMIFS($F$2:F1476,$A$2:A1476,A1476)),"")</f>
        <v/>
      </c>
      <c r="I1476" s="109" t="str">
        <f t="shared" ref="I1476:I1539" si="71">IF(B1476&lt;&gt;"",I1475+D1476-E1476+F1476-G1476,"")</f>
        <v/>
      </c>
      <c r="J1476" s="113"/>
      <c r="K1476" s="90"/>
      <c r="L1476" s="73"/>
      <c r="M1476" s="69" t="str">
        <f>IF(C1476&lt;&gt;"",DailyLog!$S$3,"")</f>
        <v/>
      </c>
      <c r="N1476" s="56" t="str">
        <f t="shared" si="70"/>
        <v/>
      </c>
      <c r="O1476" s="53" t="str">
        <f>IF($B1476&lt;&gt;"",IF(ISNUMBER(_xlfn.XMATCH($B1476,Language!$A$6:$E$6)),0,IF(ISNUMBER(_xlfn.XMATCH($B1476,Language!$A$29:$E$29)),'Lista de Prestatarios'!$B$3,VLOOKUP(B1476,'Lista de Prestatarios'!$A$2:$B$500,2,FALSE))),"")</f>
        <v/>
      </c>
      <c r="P1476" s="58" t="str">
        <f>IF(B1476&lt;&gt;"",IF(OR(D1476&gt;0,G1476&gt;0),COUNTIF($B$2:B1476,B1476),COUNTIFS($B$2:B1476,B1476,$E$2:E1476,"&gt;0")),"")</f>
        <v/>
      </c>
    </row>
    <row r="1477" spans="1:16" x14ac:dyDescent="0.35">
      <c r="A1477" s="51" t="str">
        <f t="shared" si="69"/>
        <v/>
      </c>
      <c r="B1477" s="102"/>
      <c r="C1477" s="4"/>
      <c r="D1477" s="14"/>
      <c r="E1477" s="14"/>
      <c r="F1477" s="14"/>
      <c r="G1477" s="82"/>
      <c r="H1477" s="107" t="str">
        <f>IF(B1477&lt;&gt;"",IF(OR(O1477=0,O1477=999),"",SUMIFS($E$2:E1477,$A$2:A1477,A1477)-SUMIFS($F$2:F1477,$A$2:A1477,A1477)),"")</f>
        <v/>
      </c>
      <c r="I1477" s="109" t="str">
        <f t="shared" si="71"/>
        <v/>
      </c>
      <c r="J1477" s="113"/>
      <c r="K1477" s="90"/>
      <c r="L1477" s="73"/>
      <c r="M1477" s="69" t="str">
        <f>IF(C1477&lt;&gt;"",DailyLog!$S$3,"")</f>
        <v/>
      </c>
      <c r="N1477" s="56" t="str">
        <f t="shared" si="70"/>
        <v/>
      </c>
      <c r="O1477" s="53" t="str">
        <f>IF($B1477&lt;&gt;"",IF(ISNUMBER(_xlfn.XMATCH($B1477,Language!$A$6:$E$6)),0,IF(ISNUMBER(_xlfn.XMATCH($B1477,Language!$A$29:$E$29)),'Lista de Prestatarios'!$B$3,VLOOKUP(B1477,'Lista de Prestatarios'!$A$2:$B$500,2,FALSE))),"")</f>
        <v/>
      </c>
      <c r="P1477" s="58" t="str">
        <f>IF(B1477&lt;&gt;"",IF(OR(D1477&gt;0,G1477&gt;0),COUNTIF($B$2:B1477,B1477),COUNTIFS($B$2:B1477,B1477,$E$2:E1477,"&gt;0")),"")</f>
        <v/>
      </c>
    </row>
    <row r="1478" spans="1:16" x14ac:dyDescent="0.35">
      <c r="A1478" s="51" t="str">
        <f t="shared" si="69"/>
        <v/>
      </c>
      <c r="B1478" s="102"/>
      <c r="C1478" s="4"/>
      <c r="D1478" s="14"/>
      <c r="E1478" s="14"/>
      <c r="F1478" s="14"/>
      <c r="G1478" s="82"/>
      <c r="H1478" s="107" t="str">
        <f>IF(B1478&lt;&gt;"",IF(OR(O1478=0,O1478=999),"",SUMIFS($E$2:E1478,$A$2:A1478,A1478)-SUMIFS($F$2:F1478,$A$2:A1478,A1478)),"")</f>
        <v/>
      </c>
      <c r="I1478" s="109" t="str">
        <f t="shared" si="71"/>
        <v/>
      </c>
      <c r="J1478" s="113"/>
      <c r="K1478" s="90"/>
      <c r="L1478" s="73"/>
      <c r="M1478" s="69" t="str">
        <f>IF(C1478&lt;&gt;"",DailyLog!$S$3,"")</f>
        <v/>
      </c>
      <c r="N1478" s="56" t="str">
        <f t="shared" si="70"/>
        <v/>
      </c>
      <c r="O1478" s="53" t="str">
        <f>IF($B1478&lt;&gt;"",IF(ISNUMBER(_xlfn.XMATCH($B1478,Language!$A$6:$E$6)),0,IF(ISNUMBER(_xlfn.XMATCH($B1478,Language!$A$29:$E$29)),'Lista de Prestatarios'!$B$3,VLOOKUP(B1478,'Lista de Prestatarios'!$A$2:$B$500,2,FALSE))),"")</f>
        <v/>
      </c>
      <c r="P1478" s="58" t="str">
        <f>IF(B1478&lt;&gt;"",IF(OR(D1478&gt;0,G1478&gt;0),COUNTIF($B$2:B1478,B1478),COUNTIFS($B$2:B1478,B1478,$E$2:E1478,"&gt;0")),"")</f>
        <v/>
      </c>
    </row>
    <row r="1479" spans="1:16" x14ac:dyDescent="0.35">
      <c r="A1479" s="51" t="str">
        <f t="shared" si="69"/>
        <v/>
      </c>
      <c r="B1479" s="102"/>
      <c r="C1479" s="4"/>
      <c r="D1479" s="14"/>
      <c r="E1479" s="14"/>
      <c r="F1479" s="14"/>
      <c r="G1479" s="82"/>
      <c r="H1479" s="107" t="str">
        <f>IF(B1479&lt;&gt;"",IF(OR(O1479=0,O1479=999),"",SUMIFS($E$2:E1479,$A$2:A1479,A1479)-SUMIFS($F$2:F1479,$A$2:A1479,A1479)),"")</f>
        <v/>
      </c>
      <c r="I1479" s="109" t="str">
        <f t="shared" si="71"/>
        <v/>
      </c>
      <c r="J1479" s="113"/>
      <c r="K1479" s="90"/>
      <c r="L1479" s="73"/>
      <c r="M1479" s="69" t="str">
        <f>IF(C1479&lt;&gt;"",DailyLog!$S$3,"")</f>
        <v/>
      </c>
      <c r="N1479" s="56" t="str">
        <f t="shared" si="70"/>
        <v/>
      </c>
      <c r="O1479" s="53" t="str">
        <f>IF($B1479&lt;&gt;"",IF(ISNUMBER(_xlfn.XMATCH($B1479,Language!$A$6:$E$6)),0,IF(ISNUMBER(_xlfn.XMATCH($B1479,Language!$A$29:$E$29)),'Lista de Prestatarios'!$B$3,VLOOKUP(B1479,'Lista de Prestatarios'!$A$2:$B$500,2,FALSE))),"")</f>
        <v/>
      </c>
      <c r="P1479" s="58" t="str">
        <f>IF(B1479&lt;&gt;"",IF(OR(D1479&gt;0,G1479&gt;0),COUNTIF($B$2:B1479,B1479),COUNTIFS($B$2:B1479,B1479,$E$2:E1479,"&gt;0")),"")</f>
        <v/>
      </c>
    </row>
    <row r="1480" spans="1:16" x14ac:dyDescent="0.35">
      <c r="A1480" s="51" t="str">
        <f t="shared" si="69"/>
        <v/>
      </c>
      <c r="B1480" s="102"/>
      <c r="C1480" s="4"/>
      <c r="D1480" s="14"/>
      <c r="E1480" s="14"/>
      <c r="F1480" s="14"/>
      <c r="G1480" s="82"/>
      <c r="H1480" s="107" t="str">
        <f>IF(B1480&lt;&gt;"",IF(OR(O1480=0,O1480=999),"",SUMIFS($E$2:E1480,$A$2:A1480,A1480)-SUMIFS($F$2:F1480,$A$2:A1480,A1480)),"")</f>
        <v/>
      </c>
      <c r="I1480" s="109" t="str">
        <f t="shared" si="71"/>
        <v/>
      </c>
      <c r="J1480" s="113"/>
      <c r="K1480" s="90"/>
      <c r="L1480" s="73"/>
      <c r="M1480" s="69" t="str">
        <f>IF(C1480&lt;&gt;"",DailyLog!$S$3,"")</f>
        <v/>
      </c>
      <c r="N1480" s="56" t="str">
        <f t="shared" si="70"/>
        <v/>
      </c>
      <c r="O1480" s="53" t="str">
        <f>IF($B1480&lt;&gt;"",IF(ISNUMBER(_xlfn.XMATCH($B1480,Language!$A$6:$E$6)),0,IF(ISNUMBER(_xlfn.XMATCH($B1480,Language!$A$29:$E$29)),'Lista de Prestatarios'!$B$3,VLOOKUP(B1480,'Lista de Prestatarios'!$A$2:$B$500,2,FALSE))),"")</f>
        <v/>
      </c>
      <c r="P1480" s="58" t="str">
        <f>IF(B1480&lt;&gt;"",IF(OR(D1480&gt;0,G1480&gt;0),COUNTIF($B$2:B1480,B1480),COUNTIFS($B$2:B1480,B1480,$E$2:E1480,"&gt;0")),"")</f>
        <v/>
      </c>
    </row>
    <row r="1481" spans="1:16" x14ac:dyDescent="0.35">
      <c r="A1481" s="51" t="str">
        <f t="shared" si="69"/>
        <v/>
      </c>
      <c r="B1481" s="102"/>
      <c r="C1481" s="4"/>
      <c r="D1481" s="14"/>
      <c r="E1481" s="14"/>
      <c r="F1481" s="14"/>
      <c r="G1481" s="82"/>
      <c r="H1481" s="107" t="str">
        <f>IF(B1481&lt;&gt;"",IF(OR(O1481=0,O1481=999),"",SUMIFS($E$2:E1481,$A$2:A1481,A1481)-SUMIFS($F$2:F1481,$A$2:A1481,A1481)),"")</f>
        <v/>
      </c>
      <c r="I1481" s="109" t="str">
        <f t="shared" si="71"/>
        <v/>
      </c>
      <c r="J1481" s="113"/>
      <c r="K1481" s="90"/>
      <c r="L1481" s="73"/>
      <c r="M1481" s="69" t="str">
        <f>IF(C1481&lt;&gt;"",DailyLog!$S$3,"")</f>
        <v/>
      </c>
      <c r="N1481" s="56" t="str">
        <f t="shared" si="70"/>
        <v/>
      </c>
      <c r="O1481" s="53" t="str">
        <f>IF($B1481&lt;&gt;"",IF(ISNUMBER(_xlfn.XMATCH($B1481,Language!$A$6:$E$6)),0,IF(ISNUMBER(_xlfn.XMATCH($B1481,Language!$A$29:$E$29)),'Lista de Prestatarios'!$B$3,VLOOKUP(B1481,'Lista de Prestatarios'!$A$2:$B$500,2,FALSE))),"")</f>
        <v/>
      </c>
      <c r="P1481" s="58" t="str">
        <f>IF(B1481&lt;&gt;"",IF(OR(D1481&gt;0,G1481&gt;0),COUNTIF($B$2:B1481,B1481),COUNTIFS($B$2:B1481,B1481,$E$2:E1481,"&gt;0")),"")</f>
        <v/>
      </c>
    </row>
    <row r="1482" spans="1:16" x14ac:dyDescent="0.35">
      <c r="A1482" s="51" t="str">
        <f t="shared" si="69"/>
        <v/>
      </c>
      <c r="B1482" s="102"/>
      <c r="C1482" s="4"/>
      <c r="D1482" s="14"/>
      <c r="E1482" s="14"/>
      <c r="F1482" s="14"/>
      <c r="G1482" s="82"/>
      <c r="H1482" s="107" t="str">
        <f>IF(B1482&lt;&gt;"",IF(OR(O1482=0,O1482=999),"",SUMIFS($E$2:E1482,$A$2:A1482,A1482)-SUMIFS($F$2:F1482,$A$2:A1482,A1482)),"")</f>
        <v/>
      </c>
      <c r="I1482" s="109" t="str">
        <f t="shared" si="71"/>
        <v/>
      </c>
      <c r="J1482" s="113"/>
      <c r="K1482" s="90"/>
      <c r="L1482" s="73"/>
      <c r="M1482" s="69" t="str">
        <f>IF(C1482&lt;&gt;"",DailyLog!$S$3,"")</f>
        <v/>
      </c>
      <c r="N1482" s="56" t="str">
        <f t="shared" si="70"/>
        <v/>
      </c>
      <c r="O1482" s="53" t="str">
        <f>IF($B1482&lt;&gt;"",IF(ISNUMBER(_xlfn.XMATCH($B1482,Language!$A$6:$E$6)),0,IF(ISNUMBER(_xlfn.XMATCH($B1482,Language!$A$29:$E$29)),'Lista de Prestatarios'!$B$3,VLOOKUP(B1482,'Lista de Prestatarios'!$A$2:$B$500,2,FALSE))),"")</f>
        <v/>
      </c>
      <c r="P1482" s="58" t="str">
        <f>IF(B1482&lt;&gt;"",IF(OR(D1482&gt;0,G1482&gt;0),COUNTIF($B$2:B1482,B1482),COUNTIFS($B$2:B1482,B1482,$E$2:E1482,"&gt;0")),"")</f>
        <v/>
      </c>
    </row>
    <row r="1483" spans="1:16" x14ac:dyDescent="0.35">
      <c r="A1483" s="51" t="str">
        <f t="shared" si="69"/>
        <v/>
      </c>
      <c r="B1483" s="102"/>
      <c r="C1483" s="4"/>
      <c r="D1483" s="14"/>
      <c r="E1483" s="14"/>
      <c r="F1483" s="14"/>
      <c r="G1483" s="82"/>
      <c r="H1483" s="107" t="str">
        <f>IF(B1483&lt;&gt;"",IF(OR(O1483=0,O1483=999),"",SUMIFS($E$2:E1483,$A$2:A1483,A1483)-SUMIFS($F$2:F1483,$A$2:A1483,A1483)),"")</f>
        <v/>
      </c>
      <c r="I1483" s="109" t="str">
        <f t="shared" si="71"/>
        <v/>
      </c>
      <c r="J1483" s="113"/>
      <c r="K1483" s="90"/>
      <c r="L1483" s="73"/>
      <c r="M1483" s="69" t="str">
        <f>IF(C1483&lt;&gt;"",DailyLog!$S$3,"")</f>
        <v/>
      </c>
      <c r="N1483" s="56" t="str">
        <f t="shared" si="70"/>
        <v/>
      </c>
      <c r="O1483" s="53" t="str">
        <f>IF($B1483&lt;&gt;"",IF(ISNUMBER(_xlfn.XMATCH($B1483,Language!$A$6:$E$6)),0,IF(ISNUMBER(_xlfn.XMATCH($B1483,Language!$A$29:$E$29)),'Lista de Prestatarios'!$B$3,VLOOKUP(B1483,'Lista de Prestatarios'!$A$2:$B$500,2,FALSE))),"")</f>
        <v/>
      </c>
      <c r="P1483" s="58" t="str">
        <f>IF(B1483&lt;&gt;"",IF(OR(D1483&gt;0,G1483&gt;0),COUNTIF($B$2:B1483,B1483),COUNTIFS($B$2:B1483,B1483,$E$2:E1483,"&gt;0")),"")</f>
        <v/>
      </c>
    </row>
    <row r="1484" spans="1:16" x14ac:dyDescent="0.35">
      <c r="A1484" s="51" t="str">
        <f t="shared" si="69"/>
        <v/>
      </c>
      <c r="B1484" s="102"/>
      <c r="C1484" s="4"/>
      <c r="D1484" s="14"/>
      <c r="E1484" s="14"/>
      <c r="F1484" s="14"/>
      <c r="G1484" s="82"/>
      <c r="H1484" s="107" t="str">
        <f>IF(B1484&lt;&gt;"",IF(OR(O1484=0,O1484=999),"",SUMIFS($E$2:E1484,$A$2:A1484,A1484)-SUMIFS($F$2:F1484,$A$2:A1484,A1484)),"")</f>
        <v/>
      </c>
      <c r="I1484" s="109" t="str">
        <f t="shared" si="71"/>
        <v/>
      </c>
      <c r="J1484" s="113"/>
      <c r="K1484" s="90"/>
      <c r="L1484" s="73"/>
      <c r="M1484" s="69" t="str">
        <f>IF(C1484&lt;&gt;"",DailyLog!$S$3,"")</f>
        <v/>
      </c>
      <c r="N1484" s="56" t="str">
        <f t="shared" si="70"/>
        <v/>
      </c>
      <c r="O1484" s="53" t="str">
        <f>IF($B1484&lt;&gt;"",IF(ISNUMBER(_xlfn.XMATCH($B1484,Language!$A$6:$E$6)),0,IF(ISNUMBER(_xlfn.XMATCH($B1484,Language!$A$29:$E$29)),'Lista de Prestatarios'!$B$3,VLOOKUP(B1484,'Lista de Prestatarios'!$A$2:$B$500,2,FALSE))),"")</f>
        <v/>
      </c>
      <c r="P1484" s="58" t="str">
        <f>IF(B1484&lt;&gt;"",IF(OR(D1484&gt;0,G1484&gt;0),COUNTIF($B$2:B1484,B1484),COUNTIFS($B$2:B1484,B1484,$E$2:E1484,"&gt;0")),"")</f>
        <v/>
      </c>
    </row>
    <row r="1485" spans="1:16" x14ac:dyDescent="0.35">
      <c r="A1485" s="51" t="str">
        <f t="shared" si="69"/>
        <v/>
      </c>
      <c r="B1485" s="102"/>
      <c r="C1485" s="4"/>
      <c r="D1485" s="14"/>
      <c r="E1485" s="14"/>
      <c r="F1485" s="14"/>
      <c r="G1485" s="82"/>
      <c r="H1485" s="107" t="str">
        <f>IF(B1485&lt;&gt;"",IF(OR(O1485=0,O1485=999),"",SUMIFS($E$2:E1485,$A$2:A1485,A1485)-SUMIFS($F$2:F1485,$A$2:A1485,A1485)),"")</f>
        <v/>
      </c>
      <c r="I1485" s="109" t="str">
        <f t="shared" si="71"/>
        <v/>
      </c>
      <c r="J1485" s="113"/>
      <c r="K1485" s="90"/>
      <c r="L1485" s="73"/>
      <c r="M1485" s="69" t="str">
        <f>IF(C1485&lt;&gt;"",DailyLog!$S$3,"")</f>
        <v/>
      </c>
      <c r="N1485" s="56" t="str">
        <f t="shared" si="70"/>
        <v/>
      </c>
      <c r="O1485" s="53" t="str">
        <f>IF($B1485&lt;&gt;"",IF(ISNUMBER(_xlfn.XMATCH($B1485,Language!$A$6:$E$6)),0,IF(ISNUMBER(_xlfn.XMATCH($B1485,Language!$A$29:$E$29)),'Lista de Prestatarios'!$B$3,VLOOKUP(B1485,'Lista de Prestatarios'!$A$2:$B$500,2,FALSE))),"")</f>
        <v/>
      </c>
      <c r="P1485" s="58" t="str">
        <f>IF(B1485&lt;&gt;"",IF(OR(D1485&gt;0,G1485&gt;0),COUNTIF($B$2:B1485,B1485),COUNTIFS($B$2:B1485,B1485,$E$2:E1485,"&gt;0")),"")</f>
        <v/>
      </c>
    </row>
    <row r="1486" spans="1:16" x14ac:dyDescent="0.35">
      <c r="A1486" s="51" t="str">
        <f t="shared" si="69"/>
        <v/>
      </c>
      <c r="B1486" s="102"/>
      <c r="C1486" s="4"/>
      <c r="D1486" s="14"/>
      <c r="E1486" s="14"/>
      <c r="F1486" s="14"/>
      <c r="G1486" s="82"/>
      <c r="H1486" s="107" t="str">
        <f>IF(B1486&lt;&gt;"",IF(OR(O1486=0,O1486=999),"",SUMIFS($E$2:E1486,$A$2:A1486,A1486)-SUMIFS($F$2:F1486,$A$2:A1486,A1486)),"")</f>
        <v/>
      </c>
      <c r="I1486" s="109" t="str">
        <f t="shared" si="71"/>
        <v/>
      </c>
      <c r="J1486" s="113"/>
      <c r="K1486" s="90"/>
      <c r="L1486" s="73"/>
      <c r="M1486" s="69" t="str">
        <f>IF(C1486&lt;&gt;"",DailyLog!$S$3,"")</f>
        <v/>
      </c>
      <c r="N1486" s="56" t="str">
        <f t="shared" si="70"/>
        <v/>
      </c>
      <c r="O1486" s="53" t="str">
        <f>IF($B1486&lt;&gt;"",IF(ISNUMBER(_xlfn.XMATCH($B1486,Language!$A$6:$E$6)),0,IF(ISNUMBER(_xlfn.XMATCH($B1486,Language!$A$29:$E$29)),'Lista de Prestatarios'!$B$3,VLOOKUP(B1486,'Lista de Prestatarios'!$A$2:$B$500,2,FALSE))),"")</f>
        <v/>
      </c>
      <c r="P1486" s="58" t="str">
        <f>IF(B1486&lt;&gt;"",IF(OR(D1486&gt;0,G1486&gt;0),COUNTIF($B$2:B1486,B1486),COUNTIFS($B$2:B1486,B1486,$E$2:E1486,"&gt;0")),"")</f>
        <v/>
      </c>
    </row>
    <row r="1487" spans="1:16" x14ac:dyDescent="0.35">
      <c r="A1487" s="51" t="str">
        <f t="shared" si="69"/>
        <v/>
      </c>
      <c r="B1487" s="102"/>
      <c r="C1487" s="4"/>
      <c r="D1487" s="14"/>
      <c r="E1487" s="14"/>
      <c r="F1487" s="14"/>
      <c r="G1487" s="82"/>
      <c r="H1487" s="107" t="str">
        <f>IF(B1487&lt;&gt;"",IF(OR(O1487=0,O1487=999),"",SUMIFS($E$2:E1487,$A$2:A1487,A1487)-SUMIFS($F$2:F1487,$A$2:A1487,A1487)),"")</f>
        <v/>
      </c>
      <c r="I1487" s="109" t="str">
        <f t="shared" si="71"/>
        <v/>
      </c>
      <c r="J1487" s="113"/>
      <c r="K1487" s="90"/>
      <c r="L1487" s="73"/>
      <c r="M1487" s="69" t="str">
        <f>IF(C1487&lt;&gt;"",DailyLog!$S$3,"")</f>
        <v/>
      </c>
      <c r="N1487" s="56" t="str">
        <f t="shared" si="70"/>
        <v/>
      </c>
      <c r="O1487" s="53" t="str">
        <f>IF($B1487&lt;&gt;"",IF(ISNUMBER(_xlfn.XMATCH($B1487,Language!$A$6:$E$6)),0,IF(ISNUMBER(_xlfn.XMATCH($B1487,Language!$A$29:$E$29)),'Lista de Prestatarios'!$B$3,VLOOKUP(B1487,'Lista de Prestatarios'!$A$2:$B$500,2,FALSE))),"")</f>
        <v/>
      </c>
      <c r="P1487" s="58" t="str">
        <f>IF(B1487&lt;&gt;"",IF(OR(D1487&gt;0,G1487&gt;0),COUNTIF($B$2:B1487,B1487),COUNTIFS($B$2:B1487,B1487,$E$2:E1487,"&gt;0")),"")</f>
        <v/>
      </c>
    </row>
    <row r="1488" spans="1:16" x14ac:dyDescent="0.35">
      <c r="A1488" s="51" t="str">
        <f t="shared" si="69"/>
        <v/>
      </c>
      <c r="B1488" s="102"/>
      <c r="C1488" s="4"/>
      <c r="D1488" s="14"/>
      <c r="E1488" s="14"/>
      <c r="F1488" s="14"/>
      <c r="G1488" s="82"/>
      <c r="H1488" s="107" t="str">
        <f>IF(B1488&lt;&gt;"",IF(OR(O1488=0,O1488=999),"",SUMIFS($E$2:E1488,$A$2:A1488,A1488)-SUMIFS($F$2:F1488,$A$2:A1488,A1488)),"")</f>
        <v/>
      </c>
      <c r="I1488" s="109" t="str">
        <f t="shared" si="71"/>
        <v/>
      </c>
      <c r="J1488" s="113"/>
      <c r="K1488" s="90"/>
      <c r="L1488" s="73"/>
      <c r="M1488" s="69" t="str">
        <f>IF(C1488&lt;&gt;"",DailyLog!$S$3,"")</f>
        <v/>
      </c>
      <c r="N1488" s="56" t="str">
        <f t="shared" si="70"/>
        <v/>
      </c>
      <c r="O1488" s="53" t="str">
        <f>IF($B1488&lt;&gt;"",IF(ISNUMBER(_xlfn.XMATCH($B1488,Language!$A$6:$E$6)),0,IF(ISNUMBER(_xlfn.XMATCH($B1488,Language!$A$29:$E$29)),'Lista de Prestatarios'!$B$3,VLOOKUP(B1488,'Lista de Prestatarios'!$A$2:$B$500,2,FALSE))),"")</f>
        <v/>
      </c>
      <c r="P1488" s="58" t="str">
        <f>IF(B1488&lt;&gt;"",IF(OR(D1488&gt;0,G1488&gt;0),COUNTIF($B$2:B1488,B1488),COUNTIFS($B$2:B1488,B1488,$E$2:E1488,"&gt;0")),"")</f>
        <v/>
      </c>
    </row>
    <row r="1489" spans="1:16" x14ac:dyDescent="0.35">
      <c r="A1489" s="51" t="str">
        <f t="shared" si="69"/>
        <v/>
      </c>
      <c r="B1489" s="102"/>
      <c r="C1489" s="4"/>
      <c r="D1489" s="14"/>
      <c r="E1489" s="14"/>
      <c r="F1489" s="14"/>
      <c r="G1489" s="82"/>
      <c r="H1489" s="107" t="str">
        <f>IF(B1489&lt;&gt;"",IF(OR(O1489=0,O1489=999),"",SUMIFS($E$2:E1489,$A$2:A1489,A1489)-SUMIFS($F$2:F1489,$A$2:A1489,A1489)),"")</f>
        <v/>
      </c>
      <c r="I1489" s="109" t="str">
        <f t="shared" si="71"/>
        <v/>
      </c>
      <c r="J1489" s="113"/>
      <c r="K1489" s="90"/>
      <c r="L1489" s="73"/>
      <c r="M1489" s="69" t="str">
        <f>IF(C1489&lt;&gt;"",DailyLog!$S$3,"")</f>
        <v/>
      </c>
      <c r="N1489" s="56" t="str">
        <f t="shared" si="70"/>
        <v/>
      </c>
      <c r="O1489" s="53" t="str">
        <f>IF($B1489&lt;&gt;"",IF(ISNUMBER(_xlfn.XMATCH($B1489,Language!$A$6:$E$6)),0,IF(ISNUMBER(_xlfn.XMATCH($B1489,Language!$A$29:$E$29)),'Lista de Prestatarios'!$B$3,VLOOKUP(B1489,'Lista de Prestatarios'!$A$2:$B$500,2,FALSE))),"")</f>
        <v/>
      </c>
      <c r="P1489" s="58" t="str">
        <f>IF(B1489&lt;&gt;"",IF(OR(D1489&gt;0,G1489&gt;0),COUNTIF($B$2:B1489,B1489),COUNTIFS($B$2:B1489,B1489,$E$2:E1489,"&gt;0")),"")</f>
        <v/>
      </c>
    </row>
    <row r="1490" spans="1:16" x14ac:dyDescent="0.35">
      <c r="A1490" s="51" t="str">
        <f t="shared" si="69"/>
        <v/>
      </c>
      <c r="B1490" s="102"/>
      <c r="C1490" s="4"/>
      <c r="D1490" s="14"/>
      <c r="E1490" s="14"/>
      <c r="F1490" s="14"/>
      <c r="G1490" s="82"/>
      <c r="H1490" s="107" t="str">
        <f>IF(B1490&lt;&gt;"",IF(OR(O1490=0,O1490=999),"",SUMIFS($E$2:E1490,$A$2:A1490,A1490)-SUMIFS($F$2:F1490,$A$2:A1490,A1490)),"")</f>
        <v/>
      </c>
      <c r="I1490" s="109" t="str">
        <f t="shared" si="71"/>
        <v/>
      </c>
      <c r="J1490" s="113"/>
      <c r="K1490" s="90"/>
      <c r="L1490" s="73"/>
      <c r="M1490" s="69" t="str">
        <f>IF(C1490&lt;&gt;"",DailyLog!$S$3,"")</f>
        <v/>
      </c>
      <c r="N1490" s="56" t="str">
        <f t="shared" si="70"/>
        <v/>
      </c>
      <c r="O1490" s="53" t="str">
        <f>IF($B1490&lt;&gt;"",IF(ISNUMBER(_xlfn.XMATCH($B1490,Language!$A$6:$E$6)),0,IF(ISNUMBER(_xlfn.XMATCH($B1490,Language!$A$29:$E$29)),'Lista de Prestatarios'!$B$3,VLOOKUP(B1490,'Lista de Prestatarios'!$A$2:$B$500,2,FALSE))),"")</f>
        <v/>
      </c>
      <c r="P1490" s="58" t="str">
        <f>IF(B1490&lt;&gt;"",IF(OR(D1490&gt;0,G1490&gt;0),COUNTIF($B$2:B1490,B1490),COUNTIFS($B$2:B1490,B1490,$E$2:E1490,"&gt;0")),"")</f>
        <v/>
      </c>
    </row>
    <row r="1491" spans="1:16" x14ac:dyDescent="0.35">
      <c r="A1491" s="51" t="str">
        <f t="shared" si="69"/>
        <v/>
      </c>
      <c r="B1491" s="102"/>
      <c r="C1491" s="4"/>
      <c r="D1491" s="14"/>
      <c r="E1491" s="14"/>
      <c r="F1491" s="14"/>
      <c r="G1491" s="82"/>
      <c r="H1491" s="107" t="str">
        <f>IF(B1491&lt;&gt;"",IF(OR(O1491=0,O1491=999),"",SUMIFS($E$2:E1491,$A$2:A1491,A1491)-SUMIFS($F$2:F1491,$A$2:A1491,A1491)),"")</f>
        <v/>
      </c>
      <c r="I1491" s="109" t="str">
        <f t="shared" si="71"/>
        <v/>
      </c>
      <c r="J1491" s="113"/>
      <c r="K1491" s="90"/>
      <c r="L1491" s="73"/>
      <c r="M1491" s="69" t="str">
        <f>IF(C1491&lt;&gt;"",DailyLog!$S$3,"")</f>
        <v/>
      </c>
      <c r="N1491" s="56" t="str">
        <f t="shared" si="70"/>
        <v/>
      </c>
      <c r="O1491" s="53" t="str">
        <f>IF($B1491&lt;&gt;"",IF(ISNUMBER(_xlfn.XMATCH($B1491,Language!$A$6:$E$6)),0,IF(ISNUMBER(_xlfn.XMATCH($B1491,Language!$A$29:$E$29)),'Lista de Prestatarios'!$B$3,VLOOKUP(B1491,'Lista de Prestatarios'!$A$2:$B$500,2,FALSE))),"")</f>
        <v/>
      </c>
      <c r="P1491" s="58" t="str">
        <f>IF(B1491&lt;&gt;"",IF(OR(D1491&gt;0,G1491&gt;0),COUNTIF($B$2:B1491,B1491),COUNTIFS($B$2:B1491,B1491,$E$2:E1491,"&gt;0")),"")</f>
        <v/>
      </c>
    </row>
    <row r="1492" spans="1:16" x14ac:dyDescent="0.35">
      <c r="A1492" s="51" t="str">
        <f t="shared" si="69"/>
        <v/>
      </c>
      <c r="B1492" s="102"/>
      <c r="C1492" s="4"/>
      <c r="D1492" s="14"/>
      <c r="E1492" s="14"/>
      <c r="F1492" s="14"/>
      <c r="G1492" s="82"/>
      <c r="H1492" s="107" t="str">
        <f>IF(B1492&lt;&gt;"",IF(OR(O1492=0,O1492=999),"",SUMIFS($E$2:E1492,$A$2:A1492,A1492)-SUMIFS($F$2:F1492,$A$2:A1492,A1492)),"")</f>
        <v/>
      </c>
      <c r="I1492" s="109" t="str">
        <f t="shared" si="71"/>
        <v/>
      </c>
      <c r="J1492" s="113"/>
      <c r="K1492" s="90"/>
      <c r="L1492" s="73"/>
      <c r="M1492" s="69" t="str">
        <f>IF(C1492&lt;&gt;"",DailyLog!$S$3,"")</f>
        <v/>
      </c>
      <c r="N1492" s="56" t="str">
        <f t="shared" si="70"/>
        <v/>
      </c>
      <c r="O1492" s="53" t="str">
        <f>IF($B1492&lt;&gt;"",IF(ISNUMBER(_xlfn.XMATCH($B1492,Language!$A$6:$E$6)),0,IF(ISNUMBER(_xlfn.XMATCH($B1492,Language!$A$29:$E$29)),'Lista de Prestatarios'!$B$3,VLOOKUP(B1492,'Lista de Prestatarios'!$A$2:$B$500,2,FALSE))),"")</f>
        <v/>
      </c>
      <c r="P1492" s="58" t="str">
        <f>IF(B1492&lt;&gt;"",IF(OR(D1492&gt;0,G1492&gt;0),COUNTIF($B$2:B1492,B1492),COUNTIFS($B$2:B1492,B1492,$E$2:E1492,"&gt;0")),"")</f>
        <v/>
      </c>
    </row>
    <row r="1493" spans="1:16" x14ac:dyDescent="0.35">
      <c r="A1493" s="51" t="str">
        <f t="shared" si="69"/>
        <v/>
      </c>
      <c r="B1493" s="102"/>
      <c r="C1493" s="4"/>
      <c r="D1493" s="14"/>
      <c r="E1493" s="14"/>
      <c r="F1493" s="14"/>
      <c r="G1493" s="82"/>
      <c r="H1493" s="107" t="str">
        <f>IF(B1493&lt;&gt;"",IF(OR(O1493=0,O1493=999),"",SUMIFS($E$2:E1493,$A$2:A1493,A1493)-SUMIFS($F$2:F1493,$A$2:A1493,A1493)),"")</f>
        <v/>
      </c>
      <c r="I1493" s="109" t="str">
        <f t="shared" si="71"/>
        <v/>
      </c>
      <c r="J1493" s="113"/>
      <c r="K1493" s="90"/>
      <c r="L1493" s="73"/>
      <c r="M1493" s="69" t="str">
        <f>IF(C1493&lt;&gt;"",DailyLog!$S$3,"")</f>
        <v/>
      </c>
      <c r="N1493" s="56" t="str">
        <f t="shared" si="70"/>
        <v/>
      </c>
      <c r="O1493" s="53" t="str">
        <f>IF($B1493&lt;&gt;"",IF(ISNUMBER(_xlfn.XMATCH($B1493,Language!$A$6:$E$6)),0,IF(ISNUMBER(_xlfn.XMATCH($B1493,Language!$A$29:$E$29)),'Lista de Prestatarios'!$B$3,VLOOKUP(B1493,'Lista de Prestatarios'!$A$2:$B$500,2,FALSE))),"")</f>
        <v/>
      </c>
      <c r="P1493" s="58" t="str">
        <f>IF(B1493&lt;&gt;"",IF(OR(D1493&gt;0,G1493&gt;0),COUNTIF($B$2:B1493,B1493),COUNTIFS($B$2:B1493,B1493,$E$2:E1493,"&gt;0")),"")</f>
        <v/>
      </c>
    </row>
    <row r="1494" spans="1:16" x14ac:dyDescent="0.35">
      <c r="A1494" s="51" t="str">
        <f t="shared" si="69"/>
        <v/>
      </c>
      <c r="B1494" s="102"/>
      <c r="C1494" s="4"/>
      <c r="D1494" s="14"/>
      <c r="E1494" s="14"/>
      <c r="F1494" s="14"/>
      <c r="G1494" s="82"/>
      <c r="H1494" s="107" t="str">
        <f>IF(B1494&lt;&gt;"",IF(OR(O1494=0,O1494=999),"",SUMIFS($E$2:E1494,$A$2:A1494,A1494)-SUMIFS($F$2:F1494,$A$2:A1494,A1494)),"")</f>
        <v/>
      </c>
      <c r="I1494" s="109" t="str">
        <f t="shared" si="71"/>
        <v/>
      </c>
      <c r="J1494" s="113"/>
      <c r="K1494" s="90"/>
      <c r="L1494" s="73"/>
      <c r="M1494" s="69" t="str">
        <f>IF(C1494&lt;&gt;"",DailyLog!$S$3,"")</f>
        <v/>
      </c>
      <c r="N1494" s="56" t="str">
        <f t="shared" si="70"/>
        <v/>
      </c>
      <c r="O1494" s="53" t="str">
        <f>IF($B1494&lt;&gt;"",IF(ISNUMBER(_xlfn.XMATCH($B1494,Language!$A$6:$E$6)),0,IF(ISNUMBER(_xlfn.XMATCH($B1494,Language!$A$29:$E$29)),'Lista de Prestatarios'!$B$3,VLOOKUP(B1494,'Lista de Prestatarios'!$A$2:$B$500,2,FALSE))),"")</f>
        <v/>
      </c>
      <c r="P1494" s="58" t="str">
        <f>IF(B1494&lt;&gt;"",IF(OR(D1494&gt;0,G1494&gt;0),COUNTIF($B$2:B1494,B1494),COUNTIFS($B$2:B1494,B1494,$E$2:E1494,"&gt;0")),"")</f>
        <v/>
      </c>
    </row>
    <row r="1495" spans="1:16" x14ac:dyDescent="0.35">
      <c r="A1495" s="51" t="str">
        <f t="shared" si="69"/>
        <v/>
      </c>
      <c r="B1495" s="102"/>
      <c r="C1495" s="4"/>
      <c r="D1495" s="14"/>
      <c r="E1495" s="14"/>
      <c r="F1495" s="14"/>
      <c r="G1495" s="82"/>
      <c r="H1495" s="107" t="str">
        <f>IF(B1495&lt;&gt;"",IF(OR(O1495=0,O1495=999),"",SUMIFS($E$2:E1495,$A$2:A1495,A1495)-SUMIFS($F$2:F1495,$A$2:A1495,A1495)),"")</f>
        <v/>
      </c>
      <c r="I1495" s="109" t="str">
        <f t="shared" si="71"/>
        <v/>
      </c>
      <c r="J1495" s="113"/>
      <c r="K1495" s="90"/>
      <c r="L1495" s="73"/>
      <c r="M1495" s="69" t="str">
        <f>IF(C1495&lt;&gt;"",DailyLog!$S$3,"")</f>
        <v/>
      </c>
      <c r="N1495" s="56" t="str">
        <f t="shared" si="70"/>
        <v/>
      </c>
      <c r="O1495" s="53" t="str">
        <f>IF($B1495&lt;&gt;"",IF(ISNUMBER(_xlfn.XMATCH($B1495,Language!$A$6:$E$6)),0,IF(ISNUMBER(_xlfn.XMATCH($B1495,Language!$A$29:$E$29)),'Lista de Prestatarios'!$B$3,VLOOKUP(B1495,'Lista de Prestatarios'!$A$2:$B$500,2,FALSE))),"")</f>
        <v/>
      </c>
      <c r="P1495" s="58" t="str">
        <f>IF(B1495&lt;&gt;"",IF(OR(D1495&gt;0,G1495&gt;0),COUNTIF($B$2:B1495,B1495),COUNTIFS($B$2:B1495,B1495,$E$2:E1495,"&gt;0")),"")</f>
        <v/>
      </c>
    </row>
    <row r="1496" spans="1:16" x14ac:dyDescent="0.35">
      <c r="A1496" s="51" t="str">
        <f t="shared" si="69"/>
        <v/>
      </c>
      <c r="B1496" s="102"/>
      <c r="C1496" s="4"/>
      <c r="D1496" s="14"/>
      <c r="E1496" s="14"/>
      <c r="F1496" s="14"/>
      <c r="G1496" s="82"/>
      <c r="H1496" s="107" t="str">
        <f>IF(B1496&lt;&gt;"",IF(OR(O1496=0,O1496=999),"",SUMIFS($E$2:E1496,$A$2:A1496,A1496)-SUMIFS($F$2:F1496,$A$2:A1496,A1496)),"")</f>
        <v/>
      </c>
      <c r="I1496" s="109" t="str">
        <f t="shared" si="71"/>
        <v/>
      </c>
      <c r="J1496" s="113"/>
      <c r="K1496" s="90"/>
      <c r="L1496" s="73"/>
      <c r="M1496" s="69" t="str">
        <f>IF(C1496&lt;&gt;"",DailyLog!$S$3,"")</f>
        <v/>
      </c>
      <c r="N1496" s="56" t="str">
        <f t="shared" si="70"/>
        <v/>
      </c>
      <c r="O1496" s="53" t="str">
        <f>IF($B1496&lt;&gt;"",IF(ISNUMBER(_xlfn.XMATCH($B1496,Language!$A$6:$E$6)),0,IF(ISNUMBER(_xlfn.XMATCH($B1496,Language!$A$29:$E$29)),'Lista de Prestatarios'!$B$3,VLOOKUP(B1496,'Lista de Prestatarios'!$A$2:$B$500,2,FALSE))),"")</f>
        <v/>
      </c>
      <c r="P1496" s="58" t="str">
        <f>IF(B1496&lt;&gt;"",IF(OR(D1496&gt;0,G1496&gt;0),COUNTIF($B$2:B1496,B1496),COUNTIFS($B$2:B1496,B1496,$E$2:E1496,"&gt;0")),"")</f>
        <v/>
      </c>
    </row>
    <row r="1497" spans="1:16" x14ac:dyDescent="0.35">
      <c r="A1497" s="51" t="str">
        <f t="shared" si="69"/>
        <v/>
      </c>
      <c r="B1497" s="102"/>
      <c r="C1497" s="4"/>
      <c r="D1497" s="14"/>
      <c r="E1497" s="14"/>
      <c r="F1497" s="14"/>
      <c r="G1497" s="82"/>
      <c r="H1497" s="107" t="str">
        <f>IF(B1497&lt;&gt;"",IF(OR(O1497=0,O1497=999),"",SUMIFS($E$2:E1497,$A$2:A1497,A1497)-SUMIFS($F$2:F1497,$A$2:A1497,A1497)),"")</f>
        <v/>
      </c>
      <c r="I1497" s="109" t="str">
        <f t="shared" si="71"/>
        <v/>
      </c>
      <c r="J1497" s="113"/>
      <c r="K1497" s="90"/>
      <c r="L1497" s="73"/>
      <c r="M1497" s="69" t="str">
        <f>IF(C1497&lt;&gt;"",DailyLog!$S$3,"")</f>
        <v/>
      </c>
      <c r="N1497" s="56" t="str">
        <f t="shared" si="70"/>
        <v/>
      </c>
      <c r="O1497" s="53" t="str">
        <f>IF($B1497&lt;&gt;"",IF(ISNUMBER(_xlfn.XMATCH($B1497,Language!$A$6:$E$6)),0,IF(ISNUMBER(_xlfn.XMATCH($B1497,Language!$A$29:$E$29)),'Lista de Prestatarios'!$B$3,VLOOKUP(B1497,'Lista de Prestatarios'!$A$2:$B$500,2,FALSE))),"")</f>
        <v/>
      </c>
      <c r="P1497" s="58" t="str">
        <f>IF(B1497&lt;&gt;"",IF(OR(D1497&gt;0,G1497&gt;0),COUNTIF($B$2:B1497,B1497),COUNTIFS($B$2:B1497,B1497,$E$2:E1497,"&gt;0")),"")</f>
        <v/>
      </c>
    </row>
    <row r="1498" spans="1:16" x14ac:dyDescent="0.35">
      <c r="A1498" s="51" t="str">
        <f t="shared" si="69"/>
        <v/>
      </c>
      <c r="B1498" s="102"/>
      <c r="C1498" s="4"/>
      <c r="D1498" s="14"/>
      <c r="E1498" s="14"/>
      <c r="F1498" s="14"/>
      <c r="G1498" s="82"/>
      <c r="H1498" s="107" t="str">
        <f>IF(B1498&lt;&gt;"",IF(OR(O1498=0,O1498=999),"",SUMIFS($E$2:E1498,$A$2:A1498,A1498)-SUMIFS($F$2:F1498,$A$2:A1498,A1498)),"")</f>
        <v/>
      </c>
      <c r="I1498" s="109" t="str">
        <f t="shared" si="71"/>
        <v/>
      </c>
      <c r="J1498" s="113"/>
      <c r="K1498" s="90"/>
      <c r="L1498" s="73"/>
      <c r="M1498" s="69" t="str">
        <f>IF(C1498&lt;&gt;"",DailyLog!$S$3,"")</f>
        <v/>
      </c>
      <c r="N1498" s="56" t="str">
        <f t="shared" si="70"/>
        <v/>
      </c>
      <c r="O1498" s="53" t="str">
        <f>IF($B1498&lt;&gt;"",IF(ISNUMBER(_xlfn.XMATCH($B1498,Language!$A$6:$E$6)),0,IF(ISNUMBER(_xlfn.XMATCH($B1498,Language!$A$29:$E$29)),'Lista de Prestatarios'!$B$3,VLOOKUP(B1498,'Lista de Prestatarios'!$A$2:$B$500,2,FALSE))),"")</f>
        <v/>
      </c>
      <c r="P1498" s="58" t="str">
        <f>IF(B1498&lt;&gt;"",IF(OR(D1498&gt;0,G1498&gt;0),COUNTIF($B$2:B1498,B1498),COUNTIFS($B$2:B1498,B1498,$E$2:E1498,"&gt;0")),"")</f>
        <v/>
      </c>
    </row>
    <row r="1499" spans="1:16" x14ac:dyDescent="0.35">
      <c r="A1499" s="51" t="str">
        <f t="shared" si="69"/>
        <v/>
      </c>
      <c r="B1499" s="102"/>
      <c r="C1499" s="4"/>
      <c r="D1499" s="14"/>
      <c r="E1499" s="14"/>
      <c r="F1499" s="14"/>
      <c r="G1499" s="82"/>
      <c r="H1499" s="107" t="str">
        <f>IF(B1499&lt;&gt;"",IF(OR(O1499=0,O1499=999),"",SUMIFS($E$2:E1499,$A$2:A1499,A1499)-SUMIFS($F$2:F1499,$A$2:A1499,A1499)),"")</f>
        <v/>
      </c>
      <c r="I1499" s="109" t="str">
        <f t="shared" si="71"/>
        <v/>
      </c>
      <c r="J1499" s="113"/>
      <c r="K1499" s="90"/>
      <c r="L1499" s="73"/>
      <c r="M1499" s="69" t="str">
        <f>IF(C1499&lt;&gt;"",DailyLog!$S$3,"")</f>
        <v/>
      </c>
      <c r="N1499" s="56" t="str">
        <f t="shared" si="70"/>
        <v/>
      </c>
      <c r="O1499" s="53" t="str">
        <f>IF($B1499&lt;&gt;"",IF(ISNUMBER(_xlfn.XMATCH($B1499,Language!$A$6:$E$6)),0,IF(ISNUMBER(_xlfn.XMATCH($B1499,Language!$A$29:$E$29)),'Lista de Prestatarios'!$B$3,VLOOKUP(B1499,'Lista de Prestatarios'!$A$2:$B$500,2,FALSE))),"")</f>
        <v/>
      </c>
      <c r="P1499" s="58" t="str">
        <f>IF(B1499&lt;&gt;"",IF(OR(D1499&gt;0,G1499&gt;0),COUNTIF($B$2:B1499,B1499),COUNTIFS($B$2:B1499,B1499,$E$2:E1499,"&gt;0")),"")</f>
        <v/>
      </c>
    </row>
    <row r="1500" spans="1:16" x14ac:dyDescent="0.35">
      <c r="A1500" s="51" t="str">
        <f t="shared" si="69"/>
        <v/>
      </c>
      <c r="B1500" s="102"/>
      <c r="C1500" s="4"/>
      <c r="D1500" s="14"/>
      <c r="E1500" s="14"/>
      <c r="F1500" s="14"/>
      <c r="G1500" s="82"/>
      <c r="H1500" s="107" t="str">
        <f>IF(B1500&lt;&gt;"",IF(OR(O1500=0,O1500=999),"",SUMIFS($E$2:E1500,$A$2:A1500,A1500)-SUMIFS($F$2:F1500,$A$2:A1500,A1500)),"")</f>
        <v/>
      </c>
      <c r="I1500" s="109" t="str">
        <f t="shared" si="71"/>
        <v/>
      </c>
      <c r="J1500" s="113"/>
      <c r="K1500" s="90"/>
      <c r="L1500" s="73"/>
      <c r="M1500" s="69" t="str">
        <f>IF(C1500&lt;&gt;"",DailyLog!$S$3,"")</f>
        <v/>
      </c>
      <c r="N1500" s="56" t="str">
        <f t="shared" si="70"/>
        <v/>
      </c>
      <c r="O1500" s="53" t="str">
        <f>IF($B1500&lt;&gt;"",IF(ISNUMBER(_xlfn.XMATCH($B1500,Language!$A$6:$E$6)),0,IF(ISNUMBER(_xlfn.XMATCH($B1500,Language!$A$29:$E$29)),'Lista de Prestatarios'!$B$3,VLOOKUP(B1500,'Lista de Prestatarios'!$A$2:$B$500,2,FALSE))),"")</f>
        <v/>
      </c>
      <c r="P1500" s="58" t="str">
        <f>IF(B1500&lt;&gt;"",IF(OR(D1500&gt;0,G1500&gt;0),COUNTIF($B$2:B1500,B1500),COUNTIFS($B$2:B1500,B1500,$E$2:E1500,"&gt;0")),"")</f>
        <v/>
      </c>
    </row>
    <row r="1501" spans="1:16" x14ac:dyDescent="0.35">
      <c r="A1501" s="51" t="str">
        <f t="shared" si="69"/>
        <v/>
      </c>
      <c r="B1501" s="102"/>
      <c r="C1501" s="4"/>
      <c r="D1501" s="14"/>
      <c r="E1501" s="14"/>
      <c r="F1501" s="14"/>
      <c r="G1501" s="82"/>
      <c r="H1501" s="107" t="str">
        <f>IF(B1501&lt;&gt;"",IF(OR(O1501=0,O1501=999),"",SUMIFS($E$2:E1501,$A$2:A1501,A1501)-SUMIFS($F$2:F1501,$A$2:A1501,A1501)),"")</f>
        <v/>
      </c>
      <c r="I1501" s="109" t="str">
        <f t="shared" si="71"/>
        <v/>
      </c>
      <c r="J1501" s="113"/>
      <c r="K1501" s="90"/>
      <c r="L1501" s="73"/>
      <c r="M1501" s="69" t="str">
        <f>IF(C1501&lt;&gt;"",DailyLog!$S$3,"")</f>
        <v/>
      </c>
      <c r="N1501" s="56" t="str">
        <f t="shared" si="70"/>
        <v/>
      </c>
      <c r="O1501" s="53" t="str">
        <f>IF($B1501&lt;&gt;"",IF(ISNUMBER(_xlfn.XMATCH($B1501,Language!$A$6:$E$6)),0,IF(ISNUMBER(_xlfn.XMATCH($B1501,Language!$A$29:$E$29)),'Lista de Prestatarios'!$B$3,VLOOKUP(B1501,'Lista de Prestatarios'!$A$2:$B$500,2,FALSE))),"")</f>
        <v/>
      </c>
      <c r="P1501" s="58" t="str">
        <f>IF(B1501&lt;&gt;"",IF(OR(D1501&gt;0,G1501&gt;0),COUNTIF($B$2:B1501,B1501),COUNTIFS($B$2:B1501,B1501,$E$2:E1501,"&gt;0")),"")</f>
        <v/>
      </c>
    </row>
    <row r="1502" spans="1:16" x14ac:dyDescent="0.35">
      <c r="A1502" s="51" t="str">
        <f t="shared" si="69"/>
        <v/>
      </c>
      <c r="B1502" s="102"/>
      <c r="C1502" s="4"/>
      <c r="D1502" s="14"/>
      <c r="E1502" s="14"/>
      <c r="F1502" s="14"/>
      <c r="G1502" s="82"/>
      <c r="H1502" s="107" t="str">
        <f>IF(B1502&lt;&gt;"",IF(OR(O1502=0,O1502=999),"",SUMIFS($E$2:E1502,$A$2:A1502,A1502)-SUMIFS($F$2:F1502,$A$2:A1502,A1502)),"")</f>
        <v/>
      </c>
      <c r="I1502" s="109" t="str">
        <f t="shared" si="71"/>
        <v/>
      </c>
      <c r="J1502" s="113"/>
      <c r="K1502" s="90"/>
      <c r="L1502" s="73"/>
      <c r="M1502" s="69" t="str">
        <f>IF(C1502&lt;&gt;"",DailyLog!$S$3,"")</f>
        <v/>
      </c>
      <c r="N1502" s="56" t="str">
        <f t="shared" si="70"/>
        <v/>
      </c>
      <c r="O1502" s="53" t="str">
        <f>IF($B1502&lt;&gt;"",IF(ISNUMBER(_xlfn.XMATCH($B1502,Language!$A$6:$E$6)),0,IF(ISNUMBER(_xlfn.XMATCH($B1502,Language!$A$29:$E$29)),'Lista de Prestatarios'!$B$3,VLOOKUP(B1502,'Lista de Prestatarios'!$A$2:$B$500,2,FALSE))),"")</f>
        <v/>
      </c>
      <c r="P1502" s="58" t="str">
        <f>IF(B1502&lt;&gt;"",IF(OR(D1502&gt;0,G1502&gt;0),COUNTIF($B$2:B1502,B1502),COUNTIFS($B$2:B1502,B1502,$E$2:E1502,"&gt;0")),"")</f>
        <v/>
      </c>
    </row>
    <row r="1503" spans="1:16" x14ac:dyDescent="0.35">
      <c r="A1503" s="51" t="str">
        <f t="shared" si="69"/>
        <v/>
      </c>
      <c r="B1503" s="102"/>
      <c r="C1503" s="4"/>
      <c r="D1503" s="14"/>
      <c r="E1503" s="14"/>
      <c r="F1503" s="14"/>
      <c r="G1503" s="82"/>
      <c r="H1503" s="107" t="str">
        <f>IF(B1503&lt;&gt;"",IF(OR(O1503=0,O1503=999),"",SUMIFS($E$2:E1503,$A$2:A1503,A1503)-SUMIFS($F$2:F1503,$A$2:A1503,A1503)),"")</f>
        <v/>
      </c>
      <c r="I1503" s="109" t="str">
        <f t="shared" si="71"/>
        <v/>
      </c>
      <c r="J1503" s="113"/>
      <c r="K1503" s="90"/>
      <c r="L1503" s="73"/>
      <c r="M1503" s="69" t="str">
        <f>IF(C1503&lt;&gt;"",DailyLog!$S$3,"")</f>
        <v/>
      </c>
      <c r="N1503" s="56" t="str">
        <f t="shared" si="70"/>
        <v/>
      </c>
      <c r="O1503" s="53" t="str">
        <f>IF($B1503&lt;&gt;"",IF(ISNUMBER(_xlfn.XMATCH($B1503,Language!$A$6:$E$6)),0,IF(ISNUMBER(_xlfn.XMATCH($B1503,Language!$A$29:$E$29)),'Lista de Prestatarios'!$B$3,VLOOKUP(B1503,'Lista de Prestatarios'!$A$2:$B$500,2,FALSE))),"")</f>
        <v/>
      </c>
      <c r="P1503" s="58" t="str">
        <f>IF(B1503&lt;&gt;"",IF(OR(D1503&gt;0,G1503&gt;0),COUNTIF($B$2:B1503,B1503),COUNTIFS($B$2:B1503,B1503,$E$2:E1503,"&gt;0")),"")</f>
        <v/>
      </c>
    </row>
    <row r="1504" spans="1:16" x14ac:dyDescent="0.35">
      <c r="A1504" s="51" t="str">
        <f t="shared" si="69"/>
        <v/>
      </c>
      <c r="B1504" s="102"/>
      <c r="C1504" s="4"/>
      <c r="D1504" s="14"/>
      <c r="E1504" s="14"/>
      <c r="F1504" s="14"/>
      <c r="G1504" s="82"/>
      <c r="H1504" s="107" t="str">
        <f>IF(B1504&lt;&gt;"",IF(OR(O1504=0,O1504=999),"",SUMIFS($E$2:E1504,$A$2:A1504,A1504)-SUMIFS($F$2:F1504,$A$2:A1504,A1504)),"")</f>
        <v/>
      </c>
      <c r="I1504" s="109" t="str">
        <f t="shared" si="71"/>
        <v/>
      </c>
      <c r="J1504" s="113"/>
      <c r="K1504" s="90"/>
      <c r="L1504" s="73"/>
      <c r="M1504" s="69" t="str">
        <f>IF(C1504&lt;&gt;"",DailyLog!$S$3,"")</f>
        <v/>
      </c>
      <c r="N1504" s="56" t="str">
        <f t="shared" si="70"/>
        <v/>
      </c>
      <c r="O1504" s="53" t="str">
        <f>IF($B1504&lt;&gt;"",IF(ISNUMBER(_xlfn.XMATCH($B1504,Language!$A$6:$E$6)),0,IF(ISNUMBER(_xlfn.XMATCH($B1504,Language!$A$29:$E$29)),'Lista de Prestatarios'!$B$3,VLOOKUP(B1504,'Lista de Prestatarios'!$A$2:$B$500,2,FALSE))),"")</f>
        <v/>
      </c>
      <c r="P1504" s="58" t="str">
        <f>IF(B1504&lt;&gt;"",IF(OR(D1504&gt;0,G1504&gt;0),COUNTIF($B$2:B1504,B1504),COUNTIFS($B$2:B1504,B1504,$E$2:E1504,"&gt;0")),"")</f>
        <v/>
      </c>
    </row>
    <row r="1505" spans="1:16" x14ac:dyDescent="0.35">
      <c r="A1505" s="51" t="str">
        <f t="shared" si="69"/>
        <v/>
      </c>
      <c r="B1505" s="102"/>
      <c r="C1505" s="4"/>
      <c r="D1505" s="14"/>
      <c r="E1505" s="14"/>
      <c r="F1505" s="14"/>
      <c r="G1505" s="82"/>
      <c r="H1505" s="107" t="str">
        <f>IF(B1505&lt;&gt;"",IF(OR(O1505=0,O1505=999),"",SUMIFS($E$2:E1505,$A$2:A1505,A1505)-SUMIFS($F$2:F1505,$A$2:A1505,A1505)),"")</f>
        <v/>
      </c>
      <c r="I1505" s="109" t="str">
        <f t="shared" si="71"/>
        <v/>
      </c>
      <c r="J1505" s="113"/>
      <c r="K1505" s="90"/>
      <c r="L1505" s="73"/>
      <c r="M1505" s="69" t="str">
        <f>IF(C1505&lt;&gt;"",DailyLog!$S$3,"")</f>
        <v/>
      </c>
      <c r="N1505" s="56" t="str">
        <f t="shared" si="70"/>
        <v/>
      </c>
      <c r="O1505" s="53" t="str">
        <f>IF($B1505&lt;&gt;"",IF(ISNUMBER(_xlfn.XMATCH($B1505,Language!$A$6:$E$6)),0,IF(ISNUMBER(_xlfn.XMATCH($B1505,Language!$A$29:$E$29)),'Lista de Prestatarios'!$B$3,VLOOKUP(B1505,'Lista de Prestatarios'!$A$2:$B$500,2,FALSE))),"")</f>
        <v/>
      </c>
      <c r="P1505" s="58" t="str">
        <f>IF(B1505&lt;&gt;"",IF(OR(D1505&gt;0,G1505&gt;0),COUNTIF($B$2:B1505,B1505),COUNTIFS($B$2:B1505,B1505,$E$2:E1505,"&gt;0")),"")</f>
        <v/>
      </c>
    </row>
    <row r="1506" spans="1:16" x14ac:dyDescent="0.35">
      <c r="A1506" s="51" t="str">
        <f t="shared" si="69"/>
        <v/>
      </c>
      <c r="B1506" s="102"/>
      <c r="C1506" s="4"/>
      <c r="D1506" s="14"/>
      <c r="E1506" s="14"/>
      <c r="F1506" s="14"/>
      <c r="G1506" s="82"/>
      <c r="H1506" s="107" t="str">
        <f>IF(B1506&lt;&gt;"",IF(OR(O1506=0,O1506=999),"",SUMIFS($E$2:E1506,$A$2:A1506,A1506)-SUMIFS($F$2:F1506,$A$2:A1506,A1506)),"")</f>
        <v/>
      </c>
      <c r="I1506" s="109" t="str">
        <f t="shared" si="71"/>
        <v/>
      </c>
      <c r="J1506" s="113"/>
      <c r="K1506" s="90"/>
      <c r="L1506" s="73"/>
      <c r="M1506" s="69" t="str">
        <f>IF(C1506&lt;&gt;"",DailyLog!$S$3,"")</f>
        <v/>
      </c>
      <c r="N1506" s="56" t="str">
        <f t="shared" si="70"/>
        <v/>
      </c>
      <c r="O1506" s="53" t="str">
        <f>IF($B1506&lt;&gt;"",IF(ISNUMBER(_xlfn.XMATCH($B1506,Language!$A$6:$E$6)),0,IF(ISNUMBER(_xlfn.XMATCH($B1506,Language!$A$29:$E$29)),'Lista de Prestatarios'!$B$3,VLOOKUP(B1506,'Lista de Prestatarios'!$A$2:$B$500,2,FALSE))),"")</f>
        <v/>
      </c>
      <c r="P1506" s="58" t="str">
        <f>IF(B1506&lt;&gt;"",IF(OR(D1506&gt;0,G1506&gt;0),COUNTIF($B$2:B1506,B1506),COUNTIFS($B$2:B1506,B1506,$E$2:E1506,"&gt;0")),"")</f>
        <v/>
      </c>
    </row>
    <row r="1507" spans="1:16" x14ac:dyDescent="0.35">
      <c r="A1507" s="51" t="str">
        <f t="shared" si="69"/>
        <v/>
      </c>
      <c r="B1507" s="102"/>
      <c r="C1507" s="4"/>
      <c r="D1507" s="14"/>
      <c r="E1507" s="14"/>
      <c r="F1507" s="14"/>
      <c r="G1507" s="82"/>
      <c r="H1507" s="107" t="str">
        <f>IF(B1507&lt;&gt;"",IF(OR(O1507=0,O1507=999),"",SUMIFS($E$2:E1507,$A$2:A1507,A1507)-SUMIFS($F$2:F1507,$A$2:A1507,A1507)),"")</f>
        <v/>
      </c>
      <c r="I1507" s="109" t="str">
        <f t="shared" si="71"/>
        <v/>
      </c>
      <c r="J1507" s="113"/>
      <c r="K1507" s="90"/>
      <c r="L1507" s="73"/>
      <c r="M1507" s="69" t="str">
        <f>IF(C1507&lt;&gt;"",DailyLog!$S$3,"")</f>
        <v/>
      </c>
      <c r="N1507" s="56" t="str">
        <f t="shared" si="70"/>
        <v/>
      </c>
      <c r="O1507" s="53" t="str">
        <f>IF($B1507&lt;&gt;"",IF(ISNUMBER(_xlfn.XMATCH($B1507,Language!$A$6:$E$6)),0,IF(ISNUMBER(_xlfn.XMATCH($B1507,Language!$A$29:$E$29)),'Lista de Prestatarios'!$B$3,VLOOKUP(B1507,'Lista de Prestatarios'!$A$2:$B$500,2,FALSE))),"")</f>
        <v/>
      </c>
      <c r="P1507" s="58" t="str">
        <f>IF(B1507&lt;&gt;"",IF(OR(D1507&gt;0,G1507&gt;0),COUNTIF($B$2:B1507,B1507),COUNTIFS($B$2:B1507,B1507,$E$2:E1507,"&gt;0")),"")</f>
        <v/>
      </c>
    </row>
    <row r="1508" spans="1:16" x14ac:dyDescent="0.35">
      <c r="A1508" s="51" t="str">
        <f t="shared" si="69"/>
        <v/>
      </c>
      <c r="B1508" s="102"/>
      <c r="C1508" s="4"/>
      <c r="D1508" s="14"/>
      <c r="E1508" s="14"/>
      <c r="F1508" s="14"/>
      <c r="G1508" s="82"/>
      <c r="H1508" s="107" t="str">
        <f>IF(B1508&lt;&gt;"",IF(OR(O1508=0,O1508=999),"",SUMIFS($E$2:E1508,$A$2:A1508,A1508)-SUMIFS($F$2:F1508,$A$2:A1508,A1508)),"")</f>
        <v/>
      </c>
      <c r="I1508" s="109" t="str">
        <f t="shared" si="71"/>
        <v/>
      </c>
      <c r="J1508" s="113"/>
      <c r="K1508" s="90"/>
      <c r="L1508" s="73"/>
      <c r="M1508" s="69" t="str">
        <f>IF(C1508&lt;&gt;"",DailyLog!$S$3,"")</f>
        <v/>
      </c>
      <c r="N1508" s="56" t="str">
        <f t="shared" si="70"/>
        <v/>
      </c>
      <c r="O1508" s="53" t="str">
        <f>IF($B1508&lt;&gt;"",IF(ISNUMBER(_xlfn.XMATCH($B1508,Language!$A$6:$E$6)),0,IF(ISNUMBER(_xlfn.XMATCH($B1508,Language!$A$29:$E$29)),'Lista de Prestatarios'!$B$3,VLOOKUP(B1508,'Lista de Prestatarios'!$A$2:$B$500,2,FALSE))),"")</f>
        <v/>
      </c>
      <c r="P1508" s="58" t="str">
        <f>IF(B1508&lt;&gt;"",IF(OR(D1508&gt;0,G1508&gt;0),COUNTIF($B$2:B1508,B1508),COUNTIFS($B$2:B1508,B1508,$E$2:E1508,"&gt;0")),"")</f>
        <v/>
      </c>
    </row>
    <row r="1509" spans="1:16" x14ac:dyDescent="0.35">
      <c r="A1509" s="51" t="str">
        <f t="shared" si="69"/>
        <v/>
      </c>
      <c r="B1509" s="102"/>
      <c r="C1509" s="4"/>
      <c r="D1509" s="14"/>
      <c r="E1509" s="14"/>
      <c r="F1509" s="14"/>
      <c r="G1509" s="82"/>
      <c r="H1509" s="107" t="str">
        <f>IF(B1509&lt;&gt;"",IF(OR(O1509=0,O1509=999),"",SUMIFS($E$2:E1509,$A$2:A1509,A1509)-SUMIFS($F$2:F1509,$A$2:A1509,A1509)),"")</f>
        <v/>
      </c>
      <c r="I1509" s="109" t="str">
        <f t="shared" si="71"/>
        <v/>
      </c>
      <c r="J1509" s="113"/>
      <c r="K1509" s="90"/>
      <c r="L1509" s="73"/>
      <c r="M1509" s="69" t="str">
        <f>IF(C1509&lt;&gt;"",DailyLog!$S$3,"")</f>
        <v/>
      </c>
      <c r="N1509" s="56" t="str">
        <f t="shared" si="70"/>
        <v/>
      </c>
      <c r="O1509" s="53" t="str">
        <f>IF($B1509&lt;&gt;"",IF(ISNUMBER(_xlfn.XMATCH($B1509,Language!$A$6:$E$6)),0,IF(ISNUMBER(_xlfn.XMATCH($B1509,Language!$A$29:$E$29)),'Lista de Prestatarios'!$B$3,VLOOKUP(B1509,'Lista de Prestatarios'!$A$2:$B$500,2,FALSE))),"")</f>
        <v/>
      </c>
      <c r="P1509" s="58" t="str">
        <f>IF(B1509&lt;&gt;"",IF(OR(D1509&gt;0,G1509&gt;0),COUNTIF($B$2:B1509,B1509),COUNTIFS($B$2:B1509,B1509,$E$2:E1509,"&gt;0")),"")</f>
        <v/>
      </c>
    </row>
    <row r="1510" spans="1:16" x14ac:dyDescent="0.35">
      <c r="A1510" s="51" t="str">
        <f t="shared" si="69"/>
        <v/>
      </c>
      <c r="B1510" s="102"/>
      <c r="C1510" s="4"/>
      <c r="D1510" s="14"/>
      <c r="E1510" s="14"/>
      <c r="F1510" s="14"/>
      <c r="G1510" s="82"/>
      <c r="H1510" s="107" t="str">
        <f>IF(B1510&lt;&gt;"",IF(OR(O1510=0,O1510=999),"",SUMIFS($E$2:E1510,$A$2:A1510,A1510)-SUMIFS($F$2:F1510,$A$2:A1510,A1510)),"")</f>
        <v/>
      </c>
      <c r="I1510" s="109" t="str">
        <f t="shared" si="71"/>
        <v/>
      </c>
      <c r="J1510" s="113"/>
      <c r="K1510" s="90"/>
      <c r="L1510" s="73"/>
      <c r="M1510" s="69" t="str">
        <f>IF(C1510&lt;&gt;"",DailyLog!$S$3,"")</f>
        <v/>
      </c>
      <c r="N1510" s="56" t="str">
        <f t="shared" si="70"/>
        <v/>
      </c>
      <c r="O1510" s="53" t="str">
        <f>IF($B1510&lt;&gt;"",IF(ISNUMBER(_xlfn.XMATCH($B1510,Language!$A$6:$E$6)),0,IF(ISNUMBER(_xlfn.XMATCH($B1510,Language!$A$29:$E$29)),'Lista de Prestatarios'!$B$3,VLOOKUP(B1510,'Lista de Prestatarios'!$A$2:$B$500,2,FALSE))),"")</f>
        <v/>
      </c>
      <c r="P1510" s="58" t="str">
        <f>IF(B1510&lt;&gt;"",IF(OR(D1510&gt;0,G1510&gt;0),COUNTIF($B$2:B1510,B1510),COUNTIFS($B$2:B1510,B1510,$E$2:E1510,"&gt;0")),"")</f>
        <v/>
      </c>
    </row>
    <row r="1511" spans="1:16" x14ac:dyDescent="0.35">
      <c r="A1511" s="51" t="str">
        <f t="shared" si="69"/>
        <v/>
      </c>
      <c r="B1511" s="102"/>
      <c r="C1511" s="4"/>
      <c r="D1511" s="14"/>
      <c r="E1511" s="14"/>
      <c r="F1511" s="14"/>
      <c r="G1511" s="82"/>
      <c r="H1511" s="107" t="str">
        <f>IF(B1511&lt;&gt;"",IF(OR(O1511=0,O1511=999),"",SUMIFS($E$2:E1511,$A$2:A1511,A1511)-SUMIFS($F$2:F1511,$A$2:A1511,A1511)),"")</f>
        <v/>
      </c>
      <c r="I1511" s="109" t="str">
        <f t="shared" si="71"/>
        <v/>
      </c>
      <c r="J1511" s="113"/>
      <c r="K1511" s="90"/>
      <c r="L1511" s="73"/>
      <c r="M1511" s="69" t="str">
        <f>IF(C1511&lt;&gt;"",DailyLog!$S$3,"")</f>
        <v/>
      </c>
      <c r="N1511" s="56" t="str">
        <f t="shared" si="70"/>
        <v/>
      </c>
      <c r="O1511" s="53" t="str">
        <f>IF($B1511&lt;&gt;"",IF(ISNUMBER(_xlfn.XMATCH($B1511,Language!$A$6:$E$6)),0,IF(ISNUMBER(_xlfn.XMATCH($B1511,Language!$A$29:$E$29)),'Lista de Prestatarios'!$B$3,VLOOKUP(B1511,'Lista de Prestatarios'!$A$2:$B$500,2,FALSE))),"")</f>
        <v/>
      </c>
      <c r="P1511" s="58" t="str">
        <f>IF(B1511&lt;&gt;"",IF(OR(D1511&gt;0,G1511&gt;0),COUNTIF($B$2:B1511,B1511),COUNTIFS($B$2:B1511,B1511,$E$2:E1511,"&gt;0")),"")</f>
        <v/>
      </c>
    </row>
    <row r="1512" spans="1:16" x14ac:dyDescent="0.35">
      <c r="A1512" s="51" t="str">
        <f t="shared" si="69"/>
        <v/>
      </c>
      <c r="B1512" s="102"/>
      <c r="C1512" s="4"/>
      <c r="D1512" s="14"/>
      <c r="E1512" s="14"/>
      <c r="F1512" s="14"/>
      <c r="G1512" s="82"/>
      <c r="H1512" s="107" t="str">
        <f>IF(B1512&lt;&gt;"",IF(OR(O1512=0,O1512=999),"",SUMIFS($E$2:E1512,$A$2:A1512,A1512)-SUMIFS($F$2:F1512,$A$2:A1512,A1512)),"")</f>
        <v/>
      </c>
      <c r="I1512" s="109" t="str">
        <f t="shared" si="71"/>
        <v/>
      </c>
      <c r="J1512" s="113"/>
      <c r="K1512" s="90"/>
      <c r="L1512" s="73"/>
      <c r="M1512" s="69" t="str">
        <f>IF(C1512&lt;&gt;"",DailyLog!$S$3,"")</f>
        <v/>
      </c>
      <c r="N1512" s="56" t="str">
        <f t="shared" si="70"/>
        <v/>
      </c>
      <c r="O1512" s="53" t="str">
        <f>IF($B1512&lt;&gt;"",IF(ISNUMBER(_xlfn.XMATCH($B1512,Language!$A$6:$E$6)),0,IF(ISNUMBER(_xlfn.XMATCH($B1512,Language!$A$29:$E$29)),'Lista de Prestatarios'!$B$3,VLOOKUP(B1512,'Lista de Prestatarios'!$A$2:$B$500,2,FALSE))),"")</f>
        <v/>
      </c>
      <c r="P1512" s="58" t="str">
        <f>IF(B1512&lt;&gt;"",IF(OR(D1512&gt;0,G1512&gt;0),COUNTIF($B$2:B1512,B1512),COUNTIFS($B$2:B1512,B1512,$E$2:E1512,"&gt;0")),"")</f>
        <v/>
      </c>
    </row>
    <row r="1513" spans="1:16" x14ac:dyDescent="0.35">
      <c r="A1513" s="51" t="str">
        <f t="shared" si="69"/>
        <v/>
      </c>
      <c r="B1513" s="102"/>
      <c r="C1513" s="4"/>
      <c r="D1513" s="14"/>
      <c r="E1513" s="14"/>
      <c r="F1513" s="14"/>
      <c r="G1513" s="82"/>
      <c r="H1513" s="107" t="str">
        <f>IF(B1513&lt;&gt;"",IF(OR(O1513=0,O1513=999),"",SUMIFS($E$2:E1513,$A$2:A1513,A1513)-SUMIFS($F$2:F1513,$A$2:A1513,A1513)),"")</f>
        <v/>
      </c>
      <c r="I1513" s="109" t="str">
        <f t="shared" si="71"/>
        <v/>
      </c>
      <c r="J1513" s="113"/>
      <c r="K1513" s="90"/>
      <c r="L1513" s="73"/>
      <c r="M1513" s="69" t="str">
        <f>IF(C1513&lt;&gt;"",DailyLog!$S$3,"")</f>
        <v/>
      </c>
      <c r="N1513" s="56" t="str">
        <f t="shared" si="70"/>
        <v/>
      </c>
      <c r="O1513" s="53" t="str">
        <f>IF($B1513&lt;&gt;"",IF(ISNUMBER(_xlfn.XMATCH($B1513,Language!$A$6:$E$6)),0,IF(ISNUMBER(_xlfn.XMATCH($B1513,Language!$A$29:$E$29)),'Lista de Prestatarios'!$B$3,VLOOKUP(B1513,'Lista de Prestatarios'!$A$2:$B$500,2,FALSE))),"")</f>
        <v/>
      </c>
      <c r="P1513" s="58" t="str">
        <f>IF(B1513&lt;&gt;"",IF(OR(D1513&gt;0,G1513&gt;0),COUNTIF($B$2:B1513,B1513),COUNTIFS($B$2:B1513,B1513,$E$2:E1513,"&gt;0")),"")</f>
        <v/>
      </c>
    </row>
    <row r="1514" spans="1:16" x14ac:dyDescent="0.35">
      <c r="A1514" s="51" t="str">
        <f t="shared" si="69"/>
        <v/>
      </c>
      <c r="B1514" s="102"/>
      <c r="C1514" s="4"/>
      <c r="D1514" s="14"/>
      <c r="E1514" s="14"/>
      <c r="F1514" s="14"/>
      <c r="G1514" s="82"/>
      <c r="H1514" s="107" t="str">
        <f>IF(B1514&lt;&gt;"",IF(OR(O1514=0,O1514=999),"",SUMIFS($E$2:E1514,$A$2:A1514,A1514)-SUMIFS($F$2:F1514,$A$2:A1514,A1514)),"")</f>
        <v/>
      </c>
      <c r="I1514" s="109" t="str">
        <f t="shared" si="71"/>
        <v/>
      </c>
      <c r="J1514" s="113"/>
      <c r="K1514" s="90"/>
      <c r="L1514" s="73"/>
      <c r="M1514" s="69" t="str">
        <f>IF(C1514&lt;&gt;"",DailyLog!$S$3,"")</f>
        <v/>
      </c>
      <c r="N1514" s="56" t="str">
        <f t="shared" si="70"/>
        <v/>
      </c>
      <c r="O1514" s="53" t="str">
        <f>IF($B1514&lt;&gt;"",IF(ISNUMBER(_xlfn.XMATCH($B1514,Language!$A$6:$E$6)),0,IF(ISNUMBER(_xlfn.XMATCH($B1514,Language!$A$29:$E$29)),'Lista de Prestatarios'!$B$3,VLOOKUP(B1514,'Lista de Prestatarios'!$A$2:$B$500,2,FALSE))),"")</f>
        <v/>
      </c>
      <c r="P1514" s="58" t="str">
        <f>IF(B1514&lt;&gt;"",IF(OR(D1514&gt;0,G1514&gt;0),COUNTIF($B$2:B1514,B1514),COUNTIFS($B$2:B1514,B1514,$E$2:E1514,"&gt;0")),"")</f>
        <v/>
      </c>
    </row>
    <row r="1515" spans="1:16" x14ac:dyDescent="0.35">
      <c r="A1515" s="51" t="str">
        <f t="shared" si="69"/>
        <v/>
      </c>
      <c r="B1515" s="102"/>
      <c r="C1515" s="4"/>
      <c r="D1515" s="14"/>
      <c r="E1515" s="14"/>
      <c r="F1515" s="14"/>
      <c r="G1515" s="82"/>
      <c r="H1515" s="107" t="str">
        <f>IF(B1515&lt;&gt;"",IF(OR(O1515=0,O1515=999),"",SUMIFS($E$2:E1515,$A$2:A1515,A1515)-SUMIFS($F$2:F1515,$A$2:A1515,A1515)),"")</f>
        <v/>
      </c>
      <c r="I1515" s="109" t="str">
        <f t="shared" si="71"/>
        <v/>
      </c>
      <c r="J1515" s="113"/>
      <c r="K1515" s="90"/>
      <c r="L1515" s="73"/>
      <c r="M1515" s="69" t="str">
        <f>IF(C1515&lt;&gt;"",DailyLog!$S$3,"")</f>
        <v/>
      </c>
      <c r="N1515" s="56" t="str">
        <f t="shared" si="70"/>
        <v/>
      </c>
      <c r="O1515" s="53" t="str">
        <f>IF($B1515&lt;&gt;"",IF(ISNUMBER(_xlfn.XMATCH($B1515,Language!$A$6:$E$6)),0,IF(ISNUMBER(_xlfn.XMATCH($B1515,Language!$A$29:$E$29)),'Lista de Prestatarios'!$B$3,VLOOKUP(B1515,'Lista de Prestatarios'!$A$2:$B$500,2,FALSE))),"")</f>
        <v/>
      </c>
      <c r="P1515" s="58" t="str">
        <f>IF(B1515&lt;&gt;"",IF(OR(D1515&gt;0,G1515&gt;0),COUNTIF($B$2:B1515,B1515),COUNTIFS($B$2:B1515,B1515,$E$2:E1515,"&gt;0")),"")</f>
        <v/>
      </c>
    </row>
    <row r="1516" spans="1:16" x14ac:dyDescent="0.35">
      <c r="A1516" s="51" t="str">
        <f t="shared" si="69"/>
        <v/>
      </c>
      <c r="B1516" s="102"/>
      <c r="C1516" s="4"/>
      <c r="D1516" s="14"/>
      <c r="E1516" s="14"/>
      <c r="F1516" s="14"/>
      <c r="G1516" s="82"/>
      <c r="H1516" s="107" t="str">
        <f>IF(B1516&lt;&gt;"",IF(OR(O1516=0,O1516=999),"",SUMIFS($E$2:E1516,$A$2:A1516,A1516)-SUMIFS($F$2:F1516,$A$2:A1516,A1516)),"")</f>
        <v/>
      </c>
      <c r="I1516" s="109" t="str">
        <f t="shared" si="71"/>
        <v/>
      </c>
      <c r="J1516" s="113"/>
      <c r="K1516" s="90"/>
      <c r="L1516" s="73"/>
      <c r="M1516" s="69" t="str">
        <f>IF(C1516&lt;&gt;"",DailyLog!$S$3,"")</f>
        <v/>
      </c>
      <c r="N1516" s="56" t="str">
        <f t="shared" si="70"/>
        <v/>
      </c>
      <c r="O1516" s="53" t="str">
        <f>IF($B1516&lt;&gt;"",IF(ISNUMBER(_xlfn.XMATCH($B1516,Language!$A$6:$E$6)),0,IF(ISNUMBER(_xlfn.XMATCH($B1516,Language!$A$29:$E$29)),'Lista de Prestatarios'!$B$3,VLOOKUP(B1516,'Lista de Prestatarios'!$A$2:$B$500,2,FALSE))),"")</f>
        <v/>
      </c>
      <c r="P1516" s="58" t="str">
        <f>IF(B1516&lt;&gt;"",IF(OR(D1516&gt;0,G1516&gt;0),COUNTIF($B$2:B1516,B1516),COUNTIFS($B$2:B1516,B1516,$E$2:E1516,"&gt;0")),"")</f>
        <v/>
      </c>
    </row>
    <row r="1517" spans="1:16" x14ac:dyDescent="0.35">
      <c r="A1517" s="51" t="str">
        <f t="shared" si="69"/>
        <v/>
      </c>
      <c r="B1517" s="102"/>
      <c r="C1517" s="4"/>
      <c r="D1517" s="14"/>
      <c r="E1517" s="14"/>
      <c r="F1517" s="14"/>
      <c r="G1517" s="82"/>
      <c r="H1517" s="107" t="str">
        <f>IF(B1517&lt;&gt;"",IF(OR(O1517=0,O1517=999),"",SUMIFS($E$2:E1517,$A$2:A1517,A1517)-SUMIFS($F$2:F1517,$A$2:A1517,A1517)),"")</f>
        <v/>
      </c>
      <c r="I1517" s="109" t="str">
        <f t="shared" si="71"/>
        <v/>
      </c>
      <c r="J1517" s="113"/>
      <c r="K1517" s="90"/>
      <c r="L1517" s="73"/>
      <c r="M1517" s="69" t="str">
        <f>IF(C1517&lt;&gt;"",DailyLog!$S$3,"")</f>
        <v/>
      </c>
      <c r="N1517" s="56" t="str">
        <f t="shared" si="70"/>
        <v/>
      </c>
      <c r="O1517" s="53" t="str">
        <f>IF($B1517&lt;&gt;"",IF(ISNUMBER(_xlfn.XMATCH($B1517,Language!$A$6:$E$6)),0,IF(ISNUMBER(_xlfn.XMATCH($B1517,Language!$A$29:$E$29)),'Lista de Prestatarios'!$B$3,VLOOKUP(B1517,'Lista de Prestatarios'!$A$2:$B$500,2,FALSE))),"")</f>
        <v/>
      </c>
      <c r="P1517" s="58" t="str">
        <f>IF(B1517&lt;&gt;"",IF(OR(D1517&gt;0,G1517&gt;0),COUNTIF($B$2:B1517,B1517),COUNTIFS($B$2:B1517,B1517,$E$2:E1517,"&gt;0")),"")</f>
        <v/>
      </c>
    </row>
    <row r="1518" spans="1:16" x14ac:dyDescent="0.35">
      <c r="A1518" s="51" t="str">
        <f t="shared" si="69"/>
        <v/>
      </c>
      <c r="B1518" s="102"/>
      <c r="C1518" s="4"/>
      <c r="D1518" s="14"/>
      <c r="E1518" s="14"/>
      <c r="F1518" s="14"/>
      <c r="G1518" s="82"/>
      <c r="H1518" s="107" t="str">
        <f>IF(B1518&lt;&gt;"",IF(OR(O1518=0,O1518=999),"",SUMIFS($E$2:E1518,$A$2:A1518,A1518)-SUMIFS($F$2:F1518,$A$2:A1518,A1518)),"")</f>
        <v/>
      </c>
      <c r="I1518" s="109" t="str">
        <f t="shared" si="71"/>
        <v/>
      </c>
      <c r="J1518" s="113"/>
      <c r="K1518" s="90"/>
      <c r="L1518" s="73"/>
      <c r="M1518" s="69" t="str">
        <f>IF(C1518&lt;&gt;"",DailyLog!$S$3,"")</f>
        <v/>
      </c>
      <c r="N1518" s="56" t="str">
        <f t="shared" si="70"/>
        <v/>
      </c>
      <c r="O1518" s="53" t="str">
        <f>IF($B1518&lt;&gt;"",IF(ISNUMBER(_xlfn.XMATCH($B1518,Language!$A$6:$E$6)),0,IF(ISNUMBER(_xlfn.XMATCH($B1518,Language!$A$29:$E$29)),'Lista de Prestatarios'!$B$3,VLOOKUP(B1518,'Lista de Prestatarios'!$A$2:$B$500,2,FALSE))),"")</f>
        <v/>
      </c>
      <c r="P1518" s="58" t="str">
        <f>IF(B1518&lt;&gt;"",IF(OR(D1518&gt;0,G1518&gt;0),COUNTIF($B$2:B1518,B1518),COUNTIFS($B$2:B1518,B1518,$E$2:E1518,"&gt;0")),"")</f>
        <v/>
      </c>
    </row>
    <row r="1519" spans="1:16" x14ac:dyDescent="0.35">
      <c r="A1519" s="51" t="str">
        <f t="shared" si="69"/>
        <v/>
      </c>
      <c r="B1519" s="102"/>
      <c r="C1519" s="4"/>
      <c r="D1519" s="14"/>
      <c r="E1519" s="14"/>
      <c r="F1519" s="14"/>
      <c r="G1519" s="82"/>
      <c r="H1519" s="107" t="str">
        <f>IF(B1519&lt;&gt;"",IF(OR(O1519=0,O1519=999),"",SUMIFS($E$2:E1519,$A$2:A1519,A1519)-SUMIFS($F$2:F1519,$A$2:A1519,A1519)),"")</f>
        <v/>
      </c>
      <c r="I1519" s="109" t="str">
        <f t="shared" si="71"/>
        <v/>
      </c>
      <c r="J1519" s="113"/>
      <c r="K1519" s="90"/>
      <c r="L1519" s="73"/>
      <c r="M1519" s="69" t="str">
        <f>IF(C1519&lt;&gt;"",DailyLog!$S$3,"")</f>
        <v/>
      </c>
      <c r="N1519" s="56" t="str">
        <f t="shared" si="70"/>
        <v/>
      </c>
      <c r="O1519" s="53" t="str">
        <f>IF($B1519&lt;&gt;"",IF(ISNUMBER(_xlfn.XMATCH($B1519,Language!$A$6:$E$6)),0,IF(ISNUMBER(_xlfn.XMATCH($B1519,Language!$A$29:$E$29)),'Lista de Prestatarios'!$B$3,VLOOKUP(B1519,'Lista de Prestatarios'!$A$2:$B$500,2,FALSE))),"")</f>
        <v/>
      </c>
      <c r="P1519" s="58" t="str">
        <f>IF(B1519&lt;&gt;"",IF(OR(D1519&gt;0,G1519&gt;0),COUNTIF($B$2:B1519,B1519),COUNTIFS($B$2:B1519,B1519,$E$2:E1519,"&gt;0")),"")</f>
        <v/>
      </c>
    </row>
    <row r="1520" spans="1:16" x14ac:dyDescent="0.35">
      <c r="A1520" s="51" t="str">
        <f t="shared" si="69"/>
        <v/>
      </c>
      <c r="B1520" s="102"/>
      <c r="C1520" s="4"/>
      <c r="D1520" s="14"/>
      <c r="E1520" s="14"/>
      <c r="F1520" s="14"/>
      <c r="G1520" s="82"/>
      <c r="H1520" s="107" t="str">
        <f>IF(B1520&lt;&gt;"",IF(OR(O1520=0,O1520=999),"",SUMIFS($E$2:E1520,$A$2:A1520,A1520)-SUMIFS($F$2:F1520,$A$2:A1520,A1520)),"")</f>
        <v/>
      </c>
      <c r="I1520" s="109" t="str">
        <f t="shared" si="71"/>
        <v/>
      </c>
      <c r="J1520" s="113"/>
      <c r="K1520" s="90"/>
      <c r="L1520" s="73"/>
      <c r="M1520" s="69" t="str">
        <f>IF(C1520&lt;&gt;"",DailyLog!$S$3,"")</f>
        <v/>
      </c>
      <c r="N1520" s="56" t="str">
        <f t="shared" si="70"/>
        <v/>
      </c>
      <c r="O1520" s="53" t="str">
        <f>IF($B1520&lt;&gt;"",IF(ISNUMBER(_xlfn.XMATCH($B1520,Language!$A$6:$E$6)),0,IF(ISNUMBER(_xlfn.XMATCH($B1520,Language!$A$29:$E$29)),'Lista de Prestatarios'!$B$3,VLOOKUP(B1520,'Lista de Prestatarios'!$A$2:$B$500,2,FALSE))),"")</f>
        <v/>
      </c>
      <c r="P1520" s="58" t="str">
        <f>IF(B1520&lt;&gt;"",IF(OR(D1520&gt;0,G1520&gt;0),COUNTIF($B$2:B1520,B1520),COUNTIFS($B$2:B1520,B1520,$E$2:E1520,"&gt;0")),"")</f>
        <v/>
      </c>
    </row>
    <row r="1521" spans="1:16" x14ac:dyDescent="0.35">
      <c r="A1521" s="51" t="str">
        <f t="shared" si="69"/>
        <v/>
      </c>
      <c r="B1521" s="102"/>
      <c r="C1521" s="4"/>
      <c r="D1521" s="14"/>
      <c r="E1521" s="14"/>
      <c r="F1521" s="14"/>
      <c r="G1521" s="82"/>
      <c r="H1521" s="107" t="str">
        <f>IF(B1521&lt;&gt;"",IF(OR(O1521=0,O1521=999),"",SUMIFS($E$2:E1521,$A$2:A1521,A1521)-SUMIFS($F$2:F1521,$A$2:A1521,A1521)),"")</f>
        <v/>
      </c>
      <c r="I1521" s="109" t="str">
        <f t="shared" si="71"/>
        <v/>
      </c>
      <c r="J1521" s="113"/>
      <c r="K1521" s="90"/>
      <c r="L1521" s="73"/>
      <c r="M1521" s="69" t="str">
        <f>IF(C1521&lt;&gt;"",DailyLog!$S$3,"")</f>
        <v/>
      </c>
      <c r="N1521" s="56" t="str">
        <f t="shared" si="70"/>
        <v/>
      </c>
      <c r="O1521" s="53" t="str">
        <f>IF($B1521&lt;&gt;"",IF(ISNUMBER(_xlfn.XMATCH($B1521,Language!$A$6:$E$6)),0,IF(ISNUMBER(_xlfn.XMATCH($B1521,Language!$A$29:$E$29)),'Lista de Prestatarios'!$B$3,VLOOKUP(B1521,'Lista de Prestatarios'!$A$2:$B$500,2,FALSE))),"")</f>
        <v/>
      </c>
      <c r="P1521" s="58" t="str">
        <f>IF(B1521&lt;&gt;"",IF(OR(D1521&gt;0,G1521&gt;0),COUNTIF($B$2:B1521,B1521),COUNTIFS($B$2:B1521,B1521,$E$2:E1521,"&gt;0")),"")</f>
        <v/>
      </c>
    </row>
    <row r="1522" spans="1:16" x14ac:dyDescent="0.35">
      <c r="A1522" s="51" t="str">
        <f t="shared" si="69"/>
        <v/>
      </c>
      <c r="B1522" s="102"/>
      <c r="C1522" s="4"/>
      <c r="D1522" s="14"/>
      <c r="E1522" s="14"/>
      <c r="F1522" s="14"/>
      <c r="G1522" s="82"/>
      <c r="H1522" s="107" t="str">
        <f>IF(B1522&lt;&gt;"",IF(OR(O1522=0,O1522=999),"",SUMIFS($E$2:E1522,$A$2:A1522,A1522)-SUMIFS($F$2:F1522,$A$2:A1522,A1522)),"")</f>
        <v/>
      </c>
      <c r="I1522" s="109" t="str">
        <f t="shared" si="71"/>
        <v/>
      </c>
      <c r="J1522" s="113"/>
      <c r="K1522" s="90"/>
      <c r="L1522" s="73"/>
      <c r="M1522" s="69" t="str">
        <f>IF(C1522&lt;&gt;"",DailyLog!$S$3,"")</f>
        <v/>
      </c>
      <c r="N1522" s="56" t="str">
        <f t="shared" si="70"/>
        <v/>
      </c>
      <c r="O1522" s="53" t="str">
        <f>IF($B1522&lt;&gt;"",IF(ISNUMBER(_xlfn.XMATCH($B1522,Language!$A$6:$E$6)),0,IF(ISNUMBER(_xlfn.XMATCH($B1522,Language!$A$29:$E$29)),'Lista de Prestatarios'!$B$3,VLOOKUP(B1522,'Lista de Prestatarios'!$A$2:$B$500,2,FALSE))),"")</f>
        <v/>
      </c>
      <c r="P1522" s="58" t="str">
        <f>IF(B1522&lt;&gt;"",IF(OR(D1522&gt;0,G1522&gt;0),COUNTIF($B$2:B1522,B1522),COUNTIFS($B$2:B1522,B1522,$E$2:E1522,"&gt;0")),"")</f>
        <v/>
      </c>
    </row>
    <row r="1523" spans="1:16" x14ac:dyDescent="0.35">
      <c r="A1523" s="51" t="str">
        <f t="shared" si="69"/>
        <v/>
      </c>
      <c r="B1523" s="102"/>
      <c r="C1523" s="4"/>
      <c r="D1523" s="14"/>
      <c r="E1523" s="14"/>
      <c r="F1523" s="14"/>
      <c r="G1523" s="82"/>
      <c r="H1523" s="107" t="str">
        <f>IF(B1523&lt;&gt;"",IF(OR(O1523=0,O1523=999),"",SUMIFS($E$2:E1523,$A$2:A1523,A1523)-SUMIFS($F$2:F1523,$A$2:A1523,A1523)),"")</f>
        <v/>
      </c>
      <c r="I1523" s="109" t="str">
        <f t="shared" si="71"/>
        <v/>
      </c>
      <c r="J1523" s="113"/>
      <c r="K1523" s="90"/>
      <c r="L1523" s="73"/>
      <c r="M1523" s="69" t="str">
        <f>IF(C1523&lt;&gt;"",DailyLog!$S$3,"")</f>
        <v/>
      </c>
      <c r="N1523" s="56" t="str">
        <f t="shared" si="70"/>
        <v/>
      </c>
      <c r="O1523" s="53" t="str">
        <f>IF($B1523&lt;&gt;"",IF(ISNUMBER(_xlfn.XMATCH($B1523,Language!$A$6:$E$6)),0,IF(ISNUMBER(_xlfn.XMATCH($B1523,Language!$A$29:$E$29)),'Lista de Prestatarios'!$B$3,VLOOKUP(B1523,'Lista de Prestatarios'!$A$2:$B$500,2,FALSE))),"")</f>
        <v/>
      </c>
      <c r="P1523" s="58" t="str">
        <f>IF(B1523&lt;&gt;"",IF(OR(D1523&gt;0,G1523&gt;0),COUNTIF($B$2:B1523,B1523),COUNTIFS($B$2:B1523,B1523,$E$2:E1523,"&gt;0")),"")</f>
        <v/>
      </c>
    </row>
    <row r="1524" spans="1:16" x14ac:dyDescent="0.35">
      <c r="A1524" s="51" t="str">
        <f t="shared" si="69"/>
        <v/>
      </c>
      <c r="B1524" s="102"/>
      <c r="C1524" s="4"/>
      <c r="D1524" s="14"/>
      <c r="E1524" s="14"/>
      <c r="F1524" s="14"/>
      <c r="G1524" s="82"/>
      <c r="H1524" s="107" t="str">
        <f>IF(B1524&lt;&gt;"",IF(OR(O1524=0,O1524=999),"",SUMIFS($E$2:E1524,$A$2:A1524,A1524)-SUMIFS($F$2:F1524,$A$2:A1524,A1524)),"")</f>
        <v/>
      </c>
      <c r="I1524" s="109" t="str">
        <f t="shared" si="71"/>
        <v/>
      </c>
      <c r="J1524" s="113"/>
      <c r="K1524" s="90"/>
      <c r="L1524" s="73"/>
      <c r="M1524" s="69" t="str">
        <f>IF(C1524&lt;&gt;"",DailyLog!$S$3,"")</f>
        <v/>
      </c>
      <c r="N1524" s="56" t="str">
        <f t="shared" si="70"/>
        <v/>
      </c>
      <c r="O1524" s="53" t="str">
        <f>IF($B1524&lt;&gt;"",IF(ISNUMBER(_xlfn.XMATCH($B1524,Language!$A$6:$E$6)),0,IF(ISNUMBER(_xlfn.XMATCH($B1524,Language!$A$29:$E$29)),'Lista de Prestatarios'!$B$3,VLOOKUP(B1524,'Lista de Prestatarios'!$A$2:$B$500,2,FALSE))),"")</f>
        <v/>
      </c>
      <c r="P1524" s="58" t="str">
        <f>IF(B1524&lt;&gt;"",IF(OR(D1524&gt;0,G1524&gt;0),COUNTIF($B$2:B1524,B1524),COUNTIFS($B$2:B1524,B1524,$E$2:E1524,"&gt;0")),"")</f>
        <v/>
      </c>
    </row>
    <row r="1525" spans="1:16" x14ac:dyDescent="0.35">
      <c r="A1525" s="51" t="str">
        <f t="shared" si="69"/>
        <v/>
      </c>
      <c r="B1525" s="102"/>
      <c r="C1525" s="4"/>
      <c r="D1525" s="14"/>
      <c r="E1525" s="14"/>
      <c r="F1525" s="14"/>
      <c r="G1525" s="82"/>
      <c r="H1525" s="107" t="str">
        <f>IF(B1525&lt;&gt;"",IF(OR(O1525=0,O1525=999),"",SUMIFS($E$2:E1525,$A$2:A1525,A1525)-SUMIFS($F$2:F1525,$A$2:A1525,A1525)),"")</f>
        <v/>
      </c>
      <c r="I1525" s="109" t="str">
        <f t="shared" si="71"/>
        <v/>
      </c>
      <c r="J1525" s="113"/>
      <c r="K1525" s="90"/>
      <c r="L1525" s="73"/>
      <c r="M1525" s="69" t="str">
        <f>IF(C1525&lt;&gt;"",DailyLog!$S$3,"")</f>
        <v/>
      </c>
      <c r="N1525" s="56" t="str">
        <f t="shared" si="70"/>
        <v/>
      </c>
      <c r="O1525" s="53" t="str">
        <f>IF($B1525&lt;&gt;"",IF(ISNUMBER(_xlfn.XMATCH($B1525,Language!$A$6:$E$6)),0,IF(ISNUMBER(_xlfn.XMATCH($B1525,Language!$A$29:$E$29)),'Lista de Prestatarios'!$B$3,VLOOKUP(B1525,'Lista de Prestatarios'!$A$2:$B$500,2,FALSE))),"")</f>
        <v/>
      </c>
      <c r="P1525" s="58" t="str">
        <f>IF(B1525&lt;&gt;"",IF(OR(D1525&gt;0,G1525&gt;0),COUNTIF($B$2:B1525,B1525),COUNTIFS($B$2:B1525,B1525,$E$2:E1525,"&gt;0")),"")</f>
        <v/>
      </c>
    </row>
    <row r="1526" spans="1:16" x14ac:dyDescent="0.35">
      <c r="A1526" s="51" t="str">
        <f t="shared" si="69"/>
        <v/>
      </c>
      <c r="B1526" s="102"/>
      <c r="C1526" s="4"/>
      <c r="D1526" s="14"/>
      <c r="E1526" s="14"/>
      <c r="F1526" s="14"/>
      <c r="G1526" s="82"/>
      <c r="H1526" s="107" t="str">
        <f>IF(B1526&lt;&gt;"",IF(OR(O1526=0,O1526=999),"",SUMIFS($E$2:E1526,$A$2:A1526,A1526)-SUMIFS($F$2:F1526,$A$2:A1526,A1526)),"")</f>
        <v/>
      </c>
      <c r="I1526" s="109" t="str">
        <f t="shared" si="71"/>
        <v/>
      </c>
      <c r="J1526" s="113"/>
      <c r="K1526" s="90"/>
      <c r="L1526" s="73"/>
      <c r="M1526" s="69" t="str">
        <f>IF(C1526&lt;&gt;"",DailyLog!$S$3,"")</f>
        <v/>
      </c>
      <c r="N1526" s="56" t="str">
        <f t="shared" si="70"/>
        <v/>
      </c>
      <c r="O1526" s="53" t="str">
        <f>IF($B1526&lt;&gt;"",IF(ISNUMBER(_xlfn.XMATCH($B1526,Language!$A$6:$E$6)),0,IF(ISNUMBER(_xlfn.XMATCH($B1526,Language!$A$29:$E$29)),'Lista de Prestatarios'!$B$3,VLOOKUP(B1526,'Lista de Prestatarios'!$A$2:$B$500,2,FALSE))),"")</f>
        <v/>
      </c>
      <c r="P1526" s="58" t="str">
        <f>IF(B1526&lt;&gt;"",IF(OR(D1526&gt;0,G1526&gt;0),COUNTIF($B$2:B1526,B1526),COUNTIFS($B$2:B1526,B1526,$E$2:E1526,"&gt;0")),"")</f>
        <v/>
      </c>
    </row>
    <row r="1527" spans="1:16" x14ac:dyDescent="0.35">
      <c r="A1527" s="51" t="str">
        <f t="shared" si="69"/>
        <v/>
      </c>
      <c r="B1527" s="102"/>
      <c r="C1527" s="4"/>
      <c r="D1527" s="14"/>
      <c r="E1527" s="14"/>
      <c r="F1527" s="14"/>
      <c r="G1527" s="82"/>
      <c r="H1527" s="107" t="str">
        <f>IF(B1527&lt;&gt;"",IF(OR(O1527=0,O1527=999),"",SUMIFS($E$2:E1527,$A$2:A1527,A1527)-SUMIFS($F$2:F1527,$A$2:A1527,A1527)),"")</f>
        <v/>
      </c>
      <c r="I1527" s="109" t="str">
        <f t="shared" si="71"/>
        <v/>
      </c>
      <c r="J1527" s="113"/>
      <c r="K1527" s="90"/>
      <c r="L1527" s="73"/>
      <c r="M1527" s="69" t="str">
        <f>IF(C1527&lt;&gt;"",DailyLog!$S$3,"")</f>
        <v/>
      </c>
      <c r="N1527" s="56" t="str">
        <f t="shared" si="70"/>
        <v/>
      </c>
      <c r="O1527" s="53" t="str">
        <f>IF($B1527&lt;&gt;"",IF(ISNUMBER(_xlfn.XMATCH($B1527,Language!$A$6:$E$6)),0,IF(ISNUMBER(_xlfn.XMATCH($B1527,Language!$A$29:$E$29)),'Lista de Prestatarios'!$B$3,VLOOKUP(B1527,'Lista de Prestatarios'!$A$2:$B$500,2,FALSE))),"")</f>
        <v/>
      </c>
      <c r="P1527" s="58" t="str">
        <f>IF(B1527&lt;&gt;"",IF(OR(D1527&gt;0,G1527&gt;0),COUNTIF($B$2:B1527,B1527),COUNTIFS($B$2:B1527,B1527,$E$2:E1527,"&gt;0")),"")</f>
        <v/>
      </c>
    </row>
    <row r="1528" spans="1:16" x14ac:dyDescent="0.35">
      <c r="A1528" s="51" t="str">
        <f t="shared" si="69"/>
        <v/>
      </c>
      <c r="B1528" s="102"/>
      <c r="C1528" s="4"/>
      <c r="D1528" s="14"/>
      <c r="E1528" s="14"/>
      <c r="F1528" s="14"/>
      <c r="G1528" s="82"/>
      <c r="H1528" s="107" t="str">
        <f>IF(B1528&lt;&gt;"",IF(OR(O1528=0,O1528=999),"",SUMIFS($E$2:E1528,$A$2:A1528,A1528)-SUMIFS($F$2:F1528,$A$2:A1528,A1528)),"")</f>
        <v/>
      </c>
      <c r="I1528" s="109" t="str">
        <f t="shared" si="71"/>
        <v/>
      </c>
      <c r="J1528" s="113"/>
      <c r="K1528" s="90"/>
      <c r="L1528" s="73"/>
      <c r="M1528" s="69" t="str">
        <f>IF(C1528&lt;&gt;"",DailyLog!$S$3,"")</f>
        <v/>
      </c>
      <c r="N1528" s="56" t="str">
        <f t="shared" si="70"/>
        <v/>
      </c>
      <c r="O1528" s="53" t="str">
        <f>IF($B1528&lt;&gt;"",IF(ISNUMBER(_xlfn.XMATCH($B1528,Language!$A$6:$E$6)),0,IF(ISNUMBER(_xlfn.XMATCH($B1528,Language!$A$29:$E$29)),'Lista de Prestatarios'!$B$3,VLOOKUP(B1528,'Lista de Prestatarios'!$A$2:$B$500,2,FALSE))),"")</f>
        <v/>
      </c>
      <c r="P1528" s="58" t="str">
        <f>IF(B1528&lt;&gt;"",IF(OR(D1528&gt;0,G1528&gt;0),COUNTIF($B$2:B1528,B1528),COUNTIFS($B$2:B1528,B1528,$E$2:E1528,"&gt;0")),"")</f>
        <v/>
      </c>
    </row>
    <row r="1529" spans="1:16" x14ac:dyDescent="0.35">
      <c r="A1529" s="51" t="str">
        <f t="shared" si="69"/>
        <v/>
      </c>
      <c r="B1529" s="102"/>
      <c r="C1529" s="4"/>
      <c r="D1529" s="14"/>
      <c r="E1529" s="14"/>
      <c r="F1529" s="14"/>
      <c r="G1529" s="82"/>
      <c r="H1529" s="107" t="str">
        <f>IF(B1529&lt;&gt;"",IF(OR(O1529=0,O1529=999),"",SUMIFS($E$2:E1529,$A$2:A1529,A1529)-SUMIFS($F$2:F1529,$A$2:A1529,A1529)),"")</f>
        <v/>
      </c>
      <c r="I1529" s="109" t="str">
        <f t="shared" si="71"/>
        <v/>
      </c>
      <c r="J1529" s="113"/>
      <c r="K1529" s="90"/>
      <c r="L1529" s="73"/>
      <c r="M1529" s="69" t="str">
        <f>IF(C1529&lt;&gt;"",DailyLog!$S$3,"")</f>
        <v/>
      </c>
      <c r="N1529" s="56" t="str">
        <f t="shared" si="70"/>
        <v/>
      </c>
      <c r="O1529" s="53" t="str">
        <f>IF($B1529&lt;&gt;"",IF(ISNUMBER(_xlfn.XMATCH($B1529,Language!$A$6:$E$6)),0,IF(ISNUMBER(_xlfn.XMATCH($B1529,Language!$A$29:$E$29)),'Lista de Prestatarios'!$B$3,VLOOKUP(B1529,'Lista de Prestatarios'!$A$2:$B$500,2,FALSE))),"")</f>
        <v/>
      </c>
      <c r="P1529" s="58" t="str">
        <f>IF(B1529&lt;&gt;"",IF(OR(D1529&gt;0,G1529&gt;0),COUNTIF($B$2:B1529,B1529),COUNTIFS($B$2:B1529,B1529,$E$2:E1529,"&gt;0")),"")</f>
        <v/>
      </c>
    </row>
    <row r="1530" spans="1:16" x14ac:dyDescent="0.35">
      <c r="A1530" s="51" t="str">
        <f t="shared" si="69"/>
        <v/>
      </c>
      <c r="B1530" s="102"/>
      <c r="C1530" s="4"/>
      <c r="D1530" s="14"/>
      <c r="E1530" s="14"/>
      <c r="F1530" s="14"/>
      <c r="G1530" s="82"/>
      <c r="H1530" s="107" t="str">
        <f>IF(B1530&lt;&gt;"",IF(OR(O1530=0,O1530=999),"",SUMIFS($E$2:E1530,$A$2:A1530,A1530)-SUMIFS($F$2:F1530,$A$2:A1530,A1530)),"")</f>
        <v/>
      </c>
      <c r="I1530" s="109" t="str">
        <f t="shared" si="71"/>
        <v/>
      </c>
      <c r="J1530" s="113"/>
      <c r="K1530" s="90"/>
      <c r="L1530" s="73"/>
      <c r="M1530" s="69" t="str">
        <f>IF(C1530&lt;&gt;"",DailyLog!$S$3,"")</f>
        <v/>
      </c>
      <c r="N1530" s="56" t="str">
        <f t="shared" si="70"/>
        <v/>
      </c>
      <c r="O1530" s="53" t="str">
        <f>IF($B1530&lt;&gt;"",IF(ISNUMBER(_xlfn.XMATCH($B1530,Language!$A$6:$E$6)),0,IF(ISNUMBER(_xlfn.XMATCH($B1530,Language!$A$29:$E$29)),'Lista de Prestatarios'!$B$3,VLOOKUP(B1530,'Lista de Prestatarios'!$A$2:$B$500,2,FALSE))),"")</f>
        <v/>
      </c>
      <c r="P1530" s="58" t="str">
        <f>IF(B1530&lt;&gt;"",IF(OR(D1530&gt;0,G1530&gt;0),COUNTIF($B$2:B1530,B1530),COUNTIFS($B$2:B1530,B1530,$E$2:E1530,"&gt;0")),"")</f>
        <v/>
      </c>
    </row>
    <row r="1531" spans="1:16" x14ac:dyDescent="0.35">
      <c r="A1531" s="51" t="str">
        <f t="shared" si="69"/>
        <v/>
      </c>
      <c r="B1531" s="102"/>
      <c r="C1531" s="4"/>
      <c r="D1531" s="14"/>
      <c r="E1531" s="14"/>
      <c r="F1531" s="14"/>
      <c r="G1531" s="82"/>
      <c r="H1531" s="107" t="str">
        <f>IF(B1531&lt;&gt;"",IF(OR(O1531=0,O1531=999),"",SUMIFS($E$2:E1531,$A$2:A1531,A1531)-SUMIFS($F$2:F1531,$A$2:A1531,A1531)),"")</f>
        <v/>
      </c>
      <c r="I1531" s="109" t="str">
        <f t="shared" si="71"/>
        <v/>
      </c>
      <c r="J1531" s="113"/>
      <c r="K1531" s="90"/>
      <c r="L1531" s="73"/>
      <c r="M1531" s="69" t="str">
        <f>IF(C1531&lt;&gt;"",DailyLog!$S$3,"")</f>
        <v/>
      </c>
      <c r="N1531" s="56" t="str">
        <f t="shared" si="70"/>
        <v/>
      </c>
      <c r="O1531" s="53" t="str">
        <f>IF($B1531&lt;&gt;"",IF(ISNUMBER(_xlfn.XMATCH($B1531,Language!$A$6:$E$6)),0,IF(ISNUMBER(_xlfn.XMATCH($B1531,Language!$A$29:$E$29)),'Lista de Prestatarios'!$B$3,VLOOKUP(B1531,'Lista de Prestatarios'!$A$2:$B$500,2,FALSE))),"")</f>
        <v/>
      </c>
      <c r="P1531" s="58" t="str">
        <f>IF(B1531&lt;&gt;"",IF(OR(D1531&gt;0,G1531&gt;0),COUNTIF($B$2:B1531,B1531),COUNTIFS($B$2:B1531,B1531,$E$2:E1531,"&gt;0")),"")</f>
        <v/>
      </c>
    </row>
    <row r="1532" spans="1:16" x14ac:dyDescent="0.35">
      <c r="A1532" s="51" t="str">
        <f t="shared" si="69"/>
        <v/>
      </c>
      <c r="B1532" s="102"/>
      <c r="C1532" s="4"/>
      <c r="D1532" s="14"/>
      <c r="E1532" s="14"/>
      <c r="F1532" s="14"/>
      <c r="G1532" s="82"/>
      <c r="H1532" s="107" t="str">
        <f>IF(B1532&lt;&gt;"",IF(OR(O1532=0,O1532=999),"",SUMIFS($E$2:E1532,$A$2:A1532,A1532)-SUMIFS($F$2:F1532,$A$2:A1532,A1532)),"")</f>
        <v/>
      </c>
      <c r="I1532" s="109" t="str">
        <f t="shared" si="71"/>
        <v/>
      </c>
      <c r="J1532" s="113"/>
      <c r="K1532" s="90"/>
      <c r="L1532" s="73"/>
      <c r="M1532" s="69" t="str">
        <f>IF(C1532&lt;&gt;"",DailyLog!$S$3,"")</f>
        <v/>
      </c>
      <c r="N1532" s="56" t="str">
        <f t="shared" si="70"/>
        <v/>
      </c>
      <c r="O1532" s="53" t="str">
        <f>IF($B1532&lt;&gt;"",IF(ISNUMBER(_xlfn.XMATCH($B1532,Language!$A$6:$E$6)),0,IF(ISNUMBER(_xlfn.XMATCH($B1532,Language!$A$29:$E$29)),'Lista de Prestatarios'!$B$3,VLOOKUP(B1532,'Lista de Prestatarios'!$A$2:$B$500,2,FALSE))),"")</f>
        <v/>
      </c>
      <c r="P1532" s="58" t="str">
        <f>IF(B1532&lt;&gt;"",IF(OR(D1532&gt;0,G1532&gt;0),COUNTIF($B$2:B1532,B1532),COUNTIFS($B$2:B1532,B1532,$E$2:E1532,"&gt;0")),"")</f>
        <v/>
      </c>
    </row>
    <row r="1533" spans="1:16" x14ac:dyDescent="0.35">
      <c r="A1533" s="51" t="str">
        <f t="shared" si="69"/>
        <v/>
      </c>
      <c r="B1533" s="102"/>
      <c r="C1533" s="4"/>
      <c r="D1533" s="14"/>
      <c r="E1533" s="14"/>
      <c r="F1533" s="14"/>
      <c r="G1533" s="82"/>
      <c r="H1533" s="107" t="str">
        <f>IF(B1533&lt;&gt;"",IF(OR(O1533=0,O1533=999),"",SUMIFS($E$2:E1533,$A$2:A1533,A1533)-SUMIFS($F$2:F1533,$A$2:A1533,A1533)),"")</f>
        <v/>
      </c>
      <c r="I1533" s="109" t="str">
        <f t="shared" si="71"/>
        <v/>
      </c>
      <c r="J1533" s="113"/>
      <c r="K1533" s="90"/>
      <c r="L1533" s="73"/>
      <c r="M1533" s="69" t="str">
        <f>IF(C1533&lt;&gt;"",DailyLog!$S$3,"")</f>
        <v/>
      </c>
      <c r="N1533" s="56" t="str">
        <f t="shared" si="70"/>
        <v/>
      </c>
      <c r="O1533" s="53" t="str">
        <f>IF($B1533&lt;&gt;"",IF(ISNUMBER(_xlfn.XMATCH($B1533,Language!$A$6:$E$6)),0,IF(ISNUMBER(_xlfn.XMATCH($B1533,Language!$A$29:$E$29)),'Lista de Prestatarios'!$B$3,VLOOKUP(B1533,'Lista de Prestatarios'!$A$2:$B$500,2,FALSE))),"")</f>
        <v/>
      </c>
      <c r="P1533" s="58" t="str">
        <f>IF(B1533&lt;&gt;"",IF(OR(D1533&gt;0,G1533&gt;0),COUNTIF($B$2:B1533,B1533),COUNTIFS($B$2:B1533,B1533,$E$2:E1533,"&gt;0")),"")</f>
        <v/>
      </c>
    </row>
    <row r="1534" spans="1:16" x14ac:dyDescent="0.35">
      <c r="A1534" s="51" t="str">
        <f t="shared" si="69"/>
        <v/>
      </c>
      <c r="B1534" s="102"/>
      <c r="C1534" s="4"/>
      <c r="D1534" s="14"/>
      <c r="E1534" s="14"/>
      <c r="F1534" s="14"/>
      <c r="G1534" s="82"/>
      <c r="H1534" s="107" t="str">
        <f>IF(B1534&lt;&gt;"",IF(OR(O1534=0,O1534=999),"",SUMIFS($E$2:E1534,$A$2:A1534,A1534)-SUMIFS($F$2:F1534,$A$2:A1534,A1534)),"")</f>
        <v/>
      </c>
      <c r="I1534" s="109" t="str">
        <f t="shared" si="71"/>
        <v/>
      </c>
      <c r="J1534" s="113"/>
      <c r="K1534" s="90"/>
      <c r="L1534" s="73"/>
      <c r="M1534" s="69" t="str">
        <f>IF(C1534&lt;&gt;"",DailyLog!$S$3,"")</f>
        <v/>
      </c>
      <c r="N1534" s="56" t="str">
        <f t="shared" si="70"/>
        <v/>
      </c>
      <c r="O1534" s="53" t="str">
        <f>IF($B1534&lt;&gt;"",IF(ISNUMBER(_xlfn.XMATCH($B1534,Language!$A$6:$E$6)),0,IF(ISNUMBER(_xlfn.XMATCH($B1534,Language!$A$29:$E$29)),'Lista de Prestatarios'!$B$3,VLOOKUP(B1534,'Lista de Prestatarios'!$A$2:$B$500,2,FALSE))),"")</f>
        <v/>
      </c>
      <c r="P1534" s="58" t="str">
        <f>IF(B1534&lt;&gt;"",IF(OR(D1534&gt;0,G1534&gt;0),COUNTIF($B$2:B1534,B1534),COUNTIFS($B$2:B1534,B1534,$E$2:E1534,"&gt;0")),"")</f>
        <v/>
      </c>
    </row>
    <row r="1535" spans="1:16" x14ac:dyDescent="0.35">
      <c r="A1535" s="51" t="str">
        <f t="shared" si="69"/>
        <v/>
      </c>
      <c r="B1535" s="102"/>
      <c r="C1535" s="4"/>
      <c r="D1535" s="14"/>
      <c r="E1535" s="14"/>
      <c r="F1535" s="14"/>
      <c r="G1535" s="82"/>
      <c r="H1535" s="107" t="str">
        <f>IF(B1535&lt;&gt;"",IF(OR(O1535=0,O1535=999),"",SUMIFS($E$2:E1535,$A$2:A1535,A1535)-SUMIFS($F$2:F1535,$A$2:A1535,A1535)),"")</f>
        <v/>
      </c>
      <c r="I1535" s="109" t="str">
        <f t="shared" si="71"/>
        <v/>
      </c>
      <c r="J1535" s="113"/>
      <c r="K1535" s="90"/>
      <c r="L1535" s="73"/>
      <c r="M1535" s="69" t="str">
        <f>IF(C1535&lt;&gt;"",DailyLog!$S$3,"")</f>
        <v/>
      </c>
      <c r="N1535" s="56" t="str">
        <f t="shared" si="70"/>
        <v/>
      </c>
      <c r="O1535" s="53" t="str">
        <f>IF($B1535&lt;&gt;"",IF(ISNUMBER(_xlfn.XMATCH($B1535,Language!$A$6:$E$6)),0,IF(ISNUMBER(_xlfn.XMATCH($B1535,Language!$A$29:$E$29)),'Lista de Prestatarios'!$B$3,VLOOKUP(B1535,'Lista de Prestatarios'!$A$2:$B$500,2,FALSE))),"")</f>
        <v/>
      </c>
      <c r="P1535" s="58" t="str">
        <f>IF(B1535&lt;&gt;"",IF(OR(D1535&gt;0,G1535&gt;0),COUNTIF($B$2:B1535,B1535),COUNTIFS($B$2:B1535,B1535,$E$2:E1535,"&gt;0")),"")</f>
        <v/>
      </c>
    </row>
    <row r="1536" spans="1:16" x14ac:dyDescent="0.35">
      <c r="A1536" s="51" t="str">
        <f t="shared" si="69"/>
        <v/>
      </c>
      <c r="B1536" s="102"/>
      <c r="C1536" s="4"/>
      <c r="D1536" s="14"/>
      <c r="E1536" s="14"/>
      <c r="F1536" s="14"/>
      <c r="G1536" s="82"/>
      <c r="H1536" s="107" t="str">
        <f>IF(B1536&lt;&gt;"",IF(OR(O1536=0,O1536=999),"",SUMIFS($E$2:E1536,$A$2:A1536,A1536)-SUMIFS($F$2:F1536,$A$2:A1536,A1536)),"")</f>
        <v/>
      </c>
      <c r="I1536" s="109" t="str">
        <f t="shared" si="71"/>
        <v/>
      </c>
      <c r="J1536" s="113"/>
      <c r="K1536" s="90"/>
      <c r="L1536" s="73"/>
      <c r="M1536" s="69" t="str">
        <f>IF(C1536&lt;&gt;"",DailyLog!$S$3,"")</f>
        <v/>
      </c>
      <c r="N1536" s="56" t="str">
        <f t="shared" si="70"/>
        <v/>
      </c>
      <c r="O1536" s="53" t="str">
        <f>IF($B1536&lt;&gt;"",IF(ISNUMBER(_xlfn.XMATCH($B1536,Language!$A$6:$E$6)),0,IF(ISNUMBER(_xlfn.XMATCH($B1536,Language!$A$29:$E$29)),'Lista de Prestatarios'!$B$3,VLOOKUP(B1536,'Lista de Prestatarios'!$A$2:$B$500,2,FALSE))),"")</f>
        <v/>
      </c>
      <c r="P1536" s="58" t="str">
        <f>IF(B1536&lt;&gt;"",IF(OR(D1536&gt;0,G1536&gt;0),COUNTIF($B$2:B1536,B1536),COUNTIFS($B$2:B1536,B1536,$E$2:E1536,"&gt;0")),"")</f>
        <v/>
      </c>
    </row>
    <row r="1537" spans="1:16" x14ac:dyDescent="0.35">
      <c r="A1537" s="51" t="str">
        <f t="shared" si="69"/>
        <v/>
      </c>
      <c r="B1537" s="102"/>
      <c r="C1537" s="4"/>
      <c r="D1537" s="14"/>
      <c r="E1537" s="14"/>
      <c r="F1537" s="14"/>
      <c r="G1537" s="82"/>
      <c r="H1537" s="107" t="str">
        <f>IF(B1537&lt;&gt;"",IF(OR(O1537=0,O1537=999),"",SUMIFS($E$2:E1537,$A$2:A1537,A1537)-SUMIFS($F$2:F1537,$A$2:A1537,A1537)),"")</f>
        <v/>
      </c>
      <c r="I1537" s="109" t="str">
        <f t="shared" si="71"/>
        <v/>
      </c>
      <c r="J1537" s="113"/>
      <c r="K1537" s="90"/>
      <c r="L1537" s="73"/>
      <c r="M1537" s="69" t="str">
        <f>IF(C1537&lt;&gt;"",DailyLog!$S$3,"")</f>
        <v/>
      </c>
      <c r="N1537" s="56" t="str">
        <f t="shared" si="70"/>
        <v/>
      </c>
      <c r="O1537" s="53" t="str">
        <f>IF($B1537&lt;&gt;"",IF(ISNUMBER(_xlfn.XMATCH($B1537,Language!$A$6:$E$6)),0,IF(ISNUMBER(_xlfn.XMATCH($B1537,Language!$A$29:$E$29)),'Lista de Prestatarios'!$B$3,VLOOKUP(B1537,'Lista de Prestatarios'!$A$2:$B$500,2,FALSE))),"")</f>
        <v/>
      </c>
      <c r="P1537" s="58" t="str">
        <f>IF(B1537&lt;&gt;"",IF(OR(D1537&gt;0,G1537&gt;0),COUNTIF($B$2:B1537,B1537),COUNTIFS($B$2:B1537,B1537,$E$2:E1537,"&gt;0")),"")</f>
        <v/>
      </c>
    </row>
    <row r="1538" spans="1:16" x14ac:dyDescent="0.35">
      <c r="A1538" s="51" t="str">
        <f t="shared" ref="A1538:A1601" si="72">IF(B1538&lt;&gt;"",O1538&amp;"."&amp;P1538,"")</f>
        <v/>
      </c>
      <c r="B1538" s="102"/>
      <c r="C1538" s="4"/>
      <c r="D1538" s="14"/>
      <c r="E1538" s="14"/>
      <c r="F1538" s="14"/>
      <c r="G1538" s="82"/>
      <c r="H1538" s="107" t="str">
        <f>IF(B1538&lt;&gt;"",IF(OR(O1538=0,O1538=999),"",SUMIFS($E$2:E1538,$A$2:A1538,A1538)-SUMIFS($F$2:F1538,$A$2:A1538,A1538)),"")</f>
        <v/>
      </c>
      <c r="I1538" s="109" t="str">
        <f t="shared" si="71"/>
        <v/>
      </c>
      <c r="J1538" s="113"/>
      <c r="K1538" s="90"/>
      <c r="L1538" s="73"/>
      <c r="M1538" s="69" t="str">
        <f>IF(C1538&lt;&gt;"",DailyLog!$S$3,"")</f>
        <v/>
      </c>
      <c r="N1538" s="56" t="str">
        <f t="shared" ref="N1538:N1601" si="73">IF(B1538&lt;&gt;"",COUNT(D1538:G1538),"")</f>
        <v/>
      </c>
      <c r="O1538" s="53" t="str">
        <f>IF($B1538&lt;&gt;"",IF(ISNUMBER(_xlfn.XMATCH($B1538,Language!$A$6:$E$6)),0,IF(ISNUMBER(_xlfn.XMATCH($B1538,Language!$A$29:$E$29)),'Lista de Prestatarios'!$B$3,VLOOKUP(B1538,'Lista de Prestatarios'!$A$2:$B$500,2,FALSE))),"")</f>
        <v/>
      </c>
      <c r="P1538" s="58" t="str">
        <f>IF(B1538&lt;&gt;"",IF(OR(D1538&gt;0,G1538&gt;0),COUNTIF($B$2:B1538,B1538),COUNTIFS($B$2:B1538,B1538,$E$2:E1538,"&gt;0")),"")</f>
        <v/>
      </c>
    </row>
    <row r="1539" spans="1:16" x14ac:dyDescent="0.35">
      <c r="A1539" s="51" t="str">
        <f t="shared" si="72"/>
        <v/>
      </c>
      <c r="B1539" s="102"/>
      <c r="C1539" s="4"/>
      <c r="D1539" s="14"/>
      <c r="E1539" s="14"/>
      <c r="F1539" s="14"/>
      <c r="G1539" s="82"/>
      <c r="H1539" s="107" t="str">
        <f>IF(B1539&lt;&gt;"",IF(OR(O1539=0,O1539=999),"",SUMIFS($E$2:E1539,$A$2:A1539,A1539)-SUMIFS($F$2:F1539,$A$2:A1539,A1539)),"")</f>
        <v/>
      </c>
      <c r="I1539" s="109" t="str">
        <f t="shared" si="71"/>
        <v/>
      </c>
      <c r="J1539" s="113"/>
      <c r="K1539" s="90"/>
      <c r="L1539" s="73"/>
      <c r="M1539" s="69" t="str">
        <f>IF(C1539&lt;&gt;"",DailyLog!$S$3,"")</f>
        <v/>
      </c>
      <c r="N1539" s="56" t="str">
        <f t="shared" si="73"/>
        <v/>
      </c>
      <c r="O1539" s="53" t="str">
        <f>IF($B1539&lt;&gt;"",IF(ISNUMBER(_xlfn.XMATCH($B1539,Language!$A$6:$E$6)),0,IF(ISNUMBER(_xlfn.XMATCH($B1539,Language!$A$29:$E$29)),'Lista de Prestatarios'!$B$3,VLOOKUP(B1539,'Lista de Prestatarios'!$A$2:$B$500,2,FALSE))),"")</f>
        <v/>
      </c>
      <c r="P1539" s="58" t="str">
        <f>IF(B1539&lt;&gt;"",IF(OR(D1539&gt;0,G1539&gt;0),COUNTIF($B$2:B1539,B1539),COUNTIFS($B$2:B1539,B1539,$E$2:E1539,"&gt;0")),"")</f>
        <v/>
      </c>
    </row>
    <row r="1540" spans="1:16" x14ac:dyDescent="0.35">
      <c r="A1540" s="51" t="str">
        <f t="shared" si="72"/>
        <v/>
      </c>
      <c r="B1540" s="102"/>
      <c r="C1540" s="4"/>
      <c r="D1540" s="14"/>
      <c r="E1540" s="14"/>
      <c r="F1540" s="14"/>
      <c r="G1540" s="82"/>
      <c r="H1540" s="107" t="str">
        <f>IF(B1540&lt;&gt;"",IF(OR(O1540=0,O1540=999),"",SUMIFS($E$2:E1540,$A$2:A1540,A1540)-SUMIFS($F$2:F1540,$A$2:A1540,A1540)),"")</f>
        <v/>
      </c>
      <c r="I1540" s="109" t="str">
        <f t="shared" ref="I1540:I1603" si="74">IF(B1540&lt;&gt;"",I1539+D1540-E1540+F1540-G1540,"")</f>
        <v/>
      </c>
      <c r="J1540" s="113"/>
      <c r="K1540" s="90"/>
      <c r="L1540" s="73"/>
      <c r="M1540" s="69" t="str">
        <f>IF(C1540&lt;&gt;"",DailyLog!$S$3,"")</f>
        <v/>
      </c>
      <c r="N1540" s="56" t="str">
        <f t="shared" si="73"/>
        <v/>
      </c>
      <c r="O1540" s="53" t="str">
        <f>IF($B1540&lt;&gt;"",IF(ISNUMBER(_xlfn.XMATCH($B1540,Language!$A$6:$E$6)),0,IF(ISNUMBER(_xlfn.XMATCH($B1540,Language!$A$29:$E$29)),'Lista de Prestatarios'!$B$3,VLOOKUP(B1540,'Lista de Prestatarios'!$A$2:$B$500,2,FALSE))),"")</f>
        <v/>
      </c>
      <c r="P1540" s="58" t="str">
        <f>IF(B1540&lt;&gt;"",IF(OR(D1540&gt;0,G1540&gt;0),COUNTIF($B$2:B1540,B1540),COUNTIFS($B$2:B1540,B1540,$E$2:E1540,"&gt;0")),"")</f>
        <v/>
      </c>
    </row>
    <row r="1541" spans="1:16" x14ac:dyDescent="0.35">
      <c r="A1541" s="51" t="str">
        <f t="shared" si="72"/>
        <v/>
      </c>
      <c r="B1541" s="102"/>
      <c r="C1541" s="4"/>
      <c r="D1541" s="14"/>
      <c r="E1541" s="14"/>
      <c r="F1541" s="14"/>
      <c r="G1541" s="82"/>
      <c r="H1541" s="107" t="str">
        <f>IF(B1541&lt;&gt;"",IF(OR(O1541=0,O1541=999),"",SUMIFS($E$2:E1541,$A$2:A1541,A1541)-SUMIFS($F$2:F1541,$A$2:A1541,A1541)),"")</f>
        <v/>
      </c>
      <c r="I1541" s="109" t="str">
        <f t="shared" si="74"/>
        <v/>
      </c>
      <c r="J1541" s="113"/>
      <c r="K1541" s="90"/>
      <c r="L1541" s="73"/>
      <c r="M1541" s="69" t="str">
        <f>IF(C1541&lt;&gt;"",DailyLog!$S$3,"")</f>
        <v/>
      </c>
      <c r="N1541" s="56" t="str">
        <f t="shared" si="73"/>
        <v/>
      </c>
      <c r="O1541" s="53" t="str">
        <f>IF($B1541&lt;&gt;"",IF(ISNUMBER(_xlfn.XMATCH($B1541,Language!$A$6:$E$6)),0,IF(ISNUMBER(_xlfn.XMATCH($B1541,Language!$A$29:$E$29)),'Lista de Prestatarios'!$B$3,VLOOKUP(B1541,'Lista de Prestatarios'!$A$2:$B$500,2,FALSE))),"")</f>
        <v/>
      </c>
      <c r="P1541" s="58" t="str">
        <f>IF(B1541&lt;&gt;"",IF(OR(D1541&gt;0,G1541&gt;0),COUNTIF($B$2:B1541,B1541),COUNTIFS($B$2:B1541,B1541,$E$2:E1541,"&gt;0")),"")</f>
        <v/>
      </c>
    </row>
    <row r="1542" spans="1:16" x14ac:dyDescent="0.35">
      <c r="A1542" s="51" t="str">
        <f t="shared" si="72"/>
        <v/>
      </c>
      <c r="B1542" s="102"/>
      <c r="C1542" s="4"/>
      <c r="D1542" s="14"/>
      <c r="E1542" s="14"/>
      <c r="F1542" s="14"/>
      <c r="G1542" s="82"/>
      <c r="H1542" s="107" t="str">
        <f>IF(B1542&lt;&gt;"",IF(OR(O1542=0,O1542=999),"",SUMIFS($E$2:E1542,$A$2:A1542,A1542)-SUMIFS($F$2:F1542,$A$2:A1542,A1542)),"")</f>
        <v/>
      </c>
      <c r="I1542" s="109" t="str">
        <f t="shared" si="74"/>
        <v/>
      </c>
      <c r="J1542" s="113"/>
      <c r="K1542" s="90"/>
      <c r="L1542" s="73"/>
      <c r="M1542" s="69" t="str">
        <f>IF(C1542&lt;&gt;"",DailyLog!$S$3,"")</f>
        <v/>
      </c>
      <c r="N1542" s="56" t="str">
        <f t="shared" si="73"/>
        <v/>
      </c>
      <c r="O1542" s="53" t="str">
        <f>IF($B1542&lt;&gt;"",IF(ISNUMBER(_xlfn.XMATCH($B1542,Language!$A$6:$E$6)),0,IF(ISNUMBER(_xlfn.XMATCH($B1542,Language!$A$29:$E$29)),'Lista de Prestatarios'!$B$3,VLOOKUP(B1542,'Lista de Prestatarios'!$A$2:$B$500,2,FALSE))),"")</f>
        <v/>
      </c>
      <c r="P1542" s="58" t="str">
        <f>IF(B1542&lt;&gt;"",IF(OR(D1542&gt;0,G1542&gt;0),COUNTIF($B$2:B1542,B1542),COUNTIFS($B$2:B1542,B1542,$E$2:E1542,"&gt;0")),"")</f>
        <v/>
      </c>
    </row>
    <row r="1543" spans="1:16" x14ac:dyDescent="0.35">
      <c r="A1543" s="51" t="str">
        <f t="shared" si="72"/>
        <v/>
      </c>
      <c r="B1543" s="102"/>
      <c r="C1543" s="4"/>
      <c r="D1543" s="14"/>
      <c r="E1543" s="14"/>
      <c r="F1543" s="14"/>
      <c r="G1543" s="82"/>
      <c r="H1543" s="107" t="str">
        <f>IF(B1543&lt;&gt;"",IF(OR(O1543=0,O1543=999),"",SUMIFS($E$2:E1543,$A$2:A1543,A1543)-SUMIFS($F$2:F1543,$A$2:A1543,A1543)),"")</f>
        <v/>
      </c>
      <c r="I1543" s="109" t="str">
        <f t="shared" si="74"/>
        <v/>
      </c>
      <c r="J1543" s="113"/>
      <c r="K1543" s="90"/>
      <c r="L1543" s="73"/>
      <c r="M1543" s="69" t="str">
        <f>IF(C1543&lt;&gt;"",DailyLog!$S$3,"")</f>
        <v/>
      </c>
      <c r="N1543" s="56" t="str">
        <f t="shared" si="73"/>
        <v/>
      </c>
      <c r="O1543" s="53" t="str">
        <f>IF($B1543&lt;&gt;"",IF(ISNUMBER(_xlfn.XMATCH($B1543,Language!$A$6:$E$6)),0,IF(ISNUMBER(_xlfn.XMATCH($B1543,Language!$A$29:$E$29)),'Lista de Prestatarios'!$B$3,VLOOKUP(B1543,'Lista de Prestatarios'!$A$2:$B$500,2,FALSE))),"")</f>
        <v/>
      </c>
      <c r="P1543" s="58" t="str">
        <f>IF(B1543&lt;&gt;"",IF(OR(D1543&gt;0,G1543&gt;0),COUNTIF($B$2:B1543,B1543),COUNTIFS($B$2:B1543,B1543,$E$2:E1543,"&gt;0")),"")</f>
        <v/>
      </c>
    </row>
    <row r="1544" spans="1:16" x14ac:dyDescent="0.35">
      <c r="A1544" s="51" t="str">
        <f t="shared" si="72"/>
        <v/>
      </c>
      <c r="B1544" s="102"/>
      <c r="C1544" s="4"/>
      <c r="D1544" s="14"/>
      <c r="E1544" s="14"/>
      <c r="F1544" s="14"/>
      <c r="G1544" s="82"/>
      <c r="H1544" s="107" t="str">
        <f>IF(B1544&lt;&gt;"",IF(OR(O1544=0,O1544=999),"",SUMIFS($E$2:E1544,$A$2:A1544,A1544)-SUMIFS($F$2:F1544,$A$2:A1544,A1544)),"")</f>
        <v/>
      </c>
      <c r="I1544" s="109" t="str">
        <f t="shared" si="74"/>
        <v/>
      </c>
      <c r="J1544" s="113"/>
      <c r="K1544" s="90"/>
      <c r="L1544" s="73"/>
      <c r="M1544" s="69" t="str">
        <f>IF(C1544&lt;&gt;"",DailyLog!$S$3,"")</f>
        <v/>
      </c>
      <c r="N1544" s="56" t="str">
        <f t="shared" si="73"/>
        <v/>
      </c>
      <c r="O1544" s="53" t="str">
        <f>IF($B1544&lt;&gt;"",IF(ISNUMBER(_xlfn.XMATCH($B1544,Language!$A$6:$E$6)),0,IF(ISNUMBER(_xlfn.XMATCH($B1544,Language!$A$29:$E$29)),'Lista de Prestatarios'!$B$3,VLOOKUP(B1544,'Lista de Prestatarios'!$A$2:$B$500,2,FALSE))),"")</f>
        <v/>
      </c>
      <c r="P1544" s="58" t="str">
        <f>IF(B1544&lt;&gt;"",IF(OR(D1544&gt;0,G1544&gt;0),COUNTIF($B$2:B1544,B1544),COUNTIFS($B$2:B1544,B1544,$E$2:E1544,"&gt;0")),"")</f>
        <v/>
      </c>
    </row>
    <row r="1545" spans="1:16" x14ac:dyDescent="0.35">
      <c r="A1545" s="51" t="str">
        <f t="shared" si="72"/>
        <v/>
      </c>
      <c r="B1545" s="102"/>
      <c r="C1545" s="4"/>
      <c r="D1545" s="14"/>
      <c r="E1545" s="14"/>
      <c r="F1545" s="14"/>
      <c r="G1545" s="82"/>
      <c r="H1545" s="107" t="str">
        <f>IF(B1545&lt;&gt;"",IF(OR(O1545=0,O1545=999),"",SUMIFS($E$2:E1545,$A$2:A1545,A1545)-SUMIFS($F$2:F1545,$A$2:A1545,A1545)),"")</f>
        <v/>
      </c>
      <c r="I1545" s="109" t="str">
        <f t="shared" si="74"/>
        <v/>
      </c>
      <c r="J1545" s="113"/>
      <c r="K1545" s="90"/>
      <c r="L1545" s="73"/>
      <c r="M1545" s="69" t="str">
        <f>IF(C1545&lt;&gt;"",DailyLog!$S$3,"")</f>
        <v/>
      </c>
      <c r="N1545" s="56" t="str">
        <f t="shared" si="73"/>
        <v/>
      </c>
      <c r="O1545" s="53" t="str">
        <f>IF($B1545&lt;&gt;"",IF(ISNUMBER(_xlfn.XMATCH($B1545,Language!$A$6:$E$6)),0,IF(ISNUMBER(_xlfn.XMATCH($B1545,Language!$A$29:$E$29)),'Lista de Prestatarios'!$B$3,VLOOKUP(B1545,'Lista de Prestatarios'!$A$2:$B$500,2,FALSE))),"")</f>
        <v/>
      </c>
      <c r="P1545" s="58" t="str">
        <f>IF(B1545&lt;&gt;"",IF(OR(D1545&gt;0,G1545&gt;0),COUNTIF($B$2:B1545,B1545),COUNTIFS($B$2:B1545,B1545,$E$2:E1545,"&gt;0")),"")</f>
        <v/>
      </c>
    </row>
    <row r="1546" spans="1:16" x14ac:dyDescent="0.35">
      <c r="A1546" s="51" t="str">
        <f t="shared" si="72"/>
        <v/>
      </c>
      <c r="B1546" s="102"/>
      <c r="C1546" s="4"/>
      <c r="D1546" s="14"/>
      <c r="E1546" s="14"/>
      <c r="F1546" s="14"/>
      <c r="G1546" s="82"/>
      <c r="H1546" s="107" t="str">
        <f>IF(B1546&lt;&gt;"",IF(OR(O1546=0,O1546=999),"",SUMIFS($E$2:E1546,$A$2:A1546,A1546)-SUMIFS($F$2:F1546,$A$2:A1546,A1546)),"")</f>
        <v/>
      </c>
      <c r="I1546" s="109" t="str">
        <f t="shared" si="74"/>
        <v/>
      </c>
      <c r="J1546" s="113"/>
      <c r="K1546" s="90"/>
      <c r="L1546" s="73"/>
      <c r="M1546" s="69" t="str">
        <f>IF(C1546&lt;&gt;"",DailyLog!$S$3,"")</f>
        <v/>
      </c>
      <c r="N1546" s="56" t="str">
        <f t="shared" si="73"/>
        <v/>
      </c>
      <c r="O1546" s="53" t="str">
        <f>IF($B1546&lt;&gt;"",IF(ISNUMBER(_xlfn.XMATCH($B1546,Language!$A$6:$E$6)),0,IF(ISNUMBER(_xlfn.XMATCH($B1546,Language!$A$29:$E$29)),'Lista de Prestatarios'!$B$3,VLOOKUP(B1546,'Lista de Prestatarios'!$A$2:$B$500,2,FALSE))),"")</f>
        <v/>
      </c>
      <c r="P1546" s="58" t="str">
        <f>IF(B1546&lt;&gt;"",IF(OR(D1546&gt;0,G1546&gt;0),COUNTIF($B$2:B1546,B1546),COUNTIFS($B$2:B1546,B1546,$E$2:E1546,"&gt;0")),"")</f>
        <v/>
      </c>
    </row>
    <row r="1547" spans="1:16" x14ac:dyDescent="0.35">
      <c r="A1547" s="51" t="str">
        <f t="shared" si="72"/>
        <v/>
      </c>
      <c r="B1547" s="102"/>
      <c r="C1547" s="4"/>
      <c r="D1547" s="14"/>
      <c r="E1547" s="14"/>
      <c r="F1547" s="14"/>
      <c r="G1547" s="82"/>
      <c r="H1547" s="107" t="str">
        <f>IF(B1547&lt;&gt;"",IF(OR(O1547=0,O1547=999),"",SUMIFS($E$2:E1547,$A$2:A1547,A1547)-SUMIFS($F$2:F1547,$A$2:A1547,A1547)),"")</f>
        <v/>
      </c>
      <c r="I1547" s="109" t="str">
        <f t="shared" si="74"/>
        <v/>
      </c>
      <c r="J1547" s="113"/>
      <c r="K1547" s="90"/>
      <c r="L1547" s="73"/>
      <c r="M1547" s="69" t="str">
        <f>IF(C1547&lt;&gt;"",DailyLog!$S$3,"")</f>
        <v/>
      </c>
      <c r="N1547" s="56" t="str">
        <f t="shared" si="73"/>
        <v/>
      </c>
      <c r="O1547" s="53" t="str">
        <f>IF($B1547&lt;&gt;"",IF(ISNUMBER(_xlfn.XMATCH($B1547,Language!$A$6:$E$6)),0,IF(ISNUMBER(_xlfn.XMATCH($B1547,Language!$A$29:$E$29)),'Lista de Prestatarios'!$B$3,VLOOKUP(B1547,'Lista de Prestatarios'!$A$2:$B$500,2,FALSE))),"")</f>
        <v/>
      </c>
      <c r="P1547" s="58" t="str">
        <f>IF(B1547&lt;&gt;"",IF(OR(D1547&gt;0,G1547&gt;0),COUNTIF($B$2:B1547,B1547),COUNTIFS($B$2:B1547,B1547,$E$2:E1547,"&gt;0")),"")</f>
        <v/>
      </c>
    </row>
    <row r="1548" spans="1:16" x14ac:dyDescent="0.35">
      <c r="A1548" s="51" t="str">
        <f t="shared" si="72"/>
        <v/>
      </c>
      <c r="B1548" s="102"/>
      <c r="C1548" s="4"/>
      <c r="D1548" s="14"/>
      <c r="E1548" s="14"/>
      <c r="F1548" s="14"/>
      <c r="G1548" s="82"/>
      <c r="H1548" s="107" t="str">
        <f>IF(B1548&lt;&gt;"",IF(OR(O1548=0,O1548=999),"",SUMIFS($E$2:E1548,$A$2:A1548,A1548)-SUMIFS($F$2:F1548,$A$2:A1548,A1548)),"")</f>
        <v/>
      </c>
      <c r="I1548" s="109" t="str">
        <f t="shared" si="74"/>
        <v/>
      </c>
      <c r="J1548" s="113"/>
      <c r="K1548" s="90"/>
      <c r="L1548" s="73"/>
      <c r="M1548" s="69" t="str">
        <f>IF(C1548&lt;&gt;"",DailyLog!$S$3,"")</f>
        <v/>
      </c>
      <c r="N1548" s="56" t="str">
        <f t="shared" si="73"/>
        <v/>
      </c>
      <c r="O1548" s="53" t="str">
        <f>IF($B1548&lt;&gt;"",IF(ISNUMBER(_xlfn.XMATCH($B1548,Language!$A$6:$E$6)),0,IF(ISNUMBER(_xlfn.XMATCH($B1548,Language!$A$29:$E$29)),'Lista de Prestatarios'!$B$3,VLOOKUP(B1548,'Lista de Prestatarios'!$A$2:$B$500,2,FALSE))),"")</f>
        <v/>
      </c>
      <c r="P1548" s="58" t="str">
        <f>IF(B1548&lt;&gt;"",IF(OR(D1548&gt;0,G1548&gt;0),COUNTIF($B$2:B1548,B1548),COUNTIFS($B$2:B1548,B1548,$E$2:E1548,"&gt;0")),"")</f>
        <v/>
      </c>
    </row>
    <row r="1549" spans="1:16" x14ac:dyDescent="0.35">
      <c r="A1549" s="51" t="str">
        <f t="shared" si="72"/>
        <v/>
      </c>
      <c r="B1549" s="102"/>
      <c r="C1549" s="4"/>
      <c r="D1549" s="14"/>
      <c r="E1549" s="14"/>
      <c r="F1549" s="14"/>
      <c r="G1549" s="82"/>
      <c r="H1549" s="107" t="str">
        <f>IF(B1549&lt;&gt;"",IF(OR(O1549=0,O1549=999),"",SUMIFS($E$2:E1549,$A$2:A1549,A1549)-SUMIFS($F$2:F1549,$A$2:A1549,A1549)),"")</f>
        <v/>
      </c>
      <c r="I1549" s="109" t="str">
        <f t="shared" si="74"/>
        <v/>
      </c>
      <c r="J1549" s="113"/>
      <c r="K1549" s="90"/>
      <c r="L1549" s="73"/>
      <c r="M1549" s="69" t="str">
        <f>IF(C1549&lt;&gt;"",DailyLog!$S$3,"")</f>
        <v/>
      </c>
      <c r="N1549" s="56" t="str">
        <f t="shared" si="73"/>
        <v/>
      </c>
      <c r="O1549" s="53" t="str">
        <f>IF($B1549&lt;&gt;"",IF(ISNUMBER(_xlfn.XMATCH($B1549,Language!$A$6:$E$6)),0,IF(ISNUMBER(_xlfn.XMATCH($B1549,Language!$A$29:$E$29)),'Lista de Prestatarios'!$B$3,VLOOKUP(B1549,'Lista de Prestatarios'!$A$2:$B$500,2,FALSE))),"")</f>
        <v/>
      </c>
      <c r="P1549" s="58" t="str">
        <f>IF(B1549&lt;&gt;"",IF(OR(D1549&gt;0,G1549&gt;0),COUNTIF($B$2:B1549,B1549),COUNTIFS($B$2:B1549,B1549,$E$2:E1549,"&gt;0")),"")</f>
        <v/>
      </c>
    </row>
    <row r="1550" spans="1:16" x14ac:dyDescent="0.35">
      <c r="A1550" s="51" t="str">
        <f t="shared" si="72"/>
        <v/>
      </c>
      <c r="B1550" s="102"/>
      <c r="C1550" s="4"/>
      <c r="D1550" s="14"/>
      <c r="E1550" s="14"/>
      <c r="F1550" s="14"/>
      <c r="G1550" s="82"/>
      <c r="H1550" s="107" t="str">
        <f>IF(B1550&lt;&gt;"",IF(OR(O1550=0,O1550=999),"",SUMIFS($E$2:E1550,$A$2:A1550,A1550)-SUMIFS($F$2:F1550,$A$2:A1550,A1550)),"")</f>
        <v/>
      </c>
      <c r="I1550" s="109" t="str">
        <f t="shared" si="74"/>
        <v/>
      </c>
      <c r="J1550" s="113"/>
      <c r="K1550" s="90"/>
      <c r="L1550" s="73"/>
      <c r="M1550" s="69" t="str">
        <f>IF(C1550&lt;&gt;"",DailyLog!$S$3,"")</f>
        <v/>
      </c>
      <c r="N1550" s="56" t="str">
        <f t="shared" si="73"/>
        <v/>
      </c>
      <c r="O1550" s="53" t="str">
        <f>IF($B1550&lt;&gt;"",IF(ISNUMBER(_xlfn.XMATCH($B1550,Language!$A$6:$E$6)),0,IF(ISNUMBER(_xlfn.XMATCH($B1550,Language!$A$29:$E$29)),'Lista de Prestatarios'!$B$3,VLOOKUP(B1550,'Lista de Prestatarios'!$A$2:$B$500,2,FALSE))),"")</f>
        <v/>
      </c>
      <c r="P1550" s="58" t="str">
        <f>IF(B1550&lt;&gt;"",IF(OR(D1550&gt;0,G1550&gt;0),COUNTIF($B$2:B1550,B1550),COUNTIFS($B$2:B1550,B1550,$E$2:E1550,"&gt;0")),"")</f>
        <v/>
      </c>
    </row>
    <row r="1551" spans="1:16" x14ac:dyDescent="0.35">
      <c r="A1551" s="51" t="str">
        <f t="shared" si="72"/>
        <v/>
      </c>
      <c r="B1551" s="102"/>
      <c r="C1551" s="4"/>
      <c r="D1551" s="14"/>
      <c r="E1551" s="14"/>
      <c r="F1551" s="14"/>
      <c r="G1551" s="82"/>
      <c r="H1551" s="107" t="str">
        <f>IF(B1551&lt;&gt;"",IF(OR(O1551=0,O1551=999),"",SUMIFS($E$2:E1551,$A$2:A1551,A1551)-SUMIFS($F$2:F1551,$A$2:A1551,A1551)),"")</f>
        <v/>
      </c>
      <c r="I1551" s="109" t="str">
        <f t="shared" si="74"/>
        <v/>
      </c>
      <c r="J1551" s="113"/>
      <c r="K1551" s="90"/>
      <c r="L1551" s="73"/>
      <c r="M1551" s="69" t="str">
        <f>IF(C1551&lt;&gt;"",DailyLog!$S$3,"")</f>
        <v/>
      </c>
      <c r="N1551" s="56" t="str">
        <f t="shared" si="73"/>
        <v/>
      </c>
      <c r="O1551" s="53" t="str">
        <f>IF($B1551&lt;&gt;"",IF(ISNUMBER(_xlfn.XMATCH($B1551,Language!$A$6:$E$6)),0,IF(ISNUMBER(_xlfn.XMATCH($B1551,Language!$A$29:$E$29)),'Lista de Prestatarios'!$B$3,VLOOKUP(B1551,'Lista de Prestatarios'!$A$2:$B$500,2,FALSE))),"")</f>
        <v/>
      </c>
      <c r="P1551" s="58" t="str">
        <f>IF(B1551&lt;&gt;"",IF(OR(D1551&gt;0,G1551&gt;0),COUNTIF($B$2:B1551,B1551),COUNTIFS($B$2:B1551,B1551,$E$2:E1551,"&gt;0")),"")</f>
        <v/>
      </c>
    </row>
    <row r="1552" spans="1:16" x14ac:dyDescent="0.35">
      <c r="A1552" s="51" t="str">
        <f t="shared" si="72"/>
        <v/>
      </c>
      <c r="B1552" s="102"/>
      <c r="C1552" s="4"/>
      <c r="D1552" s="14"/>
      <c r="E1552" s="14"/>
      <c r="F1552" s="14"/>
      <c r="G1552" s="82"/>
      <c r="H1552" s="107" t="str">
        <f>IF(B1552&lt;&gt;"",IF(OR(O1552=0,O1552=999),"",SUMIFS($E$2:E1552,$A$2:A1552,A1552)-SUMIFS($F$2:F1552,$A$2:A1552,A1552)),"")</f>
        <v/>
      </c>
      <c r="I1552" s="109" t="str">
        <f t="shared" si="74"/>
        <v/>
      </c>
      <c r="J1552" s="113"/>
      <c r="K1552" s="90"/>
      <c r="L1552" s="73"/>
      <c r="M1552" s="69" t="str">
        <f>IF(C1552&lt;&gt;"",DailyLog!$S$3,"")</f>
        <v/>
      </c>
      <c r="N1552" s="56" t="str">
        <f t="shared" si="73"/>
        <v/>
      </c>
      <c r="O1552" s="53" t="str">
        <f>IF($B1552&lt;&gt;"",IF(ISNUMBER(_xlfn.XMATCH($B1552,Language!$A$6:$E$6)),0,IF(ISNUMBER(_xlfn.XMATCH($B1552,Language!$A$29:$E$29)),'Lista de Prestatarios'!$B$3,VLOOKUP(B1552,'Lista de Prestatarios'!$A$2:$B$500,2,FALSE))),"")</f>
        <v/>
      </c>
      <c r="P1552" s="58" t="str">
        <f>IF(B1552&lt;&gt;"",IF(OR(D1552&gt;0,G1552&gt;0),COUNTIF($B$2:B1552,B1552),COUNTIFS($B$2:B1552,B1552,$E$2:E1552,"&gt;0")),"")</f>
        <v/>
      </c>
    </row>
    <row r="1553" spans="1:16" x14ac:dyDescent="0.35">
      <c r="A1553" s="51" t="str">
        <f t="shared" si="72"/>
        <v/>
      </c>
      <c r="B1553" s="102"/>
      <c r="C1553" s="4"/>
      <c r="D1553" s="14"/>
      <c r="E1553" s="14"/>
      <c r="F1553" s="14"/>
      <c r="G1553" s="82"/>
      <c r="H1553" s="107" t="str">
        <f>IF(B1553&lt;&gt;"",IF(OR(O1553=0,O1553=999),"",SUMIFS($E$2:E1553,$A$2:A1553,A1553)-SUMIFS($F$2:F1553,$A$2:A1553,A1553)),"")</f>
        <v/>
      </c>
      <c r="I1553" s="109" t="str">
        <f t="shared" si="74"/>
        <v/>
      </c>
      <c r="J1553" s="113"/>
      <c r="K1553" s="90"/>
      <c r="L1553" s="73"/>
      <c r="M1553" s="69" t="str">
        <f>IF(C1553&lt;&gt;"",DailyLog!$S$3,"")</f>
        <v/>
      </c>
      <c r="N1553" s="56" t="str">
        <f t="shared" si="73"/>
        <v/>
      </c>
      <c r="O1553" s="53" t="str">
        <f>IF($B1553&lt;&gt;"",IF(ISNUMBER(_xlfn.XMATCH($B1553,Language!$A$6:$E$6)),0,IF(ISNUMBER(_xlfn.XMATCH($B1553,Language!$A$29:$E$29)),'Lista de Prestatarios'!$B$3,VLOOKUP(B1553,'Lista de Prestatarios'!$A$2:$B$500,2,FALSE))),"")</f>
        <v/>
      </c>
      <c r="P1553" s="58" t="str">
        <f>IF(B1553&lt;&gt;"",IF(OR(D1553&gt;0,G1553&gt;0),COUNTIF($B$2:B1553,B1553),COUNTIFS($B$2:B1553,B1553,$E$2:E1553,"&gt;0")),"")</f>
        <v/>
      </c>
    </row>
    <row r="1554" spans="1:16" x14ac:dyDescent="0.35">
      <c r="A1554" s="51" t="str">
        <f t="shared" si="72"/>
        <v/>
      </c>
      <c r="B1554" s="102"/>
      <c r="C1554" s="4"/>
      <c r="D1554" s="14"/>
      <c r="E1554" s="14"/>
      <c r="F1554" s="14"/>
      <c r="G1554" s="82"/>
      <c r="H1554" s="107" t="str">
        <f>IF(B1554&lt;&gt;"",IF(OR(O1554=0,O1554=999),"",SUMIFS($E$2:E1554,$A$2:A1554,A1554)-SUMIFS($F$2:F1554,$A$2:A1554,A1554)),"")</f>
        <v/>
      </c>
      <c r="I1554" s="109" t="str">
        <f t="shared" si="74"/>
        <v/>
      </c>
      <c r="J1554" s="113"/>
      <c r="K1554" s="90"/>
      <c r="L1554" s="73"/>
      <c r="M1554" s="69" t="str">
        <f>IF(C1554&lt;&gt;"",DailyLog!$S$3,"")</f>
        <v/>
      </c>
      <c r="N1554" s="56" t="str">
        <f t="shared" si="73"/>
        <v/>
      </c>
      <c r="O1554" s="53" t="str">
        <f>IF($B1554&lt;&gt;"",IF(ISNUMBER(_xlfn.XMATCH($B1554,Language!$A$6:$E$6)),0,IF(ISNUMBER(_xlfn.XMATCH($B1554,Language!$A$29:$E$29)),'Lista de Prestatarios'!$B$3,VLOOKUP(B1554,'Lista de Prestatarios'!$A$2:$B$500,2,FALSE))),"")</f>
        <v/>
      </c>
      <c r="P1554" s="58" t="str">
        <f>IF(B1554&lt;&gt;"",IF(OR(D1554&gt;0,G1554&gt;0),COUNTIF($B$2:B1554,B1554),COUNTIFS($B$2:B1554,B1554,$E$2:E1554,"&gt;0")),"")</f>
        <v/>
      </c>
    </row>
    <row r="1555" spans="1:16" x14ac:dyDescent="0.35">
      <c r="A1555" s="51" t="str">
        <f t="shared" si="72"/>
        <v/>
      </c>
      <c r="B1555" s="102"/>
      <c r="C1555" s="4"/>
      <c r="D1555" s="14"/>
      <c r="E1555" s="14"/>
      <c r="F1555" s="14"/>
      <c r="G1555" s="82"/>
      <c r="H1555" s="107" t="str">
        <f>IF(B1555&lt;&gt;"",IF(OR(O1555=0,O1555=999),"",SUMIFS($E$2:E1555,$A$2:A1555,A1555)-SUMIFS($F$2:F1555,$A$2:A1555,A1555)),"")</f>
        <v/>
      </c>
      <c r="I1555" s="109" t="str">
        <f t="shared" si="74"/>
        <v/>
      </c>
      <c r="J1555" s="113"/>
      <c r="K1555" s="90"/>
      <c r="L1555" s="73"/>
      <c r="M1555" s="69" t="str">
        <f>IF(C1555&lt;&gt;"",DailyLog!$S$3,"")</f>
        <v/>
      </c>
      <c r="N1555" s="56" t="str">
        <f t="shared" si="73"/>
        <v/>
      </c>
      <c r="O1555" s="53" t="str">
        <f>IF($B1555&lt;&gt;"",IF(ISNUMBER(_xlfn.XMATCH($B1555,Language!$A$6:$E$6)),0,IF(ISNUMBER(_xlfn.XMATCH($B1555,Language!$A$29:$E$29)),'Lista de Prestatarios'!$B$3,VLOOKUP(B1555,'Lista de Prestatarios'!$A$2:$B$500,2,FALSE))),"")</f>
        <v/>
      </c>
      <c r="P1555" s="58" t="str">
        <f>IF(B1555&lt;&gt;"",IF(OR(D1555&gt;0,G1555&gt;0),COUNTIF($B$2:B1555,B1555),COUNTIFS($B$2:B1555,B1555,$E$2:E1555,"&gt;0")),"")</f>
        <v/>
      </c>
    </row>
    <row r="1556" spans="1:16" x14ac:dyDescent="0.35">
      <c r="A1556" s="51" t="str">
        <f t="shared" si="72"/>
        <v/>
      </c>
      <c r="B1556" s="102"/>
      <c r="C1556" s="4"/>
      <c r="D1556" s="14"/>
      <c r="E1556" s="14"/>
      <c r="F1556" s="14"/>
      <c r="G1556" s="82"/>
      <c r="H1556" s="107" t="str">
        <f>IF(B1556&lt;&gt;"",IF(OR(O1556=0,O1556=999),"",SUMIFS($E$2:E1556,$A$2:A1556,A1556)-SUMIFS($F$2:F1556,$A$2:A1556,A1556)),"")</f>
        <v/>
      </c>
      <c r="I1556" s="109" t="str">
        <f t="shared" si="74"/>
        <v/>
      </c>
      <c r="J1556" s="113"/>
      <c r="K1556" s="90"/>
      <c r="L1556" s="73"/>
      <c r="M1556" s="69" t="str">
        <f>IF(C1556&lt;&gt;"",DailyLog!$S$3,"")</f>
        <v/>
      </c>
      <c r="N1556" s="56" t="str">
        <f t="shared" si="73"/>
        <v/>
      </c>
      <c r="O1556" s="53" t="str">
        <f>IF($B1556&lt;&gt;"",IF(ISNUMBER(_xlfn.XMATCH($B1556,Language!$A$6:$E$6)),0,IF(ISNUMBER(_xlfn.XMATCH($B1556,Language!$A$29:$E$29)),'Lista de Prestatarios'!$B$3,VLOOKUP(B1556,'Lista de Prestatarios'!$A$2:$B$500,2,FALSE))),"")</f>
        <v/>
      </c>
      <c r="P1556" s="58" t="str">
        <f>IF(B1556&lt;&gt;"",IF(OR(D1556&gt;0,G1556&gt;0),COUNTIF($B$2:B1556,B1556),COUNTIFS($B$2:B1556,B1556,$E$2:E1556,"&gt;0")),"")</f>
        <v/>
      </c>
    </row>
    <row r="1557" spans="1:16" x14ac:dyDescent="0.35">
      <c r="A1557" s="51" t="str">
        <f t="shared" si="72"/>
        <v/>
      </c>
      <c r="B1557" s="102"/>
      <c r="C1557" s="4"/>
      <c r="D1557" s="14"/>
      <c r="E1557" s="14"/>
      <c r="F1557" s="14"/>
      <c r="G1557" s="82"/>
      <c r="H1557" s="107" t="str">
        <f>IF(B1557&lt;&gt;"",IF(OR(O1557=0,O1557=999),"",SUMIFS($E$2:E1557,$A$2:A1557,A1557)-SUMIFS($F$2:F1557,$A$2:A1557,A1557)),"")</f>
        <v/>
      </c>
      <c r="I1557" s="109" t="str">
        <f t="shared" si="74"/>
        <v/>
      </c>
      <c r="J1557" s="113"/>
      <c r="K1557" s="90"/>
      <c r="L1557" s="73"/>
      <c r="M1557" s="69" t="str">
        <f>IF(C1557&lt;&gt;"",DailyLog!$S$3,"")</f>
        <v/>
      </c>
      <c r="N1557" s="56" t="str">
        <f t="shared" si="73"/>
        <v/>
      </c>
      <c r="O1557" s="53" t="str">
        <f>IF($B1557&lt;&gt;"",IF(ISNUMBER(_xlfn.XMATCH($B1557,Language!$A$6:$E$6)),0,IF(ISNUMBER(_xlfn.XMATCH($B1557,Language!$A$29:$E$29)),'Lista de Prestatarios'!$B$3,VLOOKUP(B1557,'Lista de Prestatarios'!$A$2:$B$500,2,FALSE))),"")</f>
        <v/>
      </c>
      <c r="P1557" s="58" t="str">
        <f>IF(B1557&lt;&gt;"",IF(OR(D1557&gt;0,G1557&gt;0),COUNTIF($B$2:B1557,B1557),COUNTIFS($B$2:B1557,B1557,$E$2:E1557,"&gt;0")),"")</f>
        <v/>
      </c>
    </row>
    <row r="1558" spans="1:16" x14ac:dyDescent="0.35">
      <c r="A1558" s="51" t="str">
        <f t="shared" si="72"/>
        <v/>
      </c>
      <c r="B1558" s="102"/>
      <c r="C1558" s="4"/>
      <c r="D1558" s="14"/>
      <c r="E1558" s="14"/>
      <c r="F1558" s="14"/>
      <c r="G1558" s="82"/>
      <c r="H1558" s="107" t="str">
        <f>IF(B1558&lt;&gt;"",IF(OR(O1558=0,O1558=999),"",SUMIFS($E$2:E1558,$A$2:A1558,A1558)-SUMIFS($F$2:F1558,$A$2:A1558,A1558)),"")</f>
        <v/>
      </c>
      <c r="I1558" s="109" t="str">
        <f t="shared" si="74"/>
        <v/>
      </c>
      <c r="J1558" s="113"/>
      <c r="K1558" s="90"/>
      <c r="L1558" s="73"/>
      <c r="M1558" s="69" t="str">
        <f>IF(C1558&lt;&gt;"",DailyLog!$S$3,"")</f>
        <v/>
      </c>
      <c r="N1558" s="56" t="str">
        <f t="shared" si="73"/>
        <v/>
      </c>
      <c r="O1558" s="53" t="str">
        <f>IF($B1558&lt;&gt;"",IF(ISNUMBER(_xlfn.XMATCH($B1558,Language!$A$6:$E$6)),0,IF(ISNUMBER(_xlfn.XMATCH($B1558,Language!$A$29:$E$29)),'Lista de Prestatarios'!$B$3,VLOOKUP(B1558,'Lista de Prestatarios'!$A$2:$B$500,2,FALSE))),"")</f>
        <v/>
      </c>
      <c r="P1558" s="58" t="str">
        <f>IF(B1558&lt;&gt;"",IF(OR(D1558&gt;0,G1558&gt;0),COUNTIF($B$2:B1558,B1558),COUNTIFS($B$2:B1558,B1558,$E$2:E1558,"&gt;0")),"")</f>
        <v/>
      </c>
    </row>
    <row r="1559" spans="1:16" x14ac:dyDescent="0.35">
      <c r="A1559" s="51" t="str">
        <f t="shared" si="72"/>
        <v/>
      </c>
      <c r="B1559" s="102"/>
      <c r="C1559" s="4"/>
      <c r="D1559" s="14"/>
      <c r="E1559" s="14"/>
      <c r="F1559" s="14"/>
      <c r="G1559" s="82"/>
      <c r="H1559" s="107" t="str">
        <f>IF(B1559&lt;&gt;"",IF(OR(O1559=0,O1559=999),"",SUMIFS($E$2:E1559,$A$2:A1559,A1559)-SUMIFS($F$2:F1559,$A$2:A1559,A1559)),"")</f>
        <v/>
      </c>
      <c r="I1559" s="109" t="str">
        <f t="shared" si="74"/>
        <v/>
      </c>
      <c r="J1559" s="113"/>
      <c r="K1559" s="90"/>
      <c r="L1559" s="73"/>
      <c r="M1559" s="69" t="str">
        <f>IF(C1559&lt;&gt;"",DailyLog!$S$3,"")</f>
        <v/>
      </c>
      <c r="N1559" s="56" t="str">
        <f t="shared" si="73"/>
        <v/>
      </c>
      <c r="O1559" s="53" t="str">
        <f>IF($B1559&lt;&gt;"",IF(ISNUMBER(_xlfn.XMATCH($B1559,Language!$A$6:$E$6)),0,IF(ISNUMBER(_xlfn.XMATCH($B1559,Language!$A$29:$E$29)),'Lista de Prestatarios'!$B$3,VLOOKUP(B1559,'Lista de Prestatarios'!$A$2:$B$500,2,FALSE))),"")</f>
        <v/>
      </c>
      <c r="P1559" s="58" t="str">
        <f>IF(B1559&lt;&gt;"",IF(OR(D1559&gt;0,G1559&gt;0),COUNTIF($B$2:B1559,B1559),COUNTIFS($B$2:B1559,B1559,$E$2:E1559,"&gt;0")),"")</f>
        <v/>
      </c>
    </row>
    <row r="1560" spans="1:16" x14ac:dyDescent="0.35">
      <c r="A1560" s="51" t="str">
        <f t="shared" si="72"/>
        <v/>
      </c>
      <c r="B1560" s="102"/>
      <c r="C1560" s="4"/>
      <c r="D1560" s="14"/>
      <c r="E1560" s="14"/>
      <c r="F1560" s="14"/>
      <c r="G1560" s="82"/>
      <c r="H1560" s="107" t="str">
        <f>IF(B1560&lt;&gt;"",IF(OR(O1560=0,O1560=999),"",SUMIFS($E$2:E1560,$A$2:A1560,A1560)-SUMIFS($F$2:F1560,$A$2:A1560,A1560)),"")</f>
        <v/>
      </c>
      <c r="I1560" s="109" t="str">
        <f t="shared" si="74"/>
        <v/>
      </c>
      <c r="J1560" s="113"/>
      <c r="K1560" s="90"/>
      <c r="L1560" s="73"/>
      <c r="M1560" s="69" t="str">
        <f>IF(C1560&lt;&gt;"",DailyLog!$S$3,"")</f>
        <v/>
      </c>
      <c r="N1560" s="56" t="str">
        <f t="shared" si="73"/>
        <v/>
      </c>
      <c r="O1560" s="53" t="str">
        <f>IF($B1560&lt;&gt;"",IF(ISNUMBER(_xlfn.XMATCH($B1560,Language!$A$6:$E$6)),0,IF(ISNUMBER(_xlfn.XMATCH($B1560,Language!$A$29:$E$29)),'Lista de Prestatarios'!$B$3,VLOOKUP(B1560,'Lista de Prestatarios'!$A$2:$B$500,2,FALSE))),"")</f>
        <v/>
      </c>
      <c r="P1560" s="58" t="str">
        <f>IF(B1560&lt;&gt;"",IF(OR(D1560&gt;0,G1560&gt;0),COUNTIF($B$2:B1560,B1560),COUNTIFS($B$2:B1560,B1560,$E$2:E1560,"&gt;0")),"")</f>
        <v/>
      </c>
    </row>
    <row r="1561" spans="1:16" x14ac:dyDescent="0.35">
      <c r="A1561" s="51" t="str">
        <f t="shared" si="72"/>
        <v/>
      </c>
      <c r="B1561" s="102"/>
      <c r="C1561" s="4"/>
      <c r="D1561" s="14"/>
      <c r="E1561" s="14"/>
      <c r="F1561" s="14"/>
      <c r="G1561" s="82"/>
      <c r="H1561" s="107" t="str">
        <f>IF(B1561&lt;&gt;"",IF(OR(O1561=0,O1561=999),"",SUMIFS($E$2:E1561,$A$2:A1561,A1561)-SUMIFS($F$2:F1561,$A$2:A1561,A1561)),"")</f>
        <v/>
      </c>
      <c r="I1561" s="109" t="str">
        <f t="shared" si="74"/>
        <v/>
      </c>
      <c r="J1561" s="113"/>
      <c r="K1561" s="90"/>
      <c r="L1561" s="73"/>
      <c r="M1561" s="69" t="str">
        <f>IF(C1561&lt;&gt;"",DailyLog!$S$3,"")</f>
        <v/>
      </c>
      <c r="N1561" s="56" t="str">
        <f t="shared" si="73"/>
        <v/>
      </c>
      <c r="O1561" s="53" t="str">
        <f>IF($B1561&lt;&gt;"",IF(ISNUMBER(_xlfn.XMATCH($B1561,Language!$A$6:$E$6)),0,IF(ISNUMBER(_xlfn.XMATCH($B1561,Language!$A$29:$E$29)),'Lista de Prestatarios'!$B$3,VLOOKUP(B1561,'Lista de Prestatarios'!$A$2:$B$500,2,FALSE))),"")</f>
        <v/>
      </c>
      <c r="P1561" s="58" t="str">
        <f>IF(B1561&lt;&gt;"",IF(OR(D1561&gt;0,G1561&gt;0),COUNTIF($B$2:B1561,B1561),COUNTIFS($B$2:B1561,B1561,$E$2:E1561,"&gt;0")),"")</f>
        <v/>
      </c>
    </row>
    <row r="1562" spans="1:16" x14ac:dyDescent="0.35">
      <c r="A1562" s="51" t="str">
        <f t="shared" si="72"/>
        <v/>
      </c>
      <c r="B1562" s="102"/>
      <c r="C1562" s="4"/>
      <c r="D1562" s="14"/>
      <c r="E1562" s="14"/>
      <c r="F1562" s="14"/>
      <c r="G1562" s="82"/>
      <c r="H1562" s="107" t="str">
        <f>IF(B1562&lt;&gt;"",IF(OR(O1562=0,O1562=999),"",SUMIFS($E$2:E1562,$A$2:A1562,A1562)-SUMIFS($F$2:F1562,$A$2:A1562,A1562)),"")</f>
        <v/>
      </c>
      <c r="I1562" s="109" t="str">
        <f t="shared" si="74"/>
        <v/>
      </c>
      <c r="J1562" s="113"/>
      <c r="K1562" s="90"/>
      <c r="L1562" s="73"/>
      <c r="M1562" s="69" t="str">
        <f>IF(C1562&lt;&gt;"",DailyLog!$S$3,"")</f>
        <v/>
      </c>
      <c r="N1562" s="56" t="str">
        <f t="shared" si="73"/>
        <v/>
      </c>
      <c r="O1562" s="53" t="str">
        <f>IF($B1562&lt;&gt;"",IF(ISNUMBER(_xlfn.XMATCH($B1562,Language!$A$6:$E$6)),0,IF(ISNUMBER(_xlfn.XMATCH($B1562,Language!$A$29:$E$29)),'Lista de Prestatarios'!$B$3,VLOOKUP(B1562,'Lista de Prestatarios'!$A$2:$B$500,2,FALSE))),"")</f>
        <v/>
      </c>
      <c r="P1562" s="58" t="str">
        <f>IF(B1562&lt;&gt;"",IF(OR(D1562&gt;0,G1562&gt;0),COUNTIF($B$2:B1562,B1562),COUNTIFS($B$2:B1562,B1562,$E$2:E1562,"&gt;0")),"")</f>
        <v/>
      </c>
    </row>
    <row r="1563" spans="1:16" x14ac:dyDescent="0.35">
      <c r="A1563" s="51" t="str">
        <f t="shared" si="72"/>
        <v/>
      </c>
      <c r="B1563" s="102"/>
      <c r="C1563" s="4"/>
      <c r="D1563" s="14"/>
      <c r="E1563" s="14"/>
      <c r="F1563" s="14"/>
      <c r="G1563" s="82"/>
      <c r="H1563" s="107" t="str">
        <f>IF(B1563&lt;&gt;"",IF(OR(O1563=0,O1563=999),"",SUMIFS($E$2:E1563,$A$2:A1563,A1563)-SUMIFS($F$2:F1563,$A$2:A1563,A1563)),"")</f>
        <v/>
      </c>
      <c r="I1563" s="109" t="str">
        <f t="shared" si="74"/>
        <v/>
      </c>
      <c r="J1563" s="113"/>
      <c r="K1563" s="90"/>
      <c r="L1563" s="73"/>
      <c r="M1563" s="69" t="str">
        <f>IF(C1563&lt;&gt;"",DailyLog!$S$3,"")</f>
        <v/>
      </c>
      <c r="N1563" s="56" t="str">
        <f t="shared" si="73"/>
        <v/>
      </c>
      <c r="O1563" s="53" t="str">
        <f>IF($B1563&lt;&gt;"",IF(ISNUMBER(_xlfn.XMATCH($B1563,Language!$A$6:$E$6)),0,IF(ISNUMBER(_xlfn.XMATCH($B1563,Language!$A$29:$E$29)),'Lista de Prestatarios'!$B$3,VLOOKUP(B1563,'Lista de Prestatarios'!$A$2:$B$500,2,FALSE))),"")</f>
        <v/>
      </c>
      <c r="P1563" s="58" t="str">
        <f>IF(B1563&lt;&gt;"",IF(OR(D1563&gt;0,G1563&gt;0),COUNTIF($B$2:B1563,B1563),COUNTIFS($B$2:B1563,B1563,$E$2:E1563,"&gt;0")),"")</f>
        <v/>
      </c>
    </row>
    <row r="1564" spans="1:16" x14ac:dyDescent="0.35">
      <c r="A1564" s="51" t="str">
        <f t="shared" si="72"/>
        <v/>
      </c>
      <c r="B1564" s="102"/>
      <c r="C1564" s="4"/>
      <c r="D1564" s="14"/>
      <c r="E1564" s="14"/>
      <c r="F1564" s="14"/>
      <c r="G1564" s="82"/>
      <c r="H1564" s="107" t="str">
        <f>IF(B1564&lt;&gt;"",IF(OR(O1564=0,O1564=999),"",SUMIFS($E$2:E1564,$A$2:A1564,A1564)-SUMIFS($F$2:F1564,$A$2:A1564,A1564)),"")</f>
        <v/>
      </c>
      <c r="I1564" s="109" t="str">
        <f t="shared" si="74"/>
        <v/>
      </c>
      <c r="J1564" s="113"/>
      <c r="K1564" s="90"/>
      <c r="L1564" s="73"/>
      <c r="M1564" s="69" t="str">
        <f>IF(C1564&lt;&gt;"",DailyLog!$S$3,"")</f>
        <v/>
      </c>
      <c r="N1564" s="56" t="str">
        <f t="shared" si="73"/>
        <v/>
      </c>
      <c r="O1564" s="53" t="str">
        <f>IF($B1564&lt;&gt;"",IF(ISNUMBER(_xlfn.XMATCH($B1564,Language!$A$6:$E$6)),0,IF(ISNUMBER(_xlfn.XMATCH($B1564,Language!$A$29:$E$29)),'Lista de Prestatarios'!$B$3,VLOOKUP(B1564,'Lista de Prestatarios'!$A$2:$B$500,2,FALSE))),"")</f>
        <v/>
      </c>
      <c r="P1564" s="58" t="str">
        <f>IF(B1564&lt;&gt;"",IF(OR(D1564&gt;0,G1564&gt;0),COUNTIF($B$2:B1564,B1564),COUNTIFS($B$2:B1564,B1564,$E$2:E1564,"&gt;0")),"")</f>
        <v/>
      </c>
    </row>
    <row r="1565" spans="1:16" x14ac:dyDescent="0.35">
      <c r="A1565" s="51" t="str">
        <f t="shared" si="72"/>
        <v/>
      </c>
      <c r="B1565" s="102"/>
      <c r="C1565" s="4"/>
      <c r="D1565" s="14"/>
      <c r="E1565" s="14"/>
      <c r="F1565" s="14"/>
      <c r="G1565" s="82"/>
      <c r="H1565" s="107" t="str">
        <f>IF(B1565&lt;&gt;"",IF(OR(O1565=0,O1565=999),"",SUMIFS($E$2:E1565,$A$2:A1565,A1565)-SUMIFS($F$2:F1565,$A$2:A1565,A1565)),"")</f>
        <v/>
      </c>
      <c r="I1565" s="109" t="str">
        <f t="shared" si="74"/>
        <v/>
      </c>
      <c r="J1565" s="113"/>
      <c r="K1565" s="90"/>
      <c r="L1565" s="73"/>
      <c r="M1565" s="69" t="str">
        <f>IF(C1565&lt;&gt;"",DailyLog!$S$3,"")</f>
        <v/>
      </c>
      <c r="N1565" s="56" t="str">
        <f t="shared" si="73"/>
        <v/>
      </c>
      <c r="O1565" s="53" t="str">
        <f>IF($B1565&lt;&gt;"",IF(ISNUMBER(_xlfn.XMATCH($B1565,Language!$A$6:$E$6)),0,IF(ISNUMBER(_xlfn.XMATCH($B1565,Language!$A$29:$E$29)),'Lista de Prestatarios'!$B$3,VLOOKUP(B1565,'Lista de Prestatarios'!$A$2:$B$500,2,FALSE))),"")</f>
        <v/>
      </c>
      <c r="P1565" s="58" t="str">
        <f>IF(B1565&lt;&gt;"",IF(OR(D1565&gt;0,G1565&gt;0),COUNTIF($B$2:B1565,B1565),COUNTIFS($B$2:B1565,B1565,$E$2:E1565,"&gt;0")),"")</f>
        <v/>
      </c>
    </row>
    <row r="1566" spans="1:16" x14ac:dyDescent="0.35">
      <c r="A1566" s="51" t="str">
        <f t="shared" si="72"/>
        <v/>
      </c>
      <c r="B1566" s="102"/>
      <c r="C1566" s="4"/>
      <c r="D1566" s="14"/>
      <c r="E1566" s="14"/>
      <c r="F1566" s="14"/>
      <c r="G1566" s="82"/>
      <c r="H1566" s="107" t="str">
        <f>IF(B1566&lt;&gt;"",IF(OR(O1566=0,O1566=999),"",SUMIFS($E$2:E1566,$A$2:A1566,A1566)-SUMIFS($F$2:F1566,$A$2:A1566,A1566)),"")</f>
        <v/>
      </c>
      <c r="I1566" s="109" t="str">
        <f t="shared" si="74"/>
        <v/>
      </c>
      <c r="J1566" s="113"/>
      <c r="K1566" s="90"/>
      <c r="L1566" s="73"/>
      <c r="M1566" s="69" t="str">
        <f>IF(C1566&lt;&gt;"",DailyLog!$S$3,"")</f>
        <v/>
      </c>
      <c r="N1566" s="56" t="str">
        <f t="shared" si="73"/>
        <v/>
      </c>
      <c r="O1566" s="53" t="str">
        <f>IF($B1566&lt;&gt;"",IF(ISNUMBER(_xlfn.XMATCH($B1566,Language!$A$6:$E$6)),0,IF(ISNUMBER(_xlfn.XMATCH($B1566,Language!$A$29:$E$29)),'Lista de Prestatarios'!$B$3,VLOOKUP(B1566,'Lista de Prestatarios'!$A$2:$B$500,2,FALSE))),"")</f>
        <v/>
      </c>
      <c r="P1566" s="58" t="str">
        <f>IF(B1566&lt;&gt;"",IF(OR(D1566&gt;0,G1566&gt;0),COUNTIF($B$2:B1566,B1566),COUNTIFS($B$2:B1566,B1566,$E$2:E1566,"&gt;0")),"")</f>
        <v/>
      </c>
    </row>
    <row r="1567" spans="1:16" x14ac:dyDescent="0.35">
      <c r="A1567" s="51" t="str">
        <f t="shared" si="72"/>
        <v/>
      </c>
      <c r="B1567" s="102"/>
      <c r="C1567" s="4"/>
      <c r="D1567" s="14"/>
      <c r="E1567" s="14"/>
      <c r="F1567" s="14"/>
      <c r="G1567" s="82"/>
      <c r="H1567" s="107" t="str">
        <f>IF(B1567&lt;&gt;"",IF(OR(O1567=0,O1567=999),"",SUMIFS($E$2:E1567,$A$2:A1567,A1567)-SUMIFS($F$2:F1567,$A$2:A1567,A1567)),"")</f>
        <v/>
      </c>
      <c r="I1567" s="109" t="str">
        <f t="shared" si="74"/>
        <v/>
      </c>
      <c r="J1567" s="113"/>
      <c r="K1567" s="90"/>
      <c r="L1567" s="73"/>
      <c r="M1567" s="69" t="str">
        <f>IF(C1567&lt;&gt;"",DailyLog!$S$3,"")</f>
        <v/>
      </c>
      <c r="N1567" s="56" t="str">
        <f t="shared" si="73"/>
        <v/>
      </c>
      <c r="O1567" s="53" t="str">
        <f>IF($B1567&lt;&gt;"",IF(ISNUMBER(_xlfn.XMATCH($B1567,Language!$A$6:$E$6)),0,IF(ISNUMBER(_xlfn.XMATCH($B1567,Language!$A$29:$E$29)),'Lista de Prestatarios'!$B$3,VLOOKUP(B1567,'Lista de Prestatarios'!$A$2:$B$500,2,FALSE))),"")</f>
        <v/>
      </c>
      <c r="P1567" s="58" t="str">
        <f>IF(B1567&lt;&gt;"",IF(OR(D1567&gt;0,G1567&gt;0),COUNTIF($B$2:B1567,B1567),COUNTIFS($B$2:B1567,B1567,$E$2:E1567,"&gt;0")),"")</f>
        <v/>
      </c>
    </row>
    <row r="1568" spans="1:16" x14ac:dyDescent="0.35">
      <c r="A1568" s="51" t="str">
        <f t="shared" si="72"/>
        <v/>
      </c>
      <c r="B1568" s="102"/>
      <c r="C1568" s="4"/>
      <c r="D1568" s="14"/>
      <c r="E1568" s="14"/>
      <c r="F1568" s="14"/>
      <c r="G1568" s="82"/>
      <c r="H1568" s="107" t="str">
        <f>IF(B1568&lt;&gt;"",IF(OR(O1568=0,O1568=999),"",SUMIFS($E$2:E1568,$A$2:A1568,A1568)-SUMIFS($F$2:F1568,$A$2:A1568,A1568)),"")</f>
        <v/>
      </c>
      <c r="I1568" s="109" t="str">
        <f t="shared" si="74"/>
        <v/>
      </c>
      <c r="J1568" s="113"/>
      <c r="K1568" s="90"/>
      <c r="L1568" s="73"/>
      <c r="M1568" s="69" t="str">
        <f>IF(C1568&lt;&gt;"",DailyLog!$S$3,"")</f>
        <v/>
      </c>
      <c r="N1568" s="56" t="str">
        <f t="shared" si="73"/>
        <v/>
      </c>
      <c r="O1568" s="53" t="str">
        <f>IF($B1568&lt;&gt;"",IF(ISNUMBER(_xlfn.XMATCH($B1568,Language!$A$6:$E$6)),0,IF(ISNUMBER(_xlfn.XMATCH($B1568,Language!$A$29:$E$29)),'Lista de Prestatarios'!$B$3,VLOOKUP(B1568,'Lista de Prestatarios'!$A$2:$B$500,2,FALSE))),"")</f>
        <v/>
      </c>
      <c r="P1568" s="58" t="str">
        <f>IF(B1568&lt;&gt;"",IF(OR(D1568&gt;0,G1568&gt;0),COUNTIF($B$2:B1568,B1568),COUNTIFS($B$2:B1568,B1568,$E$2:E1568,"&gt;0")),"")</f>
        <v/>
      </c>
    </row>
    <row r="1569" spans="1:16" x14ac:dyDescent="0.35">
      <c r="A1569" s="51" t="str">
        <f t="shared" si="72"/>
        <v/>
      </c>
      <c r="B1569" s="102"/>
      <c r="C1569" s="4"/>
      <c r="D1569" s="14"/>
      <c r="E1569" s="14"/>
      <c r="F1569" s="14"/>
      <c r="G1569" s="82"/>
      <c r="H1569" s="107" t="str">
        <f>IF(B1569&lt;&gt;"",IF(OR(O1569=0,O1569=999),"",SUMIFS($E$2:E1569,$A$2:A1569,A1569)-SUMIFS($F$2:F1569,$A$2:A1569,A1569)),"")</f>
        <v/>
      </c>
      <c r="I1569" s="109" t="str">
        <f t="shared" si="74"/>
        <v/>
      </c>
      <c r="J1569" s="113"/>
      <c r="K1569" s="90"/>
      <c r="L1569" s="73"/>
      <c r="M1569" s="69" t="str">
        <f>IF(C1569&lt;&gt;"",DailyLog!$S$3,"")</f>
        <v/>
      </c>
      <c r="N1569" s="56" t="str">
        <f t="shared" si="73"/>
        <v/>
      </c>
      <c r="O1569" s="53" t="str">
        <f>IF($B1569&lt;&gt;"",IF(ISNUMBER(_xlfn.XMATCH($B1569,Language!$A$6:$E$6)),0,IF(ISNUMBER(_xlfn.XMATCH($B1569,Language!$A$29:$E$29)),'Lista de Prestatarios'!$B$3,VLOOKUP(B1569,'Lista de Prestatarios'!$A$2:$B$500,2,FALSE))),"")</f>
        <v/>
      </c>
      <c r="P1569" s="58" t="str">
        <f>IF(B1569&lt;&gt;"",IF(OR(D1569&gt;0,G1569&gt;0),COUNTIF($B$2:B1569,B1569),COUNTIFS($B$2:B1569,B1569,$E$2:E1569,"&gt;0")),"")</f>
        <v/>
      </c>
    </row>
    <row r="1570" spans="1:16" x14ac:dyDescent="0.35">
      <c r="A1570" s="51" t="str">
        <f t="shared" si="72"/>
        <v/>
      </c>
      <c r="B1570" s="102"/>
      <c r="C1570" s="4"/>
      <c r="D1570" s="14"/>
      <c r="E1570" s="14"/>
      <c r="F1570" s="14"/>
      <c r="G1570" s="82"/>
      <c r="H1570" s="107" t="str">
        <f>IF(B1570&lt;&gt;"",IF(OR(O1570=0,O1570=999),"",SUMIFS($E$2:E1570,$A$2:A1570,A1570)-SUMIFS($F$2:F1570,$A$2:A1570,A1570)),"")</f>
        <v/>
      </c>
      <c r="I1570" s="109" t="str">
        <f t="shared" si="74"/>
        <v/>
      </c>
      <c r="J1570" s="113"/>
      <c r="K1570" s="90"/>
      <c r="L1570" s="73"/>
      <c r="M1570" s="69" t="str">
        <f>IF(C1570&lt;&gt;"",DailyLog!$S$3,"")</f>
        <v/>
      </c>
      <c r="N1570" s="56" t="str">
        <f t="shared" si="73"/>
        <v/>
      </c>
      <c r="O1570" s="53" t="str">
        <f>IF($B1570&lt;&gt;"",IF(ISNUMBER(_xlfn.XMATCH($B1570,Language!$A$6:$E$6)),0,IF(ISNUMBER(_xlfn.XMATCH($B1570,Language!$A$29:$E$29)),'Lista de Prestatarios'!$B$3,VLOOKUP(B1570,'Lista de Prestatarios'!$A$2:$B$500,2,FALSE))),"")</f>
        <v/>
      </c>
      <c r="P1570" s="58" t="str">
        <f>IF(B1570&lt;&gt;"",IF(OR(D1570&gt;0,G1570&gt;0),COUNTIF($B$2:B1570,B1570),COUNTIFS($B$2:B1570,B1570,$E$2:E1570,"&gt;0")),"")</f>
        <v/>
      </c>
    </row>
    <row r="1571" spans="1:16" x14ac:dyDescent="0.35">
      <c r="A1571" s="51" t="str">
        <f t="shared" si="72"/>
        <v/>
      </c>
      <c r="B1571" s="102"/>
      <c r="C1571" s="4"/>
      <c r="D1571" s="14"/>
      <c r="E1571" s="14"/>
      <c r="F1571" s="14"/>
      <c r="G1571" s="82"/>
      <c r="H1571" s="107" t="str">
        <f>IF(B1571&lt;&gt;"",IF(OR(O1571=0,O1571=999),"",SUMIFS($E$2:E1571,$A$2:A1571,A1571)-SUMIFS($F$2:F1571,$A$2:A1571,A1571)),"")</f>
        <v/>
      </c>
      <c r="I1571" s="109" t="str">
        <f t="shared" si="74"/>
        <v/>
      </c>
      <c r="J1571" s="113"/>
      <c r="K1571" s="90"/>
      <c r="L1571" s="73"/>
      <c r="M1571" s="69" t="str">
        <f>IF(C1571&lt;&gt;"",DailyLog!$S$3,"")</f>
        <v/>
      </c>
      <c r="N1571" s="56" t="str">
        <f t="shared" si="73"/>
        <v/>
      </c>
      <c r="O1571" s="53" t="str">
        <f>IF($B1571&lt;&gt;"",IF(ISNUMBER(_xlfn.XMATCH($B1571,Language!$A$6:$E$6)),0,IF(ISNUMBER(_xlfn.XMATCH($B1571,Language!$A$29:$E$29)),'Lista de Prestatarios'!$B$3,VLOOKUP(B1571,'Lista de Prestatarios'!$A$2:$B$500,2,FALSE))),"")</f>
        <v/>
      </c>
      <c r="P1571" s="58" t="str">
        <f>IF(B1571&lt;&gt;"",IF(OR(D1571&gt;0,G1571&gt;0),COUNTIF($B$2:B1571,B1571),COUNTIFS($B$2:B1571,B1571,$E$2:E1571,"&gt;0")),"")</f>
        <v/>
      </c>
    </row>
    <row r="1572" spans="1:16" x14ac:dyDescent="0.35">
      <c r="A1572" s="51" t="str">
        <f t="shared" si="72"/>
        <v/>
      </c>
      <c r="B1572" s="102"/>
      <c r="C1572" s="4"/>
      <c r="D1572" s="14"/>
      <c r="E1572" s="14"/>
      <c r="F1572" s="14"/>
      <c r="G1572" s="82"/>
      <c r="H1572" s="107" t="str">
        <f>IF(B1572&lt;&gt;"",IF(OR(O1572=0,O1572=999),"",SUMIFS($E$2:E1572,$A$2:A1572,A1572)-SUMIFS($F$2:F1572,$A$2:A1572,A1572)),"")</f>
        <v/>
      </c>
      <c r="I1572" s="109" t="str">
        <f t="shared" si="74"/>
        <v/>
      </c>
      <c r="J1572" s="113"/>
      <c r="K1572" s="90"/>
      <c r="L1572" s="73"/>
      <c r="M1572" s="69" t="str">
        <f>IF(C1572&lt;&gt;"",DailyLog!$S$3,"")</f>
        <v/>
      </c>
      <c r="N1572" s="56" t="str">
        <f t="shared" si="73"/>
        <v/>
      </c>
      <c r="O1572" s="53" t="str">
        <f>IF($B1572&lt;&gt;"",IF(ISNUMBER(_xlfn.XMATCH($B1572,Language!$A$6:$E$6)),0,IF(ISNUMBER(_xlfn.XMATCH($B1572,Language!$A$29:$E$29)),'Lista de Prestatarios'!$B$3,VLOOKUP(B1572,'Lista de Prestatarios'!$A$2:$B$500,2,FALSE))),"")</f>
        <v/>
      </c>
      <c r="P1572" s="58" t="str">
        <f>IF(B1572&lt;&gt;"",IF(OR(D1572&gt;0,G1572&gt;0),COUNTIF($B$2:B1572,B1572),COUNTIFS($B$2:B1572,B1572,$E$2:E1572,"&gt;0")),"")</f>
        <v/>
      </c>
    </row>
    <row r="1573" spans="1:16" x14ac:dyDescent="0.35">
      <c r="A1573" s="51" t="str">
        <f t="shared" si="72"/>
        <v/>
      </c>
      <c r="B1573" s="102"/>
      <c r="C1573" s="4"/>
      <c r="D1573" s="14"/>
      <c r="E1573" s="14"/>
      <c r="F1573" s="14"/>
      <c r="G1573" s="82"/>
      <c r="H1573" s="107" t="str">
        <f>IF(B1573&lt;&gt;"",IF(OR(O1573=0,O1573=999),"",SUMIFS($E$2:E1573,$A$2:A1573,A1573)-SUMIFS($F$2:F1573,$A$2:A1573,A1573)),"")</f>
        <v/>
      </c>
      <c r="I1573" s="109" t="str">
        <f t="shared" si="74"/>
        <v/>
      </c>
      <c r="J1573" s="113"/>
      <c r="K1573" s="90"/>
      <c r="L1573" s="73"/>
      <c r="M1573" s="69" t="str">
        <f>IF(C1573&lt;&gt;"",DailyLog!$S$3,"")</f>
        <v/>
      </c>
      <c r="N1573" s="56" t="str">
        <f t="shared" si="73"/>
        <v/>
      </c>
      <c r="O1573" s="53" t="str">
        <f>IF($B1573&lt;&gt;"",IF(ISNUMBER(_xlfn.XMATCH($B1573,Language!$A$6:$E$6)),0,IF(ISNUMBER(_xlfn.XMATCH($B1573,Language!$A$29:$E$29)),'Lista de Prestatarios'!$B$3,VLOOKUP(B1573,'Lista de Prestatarios'!$A$2:$B$500,2,FALSE))),"")</f>
        <v/>
      </c>
      <c r="P1573" s="58" t="str">
        <f>IF(B1573&lt;&gt;"",IF(OR(D1573&gt;0,G1573&gt;0),COUNTIF($B$2:B1573,B1573),COUNTIFS($B$2:B1573,B1573,$E$2:E1573,"&gt;0")),"")</f>
        <v/>
      </c>
    </row>
    <row r="1574" spans="1:16" x14ac:dyDescent="0.35">
      <c r="A1574" s="51" t="str">
        <f t="shared" si="72"/>
        <v/>
      </c>
      <c r="B1574" s="102"/>
      <c r="C1574" s="4"/>
      <c r="D1574" s="14"/>
      <c r="E1574" s="14"/>
      <c r="F1574" s="14"/>
      <c r="G1574" s="82"/>
      <c r="H1574" s="107" t="str">
        <f>IF(B1574&lt;&gt;"",IF(OR(O1574=0,O1574=999),"",SUMIFS($E$2:E1574,$A$2:A1574,A1574)-SUMIFS($F$2:F1574,$A$2:A1574,A1574)),"")</f>
        <v/>
      </c>
      <c r="I1574" s="109" t="str">
        <f t="shared" si="74"/>
        <v/>
      </c>
      <c r="J1574" s="113"/>
      <c r="K1574" s="90"/>
      <c r="L1574" s="73"/>
      <c r="M1574" s="69" t="str">
        <f>IF(C1574&lt;&gt;"",DailyLog!$S$3,"")</f>
        <v/>
      </c>
      <c r="N1574" s="56" t="str">
        <f t="shared" si="73"/>
        <v/>
      </c>
      <c r="O1574" s="53" t="str">
        <f>IF($B1574&lt;&gt;"",IF(ISNUMBER(_xlfn.XMATCH($B1574,Language!$A$6:$E$6)),0,IF(ISNUMBER(_xlfn.XMATCH($B1574,Language!$A$29:$E$29)),'Lista de Prestatarios'!$B$3,VLOOKUP(B1574,'Lista de Prestatarios'!$A$2:$B$500,2,FALSE))),"")</f>
        <v/>
      </c>
      <c r="P1574" s="58" t="str">
        <f>IF(B1574&lt;&gt;"",IF(OR(D1574&gt;0,G1574&gt;0),COUNTIF($B$2:B1574,B1574),COUNTIFS($B$2:B1574,B1574,$E$2:E1574,"&gt;0")),"")</f>
        <v/>
      </c>
    </row>
    <row r="1575" spans="1:16" x14ac:dyDescent="0.35">
      <c r="A1575" s="51" t="str">
        <f t="shared" si="72"/>
        <v/>
      </c>
      <c r="B1575" s="102"/>
      <c r="C1575" s="4"/>
      <c r="D1575" s="14"/>
      <c r="E1575" s="14"/>
      <c r="F1575" s="14"/>
      <c r="G1575" s="82"/>
      <c r="H1575" s="107" t="str">
        <f>IF(B1575&lt;&gt;"",IF(OR(O1575=0,O1575=999),"",SUMIFS($E$2:E1575,$A$2:A1575,A1575)-SUMIFS($F$2:F1575,$A$2:A1575,A1575)),"")</f>
        <v/>
      </c>
      <c r="I1575" s="109" t="str">
        <f t="shared" si="74"/>
        <v/>
      </c>
      <c r="J1575" s="113"/>
      <c r="K1575" s="90"/>
      <c r="L1575" s="73"/>
      <c r="M1575" s="69" t="str">
        <f>IF(C1575&lt;&gt;"",DailyLog!$S$3,"")</f>
        <v/>
      </c>
      <c r="N1575" s="56" t="str">
        <f t="shared" si="73"/>
        <v/>
      </c>
      <c r="O1575" s="53" t="str">
        <f>IF($B1575&lt;&gt;"",IF(ISNUMBER(_xlfn.XMATCH($B1575,Language!$A$6:$E$6)),0,IF(ISNUMBER(_xlfn.XMATCH($B1575,Language!$A$29:$E$29)),'Lista de Prestatarios'!$B$3,VLOOKUP(B1575,'Lista de Prestatarios'!$A$2:$B$500,2,FALSE))),"")</f>
        <v/>
      </c>
      <c r="P1575" s="58" t="str">
        <f>IF(B1575&lt;&gt;"",IF(OR(D1575&gt;0,G1575&gt;0),COUNTIF($B$2:B1575,B1575),COUNTIFS($B$2:B1575,B1575,$E$2:E1575,"&gt;0")),"")</f>
        <v/>
      </c>
    </row>
    <row r="1576" spans="1:16" x14ac:dyDescent="0.35">
      <c r="A1576" s="51" t="str">
        <f t="shared" si="72"/>
        <v/>
      </c>
      <c r="B1576" s="102"/>
      <c r="C1576" s="4"/>
      <c r="D1576" s="14"/>
      <c r="E1576" s="14"/>
      <c r="F1576" s="14"/>
      <c r="G1576" s="82"/>
      <c r="H1576" s="107" t="str">
        <f>IF(B1576&lt;&gt;"",IF(OR(O1576=0,O1576=999),"",SUMIFS($E$2:E1576,$A$2:A1576,A1576)-SUMIFS($F$2:F1576,$A$2:A1576,A1576)),"")</f>
        <v/>
      </c>
      <c r="I1576" s="109" t="str">
        <f t="shared" si="74"/>
        <v/>
      </c>
      <c r="J1576" s="113"/>
      <c r="K1576" s="90"/>
      <c r="L1576" s="73"/>
      <c r="M1576" s="69" t="str">
        <f>IF(C1576&lt;&gt;"",DailyLog!$S$3,"")</f>
        <v/>
      </c>
      <c r="N1576" s="56" t="str">
        <f t="shared" si="73"/>
        <v/>
      </c>
      <c r="O1576" s="53" t="str">
        <f>IF($B1576&lt;&gt;"",IF(ISNUMBER(_xlfn.XMATCH($B1576,Language!$A$6:$E$6)),0,IF(ISNUMBER(_xlfn.XMATCH($B1576,Language!$A$29:$E$29)),'Lista de Prestatarios'!$B$3,VLOOKUP(B1576,'Lista de Prestatarios'!$A$2:$B$500,2,FALSE))),"")</f>
        <v/>
      </c>
      <c r="P1576" s="58" t="str">
        <f>IF(B1576&lt;&gt;"",IF(OR(D1576&gt;0,G1576&gt;0),COUNTIF($B$2:B1576,B1576),COUNTIFS($B$2:B1576,B1576,$E$2:E1576,"&gt;0")),"")</f>
        <v/>
      </c>
    </row>
    <row r="1577" spans="1:16" x14ac:dyDescent="0.35">
      <c r="A1577" s="51" t="str">
        <f t="shared" si="72"/>
        <v/>
      </c>
      <c r="B1577" s="102"/>
      <c r="C1577" s="4"/>
      <c r="D1577" s="14"/>
      <c r="E1577" s="14"/>
      <c r="F1577" s="14"/>
      <c r="G1577" s="82"/>
      <c r="H1577" s="107" t="str">
        <f>IF(B1577&lt;&gt;"",IF(OR(O1577=0,O1577=999),"",SUMIFS($E$2:E1577,$A$2:A1577,A1577)-SUMIFS($F$2:F1577,$A$2:A1577,A1577)),"")</f>
        <v/>
      </c>
      <c r="I1577" s="109" t="str">
        <f t="shared" si="74"/>
        <v/>
      </c>
      <c r="J1577" s="113"/>
      <c r="K1577" s="90"/>
      <c r="L1577" s="73"/>
      <c r="M1577" s="69" t="str">
        <f>IF(C1577&lt;&gt;"",DailyLog!$S$3,"")</f>
        <v/>
      </c>
      <c r="N1577" s="56" t="str">
        <f t="shared" si="73"/>
        <v/>
      </c>
      <c r="O1577" s="53" t="str">
        <f>IF($B1577&lt;&gt;"",IF(ISNUMBER(_xlfn.XMATCH($B1577,Language!$A$6:$E$6)),0,IF(ISNUMBER(_xlfn.XMATCH($B1577,Language!$A$29:$E$29)),'Lista de Prestatarios'!$B$3,VLOOKUP(B1577,'Lista de Prestatarios'!$A$2:$B$500,2,FALSE))),"")</f>
        <v/>
      </c>
      <c r="P1577" s="58" t="str">
        <f>IF(B1577&lt;&gt;"",IF(OR(D1577&gt;0,G1577&gt;0),COUNTIF($B$2:B1577,B1577),COUNTIFS($B$2:B1577,B1577,$E$2:E1577,"&gt;0")),"")</f>
        <v/>
      </c>
    </row>
    <row r="1578" spans="1:16" x14ac:dyDescent="0.35">
      <c r="A1578" s="51" t="str">
        <f t="shared" si="72"/>
        <v/>
      </c>
      <c r="B1578" s="102"/>
      <c r="C1578" s="4"/>
      <c r="D1578" s="14"/>
      <c r="E1578" s="14"/>
      <c r="F1578" s="14"/>
      <c r="G1578" s="82"/>
      <c r="H1578" s="107" t="str">
        <f>IF(B1578&lt;&gt;"",IF(OR(O1578=0,O1578=999),"",SUMIFS($E$2:E1578,$A$2:A1578,A1578)-SUMIFS($F$2:F1578,$A$2:A1578,A1578)),"")</f>
        <v/>
      </c>
      <c r="I1578" s="109" t="str">
        <f t="shared" si="74"/>
        <v/>
      </c>
      <c r="J1578" s="113"/>
      <c r="K1578" s="90"/>
      <c r="L1578" s="73"/>
      <c r="M1578" s="69" t="str">
        <f>IF(C1578&lt;&gt;"",DailyLog!$S$3,"")</f>
        <v/>
      </c>
      <c r="N1578" s="56" t="str">
        <f t="shared" si="73"/>
        <v/>
      </c>
      <c r="O1578" s="53" t="str">
        <f>IF($B1578&lt;&gt;"",IF(ISNUMBER(_xlfn.XMATCH($B1578,Language!$A$6:$E$6)),0,IF(ISNUMBER(_xlfn.XMATCH($B1578,Language!$A$29:$E$29)),'Lista de Prestatarios'!$B$3,VLOOKUP(B1578,'Lista de Prestatarios'!$A$2:$B$500,2,FALSE))),"")</f>
        <v/>
      </c>
      <c r="P1578" s="58" t="str">
        <f>IF(B1578&lt;&gt;"",IF(OR(D1578&gt;0,G1578&gt;0),COUNTIF($B$2:B1578,B1578),COUNTIFS($B$2:B1578,B1578,$E$2:E1578,"&gt;0")),"")</f>
        <v/>
      </c>
    </row>
    <row r="1579" spans="1:16" x14ac:dyDescent="0.35">
      <c r="A1579" s="51" t="str">
        <f t="shared" si="72"/>
        <v/>
      </c>
      <c r="B1579" s="102"/>
      <c r="C1579" s="4"/>
      <c r="D1579" s="14"/>
      <c r="E1579" s="14"/>
      <c r="F1579" s="14"/>
      <c r="G1579" s="82"/>
      <c r="H1579" s="107" t="str">
        <f>IF(B1579&lt;&gt;"",IF(OR(O1579=0,O1579=999),"",SUMIFS($E$2:E1579,$A$2:A1579,A1579)-SUMIFS($F$2:F1579,$A$2:A1579,A1579)),"")</f>
        <v/>
      </c>
      <c r="I1579" s="109" t="str">
        <f t="shared" si="74"/>
        <v/>
      </c>
      <c r="J1579" s="113"/>
      <c r="K1579" s="90"/>
      <c r="L1579" s="73"/>
      <c r="M1579" s="69" t="str">
        <f>IF(C1579&lt;&gt;"",DailyLog!$S$3,"")</f>
        <v/>
      </c>
      <c r="N1579" s="56" t="str">
        <f t="shared" si="73"/>
        <v/>
      </c>
      <c r="O1579" s="53" t="str">
        <f>IF($B1579&lt;&gt;"",IF(ISNUMBER(_xlfn.XMATCH($B1579,Language!$A$6:$E$6)),0,IF(ISNUMBER(_xlfn.XMATCH($B1579,Language!$A$29:$E$29)),'Lista de Prestatarios'!$B$3,VLOOKUP(B1579,'Lista de Prestatarios'!$A$2:$B$500,2,FALSE))),"")</f>
        <v/>
      </c>
      <c r="P1579" s="58" t="str">
        <f>IF(B1579&lt;&gt;"",IF(OR(D1579&gt;0,G1579&gt;0),COUNTIF($B$2:B1579,B1579),COUNTIFS($B$2:B1579,B1579,$E$2:E1579,"&gt;0")),"")</f>
        <v/>
      </c>
    </row>
    <row r="1580" spans="1:16" x14ac:dyDescent="0.35">
      <c r="A1580" s="51" t="str">
        <f t="shared" si="72"/>
        <v/>
      </c>
      <c r="B1580" s="102"/>
      <c r="C1580" s="4"/>
      <c r="D1580" s="14"/>
      <c r="E1580" s="14"/>
      <c r="F1580" s="14"/>
      <c r="G1580" s="82"/>
      <c r="H1580" s="107" t="str">
        <f>IF(B1580&lt;&gt;"",IF(OR(O1580=0,O1580=999),"",SUMIFS($E$2:E1580,$A$2:A1580,A1580)-SUMIFS($F$2:F1580,$A$2:A1580,A1580)),"")</f>
        <v/>
      </c>
      <c r="I1580" s="109" t="str">
        <f t="shared" si="74"/>
        <v/>
      </c>
      <c r="J1580" s="113"/>
      <c r="K1580" s="90"/>
      <c r="L1580" s="73"/>
      <c r="M1580" s="69" t="str">
        <f>IF(C1580&lt;&gt;"",DailyLog!$S$3,"")</f>
        <v/>
      </c>
      <c r="N1580" s="56" t="str">
        <f t="shared" si="73"/>
        <v/>
      </c>
      <c r="O1580" s="53" t="str">
        <f>IF($B1580&lt;&gt;"",IF(ISNUMBER(_xlfn.XMATCH($B1580,Language!$A$6:$E$6)),0,IF(ISNUMBER(_xlfn.XMATCH($B1580,Language!$A$29:$E$29)),'Lista de Prestatarios'!$B$3,VLOOKUP(B1580,'Lista de Prestatarios'!$A$2:$B$500,2,FALSE))),"")</f>
        <v/>
      </c>
      <c r="P1580" s="58" t="str">
        <f>IF(B1580&lt;&gt;"",IF(OR(D1580&gt;0,G1580&gt;0),COUNTIF($B$2:B1580,B1580),COUNTIFS($B$2:B1580,B1580,$E$2:E1580,"&gt;0")),"")</f>
        <v/>
      </c>
    </row>
    <row r="1581" spans="1:16" x14ac:dyDescent="0.35">
      <c r="A1581" s="51" t="str">
        <f t="shared" si="72"/>
        <v/>
      </c>
      <c r="B1581" s="102"/>
      <c r="C1581" s="4"/>
      <c r="D1581" s="14"/>
      <c r="E1581" s="14"/>
      <c r="F1581" s="14"/>
      <c r="G1581" s="82"/>
      <c r="H1581" s="107" t="str">
        <f>IF(B1581&lt;&gt;"",IF(OR(O1581=0,O1581=999),"",SUMIFS($E$2:E1581,$A$2:A1581,A1581)-SUMIFS($F$2:F1581,$A$2:A1581,A1581)),"")</f>
        <v/>
      </c>
      <c r="I1581" s="109" t="str">
        <f t="shared" si="74"/>
        <v/>
      </c>
      <c r="J1581" s="113"/>
      <c r="K1581" s="90"/>
      <c r="L1581" s="73"/>
      <c r="M1581" s="69" t="str">
        <f>IF(C1581&lt;&gt;"",DailyLog!$S$3,"")</f>
        <v/>
      </c>
      <c r="N1581" s="56" t="str">
        <f t="shared" si="73"/>
        <v/>
      </c>
      <c r="O1581" s="53" t="str">
        <f>IF($B1581&lt;&gt;"",IF(ISNUMBER(_xlfn.XMATCH($B1581,Language!$A$6:$E$6)),0,IF(ISNUMBER(_xlfn.XMATCH($B1581,Language!$A$29:$E$29)),'Lista de Prestatarios'!$B$3,VLOOKUP(B1581,'Lista de Prestatarios'!$A$2:$B$500,2,FALSE))),"")</f>
        <v/>
      </c>
      <c r="P1581" s="58" t="str">
        <f>IF(B1581&lt;&gt;"",IF(OR(D1581&gt;0,G1581&gt;0),COUNTIF($B$2:B1581,B1581),COUNTIFS($B$2:B1581,B1581,$E$2:E1581,"&gt;0")),"")</f>
        <v/>
      </c>
    </row>
    <row r="1582" spans="1:16" x14ac:dyDescent="0.35">
      <c r="A1582" s="51" t="str">
        <f t="shared" si="72"/>
        <v/>
      </c>
      <c r="B1582" s="102"/>
      <c r="C1582" s="4"/>
      <c r="D1582" s="14"/>
      <c r="E1582" s="14"/>
      <c r="F1582" s="14"/>
      <c r="G1582" s="82"/>
      <c r="H1582" s="107" t="str">
        <f>IF(B1582&lt;&gt;"",IF(OR(O1582=0,O1582=999),"",SUMIFS($E$2:E1582,$A$2:A1582,A1582)-SUMIFS($F$2:F1582,$A$2:A1582,A1582)),"")</f>
        <v/>
      </c>
      <c r="I1582" s="109" t="str">
        <f t="shared" si="74"/>
        <v/>
      </c>
      <c r="J1582" s="113"/>
      <c r="K1582" s="90"/>
      <c r="L1582" s="73"/>
      <c r="M1582" s="69" t="str">
        <f>IF(C1582&lt;&gt;"",DailyLog!$S$3,"")</f>
        <v/>
      </c>
      <c r="N1582" s="56" t="str">
        <f t="shared" si="73"/>
        <v/>
      </c>
      <c r="O1582" s="53" t="str">
        <f>IF($B1582&lt;&gt;"",IF(ISNUMBER(_xlfn.XMATCH($B1582,Language!$A$6:$E$6)),0,IF(ISNUMBER(_xlfn.XMATCH($B1582,Language!$A$29:$E$29)),'Lista de Prestatarios'!$B$3,VLOOKUP(B1582,'Lista de Prestatarios'!$A$2:$B$500,2,FALSE))),"")</f>
        <v/>
      </c>
      <c r="P1582" s="58" t="str">
        <f>IF(B1582&lt;&gt;"",IF(OR(D1582&gt;0,G1582&gt;0),COUNTIF($B$2:B1582,B1582),COUNTIFS($B$2:B1582,B1582,$E$2:E1582,"&gt;0")),"")</f>
        <v/>
      </c>
    </row>
    <row r="1583" spans="1:16" x14ac:dyDescent="0.35">
      <c r="A1583" s="51" t="str">
        <f t="shared" si="72"/>
        <v/>
      </c>
      <c r="B1583" s="102"/>
      <c r="C1583" s="4"/>
      <c r="D1583" s="14"/>
      <c r="E1583" s="14"/>
      <c r="F1583" s="14"/>
      <c r="G1583" s="82"/>
      <c r="H1583" s="107" t="str">
        <f>IF(B1583&lt;&gt;"",IF(OR(O1583=0,O1583=999),"",SUMIFS($E$2:E1583,$A$2:A1583,A1583)-SUMIFS($F$2:F1583,$A$2:A1583,A1583)),"")</f>
        <v/>
      </c>
      <c r="I1583" s="109" t="str">
        <f t="shared" si="74"/>
        <v/>
      </c>
      <c r="J1583" s="113"/>
      <c r="K1583" s="90"/>
      <c r="L1583" s="73"/>
      <c r="M1583" s="69" t="str">
        <f>IF(C1583&lt;&gt;"",DailyLog!$S$3,"")</f>
        <v/>
      </c>
      <c r="N1583" s="56" t="str">
        <f t="shared" si="73"/>
        <v/>
      </c>
      <c r="O1583" s="53" t="str">
        <f>IF($B1583&lt;&gt;"",IF(ISNUMBER(_xlfn.XMATCH($B1583,Language!$A$6:$E$6)),0,IF(ISNUMBER(_xlfn.XMATCH($B1583,Language!$A$29:$E$29)),'Lista de Prestatarios'!$B$3,VLOOKUP(B1583,'Lista de Prestatarios'!$A$2:$B$500,2,FALSE))),"")</f>
        <v/>
      </c>
      <c r="P1583" s="58" t="str">
        <f>IF(B1583&lt;&gt;"",IF(OR(D1583&gt;0,G1583&gt;0),COUNTIF($B$2:B1583,B1583),COUNTIFS($B$2:B1583,B1583,$E$2:E1583,"&gt;0")),"")</f>
        <v/>
      </c>
    </row>
    <row r="1584" spans="1:16" x14ac:dyDescent="0.35">
      <c r="A1584" s="51" t="str">
        <f t="shared" si="72"/>
        <v/>
      </c>
      <c r="B1584" s="102"/>
      <c r="C1584" s="4"/>
      <c r="D1584" s="14"/>
      <c r="E1584" s="14"/>
      <c r="F1584" s="14"/>
      <c r="G1584" s="82"/>
      <c r="H1584" s="107" t="str">
        <f>IF(B1584&lt;&gt;"",IF(OR(O1584=0,O1584=999),"",SUMIFS($E$2:E1584,$A$2:A1584,A1584)-SUMIFS($F$2:F1584,$A$2:A1584,A1584)),"")</f>
        <v/>
      </c>
      <c r="I1584" s="109" t="str">
        <f t="shared" si="74"/>
        <v/>
      </c>
      <c r="J1584" s="113"/>
      <c r="K1584" s="90"/>
      <c r="L1584" s="73"/>
      <c r="M1584" s="69" t="str">
        <f>IF(C1584&lt;&gt;"",DailyLog!$S$3,"")</f>
        <v/>
      </c>
      <c r="N1584" s="56" t="str">
        <f t="shared" si="73"/>
        <v/>
      </c>
      <c r="O1584" s="53" t="str">
        <f>IF($B1584&lt;&gt;"",IF(ISNUMBER(_xlfn.XMATCH($B1584,Language!$A$6:$E$6)),0,IF(ISNUMBER(_xlfn.XMATCH($B1584,Language!$A$29:$E$29)),'Lista de Prestatarios'!$B$3,VLOOKUP(B1584,'Lista de Prestatarios'!$A$2:$B$500,2,FALSE))),"")</f>
        <v/>
      </c>
      <c r="P1584" s="58" t="str">
        <f>IF(B1584&lt;&gt;"",IF(OR(D1584&gt;0,G1584&gt;0),COUNTIF($B$2:B1584,B1584),COUNTIFS($B$2:B1584,B1584,$E$2:E1584,"&gt;0")),"")</f>
        <v/>
      </c>
    </row>
    <row r="1585" spans="1:16" x14ac:dyDescent="0.35">
      <c r="A1585" s="51" t="str">
        <f t="shared" si="72"/>
        <v/>
      </c>
      <c r="B1585" s="102"/>
      <c r="C1585" s="4"/>
      <c r="D1585" s="14"/>
      <c r="E1585" s="14"/>
      <c r="F1585" s="14"/>
      <c r="G1585" s="82"/>
      <c r="H1585" s="107" t="str">
        <f>IF(B1585&lt;&gt;"",IF(OR(O1585=0,O1585=999),"",SUMIFS($E$2:E1585,$A$2:A1585,A1585)-SUMIFS($F$2:F1585,$A$2:A1585,A1585)),"")</f>
        <v/>
      </c>
      <c r="I1585" s="109" t="str">
        <f t="shared" si="74"/>
        <v/>
      </c>
      <c r="J1585" s="113"/>
      <c r="K1585" s="90"/>
      <c r="L1585" s="73"/>
      <c r="M1585" s="69" t="str">
        <f>IF(C1585&lt;&gt;"",DailyLog!$S$3,"")</f>
        <v/>
      </c>
      <c r="N1585" s="56" t="str">
        <f t="shared" si="73"/>
        <v/>
      </c>
      <c r="O1585" s="53" t="str">
        <f>IF($B1585&lt;&gt;"",IF(ISNUMBER(_xlfn.XMATCH($B1585,Language!$A$6:$E$6)),0,IF(ISNUMBER(_xlfn.XMATCH($B1585,Language!$A$29:$E$29)),'Lista de Prestatarios'!$B$3,VLOOKUP(B1585,'Lista de Prestatarios'!$A$2:$B$500,2,FALSE))),"")</f>
        <v/>
      </c>
      <c r="P1585" s="58" t="str">
        <f>IF(B1585&lt;&gt;"",IF(OR(D1585&gt;0,G1585&gt;0),COUNTIF($B$2:B1585,B1585),COUNTIFS($B$2:B1585,B1585,$E$2:E1585,"&gt;0")),"")</f>
        <v/>
      </c>
    </row>
    <row r="1586" spans="1:16" x14ac:dyDescent="0.35">
      <c r="A1586" s="51" t="str">
        <f t="shared" si="72"/>
        <v/>
      </c>
      <c r="B1586" s="102"/>
      <c r="C1586" s="4"/>
      <c r="D1586" s="14"/>
      <c r="E1586" s="14"/>
      <c r="F1586" s="14"/>
      <c r="G1586" s="82"/>
      <c r="H1586" s="107" t="str">
        <f>IF(B1586&lt;&gt;"",IF(OR(O1586=0,O1586=999),"",SUMIFS($E$2:E1586,$A$2:A1586,A1586)-SUMIFS($F$2:F1586,$A$2:A1586,A1586)),"")</f>
        <v/>
      </c>
      <c r="I1586" s="109" t="str">
        <f t="shared" si="74"/>
        <v/>
      </c>
      <c r="J1586" s="113"/>
      <c r="K1586" s="90"/>
      <c r="L1586" s="73"/>
      <c r="M1586" s="69" t="str">
        <f>IF(C1586&lt;&gt;"",DailyLog!$S$3,"")</f>
        <v/>
      </c>
      <c r="N1586" s="56" t="str">
        <f t="shared" si="73"/>
        <v/>
      </c>
      <c r="O1586" s="53" t="str">
        <f>IF($B1586&lt;&gt;"",IF(ISNUMBER(_xlfn.XMATCH($B1586,Language!$A$6:$E$6)),0,IF(ISNUMBER(_xlfn.XMATCH($B1586,Language!$A$29:$E$29)),'Lista de Prestatarios'!$B$3,VLOOKUP(B1586,'Lista de Prestatarios'!$A$2:$B$500,2,FALSE))),"")</f>
        <v/>
      </c>
      <c r="P1586" s="58" t="str">
        <f>IF(B1586&lt;&gt;"",IF(OR(D1586&gt;0,G1586&gt;0),COUNTIF($B$2:B1586,B1586),COUNTIFS($B$2:B1586,B1586,$E$2:E1586,"&gt;0")),"")</f>
        <v/>
      </c>
    </row>
    <row r="1587" spans="1:16" x14ac:dyDescent="0.35">
      <c r="A1587" s="51" t="str">
        <f t="shared" si="72"/>
        <v/>
      </c>
      <c r="B1587" s="102"/>
      <c r="C1587" s="4"/>
      <c r="D1587" s="14"/>
      <c r="E1587" s="14"/>
      <c r="F1587" s="14"/>
      <c r="G1587" s="82"/>
      <c r="H1587" s="107" t="str">
        <f>IF(B1587&lt;&gt;"",IF(OR(O1587=0,O1587=999),"",SUMIFS($E$2:E1587,$A$2:A1587,A1587)-SUMIFS($F$2:F1587,$A$2:A1587,A1587)),"")</f>
        <v/>
      </c>
      <c r="I1587" s="109" t="str">
        <f t="shared" si="74"/>
        <v/>
      </c>
      <c r="J1587" s="113"/>
      <c r="K1587" s="90"/>
      <c r="L1587" s="73"/>
      <c r="M1587" s="69" t="str">
        <f>IF(C1587&lt;&gt;"",DailyLog!$S$3,"")</f>
        <v/>
      </c>
      <c r="N1587" s="56" t="str">
        <f t="shared" si="73"/>
        <v/>
      </c>
      <c r="O1587" s="53" t="str">
        <f>IF($B1587&lt;&gt;"",IF(ISNUMBER(_xlfn.XMATCH($B1587,Language!$A$6:$E$6)),0,IF(ISNUMBER(_xlfn.XMATCH($B1587,Language!$A$29:$E$29)),'Lista de Prestatarios'!$B$3,VLOOKUP(B1587,'Lista de Prestatarios'!$A$2:$B$500,2,FALSE))),"")</f>
        <v/>
      </c>
      <c r="P1587" s="58" t="str">
        <f>IF(B1587&lt;&gt;"",IF(OR(D1587&gt;0,G1587&gt;0),COUNTIF($B$2:B1587,B1587),COUNTIFS($B$2:B1587,B1587,$E$2:E1587,"&gt;0")),"")</f>
        <v/>
      </c>
    </row>
    <row r="1588" spans="1:16" x14ac:dyDescent="0.35">
      <c r="A1588" s="51" t="str">
        <f t="shared" si="72"/>
        <v/>
      </c>
      <c r="B1588" s="102"/>
      <c r="C1588" s="4"/>
      <c r="D1588" s="14"/>
      <c r="E1588" s="14"/>
      <c r="F1588" s="14"/>
      <c r="G1588" s="82"/>
      <c r="H1588" s="107" t="str">
        <f>IF(B1588&lt;&gt;"",IF(OR(O1588=0,O1588=999),"",SUMIFS($E$2:E1588,$A$2:A1588,A1588)-SUMIFS($F$2:F1588,$A$2:A1588,A1588)),"")</f>
        <v/>
      </c>
      <c r="I1588" s="109" t="str">
        <f t="shared" si="74"/>
        <v/>
      </c>
      <c r="J1588" s="113"/>
      <c r="K1588" s="90"/>
      <c r="L1588" s="73"/>
      <c r="M1588" s="69" t="str">
        <f>IF(C1588&lt;&gt;"",DailyLog!$S$3,"")</f>
        <v/>
      </c>
      <c r="N1588" s="56" t="str">
        <f t="shared" si="73"/>
        <v/>
      </c>
      <c r="O1588" s="53" t="str">
        <f>IF($B1588&lt;&gt;"",IF(ISNUMBER(_xlfn.XMATCH($B1588,Language!$A$6:$E$6)),0,IF(ISNUMBER(_xlfn.XMATCH($B1588,Language!$A$29:$E$29)),'Lista de Prestatarios'!$B$3,VLOOKUP(B1588,'Lista de Prestatarios'!$A$2:$B$500,2,FALSE))),"")</f>
        <v/>
      </c>
      <c r="P1588" s="58" t="str">
        <f>IF(B1588&lt;&gt;"",IF(OR(D1588&gt;0,G1588&gt;0),COUNTIF($B$2:B1588,B1588),COUNTIFS($B$2:B1588,B1588,$E$2:E1588,"&gt;0")),"")</f>
        <v/>
      </c>
    </row>
    <row r="1589" spans="1:16" x14ac:dyDescent="0.35">
      <c r="A1589" s="51" t="str">
        <f t="shared" si="72"/>
        <v/>
      </c>
      <c r="B1589" s="102"/>
      <c r="C1589" s="4"/>
      <c r="D1589" s="14"/>
      <c r="E1589" s="14"/>
      <c r="F1589" s="14"/>
      <c r="G1589" s="82"/>
      <c r="H1589" s="107" t="str">
        <f>IF(B1589&lt;&gt;"",IF(OR(O1589=0,O1589=999),"",SUMIFS($E$2:E1589,$A$2:A1589,A1589)-SUMIFS($F$2:F1589,$A$2:A1589,A1589)),"")</f>
        <v/>
      </c>
      <c r="I1589" s="109" t="str">
        <f t="shared" si="74"/>
        <v/>
      </c>
      <c r="J1589" s="113"/>
      <c r="K1589" s="90"/>
      <c r="L1589" s="73"/>
      <c r="M1589" s="69" t="str">
        <f>IF(C1589&lt;&gt;"",DailyLog!$S$3,"")</f>
        <v/>
      </c>
      <c r="N1589" s="56" t="str">
        <f t="shared" si="73"/>
        <v/>
      </c>
      <c r="O1589" s="53" t="str">
        <f>IF($B1589&lt;&gt;"",IF(ISNUMBER(_xlfn.XMATCH($B1589,Language!$A$6:$E$6)),0,IF(ISNUMBER(_xlfn.XMATCH($B1589,Language!$A$29:$E$29)),'Lista de Prestatarios'!$B$3,VLOOKUP(B1589,'Lista de Prestatarios'!$A$2:$B$500,2,FALSE))),"")</f>
        <v/>
      </c>
      <c r="P1589" s="58" t="str">
        <f>IF(B1589&lt;&gt;"",IF(OR(D1589&gt;0,G1589&gt;0),COUNTIF($B$2:B1589,B1589),COUNTIFS($B$2:B1589,B1589,$E$2:E1589,"&gt;0")),"")</f>
        <v/>
      </c>
    </row>
    <row r="1590" spans="1:16" x14ac:dyDescent="0.35">
      <c r="A1590" s="51" t="str">
        <f t="shared" si="72"/>
        <v/>
      </c>
      <c r="B1590" s="102"/>
      <c r="C1590" s="4"/>
      <c r="D1590" s="14"/>
      <c r="E1590" s="14"/>
      <c r="F1590" s="14"/>
      <c r="G1590" s="82"/>
      <c r="H1590" s="107" t="str">
        <f>IF(B1590&lt;&gt;"",IF(OR(O1590=0,O1590=999),"",SUMIFS($E$2:E1590,$A$2:A1590,A1590)-SUMIFS($F$2:F1590,$A$2:A1590,A1590)),"")</f>
        <v/>
      </c>
      <c r="I1590" s="109" t="str">
        <f t="shared" si="74"/>
        <v/>
      </c>
      <c r="J1590" s="113"/>
      <c r="K1590" s="90"/>
      <c r="L1590" s="73"/>
      <c r="M1590" s="69" t="str">
        <f>IF(C1590&lt;&gt;"",DailyLog!$S$3,"")</f>
        <v/>
      </c>
      <c r="N1590" s="56" t="str">
        <f t="shared" si="73"/>
        <v/>
      </c>
      <c r="O1590" s="53" t="str">
        <f>IF($B1590&lt;&gt;"",IF(ISNUMBER(_xlfn.XMATCH($B1590,Language!$A$6:$E$6)),0,IF(ISNUMBER(_xlfn.XMATCH($B1590,Language!$A$29:$E$29)),'Lista de Prestatarios'!$B$3,VLOOKUP(B1590,'Lista de Prestatarios'!$A$2:$B$500,2,FALSE))),"")</f>
        <v/>
      </c>
      <c r="P1590" s="58" t="str">
        <f>IF(B1590&lt;&gt;"",IF(OR(D1590&gt;0,G1590&gt;0),COUNTIF($B$2:B1590,B1590),COUNTIFS($B$2:B1590,B1590,$E$2:E1590,"&gt;0")),"")</f>
        <v/>
      </c>
    </row>
    <row r="1591" spans="1:16" x14ac:dyDescent="0.35">
      <c r="A1591" s="51" t="str">
        <f t="shared" si="72"/>
        <v/>
      </c>
      <c r="B1591" s="102"/>
      <c r="C1591" s="4"/>
      <c r="D1591" s="14"/>
      <c r="E1591" s="14"/>
      <c r="F1591" s="14"/>
      <c r="G1591" s="82"/>
      <c r="H1591" s="107" t="str">
        <f>IF(B1591&lt;&gt;"",IF(OR(O1591=0,O1591=999),"",SUMIFS($E$2:E1591,$A$2:A1591,A1591)-SUMIFS($F$2:F1591,$A$2:A1591,A1591)),"")</f>
        <v/>
      </c>
      <c r="I1591" s="109" t="str">
        <f t="shared" si="74"/>
        <v/>
      </c>
      <c r="J1591" s="113"/>
      <c r="K1591" s="90"/>
      <c r="L1591" s="73"/>
      <c r="M1591" s="69" t="str">
        <f>IF(C1591&lt;&gt;"",DailyLog!$S$3,"")</f>
        <v/>
      </c>
      <c r="N1591" s="56" t="str">
        <f t="shared" si="73"/>
        <v/>
      </c>
      <c r="O1591" s="53" t="str">
        <f>IF($B1591&lt;&gt;"",IF(ISNUMBER(_xlfn.XMATCH($B1591,Language!$A$6:$E$6)),0,IF(ISNUMBER(_xlfn.XMATCH($B1591,Language!$A$29:$E$29)),'Lista de Prestatarios'!$B$3,VLOOKUP(B1591,'Lista de Prestatarios'!$A$2:$B$500,2,FALSE))),"")</f>
        <v/>
      </c>
      <c r="P1591" s="58" t="str">
        <f>IF(B1591&lt;&gt;"",IF(OR(D1591&gt;0,G1591&gt;0),COUNTIF($B$2:B1591,B1591),COUNTIFS($B$2:B1591,B1591,$E$2:E1591,"&gt;0")),"")</f>
        <v/>
      </c>
    </row>
    <row r="1592" spans="1:16" x14ac:dyDescent="0.35">
      <c r="A1592" s="51" t="str">
        <f t="shared" si="72"/>
        <v/>
      </c>
      <c r="B1592" s="102"/>
      <c r="C1592" s="4"/>
      <c r="D1592" s="14"/>
      <c r="E1592" s="14"/>
      <c r="F1592" s="14"/>
      <c r="G1592" s="82"/>
      <c r="H1592" s="107" t="str">
        <f>IF(B1592&lt;&gt;"",IF(OR(O1592=0,O1592=999),"",SUMIFS($E$2:E1592,$A$2:A1592,A1592)-SUMIFS($F$2:F1592,$A$2:A1592,A1592)),"")</f>
        <v/>
      </c>
      <c r="I1592" s="109" t="str">
        <f t="shared" si="74"/>
        <v/>
      </c>
      <c r="J1592" s="113"/>
      <c r="K1592" s="90"/>
      <c r="L1592" s="73"/>
      <c r="M1592" s="69" t="str">
        <f>IF(C1592&lt;&gt;"",DailyLog!$S$3,"")</f>
        <v/>
      </c>
      <c r="N1592" s="56" t="str">
        <f t="shared" si="73"/>
        <v/>
      </c>
      <c r="O1592" s="53" t="str">
        <f>IF($B1592&lt;&gt;"",IF(ISNUMBER(_xlfn.XMATCH($B1592,Language!$A$6:$E$6)),0,IF(ISNUMBER(_xlfn.XMATCH($B1592,Language!$A$29:$E$29)),'Lista de Prestatarios'!$B$3,VLOOKUP(B1592,'Lista de Prestatarios'!$A$2:$B$500,2,FALSE))),"")</f>
        <v/>
      </c>
      <c r="P1592" s="58" t="str">
        <f>IF(B1592&lt;&gt;"",IF(OR(D1592&gt;0,G1592&gt;0),COUNTIF($B$2:B1592,B1592),COUNTIFS($B$2:B1592,B1592,$E$2:E1592,"&gt;0")),"")</f>
        <v/>
      </c>
    </row>
    <row r="1593" spans="1:16" x14ac:dyDescent="0.35">
      <c r="A1593" s="51" t="str">
        <f t="shared" si="72"/>
        <v/>
      </c>
      <c r="B1593" s="102"/>
      <c r="C1593" s="4"/>
      <c r="D1593" s="14"/>
      <c r="E1593" s="14"/>
      <c r="F1593" s="14"/>
      <c r="G1593" s="82"/>
      <c r="H1593" s="107" t="str">
        <f>IF(B1593&lt;&gt;"",IF(OR(O1593=0,O1593=999),"",SUMIFS($E$2:E1593,$A$2:A1593,A1593)-SUMIFS($F$2:F1593,$A$2:A1593,A1593)),"")</f>
        <v/>
      </c>
      <c r="I1593" s="109" t="str">
        <f t="shared" si="74"/>
        <v/>
      </c>
      <c r="J1593" s="113"/>
      <c r="K1593" s="90"/>
      <c r="L1593" s="73"/>
      <c r="M1593" s="69" t="str">
        <f>IF(C1593&lt;&gt;"",DailyLog!$S$3,"")</f>
        <v/>
      </c>
      <c r="N1593" s="56" t="str">
        <f t="shared" si="73"/>
        <v/>
      </c>
      <c r="O1593" s="53" t="str">
        <f>IF($B1593&lt;&gt;"",IF(ISNUMBER(_xlfn.XMATCH($B1593,Language!$A$6:$E$6)),0,IF(ISNUMBER(_xlfn.XMATCH($B1593,Language!$A$29:$E$29)),'Lista de Prestatarios'!$B$3,VLOOKUP(B1593,'Lista de Prestatarios'!$A$2:$B$500,2,FALSE))),"")</f>
        <v/>
      </c>
      <c r="P1593" s="58" t="str">
        <f>IF(B1593&lt;&gt;"",IF(OR(D1593&gt;0,G1593&gt;0),COUNTIF($B$2:B1593,B1593),COUNTIFS($B$2:B1593,B1593,$E$2:E1593,"&gt;0")),"")</f>
        <v/>
      </c>
    </row>
    <row r="1594" spans="1:16" x14ac:dyDescent="0.35">
      <c r="A1594" s="51" t="str">
        <f t="shared" si="72"/>
        <v/>
      </c>
      <c r="B1594" s="102"/>
      <c r="C1594" s="4"/>
      <c r="D1594" s="14"/>
      <c r="E1594" s="14"/>
      <c r="F1594" s="14"/>
      <c r="G1594" s="82"/>
      <c r="H1594" s="107" t="str">
        <f>IF(B1594&lt;&gt;"",IF(OR(O1594=0,O1594=999),"",SUMIFS($E$2:E1594,$A$2:A1594,A1594)-SUMIFS($F$2:F1594,$A$2:A1594,A1594)),"")</f>
        <v/>
      </c>
      <c r="I1594" s="109" t="str">
        <f t="shared" si="74"/>
        <v/>
      </c>
      <c r="J1594" s="113"/>
      <c r="K1594" s="90"/>
      <c r="L1594" s="73"/>
      <c r="M1594" s="69" t="str">
        <f>IF(C1594&lt;&gt;"",DailyLog!$S$3,"")</f>
        <v/>
      </c>
      <c r="N1594" s="56" t="str">
        <f t="shared" si="73"/>
        <v/>
      </c>
      <c r="O1594" s="53" t="str">
        <f>IF($B1594&lt;&gt;"",IF(ISNUMBER(_xlfn.XMATCH($B1594,Language!$A$6:$E$6)),0,IF(ISNUMBER(_xlfn.XMATCH($B1594,Language!$A$29:$E$29)),'Lista de Prestatarios'!$B$3,VLOOKUP(B1594,'Lista de Prestatarios'!$A$2:$B$500,2,FALSE))),"")</f>
        <v/>
      </c>
      <c r="P1594" s="58" t="str">
        <f>IF(B1594&lt;&gt;"",IF(OR(D1594&gt;0,G1594&gt;0),COUNTIF($B$2:B1594,B1594),COUNTIFS($B$2:B1594,B1594,$E$2:E1594,"&gt;0")),"")</f>
        <v/>
      </c>
    </row>
    <row r="1595" spans="1:16" x14ac:dyDescent="0.35">
      <c r="A1595" s="51" t="str">
        <f t="shared" si="72"/>
        <v/>
      </c>
      <c r="B1595" s="102"/>
      <c r="C1595" s="4"/>
      <c r="D1595" s="14"/>
      <c r="E1595" s="14"/>
      <c r="F1595" s="14"/>
      <c r="G1595" s="82"/>
      <c r="H1595" s="107" t="str">
        <f>IF(B1595&lt;&gt;"",IF(OR(O1595=0,O1595=999),"",SUMIFS($E$2:E1595,$A$2:A1595,A1595)-SUMIFS($F$2:F1595,$A$2:A1595,A1595)),"")</f>
        <v/>
      </c>
      <c r="I1595" s="109" t="str">
        <f t="shared" si="74"/>
        <v/>
      </c>
      <c r="J1595" s="113"/>
      <c r="K1595" s="90"/>
      <c r="L1595" s="73"/>
      <c r="M1595" s="69" t="str">
        <f>IF(C1595&lt;&gt;"",DailyLog!$S$3,"")</f>
        <v/>
      </c>
      <c r="N1595" s="56" t="str">
        <f t="shared" si="73"/>
        <v/>
      </c>
      <c r="O1595" s="53" t="str">
        <f>IF($B1595&lt;&gt;"",IF(ISNUMBER(_xlfn.XMATCH($B1595,Language!$A$6:$E$6)),0,IF(ISNUMBER(_xlfn.XMATCH($B1595,Language!$A$29:$E$29)),'Lista de Prestatarios'!$B$3,VLOOKUP(B1595,'Lista de Prestatarios'!$A$2:$B$500,2,FALSE))),"")</f>
        <v/>
      </c>
      <c r="P1595" s="58" t="str">
        <f>IF(B1595&lt;&gt;"",IF(OR(D1595&gt;0,G1595&gt;0),COUNTIF($B$2:B1595,B1595),COUNTIFS($B$2:B1595,B1595,$E$2:E1595,"&gt;0")),"")</f>
        <v/>
      </c>
    </row>
    <row r="1596" spans="1:16" x14ac:dyDescent="0.35">
      <c r="A1596" s="51" t="str">
        <f t="shared" si="72"/>
        <v/>
      </c>
      <c r="B1596" s="102"/>
      <c r="C1596" s="4"/>
      <c r="D1596" s="14"/>
      <c r="E1596" s="14"/>
      <c r="F1596" s="14"/>
      <c r="G1596" s="82"/>
      <c r="H1596" s="107" t="str">
        <f>IF(B1596&lt;&gt;"",IF(OR(O1596=0,O1596=999),"",SUMIFS($E$2:E1596,$A$2:A1596,A1596)-SUMIFS($F$2:F1596,$A$2:A1596,A1596)),"")</f>
        <v/>
      </c>
      <c r="I1596" s="109" t="str">
        <f t="shared" si="74"/>
        <v/>
      </c>
      <c r="J1596" s="113"/>
      <c r="K1596" s="90"/>
      <c r="L1596" s="73"/>
      <c r="M1596" s="69" t="str">
        <f>IF(C1596&lt;&gt;"",DailyLog!$S$3,"")</f>
        <v/>
      </c>
      <c r="N1596" s="56" t="str">
        <f t="shared" si="73"/>
        <v/>
      </c>
      <c r="O1596" s="53" t="str">
        <f>IF($B1596&lt;&gt;"",IF(ISNUMBER(_xlfn.XMATCH($B1596,Language!$A$6:$E$6)),0,IF(ISNUMBER(_xlfn.XMATCH($B1596,Language!$A$29:$E$29)),'Lista de Prestatarios'!$B$3,VLOOKUP(B1596,'Lista de Prestatarios'!$A$2:$B$500,2,FALSE))),"")</f>
        <v/>
      </c>
      <c r="P1596" s="58" t="str">
        <f>IF(B1596&lt;&gt;"",IF(OR(D1596&gt;0,G1596&gt;0),COUNTIF($B$2:B1596,B1596),COUNTIFS($B$2:B1596,B1596,$E$2:E1596,"&gt;0")),"")</f>
        <v/>
      </c>
    </row>
    <row r="1597" spans="1:16" x14ac:dyDescent="0.35">
      <c r="A1597" s="51" t="str">
        <f t="shared" si="72"/>
        <v/>
      </c>
      <c r="B1597" s="102"/>
      <c r="C1597" s="4"/>
      <c r="D1597" s="14"/>
      <c r="E1597" s="14"/>
      <c r="F1597" s="14"/>
      <c r="G1597" s="82"/>
      <c r="H1597" s="107" t="str">
        <f>IF(B1597&lt;&gt;"",IF(OR(O1597=0,O1597=999),"",SUMIFS($E$2:E1597,$A$2:A1597,A1597)-SUMIFS($F$2:F1597,$A$2:A1597,A1597)),"")</f>
        <v/>
      </c>
      <c r="I1597" s="109" t="str">
        <f t="shared" si="74"/>
        <v/>
      </c>
      <c r="J1597" s="113"/>
      <c r="K1597" s="90"/>
      <c r="L1597" s="73"/>
      <c r="M1597" s="69" t="str">
        <f>IF(C1597&lt;&gt;"",DailyLog!$S$3,"")</f>
        <v/>
      </c>
      <c r="N1597" s="56" t="str">
        <f t="shared" si="73"/>
        <v/>
      </c>
      <c r="O1597" s="53" t="str">
        <f>IF($B1597&lt;&gt;"",IF(ISNUMBER(_xlfn.XMATCH($B1597,Language!$A$6:$E$6)),0,IF(ISNUMBER(_xlfn.XMATCH($B1597,Language!$A$29:$E$29)),'Lista de Prestatarios'!$B$3,VLOOKUP(B1597,'Lista de Prestatarios'!$A$2:$B$500,2,FALSE))),"")</f>
        <v/>
      </c>
      <c r="P1597" s="58" t="str">
        <f>IF(B1597&lt;&gt;"",IF(OR(D1597&gt;0,G1597&gt;0),COUNTIF($B$2:B1597,B1597),COUNTIFS($B$2:B1597,B1597,$E$2:E1597,"&gt;0")),"")</f>
        <v/>
      </c>
    </row>
    <row r="1598" spans="1:16" x14ac:dyDescent="0.35">
      <c r="A1598" s="51" t="str">
        <f t="shared" si="72"/>
        <v/>
      </c>
      <c r="B1598" s="102"/>
      <c r="C1598" s="4"/>
      <c r="D1598" s="14"/>
      <c r="E1598" s="14"/>
      <c r="F1598" s="14"/>
      <c r="G1598" s="82"/>
      <c r="H1598" s="107" t="str">
        <f>IF(B1598&lt;&gt;"",IF(OR(O1598=0,O1598=999),"",SUMIFS($E$2:E1598,$A$2:A1598,A1598)-SUMIFS($F$2:F1598,$A$2:A1598,A1598)),"")</f>
        <v/>
      </c>
      <c r="I1598" s="109" t="str">
        <f t="shared" si="74"/>
        <v/>
      </c>
      <c r="J1598" s="113"/>
      <c r="K1598" s="90"/>
      <c r="L1598" s="73"/>
      <c r="M1598" s="69" t="str">
        <f>IF(C1598&lt;&gt;"",DailyLog!$S$3,"")</f>
        <v/>
      </c>
      <c r="N1598" s="56" t="str">
        <f t="shared" si="73"/>
        <v/>
      </c>
      <c r="O1598" s="53" t="str">
        <f>IF($B1598&lt;&gt;"",IF(ISNUMBER(_xlfn.XMATCH($B1598,Language!$A$6:$E$6)),0,IF(ISNUMBER(_xlfn.XMATCH($B1598,Language!$A$29:$E$29)),'Lista de Prestatarios'!$B$3,VLOOKUP(B1598,'Lista de Prestatarios'!$A$2:$B$500,2,FALSE))),"")</f>
        <v/>
      </c>
      <c r="P1598" s="58" t="str">
        <f>IF(B1598&lt;&gt;"",IF(OR(D1598&gt;0,G1598&gt;0),COUNTIF($B$2:B1598,B1598),COUNTIFS($B$2:B1598,B1598,$E$2:E1598,"&gt;0")),"")</f>
        <v/>
      </c>
    </row>
    <row r="1599" spans="1:16" x14ac:dyDescent="0.35">
      <c r="A1599" s="51" t="str">
        <f t="shared" si="72"/>
        <v/>
      </c>
      <c r="B1599" s="102"/>
      <c r="C1599" s="4"/>
      <c r="D1599" s="14"/>
      <c r="E1599" s="14"/>
      <c r="F1599" s="14"/>
      <c r="G1599" s="82"/>
      <c r="H1599" s="107" t="str">
        <f>IF(B1599&lt;&gt;"",IF(OR(O1599=0,O1599=999),"",SUMIFS($E$2:E1599,$A$2:A1599,A1599)-SUMIFS($F$2:F1599,$A$2:A1599,A1599)),"")</f>
        <v/>
      </c>
      <c r="I1599" s="109" t="str">
        <f t="shared" si="74"/>
        <v/>
      </c>
      <c r="J1599" s="113"/>
      <c r="K1599" s="90"/>
      <c r="L1599" s="73"/>
      <c r="M1599" s="69" t="str">
        <f>IF(C1599&lt;&gt;"",DailyLog!$S$3,"")</f>
        <v/>
      </c>
      <c r="N1599" s="56" t="str">
        <f t="shared" si="73"/>
        <v/>
      </c>
      <c r="O1599" s="53" t="str">
        <f>IF($B1599&lt;&gt;"",IF(ISNUMBER(_xlfn.XMATCH($B1599,Language!$A$6:$E$6)),0,IF(ISNUMBER(_xlfn.XMATCH($B1599,Language!$A$29:$E$29)),'Lista de Prestatarios'!$B$3,VLOOKUP(B1599,'Lista de Prestatarios'!$A$2:$B$500,2,FALSE))),"")</f>
        <v/>
      </c>
      <c r="P1599" s="58" t="str">
        <f>IF(B1599&lt;&gt;"",IF(OR(D1599&gt;0,G1599&gt;0),COUNTIF($B$2:B1599,B1599),COUNTIFS($B$2:B1599,B1599,$E$2:E1599,"&gt;0")),"")</f>
        <v/>
      </c>
    </row>
    <row r="1600" spans="1:16" x14ac:dyDescent="0.35">
      <c r="A1600" s="51" t="str">
        <f t="shared" si="72"/>
        <v/>
      </c>
      <c r="B1600" s="102"/>
      <c r="C1600" s="4"/>
      <c r="D1600" s="14"/>
      <c r="E1600" s="14"/>
      <c r="F1600" s="14"/>
      <c r="G1600" s="82"/>
      <c r="H1600" s="107" t="str">
        <f>IF(B1600&lt;&gt;"",IF(OR(O1600=0,O1600=999),"",SUMIFS($E$2:E1600,$A$2:A1600,A1600)-SUMIFS($F$2:F1600,$A$2:A1600,A1600)),"")</f>
        <v/>
      </c>
      <c r="I1600" s="109" t="str">
        <f t="shared" si="74"/>
        <v/>
      </c>
      <c r="J1600" s="113"/>
      <c r="K1600" s="90"/>
      <c r="L1600" s="73"/>
      <c r="M1600" s="69" t="str">
        <f>IF(C1600&lt;&gt;"",DailyLog!$S$3,"")</f>
        <v/>
      </c>
      <c r="N1600" s="56" t="str">
        <f t="shared" si="73"/>
        <v/>
      </c>
      <c r="O1600" s="53" t="str">
        <f>IF($B1600&lt;&gt;"",IF(ISNUMBER(_xlfn.XMATCH($B1600,Language!$A$6:$E$6)),0,IF(ISNUMBER(_xlfn.XMATCH($B1600,Language!$A$29:$E$29)),'Lista de Prestatarios'!$B$3,VLOOKUP(B1600,'Lista de Prestatarios'!$A$2:$B$500,2,FALSE))),"")</f>
        <v/>
      </c>
      <c r="P1600" s="58" t="str">
        <f>IF(B1600&lt;&gt;"",IF(OR(D1600&gt;0,G1600&gt;0),COUNTIF($B$2:B1600,B1600),COUNTIFS($B$2:B1600,B1600,$E$2:E1600,"&gt;0")),"")</f>
        <v/>
      </c>
    </row>
    <row r="1601" spans="1:16" x14ac:dyDescent="0.35">
      <c r="A1601" s="51" t="str">
        <f t="shared" si="72"/>
        <v/>
      </c>
      <c r="B1601" s="102"/>
      <c r="C1601" s="4"/>
      <c r="D1601" s="14"/>
      <c r="E1601" s="14"/>
      <c r="F1601" s="14"/>
      <c r="G1601" s="82"/>
      <c r="H1601" s="107" t="str">
        <f>IF(B1601&lt;&gt;"",IF(OR(O1601=0,O1601=999),"",SUMIFS($E$2:E1601,$A$2:A1601,A1601)-SUMIFS($F$2:F1601,$A$2:A1601,A1601)),"")</f>
        <v/>
      </c>
      <c r="I1601" s="109" t="str">
        <f t="shared" si="74"/>
        <v/>
      </c>
      <c r="J1601" s="113"/>
      <c r="K1601" s="90"/>
      <c r="L1601" s="73"/>
      <c r="M1601" s="69" t="str">
        <f>IF(C1601&lt;&gt;"",DailyLog!$S$3,"")</f>
        <v/>
      </c>
      <c r="N1601" s="56" t="str">
        <f t="shared" si="73"/>
        <v/>
      </c>
      <c r="O1601" s="53" t="str">
        <f>IF($B1601&lt;&gt;"",IF(ISNUMBER(_xlfn.XMATCH($B1601,Language!$A$6:$E$6)),0,IF(ISNUMBER(_xlfn.XMATCH($B1601,Language!$A$29:$E$29)),'Lista de Prestatarios'!$B$3,VLOOKUP(B1601,'Lista de Prestatarios'!$A$2:$B$500,2,FALSE))),"")</f>
        <v/>
      </c>
      <c r="P1601" s="58" t="str">
        <f>IF(B1601&lt;&gt;"",IF(OR(D1601&gt;0,G1601&gt;0),COUNTIF($B$2:B1601,B1601),COUNTIFS($B$2:B1601,B1601,$E$2:E1601,"&gt;0")),"")</f>
        <v/>
      </c>
    </row>
    <row r="1602" spans="1:16" x14ac:dyDescent="0.35">
      <c r="A1602" s="51" t="str">
        <f t="shared" ref="A1602:A1665" si="75">IF(B1602&lt;&gt;"",O1602&amp;"."&amp;P1602,"")</f>
        <v/>
      </c>
      <c r="B1602" s="102"/>
      <c r="C1602" s="4"/>
      <c r="D1602" s="14"/>
      <c r="E1602" s="14"/>
      <c r="F1602" s="14"/>
      <c r="G1602" s="82"/>
      <c r="H1602" s="107" t="str">
        <f>IF(B1602&lt;&gt;"",IF(OR(O1602=0,O1602=999),"",SUMIFS($E$2:E1602,$A$2:A1602,A1602)-SUMIFS($F$2:F1602,$A$2:A1602,A1602)),"")</f>
        <v/>
      </c>
      <c r="I1602" s="109" t="str">
        <f t="shared" si="74"/>
        <v/>
      </c>
      <c r="J1602" s="113"/>
      <c r="K1602" s="90"/>
      <c r="L1602" s="73"/>
      <c r="M1602" s="69" t="str">
        <f>IF(C1602&lt;&gt;"",DailyLog!$S$3,"")</f>
        <v/>
      </c>
      <c r="N1602" s="56" t="str">
        <f t="shared" ref="N1602:N1665" si="76">IF(B1602&lt;&gt;"",COUNT(D1602:G1602),"")</f>
        <v/>
      </c>
      <c r="O1602" s="53" t="str">
        <f>IF($B1602&lt;&gt;"",IF(ISNUMBER(_xlfn.XMATCH($B1602,Language!$A$6:$E$6)),0,IF(ISNUMBER(_xlfn.XMATCH($B1602,Language!$A$29:$E$29)),'Lista de Prestatarios'!$B$3,VLOOKUP(B1602,'Lista de Prestatarios'!$A$2:$B$500,2,FALSE))),"")</f>
        <v/>
      </c>
      <c r="P1602" s="58" t="str">
        <f>IF(B1602&lt;&gt;"",IF(OR(D1602&gt;0,G1602&gt;0),COUNTIF($B$2:B1602,B1602),COUNTIFS($B$2:B1602,B1602,$E$2:E1602,"&gt;0")),"")</f>
        <v/>
      </c>
    </row>
    <row r="1603" spans="1:16" x14ac:dyDescent="0.35">
      <c r="A1603" s="51" t="str">
        <f t="shared" si="75"/>
        <v/>
      </c>
      <c r="B1603" s="102"/>
      <c r="C1603" s="4"/>
      <c r="D1603" s="14"/>
      <c r="E1603" s="14"/>
      <c r="F1603" s="14"/>
      <c r="G1603" s="82"/>
      <c r="H1603" s="107" t="str">
        <f>IF(B1603&lt;&gt;"",IF(OR(O1603=0,O1603=999),"",SUMIFS($E$2:E1603,$A$2:A1603,A1603)-SUMIFS($F$2:F1603,$A$2:A1603,A1603)),"")</f>
        <v/>
      </c>
      <c r="I1603" s="109" t="str">
        <f t="shared" si="74"/>
        <v/>
      </c>
      <c r="J1603" s="113"/>
      <c r="K1603" s="90"/>
      <c r="L1603" s="73"/>
      <c r="M1603" s="69" t="str">
        <f>IF(C1603&lt;&gt;"",DailyLog!$S$3,"")</f>
        <v/>
      </c>
      <c r="N1603" s="56" t="str">
        <f t="shared" si="76"/>
        <v/>
      </c>
      <c r="O1603" s="53" t="str">
        <f>IF($B1603&lt;&gt;"",IF(ISNUMBER(_xlfn.XMATCH($B1603,Language!$A$6:$E$6)),0,IF(ISNUMBER(_xlfn.XMATCH($B1603,Language!$A$29:$E$29)),'Lista de Prestatarios'!$B$3,VLOOKUP(B1603,'Lista de Prestatarios'!$A$2:$B$500,2,FALSE))),"")</f>
        <v/>
      </c>
      <c r="P1603" s="58" t="str">
        <f>IF(B1603&lt;&gt;"",IF(OR(D1603&gt;0,G1603&gt;0),COUNTIF($B$2:B1603,B1603),COUNTIFS($B$2:B1603,B1603,$E$2:E1603,"&gt;0")),"")</f>
        <v/>
      </c>
    </row>
    <row r="1604" spans="1:16" x14ac:dyDescent="0.35">
      <c r="A1604" s="51" t="str">
        <f t="shared" si="75"/>
        <v/>
      </c>
      <c r="B1604" s="102"/>
      <c r="C1604" s="4"/>
      <c r="D1604" s="14"/>
      <c r="E1604" s="14"/>
      <c r="F1604" s="14"/>
      <c r="G1604" s="82"/>
      <c r="H1604" s="107" t="str">
        <f>IF(B1604&lt;&gt;"",IF(OR(O1604=0,O1604=999),"",SUMIFS($E$2:E1604,$A$2:A1604,A1604)-SUMIFS($F$2:F1604,$A$2:A1604,A1604)),"")</f>
        <v/>
      </c>
      <c r="I1604" s="109" t="str">
        <f t="shared" ref="I1604:I1667" si="77">IF(B1604&lt;&gt;"",I1603+D1604-E1604+F1604-G1604,"")</f>
        <v/>
      </c>
      <c r="J1604" s="113"/>
      <c r="K1604" s="90"/>
      <c r="L1604" s="73"/>
      <c r="M1604" s="69" t="str">
        <f>IF(C1604&lt;&gt;"",DailyLog!$S$3,"")</f>
        <v/>
      </c>
      <c r="N1604" s="56" t="str">
        <f t="shared" si="76"/>
        <v/>
      </c>
      <c r="O1604" s="53" t="str">
        <f>IF($B1604&lt;&gt;"",IF(ISNUMBER(_xlfn.XMATCH($B1604,Language!$A$6:$E$6)),0,IF(ISNUMBER(_xlfn.XMATCH($B1604,Language!$A$29:$E$29)),'Lista de Prestatarios'!$B$3,VLOOKUP(B1604,'Lista de Prestatarios'!$A$2:$B$500,2,FALSE))),"")</f>
        <v/>
      </c>
      <c r="P1604" s="58" t="str">
        <f>IF(B1604&lt;&gt;"",IF(OR(D1604&gt;0,G1604&gt;0),COUNTIF($B$2:B1604,B1604),COUNTIFS($B$2:B1604,B1604,$E$2:E1604,"&gt;0")),"")</f>
        <v/>
      </c>
    </row>
    <row r="1605" spans="1:16" x14ac:dyDescent="0.35">
      <c r="A1605" s="51" t="str">
        <f t="shared" si="75"/>
        <v/>
      </c>
      <c r="B1605" s="102"/>
      <c r="C1605" s="4"/>
      <c r="D1605" s="14"/>
      <c r="E1605" s="14"/>
      <c r="F1605" s="14"/>
      <c r="G1605" s="82"/>
      <c r="H1605" s="107" t="str">
        <f>IF(B1605&lt;&gt;"",IF(OR(O1605=0,O1605=999),"",SUMIFS($E$2:E1605,$A$2:A1605,A1605)-SUMIFS($F$2:F1605,$A$2:A1605,A1605)),"")</f>
        <v/>
      </c>
      <c r="I1605" s="109" t="str">
        <f t="shared" si="77"/>
        <v/>
      </c>
      <c r="J1605" s="113"/>
      <c r="K1605" s="90"/>
      <c r="L1605" s="73"/>
      <c r="M1605" s="69" t="str">
        <f>IF(C1605&lt;&gt;"",DailyLog!$S$3,"")</f>
        <v/>
      </c>
      <c r="N1605" s="56" t="str">
        <f t="shared" si="76"/>
        <v/>
      </c>
      <c r="O1605" s="53" t="str">
        <f>IF($B1605&lt;&gt;"",IF(ISNUMBER(_xlfn.XMATCH($B1605,Language!$A$6:$E$6)),0,IF(ISNUMBER(_xlfn.XMATCH($B1605,Language!$A$29:$E$29)),'Lista de Prestatarios'!$B$3,VLOOKUP(B1605,'Lista de Prestatarios'!$A$2:$B$500,2,FALSE))),"")</f>
        <v/>
      </c>
      <c r="P1605" s="58" t="str">
        <f>IF(B1605&lt;&gt;"",IF(OR(D1605&gt;0,G1605&gt;0),COUNTIF($B$2:B1605,B1605),COUNTIFS($B$2:B1605,B1605,$E$2:E1605,"&gt;0")),"")</f>
        <v/>
      </c>
    </row>
    <row r="1606" spans="1:16" x14ac:dyDescent="0.35">
      <c r="A1606" s="51" t="str">
        <f t="shared" si="75"/>
        <v/>
      </c>
      <c r="B1606" s="102"/>
      <c r="C1606" s="4"/>
      <c r="D1606" s="14"/>
      <c r="E1606" s="14"/>
      <c r="F1606" s="14"/>
      <c r="G1606" s="82"/>
      <c r="H1606" s="107" t="str">
        <f>IF(B1606&lt;&gt;"",IF(OR(O1606=0,O1606=999),"",SUMIFS($E$2:E1606,$A$2:A1606,A1606)-SUMIFS($F$2:F1606,$A$2:A1606,A1606)),"")</f>
        <v/>
      </c>
      <c r="I1606" s="109" t="str">
        <f t="shared" si="77"/>
        <v/>
      </c>
      <c r="J1606" s="113"/>
      <c r="K1606" s="90"/>
      <c r="L1606" s="73"/>
      <c r="M1606" s="69" t="str">
        <f>IF(C1606&lt;&gt;"",DailyLog!$S$3,"")</f>
        <v/>
      </c>
      <c r="N1606" s="56" t="str">
        <f t="shared" si="76"/>
        <v/>
      </c>
      <c r="O1606" s="53" t="str">
        <f>IF($B1606&lt;&gt;"",IF(ISNUMBER(_xlfn.XMATCH($B1606,Language!$A$6:$E$6)),0,IF(ISNUMBER(_xlfn.XMATCH($B1606,Language!$A$29:$E$29)),'Lista de Prestatarios'!$B$3,VLOOKUP(B1606,'Lista de Prestatarios'!$A$2:$B$500,2,FALSE))),"")</f>
        <v/>
      </c>
      <c r="P1606" s="58" t="str">
        <f>IF(B1606&lt;&gt;"",IF(OR(D1606&gt;0,G1606&gt;0),COUNTIF($B$2:B1606,B1606),COUNTIFS($B$2:B1606,B1606,$E$2:E1606,"&gt;0")),"")</f>
        <v/>
      </c>
    </row>
    <row r="1607" spans="1:16" x14ac:dyDescent="0.35">
      <c r="A1607" s="51" t="str">
        <f t="shared" si="75"/>
        <v/>
      </c>
      <c r="B1607" s="102"/>
      <c r="C1607" s="4"/>
      <c r="D1607" s="14"/>
      <c r="E1607" s="14"/>
      <c r="F1607" s="14"/>
      <c r="G1607" s="82"/>
      <c r="H1607" s="107" t="str">
        <f>IF(B1607&lt;&gt;"",IF(OR(O1607=0,O1607=999),"",SUMIFS($E$2:E1607,$A$2:A1607,A1607)-SUMIFS($F$2:F1607,$A$2:A1607,A1607)),"")</f>
        <v/>
      </c>
      <c r="I1607" s="109" t="str">
        <f t="shared" si="77"/>
        <v/>
      </c>
      <c r="J1607" s="113"/>
      <c r="K1607" s="90"/>
      <c r="L1607" s="73"/>
      <c r="M1607" s="69" t="str">
        <f>IF(C1607&lt;&gt;"",DailyLog!$S$3,"")</f>
        <v/>
      </c>
      <c r="N1607" s="56" t="str">
        <f t="shared" si="76"/>
        <v/>
      </c>
      <c r="O1607" s="53" t="str">
        <f>IF($B1607&lt;&gt;"",IF(ISNUMBER(_xlfn.XMATCH($B1607,Language!$A$6:$E$6)),0,IF(ISNUMBER(_xlfn.XMATCH($B1607,Language!$A$29:$E$29)),'Lista de Prestatarios'!$B$3,VLOOKUP(B1607,'Lista de Prestatarios'!$A$2:$B$500,2,FALSE))),"")</f>
        <v/>
      </c>
      <c r="P1607" s="58" t="str">
        <f>IF(B1607&lt;&gt;"",IF(OR(D1607&gt;0,G1607&gt;0),COUNTIF($B$2:B1607,B1607),COUNTIFS($B$2:B1607,B1607,$E$2:E1607,"&gt;0")),"")</f>
        <v/>
      </c>
    </row>
    <row r="1608" spans="1:16" x14ac:dyDescent="0.35">
      <c r="A1608" s="51" t="str">
        <f t="shared" si="75"/>
        <v/>
      </c>
      <c r="B1608" s="102"/>
      <c r="C1608" s="4"/>
      <c r="D1608" s="14"/>
      <c r="E1608" s="14"/>
      <c r="F1608" s="14"/>
      <c r="G1608" s="82"/>
      <c r="H1608" s="107" t="str">
        <f>IF(B1608&lt;&gt;"",IF(OR(O1608=0,O1608=999),"",SUMIFS($E$2:E1608,$A$2:A1608,A1608)-SUMIFS($F$2:F1608,$A$2:A1608,A1608)),"")</f>
        <v/>
      </c>
      <c r="I1608" s="109" t="str">
        <f t="shared" si="77"/>
        <v/>
      </c>
      <c r="J1608" s="113"/>
      <c r="K1608" s="90"/>
      <c r="L1608" s="73"/>
      <c r="M1608" s="69" t="str">
        <f>IF(C1608&lt;&gt;"",DailyLog!$S$3,"")</f>
        <v/>
      </c>
      <c r="N1608" s="56" t="str">
        <f t="shared" si="76"/>
        <v/>
      </c>
      <c r="O1608" s="53" t="str">
        <f>IF($B1608&lt;&gt;"",IF(ISNUMBER(_xlfn.XMATCH($B1608,Language!$A$6:$E$6)),0,IF(ISNUMBER(_xlfn.XMATCH($B1608,Language!$A$29:$E$29)),'Lista de Prestatarios'!$B$3,VLOOKUP(B1608,'Lista de Prestatarios'!$A$2:$B$500,2,FALSE))),"")</f>
        <v/>
      </c>
      <c r="P1608" s="58" t="str">
        <f>IF(B1608&lt;&gt;"",IF(OR(D1608&gt;0,G1608&gt;0),COUNTIF($B$2:B1608,B1608),COUNTIFS($B$2:B1608,B1608,$E$2:E1608,"&gt;0")),"")</f>
        <v/>
      </c>
    </row>
    <row r="1609" spans="1:16" x14ac:dyDescent="0.35">
      <c r="A1609" s="51" t="str">
        <f t="shared" si="75"/>
        <v/>
      </c>
      <c r="B1609" s="102"/>
      <c r="C1609" s="4"/>
      <c r="D1609" s="14"/>
      <c r="E1609" s="14"/>
      <c r="F1609" s="14"/>
      <c r="G1609" s="82"/>
      <c r="H1609" s="107" t="str">
        <f>IF(B1609&lt;&gt;"",IF(OR(O1609=0,O1609=999),"",SUMIFS($E$2:E1609,$A$2:A1609,A1609)-SUMIFS($F$2:F1609,$A$2:A1609,A1609)),"")</f>
        <v/>
      </c>
      <c r="I1609" s="109" t="str">
        <f t="shared" si="77"/>
        <v/>
      </c>
      <c r="J1609" s="113"/>
      <c r="K1609" s="90"/>
      <c r="L1609" s="73"/>
      <c r="M1609" s="69" t="str">
        <f>IF(C1609&lt;&gt;"",DailyLog!$S$3,"")</f>
        <v/>
      </c>
      <c r="N1609" s="56" t="str">
        <f t="shared" si="76"/>
        <v/>
      </c>
      <c r="O1609" s="53" t="str">
        <f>IF($B1609&lt;&gt;"",IF(ISNUMBER(_xlfn.XMATCH($B1609,Language!$A$6:$E$6)),0,IF(ISNUMBER(_xlfn.XMATCH($B1609,Language!$A$29:$E$29)),'Lista de Prestatarios'!$B$3,VLOOKUP(B1609,'Lista de Prestatarios'!$A$2:$B$500,2,FALSE))),"")</f>
        <v/>
      </c>
      <c r="P1609" s="58" t="str">
        <f>IF(B1609&lt;&gt;"",IF(OR(D1609&gt;0,G1609&gt;0),COUNTIF($B$2:B1609,B1609),COUNTIFS($B$2:B1609,B1609,$E$2:E1609,"&gt;0")),"")</f>
        <v/>
      </c>
    </row>
    <row r="1610" spans="1:16" x14ac:dyDescent="0.35">
      <c r="A1610" s="51" t="str">
        <f t="shared" si="75"/>
        <v/>
      </c>
      <c r="B1610" s="102"/>
      <c r="C1610" s="4"/>
      <c r="D1610" s="14"/>
      <c r="E1610" s="14"/>
      <c r="F1610" s="14"/>
      <c r="G1610" s="82"/>
      <c r="H1610" s="107" t="str">
        <f>IF(B1610&lt;&gt;"",IF(OR(O1610=0,O1610=999),"",SUMIFS($E$2:E1610,$A$2:A1610,A1610)-SUMIFS($F$2:F1610,$A$2:A1610,A1610)),"")</f>
        <v/>
      </c>
      <c r="I1610" s="109" t="str">
        <f t="shared" si="77"/>
        <v/>
      </c>
      <c r="J1610" s="113"/>
      <c r="K1610" s="90"/>
      <c r="L1610" s="73"/>
      <c r="M1610" s="69" t="str">
        <f>IF(C1610&lt;&gt;"",DailyLog!$S$3,"")</f>
        <v/>
      </c>
      <c r="N1610" s="56" t="str">
        <f t="shared" si="76"/>
        <v/>
      </c>
      <c r="O1610" s="53" t="str">
        <f>IF($B1610&lt;&gt;"",IF(ISNUMBER(_xlfn.XMATCH($B1610,Language!$A$6:$E$6)),0,IF(ISNUMBER(_xlfn.XMATCH($B1610,Language!$A$29:$E$29)),'Lista de Prestatarios'!$B$3,VLOOKUP(B1610,'Lista de Prestatarios'!$A$2:$B$500,2,FALSE))),"")</f>
        <v/>
      </c>
      <c r="P1610" s="58" t="str">
        <f>IF(B1610&lt;&gt;"",IF(OR(D1610&gt;0,G1610&gt;0),COUNTIF($B$2:B1610,B1610),COUNTIFS($B$2:B1610,B1610,$E$2:E1610,"&gt;0")),"")</f>
        <v/>
      </c>
    </row>
    <row r="1611" spans="1:16" x14ac:dyDescent="0.35">
      <c r="A1611" s="51" t="str">
        <f t="shared" si="75"/>
        <v/>
      </c>
      <c r="B1611" s="102"/>
      <c r="C1611" s="4"/>
      <c r="D1611" s="14"/>
      <c r="E1611" s="14"/>
      <c r="F1611" s="14"/>
      <c r="G1611" s="82"/>
      <c r="H1611" s="107" t="str">
        <f>IF(B1611&lt;&gt;"",IF(OR(O1611=0,O1611=999),"",SUMIFS($E$2:E1611,$A$2:A1611,A1611)-SUMIFS($F$2:F1611,$A$2:A1611,A1611)),"")</f>
        <v/>
      </c>
      <c r="I1611" s="109" t="str">
        <f t="shared" si="77"/>
        <v/>
      </c>
      <c r="J1611" s="113"/>
      <c r="K1611" s="90"/>
      <c r="L1611" s="73"/>
      <c r="M1611" s="69" t="str">
        <f>IF(C1611&lt;&gt;"",DailyLog!$S$3,"")</f>
        <v/>
      </c>
      <c r="N1611" s="56" t="str">
        <f t="shared" si="76"/>
        <v/>
      </c>
      <c r="O1611" s="53" t="str">
        <f>IF($B1611&lt;&gt;"",IF(ISNUMBER(_xlfn.XMATCH($B1611,Language!$A$6:$E$6)),0,IF(ISNUMBER(_xlfn.XMATCH($B1611,Language!$A$29:$E$29)),'Lista de Prestatarios'!$B$3,VLOOKUP(B1611,'Lista de Prestatarios'!$A$2:$B$500,2,FALSE))),"")</f>
        <v/>
      </c>
      <c r="P1611" s="58" t="str">
        <f>IF(B1611&lt;&gt;"",IF(OR(D1611&gt;0,G1611&gt;0),COUNTIF($B$2:B1611,B1611),COUNTIFS($B$2:B1611,B1611,$E$2:E1611,"&gt;0")),"")</f>
        <v/>
      </c>
    </row>
    <row r="1612" spans="1:16" x14ac:dyDescent="0.35">
      <c r="A1612" s="51" t="str">
        <f t="shared" si="75"/>
        <v/>
      </c>
      <c r="B1612" s="102"/>
      <c r="C1612" s="4"/>
      <c r="D1612" s="14"/>
      <c r="E1612" s="14"/>
      <c r="F1612" s="14"/>
      <c r="G1612" s="82"/>
      <c r="H1612" s="107" t="str">
        <f>IF(B1612&lt;&gt;"",IF(OR(O1612=0,O1612=999),"",SUMIFS($E$2:E1612,$A$2:A1612,A1612)-SUMIFS($F$2:F1612,$A$2:A1612,A1612)),"")</f>
        <v/>
      </c>
      <c r="I1612" s="109" t="str">
        <f t="shared" si="77"/>
        <v/>
      </c>
      <c r="J1612" s="113"/>
      <c r="K1612" s="90"/>
      <c r="L1612" s="73"/>
      <c r="M1612" s="69" t="str">
        <f>IF(C1612&lt;&gt;"",DailyLog!$S$3,"")</f>
        <v/>
      </c>
      <c r="N1612" s="56" t="str">
        <f t="shared" si="76"/>
        <v/>
      </c>
      <c r="O1612" s="53" t="str">
        <f>IF($B1612&lt;&gt;"",IF(ISNUMBER(_xlfn.XMATCH($B1612,Language!$A$6:$E$6)),0,IF(ISNUMBER(_xlfn.XMATCH($B1612,Language!$A$29:$E$29)),'Lista de Prestatarios'!$B$3,VLOOKUP(B1612,'Lista de Prestatarios'!$A$2:$B$500,2,FALSE))),"")</f>
        <v/>
      </c>
      <c r="P1612" s="58" t="str">
        <f>IF(B1612&lt;&gt;"",IF(OR(D1612&gt;0,G1612&gt;0),COUNTIF($B$2:B1612,B1612),COUNTIFS($B$2:B1612,B1612,$E$2:E1612,"&gt;0")),"")</f>
        <v/>
      </c>
    </row>
    <row r="1613" spans="1:16" x14ac:dyDescent="0.35">
      <c r="A1613" s="51" t="str">
        <f t="shared" si="75"/>
        <v/>
      </c>
      <c r="B1613" s="102"/>
      <c r="C1613" s="4"/>
      <c r="D1613" s="14"/>
      <c r="E1613" s="14"/>
      <c r="F1613" s="14"/>
      <c r="G1613" s="82"/>
      <c r="H1613" s="107" t="str">
        <f>IF(B1613&lt;&gt;"",IF(OR(O1613=0,O1613=999),"",SUMIFS($E$2:E1613,$A$2:A1613,A1613)-SUMIFS($F$2:F1613,$A$2:A1613,A1613)),"")</f>
        <v/>
      </c>
      <c r="I1613" s="109" t="str">
        <f t="shared" si="77"/>
        <v/>
      </c>
      <c r="J1613" s="113"/>
      <c r="K1613" s="90"/>
      <c r="L1613" s="73"/>
      <c r="M1613" s="69" t="str">
        <f>IF(C1613&lt;&gt;"",DailyLog!$S$3,"")</f>
        <v/>
      </c>
      <c r="N1613" s="56" t="str">
        <f t="shared" si="76"/>
        <v/>
      </c>
      <c r="O1613" s="53" t="str">
        <f>IF($B1613&lt;&gt;"",IF(ISNUMBER(_xlfn.XMATCH($B1613,Language!$A$6:$E$6)),0,IF(ISNUMBER(_xlfn.XMATCH($B1613,Language!$A$29:$E$29)),'Lista de Prestatarios'!$B$3,VLOOKUP(B1613,'Lista de Prestatarios'!$A$2:$B$500,2,FALSE))),"")</f>
        <v/>
      </c>
      <c r="P1613" s="58" t="str">
        <f>IF(B1613&lt;&gt;"",IF(OR(D1613&gt;0,G1613&gt;0),COUNTIF($B$2:B1613,B1613),COUNTIFS($B$2:B1613,B1613,$E$2:E1613,"&gt;0")),"")</f>
        <v/>
      </c>
    </row>
    <row r="1614" spans="1:16" x14ac:dyDescent="0.35">
      <c r="A1614" s="51" t="str">
        <f t="shared" si="75"/>
        <v/>
      </c>
      <c r="B1614" s="102"/>
      <c r="C1614" s="4"/>
      <c r="D1614" s="14"/>
      <c r="E1614" s="14"/>
      <c r="F1614" s="14"/>
      <c r="G1614" s="82"/>
      <c r="H1614" s="107" t="str">
        <f>IF(B1614&lt;&gt;"",IF(OR(O1614=0,O1614=999),"",SUMIFS($E$2:E1614,$A$2:A1614,A1614)-SUMIFS($F$2:F1614,$A$2:A1614,A1614)),"")</f>
        <v/>
      </c>
      <c r="I1614" s="109" t="str">
        <f t="shared" si="77"/>
        <v/>
      </c>
      <c r="J1614" s="113"/>
      <c r="K1614" s="90"/>
      <c r="L1614" s="73"/>
      <c r="M1614" s="69" t="str">
        <f>IF(C1614&lt;&gt;"",DailyLog!$S$3,"")</f>
        <v/>
      </c>
      <c r="N1614" s="56" t="str">
        <f t="shared" si="76"/>
        <v/>
      </c>
      <c r="O1614" s="53" t="str">
        <f>IF($B1614&lt;&gt;"",IF(ISNUMBER(_xlfn.XMATCH($B1614,Language!$A$6:$E$6)),0,IF(ISNUMBER(_xlfn.XMATCH($B1614,Language!$A$29:$E$29)),'Lista de Prestatarios'!$B$3,VLOOKUP(B1614,'Lista de Prestatarios'!$A$2:$B$500,2,FALSE))),"")</f>
        <v/>
      </c>
      <c r="P1614" s="58" t="str">
        <f>IF(B1614&lt;&gt;"",IF(OR(D1614&gt;0,G1614&gt;0),COUNTIF($B$2:B1614,B1614),COUNTIFS($B$2:B1614,B1614,$E$2:E1614,"&gt;0")),"")</f>
        <v/>
      </c>
    </row>
    <row r="1615" spans="1:16" x14ac:dyDescent="0.35">
      <c r="A1615" s="51" t="str">
        <f t="shared" si="75"/>
        <v/>
      </c>
      <c r="B1615" s="102"/>
      <c r="C1615" s="4"/>
      <c r="D1615" s="14"/>
      <c r="E1615" s="14"/>
      <c r="F1615" s="14"/>
      <c r="G1615" s="82"/>
      <c r="H1615" s="107" t="str">
        <f>IF(B1615&lt;&gt;"",IF(OR(O1615=0,O1615=999),"",SUMIFS($E$2:E1615,$A$2:A1615,A1615)-SUMIFS($F$2:F1615,$A$2:A1615,A1615)),"")</f>
        <v/>
      </c>
      <c r="I1615" s="109" t="str">
        <f t="shared" si="77"/>
        <v/>
      </c>
      <c r="J1615" s="113"/>
      <c r="K1615" s="90"/>
      <c r="L1615" s="73"/>
      <c r="M1615" s="69" t="str">
        <f>IF(C1615&lt;&gt;"",DailyLog!$S$3,"")</f>
        <v/>
      </c>
      <c r="N1615" s="56" t="str">
        <f t="shared" si="76"/>
        <v/>
      </c>
      <c r="O1615" s="53" t="str">
        <f>IF($B1615&lt;&gt;"",IF(ISNUMBER(_xlfn.XMATCH($B1615,Language!$A$6:$E$6)),0,IF(ISNUMBER(_xlfn.XMATCH($B1615,Language!$A$29:$E$29)),'Lista de Prestatarios'!$B$3,VLOOKUP(B1615,'Lista de Prestatarios'!$A$2:$B$500,2,FALSE))),"")</f>
        <v/>
      </c>
      <c r="P1615" s="58" t="str">
        <f>IF(B1615&lt;&gt;"",IF(OR(D1615&gt;0,G1615&gt;0),COUNTIF($B$2:B1615,B1615),COUNTIFS($B$2:B1615,B1615,$E$2:E1615,"&gt;0")),"")</f>
        <v/>
      </c>
    </row>
    <row r="1616" spans="1:16" x14ac:dyDescent="0.35">
      <c r="A1616" s="51" t="str">
        <f t="shared" si="75"/>
        <v/>
      </c>
      <c r="B1616" s="102"/>
      <c r="C1616" s="4"/>
      <c r="D1616" s="14"/>
      <c r="E1616" s="14"/>
      <c r="F1616" s="14"/>
      <c r="G1616" s="82"/>
      <c r="H1616" s="107" t="str">
        <f>IF(B1616&lt;&gt;"",IF(OR(O1616=0,O1616=999),"",SUMIFS($E$2:E1616,$A$2:A1616,A1616)-SUMIFS($F$2:F1616,$A$2:A1616,A1616)),"")</f>
        <v/>
      </c>
      <c r="I1616" s="109" t="str">
        <f t="shared" si="77"/>
        <v/>
      </c>
      <c r="J1616" s="113"/>
      <c r="K1616" s="90"/>
      <c r="L1616" s="73"/>
      <c r="M1616" s="69" t="str">
        <f>IF(C1616&lt;&gt;"",DailyLog!$S$3,"")</f>
        <v/>
      </c>
      <c r="N1616" s="56" t="str">
        <f t="shared" si="76"/>
        <v/>
      </c>
      <c r="O1616" s="53" t="str">
        <f>IF($B1616&lt;&gt;"",IF(ISNUMBER(_xlfn.XMATCH($B1616,Language!$A$6:$E$6)),0,IF(ISNUMBER(_xlfn.XMATCH($B1616,Language!$A$29:$E$29)),'Lista de Prestatarios'!$B$3,VLOOKUP(B1616,'Lista de Prestatarios'!$A$2:$B$500,2,FALSE))),"")</f>
        <v/>
      </c>
      <c r="P1616" s="58" t="str">
        <f>IF(B1616&lt;&gt;"",IF(OR(D1616&gt;0,G1616&gt;0),COUNTIF($B$2:B1616,B1616),COUNTIFS($B$2:B1616,B1616,$E$2:E1616,"&gt;0")),"")</f>
        <v/>
      </c>
    </row>
    <row r="1617" spans="1:16" x14ac:dyDescent="0.35">
      <c r="A1617" s="51" t="str">
        <f t="shared" si="75"/>
        <v/>
      </c>
      <c r="B1617" s="102"/>
      <c r="C1617" s="4"/>
      <c r="D1617" s="14"/>
      <c r="E1617" s="14"/>
      <c r="F1617" s="14"/>
      <c r="G1617" s="82"/>
      <c r="H1617" s="107" t="str">
        <f>IF(B1617&lt;&gt;"",IF(OR(O1617=0,O1617=999),"",SUMIFS($E$2:E1617,$A$2:A1617,A1617)-SUMIFS($F$2:F1617,$A$2:A1617,A1617)),"")</f>
        <v/>
      </c>
      <c r="I1617" s="109" t="str">
        <f t="shared" si="77"/>
        <v/>
      </c>
      <c r="J1617" s="113"/>
      <c r="K1617" s="90"/>
      <c r="L1617" s="73"/>
      <c r="M1617" s="69" t="str">
        <f>IF(C1617&lt;&gt;"",DailyLog!$S$3,"")</f>
        <v/>
      </c>
      <c r="N1617" s="56" t="str">
        <f t="shared" si="76"/>
        <v/>
      </c>
      <c r="O1617" s="53" t="str">
        <f>IF($B1617&lt;&gt;"",IF(ISNUMBER(_xlfn.XMATCH($B1617,Language!$A$6:$E$6)),0,IF(ISNUMBER(_xlfn.XMATCH($B1617,Language!$A$29:$E$29)),'Lista de Prestatarios'!$B$3,VLOOKUP(B1617,'Lista de Prestatarios'!$A$2:$B$500,2,FALSE))),"")</f>
        <v/>
      </c>
      <c r="P1617" s="58" t="str">
        <f>IF(B1617&lt;&gt;"",IF(OR(D1617&gt;0,G1617&gt;0),COUNTIF($B$2:B1617,B1617),COUNTIFS($B$2:B1617,B1617,$E$2:E1617,"&gt;0")),"")</f>
        <v/>
      </c>
    </row>
    <row r="1618" spans="1:16" x14ac:dyDescent="0.35">
      <c r="A1618" s="51" t="str">
        <f t="shared" si="75"/>
        <v/>
      </c>
      <c r="B1618" s="102"/>
      <c r="C1618" s="4"/>
      <c r="D1618" s="14"/>
      <c r="E1618" s="14"/>
      <c r="F1618" s="14"/>
      <c r="G1618" s="82"/>
      <c r="H1618" s="107" t="str">
        <f>IF(B1618&lt;&gt;"",IF(OR(O1618=0,O1618=999),"",SUMIFS($E$2:E1618,$A$2:A1618,A1618)-SUMIFS($F$2:F1618,$A$2:A1618,A1618)),"")</f>
        <v/>
      </c>
      <c r="I1618" s="109" t="str">
        <f t="shared" si="77"/>
        <v/>
      </c>
      <c r="J1618" s="113"/>
      <c r="K1618" s="90"/>
      <c r="L1618" s="73"/>
      <c r="M1618" s="69" t="str">
        <f>IF(C1618&lt;&gt;"",DailyLog!$S$3,"")</f>
        <v/>
      </c>
      <c r="N1618" s="56" t="str">
        <f t="shared" si="76"/>
        <v/>
      </c>
      <c r="O1618" s="53" t="str">
        <f>IF($B1618&lt;&gt;"",IF(ISNUMBER(_xlfn.XMATCH($B1618,Language!$A$6:$E$6)),0,IF(ISNUMBER(_xlfn.XMATCH($B1618,Language!$A$29:$E$29)),'Lista de Prestatarios'!$B$3,VLOOKUP(B1618,'Lista de Prestatarios'!$A$2:$B$500,2,FALSE))),"")</f>
        <v/>
      </c>
      <c r="P1618" s="58" t="str">
        <f>IF(B1618&lt;&gt;"",IF(OR(D1618&gt;0,G1618&gt;0),COUNTIF($B$2:B1618,B1618),COUNTIFS($B$2:B1618,B1618,$E$2:E1618,"&gt;0")),"")</f>
        <v/>
      </c>
    </row>
    <row r="1619" spans="1:16" x14ac:dyDescent="0.35">
      <c r="A1619" s="51" t="str">
        <f t="shared" si="75"/>
        <v/>
      </c>
      <c r="B1619" s="102"/>
      <c r="C1619" s="4"/>
      <c r="D1619" s="14"/>
      <c r="E1619" s="14"/>
      <c r="F1619" s="14"/>
      <c r="G1619" s="82"/>
      <c r="H1619" s="107" t="str">
        <f>IF(B1619&lt;&gt;"",IF(OR(O1619=0,O1619=999),"",SUMIFS($E$2:E1619,$A$2:A1619,A1619)-SUMIFS($F$2:F1619,$A$2:A1619,A1619)),"")</f>
        <v/>
      </c>
      <c r="I1619" s="109" t="str">
        <f t="shared" si="77"/>
        <v/>
      </c>
      <c r="J1619" s="113"/>
      <c r="K1619" s="90"/>
      <c r="L1619" s="73"/>
      <c r="M1619" s="69" t="str">
        <f>IF(C1619&lt;&gt;"",DailyLog!$S$3,"")</f>
        <v/>
      </c>
      <c r="N1619" s="56" t="str">
        <f t="shared" si="76"/>
        <v/>
      </c>
      <c r="O1619" s="53" t="str">
        <f>IF($B1619&lt;&gt;"",IF(ISNUMBER(_xlfn.XMATCH($B1619,Language!$A$6:$E$6)),0,IF(ISNUMBER(_xlfn.XMATCH($B1619,Language!$A$29:$E$29)),'Lista de Prestatarios'!$B$3,VLOOKUP(B1619,'Lista de Prestatarios'!$A$2:$B$500,2,FALSE))),"")</f>
        <v/>
      </c>
      <c r="P1619" s="58" t="str">
        <f>IF(B1619&lt;&gt;"",IF(OR(D1619&gt;0,G1619&gt;0),COUNTIF($B$2:B1619,B1619),COUNTIFS($B$2:B1619,B1619,$E$2:E1619,"&gt;0")),"")</f>
        <v/>
      </c>
    </row>
    <row r="1620" spans="1:16" x14ac:dyDescent="0.35">
      <c r="A1620" s="51" t="str">
        <f t="shared" si="75"/>
        <v/>
      </c>
      <c r="B1620" s="102"/>
      <c r="C1620" s="4"/>
      <c r="D1620" s="14"/>
      <c r="E1620" s="14"/>
      <c r="F1620" s="14"/>
      <c r="G1620" s="82"/>
      <c r="H1620" s="107" t="str">
        <f>IF(B1620&lt;&gt;"",IF(OR(O1620=0,O1620=999),"",SUMIFS($E$2:E1620,$A$2:A1620,A1620)-SUMIFS($F$2:F1620,$A$2:A1620,A1620)),"")</f>
        <v/>
      </c>
      <c r="I1620" s="109" t="str">
        <f t="shared" si="77"/>
        <v/>
      </c>
      <c r="J1620" s="113"/>
      <c r="K1620" s="90"/>
      <c r="L1620" s="73"/>
      <c r="M1620" s="69" t="str">
        <f>IF(C1620&lt;&gt;"",DailyLog!$S$3,"")</f>
        <v/>
      </c>
      <c r="N1620" s="56" t="str">
        <f t="shared" si="76"/>
        <v/>
      </c>
      <c r="O1620" s="53" t="str">
        <f>IF($B1620&lt;&gt;"",IF(ISNUMBER(_xlfn.XMATCH($B1620,Language!$A$6:$E$6)),0,IF(ISNUMBER(_xlfn.XMATCH($B1620,Language!$A$29:$E$29)),'Lista de Prestatarios'!$B$3,VLOOKUP(B1620,'Lista de Prestatarios'!$A$2:$B$500,2,FALSE))),"")</f>
        <v/>
      </c>
      <c r="P1620" s="58" t="str">
        <f>IF(B1620&lt;&gt;"",IF(OR(D1620&gt;0,G1620&gt;0),COUNTIF($B$2:B1620,B1620),COUNTIFS($B$2:B1620,B1620,$E$2:E1620,"&gt;0")),"")</f>
        <v/>
      </c>
    </row>
    <row r="1621" spans="1:16" x14ac:dyDescent="0.35">
      <c r="A1621" s="51" t="str">
        <f t="shared" si="75"/>
        <v/>
      </c>
      <c r="B1621" s="102"/>
      <c r="C1621" s="4"/>
      <c r="D1621" s="14"/>
      <c r="E1621" s="14"/>
      <c r="F1621" s="14"/>
      <c r="G1621" s="82"/>
      <c r="H1621" s="107" t="str">
        <f>IF(B1621&lt;&gt;"",IF(OR(O1621=0,O1621=999),"",SUMIFS($E$2:E1621,$A$2:A1621,A1621)-SUMIFS($F$2:F1621,$A$2:A1621,A1621)),"")</f>
        <v/>
      </c>
      <c r="I1621" s="109" t="str">
        <f t="shared" si="77"/>
        <v/>
      </c>
      <c r="J1621" s="113"/>
      <c r="K1621" s="90"/>
      <c r="L1621" s="73"/>
      <c r="M1621" s="69" t="str">
        <f>IF(C1621&lt;&gt;"",DailyLog!$S$3,"")</f>
        <v/>
      </c>
      <c r="N1621" s="56" t="str">
        <f t="shared" si="76"/>
        <v/>
      </c>
      <c r="O1621" s="53" t="str">
        <f>IF($B1621&lt;&gt;"",IF(ISNUMBER(_xlfn.XMATCH($B1621,Language!$A$6:$E$6)),0,IF(ISNUMBER(_xlfn.XMATCH($B1621,Language!$A$29:$E$29)),'Lista de Prestatarios'!$B$3,VLOOKUP(B1621,'Lista de Prestatarios'!$A$2:$B$500,2,FALSE))),"")</f>
        <v/>
      </c>
      <c r="P1621" s="58" t="str">
        <f>IF(B1621&lt;&gt;"",IF(OR(D1621&gt;0,G1621&gt;0),COUNTIF($B$2:B1621,B1621),COUNTIFS($B$2:B1621,B1621,$E$2:E1621,"&gt;0")),"")</f>
        <v/>
      </c>
    </row>
    <row r="1622" spans="1:16" x14ac:dyDescent="0.35">
      <c r="A1622" s="51" t="str">
        <f t="shared" si="75"/>
        <v/>
      </c>
      <c r="B1622" s="102"/>
      <c r="C1622" s="4"/>
      <c r="D1622" s="14"/>
      <c r="E1622" s="14"/>
      <c r="F1622" s="14"/>
      <c r="G1622" s="82"/>
      <c r="H1622" s="107" t="str">
        <f>IF(B1622&lt;&gt;"",IF(OR(O1622=0,O1622=999),"",SUMIFS($E$2:E1622,$A$2:A1622,A1622)-SUMIFS($F$2:F1622,$A$2:A1622,A1622)),"")</f>
        <v/>
      </c>
      <c r="I1622" s="109" t="str">
        <f t="shared" si="77"/>
        <v/>
      </c>
      <c r="J1622" s="113"/>
      <c r="K1622" s="90"/>
      <c r="L1622" s="73"/>
      <c r="M1622" s="69" t="str">
        <f>IF(C1622&lt;&gt;"",DailyLog!$S$3,"")</f>
        <v/>
      </c>
      <c r="N1622" s="56" t="str">
        <f t="shared" si="76"/>
        <v/>
      </c>
      <c r="O1622" s="53" t="str">
        <f>IF($B1622&lt;&gt;"",IF(ISNUMBER(_xlfn.XMATCH($B1622,Language!$A$6:$E$6)),0,IF(ISNUMBER(_xlfn.XMATCH($B1622,Language!$A$29:$E$29)),'Lista de Prestatarios'!$B$3,VLOOKUP(B1622,'Lista de Prestatarios'!$A$2:$B$500,2,FALSE))),"")</f>
        <v/>
      </c>
      <c r="P1622" s="58" t="str">
        <f>IF(B1622&lt;&gt;"",IF(OR(D1622&gt;0,G1622&gt;0),COUNTIF($B$2:B1622,B1622),COUNTIFS($B$2:B1622,B1622,$E$2:E1622,"&gt;0")),"")</f>
        <v/>
      </c>
    </row>
    <row r="1623" spans="1:16" x14ac:dyDescent="0.35">
      <c r="A1623" s="51" t="str">
        <f t="shared" si="75"/>
        <v/>
      </c>
      <c r="B1623" s="102"/>
      <c r="C1623" s="4"/>
      <c r="D1623" s="14"/>
      <c r="E1623" s="14"/>
      <c r="F1623" s="14"/>
      <c r="G1623" s="82"/>
      <c r="H1623" s="107" t="str">
        <f>IF(B1623&lt;&gt;"",IF(OR(O1623=0,O1623=999),"",SUMIFS($E$2:E1623,$A$2:A1623,A1623)-SUMIFS($F$2:F1623,$A$2:A1623,A1623)),"")</f>
        <v/>
      </c>
      <c r="I1623" s="109" t="str">
        <f t="shared" si="77"/>
        <v/>
      </c>
      <c r="J1623" s="113"/>
      <c r="K1623" s="90"/>
      <c r="L1623" s="73"/>
      <c r="M1623" s="69" t="str">
        <f>IF(C1623&lt;&gt;"",DailyLog!$S$3,"")</f>
        <v/>
      </c>
      <c r="N1623" s="56" t="str">
        <f t="shared" si="76"/>
        <v/>
      </c>
      <c r="O1623" s="53" t="str">
        <f>IF($B1623&lt;&gt;"",IF(ISNUMBER(_xlfn.XMATCH($B1623,Language!$A$6:$E$6)),0,IF(ISNUMBER(_xlfn.XMATCH($B1623,Language!$A$29:$E$29)),'Lista de Prestatarios'!$B$3,VLOOKUP(B1623,'Lista de Prestatarios'!$A$2:$B$500,2,FALSE))),"")</f>
        <v/>
      </c>
      <c r="P1623" s="58" t="str">
        <f>IF(B1623&lt;&gt;"",IF(OR(D1623&gt;0,G1623&gt;0),COUNTIF($B$2:B1623,B1623),COUNTIFS($B$2:B1623,B1623,$E$2:E1623,"&gt;0")),"")</f>
        <v/>
      </c>
    </row>
    <row r="1624" spans="1:16" x14ac:dyDescent="0.35">
      <c r="A1624" s="51" t="str">
        <f t="shared" si="75"/>
        <v/>
      </c>
      <c r="B1624" s="102"/>
      <c r="C1624" s="4"/>
      <c r="D1624" s="14"/>
      <c r="E1624" s="14"/>
      <c r="F1624" s="14"/>
      <c r="G1624" s="82"/>
      <c r="H1624" s="107" t="str">
        <f>IF(B1624&lt;&gt;"",IF(OR(O1624=0,O1624=999),"",SUMIFS($E$2:E1624,$A$2:A1624,A1624)-SUMIFS($F$2:F1624,$A$2:A1624,A1624)),"")</f>
        <v/>
      </c>
      <c r="I1624" s="109" t="str">
        <f t="shared" si="77"/>
        <v/>
      </c>
      <c r="J1624" s="113"/>
      <c r="K1624" s="90"/>
      <c r="L1624" s="73"/>
      <c r="M1624" s="69" t="str">
        <f>IF(C1624&lt;&gt;"",DailyLog!$S$3,"")</f>
        <v/>
      </c>
      <c r="N1624" s="56" t="str">
        <f t="shared" si="76"/>
        <v/>
      </c>
      <c r="O1624" s="53" t="str">
        <f>IF($B1624&lt;&gt;"",IF(ISNUMBER(_xlfn.XMATCH($B1624,Language!$A$6:$E$6)),0,IF(ISNUMBER(_xlfn.XMATCH($B1624,Language!$A$29:$E$29)),'Lista de Prestatarios'!$B$3,VLOOKUP(B1624,'Lista de Prestatarios'!$A$2:$B$500,2,FALSE))),"")</f>
        <v/>
      </c>
      <c r="P1624" s="58" t="str">
        <f>IF(B1624&lt;&gt;"",IF(OR(D1624&gt;0,G1624&gt;0),COUNTIF($B$2:B1624,B1624),COUNTIFS($B$2:B1624,B1624,$E$2:E1624,"&gt;0")),"")</f>
        <v/>
      </c>
    </row>
    <row r="1625" spans="1:16" x14ac:dyDescent="0.35">
      <c r="A1625" s="51" t="str">
        <f t="shared" si="75"/>
        <v/>
      </c>
      <c r="B1625" s="102"/>
      <c r="C1625" s="4"/>
      <c r="D1625" s="14"/>
      <c r="E1625" s="14"/>
      <c r="F1625" s="14"/>
      <c r="G1625" s="82"/>
      <c r="H1625" s="107" t="str">
        <f>IF(B1625&lt;&gt;"",IF(OR(O1625=0,O1625=999),"",SUMIFS($E$2:E1625,$A$2:A1625,A1625)-SUMIFS($F$2:F1625,$A$2:A1625,A1625)),"")</f>
        <v/>
      </c>
      <c r="I1625" s="109" t="str">
        <f t="shared" si="77"/>
        <v/>
      </c>
      <c r="J1625" s="113"/>
      <c r="K1625" s="90"/>
      <c r="L1625" s="73"/>
      <c r="M1625" s="69" t="str">
        <f>IF(C1625&lt;&gt;"",DailyLog!$S$3,"")</f>
        <v/>
      </c>
      <c r="N1625" s="56" t="str">
        <f t="shared" si="76"/>
        <v/>
      </c>
      <c r="O1625" s="53" t="str">
        <f>IF($B1625&lt;&gt;"",IF(ISNUMBER(_xlfn.XMATCH($B1625,Language!$A$6:$E$6)),0,IF(ISNUMBER(_xlfn.XMATCH($B1625,Language!$A$29:$E$29)),'Lista de Prestatarios'!$B$3,VLOOKUP(B1625,'Lista de Prestatarios'!$A$2:$B$500,2,FALSE))),"")</f>
        <v/>
      </c>
      <c r="P1625" s="58" t="str">
        <f>IF(B1625&lt;&gt;"",IF(OR(D1625&gt;0,G1625&gt;0),COUNTIF($B$2:B1625,B1625),COUNTIFS($B$2:B1625,B1625,$E$2:E1625,"&gt;0")),"")</f>
        <v/>
      </c>
    </row>
    <row r="1626" spans="1:16" x14ac:dyDescent="0.35">
      <c r="A1626" s="51" t="str">
        <f t="shared" si="75"/>
        <v/>
      </c>
      <c r="B1626" s="102"/>
      <c r="C1626" s="4"/>
      <c r="D1626" s="14"/>
      <c r="E1626" s="14"/>
      <c r="F1626" s="14"/>
      <c r="G1626" s="82"/>
      <c r="H1626" s="107" t="str">
        <f>IF(B1626&lt;&gt;"",IF(OR(O1626=0,O1626=999),"",SUMIFS($E$2:E1626,$A$2:A1626,A1626)-SUMIFS($F$2:F1626,$A$2:A1626,A1626)),"")</f>
        <v/>
      </c>
      <c r="I1626" s="109" t="str">
        <f t="shared" si="77"/>
        <v/>
      </c>
      <c r="J1626" s="113"/>
      <c r="K1626" s="90"/>
      <c r="L1626" s="73"/>
      <c r="M1626" s="69" t="str">
        <f>IF(C1626&lt;&gt;"",DailyLog!$S$3,"")</f>
        <v/>
      </c>
      <c r="N1626" s="56" t="str">
        <f t="shared" si="76"/>
        <v/>
      </c>
      <c r="O1626" s="53" t="str">
        <f>IF($B1626&lt;&gt;"",IF(ISNUMBER(_xlfn.XMATCH($B1626,Language!$A$6:$E$6)),0,IF(ISNUMBER(_xlfn.XMATCH($B1626,Language!$A$29:$E$29)),'Lista de Prestatarios'!$B$3,VLOOKUP(B1626,'Lista de Prestatarios'!$A$2:$B$500,2,FALSE))),"")</f>
        <v/>
      </c>
      <c r="P1626" s="58" t="str">
        <f>IF(B1626&lt;&gt;"",IF(OR(D1626&gt;0,G1626&gt;0),COUNTIF($B$2:B1626,B1626),COUNTIFS($B$2:B1626,B1626,$E$2:E1626,"&gt;0")),"")</f>
        <v/>
      </c>
    </row>
    <row r="1627" spans="1:16" x14ac:dyDescent="0.35">
      <c r="A1627" s="51" t="str">
        <f t="shared" si="75"/>
        <v/>
      </c>
      <c r="B1627" s="102"/>
      <c r="C1627" s="4"/>
      <c r="D1627" s="14"/>
      <c r="E1627" s="14"/>
      <c r="F1627" s="14"/>
      <c r="G1627" s="82"/>
      <c r="H1627" s="107" t="str">
        <f>IF(B1627&lt;&gt;"",IF(OR(O1627=0,O1627=999),"",SUMIFS($E$2:E1627,$A$2:A1627,A1627)-SUMIFS($F$2:F1627,$A$2:A1627,A1627)),"")</f>
        <v/>
      </c>
      <c r="I1627" s="109" t="str">
        <f t="shared" si="77"/>
        <v/>
      </c>
      <c r="J1627" s="113"/>
      <c r="K1627" s="90"/>
      <c r="L1627" s="73"/>
      <c r="M1627" s="69" t="str">
        <f>IF(C1627&lt;&gt;"",DailyLog!$S$3,"")</f>
        <v/>
      </c>
      <c r="N1627" s="56" t="str">
        <f t="shared" si="76"/>
        <v/>
      </c>
      <c r="O1627" s="53" t="str">
        <f>IF($B1627&lt;&gt;"",IF(ISNUMBER(_xlfn.XMATCH($B1627,Language!$A$6:$E$6)),0,IF(ISNUMBER(_xlfn.XMATCH($B1627,Language!$A$29:$E$29)),'Lista de Prestatarios'!$B$3,VLOOKUP(B1627,'Lista de Prestatarios'!$A$2:$B$500,2,FALSE))),"")</f>
        <v/>
      </c>
      <c r="P1627" s="58" t="str">
        <f>IF(B1627&lt;&gt;"",IF(OR(D1627&gt;0,G1627&gt;0),COUNTIF($B$2:B1627,B1627),COUNTIFS($B$2:B1627,B1627,$E$2:E1627,"&gt;0")),"")</f>
        <v/>
      </c>
    </row>
    <row r="1628" spans="1:16" x14ac:dyDescent="0.35">
      <c r="A1628" s="51" t="str">
        <f t="shared" si="75"/>
        <v/>
      </c>
      <c r="B1628" s="102"/>
      <c r="C1628" s="4"/>
      <c r="D1628" s="14"/>
      <c r="E1628" s="14"/>
      <c r="F1628" s="14"/>
      <c r="G1628" s="82"/>
      <c r="H1628" s="107" t="str">
        <f>IF(B1628&lt;&gt;"",IF(OR(O1628=0,O1628=999),"",SUMIFS($E$2:E1628,$A$2:A1628,A1628)-SUMIFS($F$2:F1628,$A$2:A1628,A1628)),"")</f>
        <v/>
      </c>
      <c r="I1628" s="109" t="str">
        <f t="shared" si="77"/>
        <v/>
      </c>
      <c r="J1628" s="113"/>
      <c r="K1628" s="90"/>
      <c r="L1628" s="73"/>
      <c r="M1628" s="69" t="str">
        <f>IF(C1628&lt;&gt;"",DailyLog!$S$3,"")</f>
        <v/>
      </c>
      <c r="N1628" s="56" t="str">
        <f t="shared" si="76"/>
        <v/>
      </c>
      <c r="O1628" s="53" t="str">
        <f>IF($B1628&lt;&gt;"",IF(ISNUMBER(_xlfn.XMATCH($B1628,Language!$A$6:$E$6)),0,IF(ISNUMBER(_xlfn.XMATCH($B1628,Language!$A$29:$E$29)),'Lista de Prestatarios'!$B$3,VLOOKUP(B1628,'Lista de Prestatarios'!$A$2:$B$500,2,FALSE))),"")</f>
        <v/>
      </c>
      <c r="P1628" s="58" t="str">
        <f>IF(B1628&lt;&gt;"",IF(OR(D1628&gt;0,G1628&gt;0),COUNTIF($B$2:B1628,B1628),COUNTIFS($B$2:B1628,B1628,$E$2:E1628,"&gt;0")),"")</f>
        <v/>
      </c>
    </row>
    <row r="1629" spans="1:16" x14ac:dyDescent="0.35">
      <c r="A1629" s="51" t="str">
        <f t="shared" si="75"/>
        <v/>
      </c>
      <c r="B1629" s="102"/>
      <c r="C1629" s="4"/>
      <c r="D1629" s="14"/>
      <c r="E1629" s="14"/>
      <c r="F1629" s="14"/>
      <c r="G1629" s="82"/>
      <c r="H1629" s="107" t="str">
        <f>IF(B1629&lt;&gt;"",IF(OR(O1629=0,O1629=999),"",SUMIFS($E$2:E1629,$A$2:A1629,A1629)-SUMIFS($F$2:F1629,$A$2:A1629,A1629)),"")</f>
        <v/>
      </c>
      <c r="I1629" s="109" t="str">
        <f t="shared" si="77"/>
        <v/>
      </c>
      <c r="J1629" s="113"/>
      <c r="K1629" s="90"/>
      <c r="L1629" s="73"/>
      <c r="M1629" s="69" t="str">
        <f>IF(C1629&lt;&gt;"",DailyLog!$S$3,"")</f>
        <v/>
      </c>
      <c r="N1629" s="56" t="str">
        <f t="shared" si="76"/>
        <v/>
      </c>
      <c r="O1629" s="53" t="str">
        <f>IF($B1629&lt;&gt;"",IF(ISNUMBER(_xlfn.XMATCH($B1629,Language!$A$6:$E$6)),0,IF(ISNUMBER(_xlfn.XMATCH($B1629,Language!$A$29:$E$29)),'Lista de Prestatarios'!$B$3,VLOOKUP(B1629,'Lista de Prestatarios'!$A$2:$B$500,2,FALSE))),"")</f>
        <v/>
      </c>
      <c r="P1629" s="58" t="str">
        <f>IF(B1629&lt;&gt;"",IF(OR(D1629&gt;0,G1629&gt;0),COUNTIF($B$2:B1629,B1629),COUNTIFS($B$2:B1629,B1629,$E$2:E1629,"&gt;0")),"")</f>
        <v/>
      </c>
    </row>
    <row r="1630" spans="1:16" x14ac:dyDescent="0.35">
      <c r="A1630" s="51" t="str">
        <f t="shared" si="75"/>
        <v/>
      </c>
      <c r="B1630" s="102"/>
      <c r="C1630" s="4"/>
      <c r="D1630" s="14"/>
      <c r="E1630" s="14"/>
      <c r="F1630" s="14"/>
      <c r="G1630" s="82"/>
      <c r="H1630" s="107" t="str">
        <f>IF(B1630&lt;&gt;"",IF(OR(O1630=0,O1630=999),"",SUMIFS($E$2:E1630,$A$2:A1630,A1630)-SUMIFS($F$2:F1630,$A$2:A1630,A1630)),"")</f>
        <v/>
      </c>
      <c r="I1630" s="109" t="str">
        <f t="shared" si="77"/>
        <v/>
      </c>
      <c r="J1630" s="113"/>
      <c r="K1630" s="90"/>
      <c r="L1630" s="73"/>
      <c r="M1630" s="69" t="str">
        <f>IF(C1630&lt;&gt;"",DailyLog!$S$3,"")</f>
        <v/>
      </c>
      <c r="N1630" s="56" t="str">
        <f t="shared" si="76"/>
        <v/>
      </c>
      <c r="O1630" s="53" t="str">
        <f>IF($B1630&lt;&gt;"",IF(ISNUMBER(_xlfn.XMATCH($B1630,Language!$A$6:$E$6)),0,IF(ISNUMBER(_xlfn.XMATCH($B1630,Language!$A$29:$E$29)),'Lista de Prestatarios'!$B$3,VLOOKUP(B1630,'Lista de Prestatarios'!$A$2:$B$500,2,FALSE))),"")</f>
        <v/>
      </c>
      <c r="P1630" s="58" t="str">
        <f>IF(B1630&lt;&gt;"",IF(OR(D1630&gt;0,G1630&gt;0),COUNTIF($B$2:B1630,B1630),COUNTIFS($B$2:B1630,B1630,$E$2:E1630,"&gt;0")),"")</f>
        <v/>
      </c>
    </row>
    <row r="1631" spans="1:16" x14ac:dyDescent="0.35">
      <c r="A1631" s="51" t="str">
        <f t="shared" si="75"/>
        <v/>
      </c>
      <c r="B1631" s="102"/>
      <c r="C1631" s="4"/>
      <c r="D1631" s="14"/>
      <c r="E1631" s="14"/>
      <c r="F1631" s="14"/>
      <c r="G1631" s="82"/>
      <c r="H1631" s="107" t="str">
        <f>IF(B1631&lt;&gt;"",IF(OR(O1631=0,O1631=999),"",SUMIFS($E$2:E1631,$A$2:A1631,A1631)-SUMIFS($F$2:F1631,$A$2:A1631,A1631)),"")</f>
        <v/>
      </c>
      <c r="I1631" s="109" t="str">
        <f t="shared" si="77"/>
        <v/>
      </c>
      <c r="J1631" s="113"/>
      <c r="K1631" s="90"/>
      <c r="L1631" s="73"/>
      <c r="M1631" s="69" t="str">
        <f>IF(C1631&lt;&gt;"",DailyLog!$S$3,"")</f>
        <v/>
      </c>
      <c r="N1631" s="56" t="str">
        <f t="shared" si="76"/>
        <v/>
      </c>
      <c r="O1631" s="53" t="str">
        <f>IF($B1631&lt;&gt;"",IF(ISNUMBER(_xlfn.XMATCH($B1631,Language!$A$6:$E$6)),0,IF(ISNUMBER(_xlfn.XMATCH($B1631,Language!$A$29:$E$29)),'Lista de Prestatarios'!$B$3,VLOOKUP(B1631,'Lista de Prestatarios'!$A$2:$B$500,2,FALSE))),"")</f>
        <v/>
      </c>
      <c r="P1631" s="58" t="str">
        <f>IF(B1631&lt;&gt;"",IF(OR(D1631&gt;0,G1631&gt;0),COUNTIF($B$2:B1631,B1631),COUNTIFS($B$2:B1631,B1631,$E$2:E1631,"&gt;0")),"")</f>
        <v/>
      </c>
    </row>
    <row r="1632" spans="1:16" x14ac:dyDescent="0.35">
      <c r="A1632" s="51" t="str">
        <f t="shared" si="75"/>
        <v/>
      </c>
      <c r="B1632" s="102"/>
      <c r="C1632" s="4"/>
      <c r="D1632" s="14"/>
      <c r="E1632" s="14"/>
      <c r="F1632" s="14"/>
      <c r="G1632" s="82"/>
      <c r="H1632" s="107" t="str">
        <f>IF(B1632&lt;&gt;"",IF(OR(O1632=0,O1632=999),"",SUMIFS($E$2:E1632,$A$2:A1632,A1632)-SUMIFS($F$2:F1632,$A$2:A1632,A1632)),"")</f>
        <v/>
      </c>
      <c r="I1632" s="109" t="str">
        <f t="shared" si="77"/>
        <v/>
      </c>
      <c r="J1632" s="113"/>
      <c r="K1632" s="90"/>
      <c r="L1632" s="73"/>
      <c r="M1632" s="69" t="str">
        <f>IF(C1632&lt;&gt;"",DailyLog!$S$3,"")</f>
        <v/>
      </c>
      <c r="N1632" s="56" t="str">
        <f t="shared" si="76"/>
        <v/>
      </c>
      <c r="O1632" s="53" t="str">
        <f>IF($B1632&lt;&gt;"",IF(ISNUMBER(_xlfn.XMATCH($B1632,Language!$A$6:$E$6)),0,IF(ISNUMBER(_xlfn.XMATCH($B1632,Language!$A$29:$E$29)),'Lista de Prestatarios'!$B$3,VLOOKUP(B1632,'Lista de Prestatarios'!$A$2:$B$500,2,FALSE))),"")</f>
        <v/>
      </c>
      <c r="P1632" s="58" t="str">
        <f>IF(B1632&lt;&gt;"",IF(OR(D1632&gt;0,G1632&gt;0),COUNTIF($B$2:B1632,B1632),COUNTIFS($B$2:B1632,B1632,$E$2:E1632,"&gt;0")),"")</f>
        <v/>
      </c>
    </row>
    <row r="1633" spans="1:16" x14ac:dyDescent="0.35">
      <c r="A1633" s="51" t="str">
        <f t="shared" si="75"/>
        <v/>
      </c>
      <c r="B1633" s="102"/>
      <c r="C1633" s="4"/>
      <c r="D1633" s="14"/>
      <c r="E1633" s="14"/>
      <c r="F1633" s="14"/>
      <c r="G1633" s="82"/>
      <c r="H1633" s="107" t="str">
        <f>IF(B1633&lt;&gt;"",IF(OR(O1633=0,O1633=999),"",SUMIFS($E$2:E1633,$A$2:A1633,A1633)-SUMIFS($F$2:F1633,$A$2:A1633,A1633)),"")</f>
        <v/>
      </c>
      <c r="I1633" s="109" t="str">
        <f t="shared" si="77"/>
        <v/>
      </c>
      <c r="J1633" s="113"/>
      <c r="K1633" s="90"/>
      <c r="L1633" s="73"/>
      <c r="M1633" s="69" t="str">
        <f>IF(C1633&lt;&gt;"",DailyLog!$S$3,"")</f>
        <v/>
      </c>
      <c r="N1633" s="56" t="str">
        <f t="shared" si="76"/>
        <v/>
      </c>
      <c r="O1633" s="53" t="str">
        <f>IF($B1633&lt;&gt;"",IF(ISNUMBER(_xlfn.XMATCH($B1633,Language!$A$6:$E$6)),0,IF(ISNUMBER(_xlfn.XMATCH($B1633,Language!$A$29:$E$29)),'Lista de Prestatarios'!$B$3,VLOOKUP(B1633,'Lista de Prestatarios'!$A$2:$B$500,2,FALSE))),"")</f>
        <v/>
      </c>
      <c r="P1633" s="58" t="str">
        <f>IF(B1633&lt;&gt;"",IF(OR(D1633&gt;0,G1633&gt;0),COUNTIF($B$2:B1633,B1633),COUNTIFS($B$2:B1633,B1633,$E$2:E1633,"&gt;0")),"")</f>
        <v/>
      </c>
    </row>
    <row r="1634" spans="1:16" x14ac:dyDescent="0.35">
      <c r="A1634" s="51" t="str">
        <f t="shared" si="75"/>
        <v/>
      </c>
      <c r="B1634" s="102"/>
      <c r="C1634" s="4"/>
      <c r="D1634" s="14"/>
      <c r="E1634" s="14"/>
      <c r="F1634" s="14"/>
      <c r="G1634" s="82"/>
      <c r="H1634" s="107" t="str">
        <f>IF(B1634&lt;&gt;"",IF(OR(O1634=0,O1634=999),"",SUMIFS($E$2:E1634,$A$2:A1634,A1634)-SUMIFS($F$2:F1634,$A$2:A1634,A1634)),"")</f>
        <v/>
      </c>
      <c r="I1634" s="109" t="str">
        <f t="shared" si="77"/>
        <v/>
      </c>
      <c r="J1634" s="113"/>
      <c r="K1634" s="90"/>
      <c r="L1634" s="73"/>
      <c r="M1634" s="69" t="str">
        <f>IF(C1634&lt;&gt;"",DailyLog!$S$3,"")</f>
        <v/>
      </c>
      <c r="N1634" s="56" t="str">
        <f t="shared" si="76"/>
        <v/>
      </c>
      <c r="O1634" s="53" t="str">
        <f>IF($B1634&lt;&gt;"",IF(ISNUMBER(_xlfn.XMATCH($B1634,Language!$A$6:$E$6)),0,IF(ISNUMBER(_xlfn.XMATCH($B1634,Language!$A$29:$E$29)),'Lista de Prestatarios'!$B$3,VLOOKUP(B1634,'Lista de Prestatarios'!$A$2:$B$500,2,FALSE))),"")</f>
        <v/>
      </c>
      <c r="P1634" s="58" t="str">
        <f>IF(B1634&lt;&gt;"",IF(OR(D1634&gt;0,G1634&gt;0),COUNTIF($B$2:B1634,B1634),COUNTIFS($B$2:B1634,B1634,$E$2:E1634,"&gt;0")),"")</f>
        <v/>
      </c>
    </row>
    <row r="1635" spans="1:16" x14ac:dyDescent="0.35">
      <c r="A1635" s="51" t="str">
        <f t="shared" si="75"/>
        <v/>
      </c>
      <c r="B1635" s="102"/>
      <c r="C1635" s="4"/>
      <c r="D1635" s="14"/>
      <c r="E1635" s="14"/>
      <c r="F1635" s="14"/>
      <c r="G1635" s="82"/>
      <c r="H1635" s="107" t="str">
        <f>IF(B1635&lt;&gt;"",IF(OR(O1635=0,O1635=999),"",SUMIFS($E$2:E1635,$A$2:A1635,A1635)-SUMIFS($F$2:F1635,$A$2:A1635,A1635)),"")</f>
        <v/>
      </c>
      <c r="I1635" s="109" t="str">
        <f t="shared" si="77"/>
        <v/>
      </c>
      <c r="J1635" s="113"/>
      <c r="K1635" s="90"/>
      <c r="L1635" s="73"/>
      <c r="M1635" s="69" t="str">
        <f>IF(C1635&lt;&gt;"",DailyLog!$S$3,"")</f>
        <v/>
      </c>
      <c r="N1635" s="56" t="str">
        <f t="shared" si="76"/>
        <v/>
      </c>
      <c r="O1635" s="53" t="str">
        <f>IF($B1635&lt;&gt;"",IF(ISNUMBER(_xlfn.XMATCH($B1635,Language!$A$6:$E$6)),0,IF(ISNUMBER(_xlfn.XMATCH($B1635,Language!$A$29:$E$29)),'Lista de Prestatarios'!$B$3,VLOOKUP(B1635,'Lista de Prestatarios'!$A$2:$B$500,2,FALSE))),"")</f>
        <v/>
      </c>
      <c r="P1635" s="58" t="str">
        <f>IF(B1635&lt;&gt;"",IF(OR(D1635&gt;0,G1635&gt;0),COUNTIF($B$2:B1635,B1635),COUNTIFS($B$2:B1635,B1635,$E$2:E1635,"&gt;0")),"")</f>
        <v/>
      </c>
    </row>
    <row r="1636" spans="1:16" x14ac:dyDescent="0.35">
      <c r="A1636" s="51" t="str">
        <f t="shared" si="75"/>
        <v/>
      </c>
      <c r="B1636" s="102"/>
      <c r="C1636" s="4"/>
      <c r="D1636" s="14"/>
      <c r="E1636" s="14"/>
      <c r="F1636" s="14"/>
      <c r="G1636" s="82"/>
      <c r="H1636" s="107" t="str">
        <f>IF(B1636&lt;&gt;"",IF(OR(O1636=0,O1636=999),"",SUMIFS($E$2:E1636,$A$2:A1636,A1636)-SUMIFS($F$2:F1636,$A$2:A1636,A1636)),"")</f>
        <v/>
      </c>
      <c r="I1636" s="109" t="str">
        <f t="shared" si="77"/>
        <v/>
      </c>
      <c r="J1636" s="113"/>
      <c r="K1636" s="90"/>
      <c r="L1636" s="73"/>
      <c r="M1636" s="69" t="str">
        <f>IF(C1636&lt;&gt;"",DailyLog!$S$3,"")</f>
        <v/>
      </c>
      <c r="N1636" s="56" t="str">
        <f t="shared" si="76"/>
        <v/>
      </c>
      <c r="O1636" s="53" t="str">
        <f>IF($B1636&lt;&gt;"",IF(ISNUMBER(_xlfn.XMATCH($B1636,Language!$A$6:$E$6)),0,IF(ISNUMBER(_xlfn.XMATCH($B1636,Language!$A$29:$E$29)),'Lista de Prestatarios'!$B$3,VLOOKUP(B1636,'Lista de Prestatarios'!$A$2:$B$500,2,FALSE))),"")</f>
        <v/>
      </c>
      <c r="P1636" s="58" t="str">
        <f>IF(B1636&lt;&gt;"",IF(OR(D1636&gt;0,G1636&gt;0),COUNTIF($B$2:B1636,B1636),COUNTIFS($B$2:B1636,B1636,$E$2:E1636,"&gt;0")),"")</f>
        <v/>
      </c>
    </row>
    <row r="1637" spans="1:16" x14ac:dyDescent="0.35">
      <c r="A1637" s="51" t="str">
        <f t="shared" si="75"/>
        <v/>
      </c>
      <c r="B1637" s="102"/>
      <c r="C1637" s="4"/>
      <c r="D1637" s="14"/>
      <c r="E1637" s="14"/>
      <c r="F1637" s="14"/>
      <c r="G1637" s="82"/>
      <c r="H1637" s="107" t="str">
        <f>IF(B1637&lt;&gt;"",IF(OR(O1637=0,O1637=999),"",SUMIFS($E$2:E1637,$A$2:A1637,A1637)-SUMIFS($F$2:F1637,$A$2:A1637,A1637)),"")</f>
        <v/>
      </c>
      <c r="I1637" s="109" t="str">
        <f t="shared" si="77"/>
        <v/>
      </c>
      <c r="J1637" s="113"/>
      <c r="K1637" s="90"/>
      <c r="L1637" s="73"/>
      <c r="M1637" s="69" t="str">
        <f>IF(C1637&lt;&gt;"",DailyLog!$S$3,"")</f>
        <v/>
      </c>
      <c r="N1637" s="56" t="str">
        <f t="shared" si="76"/>
        <v/>
      </c>
      <c r="O1637" s="53" t="str">
        <f>IF($B1637&lt;&gt;"",IF(ISNUMBER(_xlfn.XMATCH($B1637,Language!$A$6:$E$6)),0,IF(ISNUMBER(_xlfn.XMATCH($B1637,Language!$A$29:$E$29)),'Lista de Prestatarios'!$B$3,VLOOKUP(B1637,'Lista de Prestatarios'!$A$2:$B$500,2,FALSE))),"")</f>
        <v/>
      </c>
      <c r="P1637" s="58" t="str">
        <f>IF(B1637&lt;&gt;"",IF(OR(D1637&gt;0,G1637&gt;0),COUNTIF($B$2:B1637,B1637),COUNTIFS($B$2:B1637,B1637,$E$2:E1637,"&gt;0")),"")</f>
        <v/>
      </c>
    </row>
    <row r="1638" spans="1:16" x14ac:dyDescent="0.35">
      <c r="A1638" s="51" t="str">
        <f t="shared" si="75"/>
        <v/>
      </c>
      <c r="B1638" s="102"/>
      <c r="C1638" s="4"/>
      <c r="D1638" s="14"/>
      <c r="E1638" s="14"/>
      <c r="F1638" s="14"/>
      <c r="G1638" s="82"/>
      <c r="H1638" s="107" t="str">
        <f>IF(B1638&lt;&gt;"",IF(OR(O1638=0,O1638=999),"",SUMIFS($E$2:E1638,$A$2:A1638,A1638)-SUMIFS($F$2:F1638,$A$2:A1638,A1638)),"")</f>
        <v/>
      </c>
      <c r="I1638" s="109" t="str">
        <f t="shared" si="77"/>
        <v/>
      </c>
      <c r="J1638" s="113"/>
      <c r="K1638" s="90"/>
      <c r="L1638" s="73"/>
      <c r="M1638" s="69" t="str">
        <f>IF(C1638&lt;&gt;"",DailyLog!$S$3,"")</f>
        <v/>
      </c>
      <c r="N1638" s="56" t="str">
        <f t="shared" si="76"/>
        <v/>
      </c>
      <c r="O1638" s="53" t="str">
        <f>IF($B1638&lt;&gt;"",IF(ISNUMBER(_xlfn.XMATCH($B1638,Language!$A$6:$E$6)),0,IF(ISNUMBER(_xlfn.XMATCH($B1638,Language!$A$29:$E$29)),'Lista de Prestatarios'!$B$3,VLOOKUP(B1638,'Lista de Prestatarios'!$A$2:$B$500,2,FALSE))),"")</f>
        <v/>
      </c>
      <c r="P1638" s="58" t="str">
        <f>IF(B1638&lt;&gt;"",IF(OR(D1638&gt;0,G1638&gt;0),COUNTIF($B$2:B1638,B1638),COUNTIFS($B$2:B1638,B1638,$E$2:E1638,"&gt;0")),"")</f>
        <v/>
      </c>
    </row>
    <row r="1639" spans="1:16" x14ac:dyDescent="0.35">
      <c r="A1639" s="51" t="str">
        <f t="shared" si="75"/>
        <v/>
      </c>
      <c r="B1639" s="102"/>
      <c r="C1639" s="4"/>
      <c r="D1639" s="14"/>
      <c r="E1639" s="14"/>
      <c r="F1639" s="14"/>
      <c r="G1639" s="82"/>
      <c r="H1639" s="107" t="str">
        <f>IF(B1639&lt;&gt;"",IF(OR(O1639=0,O1639=999),"",SUMIFS($E$2:E1639,$A$2:A1639,A1639)-SUMIFS($F$2:F1639,$A$2:A1639,A1639)),"")</f>
        <v/>
      </c>
      <c r="I1639" s="109" t="str">
        <f t="shared" si="77"/>
        <v/>
      </c>
      <c r="J1639" s="113"/>
      <c r="K1639" s="90"/>
      <c r="L1639" s="73"/>
      <c r="M1639" s="69" t="str">
        <f>IF(C1639&lt;&gt;"",DailyLog!$S$3,"")</f>
        <v/>
      </c>
      <c r="N1639" s="56" t="str">
        <f t="shared" si="76"/>
        <v/>
      </c>
      <c r="O1639" s="53" t="str">
        <f>IF($B1639&lt;&gt;"",IF(ISNUMBER(_xlfn.XMATCH($B1639,Language!$A$6:$E$6)),0,IF(ISNUMBER(_xlfn.XMATCH($B1639,Language!$A$29:$E$29)),'Lista de Prestatarios'!$B$3,VLOOKUP(B1639,'Lista de Prestatarios'!$A$2:$B$500,2,FALSE))),"")</f>
        <v/>
      </c>
      <c r="P1639" s="58" t="str">
        <f>IF(B1639&lt;&gt;"",IF(OR(D1639&gt;0,G1639&gt;0),COUNTIF($B$2:B1639,B1639),COUNTIFS($B$2:B1639,B1639,$E$2:E1639,"&gt;0")),"")</f>
        <v/>
      </c>
    </row>
    <row r="1640" spans="1:16" x14ac:dyDescent="0.35">
      <c r="A1640" s="51" t="str">
        <f t="shared" si="75"/>
        <v/>
      </c>
      <c r="B1640" s="102"/>
      <c r="C1640" s="4"/>
      <c r="D1640" s="14"/>
      <c r="E1640" s="14"/>
      <c r="F1640" s="14"/>
      <c r="G1640" s="82"/>
      <c r="H1640" s="107" t="str">
        <f>IF(B1640&lt;&gt;"",IF(OR(O1640=0,O1640=999),"",SUMIFS($E$2:E1640,$A$2:A1640,A1640)-SUMIFS($F$2:F1640,$A$2:A1640,A1640)),"")</f>
        <v/>
      </c>
      <c r="I1640" s="109" t="str">
        <f t="shared" si="77"/>
        <v/>
      </c>
      <c r="J1640" s="113"/>
      <c r="K1640" s="90"/>
      <c r="L1640" s="73"/>
      <c r="M1640" s="69" t="str">
        <f>IF(C1640&lt;&gt;"",DailyLog!$S$3,"")</f>
        <v/>
      </c>
      <c r="N1640" s="56" t="str">
        <f t="shared" si="76"/>
        <v/>
      </c>
      <c r="O1640" s="53" t="str">
        <f>IF($B1640&lt;&gt;"",IF(ISNUMBER(_xlfn.XMATCH($B1640,Language!$A$6:$E$6)),0,IF(ISNUMBER(_xlfn.XMATCH($B1640,Language!$A$29:$E$29)),'Lista de Prestatarios'!$B$3,VLOOKUP(B1640,'Lista de Prestatarios'!$A$2:$B$500,2,FALSE))),"")</f>
        <v/>
      </c>
      <c r="P1640" s="58" t="str">
        <f>IF(B1640&lt;&gt;"",IF(OR(D1640&gt;0,G1640&gt;0),COUNTIF($B$2:B1640,B1640),COUNTIFS($B$2:B1640,B1640,$E$2:E1640,"&gt;0")),"")</f>
        <v/>
      </c>
    </row>
    <row r="1641" spans="1:16" x14ac:dyDescent="0.35">
      <c r="A1641" s="51" t="str">
        <f t="shared" si="75"/>
        <v/>
      </c>
      <c r="B1641" s="102"/>
      <c r="C1641" s="4"/>
      <c r="D1641" s="14"/>
      <c r="E1641" s="14"/>
      <c r="F1641" s="14"/>
      <c r="G1641" s="82"/>
      <c r="H1641" s="107" t="str">
        <f>IF(B1641&lt;&gt;"",IF(OR(O1641=0,O1641=999),"",SUMIFS($E$2:E1641,$A$2:A1641,A1641)-SUMIFS($F$2:F1641,$A$2:A1641,A1641)),"")</f>
        <v/>
      </c>
      <c r="I1641" s="109" t="str">
        <f t="shared" si="77"/>
        <v/>
      </c>
      <c r="J1641" s="113"/>
      <c r="K1641" s="90"/>
      <c r="L1641" s="73"/>
      <c r="M1641" s="69" t="str">
        <f>IF(C1641&lt;&gt;"",DailyLog!$S$3,"")</f>
        <v/>
      </c>
      <c r="N1641" s="56" t="str">
        <f t="shared" si="76"/>
        <v/>
      </c>
      <c r="O1641" s="53" t="str">
        <f>IF($B1641&lt;&gt;"",IF(ISNUMBER(_xlfn.XMATCH($B1641,Language!$A$6:$E$6)),0,IF(ISNUMBER(_xlfn.XMATCH($B1641,Language!$A$29:$E$29)),'Lista de Prestatarios'!$B$3,VLOOKUP(B1641,'Lista de Prestatarios'!$A$2:$B$500,2,FALSE))),"")</f>
        <v/>
      </c>
      <c r="P1641" s="58" t="str">
        <f>IF(B1641&lt;&gt;"",IF(OR(D1641&gt;0,G1641&gt;0),COUNTIF($B$2:B1641,B1641),COUNTIFS($B$2:B1641,B1641,$E$2:E1641,"&gt;0")),"")</f>
        <v/>
      </c>
    </row>
    <row r="1642" spans="1:16" x14ac:dyDescent="0.35">
      <c r="A1642" s="51" t="str">
        <f t="shared" si="75"/>
        <v/>
      </c>
      <c r="B1642" s="102"/>
      <c r="C1642" s="4"/>
      <c r="D1642" s="14"/>
      <c r="E1642" s="14"/>
      <c r="F1642" s="14"/>
      <c r="G1642" s="82"/>
      <c r="H1642" s="107" t="str">
        <f>IF(B1642&lt;&gt;"",IF(OR(O1642=0,O1642=999),"",SUMIFS($E$2:E1642,$A$2:A1642,A1642)-SUMIFS($F$2:F1642,$A$2:A1642,A1642)),"")</f>
        <v/>
      </c>
      <c r="I1642" s="109" t="str">
        <f t="shared" si="77"/>
        <v/>
      </c>
      <c r="J1642" s="113"/>
      <c r="K1642" s="90"/>
      <c r="L1642" s="73"/>
      <c r="M1642" s="69" t="str">
        <f>IF(C1642&lt;&gt;"",DailyLog!$S$3,"")</f>
        <v/>
      </c>
      <c r="N1642" s="56" t="str">
        <f t="shared" si="76"/>
        <v/>
      </c>
      <c r="O1642" s="53" t="str">
        <f>IF($B1642&lt;&gt;"",IF(ISNUMBER(_xlfn.XMATCH($B1642,Language!$A$6:$E$6)),0,IF(ISNUMBER(_xlfn.XMATCH($B1642,Language!$A$29:$E$29)),'Lista de Prestatarios'!$B$3,VLOOKUP(B1642,'Lista de Prestatarios'!$A$2:$B$500,2,FALSE))),"")</f>
        <v/>
      </c>
      <c r="P1642" s="58" t="str">
        <f>IF(B1642&lt;&gt;"",IF(OR(D1642&gt;0,G1642&gt;0),COUNTIF($B$2:B1642,B1642),COUNTIFS($B$2:B1642,B1642,$E$2:E1642,"&gt;0")),"")</f>
        <v/>
      </c>
    </row>
    <row r="1643" spans="1:16" x14ac:dyDescent="0.35">
      <c r="A1643" s="51" t="str">
        <f t="shared" si="75"/>
        <v/>
      </c>
      <c r="B1643" s="102"/>
      <c r="C1643" s="4"/>
      <c r="D1643" s="14"/>
      <c r="E1643" s="14"/>
      <c r="F1643" s="14"/>
      <c r="G1643" s="82"/>
      <c r="H1643" s="107" t="str">
        <f>IF(B1643&lt;&gt;"",IF(OR(O1643=0,O1643=999),"",SUMIFS($E$2:E1643,$A$2:A1643,A1643)-SUMIFS($F$2:F1643,$A$2:A1643,A1643)),"")</f>
        <v/>
      </c>
      <c r="I1643" s="109" t="str">
        <f t="shared" si="77"/>
        <v/>
      </c>
      <c r="J1643" s="113"/>
      <c r="K1643" s="90"/>
      <c r="L1643" s="73"/>
      <c r="M1643" s="69" t="str">
        <f>IF(C1643&lt;&gt;"",DailyLog!$S$3,"")</f>
        <v/>
      </c>
      <c r="N1643" s="56" t="str">
        <f t="shared" si="76"/>
        <v/>
      </c>
      <c r="O1643" s="53" t="str">
        <f>IF($B1643&lt;&gt;"",IF(ISNUMBER(_xlfn.XMATCH($B1643,Language!$A$6:$E$6)),0,IF(ISNUMBER(_xlfn.XMATCH($B1643,Language!$A$29:$E$29)),'Lista de Prestatarios'!$B$3,VLOOKUP(B1643,'Lista de Prestatarios'!$A$2:$B$500,2,FALSE))),"")</f>
        <v/>
      </c>
      <c r="P1643" s="58" t="str">
        <f>IF(B1643&lt;&gt;"",IF(OR(D1643&gt;0,G1643&gt;0),COUNTIF($B$2:B1643,B1643),COUNTIFS($B$2:B1643,B1643,$E$2:E1643,"&gt;0")),"")</f>
        <v/>
      </c>
    </row>
    <row r="1644" spans="1:16" x14ac:dyDescent="0.35">
      <c r="A1644" s="51" t="str">
        <f t="shared" si="75"/>
        <v/>
      </c>
      <c r="B1644" s="102"/>
      <c r="C1644" s="4"/>
      <c r="D1644" s="14"/>
      <c r="E1644" s="14"/>
      <c r="F1644" s="14"/>
      <c r="G1644" s="82"/>
      <c r="H1644" s="107" t="str">
        <f>IF(B1644&lt;&gt;"",IF(OR(O1644=0,O1644=999),"",SUMIFS($E$2:E1644,$A$2:A1644,A1644)-SUMIFS($F$2:F1644,$A$2:A1644,A1644)),"")</f>
        <v/>
      </c>
      <c r="I1644" s="109" t="str">
        <f t="shared" si="77"/>
        <v/>
      </c>
      <c r="J1644" s="113"/>
      <c r="K1644" s="90"/>
      <c r="L1644" s="73"/>
      <c r="M1644" s="69" t="str">
        <f>IF(C1644&lt;&gt;"",DailyLog!$S$3,"")</f>
        <v/>
      </c>
      <c r="N1644" s="56" t="str">
        <f t="shared" si="76"/>
        <v/>
      </c>
      <c r="O1644" s="53" t="str">
        <f>IF($B1644&lt;&gt;"",IF(ISNUMBER(_xlfn.XMATCH($B1644,Language!$A$6:$E$6)),0,IF(ISNUMBER(_xlfn.XMATCH($B1644,Language!$A$29:$E$29)),'Lista de Prestatarios'!$B$3,VLOOKUP(B1644,'Lista de Prestatarios'!$A$2:$B$500,2,FALSE))),"")</f>
        <v/>
      </c>
      <c r="P1644" s="58" t="str">
        <f>IF(B1644&lt;&gt;"",IF(OR(D1644&gt;0,G1644&gt;0),COUNTIF($B$2:B1644,B1644),COUNTIFS($B$2:B1644,B1644,$E$2:E1644,"&gt;0")),"")</f>
        <v/>
      </c>
    </row>
    <row r="1645" spans="1:16" x14ac:dyDescent="0.35">
      <c r="A1645" s="51" t="str">
        <f t="shared" si="75"/>
        <v/>
      </c>
      <c r="B1645" s="102"/>
      <c r="C1645" s="4"/>
      <c r="D1645" s="14"/>
      <c r="E1645" s="14"/>
      <c r="F1645" s="14"/>
      <c r="G1645" s="82"/>
      <c r="H1645" s="107" t="str">
        <f>IF(B1645&lt;&gt;"",IF(OR(O1645=0,O1645=999),"",SUMIFS($E$2:E1645,$A$2:A1645,A1645)-SUMIFS($F$2:F1645,$A$2:A1645,A1645)),"")</f>
        <v/>
      </c>
      <c r="I1645" s="109" t="str">
        <f t="shared" si="77"/>
        <v/>
      </c>
      <c r="J1645" s="113"/>
      <c r="K1645" s="90"/>
      <c r="L1645" s="73"/>
      <c r="M1645" s="69" t="str">
        <f>IF(C1645&lt;&gt;"",DailyLog!$S$3,"")</f>
        <v/>
      </c>
      <c r="N1645" s="56" t="str">
        <f t="shared" si="76"/>
        <v/>
      </c>
      <c r="O1645" s="53" t="str">
        <f>IF($B1645&lt;&gt;"",IF(ISNUMBER(_xlfn.XMATCH($B1645,Language!$A$6:$E$6)),0,IF(ISNUMBER(_xlfn.XMATCH($B1645,Language!$A$29:$E$29)),'Lista de Prestatarios'!$B$3,VLOOKUP(B1645,'Lista de Prestatarios'!$A$2:$B$500,2,FALSE))),"")</f>
        <v/>
      </c>
      <c r="P1645" s="58" t="str">
        <f>IF(B1645&lt;&gt;"",IF(OR(D1645&gt;0,G1645&gt;0),COUNTIF($B$2:B1645,B1645),COUNTIFS($B$2:B1645,B1645,$E$2:E1645,"&gt;0")),"")</f>
        <v/>
      </c>
    </row>
    <row r="1646" spans="1:16" x14ac:dyDescent="0.35">
      <c r="A1646" s="51" t="str">
        <f t="shared" si="75"/>
        <v/>
      </c>
      <c r="B1646" s="102"/>
      <c r="C1646" s="4"/>
      <c r="D1646" s="14"/>
      <c r="E1646" s="14"/>
      <c r="F1646" s="14"/>
      <c r="G1646" s="82"/>
      <c r="H1646" s="107" t="str">
        <f>IF(B1646&lt;&gt;"",IF(OR(O1646=0,O1646=999),"",SUMIFS($E$2:E1646,$A$2:A1646,A1646)-SUMIFS($F$2:F1646,$A$2:A1646,A1646)),"")</f>
        <v/>
      </c>
      <c r="I1646" s="109" t="str">
        <f t="shared" si="77"/>
        <v/>
      </c>
      <c r="J1646" s="113"/>
      <c r="K1646" s="90"/>
      <c r="L1646" s="73"/>
      <c r="M1646" s="69" t="str">
        <f>IF(C1646&lt;&gt;"",DailyLog!$S$3,"")</f>
        <v/>
      </c>
      <c r="N1646" s="56" t="str">
        <f t="shared" si="76"/>
        <v/>
      </c>
      <c r="O1646" s="53" t="str">
        <f>IF($B1646&lt;&gt;"",IF(ISNUMBER(_xlfn.XMATCH($B1646,Language!$A$6:$E$6)),0,IF(ISNUMBER(_xlfn.XMATCH($B1646,Language!$A$29:$E$29)),'Lista de Prestatarios'!$B$3,VLOOKUP(B1646,'Lista de Prestatarios'!$A$2:$B$500,2,FALSE))),"")</f>
        <v/>
      </c>
      <c r="P1646" s="58" t="str">
        <f>IF(B1646&lt;&gt;"",IF(OR(D1646&gt;0,G1646&gt;0),COUNTIF($B$2:B1646,B1646),COUNTIFS($B$2:B1646,B1646,$E$2:E1646,"&gt;0")),"")</f>
        <v/>
      </c>
    </row>
    <row r="1647" spans="1:16" x14ac:dyDescent="0.35">
      <c r="A1647" s="51" t="str">
        <f t="shared" si="75"/>
        <v/>
      </c>
      <c r="B1647" s="102"/>
      <c r="C1647" s="4"/>
      <c r="D1647" s="14"/>
      <c r="E1647" s="14"/>
      <c r="F1647" s="14"/>
      <c r="G1647" s="82"/>
      <c r="H1647" s="107" t="str">
        <f>IF(B1647&lt;&gt;"",IF(OR(O1647=0,O1647=999),"",SUMIFS($E$2:E1647,$A$2:A1647,A1647)-SUMIFS($F$2:F1647,$A$2:A1647,A1647)),"")</f>
        <v/>
      </c>
      <c r="I1647" s="109" t="str">
        <f t="shared" si="77"/>
        <v/>
      </c>
      <c r="J1647" s="113"/>
      <c r="K1647" s="90"/>
      <c r="L1647" s="73"/>
      <c r="M1647" s="69" t="str">
        <f>IF(C1647&lt;&gt;"",DailyLog!$S$3,"")</f>
        <v/>
      </c>
      <c r="N1647" s="56" t="str">
        <f t="shared" si="76"/>
        <v/>
      </c>
      <c r="O1647" s="53" t="str">
        <f>IF($B1647&lt;&gt;"",IF(ISNUMBER(_xlfn.XMATCH($B1647,Language!$A$6:$E$6)),0,IF(ISNUMBER(_xlfn.XMATCH($B1647,Language!$A$29:$E$29)),'Lista de Prestatarios'!$B$3,VLOOKUP(B1647,'Lista de Prestatarios'!$A$2:$B$500,2,FALSE))),"")</f>
        <v/>
      </c>
      <c r="P1647" s="58" t="str">
        <f>IF(B1647&lt;&gt;"",IF(OR(D1647&gt;0,G1647&gt;0),COUNTIF($B$2:B1647,B1647),COUNTIFS($B$2:B1647,B1647,$E$2:E1647,"&gt;0")),"")</f>
        <v/>
      </c>
    </row>
    <row r="1648" spans="1:16" x14ac:dyDescent="0.35">
      <c r="A1648" s="51" t="str">
        <f t="shared" si="75"/>
        <v/>
      </c>
      <c r="B1648" s="102"/>
      <c r="C1648" s="4"/>
      <c r="D1648" s="14"/>
      <c r="E1648" s="14"/>
      <c r="F1648" s="14"/>
      <c r="G1648" s="82"/>
      <c r="H1648" s="107" t="str">
        <f>IF(B1648&lt;&gt;"",IF(OR(O1648=0,O1648=999),"",SUMIFS($E$2:E1648,$A$2:A1648,A1648)-SUMIFS($F$2:F1648,$A$2:A1648,A1648)),"")</f>
        <v/>
      </c>
      <c r="I1648" s="109" t="str">
        <f t="shared" si="77"/>
        <v/>
      </c>
      <c r="J1648" s="113"/>
      <c r="K1648" s="90"/>
      <c r="L1648" s="73"/>
      <c r="M1648" s="69" t="str">
        <f>IF(C1648&lt;&gt;"",DailyLog!$S$3,"")</f>
        <v/>
      </c>
      <c r="N1648" s="56" t="str">
        <f t="shared" si="76"/>
        <v/>
      </c>
      <c r="O1648" s="53" t="str">
        <f>IF($B1648&lt;&gt;"",IF(ISNUMBER(_xlfn.XMATCH($B1648,Language!$A$6:$E$6)),0,IF(ISNUMBER(_xlfn.XMATCH($B1648,Language!$A$29:$E$29)),'Lista de Prestatarios'!$B$3,VLOOKUP(B1648,'Lista de Prestatarios'!$A$2:$B$500,2,FALSE))),"")</f>
        <v/>
      </c>
      <c r="P1648" s="58" t="str">
        <f>IF(B1648&lt;&gt;"",IF(OR(D1648&gt;0,G1648&gt;0),COUNTIF($B$2:B1648,B1648),COUNTIFS($B$2:B1648,B1648,$E$2:E1648,"&gt;0")),"")</f>
        <v/>
      </c>
    </row>
    <row r="1649" spans="1:16" x14ac:dyDescent="0.35">
      <c r="A1649" s="51" t="str">
        <f t="shared" si="75"/>
        <v/>
      </c>
      <c r="B1649" s="102"/>
      <c r="C1649" s="4"/>
      <c r="D1649" s="14"/>
      <c r="E1649" s="14"/>
      <c r="F1649" s="14"/>
      <c r="G1649" s="82"/>
      <c r="H1649" s="107" t="str">
        <f>IF(B1649&lt;&gt;"",IF(OR(O1649=0,O1649=999),"",SUMIFS($E$2:E1649,$A$2:A1649,A1649)-SUMIFS($F$2:F1649,$A$2:A1649,A1649)),"")</f>
        <v/>
      </c>
      <c r="I1649" s="109" t="str">
        <f t="shared" si="77"/>
        <v/>
      </c>
      <c r="J1649" s="113"/>
      <c r="K1649" s="90"/>
      <c r="L1649" s="73"/>
      <c r="M1649" s="69" t="str">
        <f>IF(C1649&lt;&gt;"",DailyLog!$S$3,"")</f>
        <v/>
      </c>
      <c r="N1649" s="56" t="str">
        <f t="shared" si="76"/>
        <v/>
      </c>
      <c r="O1649" s="53" t="str">
        <f>IF($B1649&lt;&gt;"",IF(ISNUMBER(_xlfn.XMATCH($B1649,Language!$A$6:$E$6)),0,IF(ISNUMBER(_xlfn.XMATCH($B1649,Language!$A$29:$E$29)),'Lista de Prestatarios'!$B$3,VLOOKUP(B1649,'Lista de Prestatarios'!$A$2:$B$500,2,FALSE))),"")</f>
        <v/>
      </c>
      <c r="P1649" s="58" t="str">
        <f>IF(B1649&lt;&gt;"",IF(OR(D1649&gt;0,G1649&gt;0),COUNTIF($B$2:B1649,B1649),COUNTIFS($B$2:B1649,B1649,$E$2:E1649,"&gt;0")),"")</f>
        <v/>
      </c>
    </row>
    <row r="1650" spans="1:16" x14ac:dyDescent="0.35">
      <c r="A1650" s="51" t="str">
        <f t="shared" si="75"/>
        <v/>
      </c>
      <c r="B1650" s="102"/>
      <c r="C1650" s="4"/>
      <c r="D1650" s="14"/>
      <c r="E1650" s="14"/>
      <c r="F1650" s="14"/>
      <c r="G1650" s="82"/>
      <c r="H1650" s="107" t="str">
        <f>IF(B1650&lt;&gt;"",IF(OR(O1650=0,O1650=999),"",SUMIFS($E$2:E1650,$A$2:A1650,A1650)-SUMIFS($F$2:F1650,$A$2:A1650,A1650)),"")</f>
        <v/>
      </c>
      <c r="I1650" s="109" t="str">
        <f t="shared" si="77"/>
        <v/>
      </c>
      <c r="J1650" s="113"/>
      <c r="K1650" s="90"/>
      <c r="L1650" s="73"/>
      <c r="M1650" s="69" t="str">
        <f>IF(C1650&lt;&gt;"",DailyLog!$S$3,"")</f>
        <v/>
      </c>
      <c r="N1650" s="56" t="str">
        <f t="shared" si="76"/>
        <v/>
      </c>
      <c r="O1650" s="53" t="str">
        <f>IF($B1650&lt;&gt;"",IF(ISNUMBER(_xlfn.XMATCH($B1650,Language!$A$6:$E$6)),0,IF(ISNUMBER(_xlfn.XMATCH($B1650,Language!$A$29:$E$29)),'Lista de Prestatarios'!$B$3,VLOOKUP(B1650,'Lista de Prestatarios'!$A$2:$B$500,2,FALSE))),"")</f>
        <v/>
      </c>
      <c r="P1650" s="58" t="str">
        <f>IF(B1650&lt;&gt;"",IF(OR(D1650&gt;0,G1650&gt;0),COUNTIF($B$2:B1650,B1650),COUNTIFS($B$2:B1650,B1650,$E$2:E1650,"&gt;0")),"")</f>
        <v/>
      </c>
    </row>
    <row r="1651" spans="1:16" x14ac:dyDescent="0.35">
      <c r="A1651" s="51" t="str">
        <f t="shared" si="75"/>
        <v/>
      </c>
      <c r="B1651" s="102"/>
      <c r="C1651" s="4"/>
      <c r="D1651" s="14"/>
      <c r="E1651" s="14"/>
      <c r="F1651" s="14"/>
      <c r="G1651" s="82"/>
      <c r="H1651" s="107" t="str">
        <f>IF(B1651&lt;&gt;"",IF(OR(O1651=0,O1651=999),"",SUMIFS($E$2:E1651,$A$2:A1651,A1651)-SUMIFS($F$2:F1651,$A$2:A1651,A1651)),"")</f>
        <v/>
      </c>
      <c r="I1651" s="109" t="str">
        <f t="shared" si="77"/>
        <v/>
      </c>
      <c r="J1651" s="113"/>
      <c r="K1651" s="90"/>
      <c r="L1651" s="73"/>
      <c r="M1651" s="69" t="str">
        <f>IF(C1651&lt;&gt;"",DailyLog!$S$3,"")</f>
        <v/>
      </c>
      <c r="N1651" s="56" t="str">
        <f t="shared" si="76"/>
        <v/>
      </c>
      <c r="O1651" s="53" t="str">
        <f>IF($B1651&lt;&gt;"",IF(ISNUMBER(_xlfn.XMATCH($B1651,Language!$A$6:$E$6)),0,IF(ISNUMBER(_xlfn.XMATCH($B1651,Language!$A$29:$E$29)),'Lista de Prestatarios'!$B$3,VLOOKUP(B1651,'Lista de Prestatarios'!$A$2:$B$500,2,FALSE))),"")</f>
        <v/>
      </c>
      <c r="P1651" s="58" t="str">
        <f>IF(B1651&lt;&gt;"",IF(OR(D1651&gt;0,G1651&gt;0),COUNTIF($B$2:B1651,B1651),COUNTIFS($B$2:B1651,B1651,$E$2:E1651,"&gt;0")),"")</f>
        <v/>
      </c>
    </row>
    <row r="1652" spans="1:16" x14ac:dyDescent="0.35">
      <c r="A1652" s="51" t="str">
        <f t="shared" si="75"/>
        <v/>
      </c>
      <c r="B1652" s="102"/>
      <c r="C1652" s="4"/>
      <c r="D1652" s="14"/>
      <c r="E1652" s="14"/>
      <c r="F1652" s="14"/>
      <c r="G1652" s="82"/>
      <c r="H1652" s="107" t="str">
        <f>IF(B1652&lt;&gt;"",IF(OR(O1652=0,O1652=999),"",SUMIFS($E$2:E1652,$A$2:A1652,A1652)-SUMIFS($F$2:F1652,$A$2:A1652,A1652)),"")</f>
        <v/>
      </c>
      <c r="I1652" s="109" t="str">
        <f t="shared" si="77"/>
        <v/>
      </c>
      <c r="J1652" s="113"/>
      <c r="K1652" s="90"/>
      <c r="L1652" s="73"/>
      <c r="M1652" s="69" t="str">
        <f>IF(C1652&lt;&gt;"",DailyLog!$S$3,"")</f>
        <v/>
      </c>
      <c r="N1652" s="56" t="str">
        <f t="shared" si="76"/>
        <v/>
      </c>
      <c r="O1652" s="53" t="str">
        <f>IF($B1652&lt;&gt;"",IF(ISNUMBER(_xlfn.XMATCH($B1652,Language!$A$6:$E$6)),0,IF(ISNUMBER(_xlfn.XMATCH($B1652,Language!$A$29:$E$29)),'Lista de Prestatarios'!$B$3,VLOOKUP(B1652,'Lista de Prestatarios'!$A$2:$B$500,2,FALSE))),"")</f>
        <v/>
      </c>
      <c r="P1652" s="58" t="str">
        <f>IF(B1652&lt;&gt;"",IF(OR(D1652&gt;0,G1652&gt;0),COUNTIF($B$2:B1652,B1652),COUNTIFS($B$2:B1652,B1652,$E$2:E1652,"&gt;0")),"")</f>
        <v/>
      </c>
    </row>
    <row r="1653" spans="1:16" x14ac:dyDescent="0.35">
      <c r="A1653" s="51" t="str">
        <f t="shared" si="75"/>
        <v/>
      </c>
      <c r="B1653" s="102"/>
      <c r="C1653" s="4"/>
      <c r="D1653" s="14"/>
      <c r="E1653" s="14"/>
      <c r="F1653" s="14"/>
      <c r="G1653" s="82"/>
      <c r="H1653" s="107" t="str">
        <f>IF(B1653&lt;&gt;"",IF(OR(O1653=0,O1653=999),"",SUMIFS($E$2:E1653,$A$2:A1653,A1653)-SUMIFS($F$2:F1653,$A$2:A1653,A1653)),"")</f>
        <v/>
      </c>
      <c r="I1653" s="109" t="str">
        <f t="shared" si="77"/>
        <v/>
      </c>
      <c r="J1653" s="113"/>
      <c r="K1653" s="90"/>
      <c r="L1653" s="73"/>
      <c r="M1653" s="69" t="str">
        <f>IF(C1653&lt;&gt;"",DailyLog!$S$3,"")</f>
        <v/>
      </c>
      <c r="N1653" s="56" t="str">
        <f t="shared" si="76"/>
        <v/>
      </c>
      <c r="O1653" s="53" t="str">
        <f>IF($B1653&lt;&gt;"",IF(ISNUMBER(_xlfn.XMATCH($B1653,Language!$A$6:$E$6)),0,IF(ISNUMBER(_xlfn.XMATCH($B1653,Language!$A$29:$E$29)),'Lista de Prestatarios'!$B$3,VLOOKUP(B1653,'Lista de Prestatarios'!$A$2:$B$500,2,FALSE))),"")</f>
        <v/>
      </c>
      <c r="P1653" s="58" t="str">
        <f>IF(B1653&lt;&gt;"",IF(OR(D1653&gt;0,G1653&gt;0),COUNTIF($B$2:B1653,B1653),COUNTIFS($B$2:B1653,B1653,$E$2:E1653,"&gt;0")),"")</f>
        <v/>
      </c>
    </row>
    <row r="1654" spans="1:16" x14ac:dyDescent="0.35">
      <c r="A1654" s="51" t="str">
        <f t="shared" si="75"/>
        <v/>
      </c>
      <c r="B1654" s="102"/>
      <c r="C1654" s="4"/>
      <c r="D1654" s="14"/>
      <c r="E1654" s="14"/>
      <c r="F1654" s="14"/>
      <c r="G1654" s="82"/>
      <c r="H1654" s="107" t="str">
        <f>IF(B1654&lt;&gt;"",IF(OR(O1654=0,O1654=999),"",SUMIFS($E$2:E1654,$A$2:A1654,A1654)-SUMIFS($F$2:F1654,$A$2:A1654,A1654)),"")</f>
        <v/>
      </c>
      <c r="I1654" s="109" t="str">
        <f t="shared" si="77"/>
        <v/>
      </c>
      <c r="J1654" s="113"/>
      <c r="K1654" s="90"/>
      <c r="L1654" s="73"/>
      <c r="M1654" s="69" t="str">
        <f>IF(C1654&lt;&gt;"",DailyLog!$S$3,"")</f>
        <v/>
      </c>
      <c r="N1654" s="56" t="str">
        <f t="shared" si="76"/>
        <v/>
      </c>
      <c r="O1654" s="53" t="str">
        <f>IF($B1654&lt;&gt;"",IF(ISNUMBER(_xlfn.XMATCH($B1654,Language!$A$6:$E$6)),0,IF(ISNUMBER(_xlfn.XMATCH($B1654,Language!$A$29:$E$29)),'Lista de Prestatarios'!$B$3,VLOOKUP(B1654,'Lista de Prestatarios'!$A$2:$B$500,2,FALSE))),"")</f>
        <v/>
      </c>
      <c r="P1654" s="58" t="str">
        <f>IF(B1654&lt;&gt;"",IF(OR(D1654&gt;0,G1654&gt;0),COUNTIF($B$2:B1654,B1654),COUNTIFS($B$2:B1654,B1654,$E$2:E1654,"&gt;0")),"")</f>
        <v/>
      </c>
    </row>
    <row r="1655" spans="1:16" x14ac:dyDescent="0.35">
      <c r="A1655" s="51" t="str">
        <f t="shared" si="75"/>
        <v/>
      </c>
      <c r="B1655" s="102"/>
      <c r="C1655" s="4"/>
      <c r="D1655" s="14"/>
      <c r="E1655" s="14"/>
      <c r="F1655" s="14"/>
      <c r="G1655" s="82"/>
      <c r="H1655" s="107" t="str">
        <f>IF(B1655&lt;&gt;"",IF(OR(O1655=0,O1655=999),"",SUMIFS($E$2:E1655,$A$2:A1655,A1655)-SUMIFS($F$2:F1655,$A$2:A1655,A1655)),"")</f>
        <v/>
      </c>
      <c r="I1655" s="109" t="str">
        <f t="shared" si="77"/>
        <v/>
      </c>
      <c r="J1655" s="113"/>
      <c r="K1655" s="90"/>
      <c r="L1655" s="73"/>
      <c r="M1655" s="69" t="str">
        <f>IF(C1655&lt;&gt;"",DailyLog!$S$3,"")</f>
        <v/>
      </c>
      <c r="N1655" s="56" t="str">
        <f t="shared" si="76"/>
        <v/>
      </c>
      <c r="O1655" s="53" t="str">
        <f>IF($B1655&lt;&gt;"",IF(ISNUMBER(_xlfn.XMATCH($B1655,Language!$A$6:$E$6)),0,IF(ISNUMBER(_xlfn.XMATCH($B1655,Language!$A$29:$E$29)),'Lista de Prestatarios'!$B$3,VLOOKUP(B1655,'Lista de Prestatarios'!$A$2:$B$500,2,FALSE))),"")</f>
        <v/>
      </c>
      <c r="P1655" s="58" t="str">
        <f>IF(B1655&lt;&gt;"",IF(OR(D1655&gt;0,G1655&gt;0),COUNTIF($B$2:B1655,B1655),COUNTIFS($B$2:B1655,B1655,$E$2:E1655,"&gt;0")),"")</f>
        <v/>
      </c>
    </row>
    <row r="1656" spans="1:16" x14ac:dyDescent="0.35">
      <c r="A1656" s="51" t="str">
        <f t="shared" si="75"/>
        <v/>
      </c>
      <c r="B1656" s="102"/>
      <c r="C1656" s="4"/>
      <c r="D1656" s="14"/>
      <c r="E1656" s="14"/>
      <c r="F1656" s="14"/>
      <c r="G1656" s="82"/>
      <c r="H1656" s="107" t="str">
        <f>IF(B1656&lt;&gt;"",IF(OR(O1656=0,O1656=999),"",SUMIFS($E$2:E1656,$A$2:A1656,A1656)-SUMIFS($F$2:F1656,$A$2:A1656,A1656)),"")</f>
        <v/>
      </c>
      <c r="I1656" s="109" t="str">
        <f t="shared" si="77"/>
        <v/>
      </c>
      <c r="J1656" s="113"/>
      <c r="K1656" s="90"/>
      <c r="L1656" s="73"/>
      <c r="M1656" s="69" t="str">
        <f>IF(C1656&lt;&gt;"",DailyLog!$S$3,"")</f>
        <v/>
      </c>
      <c r="N1656" s="56" t="str">
        <f t="shared" si="76"/>
        <v/>
      </c>
      <c r="O1656" s="53" t="str">
        <f>IF($B1656&lt;&gt;"",IF(ISNUMBER(_xlfn.XMATCH($B1656,Language!$A$6:$E$6)),0,IF(ISNUMBER(_xlfn.XMATCH($B1656,Language!$A$29:$E$29)),'Lista de Prestatarios'!$B$3,VLOOKUP(B1656,'Lista de Prestatarios'!$A$2:$B$500,2,FALSE))),"")</f>
        <v/>
      </c>
      <c r="P1656" s="58" t="str">
        <f>IF(B1656&lt;&gt;"",IF(OR(D1656&gt;0,G1656&gt;0),COUNTIF($B$2:B1656,B1656),COUNTIFS($B$2:B1656,B1656,$E$2:E1656,"&gt;0")),"")</f>
        <v/>
      </c>
    </row>
    <row r="1657" spans="1:16" x14ac:dyDescent="0.35">
      <c r="A1657" s="51" t="str">
        <f t="shared" si="75"/>
        <v/>
      </c>
      <c r="B1657" s="102"/>
      <c r="C1657" s="4"/>
      <c r="D1657" s="14"/>
      <c r="E1657" s="14"/>
      <c r="F1657" s="14"/>
      <c r="G1657" s="82"/>
      <c r="H1657" s="107" t="str">
        <f>IF(B1657&lt;&gt;"",IF(OR(O1657=0,O1657=999),"",SUMIFS($E$2:E1657,$A$2:A1657,A1657)-SUMIFS($F$2:F1657,$A$2:A1657,A1657)),"")</f>
        <v/>
      </c>
      <c r="I1657" s="109" t="str">
        <f t="shared" si="77"/>
        <v/>
      </c>
      <c r="J1657" s="113"/>
      <c r="K1657" s="90"/>
      <c r="L1657" s="73"/>
      <c r="M1657" s="69" t="str">
        <f>IF(C1657&lt;&gt;"",DailyLog!$S$3,"")</f>
        <v/>
      </c>
      <c r="N1657" s="56" t="str">
        <f t="shared" si="76"/>
        <v/>
      </c>
      <c r="O1657" s="53" t="str">
        <f>IF($B1657&lt;&gt;"",IF(ISNUMBER(_xlfn.XMATCH($B1657,Language!$A$6:$E$6)),0,IF(ISNUMBER(_xlfn.XMATCH($B1657,Language!$A$29:$E$29)),'Lista de Prestatarios'!$B$3,VLOOKUP(B1657,'Lista de Prestatarios'!$A$2:$B$500,2,FALSE))),"")</f>
        <v/>
      </c>
      <c r="P1657" s="58" t="str">
        <f>IF(B1657&lt;&gt;"",IF(OR(D1657&gt;0,G1657&gt;0),COUNTIF($B$2:B1657,B1657),COUNTIFS($B$2:B1657,B1657,$E$2:E1657,"&gt;0")),"")</f>
        <v/>
      </c>
    </row>
    <row r="1658" spans="1:16" x14ac:dyDescent="0.35">
      <c r="A1658" s="51" t="str">
        <f t="shared" si="75"/>
        <v/>
      </c>
      <c r="B1658" s="102"/>
      <c r="C1658" s="4"/>
      <c r="D1658" s="14"/>
      <c r="E1658" s="14"/>
      <c r="F1658" s="14"/>
      <c r="G1658" s="82"/>
      <c r="H1658" s="107" t="str">
        <f>IF(B1658&lt;&gt;"",IF(OR(O1658=0,O1658=999),"",SUMIFS($E$2:E1658,$A$2:A1658,A1658)-SUMIFS($F$2:F1658,$A$2:A1658,A1658)),"")</f>
        <v/>
      </c>
      <c r="I1658" s="109" t="str">
        <f t="shared" si="77"/>
        <v/>
      </c>
      <c r="J1658" s="113"/>
      <c r="K1658" s="90"/>
      <c r="L1658" s="73"/>
      <c r="M1658" s="69" t="str">
        <f>IF(C1658&lt;&gt;"",DailyLog!$S$3,"")</f>
        <v/>
      </c>
      <c r="N1658" s="56" t="str">
        <f t="shared" si="76"/>
        <v/>
      </c>
      <c r="O1658" s="53" t="str">
        <f>IF($B1658&lt;&gt;"",IF(ISNUMBER(_xlfn.XMATCH($B1658,Language!$A$6:$E$6)),0,IF(ISNUMBER(_xlfn.XMATCH($B1658,Language!$A$29:$E$29)),'Lista de Prestatarios'!$B$3,VLOOKUP(B1658,'Lista de Prestatarios'!$A$2:$B$500,2,FALSE))),"")</f>
        <v/>
      </c>
      <c r="P1658" s="58" t="str">
        <f>IF(B1658&lt;&gt;"",IF(OR(D1658&gt;0,G1658&gt;0),COUNTIF($B$2:B1658,B1658),COUNTIFS($B$2:B1658,B1658,$E$2:E1658,"&gt;0")),"")</f>
        <v/>
      </c>
    </row>
    <row r="1659" spans="1:16" x14ac:dyDescent="0.35">
      <c r="A1659" s="51" t="str">
        <f t="shared" si="75"/>
        <v/>
      </c>
      <c r="B1659" s="102"/>
      <c r="C1659" s="4"/>
      <c r="D1659" s="14"/>
      <c r="E1659" s="14"/>
      <c r="F1659" s="14"/>
      <c r="G1659" s="82"/>
      <c r="H1659" s="107" t="str">
        <f>IF(B1659&lt;&gt;"",IF(OR(O1659=0,O1659=999),"",SUMIFS($E$2:E1659,$A$2:A1659,A1659)-SUMIFS($F$2:F1659,$A$2:A1659,A1659)),"")</f>
        <v/>
      </c>
      <c r="I1659" s="109" t="str">
        <f t="shared" si="77"/>
        <v/>
      </c>
      <c r="J1659" s="113"/>
      <c r="K1659" s="90"/>
      <c r="L1659" s="73"/>
      <c r="M1659" s="69" t="str">
        <f>IF(C1659&lt;&gt;"",DailyLog!$S$3,"")</f>
        <v/>
      </c>
      <c r="N1659" s="56" t="str">
        <f t="shared" si="76"/>
        <v/>
      </c>
      <c r="O1659" s="53" t="str">
        <f>IF($B1659&lt;&gt;"",IF(ISNUMBER(_xlfn.XMATCH($B1659,Language!$A$6:$E$6)),0,IF(ISNUMBER(_xlfn.XMATCH($B1659,Language!$A$29:$E$29)),'Lista de Prestatarios'!$B$3,VLOOKUP(B1659,'Lista de Prestatarios'!$A$2:$B$500,2,FALSE))),"")</f>
        <v/>
      </c>
      <c r="P1659" s="58" t="str">
        <f>IF(B1659&lt;&gt;"",IF(OR(D1659&gt;0,G1659&gt;0),COUNTIF($B$2:B1659,B1659),COUNTIFS($B$2:B1659,B1659,$E$2:E1659,"&gt;0")),"")</f>
        <v/>
      </c>
    </row>
    <row r="1660" spans="1:16" x14ac:dyDescent="0.35">
      <c r="A1660" s="51" t="str">
        <f t="shared" si="75"/>
        <v/>
      </c>
      <c r="B1660" s="102"/>
      <c r="C1660" s="4"/>
      <c r="D1660" s="14"/>
      <c r="E1660" s="14"/>
      <c r="F1660" s="14"/>
      <c r="G1660" s="82"/>
      <c r="H1660" s="107" t="str">
        <f>IF(B1660&lt;&gt;"",IF(OR(O1660=0,O1660=999),"",SUMIFS($E$2:E1660,$A$2:A1660,A1660)-SUMIFS($F$2:F1660,$A$2:A1660,A1660)),"")</f>
        <v/>
      </c>
      <c r="I1660" s="109" t="str">
        <f t="shared" si="77"/>
        <v/>
      </c>
      <c r="J1660" s="113"/>
      <c r="K1660" s="90"/>
      <c r="L1660" s="73"/>
      <c r="M1660" s="69" t="str">
        <f>IF(C1660&lt;&gt;"",DailyLog!$S$3,"")</f>
        <v/>
      </c>
      <c r="N1660" s="56" t="str">
        <f t="shared" si="76"/>
        <v/>
      </c>
      <c r="O1660" s="53" t="str">
        <f>IF($B1660&lt;&gt;"",IF(ISNUMBER(_xlfn.XMATCH($B1660,Language!$A$6:$E$6)),0,IF(ISNUMBER(_xlfn.XMATCH($B1660,Language!$A$29:$E$29)),'Lista de Prestatarios'!$B$3,VLOOKUP(B1660,'Lista de Prestatarios'!$A$2:$B$500,2,FALSE))),"")</f>
        <v/>
      </c>
      <c r="P1660" s="58" t="str">
        <f>IF(B1660&lt;&gt;"",IF(OR(D1660&gt;0,G1660&gt;0),COUNTIF($B$2:B1660,B1660),COUNTIFS($B$2:B1660,B1660,$E$2:E1660,"&gt;0")),"")</f>
        <v/>
      </c>
    </row>
    <row r="1661" spans="1:16" x14ac:dyDescent="0.35">
      <c r="A1661" s="51" t="str">
        <f t="shared" si="75"/>
        <v/>
      </c>
      <c r="B1661" s="102"/>
      <c r="C1661" s="4"/>
      <c r="D1661" s="14"/>
      <c r="E1661" s="14"/>
      <c r="F1661" s="14"/>
      <c r="G1661" s="82"/>
      <c r="H1661" s="107" t="str">
        <f>IF(B1661&lt;&gt;"",IF(OR(O1661=0,O1661=999),"",SUMIFS($E$2:E1661,$A$2:A1661,A1661)-SUMIFS($F$2:F1661,$A$2:A1661,A1661)),"")</f>
        <v/>
      </c>
      <c r="I1661" s="109" t="str">
        <f t="shared" si="77"/>
        <v/>
      </c>
      <c r="J1661" s="113"/>
      <c r="K1661" s="90"/>
      <c r="L1661" s="73"/>
      <c r="M1661" s="69" t="str">
        <f>IF(C1661&lt;&gt;"",DailyLog!$S$3,"")</f>
        <v/>
      </c>
      <c r="N1661" s="56" t="str">
        <f t="shared" si="76"/>
        <v/>
      </c>
      <c r="O1661" s="53" t="str">
        <f>IF($B1661&lt;&gt;"",IF(ISNUMBER(_xlfn.XMATCH($B1661,Language!$A$6:$E$6)),0,IF(ISNUMBER(_xlfn.XMATCH($B1661,Language!$A$29:$E$29)),'Lista de Prestatarios'!$B$3,VLOOKUP(B1661,'Lista de Prestatarios'!$A$2:$B$500,2,FALSE))),"")</f>
        <v/>
      </c>
      <c r="P1661" s="58" t="str">
        <f>IF(B1661&lt;&gt;"",IF(OR(D1661&gt;0,G1661&gt;0),COUNTIF($B$2:B1661,B1661),COUNTIFS($B$2:B1661,B1661,$E$2:E1661,"&gt;0")),"")</f>
        <v/>
      </c>
    </row>
    <row r="1662" spans="1:16" x14ac:dyDescent="0.35">
      <c r="A1662" s="51" t="str">
        <f t="shared" si="75"/>
        <v/>
      </c>
      <c r="B1662" s="102"/>
      <c r="C1662" s="4"/>
      <c r="D1662" s="14"/>
      <c r="E1662" s="14"/>
      <c r="F1662" s="14"/>
      <c r="G1662" s="82"/>
      <c r="H1662" s="107" t="str">
        <f>IF(B1662&lt;&gt;"",IF(OR(O1662=0,O1662=999),"",SUMIFS($E$2:E1662,$A$2:A1662,A1662)-SUMIFS($F$2:F1662,$A$2:A1662,A1662)),"")</f>
        <v/>
      </c>
      <c r="I1662" s="109" t="str">
        <f t="shared" si="77"/>
        <v/>
      </c>
      <c r="J1662" s="113"/>
      <c r="K1662" s="90"/>
      <c r="L1662" s="73"/>
      <c r="M1662" s="69" t="str">
        <f>IF(C1662&lt;&gt;"",DailyLog!$S$3,"")</f>
        <v/>
      </c>
      <c r="N1662" s="56" t="str">
        <f t="shared" si="76"/>
        <v/>
      </c>
      <c r="O1662" s="53" t="str">
        <f>IF($B1662&lt;&gt;"",IF(ISNUMBER(_xlfn.XMATCH($B1662,Language!$A$6:$E$6)),0,IF(ISNUMBER(_xlfn.XMATCH($B1662,Language!$A$29:$E$29)),'Lista de Prestatarios'!$B$3,VLOOKUP(B1662,'Lista de Prestatarios'!$A$2:$B$500,2,FALSE))),"")</f>
        <v/>
      </c>
      <c r="P1662" s="58" t="str">
        <f>IF(B1662&lt;&gt;"",IF(OR(D1662&gt;0,G1662&gt;0),COUNTIF($B$2:B1662,B1662),COUNTIFS($B$2:B1662,B1662,$E$2:E1662,"&gt;0")),"")</f>
        <v/>
      </c>
    </row>
    <row r="1663" spans="1:16" x14ac:dyDescent="0.35">
      <c r="A1663" s="51" t="str">
        <f t="shared" si="75"/>
        <v/>
      </c>
      <c r="B1663" s="102"/>
      <c r="C1663" s="4"/>
      <c r="D1663" s="14"/>
      <c r="E1663" s="14"/>
      <c r="F1663" s="14"/>
      <c r="G1663" s="82"/>
      <c r="H1663" s="107" t="str">
        <f>IF(B1663&lt;&gt;"",IF(OR(O1663=0,O1663=999),"",SUMIFS($E$2:E1663,$A$2:A1663,A1663)-SUMIFS($F$2:F1663,$A$2:A1663,A1663)),"")</f>
        <v/>
      </c>
      <c r="I1663" s="109" t="str">
        <f t="shared" si="77"/>
        <v/>
      </c>
      <c r="J1663" s="113"/>
      <c r="K1663" s="90"/>
      <c r="L1663" s="73"/>
      <c r="M1663" s="69" t="str">
        <f>IF(C1663&lt;&gt;"",DailyLog!$S$3,"")</f>
        <v/>
      </c>
      <c r="N1663" s="56" t="str">
        <f t="shared" si="76"/>
        <v/>
      </c>
      <c r="O1663" s="53" t="str">
        <f>IF($B1663&lt;&gt;"",IF(ISNUMBER(_xlfn.XMATCH($B1663,Language!$A$6:$E$6)),0,IF(ISNUMBER(_xlfn.XMATCH($B1663,Language!$A$29:$E$29)),'Lista de Prestatarios'!$B$3,VLOOKUP(B1663,'Lista de Prestatarios'!$A$2:$B$500,2,FALSE))),"")</f>
        <v/>
      </c>
      <c r="P1663" s="58" t="str">
        <f>IF(B1663&lt;&gt;"",IF(OR(D1663&gt;0,G1663&gt;0),COUNTIF($B$2:B1663,B1663),COUNTIFS($B$2:B1663,B1663,$E$2:E1663,"&gt;0")),"")</f>
        <v/>
      </c>
    </row>
    <row r="1664" spans="1:16" x14ac:dyDescent="0.35">
      <c r="A1664" s="51" t="str">
        <f t="shared" si="75"/>
        <v/>
      </c>
      <c r="B1664" s="102"/>
      <c r="C1664" s="4"/>
      <c r="D1664" s="14"/>
      <c r="E1664" s="14"/>
      <c r="F1664" s="14"/>
      <c r="G1664" s="82"/>
      <c r="H1664" s="107" t="str">
        <f>IF(B1664&lt;&gt;"",IF(OR(O1664=0,O1664=999),"",SUMIFS($E$2:E1664,$A$2:A1664,A1664)-SUMIFS($F$2:F1664,$A$2:A1664,A1664)),"")</f>
        <v/>
      </c>
      <c r="I1664" s="109" t="str">
        <f t="shared" si="77"/>
        <v/>
      </c>
      <c r="J1664" s="113"/>
      <c r="K1664" s="90"/>
      <c r="L1664" s="73"/>
      <c r="M1664" s="69" t="str">
        <f>IF(C1664&lt;&gt;"",DailyLog!$S$3,"")</f>
        <v/>
      </c>
      <c r="N1664" s="56" t="str">
        <f t="shared" si="76"/>
        <v/>
      </c>
      <c r="O1664" s="53" t="str">
        <f>IF($B1664&lt;&gt;"",IF(ISNUMBER(_xlfn.XMATCH($B1664,Language!$A$6:$E$6)),0,IF(ISNUMBER(_xlfn.XMATCH($B1664,Language!$A$29:$E$29)),'Lista de Prestatarios'!$B$3,VLOOKUP(B1664,'Lista de Prestatarios'!$A$2:$B$500,2,FALSE))),"")</f>
        <v/>
      </c>
      <c r="P1664" s="58" t="str">
        <f>IF(B1664&lt;&gt;"",IF(OR(D1664&gt;0,G1664&gt;0),COUNTIF($B$2:B1664,B1664),COUNTIFS($B$2:B1664,B1664,$E$2:E1664,"&gt;0")),"")</f>
        <v/>
      </c>
    </row>
    <row r="1665" spans="1:16" x14ac:dyDescent="0.35">
      <c r="A1665" s="51" t="str">
        <f t="shared" si="75"/>
        <v/>
      </c>
      <c r="B1665" s="102"/>
      <c r="C1665" s="4"/>
      <c r="D1665" s="14"/>
      <c r="E1665" s="14"/>
      <c r="F1665" s="14"/>
      <c r="G1665" s="82"/>
      <c r="H1665" s="107" t="str">
        <f>IF(B1665&lt;&gt;"",IF(OR(O1665=0,O1665=999),"",SUMIFS($E$2:E1665,$A$2:A1665,A1665)-SUMIFS($F$2:F1665,$A$2:A1665,A1665)),"")</f>
        <v/>
      </c>
      <c r="I1665" s="109" t="str">
        <f t="shared" si="77"/>
        <v/>
      </c>
      <c r="J1665" s="113"/>
      <c r="K1665" s="90"/>
      <c r="L1665" s="73"/>
      <c r="M1665" s="69" t="str">
        <f>IF(C1665&lt;&gt;"",DailyLog!$S$3,"")</f>
        <v/>
      </c>
      <c r="N1665" s="56" t="str">
        <f t="shared" si="76"/>
        <v/>
      </c>
      <c r="O1665" s="53" t="str">
        <f>IF($B1665&lt;&gt;"",IF(ISNUMBER(_xlfn.XMATCH($B1665,Language!$A$6:$E$6)),0,IF(ISNUMBER(_xlfn.XMATCH($B1665,Language!$A$29:$E$29)),'Lista de Prestatarios'!$B$3,VLOOKUP(B1665,'Lista de Prestatarios'!$A$2:$B$500,2,FALSE))),"")</f>
        <v/>
      </c>
      <c r="P1665" s="58" t="str">
        <f>IF(B1665&lt;&gt;"",IF(OR(D1665&gt;0,G1665&gt;0),COUNTIF($B$2:B1665,B1665),COUNTIFS($B$2:B1665,B1665,$E$2:E1665,"&gt;0")),"")</f>
        <v/>
      </c>
    </row>
    <row r="1666" spans="1:16" x14ac:dyDescent="0.35">
      <c r="A1666" s="51" t="str">
        <f t="shared" ref="A1666:A1729" si="78">IF(B1666&lt;&gt;"",O1666&amp;"."&amp;P1666,"")</f>
        <v/>
      </c>
      <c r="B1666" s="102"/>
      <c r="C1666" s="4"/>
      <c r="D1666" s="14"/>
      <c r="E1666" s="14"/>
      <c r="F1666" s="14"/>
      <c r="G1666" s="82"/>
      <c r="H1666" s="107" t="str">
        <f>IF(B1666&lt;&gt;"",IF(OR(O1666=0,O1666=999),"",SUMIFS($E$2:E1666,$A$2:A1666,A1666)-SUMIFS($F$2:F1666,$A$2:A1666,A1666)),"")</f>
        <v/>
      </c>
      <c r="I1666" s="109" t="str">
        <f t="shared" si="77"/>
        <v/>
      </c>
      <c r="J1666" s="113"/>
      <c r="K1666" s="90"/>
      <c r="L1666" s="73"/>
      <c r="M1666" s="69" t="str">
        <f>IF(C1666&lt;&gt;"",DailyLog!$S$3,"")</f>
        <v/>
      </c>
      <c r="N1666" s="56" t="str">
        <f t="shared" ref="N1666:N1729" si="79">IF(B1666&lt;&gt;"",COUNT(D1666:G1666),"")</f>
        <v/>
      </c>
      <c r="O1666" s="53" t="str">
        <f>IF($B1666&lt;&gt;"",IF(ISNUMBER(_xlfn.XMATCH($B1666,Language!$A$6:$E$6)),0,IF(ISNUMBER(_xlfn.XMATCH($B1666,Language!$A$29:$E$29)),'Lista de Prestatarios'!$B$3,VLOOKUP(B1666,'Lista de Prestatarios'!$A$2:$B$500,2,FALSE))),"")</f>
        <v/>
      </c>
      <c r="P1666" s="58" t="str">
        <f>IF(B1666&lt;&gt;"",IF(OR(D1666&gt;0,G1666&gt;0),COUNTIF($B$2:B1666,B1666),COUNTIFS($B$2:B1666,B1666,$E$2:E1666,"&gt;0")),"")</f>
        <v/>
      </c>
    </row>
    <row r="1667" spans="1:16" x14ac:dyDescent="0.35">
      <c r="A1667" s="51" t="str">
        <f t="shared" si="78"/>
        <v/>
      </c>
      <c r="B1667" s="102"/>
      <c r="C1667" s="4"/>
      <c r="D1667" s="14"/>
      <c r="E1667" s="14"/>
      <c r="F1667" s="14"/>
      <c r="G1667" s="82"/>
      <c r="H1667" s="107" t="str">
        <f>IF(B1667&lt;&gt;"",IF(OR(O1667=0,O1667=999),"",SUMIFS($E$2:E1667,$A$2:A1667,A1667)-SUMIFS($F$2:F1667,$A$2:A1667,A1667)),"")</f>
        <v/>
      </c>
      <c r="I1667" s="109" t="str">
        <f t="shared" si="77"/>
        <v/>
      </c>
      <c r="J1667" s="113"/>
      <c r="K1667" s="90"/>
      <c r="L1667" s="73"/>
      <c r="M1667" s="69" t="str">
        <f>IF(C1667&lt;&gt;"",DailyLog!$S$3,"")</f>
        <v/>
      </c>
      <c r="N1667" s="56" t="str">
        <f t="shared" si="79"/>
        <v/>
      </c>
      <c r="O1667" s="53" t="str">
        <f>IF($B1667&lt;&gt;"",IF(ISNUMBER(_xlfn.XMATCH($B1667,Language!$A$6:$E$6)),0,IF(ISNUMBER(_xlfn.XMATCH($B1667,Language!$A$29:$E$29)),'Lista de Prestatarios'!$B$3,VLOOKUP(B1667,'Lista de Prestatarios'!$A$2:$B$500,2,FALSE))),"")</f>
        <v/>
      </c>
      <c r="P1667" s="58" t="str">
        <f>IF(B1667&lt;&gt;"",IF(OR(D1667&gt;0,G1667&gt;0),COUNTIF($B$2:B1667,B1667),COUNTIFS($B$2:B1667,B1667,$E$2:E1667,"&gt;0")),"")</f>
        <v/>
      </c>
    </row>
    <row r="1668" spans="1:16" x14ac:dyDescent="0.35">
      <c r="A1668" s="51" t="str">
        <f t="shared" si="78"/>
        <v/>
      </c>
      <c r="B1668" s="102"/>
      <c r="C1668" s="4"/>
      <c r="D1668" s="14"/>
      <c r="E1668" s="14"/>
      <c r="F1668" s="14"/>
      <c r="G1668" s="82"/>
      <c r="H1668" s="107" t="str">
        <f>IF(B1668&lt;&gt;"",IF(OR(O1668=0,O1668=999),"",SUMIFS($E$2:E1668,$A$2:A1668,A1668)-SUMIFS($F$2:F1668,$A$2:A1668,A1668)),"")</f>
        <v/>
      </c>
      <c r="I1668" s="109" t="str">
        <f t="shared" ref="I1668:I1731" si="80">IF(B1668&lt;&gt;"",I1667+D1668-E1668+F1668-G1668,"")</f>
        <v/>
      </c>
      <c r="J1668" s="113"/>
      <c r="K1668" s="90"/>
      <c r="L1668" s="73"/>
      <c r="M1668" s="69" t="str">
        <f>IF(C1668&lt;&gt;"",DailyLog!$S$3,"")</f>
        <v/>
      </c>
      <c r="N1668" s="56" t="str">
        <f t="shared" si="79"/>
        <v/>
      </c>
      <c r="O1668" s="53" t="str">
        <f>IF($B1668&lt;&gt;"",IF(ISNUMBER(_xlfn.XMATCH($B1668,Language!$A$6:$E$6)),0,IF(ISNUMBER(_xlfn.XMATCH($B1668,Language!$A$29:$E$29)),'Lista de Prestatarios'!$B$3,VLOOKUP(B1668,'Lista de Prestatarios'!$A$2:$B$500,2,FALSE))),"")</f>
        <v/>
      </c>
      <c r="P1668" s="58" t="str">
        <f>IF(B1668&lt;&gt;"",IF(OR(D1668&gt;0,G1668&gt;0),COUNTIF($B$2:B1668,B1668),COUNTIFS($B$2:B1668,B1668,$E$2:E1668,"&gt;0")),"")</f>
        <v/>
      </c>
    </row>
    <row r="1669" spans="1:16" x14ac:dyDescent="0.35">
      <c r="A1669" s="51" t="str">
        <f t="shared" si="78"/>
        <v/>
      </c>
      <c r="B1669" s="102"/>
      <c r="C1669" s="4"/>
      <c r="D1669" s="14"/>
      <c r="E1669" s="14"/>
      <c r="F1669" s="14"/>
      <c r="G1669" s="82"/>
      <c r="H1669" s="107" t="str">
        <f>IF(B1669&lt;&gt;"",IF(OR(O1669=0,O1669=999),"",SUMIFS($E$2:E1669,$A$2:A1669,A1669)-SUMIFS($F$2:F1669,$A$2:A1669,A1669)),"")</f>
        <v/>
      </c>
      <c r="I1669" s="109" t="str">
        <f t="shared" si="80"/>
        <v/>
      </c>
      <c r="J1669" s="113"/>
      <c r="K1669" s="90"/>
      <c r="L1669" s="73"/>
      <c r="M1669" s="69" t="str">
        <f>IF(C1669&lt;&gt;"",DailyLog!$S$3,"")</f>
        <v/>
      </c>
      <c r="N1669" s="56" t="str">
        <f t="shared" si="79"/>
        <v/>
      </c>
      <c r="O1669" s="53" t="str">
        <f>IF($B1669&lt;&gt;"",IF(ISNUMBER(_xlfn.XMATCH($B1669,Language!$A$6:$E$6)),0,IF(ISNUMBER(_xlfn.XMATCH($B1669,Language!$A$29:$E$29)),'Lista de Prestatarios'!$B$3,VLOOKUP(B1669,'Lista de Prestatarios'!$A$2:$B$500,2,FALSE))),"")</f>
        <v/>
      </c>
      <c r="P1669" s="58" t="str">
        <f>IF(B1669&lt;&gt;"",IF(OR(D1669&gt;0,G1669&gt;0),COUNTIF($B$2:B1669,B1669),COUNTIFS($B$2:B1669,B1669,$E$2:E1669,"&gt;0")),"")</f>
        <v/>
      </c>
    </row>
    <row r="1670" spans="1:16" x14ac:dyDescent="0.35">
      <c r="A1670" s="51" t="str">
        <f t="shared" si="78"/>
        <v/>
      </c>
      <c r="B1670" s="102"/>
      <c r="C1670" s="4"/>
      <c r="D1670" s="14"/>
      <c r="E1670" s="14"/>
      <c r="F1670" s="14"/>
      <c r="G1670" s="82"/>
      <c r="H1670" s="107" t="str">
        <f>IF(B1670&lt;&gt;"",IF(OR(O1670=0,O1670=999),"",SUMIFS($E$2:E1670,$A$2:A1670,A1670)-SUMIFS($F$2:F1670,$A$2:A1670,A1670)),"")</f>
        <v/>
      </c>
      <c r="I1670" s="109" t="str">
        <f t="shared" si="80"/>
        <v/>
      </c>
      <c r="J1670" s="113"/>
      <c r="K1670" s="90"/>
      <c r="L1670" s="73"/>
      <c r="M1670" s="69" t="str">
        <f>IF(C1670&lt;&gt;"",DailyLog!$S$3,"")</f>
        <v/>
      </c>
      <c r="N1670" s="56" t="str">
        <f t="shared" si="79"/>
        <v/>
      </c>
      <c r="O1670" s="53" t="str">
        <f>IF($B1670&lt;&gt;"",IF(ISNUMBER(_xlfn.XMATCH($B1670,Language!$A$6:$E$6)),0,IF(ISNUMBER(_xlfn.XMATCH($B1670,Language!$A$29:$E$29)),'Lista de Prestatarios'!$B$3,VLOOKUP(B1670,'Lista de Prestatarios'!$A$2:$B$500,2,FALSE))),"")</f>
        <v/>
      </c>
      <c r="P1670" s="58" t="str">
        <f>IF(B1670&lt;&gt;"",IF(OR(D1670&gt;0,G1670&gt;0),COUNTIF($B$2:B1670,B1670),COUNTIFS($B$2:B1670,B1670,$E$2:E1670,"&gt;0")),"")</f>
        <v/>
      </c>
    </row>
    <row r="1671" spans="1:16" x14ac:dyDescent="0.35">
      <c r="A1671" s="51" t="str">
        <f t="shared" si="78"/>
        <v/>
      </c>
      <c r="B1671" s="102"/>
      <c r="C1671" s="4"/>
      <c r="D1671" s="14"/>
      <c r="E1671" s="14"/>
      <c r="F1671" s="14"/>
      <c r="G1671" s="82"/>
      <c r="H1671" s="107" t="str">
        <f>IF(B1671&lt;&gt;"",IF(OR(O1671=0,O1671=999),"",SUMIFS($E$2:E1671,$A$2:A1671,A1671)-SUMIFS($F$2:F1671,$A$2:A1671,A1671)),"")</f>
        <v/>
      </c>
      <c r="I1671" s="109" t="str">
        <f t="shared" si="80"/>
        <v/>
      </c>
      <c r="J1671" s="113"/>
      <c r="K1671" s="90"/>
      <c r="L1671" s="73"/>
      <c r="M1671" s="69" t="str">
        <f>IF(C1671&lt;&gt;"",DailyLog!$S$3,"")</f>
        <v/>
      </c>
      <c r="N1671" s="56" t="str">
        <f t="shared" si="79"/>
        <v/>
      </c>
      <c r="O1671" s="53" t="str">
        <f>IF($B1671&lt;&gt;"",IF(ISNUMBER(_xlfn.XMATCH($B1671,Language!$A$6:$E$6)),0,IF(ISNUMBER(_xlfn.XMATCH($B1671,Language!$A$29:$E$29)),'Lista de Prestatarios'!$B$3,VLOOKUP(B1671,'Lista de Prestatarios'!$A$2:$B$500,2,FALSE))),"")</f>
        <v/>
      </c>
      <c r="P1671" s="58" t="str">
        <f>IF(B1671&lt;&gt;"",IF(OR(D1671&gt;0,G1671&gt;0),COUNTIF($B$2:B1671,B1671),COUNTIFS($B$2:B1671,B1671,$E$2:E1671,"&gt;0")),"")</f>
        <v/>
      </c>
    </row>
    <row r="1672" spans="1:16" x14ac:dyDescent="0.35">
      <c r="A1672" s="51" t="str">
        <f t="shared" si="78"/>
        <v/>
      </c>
      <c r="B1672" s="102"/>
      <c r="C1672" s="4"/>
      <c r="D1672" s="14"/>
      <c r="E1672" s="14"/>
      <c r="F1672" s="14"/>
      <c r="G1672" s="82"/>
      <c r="H1672" s="107" t="str">
        <f>IF(B1672&lt;&gt;"",IF(OR(O1672=0,O1672=999),"",SUMIFS($E$2:E1672,$A$2:A1672,A1672)-SUMIFS($F$2:F1672,$A$2:A1672,A1672)),"")</f>
        <v/>
      </c>
      <c r="I1672" s="109" t="str">
        <f t="shared" si="80"/>
        <v/>
      </c>
      <c r="J1672" s="113"/>
      <c r="K1672" s="90"/>
      <c r="L1672" s="73"/>
      <c r="M1672" s="69" t="str">
        <f>IF(C1672&lt;&gt;"",DailyLog!$S$3,"")</f>
        <v/>
      </c>
      <c r="N1672" s="56" t="str">
        <f t="shared" si="79"/>
        <v/>
      </c>
      <c r="O1672" s="53" t="str">
        <f>IF($B1672&lt;&gt;"",IF(ISNUMBER(_xlfn.XMATCH($B1672,Language!$A$6:$E$6)),0,IF(ISNUMBER(_xlfn.XMATCH($B1672,Language!$A$29:$E$29)),'Lista de Prestatarios'!$B$3,VLOOKUP(B1672,'Lista de Prestatarios'!$A$2:$B$500,2,FALSE))),"")</f>
        <v/>
      </c>
      <c r="P1672" s="58" t="str">
        <f>IF(B1672&lt;&gt;"",IF(OR(D1672&gt;0,G1672&gt;0),COUNTIF($B$2:B1672,B1672),COUNTIFS($B$2:B1672,B1672,$E$2:E1672,"&gt;0")),"")</f>
        <v/>
      </c>
    </row>
    <row r="1673" spans="1:16" x14ac:dyDescent="0.35">
      <c r="A1673" s="51" t="str">
        <f t="shared" si="78"/>
        <v/>
      </c>
      <c r="B1673" s="102"/>
      <c r="C1673" s="4"/>
      <c r="D1673" s="14"/>
      <c r="E1673" s="14"/>
      <c r="F1673" s="14"/>
      <c r="G1673" s="82"/>
      <c r="H1673" s="107" t="str">
        <f>IF(B1673&lt;&gt;"",IF(OR(O1673=0,O1673=999),"",SUMIFS($E$2:E1673,$A$2:A1673,A1673)-SUMIFS($F$2:F1673,$A$2:A1673,A1673)),"")</f>
        <v/>
      </c>
      <c r="I1673" s="109" t="str">
        <f t="shared" si="80"/>
        <v/>
      </c>
      <c r="J1673" s="113"/>
      <c r="K1673" s="90"/>
      <c r="L1673" s="73"/>
      <c r="M1673" s="69" t="str">
        <f>IF(C1673&lt;&gt;"",DailyLog!$S$3,"")</f>
        <v/>
      </c>
      <c r="N1673" s="56" t="str">
        <f t="shared" si="79"/>
        <v/>
      </c>
      <c r="O1673" s="53" t="str">
        <f>IF($B1673&lt;&gt;"",IF(ISNUMBER(_xlfn.XMATCH($B1673,Language!$A$6:$E$6)),0,IF(ISNUMBER(_xlfn.XMATCH($B1673,Language!$A$29:$E$29)),'Lista de Prestatarios'!$B$3,VLOOKUP(B1673,'Lista de Prestatarios'!$A$2:$B$500,2,FALSE))),"")</f>
        <v/>
      </c>
      <c r="P1673" s="58" t="str">
        <f>IF(B1673&lt;&gt;"",IF(OR(D1673&gt;0,G1673&gt;0),COUNTIF($B$2:B1673,B1673),COUNTIFS($B$2:B1673,B1673,$E$2:E1673,"&gt;0")),"")</f>
        <v/>
      </c>
    </row>
    <row r="1674" spans="1:16" x14ac:dyDescent="0.35">
      <c r="A1674" s="51" t="str">
        <f t="shared" si="78"/>
        <v/>
      </c>
      <c r="B1674" s="102"/>
      <c r="C1674" s="4"/>
      <c r="D1674" s="14"/>
      <c r="E1674" s="14"/>
      <c r="F1674" s="14"/>
      <c r="G1674" s="82"/>
      <c r="H1674" s="107" t="str">
        <f>IF(B1674&lt;&gt;"",IF(OR(O1674=0,O1674=999),"",SUMIFS($E$2:E1674,$A$2:A1674,A1674)-SUMIFS($F$2:F1674,$A$2:A1674,A1674)),"")</f>
        <v/>
      </c>
      <c r="I1674" s="109" t="str">
        <f t="shared" si="80"/>
        <v/>
      </c>
      <c r="J1674" s="113"/>
      <c r="K1674" s="90"/>
      <c r="L1674" s="73"/>
      <c r="M1674" s="69" t="str">
        <f>IF(C1674&lt;&gt;"",DailyLog!$S$3,"")</f>
        <v/>
      </c>
      <c r="N1674" s="56" t="str">
        <f t="shared" si="79"/>
        <v/>
      </c>
      <c r="O1674" s="53" t="str">
        <f>IF($B1674&lt;&gt;"",IF(ISNUMBER(_xlfn.XMATCH($B1674,Language!$A$6:$E$6)),0,IF(ISNUMBER(_xlfn.XMATCH($B1674,Language!$A$29:$E$29)),'Lista de Prestatarios'!$B$3,VLOOKUP(B1674,'Lista de Prestatarios'!$A$2:$B$500,2,FALSE))),"")</f>
        <v/>
      </c>
      <c r="P1674" s="58" t="str">
        <f>IF(B1674&lt;&gt;"",IF(OR(D1674&gt;0,G1674&gt;0),COUNTIF($B$2:B1674,B1674),COUNTIFS($B$2:B1674,B1674,$E$2:E1674,"&gt;0")),"")</f>
        <v/>
      </c>
    </row>
    <row r="1675" spans="1:16" x14ac:dyDescent="0.35">
      <c r="A1675" s="51" t="str">
        <f t="shared" si="78"/>
        <v/>
      </c>
      <c r="B1675" s="102"/>
      <c r="C1675" s="4"/>
      <c r="D1675" s="14"/>
      <c r="E1675" s="14"/>
      <c r="F1675" s="14"/>
      <c r="G1675" s="82"/>
      <c r="H1675" s="107" t="str">
        <f>IF(B1675&lt;&gt;"",IF(OR(O1675=0,O1675=999),"",SUMIFS($E$2:E1675,$A$2:A1675,A1675)-SUMIFS($F$2:F1675,$A$2:A1675,A1675)),"")</f>
        <v/>
      </c>
      <c r="I1675" s="109" t="str">
        <f t="shared" si="80"/>
        <v/>
      </c>
      <c r="J1675" s="113"/>
      <c r="K1675" s="90"/>
      <c r="L1675" s="73"/>
      <c r="M1675" s="69" t="str">
        <f>IF(C1675&lt;&gt;"",DailyLog!$S$3,"")</f>
        <v/>
      </c>
      <c r="N1675" s="56" t="str">
        <f t="shared" si="79"/>
        <v/>
      </c>
      <c r="O1675" s="53" t="str">
        <f>IF($B1675&lt;&gt;"",IF(ISNUMBER(_xlfn.XMATCH($B1675,Language!$A$6:$E$6)),0,IF(ISNUMBER(_xlfn.XMATCH($B1675,Language!$A$29:$E$29)),'Lista de Prestatarios'!$B$3,VLOOKUP(B1675,'Lista de Prestatarios'!$A$2:$B$500,2,FALSE))),"")</f>
        <v/>
      </c>
      <c r="P1675" s="58" t="str">
        <f>IF(B1675&lt;&gt;"",IF(OR(D1675&gt;0,G1675&gt;0),COUNTIF($B$2:B1675,B1675),COUNTIFS($B$2:B1675,B1675,$E$2:E1675,"&gt;0")),"")</f>
        <v/>
      </c>
    </row>
    <row r="1676" spans="1:16" x14ac:dyDescent="0.35">
      <c r="A1676" s="51" t="str">
        <f t="shared" si="78"/>
        <v/>
      </c>
      <c r="B1676" s="102"/>
      <c r="C1676" s="4"/>
      <c r="D1676" s="14"/>
      <c r="E1676" s="14"/>
      <c r="F1676" s="14"/>
      <c r="G1676" s="82"/>
      <c r="H1676" s="107" t="str">
        <f>IF(B1676&lt;&gt;"",IF(OR(O1676=0,O1676=999),"",SUMIFS($E$2:E1676,$A$2:A1676,A1676)-SUMIFS($F$2:F1676,$A$2:A1676,A1676)),"")</f>
        <v/>
      </c>
      <c r="I1676" s="109" t="str">
        <f t="shared" si="80"/>
        <v/>
      </c>
      <c r="J1676" s="113"/>
      <c r="K1676" s="90"/>
      <c r="L1676" s="73"/>
      <c r="M1676" s="69" t="str">
        <f>IF(C1676&lt;&gt;"",DailyLog!$S$3,"")</f>
        <v/>
      </c>
      <c r="N1676" s="56" t="str">
        <f t="shared" si="79"/>
        <v/>
      </c>
      <c r="O1676" s="53" t="str">
        <f>IF($B1676&lt;&gt;"",IF(ISNUMBER(_xlfn.XMATCH($B1676,Language!$A$6:$E$6)),0,IF(ISNUMBER(_xlfn.XMATCH($B1676,Language!$A$29:$E$29)),'Lista de Prestatarios'!$B$3,VLOOKUP(B1676,'Lista de Prestatarios'!$A$2:$B$500,2,FALSE))),"")</f>
        <v/>
      </c>
      <c r="P1676" s="58" t="str">
        <f>IF(B1676&lt;&gt;"",IF(OR(D1676&gt;0,G1676&gt;0),COUNTIF($B$2:B1676,B1676),COUNTIFS($B$2:B1676,B1676,$E$2:E1676,"&gt;0")),"")</f>
        <v/>
      </c>
    </row>
    <row r="1677" spans="1:16" x14ac:dyDescent="0.35">
      <c r="A1677" s="51" t="str">
        <f t="shared" si="78"/>
        <v/>
      </c>
      <c r="B1677" s="102"/>
      <c r="C1677" s="4"/>
      <c r="D1677" s="14"/>
      <c r="E1677" s="14"/>
      <c r="F1677" s="14"/>
      <c r="G1677" s="82"/>
      <c r="H1677" s="107" t="str">
        <f>IF(B1677&lt;&gt;"",IF(OR(O1677=0,O1677=999),"",SUMIFS($E$2:E1677,$A$2:A1677,A1677)-SUMIFS($F$2:F1677,$A$2:A1677,A1677)),"")</f>
        <v/>
      </c>
      <c r="I1677" s="109" t="str">
        <f t="shared" si="80"/>
        <v/>
      </c>
      <c r="J1677" s="113"/>
      <c r="K1677" s="90"/>
      <c r="L1677" s="73"/>
      <c r="M1677" s="69" t="str">
        <f>IF(C1677&lt;&gt;"",DailyLog!$S$3,"")</f>
        <v/>
      </c>
      <c r="N1677" s="56" t="str">
        <f t="shared" si="79"/>
        <v/>
      </c>
      <c r="O1677" s="53" t="str">
        <f>IF($B1677&lt;&gt;"",IF(ISNUMBER(_xlfn.XMATCH($B1677,Language!$A$6:$E$6)),0,IF(ISNUMBER(_xlfn.XMATCH($B1677,Language!$A$29:$E$29)),'Lista de Prestatarios'!$B$3,VLOOKUP(B1677,'Lista de Prestatarios'!$A$2:$B$500,2,FALSE))),"")</f>
        <v/>
      </c>
      <c r="P1677" s="58" t="str">
        <f>IF(B1677&lt;&gt;"",IF(OR(D1677&gt;0,G1677&gt;0),COUNTIF($B$2:B1677,B1677),COUNTIFS($B$2:B1677,B1677,$E$2:E1677,"&gt;0")),"")</f>
        <v/>
      </c>
    </row>
    <row r="1678" spans="1:16" x14ac:dyDescent="0.35">
      <c r="A1678" s="51" t="str">
        <f t="shared" si="78"/>
        <v/>
      </c>
      <c r="B1678" s="102"/>
      <c r="C1678" s="4"/>
      <c r="D1678" s="14"/>
      <c r="E1678" s="14"/>
      <c r="F1678" s="14"/>
      <c r="G1678" s="82"/>
      <c r="H1678" s="107" t="str">
        <f>IF(B1678&lt;&gt;"",IF(OR(O1678=0,O1678=999),"",SUMIFS($E$2:E1678,$A$2:A1678,A1678)-SUMIFS($F$2:F1678,$A$2:A1678,A1678)),"")</f>
        <v/>
      </c>
      <c r="I1678" s="109" t="str">
        <f t="shared" si="80"/>
        <v/>
      </c>
      <c r="J1678" s="113"/>
      <c r="K1678" s="90"/>
      <c r="L1678" s="73"/>
      <c r="M1678" s="69" t="str">
        <f>IF(C1678&lt;&gt;"",DailyLog!$S$3,"")</f>
        <v/>
      </c>
      <c r="N1678" s="56" t="str">
        <f t="shared" si="79"/>
        <v/>
      </c>
      <c r="O1678" s="53" t="str">
        <f>IF($B1678&lt;&gt;"",IF(ISNUMBER(_xlfn.XMATCH($B1678,Language!$A$6:$E$6)),0,IF(ISNUMBER(_xlfn.XMATCH($B1678,Language!$A$29:$E$29)),'Lista de Prestatarios'!$B$3,VLOOKUP(B1678,'Lista de Prestatarios'!$A$2:$B$500,2,FALSE))),"")</f>
        <v/>
      </c>
      <c r="P1678" s="58" t="str">
        <f>IF(B1678&lt;&gt;"",IF(OR(D1678&gt;0,G1678&gt;0),COUNTIF($B$2:B1678,B1678),COUNTIFS($B$2:B1678,B1678,$E$2:E1678,"&gt;0")),"")</f>
        <v/>
      </c>
    </row>
    <row r="1679" spans="1:16" x14ac:dyDescent="0.35">
      <c r="A1679" s="51" t="str">
        <f t="shared" si="78"/>
        <v/>
      </c>
      <c r="B1679" s="102"/>
      <c r="C1679" s="4"/>
      <c r="D1679" s="14"/>
      <c r="E1679" s="14"/>
      <c r="F1679" s="14"/>
      <c r="G1679" s="82"/>
      <c r="H1679" s="107" t="str">
        <f>IF(B1679&lt;&gt;"",IF(OR(O1679=0,O1679=999),"",SUMIFS($E$2:E1679,$A$2:A1679,A1679)-SUMIFS($F$2:F1679,$A$2:A1679,A1679)),"")</f>
        <v/>
      </c>
      <c r="I1679" s="109" t="str">
        <f t="shared" si="80"/>
        <v/>
      </c>
      <c r="J1679" s="113"/>
      <c r="K1679" s="90"/>
      <c r="L1679" s="73"/>
      <c r="M1679" s="69" t="str">
        <f>IF(C1679&lt;&gt;"",DailyLog!$S$3,"")</f>
        <v/>
      </c>
      <c r="N1679" s="56" t="str">
        <f t="shared" si="79"/>
        <v/>
      </c>
      <c r="O1679" s="53" t="str">
        <f>IF($B1679&lt;&gt;"",IF(ISNUMBER(_xlfn.XMATCH($B1679,Language!$A$6:$E$6)),0,IF(ISNUMBER(_xlfn.XMATCH($B1679,Language!$A$29:$E$29)),'Lista de Prestatarios'!$B$3,VLOOKUP(B1679,'Lista de Prestatarios'!$A$2:$B$500,2,FALSE))),"")</f>
        <v/>
      </c>
      <c r="P1679" s="58" t="str">
        <f>IF(B1679&lt;&gt;"",IF(OR(D1679&gt;0,G1679&gt;0),COUNTIF($B$2:B1679,B1679),COUNTIFS($B$2:B1679,B1679,$E$2:E1679,"&gt;0")),"")</f>
        <v/>
      </c>
    </row>
    <row r="1680" spans="1:16" x14ac:dyDescent="0.35">
      <c r="A1680" s="51" t="str">
        <f t="shared" si="78"/>
        <v/>
      </c>
      <c r="B1680" s="102"/>
      <c r="C1680" s="4"/>
      <c r="D1680" s="14"/>
      <c r="E1680" s="14"/>
      <c r="F1680" s="14"/>
      <c r="G1680" s="82"/>
      <c r="H1680" s="107" t="str">
        <f>IF(B1680&lt;&gt;"",IF(OR(O1680=0,O1680=999),"",SUMIFS($E$2:E1680,$A$2:A1680,A1680)-SUMIFS($F$2:F1680,$A$2:A1680,A1680)),"")</f>
        <v/>
      </c>
      <c r="I1680" s="109" t="str">
        <f t="shared" si="80"/>
        <v/>
      </c>
      <c r="J1680" s="113"/>
      <c r="K1680" s="90"/>
      <c r="L1680" s="73"/>
      <c r="M1680" s="69" t="str">
        <f>IF(C1680&lt;&gt;"",DailyLog!$S$3,"")</f>
        <v/>
      </c>
      <c r="N1680" s="56" t="str">
        <f t="shared" si="79"/>
        <v/>
      </c>
      <c r="O1680" s="53" t="str">
        <f>IF($B1680&lt;&gt;"",IF(ISNUMBER(_xlfn.XMATCH($B1680,Language!$A$6:$E$6)),0,IF(ISNUMBER(_xlfn.XMATCH($B1680,Language!$A$29:$E$29)),'Lista de Prestatarios'!$B$3,VLOOKUP(B1680,'Lista de Prestatarios'!$A$2:$B$500,2,FALSE))),"")</f>
        <v/>
      </c>
      <c r="P1680" s="58" t="str">
        <f>IF(B1680&lt;&gt;"",IF(OR(D1680&gt;0,G1680&gt;0),COUNTIF($B$2:B1680,B1680),COUNTIFS($B$2:B1680,B1680,$E$2:E1680,"&gt;0")),"")</f>
        <v/>
      </c>
    </row>
    <row r="1681" spans="1:16" x14ac:dyDescent="0.35">
      <c r="A1681" s="51" t="str">
        <f t="shared" si="78"/>
        <v/>
      </c>
      <c r="B1681" s="102"/>
      <c r="C1681" s="4"/>
      <c r="D1681" s="14"/>
      <c r="E1681" s="14"/>
      <c r="F1681" s="14"/>
      <c r="G1681" s="82"/>
      <c r="H1681" s="107" t="str">
        <f>IF(B1681&lt;&gt;"",IF(OR(O1681=0,O1681=999),"",SUMIFS($E$2:E1681,$A$2:A1681,A1681)-SUMIFS($F$2:F1681,$A$2:A1681,A1681)),"")</f>
        <v/>
      </c>
      <c r="I1681" s="109" t="str">
        <f t="shared" si="80"/>
        <v/>
      </c>
      <c r="J1681" s="113"/>
      <c r="K1681" s="90"/>
      <c r="L1681" s="73"/>
      <c r="M1681" s="69" t="str">
        <f>IF(C1681&lt;&gt;"",DailyLog!$S$3,"")</f>
        <v/>
      </c>
      <c r="N1681" s="56" t="str">
        <f t="shared" si="79"/>
        <v/>
      </c>
      <c r="O1681" s="53" t="str">
        <f>IF($B1681&lt;&gt;"",IF(ISNUMBER(_xlfn.XMATCH($B1681,Language!$A$6:$E$6)),0,IF(ISNUMBER(_xlfn.XMATCH($B1681,Language!$A$29:$E$29)),'Lista de Prestatarios'!$B$3,VLOOKUP(B1681,'Lista de Prestatarios'!$A$2:$B$500,2,FALSE))),"")</f>
        <v/>
      </c>
      <c r="P1681" s="58" t="str">
        <f>IF(B1681&lt;&gt;"",IF(OR(D1681&gt;0,G1681&gt;0),COUNTIF($B$2:B1681,B1681),COUNTIFS($B$2:B1681,B1681,$E$2:E1681,"&gt;0")),"")</f>
        <v/>
      </c>
    </row>
    <row r="1682" spans="1:16" x14ac:dyDescent="0.35">
      <c r="A1682" s="51" t="str">
        <f t="shared" si="78"/>
        <v/>
      </c>
      <c r="B1682" s="102"/>
      <c r="C1682" s="4"/>
      <c r="D1682" s="14"/>
      <c r="E1682" s="14"/>
      <c r="F1682" s="14"/>
      <c r="G1682" s="82"/>
      <c r="H1682" s="107" t="str">
        <f>IF(B1682&lt;&gt;"",IF(OR(O1682=0,O1682=999),"",SUMIFS($E$2:E1682,$A$2:A1682,A1682)-SUMIFS($F$2:F1682,$A$2:A1682,A1682)),"")</f>
        <v/>
      </c>
      <c r="I1682" s="109" t="str">
        <f t="shared" si="80"/>
        <v/>
      </c>
      <c r="J1682" s="113"/>
      <c r="K1682" s="90"/>
      <c r="L1682" s="73"/>
      <c r="M1682" s="69" t="str">
        <f>IF(C1682&lt;&gt;"",DailyLog!$S$3,"")</f>
        <v/>
      </c>
      <c r="N1682" s="56" t="str">
        <f t="shared" si="79"/>
        <v/>
      </c>
      <c r="O1682" s="53" t="str">
        <f>IF($B1682&lt;&gt;"",IF(ISNUMBER(_xlfn.XMATCH($B1682,Language!$A$6:$E$6)),0,IF(ISNUMBER(_xlfn.XMATCH($B1682,Language!$A$29:$E$29)),'Lista de Prestatarios'!$B$3,VLOOKUP(B1682,'Lista de Prestatarios'!$A$2:$B$500,2,FALSE))),"")</f>
        <v/>
      </c>
      <c r="P1682" s="58" t="str">
        <f>IF(B1682&lt;&gt;"",IF(OR(D1682&gt;0,G1682&gt;0),COUNTIF($B$2:B1682,B1682),COUNTIFS($B$2:B1682,B1682,$E$2:E1682,"&gt;0")),"")</f>
        <v/>
      </c>
    </row>
    <row r="1683" spans="1:16" x14ac:dyDescent="0.35">
      <c r="A1683" s="51" t="str">
        <f t="shared" si="78"/>
        <v/>
      </c>
      <c r="B1683" s="102"/>
      <c r="C1683" s="4"/>
      <c r="D1683" s="14"/>
      <c r="E1683" s="14"/>
      <c r="F1683" s="14"/>
      <c r="G1683" s="82"/>
      <c r="H1683" s="107" t="str">
        <f>IF(B1683&lt;&gt;"",IF(OR(O1683=0,O1683=999),"",SUMIFS($E$2:E1683,$A$2:A1683,A1683)-SUMIFS($F$2:F1683,$A$2:A1683,A1683)),"")</f>
        <v/>
      </c>
      <c r="I1683" s="109" t="str">
        <f t="shared" si="80"/>
        <v/>
      </c>
      <c r="J1683" s="113"/>
      <c r="K1683" s="90"/>
      <c r="L1683" s="73"/>
      <c r="M1683" s="69" t="str">
        <f>IF(C1683&lt;&gt;"",DailyLog!$S$3,"")</f>
        <v/>
      </c>
      <c r="N1683" s="56" t="str">
        <f t="shared" si="79"/>
        <v/>
      </c>
      <c r="O1683" s="53" t="str">
        <f>IF($B1683&lt;&gt;"",IF(ISNUMBER(_xlfn.XMATCH($B1683,Language!$A$6:$E$6)),0,IF(ISNUMBER(_xlfn.XMATCH($B1683,Language!$A$29:$E$29)),'Lista de Prestatarios'!$B$3,VLOOKUP(B1683,'Lista de Prestatarios'!$A$2:$B$500,2,FALSE))),"")</f>
        <v/>
      </c>
      <c r="P1683" s="58" t="str">
        <f>IF(B1683&lt;&gt;"",IF(OR(D1683&gt;0,G1683&gt;0),COUNTIF($B$2:B1683,B1683),COUNTIFS($B$2:B1683,B1683,$E$2:E1683,"&gt;0")),"")</f>
        <v/>
      </c>
    </row>
    <row r="1684" spans="1:16" x14ac:dyDescent="0.35">
      <c r="A1684" s="51" t="str">
        <f t="shared" si="78"/>
        <v/>
      </c>
      <c r="B1684" s="102"/>
      <c r="C1684" s="4"/>
      <c r="D1684" s="14"/>
      <c r="E1684" s="14"/>
      <c r="F1684" s="14"/>
      <c r="G1684" s="82"/>
      <c r="H1684" s="107" t="str">
        <f>IF(B1684&lt;&gt;"",IF(OR(O1684=0,O1684=999),"",SUMIFS($E$2:E1684,$A$2:A1684,A1684)-SUMIFS($F$2:F1684,$A$2:A1684,A1684)),"")</f>
        <v/>
      </c>
      <c r="I1684" s="109" t="str">
        <f t="shared" si="80"/>
        <v/>
      </c>
      <c r="J1684" s="113"/>
      <c r="K1684" s="90"/>
      <c r="L1684" s="73"/>
      <c r="M1684" s="69" t="str">
        <f>IF(C1684&lt;&gt;"",DailyLog!$S$3,"")</f>
        <v/>
      </c>
      <c r="N1684" s="56" t="str">
        <f t="shared" si="79"/>
        <v/>
      </c>
      <c r="O1684" s="53" t="str">
        <f>IF($B1684&lt;&gt;"",IF(ISNUMBER(_xlfn.XMATCH($B1684,Language!$A$6:$E$6)),0,IF(ISNUMBER(_xlfn.XMATCH($B1684,Language!$A$29:$E$29)),'Lista de Prestatarios'!$B$3,VLOOKUP(B1684,'Lista de Prestatarios'!$A$2:$B$500,2,FALSE))),"")</f>
        <v/>
      </c>
      <c r="P1684" s="58" t="str">
        <f>IF(B1684&lt;&gt;"",IF(OR(D1684&gt;0,G1684&gt;0),COUNTIF($B$2:B1684,B1684),COUNTIFS($B$2:B1684,B1684,$E$2:E1684,"&gt;0")),"")</f>
        <v/>
      </c>
    </row>
    <row r="1685" spans="1:16" x14ac:dyDescent="0.35">
      <c r="A1685" s="51" t="str">
        <f t="shared" si="78"/>
        <v/>
      </c>
      <c r="B1685" s="102"/>
      <c r="C1685" s="4"/>
      <c r="D1685" s="14"/>
      <c r="E1685" s="14"/>
      <c r="F1685" s="14"/>
      <c r="G1685" s="82"/>
      <c r="H1685" s="107" t="str">
        <f>IF(B1685&lt;&gt;"",IF(OR(O1685=0,O1685=999),"",SUMIFS($E$2:E1685,$A$2:A1685,A1685)-SUMIFS($F$2:F1685,$A$2:A1685,A1685)),"")</f>
        <v/>
      </c>
      <c r="I1685" s="109" t="str">
        <f t="shared" si="80"/>
        <v/>
      </c>
      <c r="J1685" s="113"/>
      <c r="K1685" s="90"/>
      <c r="L1685" s="73"/>
      <c r="M1685" s="69" t="str">
        <f>IF(C1685&lt;&gt;"",DailyLog!$S$3,"")</f>
        <v/>
      </c>
      <c r="N1685" s="56" t="str">
        <f t="shared" si="79"/>
        <v/>
      </c>
      <c r="O1685" s="53" t="str">
        <f>IF($B1685&lt;&gt;"",IF(ISNUMBER(_xlfn.XMATCH($B1685,Language!$A$6:$E$6)),0,IF(ISNUMBER(_xlfn.XMATCH($B1685,Language!$A$29:$E$29)),'Lista de Prestatarios'!$B$3,VLOOKUP(B1685,'Lista de Prestatarios'!$A$2:$B$500,2,FALSE))),"")</f>
        <v/>
      </c>
      <c r="P1685" s="58" t="str">
        <f>IF(B1685&lt;&gt;"",IF(OR(D1685&gt;0,G1685&gt;0),COUNTIF($B$2:B1685,B1685),COUNTIFS($B$2:B1685,B1685,$E$2:E1685,"&gt;0")),"")</f>
        <v/>
      </c>
    </row>
    <row r="1686" spans="1:16" x14ac:dyDescent="0.35">
      <c r="A1686" s="51" t="str">
        <f t="shared" si="78"/>
        <v/>
      </c>
      <c r="B1686" s="102"/>
      <c r="C1686" s="4"/>
      <c r="D1686" s="14"/>
      <c r="E1686" s="14"/>
      <c r="F1686" s="14"/>
      <c r="G1686" s="82"/>
      <c r="H1686" s="107" t="str">
        <f>IF(B1686&lt;&gt;"",IF(OR(O1686=0,O1686=999),"",SUMIFS($E$2:E1686,$A$2:A1686,A1686)-SUMIFS($F$2:F1686,$A$2:A1686,A1686)),"")</f>
        <v/>
      </c>
      <c r="I1686" s="109" t="str">
        <f t="shared" si="80"/>
        <v/>
      </c>
      <c r="J1686" s="113"/>
      <c r="K1686" s="90"/>
      <c r="L1686" s="73"/>
      <c r="M1686" s="69" t="str">
        <f>IF(C1686&lt;&gt;"",DailyLog!$S$3,"")</f>
        <v/>
      </c>
      <c r="N1686" s="56" t="str">
        <f t="shared" si="79"/>
        <v/>
      </c>
      <c r="O1686" s="53" t="str">
        <f>IF($B1686&lt;&gt;"",IF(ISNUMBER(_xlfn.XMATCH($B1686,Language!$A$6:$E$6)),0,IF(ISNUMBER(_xlfn.XMATCH($B1686,Language!$A$29:$E$29)),'Lista de Prestatarios'!$B$3,VLOOKUP(B1686,'Lista de Prestatarios'!$A$2:$B$500,2,FALSE))),"")</f>
        <v/>
      </c>
      <c r="P1686" s="58" t="str">
        <f>IF(B1686&lt;&gt;"",IF(OR(D1686&gt;0,G1686&gt;0),COUNTIF($B$2:B1686,B1686),COUNTIFS($B$2:B1686,B1686,$E$2:E1686,"&gt;0")),"")</f>
        <v/>
      </c>
    </row>
    <row r="1687" spans="1:16" x14ac:dyDescent="0.35">
      <c r="A1687" s="51" t="str">
        <f t="shared" si="78"/>
        <v/>
      </c>
      <c r="B1687" s="102"/>
      <c r="C1687" s="4"/>
      <c r="D1687" s="14"/>
      <c r="E1687" s="14"/>
      <c r="F1687" s="14"/>
      <c r="G1687" s="82"/>
      <c r="H1687" s="107" t="str">
        <f>IF(B1687&lt;&gt;"",IF(OR(O1687=0,O1687=999),"",SUMIFS($E$2:E1687,$A$2:A1687,A1687)-SUMIFS($F$2:F1687,$A$2:A1687,A1687)),"")</f>
        <v/>
      </c>
      <c r="I1687" s="109" t="str">
        <f t="shared" si="80"/>
        <v/>
      </c>
      <c r="J1687" s="113"/>
      <c r="K1687" s="90"/>
      <c r="L1687" s="73"/>
      <c r="M1687" s="69" t="str">
        <f>IF(C1687&lt;&gt;"",DailyLog!$S$3,"")</f>
        <v/>
      </c>
      <c r="N1687" s="56" t="str">
        <f t="shared" si="79"/>
        <v/>
      </c>
      <c r="O1687" s="53" t="str">
        <f>IF($B1687&lt;&gt;"",IF(ISNUMBER(_xlfn.XMATCH($B1687,Language!$A$6:$E$6)),0,IF(ISNUMBER(_xlfn.XMATCH($B1687,Language!$A$29:$E$29)),'Lista de Prestatarios'!$B$3,VLOOKUP(B1687,'Lista de Prestatarios'!$A$2:$B$500,2,FALSE))),"")</f>
        <v/>
      </c>
      <c r="P1687" s="58" t="str">
        <f>IF(B1687&lt;&gt;"",IF(OR(D1687&gt;0,G1687&gt;0),COUNTIF($B$2:B1687,B1687),COUNTIFS($B$2:B1687,B1687,$E$2:E1687,"&gt;0")),"")</f>
        <v/>
      </c>
    </row>
    <row r="1688" spans="1:16" x14ac:dyDescent="0.35">
      <c r="A1688" s="51" t="str">
        <f t="shared" si="78"/>
        <v/>
      </c>
      <c r="B1688" s="102"/>
      <c r="C1688" s="4"/>
      <c r="D1688" s="14"/>
      <c r="E1688" s="14"/>
      <c r="F1688" s="14"/>
      <c r="G1688" s="82"/>
      <c r="H1688" s="107" t="str">
        <f>IF(B1688&lt;&gt;"",IF(OR(O1688=0,O1688=999),"",SUMIFS($E$2:E1688,$A$2:A1688,A1688)-SUMIFS($F$2:F1688,$A$2:A1688,A1688)),"")</f>
        <v/>
      </c>
      <c r="I1688" s="109" t="str">
        <f t="shared" si="80"/>
        <v/>
      </c>
      <c r="J1688" s="113"/>
      <c r="K1688" s="90"/>
      <c r="L1688" s="73"/>
      <c r="M1688" s="69" t="str">
        <f>IF(C1688&lt;&gt;"",DailyLog!$S$3,"")</f>
        <v/>
      </c>
      <c r="N1688" s="56" t="str">
        <f t="shared" si="79"/>
        <v/>
      </c>
      <c r="O1688" s="53" t="str">
        <f>IF($B1688&lt;&gt;"",IF(ISNUMBER(_xlfn.XMATCH($B1688,Language!$A$6:$E$6)),0,IF(ISNUMBER(_xlfn.XMATCH($B1688,Language!$A$29:$E$29)),'Lista de Prestatarios'!$B$3,VLOOKUP(B1688,'Lista de Prestatarios'!$A$2:$B$500,2,FALSE))),"")</f>
        <v/>
      </c>
      <c r="P1688" s="58" t="str">
        <f>IF(B1688&lt;&gt;"",IF(OR(D1688&gt;0,G1688&gt;0),COUNTIF($B$2:B1688,B1688),COUNTIFS($B$2:B1688,B1688,$E$2:E1688,"&gt;0")),"")</f>
        <v/>
      </c>
    </row>
    <row r="1689" spans="1:16" x14ac:dyDescent="0.35">
      <c r="A1689" s="51" t="str">
        <f t="shared" si="78"/>
        <v/>
      </c>
      <c r="B1689" s="102"/>
      <c r="C1689" s="4"/>
      <c r="D1689" s="14"/>
      <c r="E1689" s="14"/>
      <c r="F1689" s="14"/>
      <c r="G1689" s="82"/>
      <c r="H1689" s="107" t="str">
        <f>IF(B1689&lt;&gt;"",IF(OR(O1689=0,O1689=999),"",SUMIFS($E$2:E1689,$A$2:A1689,A1689)-SUMIFS($F$2:F1689,$A$2:A1689,A1689)),"")</f>
        <v/>
      </c>
      <c r="I1689" s="109" t="str">
        <f t="shared" si="80"/>
        <v/>
      </c>
      <c r="J1689" s="113"/>
      <c r="K1689" s="90"/>
      <c r="L1689" s="73"/>
      <c r="M1689" s="69" t="str">
        <f>IF(C1689&lt;&gt;"",DailyLog!$S$3,"")</f>
        <v/>
      </c>
      <c r="N1689" s="56" t="str">
        <f t="shared" si="79"/>
        <v/>
      </c>
      <c r="O1689" s="53" t="str">
        <f>IF($B1689&lt;&gt;"",IF(ISNUMBER(_xlfn.XMATCH($B1689,Language!$A$6:$E$6)),0,IF(ISNUMBER(_xlfn.XMATCH($B1689,Language!$A$29:$E$29)),'Lista de Prestatarios'!$B$3,VLOOKUP(B1689,'Lista de Prestatarios'!$A$2:$B$500,2,FALSE))),"")</f>
        <v/>
      </c>
      <c r="P1689" s="58" t="str">
        <f>IF(B1689&lt;&gt;"",IF(OR(D1689&gt;0,G1689&gt;0),COUNTIF($B$2:B1689,B1689),COUNTIFS($B$2:B1689,B1689,$E$2:E1689,"&gt;0")),"")</f>
        <v/>
      </c>
    </row>
    <row r="1690" spans="1:16" x14ac:dyDescent="0.35">
      <c r="A1690" s="51" t="str">
        <f t="shared" si="78"/>
        <v/>
      </c>
      <c r="B1690" s="102"/>
      <c r="C1690" s="4"/>
      <c r="D1690" s="14"/>
      <c r="E1690" s="14"/>
      <c r="F1690" s="14"/>
      <c r="G1690" s="82"/>
      <c r="H1690" s="107" t="str">
        <f>IF(B1690&lt;&gt;"",IF(OR(O1690=0,O1690=999),"",SUMIFS($E$2:E1690,$A$2:A1690,A1690)-SUMIFS($F$2:F1690,$A$2:A1690,A1690)),"")</f>
        <v/>
      </c>
      <c r="I1690" s="109" t="str">
        <f t="shared" si="80"/>
        <v/>
      </c>
      <c r="J1690" s="113"/>
      <c r="K1690" s="90"/>
      <c r="L1690" s="73"/>
      <c r="M1690" s="69" t="str">
        <f>IF(C1690&lt;&gt;"",DailyLog!$S$3,"")</f>
        <v/>
      </c>
      <c r="N1690" s="56" t="str">
        <f t="shared" si="79"/>
        <v/>
      </c>
      <c r="O1690" s="53" t="str">
        <f>IF($B1690&lt;&gt;"",IF(ISNUMBER(_xlfn.XMATCH($B1690,Language!$A$6:$E$6)),0,IF(ISNUMBER(_xlfn.XMATCH($B1690,Language!$A$29:$E$29)),'Lista de Prestatarios'!$B$3,VLOOKUP(B1690,'Lista de Prestatarios'!$A$2:$B$500,2,FALSE))),"")</f>
        <v/>
      </c>
      <c r="P1690" s="58" t="str">
        <f>IF(B1690&lt;&gt;"",IF(OR(D1690&gt;0,G1690&gt;0),COUNTIF($B$2:B1690,B1690),COUNTIFS($B$2:B1690,B1690,$E$2:E1690,"&gt;0")),"")</f>
        <v/>
      </c>
    </row>
    <row r="1691" spans="1:16" x14ac:dyDescent="0.35">
      <c r="A1691" s="51" t="str">
        <f t="shared" si="78"/>
        <v/>
      </c>
      <c r="B1691" s="102"/>
      <c r="C1691" s="4"/>
      <c r="D1691" s="14"/>
      <c r="E1691" s="14"/>
      <c r="F1691" s="14"/>
      <c r="G1691" s="82"/>
      <c r="H1691" s="107" t="str">
        <f>IF(B1691&lt;&gt;"",IF(OR(O1691=0,O1691=999),"",SUMIFS($E$2:E1691,$A$2:A1691,A1691)-SUMIFS($F$2:F1691,$A$2:A1691,A1691)),"")</f>
        <v/>
      </c>
      <c r="I1691" s="109" t="str">
        <f t="shared" si="80"/>
        <v/>
      </c>
      <c r="J1691" s="113"/>
      <c r="K1691" s="90"/>
      <c r="L1691" s="73"/>
      <c r="M1691" s="69" t="str">
        <f>IF(C1691&lt;&gt;"",DailyLog!$S$3,"")</f>
        <v/>
      </c>
      <c r="N1691" s="56" t="str">
        <f t="shared" si="79"/>
        <v/>
      </c>
      <c r="O1691" s="53" t="str">
        <f>IF($B1691&lt;&gt;"",IF(ISNUMBER(_xlfn.XMATCH($B1691,Language!$A$6:$E$6)),0,IF(ISNUMBER(_xlfn.XMATCH($B1691,Language!$A$29:$E$29)),'Lista de Prestatarios'!$B$3,VLOOKUP(B1691,'Lista de Prestatarios'!$A$2:$B$500,2,FALSE))),"")</f>
        <v/>
      </c>
      <c r="P1691" s="58" t="str">
        <f>IF(B1691&lt;&gt;"",IF(OR(D1691&gt;0,G1691&gt;0),COUNTIF($B$2:B1691,B1691),COUNTIFS($B$2:B1691,B1691,$E$2:E1691,"&gt;0")),"")</f>
        <v/>
      </c>
    </row>
    <row r="1692" spans="1:16" x14ac:dyDescent="0.35">
      <c r="A1692" s="51" t="str">
        <f t="shared" si="78"/>
        <v/>
      </c>
      <c r="B1692" s="102"/>
      <c r="C1692" s="4"/>
      <c r="D1692" s="14"/>
      <c r="E1692" s="14"/>
      <c r="F1692" s="14"/>
      <c r="G1692" s="82"/>
      <c r="H1692" s="107" t="str">
        <f>IF(B1692&lt;&gt;"",IF(OR(O1692=0,O1692=999),"",SUMIFS($E$2:E1692,$A$2:A1692,A1692)-SUMIFS($F$2:F1692,$A$2:A1692,A1692)),"")</f>
        <v/>
      </c>
      <c r="I1692" s="109" t="str">
        <f t="shared" si="80"/>
        <v/>
      </c>
      <c r="J1692" s="113"/>
      <c r="K1692" s="90"/>
      <c r="L1692" s="73"/>
      <c r="M1692" s="69" t="str">
        <f>IF(C1692&lt;&gt;"",DailyLog!$S$3,"")</f>
        <v/>
      </c>
      <c r="N1692" s="56" t="str">
        <f t="shared" si="79"/>
        <v/>
      </c>
      <c r="O1692" s="53" t="str">
        <f>IF($B1692&lt;&gt;"",IF(ISNUMBER(_xlfn.XMATCH($B1692,Language!$A$6:$E$6)),0,IF(ISNUMBER(_xlfn.XMATCH($B1692,Language!$A$29:$E$29)),'Lista de Prestatarios'!$B$3,VLOOKUP(B1692,'Lista de Prestatarios'!$A$2:$B$500,2,FALSE))),"")</f>
        <v/>
      </c>
      <c r="P1692" s="58" t="str">
        <f>IF(B1692&lt;&gt;"",IF(OR(D1692&gt;0,G1692&gt;0),COUNTIF($B$2:B1692,B1692),COUNTIFS($B$2:B1692,B1692,$E$2:E1692,"&gt;0")),"")</f>
        <v/>
      </c>
    </row>
    <row r="1693" spans="1:16" x14ac:dyDescent="0.35">
      <c r="A1693" s="51" t="str">
        <f t="shared" si="78"/>
        <v/>
      </c>
      <c r="B1693" s="102"/>
      <c r="C1693" s="4"/>
      <c r="D1693" s="14"/>
      <c r="E1693" s="14"/>
      <c r="F1693" s="14"/>
      <c r="G1693" s="82"/>
      <c r="H1693" s="107" t="str">
        <f>IF(B1693&lt;&gt;"",IF(OR(O1693=0,O1693=999),"",SUMIFS($E$2:E1693,$A$2:A1693,A1693)-SUMIFS($F$2:F1693,$A$2:A1693,A1693)),"")</f>
        <v/>
      </c>
      <c r="I1693" s="109" t="str">
        <f t="shared" si="80"/>
        <v/>
      </c>
      <c r="J1693" s="113"/>
      <c r="K1693" s="90"/>
      <c r="L1693" s="73"/>
      <c r="M1693" s="69" t="str">
        <f>IF(C1693&lt;&gt;"",DailyLog!$S$3,"")</f>
        <v/>
      </c>
      <c r="N1693" s="56" t="str">
        <f t="shared" si="79"/>
        <v/>
      </c>
      <c r="O1693" s="53" t="str">
        <f>IF($B1693&lt;&gt;"",IF(ISNUMBER(_xlfn.XMATCH($B1693,Language!$A$6:$E$6)),0,IF(ISNUMBER(_xlfn.XMATCH($B1693,Language!$A$29:$E$29)),'Lista de Prestatarios'!$B$3,VLOOKUP(B1693,'Lista de Prestatarios'!$A$2:$B$500,2,FALSE))),"")</f>
        <v/>
      </c>
      <c r="P1693" s="58" t="str">
        <f>IF(B1693&lt;&gt;"",IF(OR(D1693&gt;0,G1693&gt;0),COUNTIF($B$2:B1693,B1693),COUNTIFS($B$2:B1693,B1693,$E$2:E1693,"&gt;0")),"")</f>
        <v/>
      </c>
    </row>
    <row r="1694" spans="1:16" x14ac:dyDescent="0.35">
      <c r="A1694" s="51" t="str">
        <f t="shared" si="78"/>
        <v/>
      </c>
      <c r="B1694" s="102"/>
      <c r="C1694" s="4"/>
      <c r="D1694" s="14"/>
      <c r="E1694" s="14"/>
      <c r="F1694" s="14"/>
      <c r="G1694" s="82"/>
      <c r="H1694" s="107" t="str">
        <f>IF(B1694&lt;&gt;"",IF(OR(O1694=0,O1694=999),"",SUMIFS($E$2:E1694,$A$2:A1694,A1694)-SUMIFS($F$2:F1694,$A$2:A1694,A1694)),"")</f>
        <v/>
      </c>
      <c r="I1694" s="109" t="str">
        <f t="shared" si="80"/>
        <v/>
      </c>
      <c r="J1694" s="113"/>
      <c r="K1694" s="90"/>
      <c r="L1694" s="73"/>
      <c r="M1694" s="69" t="str">
        <f>IF(C1694&lt;&gt;"",DailyLog!$S$3,"")</f>
        <v/>
      </c>
      <c r="N1694" s="56" t="str">
        <f t="shared" si="79"/>
        <v/>
      </c>
      <c r="O1694" s="53" t="str">
        <f>IF($B1694&lt;&gt;"",IF(ISNUMBER(_xlfn.XMATCH($B1694,Language!$A$6:$E$6)),0,IF(ISNUMBER(_xlfn.XMATCH($B1694,Language!$A$29:$E$29)),'Lista de Prestatarios'!$B$3,VLOOKUP(B1694,'Lista de Prestatarios'!$A$2:$B$500,2,FALSE))),"")</f>
        <v/>
      </c>
      <c r="P1694" s="58" t="str">
        <f>IF(B1694&lt;&gt;"",IF(OR(D1694&gt;0,G1694&gt;0),COUNTIF($B$2:B1694,B1694),COUNTIFS($B$2:B1694,B1694,$E$2:E1694,"&gt;0")),"")</f>
        <v/>
      </c>
    </row>
    <row r="1695" spans="1:16" x14ac:dyDescent="0.35">
      <c r="A1695" s="51" t="str">
        <f t="shared" si="78"/>
        <v/>
      </c>
      <c r="B1695" s="102"/>
      <c r="C1695" s="4"/>
      <c r="D1695" s="14"/>
      <c r="E1695" s="14"/>
      <c r="F1695" s="14"/>
      <c r="G1695" s="82"/>
      <c r="H1695" s="107" t="str">
        <f>IF(B1695&lt;&gt;"",IF(OR(O1695=0,O1695=999),"",SUMIFS($E$2:E1695,$A$2:A1695,A1695)-SUMIFS($F$2:F1695,$A$2:A1695,A1695)),"")</f>
        <v/>
      </c>
      <c r="I1695" s="109" t="str">
        <f t="shared" si="80"/>
        <v/>
      </c>
      <c r="J1695" s="113"/>
      <c r="K1695" s="90"/>
      <c r="L1695" s="73"/>
      <c r="M1695" s="69" t="str">
        <f>IF(C1695&lt;&gt;"",DailyLog!$S$3,"")</f>
        <v/>
      </c>
      <c r="N1695" s="56" t="str">
        <f t="shared" si="79"/>
        <v/>
      </c>
      <c r="O1695" s="53" t="str">
        <f>IF($B1695&lt;&gt;"",IF(ISNUMBER(_xlfn.XMATCH($B1695,Language!$A$6:$E$6)),0,IF(ISNUMBER(_xlfn.XMATCH($B1695,Language!$A$29:$E$29)),'Lista de Prestatarios'!$B$3,VLOOKUP(B1695,'Lista de Prestatarios'!$A$2:$B$500,2,FALSE))),"")</f>
        <v/>
      </c>
      <c r="P1695" s="58" t="str">
        <f>IF(B1695&lt;&gt;"",IF(OR(D1695&gt;0,G1695&gt;0),COUNTIF($B$2:B1695,B1695),COUNTIFS($B$2:B1695,B1695,$E$2:E1695,"&gt;0")),"")</f>
        <v/>
      </c>
    </row>
    <row r="1696" spans="1:16" x14ac:dyDescent="0.35">
      <c r="A1696" s="51" t="str">
        <f t="shared" si="78"/>
        <v/>
      </c>
      <c r="B1696" s="102"/>
      <c r="C1696" s="4"/>
      <c r="D1696" s="14"/>
      <c r="E1696" s="14"/>
      <c r="F1696" s="14"/>
      <c r="G1696" s="82"/>
      <c r="H1696" s="107" t="str">
        <f>IF(B1696&lt;&gt;"",IF(OR(O1696=0,O1696=999),"",SUMIFS($E$2:E1696,$A$2:A1696,A1696)-SUMIFS($F$2:F1696,$A$2:A1696,A1696)),"")</f>
        <v/>
      </c>
      <c r="I1696" s="109" t="str">
        <f t="shared" si="80"/>
        <v/>
      </c>
      <c r="J1696" s="113"/>
      <c r="K1696" s="90"/>
      <c r="L1696" s="73"/>
      <c r="M1696" s="69" t="str">
        <f>IF(C1696&lt;&gt;"",DailyLog!$S$3,"")</f>
        <v/>
      </c>
      <c r="N1696" s="56" t="str">
        <f t="shared" si="79"/>
        <v/>
      </c>
      <c r="O1696" s="53" t="str">
        <f>IF($B1696&lt;&gt;"",IF(ISNUMBER(_xlfn.XMATCH($B1696,Language!$A$6:$E$6)),0,IF(ISNUMBER(_xlfn.XMATCH($B1696,Language!$A$29:$E$29)),'Lista de Prestatarios'!$B$3,VLOOKUP(B1696,'Lista de Prestatarios'!$A$2:$B$500,2,FALSE))),"")</f>
        <v/>
      </c>
      <c r="P1696" s="58" t="str">
        <f>IF(B1696&lt;&gt;"",IF(OR(D1696&gt;0,G1696&gt;0),COUNTIF($B$2:B1696,B1696),COUNTIFS($B$2:B1696,B1696,$E$2:E1696,"&gt;0")),"")</f>
        <v/>
      </c>
    </row>
    <row r="1697" spans="1:16" x14ac:dyDescent="0.35">
      <c r="A1697" s="51" t="str">
        <f t="shared" si="78"/>
        <v/>
      </c>
      <c r="B1697" s="102"/>
      <c r="C1697" s="4"/>
      <c r="D1697" s="14"/>
      <c r="E1697" s="14"/>
      <c r="F1697" s="14"/>
      <c r="G1697" s="82"/>
      <c r="H1697" s="107" t="str">
        <f>IF(B1697&lt;&gt;"",IF(OR(O1697=0,O1697=999),"",SUMIFS($E$2:E1697,$A$2:A1697,A1697)-SUMIFS($F$2:F1697,$A$2:A1697,A1697)),"")</f>
        <v/>
      </c>
      <c r="I1697" s="109" t="str">
        <f t="shared" si="80"/>
        <v/>
      </c>
      <c r="J1697" s="113"/>
      <c r="K1697" s="90"/>
      <c r="L1697" s="73"/>
      <c r="M1697" s="69" t="str">
        <f>IF(C1697&lt;&gt;"",DailyLog!$S$3,"")</f>
        <v/>
      </c>
      <c r="N1697" s="56" t="str">
        <f t="shared" si="79"/>
        <v/>
      </c>
      <c r="O1697" s="53" t="str">
        <f>IF($B1697&lt;&gt;"",IF(ISNUMBER(_xlfn.XMATCH($B1697,Language!$A$6:$E$6)),0,IF(ISNUMBER(_xlfn.XMATCH($B1697,Language!$A$29:$E$29)),'Lista de Prestatarios'!$B$3,VLOOKUP(B1697,'Lista de Prestatarios'!$A$2:$B$500,2,FALSE))),"")</f>
        <v/>
      </c>
      <c r="P1697" s="58" t="str">
        <f>IF(B1697&lt;&gt;"",IF(OR(D1697&gt;0,G1697&gt;0),COUNTIF($B$2:B1697,B1697),COUNTIFS($B$2:B1697,B1697,$E$2:E1697,"&gt;0")),"")</f>
        <v/>
      </c>
    </row>
    <row r="1698" spans="1:16" x14ac:dyDescent="0.35">
      <c r="A1698" s="51" t="str">
        <f t="shared" si="78"/>
        <v/>
      </c>
      <c r="B1698" s="102"/>
      <c r="C1698" s="4"/>
      <c r="D1698" s="14"/>
      <c r="E1698" s="14"/>
      <c r="F1698" s="14"/>
      <c r="G1698" s="82"/>
      <c r="H1698" s="107" t="str">
        <f>IF(B1698&lt;&gt;"",IF(OR(O1698=0,O1698=999),"",SUMIFS($E$2:E1698,$A$2:A1698,A1698)-SUMIFS($F$2:F1698,$A$2:A1698,A1698)),"")</f>
        <v/>
      </c>
      <c r="I1698" s="109" t="str">
        <f t="shared" si="80"/>
        <v/>
      </c>
      <c r="J1698" s="113"/>
      <c r="K1698" s="90"/>
      <c r="L1698" s="73"/>
      <c r="M1698" s="69" t="str">
        <f>IF(C1698&lt;&gt;"",DailyLog!$S$3,"")</f>
        <v/>
      </c>
      <c r="N1698" s="56" t="str">
        <f t="shared" si="79"/>
        <v/>
      </c>
      <c r="O1698" s="53" t="str">
        <f>IF($B1698&lt;&gt;"",IF(ISNUMBER(_xlfn.XMATCH($B1698,Language!$A$6:$E$6)),0,IF(ISNUMBER(_xlfn.XMATCH($B1698,Language!$A$29:$E$29)),'Lista de Prestatarios'!$B$3,VLOOKUP(B1698,'Lista de Prestatarios'!$A$2:$B$500,2,FALSE))),"")</f>
        <v/>
      </c>
      <c r="P1698" s="58" t="str">
        <f>IF(B1698&lt;&gt;"",IF(OR(D1698&gt;0,G1698&gt;0),COUNTIF($B$2:B1698,B1698),COUNTIFS($B$2:B1698,B1698,$E$2:E1698,"&gt;0")),"")</f>
        <v/>
      </c>
    </row>
    <row r="1699" spans="1:16" x14ac:dyDescent="0.35">
      <c r="A1699" s="51" t="str">
        <f t="shared" si="78"/>
        <v/>
      </c>
      <c r="B1699" s="102"/>
      <c r="C1699" s="4"/>
      <c r="D1699" s="14"/>
      <c r="E1699" s="14"/>
      <c r="F1699" s="14"/>
      <c r="G1699" s="82"/>
      <c r="H1699" s="107" t="str">
        <f>IF(B1699&lt;&gt;"",IF(OR(O1699=0,O1699=999),"",SUMIFS($E$2:E1699,$A$2:A1699,A1699)-SUMIFS($F$2:F1699,$A$2:A1699,A1699)),"")</f>
        <v/>
      </c>
      <c r="I1699" s="109" t="str">
        <f t="shared" si="80"/>
        <v/>
      </c>
      <c r="J1699" s="113"/>
      <c r="K1699" s="90"/>
      <c r="L1699" s="73"/>
      <c r="M1699" s="69" t="str">
        <f>IF(C1699&lt;&gt;"",DailyLog!$S$3,"")</f>
        <v/>
      </c>
      <c r="N1699" s="56" t="str">
        <f t="shared" si="79"/>
        <v/>
      </c>
      <c r="O1699" s="53" t="str">
        <f>IF($B1699&lt;&gt;"",IF(ISNUMBER(_xlfn.XMATCH($B1699,Language!$A$6:$E$6)),0,IF(ISNUMBER(_xlfn.XMATCH($B1699,Language!$A$29:$E$29)),'Lista de Prestatarios'!$B$3,VLOOKUP(B1699,'Lista de Prestatarios'!$A$2:$B$500,2,FALSE))),"")</f>
        <v/>
      </c>
      <c r="P1699" s="58" t="str">
        <f>IF(B1699&lt;&gt;"",IF(OR(D1699&gt;0,G1699&gt;0),COUNTIF($B$2:B1699,B1699),COUNTIFS($B$2:B1699,B1699,$E$2:E1699,"&gt;0")),"")</f>
        <v/>
      </c>
    </row>
    <row r="1700" spans="1:16" x14ac:dyDescent="0.35">
      <c r="A1700" s="51" t="str">
        <f t="shared" si="78"/>
        <v/>
      </c>
      <c r="B1700" s="102"/>
      <c r="C1700" s="4"/>
      <c r="D1700" s="14"/>
      <c r="E1700" s="14"/>
      <c r="F1700" s="14"/>
      <c r="G1700" s="82"/>
      <c r="H1700" s="107" t="str">
        <f>IF(B1700&lt;&gt;"",IF(OR(O1700=0,O1700=999),"",SUMIFS($E$2:E1700,$A$2:A1700,A1700)-SUMIFS($F$2:F1700,$A$2:A1700,A1700)),"")</f>
        <v/>
      </c>
      <c r="I1700" s="109" t="str">
        <f t="shared" si="80"/>
        <v/>
      </c>
      <c r="J1700" s="113"/>
      <c r="K1700" s="90"/>
      <c r="L1700" s="73"/>
      <c r="M1700" s="69" t="str">
        <f>IF(C1700&lt;&gt;"",DailyLog!$S$3,"")</f>
        <v/>
      </c>
      <c r="N1700" s="56" t="str">
        <f t="shared" si="79"/>
        <v/>
      </c>
      <c r="O1700" s="53" t="str">
        <f>IF($B1700&lt;&gt;"",IF(ISNUMBER(_xlfn.XMATCH($B1700,Language!$A$6:$E$6)),0,IF(ISNUMBER(_xlfn.XMATCH($B1700,Language!$A$29:$E$29)),'Lista de Prestatarios'!$B$3,VLOOKUP(B1700,'Lista de Prestatarios'!$A$2:$B$500,2,FALSE))),"")</f>
        <v/>
      </c>
      <c r="P1700" s="58" t="str">
        <f>IF(B1700&lt;&gt;"",IF(OR(D1700&gt;0,G1700&gt;0),COUNTIF($B$2:B1700,B1700),COUNTIFS($B$2:B1700,B1700,$E$2:E1700,"&gt;0")),"")</f>
        <v/>
      </c>
    </row>
    <row r="1701" spans="1:16" x14ac:dyDescent="0.35">
      <c r="A1701" s="51" t="str">
        <f t="shared" si="78"/>
        <v/>
      </c>
      <c r="B1701" s="102"/>
      <c r="C1701" s="4"/>
      <c r="D1701" s="14"/>
      <c r="E1701" s="14"/>
      <c r="F1701" s="14"/>
      <c r="G1701" s="82"/>
      <c r="H1701" s="107" t="str">
        <f>IF(B1701&lt;&gt;"",IF(OR(O1701=0,O1701=999),"",SUMIFS($E$2:E1701,$A$2:A1701,A1701)-SUMIFS($F$2:F1701,$A$2:A1701,A1701)),"")</f>
        <v/>
      </c>
      <c r="I1701" s="109" t="str">
        <f t="shared" si="80"/>
        <v/>
      </c>
      <c r="J1701" s="113"/>
      <c r="K1701" s="90"/>
      <c r="L1701" s="73"/>
      <c r="M1701" s="69" t="str">
        <f>IF(C1701&lt;&gt;"",DailyLog!$S$3,"")</f>
        <v/>
      </c>
      <c r="N1701" s="56" t="str">
        <f t="shared" si="79"/>
        <v/>
      </c>
      <c r="O1701" s="53" t="str">
        <f>IF($B1701&lt;&gt;"",IF(ISNUMBER(_xlfn.XMATCH($B1701,Language!$A$6:$E$6)),0,IF(ISNUMBER(_xlfn.XMATCH($B1701,Language!$A$29:$E$29)),'Lista de Prestatarios'!$B$3,VLOOKUP(B1701,'Lista de Prestatarios'!$A$2:$B$500,2,FALSE))),"")</f>
        <v/>
      </c>
      <c r="P1701" s="58" t="str">
        <f>IF(B1701&lt;&gt;"",IF(OR(D1701&gt;0,G1701&gt;0),COUNTIF($B$2:B1701,B1701),COUNTIFS($B$2:B1701,B1701,$E$2:E1701,"&gt;0")),"")</f>
        <v/>
      </c>
    </row>
    <row r="1702" spans="1:16" x14ac:dyDescent="0.35">
      <c r="A1702" s="51" t="str">
        <f t="shared" si="78"/>
        <v/>
      </c>
      <c r="B1702" s="102"/>
      <c r="C1702" s="4"/>
      <c r="D1702" s="14"/>
      <c r="E1702" s="14"/>
      <c r="F1702" s="14"/>
      <c r="G1702" s="82"/>
      <c r="H1702" s="107" t="str">
        <f>IF(B1702&lt;&gt;"",IF(OR(O1702=0,O1702=999),"",SUMIFS($E$2:E1702,$A$2:A1702,A1702)-SUMIFS($F$2:F1702,$A$2:A1702,A1702)),"")</f>
        <v/>
      </c>
      <c r="I1702" s="109" t="str">
        <f t="shared" si="80"/>
        <v/>
      </c>
      <c r="J1702" s="113"/>
      <c r="K1702" s="90"/>
      <c r="L1702" s="73"/>
      <c r="M1702" s="69" t="str">
        <f>IF(C1702&lt;&gt;"",DailyLog!$S$3,"")</f>
        <v/>
      </c>
      <c r="N1702" s="56" t="str">
        <f t="shared" si="79"/>
        <v/>
      </c>
      <c r="O1702" s="53" t="str">
        <f>IF($B1702&lt;&gt;"",IF(ISNUMBER(_xlfn.XMATCH($B1702,Language!$A$6:$E$6)),0,IF(ISNUMBER(_xlfn.XMATCH($B1702,Language!$A$29:$E$29)),'Lista de Prestatarios'!$B$3,VLOOKUP(B1702,'Lista de Prestatarios'!$A$2:$B$500,2,FALSE))),"")</f>
        <v/>
      </c>
      <c r="P1702" s="58" t="str">
        <f>IF(B1702&lt;&gt;"",IF(OR(D1702&gt;0,G1702&gt;0),COUNTIF($B$2:B1702,B1702),COUNTIFS($B$2:B1702,B1702,$E$2:E1702,"&gt;0")),"")</f>
        <v/>
      </c>
    </row>
    <row r="1703" spans="1:16" x14ac:dyDescent="0.35">
      <c r="A1703" s="51" t="str">
        <f t="shared" si="78"/>
        <v/>
      </c>
      <c r="B1703" s="102"/>
      <c r="C1703" s="4"/>
      <c r="D1703" s="14"/>
      <c r="E1703" s="14"/>
      <c r="F1703" s="14"/>
      <c r="G1703" s="82"/>
      <c r="H1703" s="107" t="str">
        <f>IF(B1703&lt;&gt;"",IF(OR(O1703=0,O1703=999),"",SUMIFS($E$2:E1703,$A$2:A1703,A1703)-SUMIFS($F$2:F1703,$A$2:A1703,A1703)),"")</f>
        <v/>
      </c>
      <c r="I1703" s="109" t="str">
        <f t="shared" si="80"/>
        <v/>
      </c>
      <c r="J1703" s="113"/>
      <c r="K1703" s="90"/>
      <c r="L1703" s="73"/>
      <c r="M1703" s="69" t="str">
        <f>IF(C1703&lt;&gt;"",DailyLog!$S$3,"")</f>
        <v/>
      </c>
      <c r="N1703" s="56" t="str">
        <f t="shared" si="79"/>
        <v/>
      </c>
      <c r="O1703" s="53" t="str">
        <f>IF($B1703&lt;&gt;"",IF(ISNUMBER(_xlfn.XMATCH($B1703,Language!$A$6:$E$6)),0,IF(ISNUMBER(_xlfn.XMATCH($B1703,Language!$A$29:$E$29)),'Lista de Prestatarios'!$B$3,VLOOKUP(B1703,'Lista de Prestatarios'!$A$2:$B$500,2,FALSE))),"")</f>
        <v/>
      </c>
      <c r="P1703" s="58" t="str">
        <f>IF(B1703&lt;&gt;"",IF(OR(D1703&gt;0,G1703&gt;0),COUNTIF($B$2:B1703,B1703),COUNTIFS($B$2:B1703,B1703,$E$2:E1703,"&gt;0")),"")</f>
        <v/>
      </c>
    </row>
    <row r="1704" spans="1:16" x14ac:dyDescent="0.35">
      <c r="A1704" s="51" t="str">
        <f t="shared" si="78"/>
        <v/>
      </c>
      <c r="B1704" s="102"/>
      <c r="C1704" s="4"/>
      <c r="D1704" s="14"/>
      <c r="E1704" s="14"/>
      <c r="F1704" s="14"/>
      <c r="G1704" s="82"/>
      <c r="H1704" s="107" t="str">
        <f>IF(B1704&lt;&gt;"",IF(OR(O1704=0,O1704=999),"",SUMIFS($E$2:E1704,$A$2:A1704,A1704)-SUMIFS($F$2:F1704,$A$2:A1704,A1704)),"")</f>
        <v/>
      </c>
      <c r="I1704" s="109" t="str">
        <f t="shared" si="80"/>
        <v/>
      </c>
      <c r="J1704" s="113"/>
      <c r="K1704" s="90"/>
      <c r="L1704" s="73"/>
      <c r="M1704" s="69" t="str">
        <f>IF(C1704&lt;&gt;"",DailyLog!$S$3,"")</f>
        <v/>
      </c>
      <c r="N1704" s="56" t="str">
        <f t="shared" si="79"/>
        <v/>
      </c>
      <c r="O1704" s="53" t="str">
        <f>IF($B1704&lt;&gt;"",IF(ISNUMBER(_xlfn.XMATCH($B1704,Language!$A$6:$E$6)),0,IF(ISNUMBER(_xlfn.XMATCH($B1704,Language!$A$29:$E$29)),'Lista de Prestatarios'!$B$3,VLOOKUP(B1704,'Lista de Prestatarios'!$A$2:$B$500,2,FALSE))),"")</f>
        <v/>
      </c>
      <c r="P1704" s="58" t="str">
        <f>IF(B1704&lt;&gt;"",IF(OR(D1704&gt;0,G1704&gt;0),COUNTIF($B$2:B1704,B1704),COUNTIFS($B$2:B1704,B1704,$E$2:E1704,"&gt;0")),"")</f>
        <v/>
      </c>
    </row>
    <row r="1705" spans="1:16" x14ac:dyDescent="0.35">
      <c r="A1705" s="51" t="str">
        <f t="shared" si="78"/>
        <v/>
      </c>
      <c r="B1705" s="102"/>
      <c r="C1705" s="4"/>
      <c r="D1705" s="14"/>
      <c r="E1705" s="14"/>
      <c r="F1705" s="14"/>
      <c r="G1705" s="82"/>
      <c r="H1705" s="107" t="str">
        <f>IF(B1705&lt;&gt;"",IF(OR(O1705=0,O1705=999),"",SUMIFS($E$2:E1705,$A$2:A1705,A1705)-SUMIFS($F$2:F1705,$A$2:A1705,A1705)),"")</f>
        <v/>
      </c>
      <c r="I1705" s="109" t="str">
        <f t="shared" si="80"/>
        <v/>
      </c>
      <c r="J1705" s="113"/>
      <c r="K1705" s="90"/>
      <c r="L1705" s="73"/>
      <c r="M1705" s="69" t="str">
        <f>IF(C1705&lt;&gt;"",DailyLog!$S$3,"")</f>
        <v/>
      </c>
      <c r="N1705" s="56" t="str">
        <f t="shared" si="79"/>
        <v/>
      </c>
      <c r="O1705" s="53" t="str">
        <f>IF($B1705&lt;&gt;"",IF(ISNUMBER(_xlfn.XMATCH($B1705,Language!$A$6:$E$6)),0,IF(ISNUMBER(_xlfn.XMATCH($B1705,Language!$A$29:$E$29)),'Lista de Prestatarios'!$B$3,VLOOKUP(B1705,'Lista de Prestatarios'!$A$2:$B$500,2,FALSE))),"")</f>
        <v/>
      </c>
      <c r="P1705" s="58" t="str">
        <f>IF(B1705&lt;&gt;"",IF(OR(D1705&gt;0,G1705&gt;0),COUNTIF($B$2:B1705,B1705),COUNTIFS($B$2:B1705,B1705,$E$2:E1705,"&gt;0")),"")</f>
        <v/>
      </c>
    </row>
    <row r="1706" spans="1:16" x14ac:dyDescent="0.35">
      <c r="A1706" s="51" t="str">
        <f t="shared" si="78"/>
        <v/>
      </c>
      <c r="B1706" s="102"/>
      <c r="C1706" s="4"/>
      <c r="D1706" s="14"/>
      <c r="E1706" s="14"/>
      <c r="F1706" s="14"/>
      <c r="G1706" s="82"/>
      <c r="H1706" s="107" t="str">
        <f>IF(B1706&lt;&gt;"",IF(OR(O1706=0,O1706=999),"",SUMIFS($E$2:E1706,$A$2:A1706,A1706)-SUMIFS($F$2:F1706,$A$2:A1706,A1706)),"")</f>
        <v/>
      </c>
      <c r="I1706" s="109" t="str">
        <f t="shared" si="80"/>
        <v/>
      </c>
      <c r="J1706" s="113"/>
      <c r="K1706" s="90"/>
      <c r="L1706" s="73"/>
      <c r="M1706" s="69" t="str">
        <f>IF(C1706&lt;&gt;"",DailyLog!$S$3,"")</f>
        <v/>
      </c>
      <c r="N1706" s="56" t="str">
        <f t="shared" si="79"/>
        <v/>
      </c>
      <c r="O1706" s="53" t="str">
        <f>IF($B1706&lt;&gt;"",IF(ISNUMBER(_xlfn.XMATCH($B1706,Language!$A$6:$E$6)),0,IF(ISNUMBER(_xlfn.XMATCH($B1706,Language!$A$29:$E$29)),'Lista de Prestatarios'!$B$3,VLOOKUP(B1706,'Lista de Prestatarios'!$A$2:$B$500,2,FALSE))),"")</f>
        <v/>
      </c>
      <c r="P1706" s="58" t="str">
        <f>IF(B1706&lt;&gt;"",IF(OR(D1706&gt;0,G1706&gt;0),COUNTIF($B$2:B1706,B1706),COUNTIFS($B$2:B1706,B1706,$E$2:E1706,"&gt;0")),"")</f>
        <v/>
      </c>
    </row>
    <row r="1707" spans="1:16" x14ac:dyDescent="0.35">
      <c r="A1707" s="51" t="str">
        <f t="shared" si="78"/>
        <v/>
      </c>
      <c r="B1707" s="102"/>
      <c r="C1707" s="4"/>
      <c r="D1707" s="14"/>
      <c r="E1707" s="14"/>
      <c r="F1707" s="14"/>
      <c r="G1707" s="82"/>
      <c r="H1707" s="107" t="str">
        <f>IF(B1707&lt;&gt;"",IF(OR(O1707=0,O1707=999),"",SUMIFS($E$2:E1707,$A$2:A1707,A1707)-SUMIFS($F$2:F1707,$A$2:A1707,A1707)),"")</f>
        <v/>
      </c>
      <c r="I1707" s="109" t="str">
        <f t="shared" si="80"/>
        <v/>
      </c>
      <c r="J1707" s="113"/>
      <c r="K1707" s="90"/>
      <c r="L1707" s="73"/>
      <c r="M1707" s="69" t="str">
        <f>IF(C1707&lt;&gt;"",DailyLog!$S$3,"")</f>
        <v/>
      </c>
      <c r="N1707" s="56" t="str">
        <f t="shared" si="79"/>
        <v/>
      </c>
      <c r="O1707" s="53" t="str">
        <f>IF($B1707&lt;&gt;"",IF(ISNUMBER(_xlfn.XMATCH($B1707,Language!$A$6:$E$6)),0,IF(ISNUMBER(_xlfn.XMATCH($B1707,Language!$A$29:$E$29)),'Lista de Prestatarios'!$B$3,VLOOKUP(B1707,'Lista de Prestatarios'!$A$2:$B$500,2,FALSE))),"")</f>
        <v/>
      </c>
      <c r="P1707" s="58" t="str">
        <f>IF(B1707&lt;&gt;"",IF(OR(D1707&gt;0,G1707&gt;0),COUNTIF($B$2:B1707,B1707),COUNTIFS($B$2:B1707,B1707,$E$2:E1707,"&gt;0")),"")</f>
        <v/>
      </c>
    </row>
    <row r="1708" spans="1:16" x14ac:dyDescent="0.35">
      <c r="A1708" s="51" t="str">
        <f t="shared" si="78"/>
        <v/>
      </c>
      <c r="B1708" s="102"/>
      <c r="C1708" s="4"/>
      <c r="D1708" s="14"/>
      <c r="E1708" s="14"/>
      <c r="F1708" s="14"/>
      <c r="G1708" s="82"/>
      <c r="H1708" s="107" t="str">
        <f>IF(B1708&lt;&gt;"",IF(OR(O1708=0,O1708=999),"",SUMIFS($E$2:E1708,$A$2:A1708,A1708)-SUMIFS($F$2:F1708,$A$2:A1708,A1708)),"")</f>
        <v/>
      </c>
      <c r="I1708" s="109" t="str">
        <f t="shared" si="80"/>
        <v/>
      </c>
      <c r="J1708" s="113"/>
      <c r="K1708" s="90"/>
      <c r="L1708" s="73"/>
      <c r="M1708" s="69" t="str">
        <f>IF(C1708&lt;&gt;"",DailyLog!$S$3,"")</f>
        <v/>
      </c>
      <c r="N1708" s="56" t="str">
        <f t="shared" si="79"/>
        <v/>
      </c>
      <c r="O1708" s="53" t="str">
        <f>IF($B1708&lt;&gt;"",IF(ISNUMBER(_xlfn.XMATCH($B1708,Language!$A$6:$E$6)),0,IF(ISNUMBER(_xlfn.XMATCH($B1708,Language!$A$29:$E$29)),'Lista de Prestatarios'!$B$3,VLOOKUP(B1708,'Lista de Prestatarios'!$A$2:$B$500,2,FALSE))),"")</f>
        <v/>
      </c>
      <c r="P1708" s="58" t="str">
        <f>IF(B1708&lt;&gt;"",IF(OR(D1708&gt;0,G1708&gt;0),COUNTIF($B$2:B1708,B1708),COUNTIFS($B$2:B1708,B1708,$E$2:E1708,"&gt;0")),"")</f>
        <v/>
      </c>
    </row>
    <row r="1709" spans="1:16" x14ac:dyDescent="0.35">
      <c r="A1709" s="51" t="str">
        <f t="shared" si="78"/>
        <v/>
      </c>
      <c r="B1709" s="102"/>
      <c r="C1709" s="4"/>
      <c r="D1709" s="14"/>
      <c r="E1709" s="14"/>
      <c r="F1709" s="14"/>
      <c r="G1709" s="82"/>
      <c r="H1709" s="107" t="str">
        <f>IF(B1709&lt;&gt;"",IF(OR(O1709=0,O1709=999),"",SUMIFS($E$2:E1709,$A$2:A1709,A1709)-SUMIFS($F$2:F1709,$A$2:A1709,A1709)),"")</f>
        <v/>
      </c>
      <c r="I1709" s="109" t="str">
        <f t="shared" si="80"/>
        <v/>
      </c>
      <c r="J1709" s="113"/>
      <c r="K1709" s="90"/>
      <c r="L1709" s="73"/>
      <c r="M1709" s="69" t="str">
        <f>IF(C1709&lt;&gt;"",DailyLog!$S$3,"")</f>
        <v/>
      </c>
      <c r="N1709" s="56" t="str">
        <f t="shared" si="79"/>
        <v/>
      </c>
      <c r="O1709" s="53" t="str">
        <f>IF($B1709&lt;&gt;"",IF(ISNUMBER(_xlfn.XMATCH($B1709,Language!$A$6:$E$6)),0,IF(ISNUMBER(_xlfn.XMATCH($B1709,Language!$A$29:$E$29)),'Lista de Prestatarios'!$B$3,VLOOKUP(B1709,'Lista de Prestatarios'!$A$2:$B$500,2,FALSE))),"")</f>
        <v/>
      </c>
      <c r="P1709" s="58" t="str">
        <f>IF(B1709&lt;&gt;"",IF(OR(D1709&gt;0,G1709&gt;0),COUNTIF($B$2:B1709,B1709),COUNTIFS($B$2:B1709,B1709,$E$2:E1709,"&gt;0")),"")</f>
        <v/>
      </c>
    </row>
    <row r="1710" spans="1:16" x14ac:dyDescent="0.35">
      <c r="A1710" s="51" t="str">
        <f t="shared" si="78"/>
        <v/>
      </c>
      <c r="B1710" s="102"/>
      <c r="C1710" s="4"/>
      <c r="D1710" s="14"/>
      <c r="E1710" s="14"/>
      <c r="F1710" s="14"/>
      <c r="G1710" s="82"/>
      <c r="H1710" s="107" t="str">
        <f>IF(B1710&lt;&gt;"",IF(OR(O1710=0,O1710=999),"",SUMIFS($E$2:E1710,$A$2:A1710,A1710)-SUMIFS($F$2:F1710,$A$2:A1710,A1710)),"")</f>
        <v/>
      </c>
      <c r="I1710" s="109" t="str">
        <f t="shared" si="80"/>
        <v/>
      </c>
      <c r="J1710" s="113"/>
      <c r="K1710" s="90"/>
      <c r="L1710" s="73"/>
      <c r="M1710" s="69" t="str">
        <f>IF(C1710&lt;&gt;"",DailyLog!$S$3,"")</f>
        <v/>
      </c>
      <c r="N1710" s="56" t="str">
        <f t="shared" si="79"/>
        <v/>
      </c>
      <c r="O1710" s="53" t="str">
        <f>IF($B1710&lt;&gt;"",IF(ISNUMBER(_xlfn.XMATCH($B1710,Language!$A$6:$E$6)),0,IF(ISNUMBER(_xlfn.XMATCH($B1710,Language!$A$29:$E$29)),'Lista de Prestatarios'!$B$3,VLOOKUP(B1710,'Lista de Prestatarios'!$A$2:$B$500,2,FALSE))),"")</f>
        <v/>
      </c>
      <c r="P1710" s="58" t="str">
        <f>IF(B1710&lt;&gt;"",IF(OR(D1710&gt;0,G1710&gt;0),COUNTIF($B$2:B1710,B1710),COUNTIFS($B$2:B1710,B1710,$E$2:E1710,"&gt;0")),"")</f>
        <v/>
      </c>
    </row>
    <row r="1711" spans="1:16" x14ac:dyDescent="0.35">
      <c r="A1711" s="51" t="str">
        <f t="shared" si="78"/>
        <v/>
      </c>
      <c r="B1711" s="102"/>
      <c r="C1711" s="4"/>
      <c r="D1711" s="14"/>
      <c r="E1711" s="14"/>
      <c r="F1711" s="14"/>
      <c r="G1711" s="82"/>
      <c r="H1711" s="107" t="str">
        <f>IF(B1711&lt;&gt;"",IF(OR(O1711=0,O1711=999),"",SUMIFS($E$2:E1711,$A$2:A1711,A1711)-SUMIFS($F$2:F1711,$A$2:A1711,A1711)),"")</f>
        <v/>
      </c>
      <c r="I1711" s="109" t="str">
        <f t="shared" si="80"/>
        <v/>
      </c>
      <c r="J1711" s="113"/>
      <c r="K1711" s="90"/>
      <c r="L1711" s="73"/>
      <c r="M1711" s="69" t="str">
        <f>IF(C1711&lt;&gt;"",DailyLog!$S$3,"")</f>
        <v/>
      </c>
      <c r="N1711" s="56" t="str">
        <f t="shared" si="79"/>
        <v/>
      </c>
      <c r="O1711" s="53" t="str">
        <f>IF($B1711&lt;&gt;"",IF(ISNUMBER(_xlfn.XMATCH($B1711,Language!$A$6:$E$6)),0,IF(ISNUMBER(_xlfn.XMATCH($B1711,Language!$A$29:$E$29)),'Lista de Prestatarios'!$B$3,VLOOKUP(B1711,'Lista de Prestatarios'!$A$2:$B$500,2,FALSE))),"")</f>
        <v/>
      </c>
      <c r="P1711" s="58" t="str">
        <f>IF(B1711&lt;&gt;"",IF(OR(D1711&gt;0,G1711&gt;0),COUNTIF($B$2:B1711,B1711),COUNTIFS($B$2:B1711,B1711,$E$2:E1711,"&gt;0")),"")</f>
        <v/>
      </c>
    </row>
    <row r="1712" spans="1:16" x14ac:dyDescent="0.35">
      <c r="A1712" s="51" t="str">
        <f t="shared" si="78"/>
        <v/>
      </c>
      <c r="B1712" s="102"/>
      <c r="C1712" s="4"/>
      <c r="D1712" s="14"/>
      <c r="E1712" s="14"/>
      <c r="F1712" s="14"/>
      <c r="G1712" s="82"/>
      <c r="H1712" s="107" t="str">
        <f>IF(B1712&lt;&gt;"",IF(OR(O1712=0,O1712=999),"",SUMIFS($E$2:E1712,$A$2:A1712,A1712)-SUMIFS($F$2:F1712,$A$2:A1712,A1712)),"")</f>
        <v/>
      </c>
      <c r="I1712" s="109" t="str">
        <f t="shared" si="80"/>
        <v/>
      </c>
      <c r="J1712" s="113"/>
      <c r="K1712" s="90"/>
      <c r="L1712" s="73"/>
      <c r="M1712" s="69" t="str">
        <f>IF(C1712&lt;&gt;"",DailyLog!$S$3,"")</f>
        <v/>
      </c>
      <c r="N1712" s="56" t="str">
        <f t="shared" si="79"/>
        <v/>
      </c>
      <c r="O1712" s="53" t="str">
        <f>IF($B1712&lt;&gt;"",IF(ISNUMBER(_xlfn.XMATCH($B1712,Language!$A$6:$E$6)),0,IF(ISNUMBER(_xlfn.XMATCH($B1712,Language!$A$29:$E$29)),'Lista de Prestatarios'!$B$3,VLOOKUP(B1712,'Lista de Prestatarios'!$A$2:$B$500,2,FALSE))),"")</f>
        <v/>
      </c>
      <c r="P1712" s="58" t="str">
        <f>IF(B1712&lt;&gt;"",IF(OR(D1712&gt;0,G1712&gt;0),COUNTIF($B$2:B1712,B1712),COUNTIFS($B$2:B1712,B1712,$E$2:E1712,"&gt;0")),"")</f>
        <v/>
      </c>
    </row>
    <row r="1713" spans="1:16" x14ac:dyDescent="0.35">
      <c r="A1713" s="51" t="str">
        <f t="shared" si="78"/>
        <v/>
      </c>
      <c r="B1713" s="102"/>
      <c r="C1713" s="4"/>
      <c r="D1713" s="14"/>
      <c r="E1713" s="14"/>
      <c r="F1713" s="14"/>
      <c r="G1713" s="82"/>
      <c r="H1713" s="107" t="str">
        <f>IF(B1713&lt;&gt;"",IF(OR(O1713=0,O1713=999),"",SUMIFS($E$2:E1713,$A$2:A1713,A1713)-SUMIFS($F$2:F1713,$A$2:A1713,A1713)),"")</f>
        <v/>
      </c>
      <c r="I1713" s="109" t="str">
        <f t="shared" si="80"/>
        <v/>
      </c>
      <c r="J1713" s="113"/>
      <c r="K1713" s="90"/>
      <c r="L1713" s="73"/>
      <c r="M1713" s="69" t="str">
        <f>IF(C1713&lt;&gt;"",DailyLog!$S$3,"")</f>
        <v/>
      </c>
      <c r="N1713" s="56" t="str">
        <f t="shared" si="79"/>
        <v/>
      </c>
      <c r="O1713" s="53" t="str">
        <f>IF($B1713&lt;&gt;"",IF(ISNUMBER(_xlfn.XMATCH($B1713,Language!$A$6:$E$6)),0,IF(ISNUMBER(_xlfn.XMATCH($B1713,Language!$A$29:$E$29)),'Lista de Prestatarios'!$B$3,VLOOKUP(B1713,'Lista de Prestatarios'!$A$2:$B$500,2,FALSE))),"")</f>
        <v/>
      </c>
      <c r="P1713" s="58" t="str">
        <f>IF(B1713&lt;&gt;"",IF(OR(D1713&gt;0,G1713&gt;0),COUNTIF($B$2:B1713,B1713),COUNTIFS($B$2:B1713,B1713,$E$2:E1713,"&gt;0")),"")</f>
        <v/>
      </c>
    </row>
    <row r="1714" spans="1:16" x14ac:dyDescent="0.35">
      <c r="A1714" s="51" t="str">
        <f t="shared" si="78"/>
        <v/>
      </c>
      <c r="B1714" s="102"/>
      <c r="C1714" s="4"/>
      <c r="D1714" s="14"/>
      <c r="E1714" s="14"/>
      <c r="F1714" s="14"/>
      <c r="G1714" s="82"/>
      <c r="H1714" s="107" t="str">
        <f>IF(B1714&lt;&gt;"",IF(OR(O1714=0,O1714=999),"",SUMIFS($E$2:E1714,$A$2:A1714,A1714)-SUMIFS($F$2:F1714,$A$2:A1714,A1714)),"")</f>
        <v/>
      </c>
      <c r="I1714" s="109" t="str">
        <f t="shared" si="80"/>
        <v/>
      </c>
      <c r="J1714" s="113"/>
      <c r="K1714" s="90"/>
      <c r="L1714" s="73"/>
      <c r="M1714" s="69" t="str">
        <f>IF(C1714&lt;&gt;"",DailyLog!$S$3,"")</f>
        <v/>
      </c>
      <c r="N1714" s="56" t="str">
        <f t="shared" si="79"/>
        <v/>
      </c>
      <c r="O1714" s="53" t="str">
        <f>IF($B1714&lt;&gt;"",IF(ISNUMBER(_xlfn.XMATCH($B1714,Language!$A$6:$E$6)),0,IF(ISNUMBER(_xlfn.XMATCH($B1714,Language!$A$29:$E$29)),'Lista de Prestatarios'!$B$3,VLOOKUP(B1714,'Lista de Prestatarios'!$A$2:$B$500,2,FALSE))),"")</f>
        <v/>
      </c>
      <c r="P1714" s="58" t="str">
        <f>IF(B1714&lt;&gt;"",IF(OR(D1714&gt;0,G1714&gt;0),COUNTIF($B$2:B1714,B1714),COUNTIFS($B$2:B1714,B1714,$E$2:E1714,"&gt;0")),"")</f>
        <v/>
      </c>
    </row>
    <row r="1715" spans="1:16" x14ac:dyDescent="0.35">
      <c r="A1715" s="51" t="str">
        <f t="shared" si="78"/>
        <v/>
      </c>
      <c r="B1715" s="102"/>
      <c r="C1715" s="4"/>
      <c r="D1715" s="14"/>
      <c r="E1715" s="14"/>
      <c r="F1715" s="14"/>
      <c r="G1715" s="82"/>
      <c r="H1715" s="107" t="str">
        <f>IF(B1715&lt;&gt;"",IF(OR(O1715=0,O1715=999),"",SUMIFS($E$2:E1715,$A$2:A1715,A1715)-SUMIFS($F$2:F1715,$A$2:A1715,A1715)),"")</f>
        <v/>
      </c>
      <c r="I1715" s="109" t="str">
        <f t="shared" si="80"/>
        <v/>
      </c>
      <c r="J1715" s="113"/>
      <c r="K1715" s="90"/>
      <c r="L1715" s="73"/>
      <c r="M1715" s="69" t="str">
        <f>IF(C1715&lt;&gt;"",DailyLog!$S$3,"")</f>
        <v/>
      </c>
      <c r="N1715" s="56" t="str">
        <f t="shared" si="79"/>
        <v/>
      </c>
      <c r="O1715" s="53" t="str">
        <f>IF($B1715&lt;&gt;"",IF(ISNUMBER(_xlfn.XMATCH($B1715,Language!$A$6:$E$6)),0,IF(ISNUMBER(_xlfn.XMATCH($B1715,Language!$A$29:$E$29)),'Lista de Prestatarios'!$B$3,VLOOKUP(B1715,'Lista de Prestatarios'!$A$2:$B$500,2,FALSE))),"")</f>
        <v/>
      </c>
      <c r="P1715" s="58" t="str">
        <f>IF(B1715&lt;&gt;"",IF(OR(D1715&gt;0,G1715&gt;0),COUNTIF($B$2:B1715,B1715),COUNTIFS($B$2:B1715,B1715,$E$2:E1715,"&gt;0")),"")</f>
        <v/>
      </c>
    </row>
    <row r="1716" spans="1:16" x14ac:dyDescent="0.35">
      <c r="A1716" s="51" t="str">
        <f t="shared" si="78"/>
        <v/>
      </c>
      <c r="B1716" s="102"/>
      <c r="C1716" s="4"/>
      <c r="D1716" s="14"/>
      <c r="E1716" s="14"/>
      <c r="F1716" s="14"/>
      <c r="G1716" s="82"/>
      <c r="H1716" s="107" t="str">
        <f>IF(B1716&lt;&gt;"",IF(OR(O1716=0,O1716=999),"",SUMIFS($E$2:E1716,$A$2:A1716,A1716)-SUMIFS($F$2:F1716,$A$2:A1716,A1716)),"")</f>
        <v/>
      </c>
      <c r="I1716" s="109" t="str">
        <f t="shared" si="80"/>
        <v/>
      </c>
      <c r="J1716" s="113"/>
      <c r="K1716" s="90"/>
      <c r="L1716" s="73"/>
      <c r="M1716" s="69" t="str">
        <f>IF(C1716&lt;&gt;"",DailyLog!$S$3,"")</f>
        <v/>
      </c>
      <c r="N1716" s="56" t="str">
        <f t="shared" si="79"/>
        <v/>
      </c>
      <c r="O1716" s="53" t="str">
        <f>IF($B1716&lt;&gt;"",IF(ISNUMBER(_xlfn.XMATCH($B1716,Language!$A$6:$E$6)),0,IF(ISNUMBER(_xlfn.XMATCH($B1716,Language!$A$29:$E$29)),'Lista de Prestatarios'!$B$3,VLOOKUP(B1716,'Lista de Prestatarios'!$A$2:$B$500,2,FALSE))),"")</f>
        <v/>
      </c>
      <c r="P1716" s="58" t="str">
        <f>IF(B1716&lt;&gt;"",IF(OR(D1716&gt;0,G1716&gt;0),COUNTIF($B$2:B1716,B1716),COUNTIFS($B$2:B1716,B1716,$E$2:E1716,"&gt;0")),"")</f>
        <v/>
      </c>
    </row>
    <row r="1717" spans="1:16" x14ac:dyDescent="0.35">
      <c r="A1717" s="51" t="str">
        <f t="shared" si="78"/>
        <v/>
      </c>
      <c r="B1717" s="102"/>
      <c r="C1717" s="4"/>
      <c r="D1717" s="14"/>
      <c r="E1717" s="14"/>
      <c r="F1717" s="14"/>
      <c r="G1717" s="82"/>
      <c r="H1717" s="107" t="str">
        <f>IF(B1717&lt;&gt;"",IF(OR(O1717=0,O1717=999),"",SUMIFS($E$2:E1717,$A$2:A1717,A1717)-SUMIFS($F$2:F1717,$A$2:A1717,A1717)),"")</f>
        <v/>
      </c>
      <c r="I1717" s="109" t="str">
        <f t="shared" si="80"/>
        <v/>
      </c>
      <c r="J1717" s="113"/>
      <c r="K1717" s="90"/>
      <c r="L1717" s="73"/>
      <c r="M1717" s="69" t="str">
        <f>IF(C1717&lt;&gt;"",DailyLog!$S$3,"")</f>
        <v/>
      </c>
      <c r="N1717" s="56" t="str">
        <f t="shared" si="79"/>
        <v/>
      </c>
      <c r="O1717" s="53" t="str">
        <f>IF($B1717&lt;&gt;"",IF(ISNUMBER(_xlfn.XMATCH($B1717,Language!$A$6:$E$6)),0,IF(ISNUMBER(_xlfn.XMATCH($B1717,Language!$A$29:$E$29)),'Lista de Prestatarios'!$B$3,VLOOKUP(B1717,'Lista de Prestatarios'!$A$2:$B$500,2,FALSE))),"")</f>
        <v/>
      </c>
      <c r="P1717" s="58" t="str">
        <f>IF(B1717&lt;&gt;"",IF(OR(D1717&gt;0,G1717&gt;0),COUNTIF($B$2:B1717,B1717),COUNTIFS($B$2:B1717,B1717,$E$2:E1717,"&gt;0")),"")</f>
        <v/>
      </c>
    </row>
    <row r="1718" spans="1:16" x14ac:dyDescent="0.35">
      <c r="A1718" s="51" t="str">
        <f t="shared" si="78"/>
        <v/>
      </c>
      <c r="B1718" s="102"/>
      <c r="C1718" s="4"/>
      <c r="D1718" s="14"/>
      <c r="E1718" s="14"/>
      <c r="F1718" s="14"/>
      <c r="G1718" s="82"/>
      <c r="H1718" s="107" t="str">
        <f>IF(B1718&lt;&gt;"",IF(OR(O1718=0,O1718=999),"",SUMIFS($E$2:E1718,$A$2:A1718,A1718)-SUMIFS($F$2:F1718,$A$2:A1718,A1718)),"")</f>
        <v/>
      </c>
      <c r="I1718" s="109" t="str">
        <f t="shared" si="80"/>
        <v/>
      </c>
      <c r="J1718" s="113"/>
      <c r="K1718" s="90"/>
      <c r="L1718" s="73"/>
      <c r="M1718" s="69" t="str">
        <f>IF(C1718&lt;&gt;"",DailyLog!$S$3,"")</f>
        <v/>
      </c>
      <c r="N1718" s="56" t="str">
        <f t="shared" si="79"/>
        <v/>
      </c>
      <c r="O1718" s="53" t="str">
        <f>IF($B1718&lt;&gt;"",IF(ISNUMBER(_xlfn.XMATCH($B1718,Language!$A$6:$E$6)),0,IF(ISNUMBER(_xlfn.XMATCH($B1718,Language!$A$29:$E$29)),'Lista de Prestatarios'!$B$3,VLOOKUP(B1718,'Lista de Prestatarios'!$A$2:$B$500,2,FALSE))),"")</f>
        <v/>
      </c>
      <c r="P1718" s="58" t="str">
        <f>IF(B1718&lt;&gt;"",IF(OR(D1718&gt;0,G1718&gt;0),COUNTIF($B$2:B1718,B1718),COUNTIFS($B$2:B1718,B1718,$E$2:E1718,"&gt;0")),"")</f>
        <v/>
      </c>
    </row>
    <row r="1719" spans="1:16" x14ac:dyDescent="0.35">
      <c r="A1719" s="51" t="str">
        <f t="shared" si="78"/>
        <v/>
      </c>
      <c r="B1719" s="102"/>
      <c r="C1719" s="4"/>
      <c r="D1719" s="14"/>
      <c r="E1719" s="14"/>
      <c r="F1719" s="14"/>
      <c r="G1719" s="82"/>
      <c r="H1719" s="107" t="str">
        <f>IF(B1719&lt;&gt;"",IF(OR(O1719=0,O1719=999),"",SUMIFS($E$2:E1719,$A$2:A1719,A1719)-SUMIFS($F$2:F1719,$A$2:A1719,A1719)),"")</f>
        <v/>
      </c>
      <c r="I1719" s="109" t="str">
        <f t="shared" si="80"/>
        <v/>
      </c>
      <c r="J1719" s="113"/>
      <c r="K1719" s="90"/>
      <c r="L1719" s="73"/>
      <c r="M1719" s="69" t="str">
        <f>IF(C1719&lt;&gt;"",DailyLog!$S$3,"")</f>
        <v/>
      </c>
      <c r="N1719" s="56" t="str">
        <f t="shared" si="79"/>
        <v/>
      </c>
      <c r="O1719" s="53" t="str">
        <f>IF($B1719&lt;&gt;"",IF(ISNUMBER(_xlfn.XMATCH($B1719,Language!$A$6:$E$6)),0,IF(ISNUMBER(_xlfn.XMATCH($B1719,Language!$A$29:$E$29)),'Lista de Prestatarios'!$B$3,VLOOKUP(B1719,'Lista de Prestatarios'!$A$2:$B$500,2,FALSE))),"")</f>
        <v/>
      </c>
      <c r="P1719" s="58" t="str">
        <f>IF(B1719&lt;&gt;"",IF(OR(D1719&gt;0,G1719&gt;0),COUNTIF($B$2:B1719,B1719),COUNTIFS($B$2:B1719,B1719,$E$2:E1719,"&gt;0")),"")</f>
        <v/>
      </c>
    </row>
    <row r="1720" spans="1:16" x14ac:dyDescent="0.35">
      <c r="A1720" s="51" t="str">
        <f t="shared" si="78"/>
        <v/>
      </c>
      <c r="B1720" s="102"/>
      <c r="C1720" s="4"/>
      <c r="D1720" s="14"/>
      <c r="E1720" s="14"/>
      <c r="F1720" s="14"/>
      <c r="G1720" s="82"/>
      <c r="H1720" s="107" t="str">
        <f>IF(B1720&lt;&gt;"",IF(OR(O1720=0,O1720=999),"",SUMIFS($E$2:E1720,$A$2:A1720,A1720)-SUMIFS($F$2:F1720,$A$2:A1720,A1720)),"")</f>
        <v/>
      </c>
      <c r="I1720" s="109" t="str">
        <f t="shared" si="80"/>
        <v/>
      </c>
      <c r="J1720" s="113"/>
      <c r="K1720" s="90"/>
      <c r="L1720" s="73"/>
      <c r="M1720" s="69" t="str">
        <f>IF(C1720&lt;&gt;"",DailyLog!$S$3,"")</f>
        <v/>
      </c>
      <c r="N1720" s="56" t="str">
        <f t="shared" si="79"/>
        <v/>
      </c>
      <c r="O1720" s="53" t="str">
        <f>IF($B1720&lt;&gt;"",IF(ISNUMBER(_xlfn.XMATCH($B1720,Language!$A$6:$E$6)),0,IF(ISNUMBER(_xlfn.XMATCH($B1720,Language!$A$29:$E$29)),'Lista de Prestatarios'!$B$3,VLOOKUP(B1720,'Lista de Prestatarios'!$A$2:$B$500,2,FALSE))),"")</f>
        <v/>
      </c>
      <c r="P1720" s="58" t="str">
        <f>IF(B1720&lt;&gt;"",IF(OR(D1720&gt;0,G1720&gt;0),COUNTIF($B$2:B1720,B1720),COUNTIFS($B$2:B1720,B1720,$E$2:E1720,"&gt;0")),"")</f>
        <v/>
      </c>
    </row>
    <row r="1721" spans="1:16" x14ac:dyDescent="0.35">
      <c r="A1721" s="51" t="str">
        <f t="shared" si="78"/>
        <v/>
      </c>
      <c r="B1721" s="102"/>
      <c r="C1721" s="4"/>
      <c r="D1721" s="14"/>
      <c r="E1721" s="14"/>
      <c r="F1721" s="14"/>
      <c r="G1721" s="82"/>
      <c r="H1721" s="107" t="str">
        <f>IF(B1721&lt;&gt;"",IF(OR(O1721=0,O1721=999),"",SUMIFS($E$2:E1721,$A$2:A1721,A1721)-SUMIFS($F$2:F1721,$A$2:A1721,A1721)),"")</f>
        <v/>
      </c>
      <c r="I1721" s="109" t="str">
        <f t="shared" si="80"/>
        <v/>
      </c>
      <c r="J1721" s="113"/>
      <c r="K1721" s="90"/>
      <c r="L1721" s="73"/>
      <c r="M1721" s="69" t="str">
        <f>IF(C1721&lt;&gt;"",DailyLog!$S$3,"")</f>
        <v/>
      </c>
      <c r="N1721" s="56" t="str">
        <f t="shared" si="79"/>
        <v/>
      </c>
      <c r="O1721" s="53" t="str">
        <f>IF($B1721&lt;&gt;"",IF(ISNUMBER(_xlfn.XMATCH($B1721,Language!$A$6:$E$6)),0,IF(ISNUMBER(_xlfn.XMATCH($B1721,Language!$A$29:$E$29)),'Lista de Prestatarios'!$B$3,VLOOKUP(B1721,'Lista de Prestatarios'!$A$2:$B$500,2,FALSE))),"")</f>
        <v/>
      </c>
      <c r="P1721" s="58" t="str">
        <f>IF(B1721&lt;&gt;"",IF(OR(D1721&gt;0,G1721&gt;0),COUNTIF($B$2:B1721,B1721),COUNTIFS($B$2:B1721,B1721,$E$2:E1721,"&gt;0")),"")</f>
        <v/>
      </c>
    </row>
    <row r="1722" spans="1:16" x14ac:dyDescent="0.35">
      <c r="A1722" s="51" t="str">
        <f t="shared" si="78"/>
        <v/>
      </c>
      <c r="B1722" s="102"/>
      <c r="C1722" s="4"/>
      <c r="D1722" s="14"/>
      <c r="E1722" s="14"/>
      <c r="F1722" s="14"/>
      <c r="G1722" s="82"/>
      <c r="H1722" s="107" t="str">
        <f>IF(B1722&lt;&gt;"",IF(OR(O1722=0,O1722=999),"",SUMIFS($E$2:E1722,$A$2:A1722,A1722)-SUMIFS($F$2:F1722,$A$2:A1722,A1722)),"")</f>
        <v/>
      </c>
      <c r="I1722" s="109" t="str">
        <f t="shared" si="80"/>
        <v/>
      </c>
      <c r="J1722" s="113"/>
      <c r="K1722" s="90"/>
      <c r="L1722" s="73"/>
      <c r="M1722" s="69" t="str">
        <f>IF(C1722&lt;&gt;"",DailyLog!$S$3,"")</f>
        <v/>
      </c>
      <c r="N1722" s="56" t="str">
        <f t="shared" si="79"/>
        <v/>
      </c>
      <c r="O1722" s="53" t="str">
        <f>IF($B1722&lt;&gt;"",IF(ISNUMBER(_xlfn.XMATCH($B1722,Language!$A$6:$E$6)),0,IF(ISNUMBER(_xlfn.XMATCH($B1722,Language!$A$29:$E$29)),'Lista de Prestatarios'!$B$3,VLOOKUP(B1722,'Lista de Prestatarios'!$A$2:$B$500,2,FALSE))),"")</f>
        <v/>
      </c>
      <c r="P1722" s="58" t="str">
        <f>IF(B1722&lt;&gt;"",IF(OR(D1722&gt;0,G1722&gt;0),COUNTIF($B$2:B1722,B1722),COUNTIFS($B$2:B1722,B1722,$E$2:E1722,"&gt;0")),"")</f>
        <v/>
      </c>
    </row>
    <row r="1723" spans="1:16" x14ac:dyDescent="0.35">
      <c r="A1723" s="51" t="str">
        <f t="shared" si="78"/>
        <v/>
      </c>
      <c r="B1723" s="102"/>
      <c r="C1723" s="4"/>
      <c r="D1723" s="14"/>
      <c r="E1723" s="14"/>
      <c r="F1723" s="14"/>
      <c r="G1723" s="82"/>
      <c r="H1723" s="107" t="str">
        <f>IF(B1723&lt;&gt;"",IF(OR(O1723=0,O1723=999),"",SUMIFS($E$2:E1723,$A$2:A1723,A1723)-SUMIFS($F$2:F1723,$A$2:A1723,A1723)),"")</f>
        <v/>
      </c>
      <c r="I1723" s="109" t="str">
        <f t="shared" si="80"/>
        <v/>
      </c>
      <c r="J1723" s="113"/>
      <c r="K1723" s="90"/>
      <c r="L1723" s="73"/>
      <c r="M1723" s="69" t="str">
        <f>IF(C1723&lt;&gt;"",DailyLog!$S$3,"")</f>
        <v/>
      </c>
      <c r="N1723" s="56" t="str">
        <f t="shared" si="79"/>
        <v/>
      </c>
      <c r="O1723" s="53" t="str">
        <f>IF($B1723&lt;&gt;"",IF(ISNUMBER(_xlfn.XMATCH($B1723,Language!$A$6:$E$6)),0,IF(ISNUMBER(_xlfn.XMATCH($B1723,Language!$A$29:$E$29)),'Lista de Prestatarios'!$B$3,VLOOKUP(B1723,'Lista de Prestatarios'!$A$2:$B$500,2,FALSE))),"")</f>
        <v/>
      </c>
      <c r="P1723" s="58" t="str">
        <f>IF(B1723&lt;&gt;"",IF(OR(D1723&gt;0,G1723&gt;0),COUNTIF($B$2:B1723,B1723),COUNTIFS($B$2:B1723,B1723,$E$2:E1723,"&gt;0")),"")</f>
        <v/>
      </c>
    </row>
    <row r="1724" spans="1:16" x14ac:dyDescent="0.35">
      <c r="A1724" s="51" t="str">
        <f t="shared" si="78"/>
        <v/>
      </c>
      <c r="B1724" s="102"/>
      <c r="C1724" s="4"/>
      <c r="D1724" s="14"/>
      <c r="E1724" s="14"/>
      <c r="F1724" s="14"/>
      <c r="G1724" s="82"/>
      <c r="H1724" s="107" t="str">
        <f>IF(B1724&lt;&gt;"",IF(OR(O1724=0,O1724=999),"",SUMIFS($E$2:E1724,$A$2:A1724,A1724)-SUMIFS($F$2:F1724,$A$2:A1724,A1724)),"")</f>
        <v/>
      </c>
      <c r="I1724" s="109" t="str">
        <f t="shared" si="80"/>
        <v/>
      </c>
      <c r="J1724" s="113"/>
      <c r="K1724" s="90"/>
      <c r="L1724" s="73"/>
      <c r="M1724" s="69" t="str">
        <f>IF(C1724&lt;&gt;"",DailyLog!$S$3,"")</f>
        <v/>
      </c>
      <c r="N1724" s="56" t="str">
        <f t="shared" si="79"/>
        <v/>
      </c>
      <c r="O1724" s="53" t="str">
        <f>IF($B1724&lt;&gt;"",IF(ISNUMBER(_xlfn.XMATCH($B1724,Language!$A$6:$E$6)),0,IF(ISNUMBER(_xlfn.XMATCH($B1724,Language!$A$29:$E$29)),'Lista de Prestatarios'!$B$3,VLOOKUP(B1724,'Lista de Prestatarios'!$A$2:$B$500,2,FALSE))),"")</f>
        <v/>
      </c>
      <c r="P1724" s="58" t="str">
        <f>IF(B1724&lt;&gt;"",IF(OR(D1724&gt;0,G1724&gt;0),COUNTIF($B$2:B1724,B1724),COUNTIFS($B$2:B1724,B1724,$E$2:E1724,"&gt;0")),"")</f>
        <v/>
      </c>
    </row>
    <row r="1725" spans="1:16" x14ac:dyDescent="0.35">
      <c r="A1725" s="51" t="str">
        <f t="shared" si="78"/>
        <v/>
      </c>
      <c r="B1725" s="102"/>
      <c r="C1725" s="4"/>
      <c r="D1725" s="14"/>
      <c r="E1725" s="14"/>
      <c r="F1725" s="14"/>
      <c r="G1725" s="82"/>
      <c r="H1725" s="107" t="str">
        <f>IF(B1725&lt;&gt;"",IF(OR(O1725=0,O1725=999),"",SUMIFS($E$2:E1725,$A$2:A1725,A1725)-SUMIFS($F$2:F1725,$A$2:A1725,A1725)),"")</f>
        <v/>
      </c>
      <c r="I1725" s="109" t="str">
        <f t="shared" si="80"/>
        <v/>
      </c>
      <c r="J1725" s="113"/>
      <c r="K1725" s="90"/>
      <c r="L1725" s="73"/>
      <c r="M1725" s="69" t="str">
        <f>IF(C1725&lt;&gt;"",DailyLog!$S$3,"")</f>
        <v/>
      </c>
      <c r="N1725" s="56" t="str">
        <f t="shared" si="79"/>
        <v/>
      </c>
      <c r="O1725" s="53" t="str">
        <f>IF($B1725&lt;&gt;"",IF(ISNUMBER(_xlfn.XMATCH($B1725,Language!$A$6:$E$6)),0,IF(ISNUMBER(_xlfn.XMATCH($B1725,Language!$A$29:$E$29)),'Lista de Prestatarios'!$B$3,VLOOKUP(B1725,'Lista de Prestatarios'!$A$2:$B$500,2,FALSE))),"")</f>
        <v/>
      </c>
      <c r="P1725" s="58" t="str">
        <f>IF(B1725&lt;&gt;"",IF(OR(D1725&gt;0,G1725&gt;0),COUNTIF($B$2:B1725,B1725),COUNTIFS($B$2:B1725,B1725,$E$2:E1725,"&gt;0")),"")</f>
        <v/>
      </c>
    </row>
    <row r="1726" spans="1:16" x14ac:dyDescent="0.35">
      <c r="A1726" s="51" t="str">
        <f t="shared" si="78"/>
        <v/>
      </c>
      <c r="B1726" s="102"/>
      <c r="C1726" s="4"/>
      <c r="D1726" s="14"/>
      <c r="E1726" s="14"/>
      <c r="F1726" s="14"/>
      <c r="G1726" s="82"/>
      <c r="H1726" s="107" t="str">
        <f>IF(B1726&lt;&gt;"",IF(OR(O1726=0,O1726=999),"",SUMIFS($E$2:E1726,$A$2:A1726,A1726)-SUMIFS($F$2:F1726,$A$2:A1726,A1726)),"")</f>
        <v/>
      </c>
      <c r="I1726" s="109" t="str">
        <f t="shared" si="80"/>
        <v/>
      </c>
      <c r="J1726" s="113"/>
      <c r="K1726" s="90"/>
      <c r="L1726" s="73"/>
      <c r="M1726" s="69" t="str">
        <f>IF(C1726&lt;&gt;"",DailyLog!$S$3,"")</f>
        <v/>
      </c>
      <c r="N1726" s="56" t="str">
        <f t="shared" si="79"/>
        <v/>
      </c>
      <c r="O1726" s="53" t="str">
        <f>IF($B1726&lt;&gt;"",IF(ISNUMBER(_xlfn.XMATCH($B1726,Language!$A$6:$E$6)),0,IF(ISNUMBER(_xlfn.XMATCH($B1726,Language!$A$29:$E$29)),'Lista de Prestatarios'!$B$3,VLOOKUP(B1726,'Lista de Prestatarios'!$A$2:$B$500,2,FALSE))),"")</f>
        <v/>
      </c>
      <c r="P1726" s="58" t="str">
        <f>IF(B1726&lt;&gt;"",IF(OR(D1726&gt;0,G1726&gt;0),COUNTIF($B$2:B1726,B1726),COUNTIFS($B$2:B1726,B1726,$E$2:E1726,"&gt;0")),"")</f>
        <v/>
      </c>
    </row>
    <row r="1727" spans="1:16" x14ac:dyDescent="0.35">
      <c r="A1727" s="51" t="str">
        <f t="shared" si="78"/>
        <v/>
      </c>
      <c r="B1727" s="102"/>
      <c r="C1727" s="4"/>
      <c r="D1727" s="14"/>
      <c r="E1727" s="14"/>
      <c r="F1727" s="14"/>
      <c r="G1727" s="82"/>
      <c r="H1727" s="107" t="str">
        <f>IF(B1727&lt;&gt;"",IF(OR(O1727=0,O1727=999),"",SUMIFS($E$2:E1727,$A$2:A1727,A1727)-SUMIFS($F$2:F1727,$A$2:A1727,A1727)),"")</f>
        <v/>
      </c>
      <c r="I1727" s="109" t="str">
        <f t="shared" si="80"/>
        <v/>
      </c>
      <c r="J1727" s="113"/>
      <c r="K1727" s="90"/>
      <c r="L1727" s="73"/>
      <c r="M1727" s="69" t="str">
        <f>IF(C1727&lt;&gt;"",DailyLog!$S$3,"")</f>
        <v/>
      </c>
      <c r="N1727" s="56" t="str">
        <f t="shared" si="79"/>
        <v/>
      </c>
      <c r="O1727" s="53" t="str">
        <f>IF($B1727&lt;&gt;"",IF(ISNUMBER(_xlfn.XMATCH($B1727,Language!$A$6:$E$6)),0,IF(ISNUMBER(_xlfn.XMATCH($B1727,Language!$A$29:$E$29)),'Lista de Prestatarios'!$B$3,VLOOKUP(B1727,'Lista de Prestatarios'!$A$2:$B$500,2,FALSE))),"")</f>
        <v/>
      </c>
      <c r="P1727" s="58" t="str">
        <f>IF(B1727&lt;&gt;"",IF(OR(D1727&gt;0,G1727&gt;0),COUNTIF($B$2:B1727,B1727),COUNTIFS($B$2:B1727,B1727,$E$2:E1727,"&gt;0")),"")</f>
        <v/>
      </c>
    </row>
    <row r="1728" spans="1:16" x14ac:dyDescent="0.35">
      <c r="A1728" s="51" t="str">
        <f t="shared" si="78"/>
        <v/>
      </c>
      <c r="B1728" s="102"/>
      <c r="C1728" s="4"/>
      <c r="D1728" s="14"/>
      <c r="E1728" s="14"/>
      <c r="F1728" s="14"/>
      <c r="G1728" s="82"/>
      <c r="H1728" s="107" t="str">
        <f>IF(B1728&lt;&gt;"",IF(OR(O1728=0,O1728=999),"",SUMIFS($E$2:E1728,$A$2:A1728,A1728)-SUMIFS($F$2:F1728,$A$2:A1728,A1728)),"")</f>
        <v/>
      </c>
      <c r="I1728" s="109" t="str">
        <f t="shared" si="80"/>
        <v/>
      </c>
      <c r="J1728" s="113"/>
      <c r="K1728" s="90"/>
      <c r="L1728" s="73"/>
      <c r="M1728" s="69" t="str">
        <f>IF(C1728&lt;&gt;"",DailyLog!$S$3,"")</f>
        <v/>
      </c>
      <c r="N1728" s="56" t="str">
        <f t="shared" si="79"/>
        <v/>
      </c>
      <c r="O1728" s="53" t="str">
        <f>IF($B1728&lt;&gt;"",IF(ISNUMBER(_xlfn.XMATCH($B1728,Language!$A$6:$E$6)),0,IF(ISNUMBER(_xlfn.XMATCH($B1728,Language!$A$29:$E$29)),'Lista de Prestatarios'!$B$3,VLOOKUP(B1728,'Lista de Prestatarios'!$A$2:$B$500,2,FALSE))),"")</f>
        <v/>
      </c>
      <c r="P1728" s="58" t="str">
        <f>IF(B1728&lt;&gt;"",IF(OR(D1728&gt;0,G1728&gt;0),COUNTIF($B$2:B1728,B1728),COUNTIFS($B$2:B1728,B1728,$E$2:E1728,"&gt;0")),"")</f>
        <v/>
      </c>
    </row>
    <row r="1729" spans="1:16" x14ac:dyDescent="0.35">
      <c r="A1729" s="51" t="str">
        <f t="shared" si="78"/>
        <v/>
      </c>
      <c r="B1729" s="102"/>
      <c r="C1729" s="4"/>
      <c r="D1729" s="14"/>
      <c r="E1729" s="14"/>
      <c r="F1729" s="14"/>
      <c r="G1729" s="82"/>
      <c r="H1729" s="107" t="str">
        <f>IF(B1729&lt;&gt;"",IF(OR(O1729=0,O1729=999),"",SUMIFS($E$2:E1729,$A$2:A1729,A1729)-SUMIFS($F$2:F1729,$A$2:A1729,A1729)),"")</f>
        <v/>
      </c>
      <c r="I1729" s="109" t="str">
        <f t="shared" si="80"/>
        <v/>
      </c>
      <c r="J1729" s="113"/>
      <c r="K1729" s="90"/>
      <c r="L1729" s="73"/>
      <c r="M1729" s="69" t="str">
        <f>IF(C1729&lt;&gt;"",DailyLog!$S$3,"")</f>
        <v/>
      </c>
      <c r="N1729" s="56" t="str">
        <f t="shared" si="79"/>
        <v/>
      </c>
      <c r="O1729" s="53" t="str">
        <f>IF($B1729&lt;&gt;"",IF(ISNUMBER(_xlfn.XMATCH($B1729,Language!$A$6:$E$6)),0,IF(ISNUMBER(_xlfn.XMATCH($B1729,Language!$A$29:$E$29)),'Lista de Prestatarios'!$B$3,VLOOKUP(B1729,'Lista de Prestatarios'!$A$2:$B$500,2,FALSE))),"")</f>
        <v/>
      </c>
      <c r="P1729" s="58" t="str">
        <f>IF(B1729&lt;&gt;"",IF(OR(D1729&gt;0,G1729&gt;0),COUNTIF($B$2:B1729,B1729),COUNTIFS($B$2:B1729,B1729,$E$2:E1729,"&gt;0")),"")</f>
        <v/>
      </c>
    </row>
    <row r="1730" spans="1:16" x14ac:dyDescent="0.35">
      <c r="A1730" s="51" t="str">
        <f t="shared" ref="A1730:A1793" si="81">IF(B1730&lt;&gt;"",O1730&amp;"."&amp;P1730,"")</f>
        <v/>
      </c>
      <c r="B1730" s="102"/>
      <c r="C1730" s="4"/>
      <c r="D1730" s="14"/>
      <c r="E1730" s="14"/>
      <c r="F1730" s="14"/>
      <c r="G1730" s="82"/>
      <c r="H1730" s="107" t="str">
        <f>IF(B1730&lt;&gt;"",IF(OR(O1730=0,O1730=999),"",SUMIFS($E$2:E1730,$A$2:A1730,A1730)-SUMIFS($F$2:F1730,$A$2:A1730,A1730)),"")</f>
        <v/>
      </c>
      <c r="I1730" s="109" t="str">
        <f t="shared" si="80"/>
        <v/>
      </c>
      <c r="J1730" s="113"/>
      <c r="K1730" s="90"/>
      <c r="L1730" s="73"/>
      <c r="M1730" s="69" t="str">
        <f>IF(C1730&lt;&gt;"",DailyLog!$S$3,"")</f>
        <v/>
      </c>
      <c r="N1730" s="56" t="str">
        <f t="shared" ref="N1730:N1793" si="82">IF(B1730&lt;&gt;"",COUNT(D1730:G1730),"")</f>
        <v/>
      </c>
      <c r="O1730" s="53" t="str">
        <f>IF($B1730&lt;&gt;"",IF(ISNUMBER(_xlfn.XMATCH($B1730,Language!$A$6:$E$6)),0,IF(ISNUMBER(_xlfn.XMATCH($B1730,Language!$A$29:$E$29)),'Lista de Prestatarios'!$B$3,VLOOKUP(B1730,'Lista de Prestatarios'!$A$2:$B$500,2,FALSE))),"")</f>
        <v/>
      </c>
      <c r="P1730" s="58" t="str">
        <f>IF(B1730&lt;&gt;"",IF(OR(D1730&gt;0,G1730&gt;0),COUNTIF($B$2:B1730,B1730),COUNTIFS($B$2:B1730,B1730,$E$2:E1730,"&gt;0")),"")</f>
        <v/>
      </c>
    </row>
    <row r="1731" spans="1:16" x14ac:dyDescent="0.35">
      <c r="A1731" s="51" t="str">
        <f t="shared" si="81"/>
        <v/>
      </c>
      <c r="B1731" s="102"/>
      <c r="C1731" s="4"/>
      <c r="D1731" s="14"/>
      <c r="E1731" s="14"/>
      <c r="F1731" s="14"/>
      <c r="G1731" s="82"/>
      <c r="H1731" s="107" t="str">
        <f>IF(B1731&lt;&gt;"",IF(OR(O1731=0,O1731=999),"",SUMIFS($E$2:E1731,$A$2:A1731,A1731)-SUMIFS($F$2:F1731,$A$2:A1731,A1731)),"")</f>
        <v/>
      </c>
      <c r="I1731" s="109" t="str">
        <f t="shared" si="80"/>
        <v/>
      </c>
      <c r="J1731" s="113"/>
      <c r="K1731" s="90"/>
      <c r="L1731" s="73"/>
      <c r="M1731" s="69" t="str">
        <f>IF(C1731&lt;&gt;"",DailyLog!$S$3,"")</f>
        <v/>
      </c>
      <c r="N1731" s="56" t="str">
        <f t="shared" si="82"/>
        <v/>
      </c>
      <c r="O1731" s="53" t="str">
        <f>IF($B1731&lt;&gt;"",IF(ISNUMBER(_xlfn.XMATCH($B1731,Language!$A$6:$E$6)),0,IF(ISNUMBER(_xlfn.XMATCH($B1731,Language!$A$29:$E$29)),'Lista de Prestatarios'!$B$3,VLOOKUP(B1731,'Lista de Prestatarios'!$A$2:$B$500,2,FALSE))),"")</f>
        <v/>
      </c>
      <c r="P1731" s="58" t="str">
        <f>IF(B1731&lt;&gt;"",IF(OR(D1731&gt;0,G1731&gt;0),COUNTIF($B$2:B1731,B1731),COUNTIFS($B$2:B1731,B1731,$E$2:E1731,"&gt;0")),"")</f>
        <v/>
      </c>
    </row>
    <row r="1732" spans="1:16" x14ac:dyDescent="0.35">
      <c r="A1732" s="51" t="str">
        <f t="shared" si="81"/>
        <v/>
      </c>
      <c r="B1732" s="102"/>
      <c r="C1732" s="4"/>
      <c r="D1732" s="14"/>
      <c r="E1732" s="14"/>
      <c r="F1732" s="14"/>
      <c r="G1732" s="82"/>
      <c r="H1732" s="107" t="str">
        <f>IF(B1732&lt;&gt;"",IF(OR(O1732=0,O1732=999),"",SUMIFS($E$2:E1732,$A$2:A1732,A1732)-SUMIFS($F$2:F1732,$A$2:A1732,A1732)),"")</f>
        <v/>
      </c>
      <c r="I1732" s="109" t="str">
        <f t="shared" ref="I1732:I1795" si="83">IF(B1732&lt;&gt;"",I1731+D1732-E1732+F1732-G1732,"")</f>
        <v/>
      </c>
      <c r="J1732" s="113"/>
      <c r="K1732" s="90"/>
      <c r="L1732" s="73"/>
      <c r="M1732" s="69" t="str">
        <f>IF(C1732&lt;&gt;"",DailyLog!$S$3,"")</f>
        <v/>
      </c>
      <c r="N1732" s="56" t="str">
        <f t="shared" si="82"/>
        <v/>
      </c>
      <c r="O1732" s="53" t="str">
        <f>IF($B1732&lt;&gt;"",IF(ISNUMBER(_xlfn.XMATCH($B1732,Language!$A$6:$E$6)),0,IF(ISNUMBER(_xlfn.XMATCH($B1732,Language!$A$29:$E$29)),'Lista de Prestatarios'!$B$3,VLOOKUP(B1732,'Lista de Prestatarios'!$A$2:$B$500,2,FALSE))),"")</f>
        <v/>
      </c>
      <c r="P1732" s="58" t="str">
        <f>IF(B1732&lt;&gt;"",IF(OR(D1732&gt;0,G1732&gt;0),COUNTIF($B$2:B1732,B1732),COUNTIFS($B$2:B1732,B1732,$E$2:E1732,"&gt;0")),"")</f>
        <v/>
      </c>
    </row>
    <row r="1733" spans="1:16" x14ac:dyDescent="0.35">
      <c r="A1733" s="51" t="str">
        <f t="shared" si="81"/>
        <v/>
      </c>
      <c r="B1733" s="102"/>
      <c r="C1733" s="4"/>
      <c r="D1733" s="14"/>
      <c r="E1733" s="14"/>
      <c r="F1733" s="14"/>
      <c r="G1733" s="82"/>
      <c r="H1733" s="107" t="str">
        <f>IF(B1733&lt;&gt;"",IF(OR(O1733=0,O1733=999),"",SUMIFS($E$2:E1733,$A$2:A1733,A1733)-SUMIFS($F$2:F1733,$A$2:A1733,A1733)),"")</f>
        <v/>
      </c>
      <c r="I1733" s="109" t="str">
        <f t="shared" si="83"/>
        <v/>
      </c>
      <c r="J1733" s="113"/>
      <c r="K1733" s="90"/>
      <c r="L1733" s="73"/>
      <c r="M1733" s="69" t="str">
        <f>IF(C1733&lt;&gt;"",DailyLog!$S$3,"")</f>
        <v/>
      </c>
      <c r="N1733" s="56" t="str">
        <f t="shared" si="82"/>
        <v/>
      </c>
      <c r="O1733" s="53" t="str">
        <f>IF($B1733&lt;&gt;"",IF(ISNUMBER(_xlfn.XMATCH($B1733,Language!$A$6:$E$6)),0,IF(ISNUMBER(_xlfn.XMATCH($B1733,Language!$A$29:$E$29)),'Lista de Prestatarios'!$B$3,VLOOKUP(B1733,'Lista de Prestatarios'!$A$2:$B$500,2,FALSE))),"")</f>
        <v/>
      </c>
      <c r="P1733" s="58" t="str">
        <f>IF(B1733&lt;&gt;"",IF(OR(D1733&gt;0,G1733&gt;0),COUNTIF($B$2:B1733,B1733),COUNTIFS($B$2:B1733,B1733,$E$2:E1733,"&gt;0")),"")</f>
        <v/>
      </c>
    </row>
    <row r="1734" spans="1:16" x14ac:dyDescent="0.35">
      <c r="A1734" s="51" t="str">
        <f t="shared" si="81"/>
        <v/>
      </c>
      <c r="B1734" s="102"/>
      <c r="C1734" s="4"/>
      <c r="D1734" s="14"/>
      <c r="E1734" s="14"/>
      <c r="F1734" s="14"/>
      <c r="G1734" s="82"/>
      <c r="H1734" s="107" t="str">
        <f>IF(B1734&lt;&gt;"",IF(OR(O1734=0,O1734=999),"",SUMIFS($E$2:E1734,$A$2:A1734,A1734)-SUMIFS($F$2:F1734,$A$2:A1734,A1734)),"")</f>
        <v/>
      </c>
      <c r="I1734" s="109" t="str">
        <f t="shared" si="83"/>
        <v/>
      </c>
      <c r="J1734" s="113"/>
      <c r="K1734" s="90"/>
      <c r="L1734" s="73"/>
      <c r="M1734" s="69" t="str">
        <f>IF(C1734&lt;&gt;"",DailyLog!$S$3,"")</f>
        <v/>
      </c>
      <c r="N1734" s="56" t="str">
        <f t="shared" si="82"/>
        <v/>
      </c>
      <c r="O1734" s="53" t="str">
        <f>IF($B1734&lt;&gt;"",IF(ISNUMBER(_xlfn.XMATCH($B1734,Language!$A$6:$E$6)),0,IF(ISNUMBER(_xlfn.XMATCH($B1734,Language!$A$29:$E$29)),'Lista de Prestatarios'!$B$3,VLOOKUP(B1734,'Lista de Prestatarios'!$A$2:$B$500,2,FALSE))),"")</f>
        <v/>
      </c>
      <c r="P1734" s="58" t="str">
        <f>IF(B1734&lt;&gt;"",IF(OR(D1734&gt;0,G1734&gt;0),COUNTIF($B$2:B1734,B1734),COUNTIFS($B$2:B1734,B1734,$E$2:E1734,"&gt;0")),"")</f>
        <v/>
      </c>
    </row>
    <row r="1735" spans="1:16" x14ac:dyDescent="0.35">
      <c r="A1735" s="51" t="str">
        <f t="shared" si="81"/>
        <v/>
      </c>
      <c r="B1735" s="102"/>
      <c r="C1735" s="4"/>
      <c r="D1735" s="14"/>
      <c r="E1735" s="14"/>
      <c r="F1735" s="14"/>
      <c r="G1735" s="82"/>
      <c r="H1735" s="107" t="str">
        <f>IF(B1735&lt;&gt;"",IF(OR(O1735=0,O1735=999),"",SUMIFS($E$2:E1735,$A$2:A1735,A1735)-SUMIFS($F$2:F1735,$A$2:A1735,A1735)),"")</f>
        <v/>
      </c>
      <c r="I1735" s="109" t="str">
        <f t="shared" si="83"/>
        <v/>
      </c>
      <c r="J1735" s="113"/>
      <c r="K1735" s="90"/>
      <c r="L1735" s="73"/>
      <c r="M1735" s="69" t="str">
        <f>IF(C1735&lt;&gt;"",DailyLog!$S$3,"")</f>
        <v/>
      </c>
      <c r="N1735" s="56" t="str">
        <f t="shared" si="82"/>
        <v/>
      </c>
      <c r="O1735" s="53" t="str">
        <f>IF($B1735&lt;&gt;"",IF(ISNUMBER(_xlfn.XMATCH($B1735,Language!$A$6:$E$6)),0,IF(ISNUMBER(_xlfn.XMATCH($B1735,Language!$A$29:$E$29)),'Lista de Prestatarios'!$B$3,VLOOKUP(B1735,'Lista de Prestatarios'!$A$2:$B$500,2,FALSE))),"")</f>
        <v/>
      </c>
      <c r="P1735" s="58" t="str">
        <f>IF(B1735&lt;&gt;"",IF(OR(D1735&gt;0,G1735&gt;0),COUNTIF($B$2:B1735,B1735),COUNTIFS($B$2:B1735,B1735,$E$2:E1735,"&gt;0")),"")</f>
        <v/>
      </c>
    </row>
    <row r="1736" spans="1:16" x14ac:dyDescent="0.35">
      <c r="A1736" s="51" t="str">
        <f t="shared" si="81"/>
        <v/>
      </c>
      <c r="B1736" s="102"/>
      <c r="C1736" s="4"/>
      <c r="D1736" s="14"/>
      <c r="E1736" s="14"/>
      <c r="F1736" s="14"/>
      <c r="G1736" s="82"/>
      <c r="H1736" s="107" t="str">
        <f>IF(B1736&lt;&gt;"",IF(OR(O1736=0,O1736=999),"",SUMIFS($E$2:E1736,$A$2:A1736,A1736)-SUMIFS($F$2:F1736,$A$2:A1736,A1736)),"")</f>
        <v/>
      </c>
      <c r="I1736" s="109" t="str">
        <f t="shared" si="83"/>
        <v/>
      </c>
      <c r="J1736" s="113"/>
      <c r="K1736" s="90"/>
      <c r="L1736" s="73"/>
      <c r="M1736" s="69" t="str">
        <f>IF(C1736&lt;&gt;"",DailyLog!$S$3,"")</f>
        <v/>
      </c>
      <c r="N1736" s="56" t="str">
        <f t="shared" si="82"/>
        <v/>
      </c>
      <c r="O1736" s="53" t="str">
        <f>IF($B1736&lt;&gt;"",IF(ISNUMBER(_xlfn.XMATCH($B1736,Language!$A$6:$E$6)),0,IF(ISNUMBER(_xlfn.XMATCH($B1736,Language!$A$29:$E$29)),'Lista de Prestatarios'!$B$3,VLOOKUP(B1736,'Lista de Prestatarios'!$A$2:$B$500,2,FALSE))),"")</f>
        <v/>
      </c>
      <c r="P1736" s="58" t="str">
        <f>IF(B1736&lt;&gt;"",IF(OR(D1736&gt;0,G1736&gt;0),COUNTIF($B$2:B1736,B1736),COUNTIFS($B$2:B1736,B1736,$E$2:E1736,"&gt;0")),"")</f>
        <v/>
      </c>
    </row>
    <row r="1737" spans="1:16" x14ac:dyDescent="0.35">
      <c r="A1737" s="51" t="str">
        <f t="shared" si="81"/>
        <v/>
      </c>
      <c r="B1737" s="102"/>
      <c r="C1737" s="4"/>
      <c r="D1737" s="14"/>
      <c r="E1737" s="14"/>
      <c r="F1737" s="14"/>
      <c r="G1737" s="82"/>
      <c r="H1737" s="107" t="str">
        <f>IF(B1737&lt;&gt;"",IF(OR(O1737=0,O1737=999),"",SUMIFS($E$2:E1737,$A$2:A1737,A1737)-SUMIFS($F$2:F1737,$A$2:A1737,A1737)),"")</f>
        <v/>
      </c>
      <c r="I1737" s="109" t="str">
        <f t="shared" si="83"/>
        <v/>
      </c>
      <c r="J1737" s="113"/>
      <c r="K1737" s="90"/>
      <c r="L1737" s="73"/>
      <c r="M1737" s="69" t="str">
        <f>IF(C1737&lt;&gt;"",DailyLog!$S$3,"")</f>
        <v/>
      </c>
      <c r="N1737" s="56" t="str">
        <f t="shared" si="82"/>
        <v/>
      </c>
      <c r="O1737" s="53" t="str">
        <f>IF($B1737&lt;&gt;"",IF(ISNUMBER(_xlfn.XMATCH($B1737,Language!$A$6:$E$6)),0,IF(ISNUMBER(_xlfn.XMATCH($B1737,Language!$A$29:$E$29)),'Lista de Prestatarios'!$B$3,VLOOKUP(B1737,'Lista de Prestatarios'!$A$2:$B$500,2,FALSE))),"")</f>
        <v/>
      </c>
      <c r="P1737" s="58" t="str">
        <f>IF(B1737&lt;&gt;"",IF(OR(D1737&gt;0,G1737&gt;0),COUNTIF($B$2:B1737,B1737),COUNTIFS($B$2:B1737,B1737,$E$2:E1737,"&gt;0")),"")</f>
        <v/>
      </c>
    </row>
    <row r="1738" spans="1:16" x14ac:dyDescent="0.35">
      <c r="A1738" s="51" t="str">
        <f t="shared" si="81"/>
        <v/>
      </c>
      <c r="B1738" s="102"/>
      <c r="C1738" s="4"/>
      <c r="D1738" s="14"/>
      <c r="E1738" s="14"/>
      <c r="F1738" s="14"/>
      <c r="G1738" s="82"/>
      <c r="H1738" s="107" t="str">
        <f>IF(B1738&lt;&gt;"",IF(OR(O1738=0,O1738=999),"",SUMIFS($E$2:E1738,$A$2:A1738,A1738)-SUMIFS($F$2:F1738,$A$2:A1738,A1738)),"")</f>
        <v/>
      </c>
      <c r="I1738" s="109" t="str">
        <f t="shared" si="83"/>
        <v/>
      </c>
      <c r="J1738" s="113"/>
      <c r="K1738" s="90"/>
      <c r="L1738" s="73"/>
      <c r="M1738" s="69" t="str">
        <f>IF(C1738&lt;&gt;"",DailyLog!$S$3,"")</f>
        <v/>
      </c>
      <c r="N1738" s="56" t="str">
        <f t="shared" si="82"/>
        <v/>
      </c>
      <c r="O1738" s="53" t="str">
        <f>IF($B1738&lt;&gt;"",IF(ISNUMBER(_xlfn.XMATCH($B1738,Language!$A$6:$E$6)),0,IF(ISNUMBER(_xlfn.XMATCH($B1738,Language!$A$29:$E$29)),'Lista de Prestatarios'!$B$3,VLOOKUP(B1738,'Lista de Prestatarios'!$A$2:$B$500,2,FALSE))),"")</f>
        <v/>
      </c>
      <c r="P1738" s="58" t="str">
        <f>IF(B1738&lt;&gt;"",IF(OR(D1738&gt;0,G1738&gt;0),COUNTIF($B$2:B1738,B1738),COUNTIFS($B$2:B1738,B1738,$E$2:E1738,"&gt;0")),"")</f>
        <v/>
      </c>
    </row>
    <row r="1739" spans="1:16" x14ac:dyDescent="0.35">
      <c r="A1739" s="51" t="str">
        <f t="shared" si="81"/>
        <v/>
      </c>
      <c r="B1739" s="102"/>
      <c r="C1739" s="4"/>
      <c r="D1739" s="14"/>
      <c r="E1739" s="14"/>
      <c r="F1739" s="14"/>
      <c r="G1739" s="82"/>
      <c r="H1739" s="107" t="str">
        <f>IF(B1739&lt;&gt;"",IF(OR(O1739=0,O1739=999),"",SUMIFS($E$2:E1739,$A$2:A1739,A1739)-SUMIFS($F$2:F1739,$A$2:A1739,A1739)),"")</f>
        <v/>
      </c>
      <c r="I1739" s="109" t="str">
        <f t="shared" si="83"/>
        <v/>
      </c>
      <c r="J1739" s="113"/>
      <c r="K1739" s="90"/>
      <c r="L1739" s="73"/>
      <c r="M1739" s="69" t="str">
        <f>IF(C1739&lt;&gt;"",DailyLog!$S$3,"")</f>
        <v/>
      </c>
      <c r="N1739" s="56" t="str">
        <f t="shared" si="82"/>
        <v/>
      </c>
      <c r="O1739" s="53" t="str">
        <f>IF($B1739&lt;&gt;"",IF(ISNUMBER(_xlfn.XMATCH($B1739,Language!$A$6:$E$6)),0,IF(ISNUMBER(_xlfn.XMATCH($B1739,Language!$A$29:$E$29)),'Lista de Prestatarios'!$B$3,VLOOKUP(B1739,'Lista de Prestatarios'!$A$2:$B$500,2,FALSE))),"")</f>
        <v/>
      </c>
      <c r="P1739" s="58" t="str">
        <f>IF(B1739&lt;&gt;"",IF(OR(D1739&gt;0,G1739&gt;0),COUNTIF($B$2:B1739,B1739),COUNTIFS($B$2:B1739,B1739,$E$2:E1739,"&gt;0")),"")</f>
        <v/>
      </c>
    </row>
    <row r="1740" spans="1:16" x14ac:dyDescent="0.35">
      <c r="A1740" s="51" t="str">
        <f t="shared" si="81"/>
        <v/>
      </c>
      <c r="B1740" s="102"/>
      <c r="C1740" s="4"/>
      <c r="D1740" s="14"/>
      <c r="E1740" s="14"/>
      <c r="F1740" s="14"/>
      <c r="G1740" s="82"/>
      <c r="H1740" s="107" t="str">
        <f>IF(B1740&lt;&gt;"",IF(OR(O1740=0,O1740=999),"",SUMIFS($E$2:E1740,$A$2:A1740,A1740)-SUMIFS($F$2:F1740,$A$2:A1740,A1740)),"")</f>
        <v/>
      </c>
      <c r="I1740" s="109" t="str">
        <f t="shared" si="83"/>
        <v/>
      </c>
      <c r="J1740" s="113"/>
      <c r="K1740" s="90"/>
      <c r="L1740" s="73"/>
      <c r="M1740" s="69" t="str">
        <f>IF(C1740&lt;&gt;"",DailyLog!$S$3,"")</f>
        <v/>
      </c>
      <c r="N1740" s="56" t="str">
        <f t="shared" si="82"/>
        <v/>
      </c>
      <c r="O1740" s="53" t="str">
        <f>IF($B1740&lt;&gt;"",IF(ISNUMBER(_xlfn.XMATCH($B1740,Language!$A$6:$E$6)),0,IF(ISNUMBER(_xlfn.XMATCH($B1740,Language!$A$29:$E$29)),'Lista de Prestatarios'!$B$3,VLOOKUP(B1740,'Lista de Prestatarios'!$A$2:$B$500,2,FALSE))),"")</f>
        <v/>
      </c>
      <c r="P1740" s="58" t="str">
        <f>IF(B1740&lt;&gt;"",IF(OR(D1740&gt;0,G1740&gt;0),COUNTIF($B$2:B1740,B1740),COUNTIFS($B$2:B1740,B1740,$E$2:E1740,"&gt;0")),"")</f>
        <v/>
      </c>
    </row>
    <row r="1741" spans="1:16" x14ac:dyDescent="0.35">
      <c r="A1741" s="51" t="str">
        <f t="shared" si="81"/>
        <v/>
      </c>
      <c r="B1741" s="102"/>
      <c r="C1741" s="4"/>
      <c r="D1741" s="14"/>
      <c r="E1741" s="14"/>
      <c r="F1741" s="14"/>
      <c r="G1741" s="82"/>
      <c r="H1741" s="107" t="str">
        <f>IF(B1741&lt;&gt;"",IF(OR(O1741=0,O1741=999),"",SUMIFS($E$2:E1741,$A$2:A1741,A1741)-SUMIFS($F$2:F1741,$A$2:A1741,A1741)),"")</f>
        <v/>
      </c>
      <c r="I1741" s="109" t="str">
        <f t="shared" si="83"/>
        <v/>
      </c>
      <c r="J1741" s="113"/>
      <c r="K1741" s="90"/>
      <c r="L1741" s="73"/>
      <c r="M1741" s="69" t="str">
        <f>IF(C1741&lt;&gt;"",DailyLog!$S$3,"")</f>
        <v/>
      </c>
      <c r="N1741" s="56" t="str">
        <f t="shared" si="82"/>
        <v/>
      </c>
      <c r="O1741" s="53" t="str">
        <f>IF($B1741&lt;&gt;"",IF(ISNUMBER(_xlfn.XMATCH($B1741,Language!$A$6:$E$6)),0,IF(ISNUMBER(_xlfn.XMATCH($B1741,Language!$A$29:$E$29)),'Lista de Prestatarios'!$B$3,VLOOKUP(B1741,'Lista de Prestatarios'!$A$2:$B$500,2,FALSE))),"")</f>
        <v/>
      </c>
      <c r="P1741" s="58" t="str">
        <f>IF(B1741&lt;&gt;"",IF(OR(D1741&gt;0,G1741&gt;0),COUNTIF($B$2:B1741,B1741),COUNTIFS($B$2:B1741,B1741,$E$2:E1741,"&gt;0")),"")</f>
        <v/>
      </c>
    </row>
    <row r="1742" spans="1:16" x14ac:dyDescent="0.35">
      <c r="A1742" s="51" t="str">
        <f t="shared" si="81"/>
        <v/>
      </c>
      <c r="B1742" s="102"/>
      <c r="C1742" s="4"/>
      <c r="D1742" s="14"/>
      <c r="E1742" s="14"/>
      <c r="F1742" s="14"/>
      <c r="G1742" s="82"/>
      <c r="H1742" s="107" t="str">
        <f>IF(B1742&lt;&gt;"",IF(OR(O1742=0,O1742=999),"",SUMIFS($E$2:E1742,$A$2:A1742,A1742)-SUMIFS($F$2:F1742,$A$2:A1742,A1742)),"")</f>
        <v/>
      </c>
      <c r="I1742" s="109" t="str">
        <f t="shared" si="83"/>
        <v/>
      </c>
      <c r="J1742" s="113"/>
      <c r="K1742" s="90"/>
      <c r="L1742" s="73"/>
      <c r="M1742" s="69" t="str">
        <f>IF(C1742&lt;&gt;"",DailyLog!$S$3,"")</f>
        <v/>
      </c>
      <c r="N1742" s="56" t="str">
        <f t="shared" si="82"/>
        <v/>
      </c>
      <c r="O1742" s="53" t="str">
        <f>IF($B1742&lt;&gt;"",IF(ISNUMBER(_xlfn.XMATCH($B1742,Language!$A$6:$E$6)),0,IF(ISNUMBER(_xlfn.XMATCH($B1742,Language!$A$29:$E$29)),'Lista de Prestatarios'!$B$3,VLOOKUP(B1742,'Lista de Prestatarios'!$A$2:$B$500,2,FALSE))),"")</f>
        <v/>
      </c>
      <c r="P1742" s="58" t="str">
        <f>IF(B1742&lt;&gt;"",IF(OR(D1742&gt;0,G1742&gt;0),COUNTIF($B$2:B1742,B1742),COUNTIFS($B$2:B1742,B1742,$E$2:E1742,"&gt;0")),"")</f>
        <v/>
      </c>
    </row>
    <row r="1743" spans="1:16" x14ac:dyDescent="0.35">
      <c r="A1743" s="51" t="str">
        <f t="shared" si="81"/>
        <v/>
      </c>
      <c r="B1743" s="102"/>
      <c r="C1743" s="4"/>
      <c r="D1743" s="14"/>
      <c r="E1743" s="14"/>
      <c r="F1743" s="14"/>
      <c r="G1743" s="82"/>
      <c r="H1743" s="107" t="str">
        <f>IF(B1743&lt;&gt;"",IF(OR(O1743=0,O1743=999),"",SUMIFS($E$2:E1743,$A$2:A1743,A1743)-SUMIFS($F$2:F1743,$A$2:A1743,A1743)),"")</f>
        <v/>
      </c>
      <c r="I1743" s="109" t="str">
        <f t="shared" si="83"/>
        <v/>
      </c>
      <c r="J1743" s="113"/>
      <c r="K1743" s="90"/>
      <c r="L1743" s="73"/>
      <c r="M1743" s="69" t="str">
        <f>IF(C1743&lt;&gt;"",DailyLog!$S$3,"")</f>
        <v/>
      </c>
      <c r="N1743" s="56" t="str">
        <f t="shared" si="82"/>
        <v/>
      </c>
      <c r="O1743" s="53" t="str">
        <f>IF($B1743&lt;&gt;"",IF(ISNUMBER(_xlfn.XMATCH($B1743,Language!$A$6:$E$6)),0,IF(ISNUMBER(_xlfn.XMATCH($B1743,Language!$A$29:$E$29)),'Lista de Prestatarios'!$B$3,VLOOKUP(B1743,'Lista de Prestatarios'!$A$2:$B$500,2,FALSE))),"")</f>
        <v/>
      </c>
      <c r="P1743" s="58" t="str">
        <f>IF(B1743&lt;&gt;"",IF(OR(D1743&gt;0,G1743&gt;0),COUNTIF($B$2:B1743,B1743),COUNTIFS($B$2:B1743,B1743,$E$2:E1743,"&gt;0")),"")</f>
        <v/>
      </c>
    </row>
    <row r="1744" spans="1:16" x14ac:dyDescent="0.35">
      <c r="A1744" s="51" t="str">
        <f t="shared" si="81"/>
        <v/>
      </c>
      <c r="B1744" s="102"/>
      <c r="C1744" s="4"/>
      <c r="D1744" s="14"/>
      <c r="E1744" s="14"/>
      <c r="F1744" s="14"/>
      <c r="G1744" s="82"/>
      <c r="H1744" s="107" t="str">
        <f>IF(B1744&lt;&gt;"",IF(OR(O1744=0,O1744=999),"",SUMIFS($E$2:E1744,$A$2:A1744,A1744)-SUMIFS($F$2:F1744,$A$2:A1744,A1744)),"")</f>
        <v/>
      </c>
      <c r="I1744" s="109" t="str">
        <f t="shared" si="83"/>
        <v/>
      </c>
      <c r="J1744" s="113"/>
      <c r="K1744" s="90"/>
      <c r="L1744" s="73"/>
      <c r="M1744" s="69" t="str">
        <f>IF(C1744&lt;&gt;"",DailyLog!$S$3,"")</f>
        <v/>
      </c>
      <c r="N1744" s="56" t="str">
        <f t="shared" si="82"/>
        <v/>
      </c>
      <c r="O1744" s="53" t="str">
        <f>IF($B1744&lt;&gt;"",IF(ISNUMBER(_xlfn.XMATCH($B1744,Language!$A$6:$E$6)),0,IF(ISNUMBER(_xlfn.XMATCH($B1744,Language!$A$29:$E$29)),'Lista de Prestatarios'!$B$3,VLOOKUP(B1744,'Lista de Prestatarios'!$A$2:$B$500,2,FALSE))),"")</f>
        <v/>
      </c>
      <c r="P1744" s="58" t="str">
        <f>IF(B1744&lt;&gt;"",IF(OR(D1744&gt;0,G1744&gt;0),COUNTIF($B$2:B1744,B1744),COUNTIFS($B$2:B1744,B1744,$E$2:E1744,"&gt;0")),"")</f>
        <v/>
      </c>
    </row>
    <row r="1745" spans="1:16" x14ac:dyDescent="0.35">
      <c r="A1745" s="51" t="str">
        <f t="shared" si="81"/>
        <v/>
      </c>
      <c r="B1745" s="102"/>
      <c r="C1745" s="4"/>
      <c r="D1745" s="14"/>
      <c r="E1745" s="14"/>
      <c r="F1745" s="14"/>
      <c r="G1745" s="82"/>
      <c r="H1745" s="107" t="str">
        <f>IF(B1745&lt;&gt;"",IF(OR(O1745=0,O1745=999),"",SUMIFS($E$2:E1745,$A$2:A1745,A1745)-SUMIFS($F$2:F1745,$A$2:A1745,A1745)),"")</f>
        <v/>
      </c>
      <c r="I1745" s="109" t="str">
        <f t="shared" si="83"/>
        <v/>
      </c>
      <c r="J1745" s="113"/>
      <c r="K1745" s="90"/>
      <c r="L1745" s="73"/>
      <c r="M1745" s="69" t="str">
        <f>IF(C1745&lt;&gt;"",DailyLog!$S$3,"")</f>
        <v/>
      </c>
      <c r="N1745" s="56" t="str">
        <f t="shared" si="82"/>
        <v/>
      </c>
      <c r="O1745" s="53" t="str">
        <f>IF($B1745&lt;&gt;"",IF(ISNUMBER(_xlfn.XMATCH($B1745,Language!$A$6:$E$6)),0,IF(ISNUMBER(_xlfn.XMATCH($B1745,Language!$A$29:$E$29)),'Lista de Prestatarios'!$B$3,VLOOKUP(B1745,'Lista de Prestatarios'!$A$2:$B$500,2,FALSE))),"")</f>
        <v/>
      </c>
      <c r="P1745" s="58" t="str">
        <f>IF(B1745&lt;&gt;"",IF(OR(D1745&gt;0,G1745&gt;0),COUNTIF($B$2:B1745,B1745),COUNTIFS($B$2:B1745,B1745,$E$2:E1745,"&gt;0")),"")</f>
        <v/>
      </c>
    </row>
    <row r="1746" spans="1:16" x14ac:dyDescent="0.35">
      <c r="A1746" s="51" t="str">
        <f t="shared" si="81"/>
        <v/>
      </c>
      <c r="B1746" s="102"/>
      <c r="C1746" s="4"/>
      <c r="D1746" s="14"/>
      <c r="E1746" s="14"/>
      <c r="F1746" s="14"/>
      <c r="G1746" s="82"/>
      <c r="H1746" s="107" t="str">
        <f>IF(B1746&lt;&gt;"",IF(OR(O1746=0,O1746=999),"",SUMIFS($E$2:E1746,$A$2:A1746,A1746)-SUMIFS($F$2:F1746,$A$2:A1746,A1746)),"")</f>
        <v/>
      </c>
      <c r="I1746" s="109" t="str">
        <f t="shared" si="83"/>
        <v/>
      </c>
      <c r="J1746" s="113"/>
      <c r="K1746" s="90"/>
      <c r="L1746" s="73"/>
      <c r="M1746" s="69" t="str">
        <f>IF(C1746&lt;&gt;"",DailyLog!$S$3,"")</f>
        <v/>
      </c>
      <c r="N1746" s="56" t="str">
        <f t="shared" si="82"/>
        <v/>
      </c>
      <c r="O1746" s="53" t="str">
        <f>IF($B1746&lt;&gt;"",IF(ISNUMBER(_xlfn.XMATCH($B1746,Language!$A$6:$E$6)),0,IF(ISNUMBER(_xlfn.XMATCH($B1746,Language!$A$29:$E$29)),'Lista de Prestatarios'!$B$3,VLOOKUP(B1746,'Lista de Prestatarios'!$A$2:$B$500,2,FALSE))),"")</f>
        <v/>
      </c>
      <c r="P1746" s="58" t="str">
        <f>IF(B1746&lt;&gt;"",IF(OR(D1746&gt;0,G1746&gt;0),COUNTIF($B$2:B1746,B1746),COUNTIFS($B$2:B1746,B1746,$E$2:E1746,"&gt;0")),"")</f>
        <v/>
      </c>
    </row>
    <row r="1747" spans="1:16" x14ac:dyDescent="0.35">
      <c r="A1747" s="51" t="str">
        <f t="shared" si="81"/>
        <v/>
      </c>
      <c r="B1747" s="102"/>
      <c r="C1747" s="4"/>
      <c r="D1747" s="14"/>
      <c r="E1747" s="14"/>
      <c r="F1747" s="14"/>
      <c r="G1747" s="82"/>
      <c r="H1747" s="107" t="str">
        <f>IF(B1747&lt;&gt;"",IF(OR(O1747=0,O1747=999),"",SUMIFS($E$2:E1747,$A$2:A1747,A1747)-SUMIFS($F$2:F1747,$A$2:A1747,A1747)),"")</f>
        <v/>
      </c>
      <c r="I1747" s="109" t="str">
        <f t="shared" si="83"/>
        <v/>
      </c>
      <c r="J1747" s="113"/>
      <c r="K1747" s="90"/>
      <c r="L1747" s="73"/>
      <c r="M1747" s="69" t="str">
        <f>IF(C1747&lt;&gt;"",DailyLog!$S$3,"")</f>
        <v/>
      </c>
      <c r="N1747" s="56" t="str">
        <f t="shared" si="82"/>
        <v/>
      </c>
      <c r="O1747" s="53" t="str">
        <f>IF($B1747&lt;&gt;"",IF(ISNUMBER(_xlfn.XMATCH($B1747,Language!$A$6:$E$6)),0,IF(ISNUMBER(_xlfn.XMATCH($B1747,Language!$A$29:$E$29)),'Lista de Prestatarios'!$B$3,VLOOKUP(B1747,'Lista de Prestatarios'!$A$2:$B$500,2,FALSE))),"")</f>
        <v/>
      </c>
      <c r="P1747" s="58" t="str">
        <f>IF(B1747&lt;&gt;"",IF(OR(D1747&gt;0,G1747&gt;0),COUNTIF($B$2:B1747,B1747),COUNTIFS($B$2:B1747,B1747,$E$2:E1747,"&gt;0")),"")</f>
        <v/>
      </c>
    </row>
    <row r="1748" spans="1:16" x14ac:dyDescent="0.35">
      <c r="A1748" s="51" t="str">
        <f t="shared" si="81"/>
        <v/>
      </c>
      <c r="B1748" s="102"/>
      <c r="C1748" s="4"/>
      <c r="D1748" s="14"/>
      <c r="E1748" s="14"/>
      <c r="F1748" s="14"/>
      <c r="G1748" s="82"/>
      <c r="H1748" s="107" t="str">
        <f>IF(B1748&lt;&gt;"",IF(OR(O1748=0,O1748=999),"",SUMIFS($E$2:E1748,$A$2:A1748,A1748)-SUMIFS($F$2:F1748,$A$2:A1748,A1748)),"")</f>
        <v/>
      </c>
      <c r="I1748" s="109" t="str">
        <f t="shared" si="83"/>
        <v/>
      </c>
      <c r="J1748" s="113"/>
      <c r="K1748" s="90"/>
      <c r="L1748" s="73"/>
      <c r="M1748" s="69" t="str">
        <f>IF(C1748&lt;&gt;"",DailyLog!$S$3,"")</f>
        <v/>
      </c>
      <c r="N1748" s="56" t="str">
        <f t="shared" si="82"/>
        <v/>
      </c>
      <c r="O1748" s="53" t="str">
        <f>IF($B1748&lt;&gt;"",IF(ISNUMBER(_xlfn.XMATCH($B1748,Language!$A$6:$E$6)),0,IF(ISNUMBER(_xlfn.XMATCH($B1748,Language!$A$29:$E$29)),'Lista de Prestatarios'!$B$3,VLOOKUP(B1748,'Lista de Prestatarios'!$A$2:$B$500,2,FALSE))),"")</f>
        <v/>
      </c>
      <c r="P1748" s="58" t="str">
        <f>IF(B1748&lt;&gt;"",IF(OR(D1748&gt;0,G1748&gt;0),COUNTIF($B$2:B1748,B1748),COUNTIFS($B$2:B1748,B1748,$E$2:E1748,"&gt;0")),"")</f>
        <v/>
      </c>
    </row>
    <row r="1749" spans="1:16" x14ac:dyDescent="0.35">
      <c r="A1749" s="51" t="str">
        <f t="shared" si="81"/>
        <v/>
      </c>
      <c r="B1749" s="102"/>
      <c r="C1749" s="4"/>
      <c r="D1749" s="14"/>
      <c r="E1749" s="14"/>
      <c r="F1749" s="14"/>
      <c r="G1749" s="82"/>
      <c r="H1749" s="107" t="str">
        <f>IF(B1749&lt;&gt;"",IF(OR(O1749=0,O1749=999),"",SUMIFS($E$2:E1749,$A$2:A1749,A1749)-SUMIFS($F$2:F1749,$A$2:A1749,A1749)),"")</f>
        <v/>
      </c>
      <c r="I1749" s="109" t="str">
        <f t="shared" si="83"/>
        <v/>
      </c>
      <c r="J1749" s="113"/>
      <c r="K1749" s="90"/>
      <c r="L1749" s="73"/>
      <c r="M1749" s="69" t="str">
        <f>IF(C1749&lt;&gt;"",DailyLog!$S$3,"")</f>
        <v/>
      </c>
      <c r="N1749" s="56" t="str">
        <f t="shared" si="82"/>
        <v/>
      </c>
      <c r="O1749" s="53" t="str">
        <f>IF($B1749&lt;&gt;"",IF(ISNUMBER(_xlfn.XMATCH($B1749,Language!$A$6:$E$6)),0,IF(ISNUMBER(_xlfn.XMATCH($B1749,Language!$A$29:$E$29)),'Lista de Prestatarios'!$B$3,VLOOKUP(B1749,'Lista de Prestatarios'!$A$2:$B$500,2,FALSE))),"")</f>
        <v/>
      </c>
      <c r="P1749" s="58" t="str">
        <f>IF(B1749&lt;&gt;"",IF(OR(D1749&gt;0,G1749&gt;0),COUNTIF($B$2:B1749,B1749),COUNTIFS($B$2:B1749,B1749,$E$2:E1749,"&gt;0")),"")</f>
        <v/>
      </c>
    </row>
    <row r="1750" spans="1:16" x14ac:dyDescent="0.35">
      <c r="A1750" s="51" t="str">
        <f t="shared" si="81"/>
        <v/>
      </c>
      <c r="B1750" s="102"/>
      <c r="C1750" s="4"/>
      <c r="D1750" s="14"/>
      <c r="E1750" s="14"/>
      <c r="F1750" s="14"/>
      <c r="G1750" s="82"/>
      <c r="H1750" s="107" t="str">
        <f>IF(B1750&lt;&gt;"",IF(OR(O1750=0,O1750=999),"",SUMIFS($E$2:E1750,$A$2:A1750,A1750)-SUMIFS($F$2:F1750,$A$2:A1750,A1750)),"")</f>
        <v/>
      </c>
      <c r="I1750" s="109" t="str">
        <f t="shared" si="83"/>
        <v/>
      </c>
      <c r="J1750" s="113"/>
      <c r="K1750" s="90"/>
      <c r="L1750" s="73"/>
      <c r="M1750" s="69" t="str">
        <f>IF(C1750&lt;&gt;"",DailyLog!$S$3,"")</f>
        <v/>
      </c>
      <c r="N1750" s="56" t="str">
        <f t="shared" si="82"/>
        <v/>
      </c>
      <c r="O1750" s="53" t="str">
        <f>IF($B1750&lt;&gt;"",IF(ISNUMBER(_xlfn.XMATCH($B1750,Language!$A$6:$E$6)),0,IF(ISNUMBER(_xlfn.XMATCH($B1750,Language!$A$29:$E$29)),'Lista de Prestatarios'!$B$3,VLOOKUP(B1750,'Lista de Prestatarios'!$A$2:$B$500,2,FALSE))),"")</f>
        <v/>
      </c>
      <c r="P1750" s="58" t="str">
        <f>IF(B1750&lt;&gt;"",IF(OR(D1750&gt;0,G1750&gt;0),COUNTIF($B$2:B1750,B1750),COUNTIFS($B$2:B1750,B1750,$E$2:E1750,"&gt;0")),"")</f>
        <v/>
      </c>
    </row>
    <row r="1751" spans="1:16" x14ac:dyDescent="0.35">
      <c r="A1751" s="51" t="str">
        <f t="shared" si="81"/>
        <v/>
      </c>
      <c r="B1751" s="102"/>
      <c r="C1751" s="4"/>
      <c r="D1751" s="14"/>
      <c r="E1751" s="14"/>
      <c r="F1751" s="14"/>
      <c r="G1751" s="82"/>
      <c r="H1751" s="107" t="str">
        <f>IF(B1751&lt;&gt;"",IF(OR(O1751=0,O1751=999),"",SUMIFS($E$2:E1751,$A$2:A1751,A1751)-SUMIFS($F$2:F1751,$A$2:A1751,A1751)),"")</f>
        <v/>
      </c>
      <c r="I1751" s="109" t="str">
        <f t="shared" si="83"/>
        <v/>
      </c>
      <c r="J1751" s="113"/>
      <c r="K1751" s="90"/>
      <c r="L1751" s="73"/>
      <c r="M1751" s="69" t="str">
        <f>IF(C1751&lt;&gt;"",DailyLog!$S$3,"")</f>
        <v/>
      </c>
      <c r="N1751" s="56" t="str">
        <f t="shared" si="82"/>
        <v/>
      </c>
      <c r="O1751" s="53" t="str">
        <f>IF($B1751&lt;&gt;"",IF(ISNUMBER(_xlfn.XMATCH($B1751,Language!$A$6:$E$6)),0,IF(ISNUMBER(_xlfn.XMATCH($B1751,Language!$A$29:$E$29)),'Lista de Prestatarios'!$B$3,VLOOKUP(B1751,'Lista de Prestatarios'!$A$2:$B$500,2,FALSE))),"")</f>
        <v/>
      </c>
      <c r="P1751" s="58" t="str">
        <f>IF(B1751&lt;&gt;"",IF(OR(D1751&gt;0,G1751&gt;0),COUNTIF($B$2:B1751,B1751),COUNTIFS($B$2:B1751,B1751,$E$2:E1751,"&gt;0")),"")</f>
        <v/>
      </c>
    </row>
    <row r="1752" spans="1:16" x14ac:dyDescent="0.35">
      <c r="A1752" s="51" t="str">
        <f t="shared" si="81"/>
        <v/>
      </c>
      <c r="B1752" s="102"/>
      <c r="C1752" s="4"/>
      <c r="D1752" s="14"/>
      <c r="E1752" s="14"/>
      <c r="F1752" s="14"/>
      <c r="G1752" s="82"/>
      <c r="H1752" s="107" t="str">
        <f>IF(B1752&lt;&gt;"",IF(OR(O1752=0,O1752=999),"",SUMIFS($E$2:E1752,$A$2:A1752,A1752)-SUMIFS($F$2:F1752,$A$2:A1752,A1752)),"")</f>
        <v/>
      </c>
      <c r="I1752" s="109" t="str">
        <f t="shared" si="83"/>
        <v/>
      </c>
      <c r="J1752" s="113"/>
      <c r="K1752" s="90"/>
      <c r="L1752" s="73"/>
      <c r="M1752" s="69" t="str">
        <f>IF(C1752&lt;&gt;"",DailyLog!$S$3,"")</f>
        <v/>
      </c>
      <c r="N1752" s="56" t="str">
        <f t="shared" si="82"/>
        <v/>
      </c>
      <c r="O1752" s="53" t="str">
        <f>IF($B1752&lt;&gt;"",IF(ISNUMBER(_xlfn.XMATCH($B1752,Language!$A$6:$E$6)),0,IF(ISNUMBER(_xlfn.XMATCH($B1752,Language!$A$29:$E$29)),'Lista de Prestatarios'!$B$3,VLOOKUP(B1752,'Lista de Prestatarios'!$A$2:$B$500,2,FALSE))),"")</f>
        <v/>
      </c>
      <c r="P1752" s="58" t="str">
        <f>IF(B1752&lt;&gt;"",IF(OR(D1752&gt;0,G1752&gt;0),COUNTIF($B$2:B1752,B1752),COUNTIFS($B$2:B1752,B1752,$E$2:E1752,"&gt;0")),"")</f>
        <v/>
      </c>
    </row>
    <row r="1753" spans="1:16" x14ac:dyDescent="0.35">
      <c r="A1753" s="51" t="str">
        <f t="shared" si="81"/>
        <v/>
      </c>
      <c r="B1753" s="102"/>
      <c r="C1753" s="4"/>
      <c r="D1753" s="14"/>
      <c r="E1753" s="14"/>
      <c r="F1753" s="14"/>
      <c r="G1753" s="82"/>
      <c r="H1753" s="107" t="str">
        <f>IF(B1753&lt;&gt;"",IF(OR(O1753=0,O1753=999),"",SUMIFS($E$2:E1753,$A$2:A1753,A1753)-SUMIFS($F$2:F1753,$A$2:A1753,A1753)),"")</f>
        <v/>
      </c>
      <c r="I1753" s="109" t="str">
        <f t="shared" si="83"/>
        <v/>
      </c>
      <c r="J1753" s="113"/>
      <c r="K1753" s="90"/>
      <c r="L1753" s="73"/>
      <c r="M1753" s="69" t="str">
        <f>IF(C1753&lt;&gt;"",DailyLog!$S$3,"")</f>
        <v/>
      </c>
      <c r="N1753" s="56" t="str">
        <f t="shared" si="82"/>
        <v/>
      </c>
      <c r="O1753" s="53" t="str">
        <f>IF($B1753&lt;&gt;"",IF(ISNUMBER(_xlfn.XMATCH($B1753,Language!$A$6:$E$6)),0,IF(ISNUMBER(_xlfn.XMATCH($B1753,Language!$A$29:$E$29)),'Lista de Prestatarios'!$B$3,VLOOKUP(B1753,'Lista de Prestatarios'!$A$2:$B$500,2,FALSE))),"")</f>
        <v/>
      </c>
      <c r="P1753" s="58" t="str">
        <f>IF(B1753&lt;&gt;"",IF(OR(D1753&gt;0,G1753&gt;0),COUNTIF($B$2:B1753,B1753),COUNTIFS($B$2:B1753,B1753,$E$2:E1753,"&gt;0")),"")</f>
        <v/>
      </c>
    </row>
    <row r="1754" spans="1:16" x14ac:dyDescent="0.35">
      <c r="A1754" s="51" t="str">
        <f t="shared" si="81"/>
        <v/>
      </c>
      <c r="B1754" s="102"/>
      <c r="C1754" s="4"/>
      <c r="D1754" s="14"/>
      <c r="E1754" s="14"/>
      <c r="F1754" s="14"/>
      <c r="G1754" s="82"/>
      <c r="H1754" s="107" t="str">
        <f>IF(B1754&lt;&gt;"",IF(OR(O1754=0,O1754=999),"",SUMIFS($E$2:E1754,$A$2:A1754,A1754)-SUMIFS($F$2:F1754,$A$2:A1754,A1754)),"")</f>
        <v/>
      </c>
      <c r="I1754" s="109" t="str">
        <f t="shared" si="83"/>
        <v/>
      </c>
      <c r="J1754" s="113"/>
      <c r="K1754" s="90"/>
      <c r="L1754" s="73"/>
      <c r="M1754" s="69" t="str">
        <f>IF(C1754&lt;&gt;"",DailyLog!$S$3,"")</f>
        <v/>
      </c>
      <c r="N1754" s="56" t="str">
        <f t="shared" si="82"/>
        <v/>
      </c>
      <c r="O1754" s="53" t="str">
        <f>IF($B1754&lt;&gt;"",IF(ISNUMBER(_xlfn.XMATCH($B1754,Language!$A$6:$E$6)),0,IF(ISNUMBER(_xlfn.XMATCH($B1754,Language!$A$29:$E$29)),'Lista de Prestatarios'!$B$3,VLOOKUP(B1754,'Lista de Prestatarios'!$A$2:$B$500,2,FALSE))),"")</f>
        <v/>
      </c>
      <c r="P1754" s="58" t="str">
        <f>IF(B1754&lt;&gt;"",IF(OR(D1754&gt;0,G1754&gt;0),COUNTIF($B$2:B1754,B1754),COUNTIFS($B$2:B1754,B1754,$E$2:E1754,"&gt;0")),"")</f>
        <v/>
      </c>
    </row>
    <row r="1755" spans="1:16" x14ac:dyDescent="0.35">
      <c r="A1755" s="51" t="str">
        <f t="shared" si="81"/>
        <v/>
      </c>
      <c r="B1755" s="102"/>
      <c r="C1755" s="4"/>
      <c r="D1755" s="14"/>
      <c r="E1755" s="14"/>
      <c r="F1755" s="14"/>
      <c r="G1755" s="82"/>
      <c r="H1755" s="107" t="str">
        <f>IF(B1755&lt;&gt;"",IF(OR(O1755=0,O1755=999),"",SUMIFS($E$2:E1755,$A$2:A1755,A1755)-SUMIFS($F$2:F1755,$A$2:A1755,A1755)),"")</f>
        <v/>
      </c>
      <c r="I1755" s="109" t="str">
        <f t="shared" si="83"/>
        <v/>
      </c>
      <c r="J1755" s="113"/>
      <c r="K1755" s="90"/>
      <c r="L1755" s="73"/>
      <c r="M1755" s="69" t="str">
        <f>IF(C1755&lt;&gt;"",DailyLog!$S$3,"")</f>
        <v/>
      </c>
      <c r="N1755" s="56" t="str">
        <f t="shared" si="82"/>
        <v/>
      </c>
      <c r="O1755" s="53" t="str">
        <f>IF($B1755&lt;&gt;"",IF(ISNUMBER(_xlfn.XMATCH($B1755,Language!$A$6:$E$6)),0,IF(ISNUMBER(_xlfn.XMATCH($B1755,Language!$A$29:$E$29)),'Lista de Prestatarios'!$B$3,VLOOKUP(B1755,'Lista de Prestatarios'!$A$2:$B$500,2,FALSE))),"")</f>
        <v/>
      </c>
      <c r="P1755" s="58" t="str">
        <f>IF(B1755&lt;&gt;"",IF(OR(D1755&gt;0,G1755&gt;0),COUNTIF($B$2:B1755,B1755),COUNTIFS($B$2:B1755,B1755,$E$2:E1755,"&gt;0")),"")</f>
        <v/>
      </c>
    </row>
    <row r="1756" spans="1:16" x14ac:dyDescent="0.35">
      <c r="A1756" s="51" t="str">
        <f t="shared" si="81"/>
        <v/>
      </c>
      <c r="B1756" s="102"/>
      <c r="C1756" s="4"/>
      <c r="D1756" s="14"/>
      <c r="E1756" s="14"/>
      <c r="F1756" s="14"/>
      <c r="G1756" s="82"/>
      <c r="H1756" s="107" t="str">
        <f>IF(B1756&lt;&gt;"",IF(OR(O1756=0,O1756=999),"",SUMIFS($E$2:E1756,$A$2:A1756,A1756)-SUMIFS($F$2:F1756,$A$2:A1756,A1756)),"")</f>
        <v/>
      </c>
      <c r="I1756" s="109" t="str">
        <f t="shared" si="83"/>
        <v/>
      </c>
      <c r="J1756" s="113"/>
      <c r="K1756" s="90"/>
      <c r="L1756" s="73"/>
      <c r="M1756" s="69" t="str">
        <f>IF(C1756&lt;&gt;"",DailyLog!$S$3,"")</f>
        <v/>
      </c>
      <c r="N1756" s="56" t="str">
        <f t="shared" si="82"/>
        <v/>
      </c>
      <c r="O1756" s="53" t="str">
        <f>IF($B1756&lt;&gt;"",IF(ISNUMBER(_xlfn.XMATCH($B1756,Language!$A$6:$E$6)),0,IF(ISNUMBER(_xlfn.XMATCH($B1756,Language!$A$29:$E$29)),'Lista de Prestatarios'!$B$3,VLOOKUP(B1756,'Lista de Prestatarios'!$A$2:$B$500,2,FALSE))),"")</f>
        <v/>
      </c>
      <c r="P1756" s="58" t="str">
        <f>IF(B1756&lt;&gt;"",IF(OR(D1756&gt;0,G1756&gt;0),COUNTIF($B$2:B1756,B1756),COUNTIFS($B$2:B1756,B1756,$E$2:E1756,"&gt;0")),"")</f>
        <v/>
      </c>
    </row>
    <row r="1757" spans="1:16" x14ac:dyDescent="0.35">
      <c r="A1757" s="51" t="str">
        <f t="shared" si="81"/>
        <v/>
      </c>
      <c r="B1757" s="102"/>
      <c r="C1757" s="4"/>
      <c r="D1757" s="14"/>
      <c r="E1757" s="14"/>
      <c r="F1757" s="14"/>
      <c r="G1757" s="82"/>
      <c r="H1757" s="107" t="str">
        <f>IF(B1757&lt;&gt;"",IF(OR(O1757=0,O1757=999),"",SUMIFS($E$2:E1757,$A$2:A1757,A1757)-SUMIFS($F$2:F1757,$A$2:A1757,A1757)),"")</f>
        <v/>
      </c>
      <c r="I1757" s="109" t="str">
        <f t="shared" si="83"/>
        <v/>
      </c>
      <c r="J1757" s="113"/>
      <c r="K1757" s="90"/>
      <c r="L1757" s="73"/>
      <c r="M1757" s="69" t="str">
        <f>IF(C1757&lt;&gt;"",DailyLog!$S$3,"")</f>
        <v/>
      </c>
      <c r="N1757" s="56" t="str">
        <f t="shared" si="82"/>
        <v/>
      </c>
      <c r="O1757" s="53" t="str">
        <f>IF($B1757&lt;&gt;"",IF(ISNUMBER(_xlfn.XMATCH($B1757,Language!$A$6:$E$6)),0,IF(ISNUMBER(_xlfn.XMATCH($B1757,Language!$A$29:$E$29)),'Lista de Prestatarios'!$B$3,VLOOKUP(B1757,'Lista de Prestatarios'!$A$2:$B$500,2,FALSE))),"")</f>
        <v/>
      </c>
      <c r="P1757" s="58" t="str">
        <f>IF(B1757&lt;&gt;"",IF(OR(D1757&gt;0,G1757&gt;0),COUNTIF($B$2:B1757,B1757),COUNTIFS($B$2:B1757,B1757,$E$2:E1757,"&gt;0")),"")</f>
        <v/>
      </c>
    </row>
    <row r="1758" spans="1:16" x14ac:dyDescent="0.35">
      <c r="A1758" s="51" t="str">
        <f t="shared" si="81"/>
        <v/>
      </c>
      <c r="B1758" s="102"/>
      <c r="C1758" s="4"/>
      <c r="D1758" s="14"/>
      <c r="E1758" s="14"/>
      <c r="F1758" s="14"/>
      <c r="G1758" s="82"/>
      <c r="H1758" s="107" t="str">
        <f>IF(B1758&lt;&gt;"",IF(OR(O1758=0,O1758=999),"",SUMIFS($E$2:E1758,$A$2:A1758,A1758)-SUMIFS($F$2:F1758,$A$2:A1758,A1758)),"")</f>
        <v/>
      </c>
      <c r="I1758" s="109" t="str">
        <f t="shared" si="83"/>
        <v/>
      </c>
      <c r="J1758" s="113"/>
      <c r="K1758" s="90"/>
      <c r="L1758" s="73"/>
      <c r="M1758" s="69" t="str">
        <f>IF(C1758&lt;&gt;"",DailyLog!$S$3,"")</f>
        <v/>
      </c>
      <c r="N1758" s="56" t="str">
        <f t="shared" si="82"/>
        <v/>
      </c>
      <c r="O1758" s="53" t="str">
        <f>IF($B1758&lt;&gt;"",IF(ISNUMBER(_xlfn.XMATCH($B1758,Language!$A$6:$E$6)),0,IF(ISNUMBER(_xlfn.XMATCH($B1758,Language!$A$29:$E$29)),'Lista de Prestatarios'!$B$3,VLOOKUP(B1758,'Lista de Prestatarios'!$A$2:$B$500,2,FALSE))),"")</f>
        <v/>
      </c>
      <c r="P1758" s="58" t="str">
        <f>IF(B1758&lt;&gt;"",IF(OR(D1758&gt;0,G1758&gt;0),COUNTIF($B$2:B1758,B1758),COUNTIFS($B$2:B1758,B1758,$E$2:E1758,"&gt;0")),"")</f>
        <v/>
      </c>
    </row>
    <row r="1759" spans="1:16" x14ac:dyDescent="0.35">
      <c r="A1759" s="51" t="str">
        <f t="shared" si="81"/>
        <v/>
      </c>
      <c r="B1759" s="102"/>
      <c r="C1759" s="4"/>
      <c r="D1759" s="14"/>
      <c r="E1759" s="14"/>
      <c r="F1759" s="14"/>
      <c r="G1759" s="82"/>
      <c r="H1759" s="107" t="str">
        <f>IF(B1759&lt;&gt;"",IF(OR(O1759=0,O1759=999),"",SUMIFS($E$2:E1759,$A$2:A1759,A1759)-SUMIFS($F$2:F1759,$A$2:A1759,A1759)),"")</f>
        <v/>
      </c>
      <c r="I1759" s="109" t="str">
        <f t="shared" si="83"/>
        <v/>
      </c>
      <c r="J1759" s="113"/>
      <c r="K1759" s="90"/>
      <c r="L1759" s="73"/>
      <c r="M1759" s="69" t="str">
        <f>IF(C1759&lt;&gt;"",DailyLog!$S$3,"")</f>
        <v/>
      </c>
      <c r="N1759" s="56" t="str">
        <f t="shared" si="82"/>
        <v/>
      </c>
      <c r="O1759" s="53" t="str">
        <f>IF($B1759&lt;&gt;"",IF(ISNUMBER(_xlfn.XMATCH($B1759,Language!$A$6:$E$6)),0,IF(ISNUMBER(_xlfn.XMATCH($B1759,Language!$A$29:$E$29)),'Lista de Prestatarios'!$B$3,VLOOKUP(B1759,'Lista de Prestatarios'!$A$2:$B$500,2,FALSE))),"")</f>
        <v/>
      </c>
      <c r="P1759" s="58" t="str">
        <f>IF(B1759&lt;&gt;"",IF(OR(D1759&gt;0,G1759&gt;0),COUNTIF($B$2:B1759,B1759),COUNTIFS($B$2:B1759,B1759,$E$2:E1759,"&gt;0")),"")</f>
        <v/>
      </c>
    </row>
    <row r="1760" spans="1:16" x14ac:dyDescent="0.35">
      <c r="A1760" s="51" t="str">
        <f t="shared" si="81"/>
        <v/>
      </c>
      <c r="B1760" s="102"/>
      <c r="C1760" s="4"/>
      <c r="D1760" s="14"/>
      <c r="E1760" s="14"/>
      <c r="F1760" s="14"/>
      <c r="G1760" s="82"/>
      <c r="H1760" s="107" t="str">
        <f>IF(B1760&lt;&gt;"",IF(OR(O1760=0,O1760=999),"",SUMIFS($E$2:E1760,$A$2:A1760,A1760)-SUMIFS($F$2:F1760,$A$2:A1760,A1760)),"")</f>
        <v/>
      </c>
      <c r="I1760" s="109" t="str">
        <f t="shared" si="83"/>
        <v/>
      </c>
      <c r="J1760" s="113"/>
      <c r="K1760" s="90"/>
      <c r="L1760" s="73"/>
      <c r="M1760" s="69" t="str">
        <f>IF(C1760&lt;&gt;"",DailyLog!$S$3,"")</f>
        <v/>
      </c>
      <c r="N1760" s="56" t="str">
        <f t="shared" si="82"/>
        <v/>
      </c>
      <c r="O1760" s="53" t="str">
        <f>IF($B1760&lt;&gt;"",IF(ISNUMBER(_xlfn.XMATCH($B1760,Language!$A$6:$E$6)),0,IF(ISNUMBER(_xlfn.XMATCH($B1760,Language!$A$29:$E$29)),'Lista de Prestatarios'!$B$3,VLOOKUP(B1760,'Lista de Prestatarios'!$A$2:$B$500,2,FALSE))),"")</f>
        <v/>
      </c>
      <c r="P1760" s="58" t="str">
        <f>IF(B1760&lt;&gt;"",IF(OR(D1760&gt;0,G1760&gt;0),COUNTIF($B$2:B1760,B1760),COUNTIFS($B$2:B1760,B1760,$E$2:E1760,"&gt;0")),"")</f>
        <v/>
      </c>
    </row>
    <row r="1761" spans="1:16" x14ac:dyDescent="0.35">
      <c r="A1761" s="51" t="str">
        <f t="shared" si="81"/>
        <v/>
      </c>
      <c r="B1761" s="102"/>
      <c r="C1761" s="4"/>
      <c r="D1761" s="14"/>
      <c r="E1761" s="14"/>
      <c r="F1761" s="14"/>
      <c r="G1761" s="82"/>
      <c r="H1761" s="107" t="str">
        <f>IF(B1761&lt;&gt;"",IF(OR(O1761=0,O1761=999),"",SUMIFS($E$2:E1761,$A$2:A1761,A1761)-SUMIFS($F$2:F1761,$A$2:A1761,A1761)),"")</f>
        <v/>
      </c>
      <c r="I1761" s="109" t="str">
        <f t="shared" si="83"/>
        <v/>
      </c>
      <c r="J1761" s="113"/>
      <c r="K1761" s="90"/>
      <c r="L1761" s="73"/>
      <c r="M1761" s="69" t="str">
        <f>IF(C1761&lt;&gt;"",DailyLog!$S$3,"")</f>
        <v/>
      </c>
      <c r="N1761" s="56" t="str">
        <f t="shared" si="82"/>
        <v/>
      </c>
      <c r="O1761" s="53" t="str">
        <f>IF($B1761&lt;&gt;"",IF(ISNUMBER(_xlfn.XMATCH($B1761,Language!$A$6:$E$6)),0,IF(ISNUMBER(_xlfn.XMATCH($B1761,Language!$A$29:$E$29)),'Lista de Prestatarios'!$B$3,VLOOKUP(B1761,'Lista de Prestatarios'!$A$2:$B$500,2,FALSE))),"")</f>
        <v/>
      </c>
      <c r="P1761" s="58" t="str">
        <f>IF(B1761&lt;&gt;"",IF(OR(D1761&gt;0,G1761&gt;0),COUNTIF($B$2:B1761,B1761),COUNTIFS($B$2:B1761,B1761,$E$2:E1761,"&gt;0")),"")</f>
        <v/>
      </c>
    </row>
    <row r="1762" spans="1:16" x14ac:dyDescent="0.35">
      <c r="A1762" s="51" t="str">
        <f t="shared" si="81"/>
        <v/>
      </c>
      <c r="B1762" s="102"/>
      <c r="C1762" s="4"/>
      <c r="D1762" s="14"/>
      <c r="E1762" s="14"/>
      <c r="F1762" s="14"/>
      <c r="G1762" s="82"/>
      <c r="H1762" s="107" t="str">
        <f>IF(B1762&lt;&gt;"",IF(OR(O1762=0,O1762=999),"",SUMIFS($E$2:E1762,$A$2:A1762,A1762)-SUMIFS($F$2:F1762,$A$2:A1762,A1762)),"")</f>
        <v/>
      </c>
      <c r="I1762" s="109" t="str">
        <f t="shared" si="83"/>
        <v/>
      </c>
      <c r="J1762" s="113"/>
      <c r="K1762" s="90"/>
      <c r="L1762" s="73"/>
      <c r="M1762" s="69" t="str">
        <f>IF(C1762&lt;&gt;"",DailyLog!$S$3,"")</f>
        <v/>
      </c>
      <c r="N1762" s="56" t="str">
        <f t="shared" si="82"/>
        <v/>
      </c>
      <c r="O1762" s="53" t="str">
        <f>IF($B1762&lt;&gt;"",IF(ISNUMBER(_xlfn.XMATCH($B1762,Language!$A$6:$E$6)),0,IF(ISNUMBER(_xlfn.XMATCH($B1762,Language!$A$29:$E$29)),'Lista de Prestatarios'!$B$3,VLOOKUP(B1762,'Lista de Prestatarios'!$A$2:$B$500,2,FALSE))),"")</f>
        <v/>
      </c>
      <c r="P1762" s="58" t="str">
        <f>IF(B1762&lt;&gt;"",IF(OR(D1762&gt;0,G1762&gt;0),COUNTIF($B$2:B1762,B1762),COUNTIFS($B$2:B1762,B1762,$E$2:E1762,"&gt;0")),"")</f>
        <v/>
      </c>
    </row>
    <row r="1763" spans="1:16" x14ac:dyDescent="0.35">
      <c r="A1763" s="51" t="str">
        <f t="shared" si="81"/>
        <v/>
      </c>
      <c r="B1763" s="102"/>
      <c r="C1763" s="4"/>
      <c r="D1763" s="14"/>
      <c r="E1763" s="14"/>
      <c r="F1763" s="14"/>
      <c r="G1763" s="82"/>
      <c r="H1763" s="107" t="str">
        <f>IF(B1763&lt;&gt;"",IF(OR(O1763=0,O1763=999),"",SUMIFS($E$2:E1763,$A$2:A1763,A1763)-SUMIFS($F$2:F1763,$A$2:A1763,A1763)),"")</f>
        <v/>
      </c>
      <c r="I1763" s="109" t="str">
        <f t="shared" si="83"/>
        <v/>
      </c>
      <c r="J1763" s="113"/>
      <c r="K1763" s="90"/>
      <c r="L1763" s="73"/>
      <c r="M1763" s="69" t="str">
        <f>IF(C1763&lt;&gt;"",DailyLog!$S$3,"")</f>
        <v/>
      </c>
      <c r="N1763" s="56" t="str">
        <f t="shared" si="82"/>
        <v/>
      </c>
      <c r="O1763" s="53" t="str">
        <f>IF($B1763&lt;&gt;"",IF(ISNUMBER(_xlfn.XMATCH($B1763,Language!$A$6:$E$6)),0,IF(ISNUMBER(_xlfn.XMATCH($B1763,Language!$A$29:$E$29)),'Lista de Prestatarios'!$B$3,VLOOKUP(B1763,'Lista de Prestatarios'!$A$2:$B$500,2,FALSE))),"")</f>
        <v/>
      </c>
      <c r="P1763" s="58" t="str">
        <f>IF(B1763&lt;&gt;"",IF(OR(D1763&gt;0,G1763&gt;0),COUNTIF($B$2:B1763,B1763),COUNTIFS($B$2:B1763,B1763,$E$2:E1763,"&gt;0")),"")</f>
        <v/>
      </c>
    </row>
    <row r="1764" spans="1:16" x14ac:dyDescent="0.35">
      <c r="A1764" s="51" t="str">
        <f t="shared" si="81"/>
        <v/>
      </c>
      <c r="B1764" s="102"/>
      <c r="C1764" s="4"/>
      <c r="D1764" s="14"/>
      <c r="E1764" s="14"/>
      <c r="F1764" s="14"/>
      <c r="G1764" s="82"/>
      <c r="H1764" s="107" t="str">
        <f>IF(B1764&lt;&gt;"",IF(OR(O1764=0,O1764=999),"",SUMIFS($E$2:E1764,$A$2:A1764,A1764)-SUMIFS($F$2:F1764,$A$2:A1764,A1764)),"")</f>
        <v/>
      </c>
      <c r="I1764" s="109" t="str">
        <f t="shared" si="83"/>
        <v/>
      </c>
      <c r="J1764" s="113"/>
      <c r="K1764" s="90"/>
      <c r="L1764" s="73"/>
      <c r="M1764" s="69" t="str">
        <f>IF(C1764&lt;&gt;"",DailyLog!$S$3,"")</f>
        <v/>
      </c>
      <c r="N1764" s="56" t="str">
        <f t="shared" si="82"/>
        <v/>
      </c>
      <c r="O1764" s="53" t="str">
        <f>IF($B1764&lt;&gt;"",IF(ISNUMBER(_xlfn.XMATCH($B1764,Language!$A$6:$E$6)),0,IF(ISNUMBER(_xlfn.XMATCH($B1764,Language!$A$29:$E$29)),'Lista de Prestatarios'!$B$3,VLOOKUP(B1764,'Lista de Prestatarios'!$A$2:$B$500,2,FALSE))),"")</f>
        <v/>
      </c>
      <c r="P1764" s="58" t="str">
        <f>IF(B1764&lt;&gt;"",IF(OR(D1764&gt;0,G1764&gt;0),COUNTIF($B$2:B1764,B1764),COUNTIFS($B$2:B1764,B1764,$E$2:E1764,"&gt;0")),"")</f>
        <v/>
      </c>
    </row>
    <row r="1765" spans="1:16" x14ac:dyDescent="0.35">
      <c r="A1765" s="51" t="str">
        <f t="shared" si="81"/>
        <v/>
      </c>
      <c r="B1765" s="102"/>
      <c r="C1765" s="4"/>
      <c r="D1765" s="14"/>
      <c r="E1765" s="14"/>
      <c r="F1765" s="14"/>
      <c r="G1765" s="82"/>
      <c r="H1765" s="107" t="str">
        <f>IF(B1765&lt;&gt;"",IF(OR(O1765=0,O1765=999),"",SUMIFS($E$2:E1765,$A$2:A1765,A1765)-SUMIFS($F$2:F1765,$A$2:A1765,A1765)),"")</f>
        <v/>
      </c>
      <c r="I1765" s="109" t="str">
        <f t="shared" si="83"/>
        <v/>
      </c>
      <c r="J1765" s="113"/>
      <c r="K1765" s="90"/>
      <c r="L1765" s="73"/>
      <c r="M1765" s="69" t="str">
        <f>IF(C1765&lt;&gt;"",DailyLog!$S$3,"")</f>
        <v/>
      </c>
      <c r="N1765" s="56" t="str">
        <f t="shared" si="82"/>
        <v/>
      </c>
      <c r="O1765" s="53" t="str">
        <f>IF($B1765&lt;&gt;"",IF(ISNUMBER(_xlfn.XMATCH($B1765,Language!$A$6:$E$6)),0,IF(ISNUMBER(_xlfn.XMATCH($B1765,Language!$A$29:$E$29)),'Lista de Prestatarios'!$B$3,VLOOKUP(B1765,'Lista de Prestatarios'!$A$2:$B$500,2,FALSE))),"")</f>
        <v/>
      </c>
      <c r="P1765" s="58" t="str">
        <f>IF(B1765&lt;&gt;"",IF(OR(D1765&gt;0,G1765&gt;0),COUNTIF($B$2:B1765,B1765),COUNTIFS($B$2:B1765,B1765,$E$2:E1765,"&gt;0")),"")</f>
        <v/>
      </c>
    </row>
    <row r="1766" spans="1:16" x14ac:dyDescent="0.35">
      <c r="A1766" s="51" t="str">
        <f t="shared" si="81"/>
        <v/>
      </c>
      <c r="B1766" s="102"/>
      <c r="C1766" s="4"/>
      <c r="D1766" s="14"/>
      <c r="E1766" s="14"/>
      <c r="F1766" s="14"/>
      <c r="G1766" s="82"/>
      <c r="H1766" s="107" t="str">
        <f>IF(B1766&lt;&gt;"",IF(OR(O1766=0,O1766=999),"",SUMIFS($E$2:E1766,$A$2:A1766,A1766)-SUMIFS($F$2:F1766,$A$2:A1766,A1766)),"")</f>
        <v/>
      </c>
      <c r="I1766" s="109" t="str">
        <f t="shared" si="83"/>
        <v/>
      </c>
      <c r="J1766" s="113"/>
      <c r="K1766" s="90"/>
      <c r="L1766" s="73"/>
      <c r="M1766" s="69" t="str">
        <f>IF(C1766&lt;&gt;"",DailyLog!$S$3,"")</f>
        <v/>
      </c>
      <c r="N1766" s="56" t="str">
        <f t="shared" si="82"/>
        <v/>
      </c>
      <c r="O1766" s="53" t="str">
        <f>IF($B1766&lt;&gt;"",IF(ISNUMBER(_xlfn.XMATCH($B1766,Language!$A$6:$E$6)),0,IF(ISNUMBER(_xlfn.XMATCH($B1766,Language!$A$29:$E$29)),'Lista de Prestatarios'!$B$3,VLOOKUP(B1766,'Lista de Prestatarios'!$A$2:$B$500,2,FALSE))),"")</f>
        <v/>
      </c>
      <c r="P1766" s="58" t="str">
        <f>IF(B1766&lt;&gt;"",IF(OR(D1766&gt;0,G1766&gt;0),COUNTIF($B$2:B1766,B1766),COUNTIFS($B$2:B1766,B1766,$E$2:E1766,"&gt;0")),"")</f>
        <v/>
      </c>
    </row>
    <row r="1767" spans="1:16" x14ac:dyDescent="0.35">
      <c r="A1767" s="51" t="str">
        <f t="shared" si="81"/>
        <v/>
      </c>
      <c r="B1767" s="102"/>
      <c r="C1767" s="4"/>
      <c r="D1767" s="14"/>
      <c r="E1767" s="14"/>
      <c r="F1767" s="14"/>
      <c r="G1767" s="82"/>
      <c r="H1767" s="107" t="str">
        <f>IF(B1767&lt;&gt;"",IF(OR(O1767=0,O1767=999),"",SUMIFS($E$2:E1767,$A$2:A1767,A1767)-SUMIFS($F$2:F1767,$A$2:A1767,A1767)),"")</f>
        <v/>
      </c>
      <c r="I1767" s="109" t="str">
        <f t="shared" si="83"/>
        <v/>
      </c>
      <c r="J1767" s="113"/>
      <c r="K1767" s="90"/>
      <c r="L1767" s="73"/>
      <c r="M1767" s="69" t="str">
        <f>IF(C1767&lt;&gt;"",DailyLog!$S$3,"")</f>
        <v/>
      </c>
      <c r="N1767" s="56" t="str">
        <f t="shared" si="82"/>
        <v/>
      </c>
      <c r="O1767" s="53" t="str">
        <f>IF($B1767&lt;&gt;"",IF(ISNUMBER(_xlfn.XMATCH($B1767,Language!$A$6:$E$6)),0,IF(ISNUMBER(_xlfn.XMATCH($B1767,Language!$A$29:$E$29)),'Lista de Prestatarios'!$B$3,VLOOKUP(B1767,'Lista de Prestatarios'!$A$2:$B$500,2,FALSE))),"")</f>
        <v/>
      </c>
      <c r="P1767" s="58" t="str">
        <f>IF(B1767&lt;&gt;"",IF(OR(D1767&gt;0,G1767&gt;0),COUNTIF($B$2:B1767,B1767),COUNTIFS($B$2:B1767,B1767,$E$2:E1767,"&gt;0")),"")</f>
        <v/>
      </c>
    </row>
    <row r="1768" spans="1:16" x14ac:dyDescent="0.35">
      <c r="A1768" s="51" t="str">
        <f t="shared" si="81"/>
        <v/>
      </c>
      <c r="B1768" s="102"/>
      <c r="C1768" s="4"/>
      <c r="D1768" s="14"/>
      <c r="E1768" s="14"/>
      <c r="F1768" s="14"/>
      <c r="G1768" s="82"/>
      <c r="H1768" s="107" t="str">
        <f>IF(B1768&lt;&gt;"",IF(OR(O1768=0,O1768=999),"",SUMIFS($E$2:E1768,$A$2:A1768,A1768)-SUMIFS($F$2:F1768,$A$2:A1768,A1768)),"")</f>
        <v/>
      </c>
      <c r="I1768" s="109" t="str">
        <f t="shared" si="83"/>
        <v/>
      </c>
      <c r="J1768" s="113"/>
      <c r="K1768" s="90"/>
      <c r="L1768" s="73"/>
      <c r="M1768" s="69" t="str">
        <f>IF(C1768&lt;&gt;"",DailyLog!$S$3,"")</f>
        <v/>
      </c>
      <c r="N1768" s="56" t="str">
        <f t="shared" si="82"/>
        <v/>
      </c>
      <c r="O1768" s="53" t="str">
        <f>IF($B1768&lt;&gt;"",IF(ISNUMBER(_xlfn.XMATCH($B1768,Language!$A$6:$E$6)),0,IF(ISNUMBER(_xlfn.XMATCH($B1768,Language!$A$29:$E$29)),'Lista de Prestatarios'!$B$3,VLOOKUP(B1768,'Lista de Prestatarios'!$A$2:$B$500,2,FALSE))),"")</f>
        <v/>
      </c>
      <c r="P1768" s="58" t="str">
        <f>IF(B1768&lt;&gt;"",IF(OR(D1768&gt;0,G1768&gt;0),COUNTIF($B$2:B1768,B1768),COUNTIFS($B$2:B1768,B1768,$E$2:E1768,"&gt;0")),"")</f>
        <v/>
      </c>
    </row>
    <row r="1769" spans="1:16" x14ac:dyDescent="0.35">
      <c r="A1769" s="51" t="str">
        <f t="shared" si="81"/>
        <v/>
      </c>
      <c r="B1769" s="102"/>
      <c r="C1769" s="4"/>
      <c r="D1769" s="14"/>
      <c r="E1769" s="14"/>
      <c r="F1769" s="14"/>
      <c r="G1769" s="82"/>
      <c r="H1769" s="107" t="str">
        <f>IF(B1769&lt;&gt;"",IF(OR(O1769=0,O1769=999),"",SUMIFS($E$2:E1769,$A$2:A1769,A1769)-SUMIFS($F$2:F1769,$A$2:A1769,A1769)),"")</f>
        <v/>
      </c>
      <c r="I1769" s="109" t="str">
        <f t="shared" si="83"/>
        <v/>
      </c>
      <c r="J1769" s="113"/>
      <c r="K1769" s="90"/>
      <c r="L1769" s="73"/>
      <c r="M1769" s="69" t="str">
        <f>IF(C1769&lt;&gt;"",DailyLog!$S$3,"")</f>
        <v/>
      </c>
      <c r="N1769" s="56" t="str">
        <f t="shared" si="82"/>
        <v/>
      </c>
      <c r="O1769" s="53" t="str">
        <f>IF($B1769&lt;&gt;"",IF(ISNUMBER(_xlfn.XMATCH($B1769,Language!$A$6:$E$6)),0,IF(ISNUMBER(_xlfn.XMATCH($B1769,Language!$A$29:$E$29)),'Lista de Prestatarios'!$B$3,VLOOKUP(B1769,'Lista de Prestatarios'!$A$2:$B$500,2,FALSE))),"")</f>
        <v/>
      </c>
      <c r="P1769" s="58" t="str">
        <f>IF(B1769&lt;&gt;"",IF(OR(D1769&gt;0,G1769&gt;0),COUNTIF($B$2:B1769,B1769),COUNTIFS($B$2:B1769,B1769,$E$2:E1769,"&gt;0")),"")</f>
        <v/>
      </c>
    </row>
    <row r="1770" spans="1:16" x14ac:dyDescent="0.35">
      <c r="A1770" s="51" t="str">
        <f t="shared" si="81"/>
        <v/>
      </c>
      <c r="B1770" s="102"/>
      <c r="C1770" s="4"/>
      <c r="D1770" s="14"/>
      <c r="E1770" s="14"/>
      <c r="F1770" s="14"/>
      <c r="G1770" s="82"/>
      <c r="H1770" s="107" t="str">
        <f>IF(B1770&lt;&gt;"",IF(OR(O1770=0,O1770=999),"",SUMIFS($E$2:E1770,$A$2:A1770,A1770)-SUMIFS($F$2:F1770,$A$2:A1770,A1770)),"")</f>
        <v/>
      </c>
      <c r="I1770" s="109" t="str">
        <f t="shared" si="83"/>
        <v/>
      </c>
      <c r="J1770" s="113"/>
      <c r="K1770" s="90"/>
      <c r="L1770" s="73"/>
      <c r="M1770" s="69" t="str">
        <f>IF(C1770&lt;&gt;"",DailyLog!$S$3,"")</f>
        <v/>
      </c>
      <c r="N1770" s="56" t="str">
        <f t="shared" si="82"/>
        <v/>
      </c>
      <c r="O1770" s="53" t="str">
        <f>IF($B1770&lt;&gt;"",IF(ISNUMBER(_xlfn.XMATCH($B1770,Language!$A$6:$E$6)),0,IF(ISNUMBER(_xlfn.XMATCH($B1770,Language!$A$29:$E$29)),'Lista de Prestatarios'!$B$3,VLOOKUP(B1770,'Lista de Prestatarios'!$A$2:$B$500,2,FALSE))),"")</f>
        <v/>
      </c>
      <c r="P1770" s="58" t="str">
        <f>IF(B1770&lt;&gt;"",IF(OR(D1770&gt;0,G1770&gt;0),COUNTIF($B$2:B1770,B1770),COUNTIFS($B$2:B1770,B1770,$E$2:E1770,"&gt;0")),"")</f>
        <v/>
      </c>
    </row>
    <row r="1771" spans="1:16" x14ac:dyDescent="0.35">
      <c r="A1771" s="51" t="str">
        <f t="shared" si="81"/>
        <v/>
      </c>
      <c r="B1771" s="102"/>
      <c r="C1771" s="4"/>
      <c r="D1771" s="14"/>
      <c r="E1771" s="14"/>
      <c r="F1771" s="14"/>
      <c r="G1771" s="82"/>
      <c r="H1771" s="107" t="str">
        <f>IF(B1771&lt;&gt;"",IF(OR(O1771=0,O1771=999),"",SUMIFS($E$2:E1771,$A$2:A1771,A1771)-SUMIFS($F$2:F1771,$A$2:A1771,A1771)),"")</f>
        <v/>
      </c>
      <c r="I1771" s="109" t="str">
        <f t="shared" si="83"/>
        <v/>
      </c>
      <c r="J1771" s="113"/>
      <c r="K1771" s="90"/>
      <c r="L1771" s="73"/>
      <c r="M1771" s="69" t="str">
        <f>IF(C1771&lt;&gt;"",DailyLog!$S$3,"")</f>
        <v/>
      </c>
      <c r="N1771" s="56" t="str">
        <f t="shared" si="82"/>
        <v/>
      </c>
      <c r="O1771" s="53" t="str">
        <f>IF($B1771&lt;&gt;"",IF(ISNUMBER(_xlfn.XMATCH($B1771,Language!$A$6:$E$6)),0,IF(ISNUMBER(_xlfn.XMATCH($B1771,Language!$A$29:$E$29)),'Lista de Prestatarios'!$B$3,VLOOKUP(B1771,'Lista de Prestatarios'!$A$2:$B$500,2,FALSE))),"")</f>
        <v/>
      </c>
      <c r="P1771" s="58" t="str">
        <f>IF(B1771&lt;&gt;"",IF(OR(D1771&gt;0,G1771&gt;0),COUNTIF($B$2:B1771,B1771),COUNTIFS($B$2:B1771,B1771,$E$2:E1771,"&gt;0")),"")</f>
        <v/>
      </c>
    </row>
    <row r="1772" spans="1:16" x14ac:dyDescent="0.35">
      <c r="A1772" s="51" t="str">
        <f t="shared" si="81"/>
        <v/>
      </c>
      <c r="B1772" s="102"/>
      <c r="C1772" s="4"/>
      <c r="D1772" s="14"/>
      <c r="E1772" s="14"/>
      <c r="F1772" s="14"/>
      <c r="G1772" s="82"/>
      <c r="H1772" s="107" t="str">
        <f>IF(B1772&lt;&gt;"",IF(OR(O1772=0,O1772=999),"",SUMIFS($E$2:E1772,$A$2:A1772,A1772)-SUMIFS($F$2:F1772,$A$2:A1772,A1772)),"")</f>
        <v/>
      </c>
      <c r="I1772" s="109" t="str">
        <f t="shared" si="83"/>
        <v/>
      </c>
      <c r="J1772" s="113"/>
      <c r="K1772" s="90"/>
      <c r="L1772" s="73"/>
      <c r="M1772" s="69" t="str">
        <f>IF(C1772&lt;&gt;"",DailyLog!$S$3,"")</f>
        <v/>
      </c>
      <c r="N1772" s="56" t="str">
        <f t="shared" si="82"/>
        <v/>
      </c>
      <c r="O1772" s="53" t="str">
        <f>IF($B1772&lt;&gt;"",IF(ISNUMBER(_xlfn.XMATCH($B1772,Language!$A$6:$E$6)),0,IF(ISNUMBER(_xlfn.XMATCH($B1772,Language!$A$29:$E$29)),'Lista de Prestatarios'!$B$3,VLOOKUP(B1772,'Lista de Prestatarios'!$A$2:$B$500,2,FALSE))),"")</f>
        <v/>
      </c>
      <c r="P1772" s="58" t="str">
        <f>IF(B1772&lt;&gt;"",IF(OR(D1772&gt;0,G1772&gt;0),COUNTIF($B$2:B1772,B1772),COUNTIFS($B$2:B1772,B1772,$E$2:E1772,"&gt;0")),"")</f>
        <v/>
      </c>
    </row>
    <row r="1773" spans="1:16" x14ac:dyDescent="0.35">
      <c r="A1773" s="51" t="str">
        <f t="shared" si="81"/>
        <v/>
      </c>
      <c r="B1773" s="102"/>
      <c r="C1773" s="4"/>
      <c r="D1773" s="14"/>
      <c r="E1773" s="14"/>
      <c r="F1773" s="14"/>
      <c r="G1773" s="82"/>
      <c r="H1773" s="107" t="str">
        <f>IF(B1773&lt;&gt;"",IF(OR(O1773=0,O1773=999),"",SUMIFS($E$2:E1773,$A$2:A1773,A1773)-SUMIFS($F$2:F1773,$A$2:A1773,A1773)),"")</f>
        <v/>
      </c>
      <c r="I1773" s="109" t="str">
        <f t="shared" si="83"/>
        <v/>
      </c>
      <c r="J1773" s="113"/>
      <c r="K1773" s="90"/>
      <c r="L1773" s="73"/>
      <c r="M1773" s="69" t="str">
        <f>IF(C1773&lt;&gt;"",DailyLog!$S$3,"")</f>
        <v/>
      </c>
      <c r="N1773" s="56" t="str">
        <f t="shared" si="82"/>
        <v/>
      </c>
      <c r="O1773" s="53" t="str">
        <f>IF($B1773&lt;&gt;"",IF(ISNUMBER(_xlfn.XMATCH($B1773,Language!$A$6:$E$6)),0,IF(ISNUMBER(_xlfn.XMATCH($B1773,Language!$A$29:$E$29)),'Lista de Prestatarios'!$B$3,VLOOKUP(B1773,'Lista de Prestatarios'!$A$2:$B$500,2,FALSE))),"")</f>
        <v/>
      </c>
      <c r="P1773" s="58" t="str">
        <f>IF(B1773&lt;&gt;"",IF(OR(D1773&gt;0,G1773&gt;0),COUNTIF($B$2:B1773,B1773),COUNTIFS($B$2:B1773,B1773,$E$2:E1773,"&gt;0")),"")</f>
        <v/>
      </c>
    </row>
    <row r="1774" spans="1:16" x14ac:dyDescent="0.35">
      <c r="A1774" s="51" t="str">
        <f t="shared" si="81"/>
        <v/>
      </c>
      <c r="B1774" s="102"/>
      <c r="C1774" s="4"/>
      <c r="D1774" s="14"/>
      <c r="E1774" s="14"/>
      <c r="F1774" s="14"/>
      <c r="G1774" s="82"/>
      <c r="H1774" s="107" t="str">
        <f>IF(B1774&lt;&gt;"",IF(OR(O1774=0,O1774=999),"",SUMIFS($E$2:E1774,$A$2:A1774,A1774)-SUMIFS($F$2:F1774,$A$2:A1774,A1774)),"")</f>
        <v/>
      </c>
      <c r="I1774" s="109" t="str">
        <f t="shared" si="83"/>
        <v/>
      </c>
      <c r="J1774" s="113"/>
      <c r="K1774" s="90"/>
      <c r="L1774" s="73"/>
      <c r="M1774" s="69" t="str">
        <f>IF(C1774&lt;&gt;"",DailyLog!$S$3,"")</f>
        <v/>
      </c>
      <c r="N1774" s="56" t="str">
        <f t="shared" si="82"/>
        <v/>
      </c>
      <c r="O1774" s="53" t="str">
        <f>IF($B1774&lt;&gt;"",IF(ISNUMBER(_xlfn.XMATCH($B1774,Language!$A$6:$E$6)),0,IF(ISNUMBER(_xlfn.XMATCH($B1774,Language!$A$29:$E$29)),'Lista de Prestatarios'!$B$3,VLOOKUP(B1774,'Lista de Prestatarios'!$A$2:$B$500,2,FALSE))),"")</f>
        <v/>
      </c>
      <c r="P1774" s="58" t="str">
        <f>IF(B1774&lt;&gt;"",IF(OR(D1774&gt;0,G1774&gt;0),COUNTIF($B$2:B1774,B1774),COUNTIFS($B$2:B1774,B1774,$E$2:E1774,"&gt;0")),"")</f>
        <v/>
      </c>
    </row>
    <row r="1775" spans="1:16" x14ac:dyDescent="0.35">
      <c r="A1775" s="51" t="str">
        <f t="shared" si="81"/>
        <v/>
      </c>
      <c r="B1775" s="102"/>
      <c r="C1775" s="4"/>
      <c r="D1775" s="14"/>
      <c r="E1775" s="14"/>
      <c r="F1775" s="14"/>
      <c r="G1775" s="82"/>
      <c r="H1775" s="107" t="str">
        <f>IF(B1775&lt;&gt;"",IF(OR(O1775=0,O1775=999),"",SUMIFS($E$2:E1775,$A$2:A1775,A1775)-SUMIFS($F$2:F1775,$A$2:A1775,A1775)),"")</f>
        <v/>
      </c>
      <c r="I1775" s="109" t="str">
        <f t="shared" si="83"/>
        <v/>
      </c>
      <c r="J1775" s="113"/>
      <c r="K1775" s="90"/>
      <c r="L1775" s="73"/>
      <c r="M1775" s="69" t="str">
        <f>IF(C1775&lt;&gt;"",DailyLog!$S$3,"")</f>
        <v/>
      </c>
      <c r="N1775" s="56" t="str">
        <f t="shared" si="82"/>
        <v/>
      </c>
      <c r="O1775" s="53" t="str">
        <f>IF($B1775&lt;&gt;"",IF(ISNUMBER(_xlfn.XMATCH($B1775,Language!$A$6:$E$6)),0,IF(ISNUMBER(_xlfn.XMATCH($B1775,Language!$A$29:$E$29)),'Lista de Prestatarios'!$B$3,VLOOKUP(B1775,'Lista de Prestatarios'!$A$2:$B$500,2,FALSE))),"")</f>
        <v/>
      </c>
      <c r="P1775" s="58" t="str">
        <f>IF(B1775&lt;&gt;"",IF(OR(D1775&gt;0,G1775&gt;0),COUNTIF($B$2:B1775,B1775),COUNTIFS($B$2:B1775,B1775,$E$2:E1775,"&gt;0")),"")</f>
        <v/>
      </c>
    </row>
    <row r="1776" spans="1:16" x14ac:dyDescent="0.35">
      <c r="A1776" s="51" t="str">
        <f t="shared" si="81"/>
        <v/>
      </c>
      <c r="B1776" s="102"/>
      <c r="C1776" s="4"/>
      <c r="D1776" s="14"/>
      <c r="E1776" s="14"/>
      <c r="F1776" s="14"/>
      <c r="G1776" s="82"/>
      <c r="H1776" s="107" t="str">
        <f>IF(B1776&lt;&gt;"",IF(OR(O1776=0,O1776=999),"",SUMIFS($E$2:E1776,$A$2:A1776,A1776)-SUMIFS($F$2:F1776,$A$2:A1776,A1776)),"")</f>
        <v/>
      </c>
      <c r="I1776" s="109" t="str">
        <f t="shared" si="83"/>
        <v/>
      </c>
      <c r="J1776" s="113"/>
      <c r="K1776" s="90"/>
      <c r="L1776" s="73"/>
      <c r="M1776" s="69" t="str">
        <f>IF(C1776&lt;&gt;"",DailyLog!$S$3,"")</f>
        <v/>
      </c>
      <c r="N1776" s="56" t="str">
        <f t="shared" si="82"/>
        <v/>
      </c>
      <c r="O1776" s="53" t="str">
        <f>IF($B1776&lt;&gt;"",IF(ISNUMBER(_xlfn.XMATCH($B1776,Language!$A$6:$E$6)),0,IF(ISNUMBER(_xlfn.XMATCH($B1776,Language!$A$29:$E$29)),'Lista de Prestatarios'!$B$3,VLOOKUP(B1776,'Lista de Prestatarios'!$A$2:$B$500,2,FALSE))),"")</f>
        <v/>
      </c>
      <c r="P1776" s="58" t="str">
        <f>IF(B1776&lt;&gt;"",IF(OR(D1776&gt;0,G1776&gt;0),COUNTIF($B$2:B1776,B1776),COUNTIFS($B$2:B1776,B1776,$E$2:E1776,"&gt;0")),"")</f>
        <v/>
      </c>
    </row>
    <row r="1777" spans="1:16" x14ac:dyDescent="0.35">
      <c r="A1777" s="51" t="str">
        <f t="shared" si="81"/>
        <v/>
      </c>
      <c r="B1777" s="102"/>
      <c r="C1777" s="4"/>
      <c r="D1777" s="14"/>
      <c r="E1777" s="14"/>
      <c r="F1777" s="14"/>
      <c r="G1777" s="82"/>
      <c r="H1777" s="107" t="str">
        <f>IF(B1777&lt;&gt;"",IF(OR(O1777=0,O1777=999),"",SUMIFS($E$2:E1777,$A$2:A1777,A1777)-SUMIFS($F$2:F1777,$A$2:A1777,A1777)),"")</f>
        <v/>
      </c>
      <c r="I1777" s="109" t="str">
        <f t="shared" si="83"/>
        <v/>
      </c>
      <c r="J1777" s="113"/>
      <c r="K1777" s="90"/>
      <c r="L1777" s="73"/>
      <c r="M1777" s="69" t="str">
        <f>IF(C1777&lt;&gt;"",DailyLog!$S$3,"")</f>
        <v/>
      </c>
      <c r="N1777" s="56" t="str">
        <f t="shared" si="82"/>
        <v/>
      </c>
      <c r="O1777" s="53" t="str">
        <f>IF($B1777&lt;&gt;"",IF(ISNUMBER(_xlfn.XMATCH($B1777,Language!$A$6:$E$6)),0,IF(ISNUMBER(_xlfn.XMATCH($B1777,Language!$A$29:$E$29)),'Lista de Prestatarios'!$B$3,VLOOKUP(B1777,'Lista de Prestatarios'!$A$2:$B$500,2,FALSE))),"")</f>
        <v/>
      </c>
      <c r="P1777" s="58" t="str">
        <f>IF(B1777&lt;&gt;"",IF(OR(D1777&gt;0,G1777&gt;0),COUNTIF($B$2:B1777,B1777),COUNTIFS($B$2:B1777,B1777,$E$2:E1777,"&gt;0")),"")</f>
        <v/>
      </c>
    </row>
    <row r="1778" spans="1:16" x14ac:dyDescent="0.35">
      <c r="A1778" s="51" t="str">
        <f t="shared" si="81"/>
        <v/>
      </c>
      <c r="B1778" s="102"/>
      <c r="C1778" s="4"/>
      <c r="D1778" s="14"/>
      <c r="E1778" s="14"/>
      <c r="F1778" s="14"/>
      <c r="G1778" s="82"/>
      <c r="H1778" s="107" t="str">
        <f>IF(B1778&lt;&gt;"",IF(OR(O1778=0,O1778=999),"",SUMIFS($E$2:E1778,$A$2:A1778,A1778)-SUMIFS($F$2:F1778,$A$2:A1778,A1778)),"")</f>
        <v/>
      </c>
      <c r="I1778" s="109" t="str">
        <f t="shared" si="83"/>
        <v/>
      </c>
      <c r="J1778" s="113"/>
      <c r="K1778" s="90"/>
      <c r="L1778" s="73"/>
      <c r="M1778" s="69" t="str">
        <f>IF(C1778&lt;&gt;"",DailyLog!$S$3,"")</f>
        <v/>
      </c>
      <c r="N1778" s="56" t="str">
        <f t="shared" si="82"/>
        <v/>
      </c>
      <c r="O1778" s="53" t="str">
        <f>IF($B1778&lt;&gt;"",IF(ISNUMBER(_xlfn.XMATCH($B1778,Language!$A$6:$E$6)),0,IF(ISNUMBER(_xlfn.XMATCH($B1778,Language!$A$29:$E$29)),'Lista de Prestatarios'!$B$3,VLOOKUP(B1778,'Lista de Prestatarios'!$A$2:$B$500,2,FALSE))),"")</f>
        <v/>
      </c>
      <c r="P1778" s="58" t="str">
        <f>IF(B1778&lt;&gt;"",IF(OR(D1778&gt;0,G1778&gt;0),COUNTIF($B$2:B1778,B1778),COUNTIFS($B$2:B1778,B1778,$E$2:E1778,"&gt;0")),"")</f>
        <v/>
      </c>
    </row>
    <row r="1779" spans="1:16" x14ac:dyDescent="0.35">
      <c r="A1779" s="51" t="str">
        <f t="shared" si="81"/>
        <v/>
      </c>
      <c r="B1779" s="102"/>
      <c r="C1779" s="4"/>
      <c r="D1779" s="14"/>
      <c r="E1779" s="14"/>
      <c r="F1779" s="14"/>
      <c r="G1779" s="82"/>
      <c r="H1779" s="107" t="str">
        <f>IF(B1779&lt;&gt;"",IF(OR(O1779=0,O1779=999),"",SUMIFS($E$2:E1779,$A$2:A1779,A1779)-SUMIFS($F$2:F1779,$A$2:A1779,A1779)),"")</f>
        <v/>
      </c>
      <c r="I1779" s="109" t="str">
        <f t="shared" si="83"/>
        <v/>
      </c>
      <c r="J1779" s="113"/>
      <c r="K1779" s="90"/>
      <c r="L1779" s="73"/>
      <c r="M1779" s="69" t="str">
        <f>IF(C1779&lt;&gt;"",DailyLog!$S$3,"")</f>
        <v/>
      </c>
      <c r="N1779" s="56" t="str">
        <f t="shared" si="82"/>
        <v/>
      </c>
      <c r="O1779" s="53" t="str">
        <f>IF($B1779&lt;&gt;"",IF(ISNUMBER(_xlfn.XMATCH($B1779,Language!$A$6:$E$6)),0,IF(ISNUMBER(_xlfn.XMATCH($B1779,Language!$A$29:$E$29)),'Lista de Prestatarios'!$B$3,VLOOKUP(B1779,'Lista de Prestatarios'!$A$2:$B$500,2,FALSE))),"")</f>
        <v/>
      </c>
      <c r="P1779" s="58" t="str">
        <f>IF(B1779&lt;&gt;"",IF(OR(D1779&gt;0,G1779&gt;0),COUNTIF($B$2:B1779,B1779),COUNTIFS($B$2:B1779,B1779,$E$2:E1779,"&gt;0")),"")</f>
        <v/>
      </c>
    </row>
    <row r="1780" spans="1:16" x14ac:dyDescent="0.35">
      <c r="A1780" s="51" t="str">
        <f t="shared" si="81"/>
        <v/>
      </c>
      <c r="B1780" s="102"/>
      <c r="C1780" s="4"/>
      <c r="D1780" s="14"/>
      <c r="E1780" s="14"/>
      <c r="F1780" s="14"/>
      <c r="G1780" s="82"/>
      <c r="H1780" s="107" t="str">
        <f>IF(B1780&lt;&gt;"",IF(OR(O1780=0,O1780=999),"",SUMIFS($E$2:E1780,$A$2:A1780,A1780)-SUMIFS($F$2:F1780,$A$2:A1780,A1780)),"")</f>
        <v/>
      </c>
      <c r="I1780" s="109" t="str">
        <f t="shared" si="83"/>
        <v/>
      </c>
      <c r="J1780" s="113"/>
      <c r="K1780" s="90"/>
      <c r="L1780" s="73"/>
      <c r="M1780" s="69" t="str">
        <f>IF(C1780&lt;&gt;"",DailyLog!$S$3,"")</f>
        <v/>
      </c>
      <c r="N1780" s="56" t="str">
        <f t="shared" si="82"/>
        <v/>
      </c>
      <c r="O1780" s="53" t="str">
        <f>IF($B1780&lt;&gt;"",IF(ISNUMBER(_xlfn.XMATCH($B1780,Language!$A$6:$E$6)),0,IF(ISNUMBER(_xlfn.XMATCH($B1780,Language!$A$29:$E$29)),'Lista de Prestatarios'!$B$3,VLOOKUP(B1780,'Lista de Prestatarios'!$A$2:$B$500,2,FALSE))),"")</f>
        <v/>
      </c>
      <c r="P1780" s="58" t="str">
        <f>IF(B1780&lt;&gt;"",IF(OR(D1780&gt;0,G1780&gt;0),COUNTIF($B$2:B1780,B1780),COUNTIFS($B$2:B1780,B1780,$E$2:E1780,"&gt;0")),"")</f>
        <v/>
      </c>
    </row>
    <row r="1781" spans="1:16" x14ac:dyDescent="0.35">
      <c r="A1781" s="51" t="str">
        <f t="shared" si="81"/>
        <v/>
      </c>
      <c r="B1781" s="102"/>
      <c r="C1781" s="4"/>
      <c r="D1781" s="14"/>
      <c r="E1781" s="14"/>
      <c r="F1781" s="14"/>
      <c r="G1781" s="82"/>
      <c r="H1781" s="107" t="str">
        <f>IF(B1781&lt;&gt;"",IF(OR(O1781=0,O1781=999),"",SUMIFS($E$2:E1781,$A$2:A1781,A1781)-SUMIFS($F$2:F1781,$A$2:A1781,A1781)),"")</f>
        <v/>
      </c>
      <c r="I1781" s="109" t="str">
        <f t="shared" si="83"/>
        <v/>
      </c>
      <c r="J1781" s="113"/>
      <c r="K1781" s="90"/>
      <c r="L1781" s="73"/>
      <c r="M1781" s="69" t="str">
        <f>IF(C1781&lt;&gt;"",DailyLog!$S$3,"")</f>
        <v/>
      </c>
      <c r="N1781" s="56" t="str">
        <f t="shared" si="82"/>
        <v/>
      </c>
      <c r="O1781" s="53" t="str">
        <f>IF($B1781&lt;&gt;"",IF(ISNUMBER(_xlfn.XMATCH($B1781,Language!$A$6:$E$6)),0,IF(ISNUMBER(_xlfn.XMATCH($B1781,Language!$A$29:$E$29)),'Lista de Prestatarios'!$B$3,VLOOKUP(B1781,'Lista de Prestatarios'!$A$2:$B$500,2,FALSE))),"")</f>
        <v/>
      </c>
      <c r="P1781" s="58" t="str">
        <f>IF(B1781&lt;&gt;"",IF(OR(D1781&gt;0,G1781&gt;0),COUNTIF($B$2:B1781,B1781),COUNTIFS($B$2:B1781,B1781,$E$2:E1781,"&gt;0")),"")</f>
        <v/>
      </c>
    </row>
    <row r="1782" spans="1:16" x14ac:dyDescent="0.35">
      <c r="A1782" s="51" t="str">
        <f t="shared" si="81"/>
        <v/>
      </c>
      <c r="B1782" s="102"/>
      <c r="C1782" s="4"/>
      <c r="D1782" s="14"/>
      <c r="E1782" s="14"/>
      <c r="F1782" s="14"/>
      <c r="G1782" s="82"/>
      <c r="H1782" s="107" t="str">
        <f>IF(B1782&lt;&gt;"",IF(OR(O1782=0,O1782=999),"",SUMIFS($E$2:E1782,$A$2:A1782,A1782)-SUMIFS($F$2:F1782,$A$2:A1782,A1782)),"")</f>
        <v/>
      </c>
      <c r="I1782" s="109" t="str">
        <f t="shared" si="83"/>
        <v/>
      </c>
      <c r="J1782" s="113"/>
      <c r="K1782" s="90"/>
      <c r="L1782" s="73"/>
      <c r="M1782" s="69" t="str">
        <f>IF(C1782&lt;&gt;"",DailyLog!$S$3,"")</f>
        <v/>
      </c>
      <c r="N1782" s="56" t="str">
        <f t="shared" si="82"/>
        <v/>
      </c>
      <c r="O1782" s="53" t="str">
        <f>IF($B1782&lt;&gt;"",IF(ISNUMBER(_xlfn.XMATCH($B1782,Language!$A$6:$E$6)),0,IF(ISNUMBER(_xlfn.XMATCH($B1782,Language!$A$29:$E$29)),'Lista de Prestatarios'!$B$3,VLOOKUP(B1782,'Lista de Prestatarios'!$A$2:$B$500,2,FALSE))),"")</f>
        <v/>
      </c>
      <c r="P1782" s="58" t="str">
        <f>IF(B1782&lt;&gt;"",IF(OR(D1782&gt;0,G1782&gt;0),COUNTIF($B$2:B1782,B1782),COUNTIFS($B$2:B1782,B1782,$E$2:E1782,"&gt;0")),"")</f>
        <v/>
      </c>
    </row>
    <row r="1783" spans="1:16" x14ac:dyDescent="0.35">
      <c r="A1783" s="51" t="str">
        <f t="shared" si="81"/>
        <v/>
      </c>
      <c r="B1783" s="102"/>
      <c r="C1783" s="4"/>
      <c r="D1783" s="14"/>
      <c r="E1783" s="14"/>
      <c r="F1783" s="14"/>
      <c r="G1783" s="82"/>
      <c r="H1783" s="107" t="str">
        <f>IF(B1783&lt;&gt;"",IF(OR(O1783=0,O1783=999),"",SUMIFS($E$2:E1783,$A$2:A1783,A1783)-SUMIFS($F$2:F1783,$A$2:A1783,A1783)),"")</f>
        <v/>
      </c>
      <c r="I1783" s="109" t="str">
        <f t="shared" si="83"/>
        <v/>
      </c>
      <c r="J1783" s="113"/>
      <c r="K1783" s="90"/>
      <c r="L1783" s="73"/>
      <c r="M1783" s="69" t="str">
        <f>IF(C1783&lt;&gt;"",DailyLog!$S$3,"")</f>
        <v/>
      </c>
      <c r="N1783" s="56" t="str">
        <f t="shared" si="82"/>
        <v/>
      </c>
      <c r="O1783" s="53" t="str">
        <f>IF($B1783&lt;&gt;"",IF(ISNUMBER(_xlfn.XMATCH($B1783,Language!$A$6:$E$6)),0,IF(ISNUMBER(_xlfn.XMATCH($B1783,Language!$A$29:$E$29)),'Lista de Prestatarios'!$B$3,VLOOKUP(B1783,'Lista de Prestatarios'!$A$2:$B$500,2,FALSE))),"")</f>
        <v/>
      </c>
      <c r="P1783" s="58" t="str">
        <f>IF(B1783&lt;&gt;"",IF(OR(D1783&gt;0,G1783&gt;0),COUNTIF($B$2:B1783,B1783),COUNTIFS($B$2:B1783,B1783,$E$2:E1783,"&gt;0")),"")</f>
        <v/>
      </c>
    </row>
    <row r="1784" spans="1:16" x14ac:dyDescent="0.35">
      <c r="A1784" s="51" t="str">
        <f t="shared" si="81"/>
        <v/>
      </c>
      <c r="B1784" s="102"/>
      <c r="C1784" s="4"/>
      <c r="D1784" s="14"/>
      <c r="E1784" s="14"/>
      <c r="F1784" s="14"/>
      <c r="G1784" s="82"/>
      <c r="H1784" s="107" t="str">
        <f>IF(B1784&lt;&gt;"",IF(OR(O1784=0,O1784=999),"",SUMIFS($E$2:E1784,$A$2:A1784,A1784)-SUMIFS($F$2:F1784,$A$2:A1784,A1784)),"")</f>
        <v/>
      </c>
      <c r="I1784" s="109" t="str">
        <f t="shared" si="83"/>
        <v/>
      </c>
      <c r="J1784" s="113"/>
      <c r="K1784" s="90"/>
      <c r="L1784" s="73"/>
      <c r="M1784" s="69" t="str">
        <f>IF(C1784&lt;&gt;"",DailyLog!$S$3,"")</f>
        <v/>
      </c>
      <c r="N1784" s="56" t="str">
        <f t="shared" si="82"/>
        <v/>
      </c>
      <c r="O1784" s="53" t="str">
        <f>IF($B1784&lt;&gt;"",IF(ISNUMBER(_xlfn.XMATCH($B1784,Language!$A$6:$E$6)),0,IF(ISNUMBER(_xlfn.XMATCH($B1784,Language!$A$29:$E$29)),'Lista de Prestatarios'!$B$3,VLOOKUP(B1784,'Lista de Prestatarios'!$A$2:$B$500,2,FALSE))),"")</f>
        <v/>
      </c>
      <c r="P1784" s="58" t="str">
        <f>IF(B1784&lt;&gt;"",IF(OR(D1784&gt;0,G1784&gt;0),COUNTIF($B$2:B1784,B1784),COUNTIFS($B$2:B1784,B1784,$E$2:E1784,"&gt;0")),"")</f>
        <v/>
      </c>
    </row>
    <row r="1785" spans="1:16" x14ac:dyDescent="0.35">
      <c r="A1785" s="51" t="str">
        <f t="shared" si="81"/>
        <v/>
      </c>
      <c r="B1785" s="102"/>
      <c r="C1785" s="4"/>
      <c r="D1785" s="14"/>
      <c r="E1785" s="14"/>
      <c r="F1785" s="14"/>
      <c r="G1785" s="82"/>
      <c r="H1785" s="107" t="str">
        <f>IF(B1785&lt;&gt;"",IF(OR(O1785=0,O1785=999),"",SUMIFS($E$2:E1785,$A$2:A1785,A1785)-SUMIFS($F$2:F1785,$A$2:A1785,A1785)),"")</f>
        <v/>
      </c>
      <c r="I1785" s="109" t="str">
        <f t="shared" si="83"/>
        <v/>
      </c>
      <c r="J1785" s="113"/>
      <c r="K1785" s="90"/>
      <c r="L1785" s="73"/>
      <c r="M1785" s="69" t="str">
        <f>IF(C1785&lt;&gt;"",DailyLog!$S$3,"")</f>
        <v/>
      </c>
      <c r="N1785" s="56" t="str">
        <f t="shared" si="82"/>
        <v/>
      </c>
      <c r="O1785" s="53" t="str">
        <f>IF($B1785&lt;&gt;"",IF(ISNUMBER(_xlfn.XMATCH($B1785,Language!$A$6:$E$6)),0,IF(ISNUMBER(_xlfn.XMATCH($B1785,Language!$A$29:$E$29)),'Lista de Prestatarios'!$B$3,VLOOKUP(B1785,'Lista de Prestatarios'!$A$2:$B$500,2,FALSE))),"")</f>
        <v/>
      </c>
      <c r="P1785" s="58" t="str">
        <f>IF(B1785&lt;&gt;"",IF(OR(D1785&gt;0,G1785&gt;0),COUNTIF($B$2:B1785,B1785),COUNTIFS($B$2:B1785,B1785,$E$2:E1785,"&gt;0")),"")</f>
        <v/>
      </c>
    </row>
    <row r="1786" spans="1:16" x14ac:dyDescent="0.35">
      <c r="A1786" s="51" t="str">
        <f t="shared" si="81"/>
        <v/>
      </c>
      <c r="B1786" s="102"/>
      <c r="C1786" s="4"/>
      <c r="D1786" s="14"/>
      <c r="E1786" s="14"/>
      <c r="F1786" s="14"/>
      <c r="G1786" s="82"/>
      <c r="H1786" s="107" t="str">
        <f>IF(B1786&lt;&gt;"",IF(OR(O1786=0,O1786=999),"",SUMIFS($E$2:E1786,$A$2:A1786,A1786)-SUMIFS($F$2:F1786,$A$2:A1786,A1786)),"")</f>
        <v/>
      </c>
      <c r="I1786" s="109" t="str">
        <f t="shared" si="83"/>
        <v/>
      </c>
      <c r="J1786" s="113"/>
      <c r="K1786" s="90"/>
      <c r="L1786" s="73"/>
      <c r="M1786" s="69" t="str">
        <f>IF(C1786&lt;&gt;"",DailyLog!$S$3,"")</f>
        <v/>
      </c>
      <c r="N1786" s="56" t="str">
        <f t="shared" si="82"/>
        <v/>
      </c>
      <c r="O1786" s="53" t="str">
        <f>IF($B1786&lt;&gt;"",IF(ISNUMBER(_xlfn.XMATCH($B1786,Language!$A$6:$E$6)),0,IF(ISNUMBER(_xlfn.XMATCH($B1786,Language!$A$29:$E$29)),'Lista de Prestatarios'!$B$3,VLOOKUP(B1786,'Lista de Prestatarios'!$A$2:$B$500,2,FALSE))),"")</f>
        <v/>
      </c>
      <c r="P1786" s="58" t="str">
        <f>IF(B1786&lt;&gt;"",IF(OR(D1786&gt;0,G1786&gt;0),COUNTIF($B$2:B1786,B1786),COUNTIFS($B$2:B1786,B1786,$E$2:E1786,"&gt;0")),"")</f>
        <v/>
      </c>
    </row>
    <row r="1787" spans="1:16" x14ac:dyDescent="0.35">
      <c r="A1787" s="51" t="str">
        <f t="shared" si="81"/>
        <v/>
      </c>
      <c r="B1787" s="102"/>
      <c r="C1787" s="4"/>
      <c r="D1787" s="14"/>
      <c r="E1787" s="14"/>
      <c r="F1787" s="14"/>
      <c r="G1787" s="82"/>
      <c r="H1787" s="107" t="str">
        <f>IF(B1787&lt;&gt;"",IF(OR(O1787=0,O1787=999),"",SUMIFS($E$2:E1787,$A$2:A1787,A1787)-SUMIFS($F$2:F1787,$A$2:A1787,A1787)),"")</f>
        <v/>
      </c>
      <c r="I1787" s="109" t="str">
        <f t="shared" si="83"/>
        <v/>
      </c>
      <c r="J1787" s="113"/>
      <c r="K1787" s="90"/>
      <c r="L1787" s="73"/>
      <c r="M1787" s="69" t="str">
        <f>IF(C1787&lt;&gt;"",DailyLog!$S$3,"")</f>
        <v/>
      </c>
      <c r="N1787" s="56" t="str">
        <f t="shared" si="82"/>
        <v/>
      </c>
      <c r="O1787" s="53" t="str">
        <f>IF($B1787&lt;&gt;"",IF(ISNUMBER(_xlfn.XMATCH($B1787,Language!$A$6:$E$6)),0,IF(ISNUMBER(_xlfn.XMATCH($B1787,Language!$A$29:$E$29)),'Lista de Prestatarios'!$B$3,VLOOKUP(B1787,'Lista de Prestatarios'!$A$2:$B$500,2,FALSE))),"")</f>
        <v/>
      </c>
      <c r="P1787" s="58" t="str">
        <f>IF(B1787&lt;&gt;"",IF(OR(D1787&gt;0,G1787&gt;0),COUNTIF($B$2:B1787,B1787),COUNTIFS($B$2:B1787,B1787,$E$2:E1787,"&gt;0")),"")</f>
        <v/>
      </c>
    </row>
    <row r="1788" spans="1:16" x14ac:dyDescent="0.35">
      <c r="A1788" s="51" t="str">
        <f t="shared" si="81"/>
        <v/>
      </c>
      <c r="B1788" s="102"/>
      <c r="C1788" s="4"/>
      <c r="D1788" s="14"/>
      <c r="E1788" s="14"/>
      <c r="F1788" s="14"/>
      <c r="G1788" s="82"/>
      <c r="H1788" s="107" t="str">
        <f>IF(B1788&lt;&gt;"",IF(OR(O1788=0,O1788=999),"",SUMIFS($E$2:E1788,$A$2:A1788,A1788)-SUMIFS($F$2:F1788,$A$2:A1788,A1788)),"")</f>
        <v/>
      </c>
      <c r="I1788" s="109" t="str">
        <f t="shared" si="83"/>
        <v/>
      </c>
      <c r="J1788" s="113"/>
      <c r="K1788" s="90"/>
      <c r="L1788" s="73"/>
      <c r="M1788" s="69" t="str">
        <f>IF(C1788&lt;&gt;"",DailyLog!$S$3,"")</f>
        <v/>
      </c>
      <c r="N1788" s="56" t="str">
        <f t="shared" si="82"/>
        <v/>
      </c>
      <c r="O1788" s="53" t="str">
        <f>IF($B1788&lt;&gt;"",IF(ISNUMBER(_xlfn.XMATCH($B1788,Language!$A$6:$E$6)),0,IF(ISNUMBER(_xlfn.XMATCH($B1788,Language!$A$29:$E$29)),'Lista de Prestatarios'!$B$3,VLOOKUP(B1788,'Lista de Prestatarios'!$A$2:$B$500,2,FALSE))),"")</f>
        <v/>
      </c>
      <c r="P1788" s="58" t="str">
        <f>IF(B1788&lt;&gt;"",IF(OR(D1788&gt;0,G1788&gt;0),COUNTIF($B$2:B1788,B1788),COUNTIFS($B$2:B1788,B1788,$E$2:E1788,"&gt;0")),"")</f>
        <v/>
      </c>
    </row>
    <row r="1789" spans="1:16" x14ac:dyDescent="0.35">
      <c r="A1789" s="51" t="str">
        <f t="shared" si="81"/>
        <v/>
      </c>
      <c r="B1789" s="102"/>
      <c r="C1789" s="4"/>
      <c r="D1789" s="14"/>
      <c r="E1789" s="14"/>
      <c r="F1789" s="14"/>
      <c r="G1789" s="82"/>
      <c r="H1789" s="107" t="str">
        <f>IF(B1789&lt;&gt;"",IF(OR(O1789=0,O1789=999),"",SUMIFS($E$2:E1789,$A$2:A1789,A1789)-SUMIFS($F$2:F1789,$A$2:A1789,A1789)),"")</f>
        <v/>
      </c>
      <c r="I1789" s="109" t="str">
        <f t="shared" si="83"/>
        <v/>
      </c>
      <c r="J1789" s="113"/>
      <c r="K1789" s="90"/>
      <c r="L1789" s="73"/>
      <c r="M1789" s="69" t="str">
        <f>IF(C1789&lt;&gt;"",DailyLog!$S$3,"")</f>
        <v/>
      </c>
      <c r="N1789" s="56" t="str">
        <f t="shared" si="82"/>
        <v/>
      </c>
      <c r="O1789" s="53" t="str">
        <f>IF($B1789&lt;&gt;"",IF(ISNUMBER(_xlfn.XMATCH($B1789,Language!$A$6:$E$6)),0,IF(ISNUMBER(_xlfn.XMATCH($B1789,Language!$A$29:$E$29)),'Lista de Prestatarios'!$B$3,VLOOKUP(B1789,'Lista de Prestatarios'!$A$2:$B$500,2,FALSE))),"")</f>
        <v/>
      </c>
      <c r="P1789" s="58" t="str">
        <f>IF(B1789&lt;&gt;"",IF(OR(D1789&gt;0,G1789&gt;0),COUNTIF($B$2:B1789,B1789),COUNTIFS($B$2:B1789,B1789,$E$2:E1789,"&gt;0")),"")</f>
        <v/>
      </c>
    </row>
    <row r="1790" spans="1:16" x14ac:dyDescent="0.35">
      <c r="A1790" s="51" t="str">
        <f t="shared" si="81"/>
        <v/>
      </c>
      <c r="B1790" s="102"/>
      <c r="C1790" s="4"/>
      <c r="D1790" s="14"/>
      <c r="E1790" s="14"/>
      <c r="F1790" s="14"/>
      <c r="G1790" s="82"/>
      <c r="H1790" s="107" t="str">
        <f>IF(B1790&lt;&gt;"",IF(OR(O1790=0,O1790=999),"",SUMIFS($E$2:E1790,$A$2:A1790,A1790)-SUMIFS($F$2:F1790,$A$2:A1790,A1790)),"")</f>
        <v/>
      </c>
      <c r="I1790" s="109" t="str">
        <f t="shared" si="83"/>
        <v/>
      </c>
      <c r="J1790" s="113"/>
      <c r="K1790" s="90"/>
      <c r="L1790" s="73"/>
      <c r="M1790" s="69" t="str">
        <f>IF(C1790&lt;&gt;"",DailyLog!$S$3,"")</f>
        <v/>
      </c>
      <c r="N1790" s="56" t="str">
        <f t="shared" si="82"/>
        <v/>
      </c>
      <c r="O1790" s="53" t="str">
        <f>IF($B1790&lt;&gt;"",IF(ISNUMBER(_xlfn.XMATCH($B1790,Language!$A$6:$E$6)),0,IF(ISNUMBER(_xlfn.XMATCH($B1790,Language!$A$29:$E$29)),'Lista de Prestatarios'!$B$3,VLOOKUP(B1790,'Lista de Prestatarios'!$A$2:$B$500,2,FALSE))),"")</f>
        <v/>
      </c>
      <c r="P1790" s="58" t="str">
        <f>IF(B1790&lt;&gt;"",IF(OR(D1790&gt;0,G1790&gt;0),COUNTIF($B$2:B1790,B1790),COUNTIFS($B$2:B1790,B1790,$E$2:E1790,"&gt;0")),"")</f>
        <v/>
      </c>
    </row>
    <row r="1791" spans="1:16" x14ac:dyDescent="0.35">
      <c r="A1791" s="51" t="str">
        <f t="shared" si="81"/>
        <v/>
      </c>
      <c r="B1791" s="102"/>
      <c r="C1791" s="4"/>
      <c r="D1791" s="14"/>
      <c r="E1791" s="14"/>
      <c r="F1791" s="14"/>
      <c r="G1791" s="82"/>
      <c r="H1791" s="107" t="str">
        <f>IF(B1791&lt;&gt;"",IF(OR(O1791=0,O1791=999),"",SUMIFS($E$2:E1791,$A$2:A1791,A1791)-SUMIFS($F$2:F1791,$A$2:A1791,A1791)),"")</f>
        <v/>
      </c>
      <c r="I1791" s="109" t="str">
        <f t="shared" si="83"/>
        <v/>
      </c>
      <c r="J1791" s="113"/>
      <c r="K1791" s="90"/>
      <c r="L1791" s="73"/>
      <c r="M1791" s="69" t="str">
        <f>IF(C1791&lt;&gt;"",DailyLog!$S$3,"")</f>
        <v/>
      </c>
      <c r="N1791" s="56" t="str">
        <f t="shared" si="82"/>
        <v/>
      </c>
      <c r="O1791" s="53" t="str">
        <f>IF($B1791&lt;&gt;"",IF(ISNUMBER(_xlfn.XMATCH($B1791,Language!$A$6:$E$6)),0,IF(ISNUMBER(_xlfn.XMATCH($B1791,Language!$A$29:$E$29)),'Lista de Prestatarios'!$B$3,VLOOKUP(B1791,'Lista de Prestatarios'!$A$2:$B$500,2,FALSE))),"")</f>
        <v/>
      </c>
      <c r="P1791" s="58" t="str">
        <f>IF(B1791&lt;&gt;"",IF(OR(D1791&gt;0,G1791&gt;0),COUNTIF($B$2:B1791,B1791),COUNTIFS($B$2:B1791,B1791,$E$2:E1791,"&gt;0")),"")</f>
        <v/>
      </c>
    </row>
    <row r="1792" spans="1:16" x14ac:dyDescent="0.35">
      <c r="A1792" s="51" t="str">
        <f t="shared" si="81"/>
        <v/>
      </c>
      <c r="B1792" s="102"/>
      <c r="C1792" s="4"/>
      <c r="D1792" s="14"/>
      <c r="E1792" s="14"/>
      <c r="F1792" s="14"/>
      <c r="G1792" s="82"/>
      <c r="H1792" s="107" t="str">
        <f>IF(B1792&lt;&gt;"",IF(OR(O1792=0,O1792=999),"",SUMIFS($E$2:E1792,$A$2:A1792,A1792)-SUMIFS($F$2:F1792,$A$2:A1792,A1792)),"")</f>
        <v/>
      </c>
      <c r="I1792" s="109" t="str">
        <f t="shared" si="83"/>
        <v/>
      </c>
      <c r="J1792" s="113"/>
      <c r="K1792" s="90"/>
      <c r="L1792" s="73"/>
      <c r="M1792" s="69" t="str">
        <f>IF(C1792&lt;&gt;"",DailyLog!$S$3,"")</f>
        <v/>
      </c>
      <c r="N1792" s="56" t="str">
        <f t="shared" si="82"/>
        <v/>
      </c>
      <c r="O1792" s="53" t="str">
        <f>IF($B1792&lt;&gt;"",IF(ISNUMBER(_xlfn.XMATCH($B1792,Language!$A$6:$E$6)),0,IF(ISNUMBER(_xlfn.XMATCH($B1792,Language!$A$29:$E$29)),'Lista de Prestatarios'!$B$3,VLOOKUP(B1792,'Lista de Prestatarios'!$A$2:$B$500,2,FALSE))),"")</f>
        <v/>
      </c>
      <c r="P1792" s="58" t="str">
        <f>IF(B1792&lt;&gt;"",IF(OR(D1792&gt;0,G1792&gt;0),COUNTIF($B$2:B1792,B1792),COUNTIFS($B$2:B1792,B1792,$E$2:E1792,"&gt;0")),"")</f>
        <v/>
      </c>
    </row>
    <row r="1793" spans="1:16" x14ac:dyDescent="0.35">
      <c r="A1793" s="51" t="str">
        <f t="shared" si="81"/>
        <v/>
      </c>
      <c r="B1793" s="102"/>
      <c r="C1793" s="4"/>
      <c r="D1793" s="14"/>
      <c r="E1793" s="14"/>
      <c r="F1793" s="14"/>
      <c r="G1793" s="82"/>
      <c r="H1793" s="107" t="str">
        <f>IF(B1793&lt;&gt;"",IF(OR(O1793=0,O1793=999),"",SUMIFS($E$2:E1793,$A$2:A1793,A1793)-SUMIFS($F$2:F1793,$A$2:A1793,A1793)),"")</f>
        <v/>
      </c>
      <c r="I1793" s="109" t="str">
        <f t="shared" si="83"/>
        <v/>
      </c>
      <c r="J1793" s="113"/>
      <c r="K1793" s="90"/>
      <c r="L1793" s="73"/>
      <c r="M1793" s="69" t="str">
        <f>IF(C1793&lt;&gt;"",DailyLog!$S$3,"")</f>
        <v/>
      </c>
      <c r="N1793" s="56" t="str">
        <f t="shared" si="82"/>
        <v/>
      </c>
      <c r="O1793" s="53" t="str">
        <f>IF($B1793&lt;&gt;"",IF(ISNUMBER(_xlfn.XMATCH($B1793,Language!$A$6:$E$6)),0,IF(ISNUMBER(_xlfn.XMATCH($B1793,Language!$A$29:$E$29)),'Lista de Prestatarios'!$B$3,VLOOKUP(B1793,'Lista de Prestatarios'!$A$2:$B$500,2,FALSE))),"")</f>
        <v/>
      </c>
      <c r="P1793" s="58" t="str">
        <f>IF(B1793&lt;&gt;"",IF(OR(D1793&gt;0,G1793&gt;0),COUNTIF($B$2:B1793,B1793),COUNTIFS($B$2:B1793,B1793,$E$2:E1793,"&gt;0")),"")</f>
        <v/>
      </c>
    </row>
    <row r="1794" spans="1:16" x14ac:dyDescent="0.35">
      <c r="A1794" s="51" t="str">
        <f t="shared" ref="A1794:A1857" si="84">IF(B1794&lt;&gt;"",O1794&amp;"."&amp;P1794,"")</f>
        <v/>
      </c>
      <c r="B1794" s="102"/>
      <c r="C1794" s="4"/>
      <c r="D1794" s="14"/>
      <c r="E1794" s="14"/>
      <c r="F1794" s="14"/>
      <c r="G1794" s="82"/>
      <c r="H1794" s="107" t="str">
        <f>IF(B1794&lt;&gt;"",IF(OR(O1794=0,O1794=999),"",SUMIFS($E$2:E1794,$A$2:A1794,A1794)-SUMIFS($F$2:F1794,$A$2:A1794,A1794)),"")</f>
        <v/>
      </c>
      <c r="I1794" s="109" t="str">
        <f t="shared" si="83"/>
        <v/>
      </c>
      <c r="J1794" s="113"/>
      <c r="K1794" s="90"/>
      <c r="L1794" s="73"/>
      <c r="M1794" s="69" t="str">
        <f>IF(C1794&lt;&gt;"",DailyLog!$S$3,"")</f>
        <v/>
      </c>
      <c r="N1794" s="56" t="str">
        <f t="shared" ref="N1794:N1857" si="85">IF(B1794&lt;&gt;"",COUNT(D1794:G1794),"")</f>
        <v/>
      </c>
      <c r="O1794" s="53" t="str">
        <f>IF($B1794&lt;&gt;"",IF(ISNUMBER(_xlfn.XMATCH($B1794,Language!$A$6:$E$6)),0,IF(ISNUMBER(_xlfn.XMATCH($B1794,Language!$A$29:$E$29)),'Lista de Prestatarios'!$B$3,VLOOKUP(B1794,'Lista de Prestatarios'!$A$2:$B$500,2,FALSE))),"")</f>
        <v/>
      </c>
      <c r="P1794" s="58" t="str">
        <f>IF(B1794&lt;&gt;"",IF(OR(D1794&gt;0,G1794&gt;0),COUNTIF($B$2:B1794,B1794),COUNTIFS($B$2:B1794,B1794,$E$2:E1794,"&gt;0")),"")</f>
        <v/>
      </c>
    </row>
    <row r="1795" spans="1:16" x14ac:dyDescent="0.35">
      <c r="A1795" s="51" t="str">
        <f t="shared" si="84"/>
        <v/>
      </c>
      <c r="B1795" s="102"/>
      <c r="C1795" s="4"/>
      <c r="D1795" s="14"/>
      <c r="E1795" s="14"/>
      <c r="F1795" s="14"/>
      <c r="G1795" s="82"/>
      <c r="H1795" s="107" t="str">
        <f>IF(B1795&lt;&gt;"",IF(OR(O1795=0,O1795=999),"",SUMIFS($E$2:E1795,$A$2:A1795,A1795)-SUMIFS($F$2:F1795,$A$2:A1795,A1795)),"")</f>
        <v/>
      </c>
      <c r="I1795" s="109" t="str">
        <f t="shared" si="83"/>
        <v/>
      </c>
      <c r="J1795" s="113"/>
      <c r="K1795" s="90"/>
      <c r="L1795" s="73"/>
      <c r="M1795" s="69" t="str">
        <f>IF(C1795&lt;&gt;"",DailyLog!$S$3,"")</f>
        <v/>
      </c>
      <c r="N1795" s="56" t="str">
        <f t="shared" si="85"/>
        <v/>
      </c>
      <c r="O1795" s="53" t="str">
        <f>IF($B1795&lt;&gt;"",IF(ISNUMBER(_xlfn.XMATCH($B1795,Language!$A$6:$E$6)),0,IF(ISNUMBER(_xlfn.XMATCH($B1795,Language!$A$29:$E$29)),'Lista de Prestatarios'!$B$3,VLOOKUP(B1795,'Lista de Prestatarios'!$A$2:$B$500,2,FALSE))),"")</f>
        <v/>
      </c>
      <c r="P1795" s="58" t="str">
        <f>IF(B1795&lt;&gt;"",IF(OR(D1795&gt;0,G1795&gt;0),COUNTIF($B$2:B1795,B1795),COUNTIFS($B$2:B1795,B1795,$E$2:E1795,"&gt;0")),"")</f>
        <v/>
      </c>
    </row>
    <row r="1796" spans="1:16" x14ac:dyDescent="0.35">
      <c r="A1796" s="51" t="str">
        <f t="shared" si="84"/>
        <v/>
      </c>
      <c r="B1796" s="102"/>
      <c r="C1796" s="4"/>
      <c r="D1796" s="14"/>
      <c r="E1796" s="14"/>
      <c r="F1796" s="14"/>
      <c r="G1796" s="82"/>
      <c r="H1796" s="107" t="str">
        <f>IF(B1796&lt;&gt;"",IF(OR(O1796=0,O1796=999),"",SUMIFS($E$2:E1796,$A$2:A1796,A1796)-SUMIFS($F$2:F1796,$A$2:A1796,A1796)),"")</f>
        <v/>
      </c>
      <c r="I1796" s="109" t="str">
        <f t="shared" ref="I1796:I1859" si="86">IF(B1796&lt;&gt;"",I1795+D1796-E1796+F1796-G1796,"")</f>
        <v/>
      </c>
      <c r="J1796" s="113"/>
      <c r="K1796" s="90"/>
      <c r="L1796" s="73"/>
      <c r="M1796" s="69" t="str">
        <f>IF(C1796&lt;&gt;"",DailyLog!$S$3,"")</f>
        <v/>
      </c>
      <c r="N1796" s="56" t="str">
        <f t="shared" si="85"/>
        <v/>
      </c>
      <c r="O1796" s="53" t="str">
        <f>IF($B1796&lt;&gt;"",IF(ISNUMBER(_xlfn.XMATCH($B1796,Language!$A$6:$E$6)),0,IF(ISNUMBER(_xlfn.XMATCH($B1796,Language!$A$29:$E$29)),'Lista de Prestatarios'!$B$3,VLOOKUP(B1796,'Lista de Prestatarios'!$A$2:$B$500,2,FALSE))),"")</f>
        <v/>
      </c>
      <c r="P1796" s="58" t="str">
        <f>IF(B1796&lt;&gt;"",IF(OR(D1796&gt;0,G1796&gt;0),COUNTIF($B$2:B1796,B1796),COUNTIFS($B$2:B1796,B1796,$E$2:E1796,"&gt;0")),"")</f>
        <v/>
      </c>
    </row>
    <row r="1797" spans="1:16" x14ac:dyDescent="0.35">
      <c r="A1797" s="51" t="str">
        <f t="shared" si="84"/>
        <v/>
      </c>
      <c r="B1797" s="102"/>
      <c r="C1797" s="4"/>
      <c r="D1797" s="14"/>
      <c r="E1797" s="14"/>
      <c r="F1797" s="14"/>
      <c r="G1797" s="82"/>
      <c r="H1797" s="107" t="str">
        <f>IF(B1797&lt;&gt;"",IF(OR(O1797=0,O1797=999),"",SUMIFS($E$2:E1797,$A$2:A1797,A1797)-SUMIFS($F$2:F1797,$A$2:A1797,A1797)),"")</f>
        <v/>
      </c>
      <c r="I1797" s="109" t="str">
        <f t="shared" si="86"/>
        <v/>
      </c>
      <c r="J1797" s="113"/>
      <c r="K1797" s="90"/>
      <c r="L1797" s="73"/>
      <c r="M1797" s="69" t="str">
        <f>IF(C1797&lt;&gt;"",DailyLog!$S$3,"")</f>
        <v/>
      </c>
      <c r="N1797" s="56" t="str">
        <f t="shared" si="85"/>
        <v/>
      </c>
      <c r="O1797" s="53" t="str">
        <f>IF($B1797&lt;&gt;"",IF(ISNUMBER(_xlfn.XMATCH($B1797,Language!$A$6:$E$6)),0,IF(ISNUMBER(_xlfn.XMATCH($B1797,Language!$A$29:$E$29)),'Lista de Prestatarios'!$B$3,VLOOKUP(B1797,'Lista de Prestatarios'!$A$2:$B$500,2,FALSE))),"")</f>
        <v/>
      </c>
      <c r="P1797" s="58" t="str">
        <f>IF(B1797&lt;&gt;"",IF(OR(D1797&gt;0,G1797&gt;0),COUNTIF($B$2:B1797,B1797),COUNTIFS($B$2:B1797,B1797,$E$2:E1797,"&gt;0")),"")</f>
        <v/>
      </c>
    </row>
    <row r="1798" spans="1:16" x14ac:dyDescent="0.35">
      <c r="A1798" s="51" t="str">
        <f t="shared" si="84"/>
        <v/>
      </c>
      <c r="B1798" s="102"/>
      <c r="C1798" s="4"/>
      <c r="D1798" s="14"/>
      <c r="E1798" s="14"/>
      <c r="F1798" s="14"/>
      <c r="G1798" s="82"/>
      <c r="H1798" s="107" t="str">
        <f>IF(B1798&lt;&gt;"",IF(OR(O1798=0,O1798=999),"",SUMIFS($E$2:E1798,$A$2:A1798,A1798)-SUMIFS($F$2:F1798,$A$2:A1798,A1798)),"")</f>
        <v/>
      </c>
      <c r="I1798" s="109" t="str">
        <f t="shared" si="86"/>
        <v/>
      </c>
      <c r="J1798" s="113"/>
      <c r="K1798" s="90"/>
      <c r="L1798" s="73"/>
      <c r="M1798" s="69" t="str">
        <f>IF(C1798&lt;&gt;"",DailyLog!$S$3,"")</f>
        <v/>
      </c>
      <c r="N1798" s="56" t="str">
        <f t="shared" si="85"/>
        <v/>
      </c>
      <c r="O1798" s="53" t="str">
        <f>IF($B1798&lt;&gt;"",IF(ISNUMBER(_xlfn.XMATCH($B1798,Language!$A$6:$E$6)),0,IF(ISNUMBER(_xlfn.XMATCH($B1798,Language!$A$29:$E$29)),'Lista de Prestatarios'!$B$3,VLOOKUP(B1798,'Lista de Prestatarios'!$A$2:$B$500,2,FALSE))),"")</f>
        <v/>
      </c>
      <c r="P1798" s="58" t="str">
        <f>IF(B1798&lt;&gt;"",IF(OR(D1798&gt;0,G1798&gt;0),COUNTIF($B$2:B1798,B1798),COUNTIFS($B$2:B1798,B1798,$E$2:E1798,"&gt;0")),"")</f>
        <v/>
      </c>
    </row>
    <row r="1799" spans="1:16" x14ac:dyDescent="0.35">
      <c r="A1799" s="51" t="str">
        <f t="shared" si="84"/>
        <v/>
      </c>
      <c r="B1799" s="102"/>
      <c r="C1799" s="4"/>
      <c r="D1799" s="14"/>
      <c r="E1799" s="14"/>
      <c r="F1799" s="14"/>
      <c r="G1799" s="82"/>
      <c r="H1799" s="107" t="str">
        <f>IF(B1799&lt;&gt;"",IF(OR(O1799=0,O1799=999),"",SUMIFS($E$2:E1799,$A$2:A1799,A1799)-SUMIFS($F$2:F1799,$A$2:A1799,A1799)),"")</f>
        <v/>
      </c>
      <c r="I1799" s="109" t="str">
        <f t="shared" si="86"/>
        <v/>
      </c>
      <c r="J1799" s="113"/>
      <c r="K1799" s="90"/>
      <c r="L1799" s="73"/>
      <c r="M1799" s="69" t="str">
        <f>IF(C1799&lt;&gt;"",DailyLog!$S$3,"")</f>
        <v/>
      </c>
      <c r="N1799" s="56" t="str">
        <f t="shared" si="85"/>
        <v/>
      </c>
      <c r="O1799" s="53" t="str">
        <f>IF($B1799&lt;&gt;"",IF(ISNUMBER(_xlfn.XMATCH($B1799,Language!$A$6:$E$6)),0,IF(ISNUMBER(_xlfn.XMATCH($B1799,Language!$A$29:$E$29)),'Lista de Prestatarios'!$B$3,VLOOKUP(B1799,'Lista de Prestatarios'!$A$2:$B$500,2,FALSE))),"")</f>
        <v/>
      </c>
      <c r="P1799" s="58" t="str">
        <f>IF(B1799&lt;&gt;"",IF(OR(D1799&gt;0,G1799&gt;0),COUNTIF($B$2:B1799,B1799),COUNTIFS($B$2:B1799,B1799,$E$2:E1799,"&gt;0")),"")</f>
        <v/>
      </c>
    </row>
    <row r="1800" spans="1:16" x14ac:dyDescent="0.35">
      <c r="A1800" s="51" t="str">
        <f t="shared" si="84"/>
        <v/>
      </c>
      <c r="B1800" s="102"/>
      <c r="C1800" s="4"/>
      <c r="D1800" s="14"/>
      <c r="E1800" s="14"/>
      <c r="F1800" s="14"/>
      <c r="G1800" s="82"/>
      <c r="H1800" s="107" t="str">
        <f>IF(B1800&lt;&gt;"",IF(OR(O1800=0,O1800=999),"",SUMIFS($E$2:E1800,$A$2:A1800,A1800)-SUMIFS($F$2:F1800,$A$2:A1800,A1800)),"")</f>
        <v/>
      </c>
      <c r="I1800" s="109" t="str">
        <f t="shared" si="86"/>
        <v/>
      </c>
      <c r="J1800" s="113"/>
      <c r="K1800" s="90"/>
      <c r="L1800" s="73"/>
      <c r="M1800" s="69" t="str">
        <f>IF(C1800&lt;&gt;"",DailyLog!$S$3,"")</f>
        <v/>
      </c>
      <c r="N1800" s="56" t="str">
        <f t="shared" si="85"/>
        <v/>
      </c>
      <c r="O1800" s="53" t="str">
        <f>IF($B1800&lt;&gt;"",IF(ISNUMBER(_xlfn.XMATCH($B1800,Language!$A$6:$E$6)),0,IF(ISNUMBER(_xlfn.XMATCH($B1800,Language!$A$29:$E$29)),'Lista de Prestatarios'!$B$3,VLOOKUP(B1800,'Lista de Prestatarios'!$A$2:$B$500,2,FALSE))),"")</f>
        <v/>
      </c>
      <c r="P1800" s="58" t="str">
        <f>IF(B1800&lt;&gt;"",IF(OR(D1800&gt;0,G1800&gt;0),COUNTIF($B$2:B1800,B1800),COUNTIFS($B$2:B1800,B1800,$E$2:E1800,"&gt;0")),"")</f>
        <v/>
      </c>
    </row>
    <row r="1801" spans="1:16" x14ac:dyDescent="0.35">
      <c r="A1801" s="51" t="str">
        <f t="shared" si="84"/>
        <v/>
      </c>
      <c r="B1801" s="102"/>
      <c r="C1801" s="4"/>
      <c r="D1801" s="14"/>
      <c r="E1801" s="14"/>
      <c r="F1801" s="14"/>
      <c r="G1801" s="82"/>
      <c r="H1801" s="107" t="str">
        <f>IF(B1801&lt;&gt;"",IF(OR(O1801=0,O1801=999),"",SUMIFS($E$2:E1801,$A$2:A1801,A1801)-SUMIFS($F$2:F1801,$A$2:A1801,A1801)),"")</f>
        <v/>
      </c>
      <c r="I1801" s="109" t="str">
        <f t="shared" si="86"/>
        <v/>
      </c>
      <c r="J1801" s="113"/>
      <c r="K1801" s="90"/>
      <c r="L1801" s="73"/>
      <c r="M1801" s="69" t="str">
        <f>IF(C1801&lt;&gt;"",DailyLog!$S$3,"")</f>
        <v/>
      </c>
      <c r="N1801" s="56" t="str">
        <f t="shared" si="85"/>
        <v/>
      </c>
      <c r="O1801" s="53" t="str">
        <f>IF($B1801&lt;&gt;"",IF(ISNUMBER(_xlfn.XMATCH($B1801,Language!$A$6:$E$6)),0,IF(ISNUMBER(_xlfn.XMATCH($B1801,Language!$A$29:$E$29)),'Lista de Prestatarios'!$B$3,VLOOKUP(B1801,'Lista de Prestatarios'!$A$2:$B$500,2,FALSE))),"")</f>
        <v/>
      </c>
      <c r="P1801" s="58" t="str">
        <f>IF(B1801&lt;&gt;"",IF(OR(D1801&gt;0,G1801&gt;0),COUNTIF($B$2:B1801,B1801),COUNTIFS($B$2:B1801,B1801,$E$2:E1801,"&gt;0")),"")</f>
        <v/>
      </c>
    </row>
    <row r="1802" spans="1:16" x14ac:dyDescent="0.35">
      <c r="A1802" s="51" t="str">
        <f t="shared" si="84"/>
        <v/>
      </c>
      <c r="B1802" s="102"/>
      <c r="C1802" s="4"/>
      <c r="D1802" s="14"/>
      <c r="E1802" s="14"/>
      <c r="F1802" s="14"/>
      <c r="G1802" s="82"/>
      <c r="H1802" s="107" t="str">
        <f>IF(B1802&lt;&gt;"",IF(OR(O1802=0,O1802=999),"",SUMIFS($E$2:E1802,$A$2:A1802,A1802)-SUMIFS($F$2:F1802,$A$2:A1802,A1802)),"")</f>
        <v/>
      </c>
      <c r="I1802" s="109" t="str">
        <f t="shared" si="86"/>
        <v/>
      </c>
      <c r="J1802" s="113"/>
      <c r="K1802" s="90"/>
      <c r="L1802" s="73"/>
      <c r="M1802" s="69" t="str">
        <f>IF(C1802&lt;&gt;"",DailyLog!$S$3,"")</f>
        <v/>
      </c>
      <c r="N1802" s="56" t="str">
        <f t="shared" si="85"/>
        <v/>
      </c>
      <c r="O1802" s="53" t="str">
        <f>IF($B1802&lt;&gt;"",IF(ISNUMBER(_xlfn.XMATCH($B1802,Language!$A$6:$E$6)),0,IF(ISNUMBER(_xlfn.XMATCH($B1802,Language!$A$29:$E$29)),'Lista de Prestatarios'!$B$3,VLOOKUP(B1802,'Lista de Prestatarios'!$A$2:$B$500,2,FALSE))),"")</f>
        <v/>
      </c>
      <c r="P1802" s="58" t="str">
        <f>IF(B1802&lt;&gt;"",IF(OR(D1802&gt;0,G1802&gt;0),COUNTIF($B$2:B1802,B1802),COUNTIFS($B$2:B1802,B1802,$E$2:E1802,"&gt;0")),"")</f>
        <v/>
      </c>
    </row>
    <row r="1803" spans="1:16" x14ac:dyDescent="0.35">
      <c r="A1803" s="51" t="str">
        <f t="shared" si="84"/>
        <v/>
      </c>
      <c r="B1803" s="102"/>
      <c r="C1803" s="4"/>
      <c r="D1803" s="14"/>
      <c r="E1803" s="14"/>
      <c r="F1803" s="14"/>
      <c r="G1803" s="82"/>
      <c r="H1803" s="107" t="str">
        <f>IF(B1803&lt;&gt;"",IF(OR(O1803=0,O1803=999),"",SUMIFS($E$2:E1803,$A$2:A1803,A1803)-SUMIFS($F$2:F1803,$A$2:A1803,A1803)),"")</f>
        <v/>
      </c>
      <c r="I1803" s="109" t="str">
        <f t="shared" si="86"/>
        <v/>
      </c>
      <c r="J1803" s="113"/>
      <c r="K1803" s="90"/>
      <c r="L1803" s="73"/>
      <c r="M1803" s="69" t="str">
        <f>IF(C1803&lt;&gt;"",DailyLog!$S$3,"")</f>
        <v/>
      </c>
      <c r="N1803" s="56" t="str">
        <f t="shared" si="85"/>
        <v/>
      </c>
      <c r="O1803" s="53" t="str">
        <f>IF($B1803&lt;&gt;"",IF(ISNUMBER(_xlfn.XMATCH($B1803,Language!$A$6:$E$6)),0,IF(ISNUMBER(_xlfn.XMATCH($B1803,Language!$A$29:$E$29)),'Lista de Prestatarios'!$B$3,VLOOKUP(B1803,'Lista de Prestatarios'!$A$2:$B$500,2,FALSE))),"")</f>
        <v/>
      </c>
      <c r="P1803" s="58" t="str">
        <f>IF(B1803&lt;&gt;"",IF(OR(D1803&gt;0,G1803&gt;0),COUNTIF($B$2:B1803,B1803),COUNTIFS($B$2:B1803,B1803,$E$2:E1803,"&gt;0")),"")</f>
        <v/>
      </c>
    </row>
    <row r="1804" spans="1:16" x14ac:dyDescent="0.35">
      <c r="A1804" s="51" t="str">
        <f t="shared" si="84"/>
        <v/>
      </c>
      <c r="B1804" s="102"/>
      <c r="C1804" s="4"/>
      <c r="D1804" s="14"/>
      <c r="E1804" s="14"/>
      <c r="F1804" s="14"/>
      <c r="G1804" s="82"/>
      <c r="H1804" s="107" t="str">
        <f>IF(B1804&lt;&gt;"",IF(OR(O1804=0,O1804=999),"",SUMIFS($E$2:E1804,$A$2:A1804,A1804)-SUMIFS($F$2:F1804,$A$2:A1804,A1804)),"")</f>
        <v/>
      </c>
      <c r="I1804" s="109" t="str">
        <f t="shared" si="86"/>
        <v/>
      </c>
      <c r="J1804" s="113"/>
      <c r="K1804" s="90"/>
      <c r="L1804" s="73"/>
      <c r="M1804" s="69" t="str">
        <f>IF(C1804&lt;&gt;"",DailyLog!$S$3,"")</f>
        <v/>
      </c>
      <c r="N1804" s="56" t="str">
        <f t="shared" si="85"/>
        <v/>
      </c>
      <c r="O1804" s="53" t="str">
        <f>IF($B1804&lt;&gt;"",IF(ISNUMBER(_xlfn.XMATCH($B1804,Language!$A$6:$E$6)),0,IF(ISNUMBER(_xlfn.XMATCH($B1804,Language!$A$29:$E$29)),'Lista de Prestatarios'!$B$3,VLOOKUP(B1804,'Lista de Prestatarios'!$A$2:$B$500,2,FALSE))),"")</f>
        <v/>
      </c>
      <c r="P1804" s="58" t="str">
        <f>IF(B1804&lt;&gt;"",IF(OR(D1804&gt;0,G1804&gt;0),COUNTIF($B$2:B1804,B1804),COUNTIFS($B$2:B1804,B1804,$E$2:E1804,"&gt;0")),"")</f>
        <v/>
      </c>
    </row>
    <row r="1805" spans="1:16" x14ac:dyDescent="0.35">
      <c r="A1805" s="51" t="str">
        <f t="shared" si="84"/>
        <v/>
      </c>
      <c r="B1805" s="102"/>
      <c r="C1805" s="4"/>
      <c r="D1805" s="14"/>
      <c r="E1805" s="14"/>
      <c r="F1805" s="14"/>
      <c r="G1805" s="82"/>
      <c r="H1805" s="107" t="str">
        <f>IF(B1805&lt;&gt;"",IF(OR(O1805=0,O1805=999),"",SUMIFS($E$2:E1805,$A$2:A1805,A1805)-SUMIFS($F$2:F1805,$A$2:A1805,A1805)),"")</f>
        <v/>
      </c>
      <c r="I1805" s="109" t="str">
        <f t="shared" si="86"/>
        <v/>
      </c>
      <c r="J1805" s="113"/>
      <c r="K1805" s="90"/>
      <c r="L1805" s="73"/>
      <c r="M1805" s="69" t="str">
        <f>IF(C1805&lt;&gt;"",DailyLog!$S$3,"")</f>
        <v/>
      </c>
      <c r="N1805" s="56" t="str">
        <f t="shared" si="85"/>
        <v/>
      </c>
      <c r="O1805" s="53" t="str">
        <f>IF($B1805&lt;&gt;"",IF(ISNUMBER(_xlfn.XMATCH($B1805,Language!$A$6:$E$6)),0,IF(ISNUMBER(_xlfn.XMATCH($B1805,Language!$A$29:$E$29)),'Lista de Prestatarios'!$B$3,VLOOKUP(B1805,'Lista de Prestatarios'!$A$2:$B$500,2,FALSE))),"")</f>
        <v/>
      </c>
      <c r="P1805" s="58" t="str">
        <f>IF(B1805&lt;&gt;"",IF(OR(D1805&gt;0,G1805&gt;0),COUNTIF($B$2:B1805,B1805),COUNTIFS($B$2:B1805,B1805,$E$2:E1805,"&gt;0")),"")</f>
        <v/>
      </c>
    </row>
    <row r="1806" spans="1:16" x14ac:dyDescent="0.35">
      <c r="A1806" s="51" t="str">
        <f t="shared" si="84"/>
        <v/>
      </c>
      <c r="B1806" s="102"/>
      <c r="C1806" s="4"/>
      <c r="D1806" s="14"/>
      <c r="E1806" s="14"/>
      <c r="F1806" s="14"/>
      <c r="G1806" s="82"/>
      <c r="H1806" s="107" t="str">
        <f>IF(B1806&lt;&gt;"",IF(OR(O1806=0,O1806=999),"",SUMIFS($E$2:E1806,$A$2:A1806,A1806)-SUMIFS($F$2:F1806,$A$2:A1806,A1806)),"")</f>
        <v/>
      </c>
      <c r="I1806" s="109" t="str">
        <f t="shared" si="86"/>
        <v/>
      </c>
      <c r="J1806" s="113"/>
      <c r="K1806" s="90"/>
      <c r="L1806" s="73"/>
      <c r="M1806" s="69" t="str">
        <f>IF(C1806&lt;&gt;"",DailyLog!$S$3,"")</f>
        <v/>
      </c>
      <c r="N1806" s="56" t="str">
        <f t="shared" si="85"/>
        <v/>
      </c>
      <c r="O1806" s="53" t="str">
        <f>IF($B1806&lt;&gt;"",IF(ISNUMBER(_xlfn.XMATCH($B1806,Language!$A$6:$E$6)),0,IF(ISNUMBER(_xlfn.XMATCH($B1806,Language!$A$29:$E$29)),'Lista de Prestatarios'!$B$3,VLOOKUP(B1806,'Lista de Prestatarios'!$A$2:$B$500,2,FALSE))),"")</f>
        <v/>
      </c>
      <c r="P1806" s="58" t="str">
        <f>IF(B1806&lt;&gt;"",IF(OR(D1806&gt;0,G1806&gt;0),COUNTIF($B$2:B1806,B1806),COUNTIFS($B$2:B1806,B1806,$E$2:E1806,"&gt;0")),"")</f>
        <v/>
      </c>
    </row>
    <row r="1807" spans="1:16" x14ac:dyDescent="0.35">
      <c r="A1807" s="51" t="str">
        <f t="shared" si="84"/>
        <v/>
      </c>
      <c r="B1807" s="102"/>
      <c r="C1807" s="4"/>
      <c r="D1807" s="14"/>
      <c r="E1807" s="14"/>
      <c r="F1807" s="14"/>
      <c r="G1807" s="82"/>
      <c r="H1807" s="107" t="str">
        <f>IF(B1807&lt;&gt;"",IF(OR(O1807=0,O1807=999),"",SUMIFS($E$2:E1807,$A$2:A1807,A1807)-SUMIFS($F$2:F1807,$A$2:A1807,A1807)),"")</f>
        <v/>
      </c>
      <c r="I1807" s="109" t="str">
        <f t="shared" si="86"/>
        <v/>
      </c>
      <c r="J1807" s="113"/>
      <c r="K1807" s="90"/>
      <c r="L1807" s="73"/>
      <c r="M1807" s="69" t="str">
        <f>IF(C1807&lt;&gt;"",DailyLog!$S$3,"")</f>
        <v/>
      </c>
      <c r="N1807" s="56" t="str">
        <f t="shared" si="85"/>
        <v/>
      </c>
      <c r="O1807" s="53" t="str">
        <f>IF($B1807&lt;&gt;"",IF(ISNUMBER(_xlfn.XMATCH($B1807,Language!$A$6:$E$6)),0,IF(ISNUMBER(_xlfn.XMATCH($B1807,Language!$A$29:$E$29)),'Lista de Prestatarios'!$B$3,VLOOKUP(B1807,'Lista de Prestatarios'!$A$2:$B$500,2,FALSE))),"")</f>
        <v/>
      </c>
      <c r="P1807" s="58" t="str">
        <f>IF(B1807&lt;&gt;"",IF(OR(D1807&gt;0,G1807&gt;0),COUNTIF($B$2:B1807,B1807),COUNTIFS($B$2:B1807,B1807,$E$2:E1807,"&gt;0")),"")</f>
        <v/>
      </c>
    </row>
    <row r="1808" spans="1:16" x14ac:dyDescent="0.35">
      <c r="A1808" s="51" t="str">
        <f t="shared" si="84"/>
        <v/>
      </c>
      <c r="B1808" s="102"/>
      <c r="C1808" s="4"/>
      <c r="D1808" s="14"/>
      <c r="E1808" s="14"/>
      <c r="F1808" s="14"/>
      <c r="G1808" s="82"/>
      <c r="H1808" s="107" t="str">
        <f>IF(B1808&lt;&gt;"",IF(OR(O1808=0,O1808=999),"",SUMIFS($E$2:E1808,$A$2:A1808,A1808)-SUMIFS($F$2:F1808,$A$2:A1808,A1808)),"")</f>
        <v/>
      </c>
      <c r="I1808" s="109" t="str">
        <f t="shared" si="86"/>
        <v/>
      </c>
      <c r="J1808" s="113"/>
      <c r="K1808" s="90"/>
      <c r="L1808" s="73"/>
      <c r="M1808" s="69" t="str">
        <f>IF(C1808&lt;&gt;"",DailyLog!$S$3,"")</f>
        <v/>
      </c>
      <c r="N1808" s="56" t="str">
        <f t="shared" si="85"/>
        <v/>
      </c>
      <c r="O1808" s="53" t="str">
        <f>IF($B1808&lt;&gt;"",IF(ISNUMBER(_xlfn.XMATCH($B1808,Language!$A$6:$E$6)),0,IF(ISNUMBER(_xlfn.XMATCH($B1808,Language!$A$29:$E$29)),'Lista de Prestatarios'!$B$3,VLOOKUP(B1808,'Lista de Prestatarios'!$A$2:$B$500,2,FALSE))),"")</f>
        <v/>
      </c>
      <c r="P1808" s="58" t="str">
        <f>IF(B1808&lt;&gt;"",IF(OR(D1808&gt;0,G1808&gt;0),COUNTIF($B$2:B1808,B1808),COUNTIFS($B$2:B1808,B1808,$E$2:E1808,"&gt;0")),"")</f>
        <v/>
      </c>
    </row>
    <row r="1809" spans="1:16" x14ac:dyDescent="0.35">
      <c r="A1809" s="51" t="str">
        <f t="shared" si="84"/>
        <v/>
      </c>
      <c r="B1809" s="102"/>
      <c r="C1809" s="4"/>
      <c r="D1809" s="14"/>
      <c r="E1809" s="14"/>
      <c r="F1809" s="14"/>
      <c r="G1809" s="82"/>
      <c r="H1809" s="107" t="str">
        <f>IF(B1809&lt;&gt;"",IF(OR(O1809=0,O1809=999),"",SUMIFS($E$2:E1809,$A$2:A1809,A1809)-SUMIFS($F$2:F1809,$A$2:A1809,A1809)),"")</f>
        <v/>
      </c>
      <c r="I1809" s="109" t="str">
        <f t="shared" si="86"/>
        <v/>
      </c>
      <c r="J1809" s="113"/>
      <c r="K1809" s="90"/>
      <c r="L1809" s="73"/>
      <c r="M1809" s="69" t="str">
        <f>IF(C1809&lt;&gt;"",DailyLog!$S$3,"")</f>
        <v/>
      </c>
      <c r="N1809" s="56" t="str">
        <f t="shared" si="85"/>
        <v/>
      </c>
      <c r="O1809" s="53" t="str">
        <f>IF($B1809&lt;&gt;"",IF(ISNUMBER(_xlfn.XMATCH($B1809,Language!$A$6:$E$6)),0,IF(ISNUMBER(_xlfn.XMATCH($B1809,Language!$A$29:$E$29)),'Lista de Prestatarios'!$B$3,VLOOKUP(B1809,'Lista de Prestatarios'!$A$2:$B$500,2,FALSE))),"")</f>
        <v/>
      </c>
      <c r="P1809" s="58" t="str">
        <f>IF(B1809&lt;&gt;"",IF(OR(D1809&gt;0,G1809&gt;0),COUNTIF($B$2:B1809,B1809),COUNTIFS($B$2:B1809,B1809,$E$2:E1809,"&gt;0")),"")</f>
        <v/>
      </c>
    </row>
    <row r="1810" spans="1:16" x14ac:dyDescent="0.35">
      <c r="A1810" s="51" t="str">
        <f t="shared" si="84"/>
        <v/>
      </c>
      <c r="B1810" s="102"/>
      <c r="C1810" s="4"/>
      <c r="D1810" s="14"/>
      <c r="E1810" s="14"/>
      <c r="F1810" s="14"/>
      <c r="G1810" s="82"/>
      <c r="H1810" s="107" t="str">
        <f>IF(B1810&lt;&gt;"",IF(OR(O1810=0,O1810=999),"",SUMIFS($E$2:E1810,$A$2:A1810,A1810)-SUMIFS($F$2:F1810,$A$2:A1810,A1810)),"")</f>
        <v/>
      </c>
      <c r="I1810" s="109" t="str">
        <f t="shared" si="86"/>
        <v/>
      </c>
      <c r="J1810" s="113"/>
      <c r="K1810" s="90"/>
      <c r="L1810" s="73"/>
      <c r="M1810" s="69" t="str">
        <f>IF(C1810&lt;&gt;"",DailyLog!$S$3,"")</f>
        <v/>
      </c>
      <c r="N1810" s="56" t="str">
        <f t="shared" si="85"/>
        <v/>
      </c>
      <c r="O1810" s="53" t="str">
        <f>IF($B1810&lt;&gt;"",IF(ISNUMBER(_xlfn.XMATCH($B1810,Language!$A$6:$E$6)),0,IF(ISNUMBER(_xlfn.XMATCH($B1810,Language!$A$29:$E$29)),'Lista de Prestatarios'!$B$3,VLOOKUP(B1810,'Lista de Prestatarios'!$A$2:$B$500,2,FALSE))),"")</f>
        <v/>
      </c>
      <c r="P1810" s="58" t="str">
        <f>IF(B1810&lt;&gt;"",IF(OR(D1810&gt;0,G1810&gt;0),COUNTIF($B$2:B1810,B1810),COUNTIFS($B$2:B1810,B1810,$E$2:E1810,"&gt;0")),"")</f>
        <v/>
      </c>
    </row>
    <row r="1811" spans="1:16" x14ac:dyDescent="0.35">
      <c r="A1811" s="51" t="str">
        <f t="shared" si="84"/>
        <v/>
      </c>
      <c r="B1811" s="102"/>
      <c r="C1811" s="4"/>
      <c r="D1811" s="14"/>
      <c r="E1811" s="14"/>
      <c r="F1811" s="14"/>
      <c r="G1811" s="82"/>
      <c r="H1811" s="107" t="str">
        <f>IF(B1811&lt;&gt;"",IF(OR(O1811=0,O1811=999),"",SUMIFS($E$2:E1811,$A$2:A1811,A1811)-SUMIFS($F$2:F1811,$A$2:A1811,A1811)),"")</f>
        <v/>
      </c>
      <c r="I1811" s="109" t="str">
        <f t="shared" si="86"/>
        <v/>
      </c>
      <c r="J1811" s="113"/>
      <c r="K1811" s="90"/>
      <c r="L1811" s="73"/>
      <c r="M1811" s="69" t="str">
        <f>IF(C1811&lt;&gt;"",DailyLog!$S$3,"")</f>
        <v/>
      </c>
      <c r="N1811" s="56" t="str">
        <f t="shared" si="85"/>
        <v/>
      </c>
      <c r="O1811" s="53" t="str">
        <f>IF($B1811&lt;&gt;"",IF(ISNUMBER(_xlfn.XMATCH($B1811,Language!$A$6:$E$6)),0,IF(ISNUMBER(_xlfn.XMATCH($B1811,Language!$A$29:$E$29)),'Lista de Prestatarios'!$B$3,VLOOKUP(B1811,'Lista de Prestatarios'!$A$2:$B$500,2,FALSE))),"")</f>
        <v/>
      </c>
      <c r="P1811" s="58" t="str">
        <f>IF(B1811&lt;&gt;"",IF(OR(D1811&gt;0,G1811&gt;0),COUNTIF($B$2:B1811,B1811),COUNTIFS($B$2:B1811,B1811,$E$2:E1811,"&gt;0")),"")</f>
        <v/>
      </c>
    </row>
    <row r="1812" spans="1:16" x14ac:dyDescent="0.35">
      <c r="A1812" s="51" t="str">
        <f t="shared" si="84"/>
        <v/>
      </c>
      <c r="B1812" s="102"/>
      <c r="C1812" s="4"/>
      <c r="D1812" s="14"/>
      <c r="E1812" s="14"/>
      <c r="F1812" s="14"/>
      <c r="G1812" s="82"/>
      <c r="H1812" s="107" t="str">
        <f>IF(B1812&lt;&gt;"",IF(OR(O1812=0,O1812=999),"",SUMIFS($E$2:E1812,$A$2:A1812,A1812)-SUMIFS($F$2:F1812,$A$2:A1812,A1812)),"")</f>
        <v/>
      </c>
      <c r="I1812" s="109" t="str">
        <f t="shared" si="86"/>
        <v/>
      </c>
      <c r="J1812" s="113"/>
      <c r="K1812" s="90"/>
      <c r="L1812" s="73"/>
      <c r="M1812" s="69" t="str">
        <f>IF(C1812&lt;&gt;"",DailyLog!$S$3,"")</f>
        <v/>
      </c>
      <c r="N1812" s="56" t="str">
        <f t="shared" si="85"/>
        <v/>
      </c>
      <c r="O1812" s="53" t="str">
        <f>IF($B1812&lt;&gt;"",IF(ISNUMBER(_xlfn.XMATCH($B1812,Language!$A$6:$E$6)),0,IF(ISNUMBER(_xlfn.XMATCH($B1812,Language!$A$29:$E$29)),'Lista de Prestatarios'!$B$3,VLOOKUP(B1812,'Lista de Prestatarios'!$A$2:$B$500,2,FALSE))),"")</f>
        <v/>
      </c>
      <c r="P1812" s="58" t="str">
        <f>IF(B1812&lt;&gt;"",IF(OR(D1812&gt;0,G1812&gt;0),COUNTIF($B$2:B1812,B1812),COUNTIFS($B$2:B1812,B1812,$E$2:E1812,"&gt;0")),"")</f>
        <v/>
      </c>
    </row>
    <row r="1813" spans="1:16" x14ac:dyDescent="0.35">
      <c r="A1813" s="51" t="str">
        <f t="shared" si="84"/>
        <v/>
      </c>
      <c r="B1813" s="102"/>
      <c r="C1813" s="4"/>
      <c r="D1813" s="14"/>
      <c r="E1813" s="14"/>
      <c r="F1813" s="14"/>
      <c r="G1813" s="82"/>
      <c r="H1813" s="107" t="str">
        <f>IF(B1813&lt;&gt;"",IF(OR(O1813=0,O1813=999),"",SUMIFS($E$2:E1813,$A$2:A1813,A1813)-SUMIFS($F$2:F1813,$A$2:A1813,A1813)),"")</f>
        <v/>
      </c>
      <c r="I1813" s="109" t="str">
        <f t="shared" si="86"/>
        <v/>
      </c>
      <c r="J1813" s="113"/>
      <c r="K1813" s="90"/>
      <c r="L1813" s="73"/>
      <c r="M1813" s="69" t="str">
        <f>IF(C1813&lt;&gt;"",DailyLog!$S$3,"")</f>
        <v/>
      </c>
      <c r="N1813" s="56" t="str">
        <f t="shared" si="85"/>
        <v/>
      </c>
      <c r="O1813" s="53" t="str">
        <f>IF($B1813&lt;&gt;"",IF(ISNUMBER(_xlfn.XMATCH($B1813,Language!$A$6:$E$6)),0,IF(ISNUMBER(_xlfn.XMATCH($B1813,Language!$A$29:$E$29)),'Lista de Prestatarios'!$B$3,VLOOKUP(B1813,'Lista de Prestatarios'!$A$2:$B$500,2,FALSE))),"")</f>
        <v/>
      </c>
      <c r="P1813" s="58" t="str">
        <f>IF(B1813&lt;&gt;"",IF(OR(D1813&gt;0,G1813&gt;0),COUNTIF($B$2:B1813,B1813),COUNTIFS($B$2:B1813,B1813,$E$2:E1813,"&gt;0")),"")</f>
        <v/>
      </c>
    </row>
    <row r="1814" spans="1:16" x14ac:dyDescent="0.35">
      <c r="A1814" s="51" t="str">
        <f t="shared" si="84"/>
        <v/>
      </c>
      <c r="B1814" s="102"/>
      <c r="C1814" s="4"/>
      <c r="D1814" s="14"/>
      <c r="E1814" s="14"/>
      <c r="F1814" s="14"/>
      <c r="G1814" s="82"/>
      <c r="H1814" s="107" t="str">
        <f>IF(B1814&lt;&gt;"",IF(OR(O1814=0,O1814=999),"",SUMIFS($E$2:E1814,$A$2:A1814,A1814)-SUMIFS($F$2:F1814,$A$2:A1814,A1814)),"")</f>
        <v/>
      </c>
      <c r="I1814" s="109" t="str">
        <f t="shared" si="86"/>
        <v/>
      </c>
      <c r="J1814" s="113"/>
      <c r="K1814" s="90"/>
      <c r="L1814" s="73"/>
      <c r="M1814" s="69" t="str">
        <f>IF(C1814&lt;&gt;"",DailyLog!$S$3,"")</f>
        <v/>
      </c>
      <c r="N1814" s="56" t="str">
        <f t="shared" si="85"/>
        <v/>
      </c>
      <c r="O1814" s="53" t="str">
        <f>IF($B1814&lt;&gt;"",IF(ISNUMBER(_xlfn.XMATCH($B1814,Language!$A$6:$E$6)),0,IF(ISNUMBER(_xlfn.XMATCH($B1814,Language!$A$29:$E$29)),'Lista de Prestatarios'!$B$3,VLOOKUP(B1814,'Lista de Prestatarios'!$A$2:$B$500,2,FALSE))),"")</f>
        <v/>
      </c>
      <c r="P1814" s="58" t="str">
        <f>IF(B1814&lt;&gt;"",IF(OR(D1814&gt;0,G1814&gt;0),COUNTIF($B$2:B1814,B1814),COUNTIFS($B$2:B1814,B1814,$E$2:E1814,"&gt;0")),"")</f>
        <v/>
      </c>
    </row>
    <row r="1815" spans="1:16" x14ac:dyDescent="0.35">
      <c r="A1815" s="51" t="str">
        <f t="shared" si="84"/>
        <v/>
      </c>
      <c r="B1815" s="102"/>
      <c r="C1815" s="4"/>
      <c r="D1815" s="14"/>
      <c r="E1815" s="14"/>
      <c r="F1815" s="14"/>
      <c r="G1815" s="82"/>
      <c r="H1815" s="107" t="str">
        <f>IF(B1815&lt;&gt;"",IF(OR(O1815=0,O1815=999),"",SUMIFS($E$2:E1815,$A$2:A1815,A1815)-SUMIFS($F$2:F1815,$A$2:A1815,A1815)),"")</f>
        <v/>
      </c>
      <c r="I1815" s="109" t="str">
        <f t="shared" si="86"/>
        <v/>
      </c>
      <c r="J1815" s="113"/>
      <c r="K1815" s="90"/>
      <c r="L1815" s="73"/>
      <c r="M1815" s="69" t="str">
        <f>IF(C1815&lt;&gt;"",DailyLog!$S$3,"")</f>
        <v/>
      </c>
      <c r="N1815" s="56" t="str">
        <f t="shared" si="85"/>
        <v/>
      </c>
      <c r="O1815" s="53" t="str">
        <f>IF($B1815&lt;&gt;"",IF(ISNUMBER(_xlfn.XMATCH($B1815,Language!$A$6:$E$6)),0,IF(ISNUMBER(_xlfn.XMATCH($B1815,Language!$A$29:$E$29)),'Lista de Prestatarios'!$B$3,VLOOKUP(B1815,'Lista de Prestatarios'!$A$2:$B$500,2,FALSE))),"")</f>
        <v/>
      </c>
      <c r="P1815" s="58" t="str">
        <f>IF(B1815&lt;&gt;"",IF(OR(D1815&gt;0,G1815&gt;0),COUNTIF($B$2:B1815,B1815),COUNTIFS($B$2:B1815,B1815,$E$2:E1815,"&gt;0")),"")</f>
        <v/>
      </c>
    </row>
    <row r="1816" spans="1:16" x14ac:dyDescent="0.35">
      <c r="A1816" s="51" t="str">
        <f t="shared" si="84"/>
        <v/>
      </c>
      <c r="B1816" s="102"/>
      <c r="C1816" s="4"/>
      <c r="D1816" s="14"/>
      <c r="E1816" s="14"/>
      <c r="F1816" s="14"/>
      <c r="G1816" s="82"/>
      <c r="H1816" s="107" t="str">
        <f>IF(B1816&lt;&gt;"",IF(OR(O1816=0,O1816=999),"",SUMIFS($E$2:E1816,$A$2:A1816,A1816)-SUMIFS($F$2:F1816,$A$2:A1816,A1816)),"")</f>
        <v/>
      </c>
      <c r="I1816" s="109" t="str">
        <f t="shared" si="86"/>
        <v/>
      </c>
      <c r="J1816" s="113"/>
      <c r="K1816" s="90"/>
      <c r="L1816" s="73"/>
      <c r="M1816" s="69" t="str">
        <f>IF(C1816&lt;&gt;"",DailyLog!$S$3,"")</f>
        <v/>
      </c>
      <c r="N1816" s="56" t="str">
        <f t="shared" si="85"/>
        <v/>
      </c>
      <c r="O1816" s="53" t="str">
        <f>IF($B1816&lt;&gt;"",IF(ISNUMBER(_xlfn.XMATCH($B1816,Language!$A$6:$E$6)),0,IF(ISNUMBER(_xlfn.XMATCH($B1816,Language!$A$29:$E$29)),'Lista de Prestatarios'!$B$3,VLOOKUP(B1816,'Lista de Prestatarios'!$A$2:$B$500,2,FALSE))),"")</f>
        <v/>
      </c>
      <c r="P1816" s="58" t="str">
        <f>IF(B1816&lt;&gt;"",IF(OR(D1816&gt;0,G1816&gt;0),COUNTIF($B$2:B1816,B1816),COUNTIFS($B$2:B1816,B1816,$E$2:E1816,"&gt;0")),"")</f>
        <v/>
      </c>
    </row>
    <row r="1817" spans="1:16" x14ac:dyDescent="0.35">
      <c r="A1817" s="51" t="str">
        <f t="shared" si="84"/>
        <v/>
      </c>
      <c r="B1817" s="102"/>
      <c r="C1817" s="4"/>
      <c r="D1817" s="14"/>
      <c r="E1817" s="14"/>
      <c r="F1817" s="14"/>
      <c r="G1817" s="82"/>
      <c r="H1817" s="107" t="str">
        <f>IF(B1817&lt;&gt;"",IF(OR(O1817=0,O1817=999),"",SUMIFS($E$2:E1817,$A$2:A1817,A1817)-SUMIFS($F$2:F1817,$A$2:A1817,A1817)),"")</f>
        <v/>
      </c>
      <c r="I1817" s="109" t="str">
        <f t="shared" si="86"/>
        <v/>
      </c>
      <c r="J1817" s="113"/>
      <c r="K1817" s="90"/>
      <c r="L1817" s="73"/>
      <c r="M1817" s="69" t="str">
        <f>IF(C1817&lt;&gt;"",DailyLog!$S$3,"")</f>
        <v/>
      </c>
      <c r="N1817" s="56" t="str">
        <f t="shared" si="85"/>
        <v/>
      </c>
      <c r="O1817" s="53" t="str">
        <f>IF($B1817&lt;&gt;"",IF(ISNUMBER(_xlfn.XMATCH($B1817,Language!$A$6:$E$6)),0,IF(ISNUMBER(_xlfn.XMATCH($B1817,Language!$A$29:$E$29)),'Lista de Prestatarios'!$B$3,VLOOKUP(B1817,'Lista de Prestatarios'!$A$2:$B$500,2,FALSE))),"")</f>
        <v/>
      </c>
      <c r="P1817" s="58" t="str">
        <f>IF(B1817&lt;&gt;"",IF(OR(D1817&gt;0,G1817&gt;0),COUNTIF($B$2:B1817,B1817),COUNTIFS($B$2:B1817,B1817,$E$2:E1817,"&gt;0")),"")</f>
        <v/>
      </c>
    </row>
    <row r="1818" spans="1:16" x14ac:dyDescent="0.35">
      <c r="A1818" s="51" t="str">
        <f t="shared" si="84"/>
        <v/>
      </c>
      <c r="B1818" s="102"/>
      <c r="C1818" s="4"/>
      <c r="D1818" s="14"/>
      <c r="E1818" s="14"/>
      <c r="F1818" s="14"/>
      <c r="G1818" s="82"/>
      <c r="H1818" s="107" t="str">
        <f>IF(B1818&lt;&gt;"",IF(OR(O1818=0,O1818=999),"",SUMIFS($E$2:E1818,$A$2:A1818,A1818)-SUMIFS($F$2:F1818,$A$2:A1818,A1818)),"")</f>
        <v/>
      </c>
      <c r="I1818" s="109" t="str">
        <f t="shared" si="86"/>
        <v/>
      </c>
      <c r="J1818" s="113"/>
      <c r="K1818" s="90"/>
      <c r="L1818" s="73"/>
      <c r="M1818" s="69" t="str">
        <f>IF(C1818&lt;&gt;"",DailyLog!$S$3,"")</f>
        <v/>
      </c>
      <c r="N1818" s="56" t="str">
        <f t="shared" si="85"/>
        <v/>
      </c>
      <c r="O1818" s="53" t="str">
        <f>IF($B1818&lt;&gt;"",IF(ISNUMBER(_xlfn.XMATCH($B1818,Language!$A$6:$E$6)),0,IF(ISNUMBER(_xlfn.XMATCH($B1818,Language!$A$29:$E$29)),'Lista de Prestatarios'!$B$3,VLOOKUP(B1818,'Lista de Prestatarios'!$A$2:$B$500,2,FALSE))),"")</f>
        <v/>
      </c>
      <c r="P1818" s="58" t="str">
        <f>IF(B1818&lt;&gt;"",IF(OR(D1818&gt;0,G1818&gt;0),COUNTIF($B$2:B1818,B1818),COUNTIFS($B$2:B1818,B1818,$E$2:E1818,"&gt;0")),"")</f>
        <v/>
      </c>
    </row>
    <row r="1819" spans="1:16" x14ac:dyDescent="0.35">
      <c r="A1819" s="51" t="str">
        <f t="shared" si="84"/>
        <v/>
      </c>
      <c r="B1819" s="102"/>
      <c r="C1819" s="4"/>
      <c r="D1819" s="14"/>
      <c r="E1819" s="14"/>
      <c r="F1819" s="14"/>
      <c r="G1819" s="82"/>
      <c r="H1819" s="107" t="str">
        <f>IF(B1819&lt;&gt;"",IF(OR(O1819=0,O1819=999),"",SUMIFS($E$2:E1819,$A$2:A1819,A1819)-SUMIFS($F$2:F1819,$A$2:A1819,A1819)),"")</f>
        <v/>
      </c>
      <c r="I1819" s="109" t="str">
        <f t="shared" si="86"/>
        <v/>
      </c>
      <c r="J1819" s="113"/>
      <c r="K1819" s="90"/>
      <c r="L1819" s="73"/>
      <c r="M1819" s="69" t="str">
        <f>IF(C1819&lt;&gt;"",DailyLog!$S$3,"")</f>
        <v/>
      </c>
      <c r="N1819" s="56" t="str">
        <f t="shared" si="85"/>
        <v/>
      </c>
      <c r="O1819" s="53" t="str">
        <f>IF($B1819&lt;&gt;"",IF(ISNUMBER(_xlfn.XMATCH($B1819,Language!$A$6:$E$6)),0,IF(ISNUMBER(_xlfn.XMATCH($B1819,Language!$A$29:$E$29)),'Lista de Prestatarios'!$B$3,VLOOKUP(B1819,'Lista de Prestatarios'!$A$2:$B$500,2,FALSE))),"")</f>
        <v/>
      </c>
      <c r="P1819" s="58" t="str">
        <f>IF(B1819&lt;&gt;"",IF(OR(D1819&gt;0,G1819&gt;0),COUNTIF($B$2:B1819,B1819),COUNTIFS($B$2:B1819,B1819,$E$2:E1819,"&gt;0")),"")</f>
        <v/>
      </c>
    </row>
    <row r="1820" spans="1:16" x14ac:dyDescent="0.35">
      <c r="A1820" s="51" t="str">
        <f t="shared" si="84"/>
        <v/>
      </c>
      <c r="B1820" s="102"/>
      <c r="C1820" s="4"/>
      <c r="D1820" s="14"/>
      <c r="E1820" s="14"/>
      <c r="F1820" s="14"/>
      <c r="G1820" s="82"/>
      <c r="H1820" s="107" t="str">
        <f>IF(B1820&lt;&gt;"",IF(OR(O1820=0,O1820=999),"",SUMIFS($E$2:E1820,$A$2:A1820,A1820)-SUMIFS($F$2:F1820,$A$2:A1820,A1820)),"")</f>
        <v/>
      </c>
      <c r="I1820" s="109" t="str">
        <f t="shared" si="86"/>
        <v/>
      </c>
      <c r="J1820" s="113"/>
      <c r="K1820" s="90"/>
      <c r="L1820" s="73"/>
      <c r="M1820" s="69" t="str">
        <f>IF(C1820&lt;&gt;"",DailyLog!$S$3,"")</f>
        <v/>
      </c>
      <c r="N1820" s="56" t="str">
        <f t="shared" si="85"/>
        <v/>
      </c>
      <c r="O1820" s="53" t="str">
        <f>IF($B1820&lt;&gt;"",IF(ISNUMBER(_xlfn.XMATCH($B1820,Language!$A$6:$E$6)),0,IF(ISNUMBER(_xlfn.XMATCH($B1820,Language!$A$29:$E$29)),'Lista de Prestatarios'!$B$3,VLOOKUP(B1820,'Lista de Prestatarios'!$A$2:$B$500,2,FALSE))),"")</f>
        <v/>
      </c>
      <c r="P1820" s="58" t="str">
        <f>IF(B1820&lt;&gt;"",IF(OR(D1820&gt;0,G1820&gt;0),COUNTIF($B$2:B1820,B1820),COUNTIFS($B$2:B1820,B1820,$E$2:E1820,"&gt;0")),"")</f>
        <v/>
      </c>
    </row>
    <row r="1821" spans="1:16" x14ac:dyDescent="0.35">
      <c r="A1821" s="51" t="str">
        <f t="shared" si="84"/>
        <v/>
      </c>
      <c r="B1821" s="102"/>
      <c r="C1821" s="4"/>
      <c r="D1821" s="14"/>
      <c r="E1821" s="14"/>
      <c r="F1821" s="14"/>
      <c r="G1821" s="82"/>
      <c r="H1821" s="107" t="str">
        <f>IF(B1821&lt;&gt;"",IF(OR(O1821=0,O1821=999),"",SUMIFS($E$2:E1821,$A$2:A1821,A1821)-SUMIFS($F$2:F1821,$A$2:A1821,A1821)),"")</f>
        <v/>
      </c>
      <c r="I1821" s="109" t="str">
        <f t="shared" si="86"/>
        <v/>
      </c>
      <c r="J1821" s="113"/>
      <c r="K1821" s="90"/>
      <c r="L1821" s="73"/>
      <c r="M1821" s="69" t="str">
        <f>IF(C1821&lt;&gt;"",DailyLog!$S$3,"")</f>
        <v/>
      </c>
      <c r="N1821" s="56" t="str">
        <f t="shared" si="85"/>
        <v/>
      </c>
      <c r="O1821" s="53" t="str">
        <f>IF($B1821&lt;&gt;"",IF(ISNUMBER(_xlfn.XMATCH($B1821,Language!$A$6:$E$6)),0,IF(ISNUMBER(_xlfn.XMATCH($B1821,Language!$A$29:$E$29)),'Lista de Prestatarios'!$B$3,VLOOKUP(B1821,'Lista de Prestatarios'!$A$2:$B$500,2,FALSE))),"")</f>
        <v/>
      </c>
      <c r="P1821" s="58" t="str">
        <f>IF(B1821&lt;&gt;"",IF(OR(D1821&gt;0,G1821&gt;0),COUNTIF($B$2:B1821,B1821),COUNTIFS($B$2:B1821,B1821,$E$2:E1821,"&gt;0")),"")</f>
        <v/>
      </c>
    </row>
    <row r="1822" spans="1:16" x14ac:dyDescent="0.35">
      <c r="A1822" s="51" t="str">
        <f t="shared" si="84"/>
        <v/>
      </c>
      <c r="B1822" s="102"/>
      <c r="C1822" s="4"/>
      <c r="D1822" s="14"/>
      <c r="E1822" s="14"/>
      <c r="F1822" s="14"/>
      <c r="G1822" s="82"/>
      <c r="H1822" s="107" t="str">
        <f>IF(B1822&lt;&gt;"",IF(OR(O1822=0,O1822=999),"",SUMIFS($E$2:E1822,$A$2:A1822,A1822)-SUMIFS($F$2:F1822,$A$2:A1822,A1822)),"")</f>
        <v/>
      </c>
      <c r="I1822" s="109" t="str">
        <f t="shared" si="86"/>
        <v/>
      </c>
      <c r="J1822" s="113"/>
      <c r="K1822" s="90"/>
      <c r="L1822" s="73"/>
      <c r="M1822" s="69" t="str">
        <f>IF(C1822&lt;&gt;"",DailyLog!$S$3,"")</f>
        <v/>
      </c>
      <c r="N1822" s="56" t="str">
        <f t="shared" si="85"/>
        <v/>
      </c>
      <c r="O1822" s="53" t="str">
        <f>IF($B1822&lt;&gt;"",IF(ISNUMBER(_xlfn.XMATCH($B1822,Language!$A$6:$E$6)),0,IF(ISNUMBER(_xlfn.XMATCH($B1822,Language!$A$29:$E$29)),'Lista de Prestatarios'!$B$3,VLOOKUP(B1822,'Lista de Prestatarios'!$A$2:$B$500,2,FALSE))),"")</f>
        <v/>
      </c>
      <c r="P1822" s="58" t="str">
        <f>IF(B1822&lt;&gt;"",IF(OR(D1822&gt;0,G1822&gt;0),COUNTIF($B$2:B1822,B1822),COUNTIFS($B$2:B1822,B1822,$E$2:E1822,"&gt;0")),"")</f>
        <v/>
      </c>
    </row>
    <row r="1823" spans="1:16" x14ac:dyDescent="0.35">
      <c r="A1823" s="51" t="str">
        <f t="shared" si="84"/>
        <v/>
      </c>
      <c r="B1823" s="102"/>
      <c r="C1823" s="4"/>
      <c r="D1823" s="14"/>
      <c r="E1823" s="14"/>
      <c r="F1823" s="14"/>
      <c r="G1823" s="82"/>
      <c r="H1823" s="107" t="str">
        <f>IF(B1823&lt;&gt;"",IF(OR(O1823=0,O1823=999),"",SUMIFS($E$2:E1823,$A$2:A1823,A1823)-SUMIFS($F$2:F1823,$A$2:A1823,A1823)),"")</f>
        <v/>
      </c>
      <c r="I1823" s="109" t="str">
        <f t="shared" si="86"/>
        <v/>
      </c>
      <c r="J1823" s="113"/>
      <c r="K1823" s="90"/>
      <c r="L1823" s="73"/>
      <c r="M1823" s="69" t="str">
        <f>IF(C1823&lt;&gt;"",DailyLog!$S$3,"")</f>
        <v/>
      </c>
      <c r="N1823" s="56" t="str">
        <f t="shared" si="85"/>
        <v/>
      </c>
      <c r="O1823" s="53" t="str">
        <f>IF($B1823&lt;&gt;"",IF(ISNUMBER(_xlfn.XMATCH($B1823,Language!$A$6:$E$6)),0,IF(ISNUMBER(_xlfn.XMATCH($B1823,Language!$A$29:$E$29)),'Lista de Prestatarios'!$B$3,VLOOKUP(B1823,'Lista de Prestatarios'!$A$2:$B$500,2,FALSE))),"")</f>
        <v/>
      </c>
      <c r="P1823" s="58" t="str">
        <f>IF(B1823&lt;&gt;"",IF(OR(D1823&gt;0,G1823&gt;0),COUNTIF($B$2:B1823,B1823),COUNTIFS($B$2:B1823,B1823,$E$2:E1823,"&gt;0")),"")</f>
        <v/>
      </c>
    </row>
    <row r="1824" spans="1:16" x14ac:dyDescent="0.35">
      <c r="A1824" s="51" t="str">
        <f t="shared" si="84"/>
        <v/>
      </c>
      <c r="B1824" s="102"/>
      <c r="C1824" s="4"/>
      <c r="D1824" s="14"/>
      <c r="E1824" s="14"/>
      <c r="F1824" s="14"/>
      <c r="G1824" s="82"/>
      <c r="H1824" s="107" t="str">
        <f>IF(B1824&lt;&gt;"",IF(OR(O1824=0,O1824=999),"",SUMIFS($E$2:E1824,$A$2:A1824,A1824)-SUMIFS($F$2:F1824,$A$2:A1824,A1824)),"")</f>
        <v/>
      </c>
      <c r="I1824" s="109" t="str">
        <f t="shared" si="86"/>
        <v/>
      </c>
      <c r="J1824" s="113"/>
      <c r="K1824" s="90"/>
      <c r="L1824" s="73"/>
      <c r="M1824" s="69" t="str">
        <f>IF(C1824&lt;&gt;"",DailyLog!$S$3,"")</f>
        <v/>
      </c>
      <c r="N1824" s="56" t="str">
        <f t="shared" si="85"/>
        <v/>
      </c>
      <c r="O1824" s="53" t="str">
        <f>IF($B1824&lt;&gt;"",IF(ISNUMBER(_xlfn.XMATCH($B1824,Language!$A$6:$E$6)),0,IF(ISNUMBER(_xlfn.XMATCH($B1824,Language!$A$29:$E$29)),'Lista de Prestatarios'!$B$3,VLOOKUP(B1824,'Lista de Prestatarios'!$A$2:$B$500,2,FALSE))),"")</f>
        <v/>
      </c>
      <c r="P1824" s="58" t="str">
        <f>IF(B1824&lt;&gt;"",IF(OR(D1824&gt;0,G1824&gt;0),COUNTIF($B$2:B1824,B1824),COUNTIFS($B$2:B1824,B1824,$E$2:E1824,"&gt;0")),"")</f>
        <v/>
      </c>
    </row>
    <row r="1825" spans="1:16" x14ac:dyDescent="0.35">
      <c r="A1825" s="51" t="str">
        <f t="shared" si="84"/>
        <v/>
      </c>
      <c r="B1825" s="102"/>
      <c r="C1825" s="4"/>
      <c r="D1825" s="14"/>
      <c r="E1825" s="14"/>
      <c r="F1825" s="14"/>
      <c r="G1825" s="82"/>
      <c r="H1825" s="107" t="str">
        <f>IF(B1825&lt;&gt;"",IF(OR(O1825=0,O1825=999),"",SUMIFS($E$2:E1825,$A$2:A1825,A1825)-SUMIFS($F$2:F1825,$A$2:A1825,A1825)),"")</f>
        <v/>
      </c>
      <c r="I1825" s="109" t="str">
        <f t="shared" si="86"/>
        <v/>
      </c>
      <c r="J1825" s="113"/>
      <c r="K1825" s="90"/>
      <c r="L1825" s="73"/>
      <c r="M1825" s="69" t="str">
        <f>IF(C1825&lt;&gt;"",DailyLog!$S$3,"")</f>
        <v/>
      </c>
      <c r="N1825" s="56" t="str">
        <f t="shared" si="85"/>
        <v/>
      </c>
      <c r="O1825" s="53" t="str">
        <f>IF($B1825&lt;&gt;"",IF(ISNUMBER(_xlfn.XMATCH($B1825,Language!$A$6:$E$6)),0,IF(ISNUMBER(_xlfn.XMATCH($B1825,Language!$A$29:$E$29)),'Lista de Prestatarios'!$B$3,VLOOKUP(B1825,'Lista de Prestatarios'!$A$2:$B$500,2,FALSE))),"")</f>
        <v/>
      </c>
      <c r="P1825" s="58" t="str">
        <f>IF(B1825&lt;&gt;"",IF(OR(D1825&gt;0,G1825&gt;0),COUNTIF($B$2:B1825,B1825),COUNTIFS($B$2:B1825,B1825,$E$2:E1825,"&gt;0")),"")</f>
        <v/>
      </c>
    </row>
    <row r="1826" spans="1:16" x14ac:dyDescent="0.35">
      <c r="A1826" s="51" t="str">
        <f t="shared" si="84"/>
        <v/>
      </c>
      <c r="B1826" s="102"/>
      <c r="C1826" s="4"/>
      <c r="D1826" s="14"/>
      <c r="E1826" s="14"/>
      <c r="F1826" s="14"/>
      <c r="G1826" s="82"/>
      <c r="H1826" s="107" t="str">
        <f>IF(B1826&lt;&gt;"",IF(OR(O1826=0,O1826=999),"",SUMIFS($E$2:E1826,$A$2:A1826,A1826)-SUMIFS($F$2:F1826,$A$2:A1826,A1826)),"")</f>
        <v/>
      </c>
      <c r="I1826" s="109" t="str">
        <f t="shared" si="86"/>
        <v/>
      </c>
      <c r="J1826" s="113"/>
      <c r="K1826" s="90"/>
      <c r="L1826" s="73"/>
      <c r="M1826" s="69" t="str">
        <f>IF(C1826&lt;&gt;"",DailyLog!$S$3,"")</f>
        <v/>
      </c>
      <c r="N1826" s="56" t="str">
        <f t="shared" si="85"/>
        <v/>
      </c>
      <c r="O1826" s="53" t="str">
        <f>IF($B1826&lt;&gt;"",IF(ISNUMBER(_xlfn.XMATCH($B1826,Language!$A$6:$E$6)),0,IF(ISNUMBER(_xlfn.XMATCH($B1826,Language!$A$29:$E$29)),'Lista de Prestatarios'!$B$3,VLOOKUP(B1826,'Lista de Prestatarios'!$A$2:$B$500,2,FALSE))),"")</f>
        <v/>
      </c>
      <c r="P1826" s="58" t="str">
        <f>IF(B1826&lt;&gt;"",IF(OR(D1826&gt;0,G1826&gt;0),COUNTIF($B$2:B1826,B1826),COUNTIFS($B$2:B1826,B1826,$E$2:E1826,"&gt;0")),"")</f>
        <v/>
      </c>
    </row>
    <row r="1827" spans="1:16" x14ac:dyDescent="0.35">
      <c r="A1827" s="51" t="str">
        <f t="shared" si="84"/>
        <v/>
      </c>
      <c r="B1827" s="102"/>
      <c r="C1827" s="4"/>
      <c r="D1827" s="14"/>
      <c r="E1827" s="14"/>
      <c r="F1827" s="14"/>
      <c r="G1827" s="82"/>
      <c r="H1827" s="107" t="str">
        <f>IF(B1827&lt;&gt;"",IF(OR(O1827=0,O1827=999),"",SUMIFS($E$2:E1827,$A$2:A1827,A1827)-SUMIFS($F$2:F1827,$A$2:A1827,A1827)),"")</f>
        <v/>
      </c>
      <c r="I1827" s="109" t="str">
        <f t="shared" si="86"/>
        <v/>
      </c>
      <c r="J1827" s="113"/>
      <c r="K1827" s="90"/>
      <c r="L1827" s="73"/>
      <c r="M1827" s="69" t="str">
        <f>IF(C1827&lt;&gt;"",DailyLog!$S$3,"")</f>
        <v/>
      </c>
      <c r="N1827" s="56" t="str">
        <f t="shared" si="85"/>
        <v/>
      </c>
      <c r="O1827" s="53" t="str">
        <f>IF($B1827&lt;&gt;"",IF(ISNUMBER(_xlfn.XMATCH($B1827,Language!$A$6:$E$6)),0,IF(ISNUMBER(_xlfn.XMATCH($B1827,Language!$A$29:$E$29)),'Lista de Prestatarios'!$B$3,VLOOKUP(B1827,'Lista de Prestatarios'!$A$2:$B$500,2,FALSE))),"")</f>
        <v/>
      </c>
      <c r="P1827" s="58" t="str">
        <f>IF(B1827&lt;&gt;"",IF(OR(D1827&gt;0,G1827&gt;0),COUNTIF($B$2:B1827,B1827),COUNTIFS($B$2:B1827,B1827,$E$2:E1827,"&gt;0")),"")</f>
        <v/>
      </c>
    </row>
    <row r="1828" spans="1:16" x14ac:dyDescent="0.35">
      <c r="A1828" s="51" t="str">
        <f t="shared" si="84"/>
        <v/>
      </c>
      <c r="B1828" s="102"/>
      <c r="C1828" s="4"/>
      <c r="D1828" s="14"/>
      <c r="E1828" s="14"/>
      <c r="F1828" s="14"/>
      <c r="G1828" s="82"/>
      <c r="H1828" s="107" t="str">
        <f>IF(B1828&lt;&gt;"",IF(OR(O1828=0,O1828=999),"",SUMIFS($E$2:E1828,$A$2:A1828,A1828)-SUMIFS($F$2:F1828,$A$2:A1828,A1828)),"")</f>
        <v/>
      </c>
      <c r="I1828" s="109" t="str">
        <f t="shared" si="86"/>
        <v/>
      </c>
      <c r="J1828" s="113"/>
      <c r="K1828" s="90"/>
      <c r="L1828" s="73"/>
      <c r="M1828" s="69" t="str">
        <f>IF(C1828&lt;&gt;"",DailyLog!$S$3,"")</f>
        <v/>
      </c>
      <c r="N1828" s="56" t="str">
        <f t="shared" si="85"/>
        <v/>
      </c>
      <c r="O1828" s="53" t="str">
        <f>IF($B1828&lt;&gt;"",IF(ISNUMBER(_xlfn.XMATCH($B1828,Language!$A$6:$E$6)),0,IF(ISNUMBER(_xlfn.XMATCH($B1828,Language!$A$29:$E$29)),'Lista de Prestatarios'!$B$3,VLOOKUP(B1828,'Lista de Prestatarios'!$A$2:$B$500,2,FALSE))),"")</f>
        <v/>
      </c>
      <c r="P1828" s="58" t="str">
        <f>IF(B1828&lt;&gt;"",IF(OR(D1828&gt;0,G1828&gt;0),COUNTIF($B$2:B1828,B1828),COUNTIFS($B$2:B1828,B1828,$E$2:E1828,"&gt;0")),"")</f>
        <v/>
      </c>
    </row>
    <row r="1829" spans="1:16" x14ac:dyDescent="0.35">
      <c r="A1829" s="51" t="str">
        <f t="shared" si="84"/>
        <v/>
      </c>
      <c r="B1829" s="102"/>
      <c r="C1829" s="4"/>
      <c r="D1829" s="14"/>
      <c r="E1829" s="14"/>
      <c r="F1829" s="14"/>
      <c r="G1829" s="82"/>
      <c r="H1829" s="107" t="str">
        <f>IF(B1829&lt;&gt;"",IF(OR(O1829=0,O1829=999),"",SUMIFS($E$2:E1829,$A$2:A1829,A1829)-SUMIFS($F$2:F1829,$A$2:A1829,A1829)),"")</f>
        <v/>
      </c>
      <c r="I1829" s="109" t="str">
        <f t="shared" si="86"/>
        <v/>
      </c>
      <c r="J1829" s="113"/>
      <c r="K1829" s="90"/>
      <c r="L1829" s="73"/>
      <c r="M1829" s="69" t="str">
        <f>IF(C1829&lt;&gt;"",DailyLog!$S$3,"")</f>
        <v/>
      </c>
      <c r="N1829" s="56" t="str">
        <f t="shared" si="85"/>
        <v/>
      </c>
      <c r="O1829" s="53" t="str">
        <f>IF($B1829&lt;&gt;"",IF(ISNUMBER(_xlfn.XMATCH($B1829,Language!$A$6:$E$6)),0,IF(ISNUMBER(_xlfn.XMATCH($B1829,Language!$A$29:$E$29)),'Lista de Prestatarios'!$B$3,VLOOKUP(B1829,'Lista de Prestatarios'!$A$2:$B$500,2,FALSE))),"")</f>
        <v/>
      </c>
      <c r="P1829" s="58" t="str">
        <f>IF(B1829&lt;&gt;"",IF(OR(D1829&gt;0,G1829&gt;0),COUNTIF($B$2:B1829,B1829),COUNTIFS($B$2:B1829,B1829,$E$2:E1829,"&gt;0")),"")</f>
        <v/>
      </c>
    </row>
    <row r="1830" spans="1:16" x14ac:dyDescent="0.35">
      <c r="A1830" s="51" t="str">
        <f t="shared" si="84"/>
        <v/>
      </c>
      <c r="B1830" s="102"/>
      <c r="C1830" s="4"/>
      <c r="D1830" s="14"/>
      <c r="E1830" s="14"/>
      <c r="F1830" s="14"/>
      <c r="G1830" s="82"/>
      <c r="H1830" s="107" t="str">
        <f>IF(B1830&lt;&gt;"",IF(OR(O1830=0,O1830=999),"",SUMIFS($E$2:E1830,$A$2:A1830,A1830)-SUMIFS($F$2:F1830,$A$2:A1830,A1830)),"")</f>
        <v/>
      </c>
      <c r="I1830" s="109" t="str">
        <f t="shared" si="86"/>
        <v/>
      </c>
      <c r="J1830" s="113"/>
      <c r="K1830" s="90"/>
      <c r="L1830" s="73"/>
      <c r="M1830" s="69" t="str">
        <f>IF(C1830&lt;&gt;"",DailyLog!$S$3,"")</f>
        <v/>
      </c>
      <c r="N1830" s="56" t="str">
        <f t="shared" si="85"/>
        <v/>
      </c>
      <c r="O1830" s="53" t="str">
        <f>IF($B1830&lt;&gt;"",IF(ISNUMBER(_xlfn.XMATCH($B1830,Language!$A$6:$E$6)),0,IF(ISNUMBER(_xlfn.XMATCH($B1830,Language!$A$29:$E$29)),'Lista de Prestatarios'!$B$3,VLOOKUP(B1830,'Lista de Prestatarios'!$A$2:$B$500,2,FALSE))),"")</f>
        <v/>
      </c>
      <c r="P1830" s="58" t="str">
        <f>IF(B1830&lt;&gt;"",IF(OR(D1830&gt;0,G1830&gt;0),COUNTIF($B$2:B1830,B1830),COUNTIFS($B$2:B1830,B1830,$E$2:E1830,"&gt;0")),"")</f>
        <v/>
      </c>
    </row>
    <row r="1831" spans="1:16" x14ac:dyDescent="0.35">
      <c r="A1831" s="51" t="str">
        <f t="shared" si="84"/>
        <v/>
      </c>
      <c r="B1831" s="102"/>
      <c r="C1831" s="4"/>
      <c r="D1831" s="14"/>
      <c r="E1831" s="14"/>
      <c r="F1831" s="14"/>
      <c r="G1831" s="82"/>
      <c r="H1831" s="107" t="str">
        <f>IF(B1831&lt;&gt;"",IF(OR(O1831=0,O1831=999),"",SUMIFS($E$2:E1831,$A$2:A1831,A1831)-SUMIFS($F$2:F1831,$A$2:A1831,A1831)),"")</f>
        <v/>
      </c>
      <c r="I1831" s="109" t="str">
        <f t="shared" si="86"/>
        <v/>
      </c>
      <c r="J1831" s="113"/>
      <c r="K1831" s="90"/>
      <c r="L1831" s="73"/>
      <c r="M1831" s="69" t="str">
        <f>IF(C1831&lt;&gt;"",DailyLog!$S$3,"")</f>
        <v/>
      </c>
      <c r="N1831" s="56" t="str">
        <f t="shared" si="85"/>
        <v/>
      </c>
      <c r="O1831" s="53" t="str">
        <f>IF($B1831&lt;&gt;"",IF(ISNUMBER(_xlfn.XMATCH($B1831,Language!$A$6:$E$6)),0,IF(ISNUMBER(_xlfn.XMATCH($B1831,Language!$A$29:$E$29)),'Lista de Prestatarios'!$B$3,VLOOKUP(B1831,'Lista de Prestatarios'!$A$2:$B$500,2,FALSE))),"")</f>
        <v/>
      </c>
      <c r="P1831" s="58" t="str">
        <f>IF(B1831&lt;&gt;"",IF(OR(D1831&gt;0,G1831&gt;0),COUNTIF($B$2:B1831,B1831),COUNTIFS($B$2:B1831,B1831,$E$2:E1831,"&gt;0")),"")</f>
        <v/>
      </c>
    </row>
    <row r="1832" spans="1:16" x14ac:dyDescent="0.35">
      <c r="A1832" s="51" t="str">
        <f t="shared" si="84"/>
        <v/>
      </c>
      <c r="B1832" s="102"/>
      <c r="C1832" s="4"/>
      <c r="D1832" s="14"/>
      <c r="E1832" s="14"/>
      <c r="F1832" s="14"/>
      <c r="G1832" s="82"/>
      <c r="H1832" s="107" t="str">
        <f>IF(B1832&lt;&gt;"",IF(OR(O1832=0,O1832=999),"",SUMIFS($E$2:E1832,$A$2:A1832,A1832)-SUMIFS($F$2:F1832,$A$2:A1832,A1832)),"")</f>
        <v/>
      </c>
      <c r="I1832" s="109" t="str">
        <f t="shared" si="86"/>
        <v/>
      </c>
      <c r="J1832" s="113"/>
      <c r="K1832" s="90"/>
      <c r="L1832" s="73"/>
      <c r="M1832" s="69" t="str">
        <f>IF(C1832&lt;&gt;"",DailyLog!$S$3,"")</f>
        <v/>
      </c>
      <c r="N1832" s="56" t="str">
        <f t="shared" si="85"/>
        <v/>
      </c>
      <c r="O1832" s="53" t="str">
        <f>IF($B1832&lt;&gt;"",IF(ISNUMBER(_xlfn.XMATCH($B1832,Language!$A$6:$E$6)),0,IF(ISNUMBER(_xlfn.XMATCH($B1832,Language!$A$29:$E$29)),'Lista de Prestatarios'!$B$3,VLOOKUP(B1832,'Lista de Prestatarios'!$A$2:$B$500,2,FALSE))),"")</f>
        <v/>
      </c>
      <c r="P1832" s="58" t="str">
        <f>IF(B1832&lt;&gt;"",IF(OR(D1832&gt;0,G1832&gt;0),COUNTIF($B$2:B1832,B1832),COUNTIFS($B$2:B1832,B1832,$E$2:E1832,"&gt;0")),"")</f>
        <v/>
      </c>
    </row>
    <row r="1833" spans="1:16" x14ac:dyDescent="0.35">
      <c r="A1833" s="51" t="str">
        <f t="shared" si="84"/>
        <v/>
      </c>
      <c r="B1833" s="102"/>
      <c r="C1833" s="4"/>
      <c r="D1833" s="14"/>
      <c r="E1833" s="14"/>
      <c r="F1833" s="14"/>
      <c r="G1833" s="82"/>
      <c r="H1833" s="107" t="str">
        <f>IF(B1833&lt;&gt;"",IF(OR(O1833=0,O1833=999),"",SUMIFS($E$2:E1833,$A$2:A1833,A1833)-SUMIFS($F$2:F1833,$A$2:A1833,A1833)),"")</f>
        <v/>
      </c>
      <c r="I1833" s="109" t="str">
        <f t="shared" si="86"/>
        <v/>
      </c>
      <c r="J1833" s="113"/>
      <c r="K1833" s="90"/>
      <c r="L1833" s="73"/>
      <c r="M1833" s="69" t="str">
        <f>IF(C1833&lt;&gt;"",DailyLog!$S$3,"")</f>
        <v/>
      </c>
      <c r="N1833" s="56" t="str">
        <f t="shared" si="85"/>
        <v/>
      </c>
      <c r="O1833" s="53" t="str">
        <f>IF($B1833&lt;&gt;"",IF(ISNUMBER(_xlfn.XMATCH($B1833,Language!$A$6:$E$6)),0,IF(ISNUMBER(_xlfn.XMATCH($B1833,Language!$A$29:$E$29)),'Lista de Prestatarios'!$B$3,VLOOKUP(B1833,'Lista de Prestatarios'!$A$2:$B$500,2,FALSE))),"")</f>
        <v/>
      </c>
      <c r="P1833" s="58" t="str">
        <f>IF(B1833&lt;&gt;"",IF(OR(D1833&gt;0,G1833&gt;0),COUNTIF($B$2:B1833,B1833),COUNTIFS($B$2:B1833,B1833,$E$2:E1833,"&gt;0")),"")</f>
        <v/>
      </c>
    </row>
    <row r="1834" spans="1:16" x14ac:dyDescent="0.35">
      <c r="A1834" s="51" t="str">
        <f t="shared" si="84"/>
        <v/>
      </c>
      <c r="B1834" s="102"/>
      <c r="C1834" s="4"/>
      <c r="D1834" s="14"/>
      <c r="E1834" s="14"/>
      <c r="F1834" s="14"/>
      <c r="G1834" s="82"/>
      <c r="H1834" s="107" t="str">
        <f>IF(B1834&lt;&gt;"",IF(OR(O1834=0,O1834=999),"",SUMIFS($E$2:E1834,$A$2:A1834,A1834)-SUMIFS($F$2:F1834,$A$2:A1834,A1834)),"")</f>
        <v/>
      </c>
      <c r="I1834" s="109" t="str">
        <f t="shared" si="86"/>
        <v/>
      </c>
      <c r="J1834" s="113"/>
      <c r="K1834" s="90"/>
      <c r="L1834" s="73"/>
      <c r="M1834" s="69" t="str">
        <f>IF(C1834&lt;&gt;"",DailyLog!$S$3,"")</f>
        <v/>
      </c>
      <c r="N1834" s="56" t="str">
        <f t="shared" si="85"/>
        <v/>
      </c>
      <c r="O1834" s="53" t="str">
        <f>IF($B1834&lt;&gt;"",IF(ISNUMBER(_xlfn.XMATCH($B1834,Language!$A$6:$E$6)),0,IF(ISNUMBER(_xlfn.XMATCH($B1834,Language!$A$29:$E$29)),'Lista de Prestatarios'!$B$3,VLOOKUP(B1834,'Lista de Prestatarios'!$A$2:$B$500,2,FALSE))),"")</f>
        <v/>
      </c>
      <c r="P1834" s="58" t="str">
        <f>IF(B1834&lt;&gt;"",IF(OR(D1834&gt;0,G1834&gt;0),COUNTIF($B$2:B1834,B1834),COUNTIFS($B$2:B1834,B1834,$E$2:E1834,"&gt;0")),"")</f>
        <v/>
      </c>
    </row>
    <row r="1835" spans="1:16" x14ac:dyDescent="0.35">
      <c r="A1835" s="51" t="str">
        <f t="shared" si="84"/>
        <v/>
      </c>
      <c r="B1835" s="102"/>
      <c r="C1835" s="4"/>
      <c r="D1835" s="14"/>
      <c r="E1835" s="14"/>
      <c r="F1835" s="14"/>
      <c r="G1835" s="82"/>
      <c r="H1835" s="107" t="str">
        <f>IF(B1835&lt;&gt;"",IF(OR(O1835=0,O1835=999),"",SUMIFS($E$2:E1835,$A$2:A1835,A1835)-SUMIFS($F$2:F1835,$A$2:A1835,A1835)),"")</f>
        <v/>
      </c>
      <c r="I1835" s="109" t="str">
        <f t="shared" si="86"/>
        <v/>
      </c>
      <c r="J1835" s="113"/>
      <c r="K1835" s="90"/>
      <c r="L1835" s="73"/>
      <c r="M1835" s="69" t="str">
        <f>IF(C1835&lt;&gt;"",DailyLog!$S$3,"")</f>
        <v/>
      </c>
      <c r="N1835" s="56" t="str">
        <f t="shared" si="85"/>
        <v/>
      </c>
      <c r="O1835" s="53" t="str">
        <f>IF($B1835&lt;&gt;"",IF(ISNUMBER(_xlfn.XMATCH($B1835,Language!$A$6:$E$6)),0,IF(ISNUMBER(_xlfn.XMATCH($B1835,Language!$A$29:$E$29)),'Lista de Prestatarios'!$B$3,VLOOKUP(B1835,'Lista de Prestatarios'!$A$2:$B$500,2,FALSE))),"")</f>
        <v/>
      </c>
      <c r="P1835" s="58" t="str">
        <f>IF(B1835&lt;&gt;"",IF(OR(D1835&gt;0,G1835&gt;0),COUNTIF($B$2:B1835,B1835),COUNTIFS($B$2:B1835,B1835,$E$2:E1835,"&gt;0")),"")</f>
        <v/>
      </c>
    </row>
    <row r="1836" spans="1:16" x14ac:dyDescent="0.35">
      <c r="A1836" s="51" t="str">
        <f t="shared" si="84"/>
        <v/>
      </c>
      <c r="B1836" s="102"/>
      <c r="C1836" s="4"/>
      <c r="D1836" s="14"/>
      <c r="E1836" s="14"/>
      <c r="F1836" s="14"/>
      <c r="G1836" s="82"/>
      <c r="H1836" s="107" t="str">
        <f>IF(B1836&lt;&gt;"",IF(OR(O1836=0,O1836=999),"",SUMIFS($E$2:E1836,$A$2:A1836,A1836)-SUMIFS($F$2:F1836,$A$2:A1836,A1836)),"")</f>
        <v/>
      </c>
      <c r="I1836" s="109" t="str">
        <f t="shared" si="86"/>
        <v/>
      </c>
      <c r="J1836" s="113"/>
      <c r="K1836" s="90"/>
      <c r="L1836" s="73"/>
      <c r="M1836" s="69" t="str">
        <f>IF(C1836&lt;&gt;"",DailyLog!$S$3,"")</f>
        <v/>
      </c>
      <c r="N1836" s="56" t="str">
        <f t="shared" si="85"/>
        <v/>
      </c>
      <c r="O1836" s="53" t="str">
        <f>IF($B1836&lt;&gt;"",IF(ISNUMBER(_xlfn.XMATCH($B1836,Language!$A$6:$E$6)),0,IF(ISNUMBER(_xlfn.XMATCH($B1836,Language!$A$29:$E$29)),'Lista de Prestatarios'!$B$3,VLOOKUP(B1836,'Lista de Prestatarios'!$A$2:$B$500,2,FALSE))),"")</f>
        <v/>
      </c>
      <c r="P1836" s="58" t="str">
        <f>IF(B1836&lt;&gt;"",IF(OR(D1836&gt;0,G1836&gt;0),COUNTIF($B$2:B1836,B1836),COUNTIFS($B$2:B1836,B1836,$E$2:E1836,"&gt;0")),"")</f>
        <v/>
      </c>
    </row>
    <row r="1837" spans="1:16" x14ac:dyDescent="0.35">
      <c r="A1837" s="51" t="str">
        <f t="shared" si="84"/>
        <v/>
      </c>
      <c r="B1837" s="102"/>
      <c r="C1837" s="4"/>
      <c r="D1837" s="14"/>
      <c r="E1837" s="14"/>
      <c r="F1837" s="14"/>
      <c r="G1837" s="82"/>
      <c r="H1837" s="107" t="str">
        <f>IF(B1837&lt;&gt;"",IF(OR(O1837=0,O1837=999),"",SUMIFS($E$2:E1837,$A$2:A1837,A1837)-SUMIFS($F$2:F1837,$A$2:A1837,A1837)),"")</f>
        <v/>
      </c>
      <c r="I1837" s="109" t="str">
        <f t="shared" si="86"/>
        <v/>
      </c>
      <c r="J1837" s="113"/>
      <c r="K1837" s="90"/>
      <c r="L1837" s="73"/>
      <c r="M1837" s="69" t="str">
        <f>IF(C1837&lt;&gt;"",DailyLog!$S$3,"")</f>
        <v/>
      </c>
      <c r="N1837" s="56" t="str">
        <f t="shared" si="85"/>
        <v/>
      </c>
      <c r="O1837" s="53" t="str">
        <f>IF($B1837&lt;&gt;"",IF(ISNUMBER(_xlfn.XMATCH($B1837,Language!$A$6:$E$6)),0,IF(ISNUMBER(_xlfn.XMATCH($B1837,Language!$A$29:$E$29)),'Lista de Prestatarios'!$B$3,VLOOKUP(B1837,'Lista de Prestatarios'!$A$2:$B$500,2,FALSE))),"")</f>
        <v/>
      </c>
      <c r="P1837" s="58" t="str">
        <f>IF(B1837&lt;&gt;"",IF(OR(D1837&gt;0,G1837&gt;0),COUNTIF($B$2:B1837,B1837),COUNTIFS($B$2:B1837,B1837,$E$2:E1837,"&gt;0")),"")</f>
        <v/>
      </c>
    </row>
    <row r="1838" spans="1:16" x14ac:dyDescent="0.35">
      <c r="A1838" s="51" t="str">
        <f t="shared" si="84"/>
        <v/>
      </c>
      <c r="B1838" s="102"/>
      <c r="C1838" s="4"/>
      <c r="D1838" s="14"/>
      <c r="E1838" s="14"/>
      <c r="F1838" s="14"/>
      <c r="G1838" s="82"/>
      <c r="H1838" s="107" t="str">
        <f>IF(B1838&lt;&gt;"",IF(OR(O1838=0,O1838=999),"",SUMIFS($E$2:E1838,$A$2:A1838,A1838)-SUMIFS($F$2:F1838,$A$2:A1838,A1838)),"")</f>
        <v/>
      </c>
      <c r="I1838" s="109" t="str">
        <f t="shared" si="86"/>
        <v/>
      </c>
      <c r="J1838" s="113"/>
      <c r="K1838" s="90"/>
      <c r="L1838" s="73"/>
      <c r="M1838" s="69" t="str">
        <f>IF(C1838&lt;&gt;"",DailyLog!$S$3,"")</f>
        <v/>
      </c>
      <c r="N1838" s="56" t="str">
        <f t="shared" si="85"/>
        <v/>
      </c>
      <c r="O1838" s="53" t="str">
        <f>IF($B1838&lt;&gt;"",IF(ISNUMBER(_xlfn.XMATCH($B1838,Language!$A$6:$E$6)),0,IF(ISNUMBER(_xlfn.XMATCH($B1838,Language!$A$29:$E$29)),'Lista de Prestatarios'!$B$3,VLOOKUP(B1838,'Lista de Prestatarios'!$A$2:$B$500,2,FALSE))),"")</f>
        <v/>
      </c>
      <c r="P1838" s="58" t="str">
        <f>IF(B1838&lt;&gt;"",IF(OR(D1838&gt;0,G1838&gt;0),COUNTIF($B$2:B1838,B1838),COUNTIFS($B$2:B1838,B1838,$E$2:E1838,"&gt;0")),"")</f>
        <v/>
      </c>
    </row>
    <row r="1839" spans="1:16" x14ac:dyDescent="0.35">
      <c r="A1839" s="51" t="str">
        <f t="shared" si="84"/>
        <v/>
      </c>
      <c r="B1839" s="102"/>
      <c r="C1839" s="4"/>
      <c r="D1839" s="14"/>
      <c r="E1839" s="14"/>
      <c r="F1839" s="14"/>
      <c r="G1839" s="82"/>
      <c r="H1839" s="107" t="str">
        <f>IF(B1839&lt;&gt;"",IF(OR(O1839=0,O1839=999),"",SUMIFS($E$2:E1839,$A$2:A1839,A1839)-SUMIFS($F$2:F1839,$A$2:A1839,A1839)),"")</f>
        <v/>
      </c>
      <c r="I1839" s="109" t="str">
        <f t="shared" si="86"/>
        <v/>
      </c>
      <c r="J1839" s="113"/>
      <c r="K1839" s="90"/>
      <c r="L1839" s="73"/>
      <c r="M1839" s="69" t="str">
        <f>IF(C1839&lt;&gt;"",DailyLog!$S$3,"")</f>
        <v/>
      </c>
      <c r="N1839" s="56" t="str">
        <f t="shared" si="85"/>
        <v/>
      </c>
      <c r="O1839" s="53" t="str">
        <f>IF($B1839&lt;&gt;"",IF(ISNUMBER(_xlfn.XMATCH($B1839,Language!$A$6:$E$6)),0,IF(ISNUMBER(_xlfn.XMATCH($B1839,Language!$A$29:$E$29)),'Lista de Prestatarios'!$B$3,VLOOKUP(B1839,'Lista de Prestatarios'!$A$2:$B$500,2,FALSE))),"")</f>
        <v/>
      </c>
      <c r="P1839" s="58" t="str">
        <f>IF(B1839&lt;&gt;"",IF(OR(D1839&gt;0,G1839&gt;0),COUNTIF($B$2:B1839,B1839),COUNTIFS($B$2:B1839,B1839,$E$2:E1839,"&gt;0")),"")</f>
        <v/>
      </c>
    </row>
    <row r="1840" spans="1:16" x14ac:dyDescent="0.35">
      <c r="A1840" s="51" t="str">
        <f t="shared" si="84"/>
        <v/>
      </c>
      <c r="B1840" s="102"/>
      <c r="C1840" s="4"/>
      <c r="D1840" s="14"/>
      <c r="E1840" s="14"/>
      <c r="F1840" s="14"/>
      <c r="G1840" s="82"/>
      <c r="H1840" s="107" t="str">
        <f>IF(B1840&lt;&gt;"",IF(OR(O1840=0,O1840=999),"",SUMIFS($E$2:E1840,$A$2:A1840,A1840)-SUMIFS($F$2:F1840,$A$2:A1840,A1840)),"")</f>
        <v/>
      </c>
      <c r="I1840" s="109" t="str">
        <f t="shared" si="86"/>
        <v/>
      </c>
      <c r="J1840" s="113"/>
      <c r="K1840" s="90"/>
      <c r="L1840" s="73"/>
      <c r="M1840" s="69" t="str">
        <f>IF(C1840&lt;&gt;"",DailyLog!$S$3,"")</f>
        <v/>
      </c>
      <c r="N1840" s="56" t="str">
        <f t="shared" si="85"/>
        <v/>
      </c>
      <c r="O1840" s="53" t="str">
        <f>IF($B1840&lt;&gt;"",IF(ISNUMBER(_xlfn.XMATCH($B1840,Language!$A$6:$E$6)),0,IF(ISNUMBER(_xlfn.XMATCH($B1840,Language!$A$29:$E$29)),'Lista de Prestatarios'!$B$3,VLOOKUP(B1840,'Lista de Prestatarios'!$A$2:$B$500,2,FALSE))),"")</f>
        <v/>
      </c>
      <c r="P1840" s="58" t="str">
        <f>IF(B1840&lt;&gt;"",IF(OR(D1840&gt;0,G1840&gt;0),COUNTIF($B$2:B1840,B1840),COUNTIFS($B$2:B1840,B1840,$E$2:E1840,"&gt;0")),"")</f>
        <v/>
      </c>
    </row>
    <row r="1841" spans="1:16" x14ac:dyDescent="0.35">
      <c r="A1841" s="51" t="str">
        <f t="shared" si="84"/>
        <v/>
      </c>
      <c r="B1841" s="102"/>
      <c r="C1841" s="4"/>
      <c r="D1841" s="14"/>
      <c r="E1841" s="14"/>
      <c r="F1841" s="14"/>
      <c r="G1841" s="82"/>
      <c r="H1841" s="107" t="str">
        <f>IF(B1841&lt;&gt;"",IF(OR(O1841=0,O1841=999),"",SUMIFS($E$2:E1841,$A$2:A1841,A1841)-SUMIFS($F$2:F1841,$A$2:A1841,A1841)),"")</f>
        <v/>
      </c>
      <c r="I1841" s="109" t="str">
        <f t="shared" si="86"/>
        <v/>
      </c>
      <c r="J1841" s="113"/>
      <c r="K1841" s="90"/>
      <c r="L1841" s="73"/>
      <c r="M1841" s="69" t="str">
        <f>IF(C1841&lt;&gt;"",DailyLog!$S$3,"")</f>
        <v/>
      </c>
      <c r="N1841" s="56" t="str">
        <f t="shared" si="85"/>
        <v/>
      </c>
      <c r="O1841" s="53" t="str">
        <f>IF($B1841&lt;&gt;"",IF(ISNUMBER(_xlfn.XMATCH($B1841,Language!$A$6:$E$6)),0,IF(ISNUMBER(_xlfn.XMATCH($B1841,Language!$A$29:$E$29)),'Lista de Prestatarios'!$B$3,VLOOKUP(B1841,'Lista de Prestatarios'!$A$2:$B$500,2,FALSE))),"")</f>
        <v/>
      </c>
      <c r="P1841" s="58" t="str">
        <f>IF(B1841&lt;&gt;"",IF(OR(D1841&gt;0,G1841&gt;0),COUNTIF($B$2:B1841,B1841),COUNTIFS($B$2:B1841,B1841,$E$2:E1841,"&gt;0")),"")</f>
        <v/>
      </c>
    </row>
    <row r="1842" spans="1:16" x14ac:dyDescent="0.35">
      <c r="A1842" s="51" t="str">
        <f t="shared" si="84"/>
        <v/>
      </c>
      <c r="B1842" s="102"/>
      <c r="C1842" s="4"/>
      <c r="D1842" s="14"/>
      <c r="E1842" s="14"/>
      <c r="F1842" s="14"/>
      <c r="G1842" s="82"/>
      <c r="H1842" s="107" t="str">
        <f>IF(B1842&lt;&gt;"",IF(OR(O1842=0,O1842=999),"",SUMIFS($E$2:E1842,$A$2:A1842,A1842)-SUMIFS($F$2:F1842,$A$2:A1842,A1842)),"")</f>
        <v/>
      </c>
      <c r="I1842" s="109" t="str">
        <f t="shared" si="86"/>
        <v/>
      </c>
      <c r="J1842" s="113"/>
      <c r="K1842" s="90"/>
      <c r="L1842" s="73"/>
      <c r="M1842" s="69" t="str">
        <f>IF(C1842&lt;&gt;"",DailyLog!$S$3,"")</f>
        <v/>
      </c>
      <c r="N1842" s="56" t="str">
        <f t="shared" si="85"/>
        <v/>
      </c>
      <c r="O1842" s="53" t="str">
        <f>IF($B1842&lt;&gt;"",IF(ISNUMBER(_xlfn.XMATCH($B1842,Language!$A$6:$E$6)),0,IF(ISNUMBER(_xlfn.XMATCH($B1842,Language!$A$29:$E$29)),'Lista de Prestatarios'!$B$3,VLOOKUP(B1842,'Lista de Prestatarios'!$A$2:$B$500,2,FALSE))),"")</f>
        <v/>
      </c>
      <c r="P1842" s="58" t="str">
        <f>IF(B1842&lt;&gt;"",IF(OR(D1842&gt;0,G1842&gt;0),COUNTIF($B$2:B1842,B1842),COUNTIFS($B$2:B1842,B1842,$E$2:E1842,"&gt;0")),"")</f>
        <v/>
      </c>
    </row>
    <row r="1843" spans="1:16" x14ac:dyDescent="0.35">
      <c r="A1843" s="51" t="str">
        <f t="shared" si="84"/>
        <v/>
      </c>
      <c r="B1843" s="102"/>
      <c r="C1843" s="4"/>
      <c r="D1843" s="14"/>
      <c r="E1843" s="14"/>
      <c r="F1843" s="14"/>
      <c r="G1843" s="82"/>
      <c r="H1843" s="107" t="str">
        <f>IF(B1843&lt;&gt;"",IF(OR(O1843=0,O1843=999),"",SUMIFS($E$2:E1843,$A$2:A1843,A1843)-SUMIFS($F$2:F1843,$A$2:A1843,A1843)),"")</f>
        <v/>
      </c>
      <c r="I1843" s="109" t="str">
        <f t="shared" si="86"/>
        <v/>
      </c>
      <c r="J1843" s="113"/>
      <c r="K1843" s="90"/>
      <c r="L1843" s="73"/>
      <c r="M1843" s="69" t="str">
        <f>IF(C1843&lt;&gt;"",DailyLog!$S$3,"")</f>
        <v/>
      </c>
      <c r="N1843" s="56" t="str">
        <f t="shared" si="85"/>
        <v/>
      </c>
      <c r="O1843" s="53" t="str">
        <f>IF($B1843&lt;&gt;"",IF(ISNUMBER(_xlfn.XMATCH($B1843,Language!$A$6:$E$6)),0,IF(ISNUMBER(_xlfn.XMATCH($B1843,Language!$A$29:$E$29)),'Lista de Prestatarios'!$B$3,VLOOKUP(B1843,'Lista de Prestatarios'!$A$2:$B$500,2,FALSE))),"")</f>
        <v/>
      </c>
      <c r="P1843" s="58" t="str">
        <f>IF(B1843&lt;&gt;"",IF(OR(D1843&gt;0,G1843&gt;0),COUNTIF($B$2:B1843,B1843),COUNTIFS($B$2:B1843,B1843,$E$2:E1843,"&gt;0")),"")</f>
        <v/>
      </c>
    </row>
    <row r="1844" spans="1:16" x14ac:dyDescent="0.35">
      <c r="A1844" s="51" t="str">
        <f t="shared" si="84"/>
        <v/>
      </c>
      <c r="B1844" s="102"/>
      <c r="C1844" s="4"/>
      <c r="D1844" s="14"/>
      <c r="E1844" s="14"/>
      <c r="F1844" s="14"/>
      <c r="G1844" s="82"/>
      <c r="H1844" s="107" t="str">
        <f>IF(B1844&lt;&gt;"",IF(OR(O1844=0,O1844=999),"",SUMIFS($E$2:E1844,$A$2:A1844,A1844)-SUMIFS($F$2:F1844,$A$2:A1844,A1844)),"")</f>
        <v/>
      </c>
      <c r="I1844" s="109" t="str">
        <f t="shared" si="86"/>
        <v/>
      </c>
      <c r="J1844" s="113"/>
      <c r="K1844" s="90"/>
      <c r="L1844" s="73"/>
      <c r="M1844" s="69" t="str">
        <f>IF(C1844&lt;&gt;"",DailyLog!$S$3,"")</f>
        <v/>
      </c>
      <c r="N1844" s="56" t="str">
        <f t="shared" si="85"/>
        <v/>
      </c>
      <c r="O1844" s="53" t="str">
        <f>IF($B1844&lt;&gt;"",IF(ISNUMBER(_xlfn.XMATCH($B1844,Language!$A$6:$E$6)),0,IF(ISNUMBER(_xlfn.XMATCH($B1844,Language!$A$29:$E$29)),'Lista de Prestatarios'!$B$3,VLOOKUP(B1844,'Lista de Prestatarios'!$A$2:$B$500,2,FALSE))),"")</f>
        <v/>
      </c>
      <c r="P1844" s="58" t="str">
        <f>IF(B1844&lt;&gt;"",IF(OR(D1844&gt;0,G1844&gt;0),COUNTIF($B$2:B1844,B1844),COUNTIFS($B$2:B1844,B1844,$E$2:E1844,"&gt;0")),"")</f>
        <v/>
      </c>
    </row>
    <row r="1845" spans="1:16" x14ac:dyDescent="0.35">
      <c r="A1845" s="51" t="str">
        <f t="shared" si="84"/>
        <v/>
      </c>
      <c r="B1845" s="102"/>
      <c r="C1845" s="4"/>
      <c r="D1845" s="14"/>
      <c r="E1845" s="14"/>
      <c r="F1845" s="14"/>
      <c r="G1845" s="82"/>
      <c r="H1845" s="107" t="str">
        <f>IF(B1845&lt;&gt;"",IF(OR(O1845=0,O1845=999),"",SUMIFS($E$2:E1845,$A$2:A1845,A1845)-SUMIFS($F$2:F1845,$A$2:A1845,A1845)),"")</f>
        <v/>
      </c>
      <c r="I1845" s="109" t="str">
        <f t="shared" si="86"/>
        <v/>
      </c>
      <c r="J1845" s="113"/>
      <c r="K1845" s="90"/>
      <c r="L1845" s="73"/>
      <c r="M1845" s="69" t="str">
        <f>IF(C1845&lt;&gt;"",DailyLog!$S$3,"")</f>
        <v/>
      </c>
      <c r="N1845" s="56" t="str">
        <f t="shared" si="85"/>
        <v/>
      </c>
      <c r="O1845" s="53" t="str">
        <f>IF($B1845&lt;&gt;"",IF(ISNUMBER(_xlfn.XMATCH($B1845,Language!$A$6:$E$6)),0,IF(ISNUMBER(_xlfn.XMATCH($B1845,Language!$A$29:$E$29)),'Lista de Prestatarios'!$B$3,VLOOKUP(B1845,'Lista de Prestatarios'!$A$2:$B$500,2,FALSE))),"")</f>
        <v/>
      </c>
      <c r="P1845" s="58" t="str">
        <f>IF(B1845&lt;&gt;"",IF(OR(D1845&gt;0,G1845&gt;0),COUNTIF($B$2:B1845,B1845),COUNTIFS($B$2:B1845,B1845,$E$2:E1845,"&gt;0")),"")</f>
        <v/>
      </c>
    </row>
    <row r="1846" spans="1:16" x14ac:dyDescent="0.35">
      <c r="A1846" s="51" t="str">
        <f t="shared" si="84"/>
        <v/>
      </c>
      <c r="B1846" s="102"/>
      <c r="C1846" s="4"/>
      <c r="D1846" s="14"/>
      <c r="E1846" s="14"/>
      <c r="F1846" s="14"/>
      <c r="G1846" s="82"/>
      <c r="H1846" s="107" t="str">
        <f>IF(B1846&lt;&gt;"",IF(OR(O1846=0,O1846=999),"",SUMIFS($E$2:E1846,$A$2:A1846,A1846)-SUMIFS($F$2:F1846,$A$2:A1846,A1846)),"")</f>
        <v/>
      </c>
      <c r="I1846" s="109" t="str">
        <f t="shared" si="86"/>
        <v/>
      </c>
      <c r="J1846" s="113"/>
      <c r="K1846" s="90"/>
      <c r="L1846" s="73"/>
      <c r="M1846" s="69" t="str">
        <f>IF(C1846&lt;&gt;"",DailyLog!$S$3,"")</f>
        <v/>
      </c>
      <c r="N1846" s="56" t="str">
        <f t="shared" si="85"/>
        <v/>
      </c>
      <c r="O1846" s="53" t="str">
        <f>IF($B1846&lt;&gt;"",IF(ISNUMBER(_xlfn.XMATCH($B1846,Language!$A$6:$E$6)),0,IF(ISNUMBER(_xlfn.XMATCH($B1846,Language!$A$29:$E$29)),'Lista de Prestatarios'!$B$3,VLOOKUP(B1846,'Lista de Prestatarios'!$A$2:$B$500,2,FALSE))),"")</f>
        <v/>
      </c>
      <c r="P1846" s="58" t="str">
        <f>IF(B1846&lt;&gt;"",IF(OR(D1846&gt;0,G1846&gt;0),COUNTIF($B$2:B1846,B1846),COUNTIFS($B$2:B1846,B1846,$E$2:E1846,"&gt;0")),"")</f>
        <v/>
      </c>
    </row>
    <row r="1847" spans="1:16" x14ac:dyDescent="0.35">
      <c r="A1847" s="51" t="str">
        <f t="shared" si="84"/>
        <v/>
      </c>
      <c r="B1847" s="102"/>
      <c r="C1847" s="4"/>
      <c r="D1847" s="14"/>
      <c r="E1847" s="14"/>
      <c r="F1847" s="14"/>
      <c r="G1847" s="82"/>
      <c r="H1847" s="107" t="str">
        <f>IF(B1847&lt;&gt;"",IF(OR(O1847=0,O1847=999),"",SUMIFS($E$2:E1847,$A$2:A1847,A1847)-SUMIFS($F$2:F1847,$A$2:A1847,A1847)),"")</f>
        <v/>
      </c>
      <c r="I1847" s="109" t="str">
        <f t="shared" si="86"/>
        <v/>
      </c>
      <c r="J1847" s="113"/>
      <c r="K1847" s="90"/>
      <c r="L1847" s="73"/>
      <c r="M1847" s="69" t="str">
        <f>IF(C1847&lt;&gt;"",DailyLog!$S$3,"")</f>
        <v/>
      </c>
      <c r="N1847" s="56" t="str">
        <f t="shared" si="85"/>
        <v/>
      </c>
      <c r="O1847" s="53" t="str">
        <f>IF($B1847&lt;&gt;"",IF(ISNUMBER(_xlfn.XMATCH($B1847,Language!$A$6:$E$6)),0,IF(ISNUMBER(_xlfn.XMATCH($B1847,Language!$A$29:$E$29)),'Lista de Prestatarios'!$B$3,VLOOKUP(B1847,'Lista de Prestatarios'!$A$2:$B$500,2,FALSE))),"")</f>
        <v/>
      </c>
      <c r="P1847" s="58" t="str">
        <f>IF(B1847&lt;&gt;"",IF(OR(D1847&gt;0,G1847&gt;0),COUNTIF($B$2:B1847,B1847),COUNTIFS($B$2:B1847,B1847,$E$2:E1847,"&gt;0")),"")</f>
        <v/>
      </c>
    </row>
    <row r="1848" spans="1:16" x14ac:dyDescent="0.35">
      <c r="A1848" s="51" t="str">
        <f t="shared" si="84"/>
        <v/>
      </c>
      <c r="B1848" s="102"/>
      <c r="C1848" s="4"/>
      <c r="D1848" s="14"/>
      <c r="E1848" s="14"/>
      <c r="F1848" s="14"/>
      <c r="G1848" s="82"/>
      <c r="H1848" s="107" t="str">
        <f>IF(B1848&lt;&gt;"",IF(OR(O1848=0,O1848=999),"",SUMIFS($E$2:E1848,$A$2:A1848,A1848)-SUMIFS($F$2:F1848,$A$2:A1848,A1848)),"")</f>
        <v/>
      </c>
      <c r="I1848" s="109" t="str">
        <f t="shared" si="86"/>
        <v/>
      </c>
      <c r="J1848" s="113"/>
      <c r="K1848" s="90"/>
      <c r="L1848" s="73"/>
      <c r="M1848" s="69" t="str">
        <f>IF(C1848&lt;&gt;"",DailyLog!$S$3,"")</f>
        <v/>
      </c>
      <c r="N1848" s="56" t="str">
        <f t="shared" si="85"/>
        <v/>
      </c>
      <c r="O1848" s="53" t="str">
        <f>IF($B1848&lt;&gt;"",IF(ISNUMBER(_xlfn.XMATCH($B1848,Language!$A$6:$E$6)),0,IF(ISNUMBER(_xlfn.XMATCH($B1848,Language!$A$29:$E$29)),'Lista de Prestatarios'!$B$3,VLOOKUP(B1848,'Lista de Prestatarios'!$A$2:$B$500,2,FALSE))),"")</f>
        <v/>
      </c>
      <c r="P1848" s="58" t="str">
        <f>IF(B1848&lt;&gt;"",IF(OR(D1848&gt;0,G1848&gt;0),COUNTIF($B$2:B1848,B1848),COUNTIFS($B$2:B1848,B1848,$E$2:E1848,"&gt;0")),"")</f>
        <v/>
      </c>
    </row>
    <row r="1849" spans="1:16" x14ac:dyDescent="0.35">
      <c r="A1849" s="51" t="str">
        <f t="shared" si="84"/>
        <v/>
      </c>
      <c r="B1849" s="102"/>
      <c r="C1849" s="4"/>
      <c r="D1849" s="14"/>
      <c r="E1849" s="14"/>
      <c r="F1849" s="14"/>
      <c r="G1849" s="82"/>
      <c r="H1849" s="107" t="str">
        <f>IF(B1849&lt;&gt;"",IF(OR(O1849=0,O1849=999),"",SUMIFS($E$2:E1849,$A$2:A1849,A1849)-SUMIFS($F$2:F1849,$A$2:A1849,A1849)),"")</f>
        <v/>
      </c>
      <c r="I1849" s="109" t="str">
        <f t="shared" si="86"/>
        <v/>
      </c>
      <c r="J1849" s="113"/>
      <c r="K1849" s="90"/>
      <c r="L1849" s="73"/>
      <c r="M1849" s="69" t="str">
        <f>IF(C1849&lt;&gt;"",DailyLog!$S$3,"")</f>
        <v/>
      </c>
      <c r="N1849" s="56" t="str">
        <f t="shared" si="85"/>
        <v/>
      </c>
      <c r="O1849" s="53" t="str">
        <f>IF($B1849&lt;&gt;"",IF(ISNUMBER(_xlfn.XMATCH($B1849,Language!$A$6:$E$6)),0,IF(ISNUMBER(_xlfn.XMATCH($B1849,Language!$A$29:$E$29)),'Lista de Prestatarios'!$B$3,VLOOKUP(B1849,'Lista de Prestatarios'!$A$2:$B$500,2,FALSE))),"")</f>
        <v/>
      </c>
      <c r="P1849" s="58" t="str">
        <f>IF(B1849&lt;&gt;"",IF(OR(D1849&gt;0,G1849&gt;0),COUNTIF($B$2:B1849,B1849),COUNTIFS($B$2:B1849,B1849,$E$2:E1849,"&gt;0")),"")</f>
        <v/>
      </c>
    </row>
    <row r="1850" spans="1:16" x14ac:dyDescent="0.35">
      <c r="A1850" s="51" t="str">
        <f t="shared" si="84"/>
        <v/>
      </c>
      <c r="B1850" s="102"/>
      <c r="C1850" s="4"/>
      <c r="D1850" s="14"/>
      <c r="E1850" s="14"/>
      <c r="F1850" s="14"/>
      <c r="G1850" s="82"/>
      <c r="H1850" s="107" t="str">
        <f>IF(B1850&lt;&gt;"",IF(OR(O1850=0,O1850=999),"",SUMIFS($E$2:E1850,$A$2:A1850,A1850)-SUMIFS($F$2:F1850,$A$2:A1850,A1850)),"")</f>
        <v/>
      </c>
      <c r="I1850" s="109" t="str">
        <f t="shared" si="86"/>
        <v/>
      </c>
      <c r="J1850" s="113"/>
      <c r="K1850" s="90"/>
      <c r="L1850" s="73"/>
      <c r="M1850" s="69" t="str">
        <f>IF(C1850&lt;&gt;"",DailyLog!$S$3,"")</f>
        <v/>
      </c>
      <c r="N1850" s="56" t="str">
        <f t="shared" si="85"/>
        <v/>
      </c>
      <c r="O1850" s="53" t="str">
        <f>IF($B1850&lt;&gt;"",IF(ISNUMBER(_xlfn.XMATCH($B1850,Language!$A$6:$E$6)),0,IF(ISNUMBER(_xlfn.XMATCH($B1850,Language!$A$29:$E$29)),'Lista de Prestatarios'!$B$3,VLOOKUP(B1850,'Lista de Prestatarios'!$A$2:$B$500,2,FALSE))),"")</f>
        <v/>
      </c>
      <c r="P1850" s="58" t="str">
        <f>IF(B1850&lt;&gt;"",IF(OR(D1850&gt;0,G1850&gt;0),COUNTIF($B$2:B1850,B1850),COUNTIFS($B$2:B1850,B1850,$E$2:E1850,"&gt;0")),"")</f>
        <v/>
      </c>
    </row>
    <row r="1851" spans="1:16" x14ac:dyDescent="0.35">
      <c r="A1851" s="51" t="str">
        <f t="shared" si="84"/>
        <v/>
      </c>
      <c r="B1851" s="102"/>
      <c r="C1851" s="4"/>
      <c r="D1851" s="14"/>
      <c r="E1851" s="14"/>
      <c r="F1851" s="14"/>
      <c r="G1851" s="82"/>
      <c r="H1851" s="107" t="str">
        <f>IF(B1851&lt;&gt;"",IF(OR(O1851=0,O1851=999),"",SUMIFS($E$2:E1851,$A$2:A1851,A1851)-SUMIFS($F$2:F1851,$A$2:A1851,A1851)),"")</f>
        <v/>
      </c>
      <c r="I1851" s="109" t="str">
        <f t="shared" si="86"/>
        <v/>
      </c>
      <c r="J1851" s="113"/>
      <c r="K1851" s="90"/>
      <c r="L1851" s="73"/>
      <c r="M1851" s="69" t="str">
        <f>IF(C1851&lt;&gt;"",DailyLog!$S$3,"")</f>
        <v/>
      </c>
      <c r="N1851" s="56" t="str">
        <f t="shared" si="85"/>
        <v/>
      </c>
      <c r="O1851" s="53" t="str">
        <f>IF($B1851&lt;&gt;"",IF(ISNUMBER(_xlfn.XMATCH($B1851,Language!$A$6:$E$6)),0,IF(ISNUMBER(_xlfn.XMATCH($B1851,Language!$A$29:$E$29)),'Lista de Prestatarios'!$B$3,VLOOKUP(B1851,'Lista de Prestatarios'!$A$2:$B$500,2,FALSE))),"")</f>
        <v/>
      </c>
      <c r="P1851" s="58" t="str">
        <f>IF(B1851&lt;&gt;"",IF(OR(D1851&gt;0,G1851&gt;0),COUNTIF($B$2:B1851,B1851),COUNTIFS($B$2:B1851,B1851,$E$2:E1851,"&gt;0")),"")</f>
        <v/>
      </c>
    </row>
    <row r="1852" spans="1:16" x14ac:dyDescent="0.35">
      <c r="A1852" s="51" t="str">
        <f t="shared" si="84"/>
        <v/>
      </c>
      <c r="B1852" s="102"/>
      <c r="C1852" s="4"/>
      <c r="D1852" s="14"/>
      <c r="E1852" s="14"/>
      <c r="F1852" s="14"/>
      <c r="G1852" s="82"/>
      <c r="H1852" s="107" t="str">
        <f>IF(B1852&lt;&gt;"",IF(OR(O1852=0,O1852=999),"",SUMIFS($E$2:E1852,$A$2:A1852,A1852)-SUMIFS($F$2:F1852,$A$2:A1852,A1852)),"")</f>
        <v/>
      </c>
      <c r="I1852" s="109" t="str">
        <f t="shared" si="86"/>
        <v/>
      </c>
      <c r="J1852" s="113"/>
      <c r="K1852" s="90"/>
      <c r="L1852" s="73"/>
      <c r="M1852" s="69" t="str">
        <f>IF(C1852&lt;&gt;"",DailyLog!$S$3,"")</f>
        <v/>
      </c>
      <c r="N1852" s="56" t="str">
        <f t="shared" si="85"/>
        <v/>
      </c>
      <c r="O1852" s="53" t="str">
        <f>IF($B1852&lt;&gt;"",IF(ISNUMBER(_xlfn.XMATCH($B1852,Language!$A$6:$E$6)),0,IF(ISNUMBER(_xlfn.XMATCH($B1852,Language!$A$29:$E$29)),'Lista de Prestatarios'!$B$3,VLOOKUP(B1852,'Lista de Prestatarios'!$A$2:$B$500,2,FALSE))),"")</f>
        <v/>
      </c>
      <c r="P1852" s="58" t="str">
        <f>IF(B1852&lt;&gt;"",IF(OR(D1852&gt;0,G1852&gt;0),COUNTIF($B$2:B1852,B1852),COUNTIFS($B$2:B1852,B1852,$E$2:E1852,"&gt;0")),"")</f>
        <v/>
      </c>
    </row>
    <row r="1853" spans="1:16" x14ac:dyDescent="0.35">
      <c r="A1853" s="51" t="str">
        <f t="shared" si="84"/>
        <v/>
      </c>
      <c r="B1853" s="102"/>
      <c r="C1853" s="4"/>
      <c r="D1853" s="14"/>
      <c r="E1853" s="14"/>
      <c r="F1853" s="14"/>
      <c r="G1853" s="82"/>
      <c r="H1853" s="107" t="str">
        <f>IF(B1853&lt;&gt;"",IF(OR(O1853=0,O1853=999),"",SUMIFS($E$2:E1853,$A$2:A1853,A1853)-SUMIFS($F$2:F1853,$A$2:A1853,A1853)),"")</f>
        <v/>
      </c>
      <c r="I1853" s="109" t="str">
        <f t="shared" si="86"/>
        <v/>
      </c>
      <c r="J1853" s="113"/>
      <c r="K1853" s="90"/>
      <c r="L1853" s="73"/>
      <c r="M1853" s="69" t="str">
        <f>IF(C1853&lt;&gt;"",DailyLog!$S$3,"")</f>
        <v/>
      </c>
      <c r="N1853" s="56" t="str">
        <f t="shared" si="85"/>
        <v/>
      </c>
      <c r="O1853" s="53" t="str">
        <f>IF($B1853&lt;&gt;"",IF(ISNUMBER(_xlfn.XMATCH($B1853,Language!$A$6:$E$6)),0,IF(ISNUMBER(_xlfn.XMATCH($B1853,Language!$A$29:$E$29)),'Lista de Prestatarios'!$B$3,VLOOKUP(B1853,'Lista de Prestatarios'!$A$2:$B$500,2,FALSE))),"")</f>
        <v/>
      </c>
      <c r="P1853" s="58" t="str">
        <f>IF(B1853&lt;&gt;"",IF(OR(D1853&gt;0,G1853&gt;0),COUNTIF($B$2:B1853,B1853),COUNTIFS($B$2:B1853,B1853,$E$2:E1853,"&gt;0")),"")</f>
        <v/>
      </c>
    </row>
    <row r="1854" spans="1:16" x14ac:dyDescent="0.35">
      <c r="A1854" s="51" t="str">
        <f t="shared" si="84"/>
        <v/>
      </c>
      <c r="B1854" s="102"/>
      <c r="C1854" s="4"/>
      <c r="D1854" s="14"/>
      <c r="E1854" s="14"/>
      <c r="F1854" s="14"/>
      <c r="G1854" s="82"/>
      <c r="H1854" s="107" t="str">
        <f>IF(B1854&lt;&gt;"",IF(OR(O1854=0,O1854=999),"",SUMIFS($E$2:E1854,$A$2:A1854,A1854)-SUMIFS($F$2:F1854,$A$2:A1854,A1854)),"")</f>
        <v/>
      </c>
      <c r="I1854" s="109" t="str">
        <f t="shared" si="86"/>
        <v/>
      </c>
      <c r="J1854" s="113"/>
      <c r="K1854" s="90"/>
      <c r="L1854" s="73"/>
      <c r="M1854" s="69" t="str">
        <f>IF(C1854&lt;&gt;"",DailyLog!$S$3,"")</f>
        <v/>
      </c>
      <c r="N1854" s="56" t="str">
        <f t="shared" si="85"/>
        <v/>
      </c>
      <c r="O1854" s="53" t="str">
        <f>IF($B1854&lt;&gt;"",IF(ISNUMBER(_xlfn.XMATCH($B1854,Language!$A$6:$E$6)),0,IF(ISNUMBER(_xlfn.XMATCH($B1854,Language!$A$29:$E$29)),'Lista de Prestatarios'!$B$3,VLOOKUP(B1854,'Lista de Prestatarios'!$A$2:$B$500,2,FALSE))),"")</f>
        <v/>
      </c>
      <c r="P1854" s="58" t="str">
        <f>IF(B1854&lt;&gt;"",IF(OR(D1854&gt;0,G1854&gt;0),COUNTIF($B$2:B1854,B1854),COUNTIFS($B$2:B1854,B1854,$E$2:E1854,"&gt;0")),"")</f>
        <v/>
      </c>
    </row>
    <row r="1855" spans="1:16" x14ac:dyDescent="0.35">
      <c r="A1855" s="51" t="str">
        <f t="shared" si="84"/>
        <v/>
      </c>
      <c r="B1855" s="102"/>
      <c r="C1855" s="4"/>
      <c r="D1855" s="14"/>
      <c r="E1855" s="14"/>
      <c r="F1855" s="14"/>
      <c r="G1855" s="82"/>
      <c r="H1855" s="107" t="str">
        <f>IF(B1855&lt;&gt;"",IF(OR(O1855=0,O1855=999),"",SUMIFS($E$2:E1855,$A$2:A1855,A1855)-SUMIFS($F$2:F1855,$A$2:A1855,A1855)),"")</f>
        <v/>
      </c>
      <c r="I1855" s="109" t="str">
        <f t="shared" si="86"/>
        <v/>
      </c>
      <c r="J1855" s="113"/>
      <c r="K1855" s="90"/>
      <c r="L1855" s="73"/>
      <c r="M1855" s="69" t="str">
        <f>IF(C1855&lt;&gt;"",DailyLog!$S$3,"")</f>
        <v/>
      </c>
      <c r="N1855" s="56" t="str">
        <f t="shared" si="85"/>
        <v/>
      </c>
      <c r="O1855" s="53" t="str">
        <f>IF($B1855&lt;&gt;"",IF(ISNUMBER(_xlfn.XMATCH($B1855,Language!$A$6:$E$6)),0,IF(ISNUMBER(_xlfn.XMATCH($B1855,Language!$A$29:$E$29)),'Lista de Prestatarios'!$B$3,VLOOKUP(B1855,'Lista de Prestatarios'!$A$2:$B$500,2,FALSE))),"")</f>
        <v/>
      </c>
      <c r="P1855" s="58" t="str">
        <f>IF(B1855&lt;&gt;"",IF(OR(D1855&gt;0,G1855&gt;0),COUNTIF($B$2:B1855,B1855),COUNTIFS($B$2:B1855,B1855,$E$2:E1855,"&gt;0")),"")</f>
        <v/>
      </c>
    </row>
    <row r="1856" spans="1:16" x14ac:dyDescent="0.35">
      <c r="A1856" s="51" t="str">
        <f t="shared" si="84"/>
        <v/>
      </c>
      <c r="B1856" s="102"/>
      <c r="C1856" s="4"/>
      <c r="D1856" s="14"/>
      <c r="E1856" s="14"/>
      <c r="F1856" s="14"/>
      <c r="G1856" s="82"/>
      <c r="H1856" s="107" t="str">
        <f>IF(B1856&lt;&gt;"",IF(OR(O1856=0,O1856=999),"",SUMIFS($E$2:E1856,$A$2:A1856,A1856)-SUMIFS($F$2:F1856,$A$2:A1856,A1856)),"")</f>
        <v/>
      </c>
      <c r="I1856" s="109" t="str">
        <f t="shared" si="86"/>
        <v/>
      </c>
      <c r="J1856" s="113"/>
      <c r="K1856" s="90"/>
      <c r="L1856" s="73"/>
      <c r="M1856" s="69" t="str">
        <f>IF(C1856&lt;&gt;"",DailyLog!$S$3,"")</f>
        <v/>
      </c>
      <c r="N1856" s="56" t="str">
        <f t="shared" si="85"/>
        <v/>
      </c>
      <c r="O1856" s="53" t="str">
        <f>IF($B1856&lt;&gt;"",IF(ISNUMBER(_xlfn.XMATCH($B1856,Language!$A$6:$E$6)),0,IF(ISNUMBER(_xlfn.XMATCH($B1856,Language!$A$29:$E$29)),'Lista de Prestatarios'!$B$3,VLOOKUP(B1856,'Lista de Prestatarios'!$A$2:$B$500,2,FALSE))),"")</f>
        <v/>
      </c>
      <c r="P1856" s="58" t="str">
        <f>IF(B1856&lt;&gt;"",IF(OR(D1856&gt;0,G1856&gt;0),COUNTIF($B$2:B1856,B1856),COUNTIFS($B$2:B1856,B1856,$E$2:E1856,"&gt;0")),"")</f>
        <v/>
      </c>
    </row>
    <row r="1857" spans="1:16" x14ac:dyDescent="0.35">
      <c r="A1857" s="51" t="str">
        <f t="shared" si="84"/>
        <v/>
      </c>
      <c r="B1857" s="102"/>
      <c r="C1857" s="4"/>
      <c r="D1857" s="14"/>
      <c r="E1857" s="14"/>
      <c r="F1857" s="14"/>
      <c r="G1857" s="82"/>
      <c r="H1857" s="107" t="str">
        <f>IF(B1857&lt;&gt;"",IF(OR(O1857=0,O1857=999),"",SUMIFS($E$2:E1857,$A$2:A1857,A1857)-SUMIFS($F$2:F1857,$A$2:A1857,A1857)),"")</f>
        <v/>
      </c>
      <c r="I1857" s="109" t="str">
        <f t="shared" si="86"/>
        <v/>
      </c>
      <c r="J1857" s="113"/>
      <c r="K1857" s="90"/>
      <c r="L1857" s="73"/>
      <c r="M1857" s="69" t="str">
        <f>IF(C1857&lt;&gt;"",DailyLog!$S$3,"")</f>
        <v/>
      </c>
      <c r="N1857" s="56" t="str">
        <f t="shared" si="85"/>
        <v/>
      </c>
      <c r="O1857" s="53" t="str">
        <f>IF($B1857&lt;&gt;"",IF(ISNUMBER(_xlfn.XMATCH($B1857,Language!$A$6:$E$6)),0,IF(ISNUMBER(_xlfn.XMATCH($B1857,Language!$A$29:$E$29)),'Lista de Prestatarios'!$B$3,VLOOKUP(B1857,'Lista de Prestatarios'!$A$2:$B$500,2,FALSE))),"")</f>
        <v/>
      </c>
      <c r="P1857" s="58" t="str">
        <f>IF(B1857&lt;&gt;"",IF(OR(D1857&gt;0,G1857&gt;0),COUNTIF($B$2:B1857,B1857),COUNTIFS($B$2:B1857,B1857,$E$2:E1857,"&gt;0")),"")</f>
        <v/>
      </c>
    </row>
    <row r="1858" spans="1:16" x14ac:dyDescent="0.35">
      <c r="A1858" s="51" t="str">
        <f t="shared" ref="A1858:A1921" si="87">IF(B1858&lt;&gt;"",O1858&amp;"."&amp;P1858,"")</f>
        <v/>
      </c>
      <c r="B1858" s="102"/>
      <c r="C1858" s="4"/>
      <c r="D1858" s="14"/>
      <c r="E1858" s="14"/>
      <c r="F1858" s="14"/>
      <c r="G1858" s="82"/>
      <c r="H1858" s="107" t="str">
        <f>IF(B1858&lt;&gt;"",IF(OR(O1858=0,O1858=999),"",SUMIFS($E$2:E1858,$A$2:A1858,A1858)-SUMIFS($F$2:F1858,$A$2:A1858,A1858)),"")</f>
        <v/>
      </c>
      <c r="I1858" s="109" t="str">
        <f t="shared" si="86"/>
        <v/>
      </c>
      <c r="J1858" s="113"/>
      <c r="K1858" s="90"/>
      <c r="L1858" s="73"/>
      <c r="M1858" s="69" t="str">
        <f>IF(C1858&lt;&gt;"",DailyLog!$S$3,"")</f>
        <v/>
      </c>
      <c r="N1858" s="56" t="str">
        <f t="shared" ref="N1858:N1921" si="88">IF(B1858&lt;&gt;"",COUNT(D1858:G1858),"")</f>
        <v/>
      </c>
      <c r="O1858" s="53" t="str">
        <f>IF($B1858&lt;&gt;"",IF(ISNUMBER(_xlfn.XMATCH($B1858,Language!$A$6:$E$6)),0,IF(ISNUMBER(_xlfn.XMATCH($B1858,Language!$A$29:$E$29)),'Lista de Prestatarios'!$B$3,VLOOKUP(B1858,'Lista de Prestatarios'!$A$2:$B$500,2,FALSE))),"")</f>
        <v/>
      </c>
      <c r="P1858" s="58" t="str">
        <f>IF(B1858&lt;&gt;"",IF(OR(D1858&gt;0,G1858&gt;0),COUNTIF($B$2:B1858,B1858),COUNTIFS($B$2:B1858,B1858,$E$2:E1858,"&gt;0")),"")</f>
        <v/>
      </c>
    </row>
    <row r="1859" spans="1:16" x14ac:dyDescent="0.35">
      <c r="A1859" s="51" t="str">
        <f t="shared" si="87"/>
        <v/>
      </c>
      <c r="B1859" s="102"/>
      <c r="C1859" s="4"/>
      <c r="D1859" s="14"/>
      <c r="E1859" s="14"/>
      <c r="F1859" s="14"/>
      <c r="G1859" s="82"/>
      <c r="H1859" s="107" t="str">
        <f>IF(B1859&lt;&gt;"",IF(OR(O1859=0,O1859=999),"",SUMIFS($E$2:E1859,$A$2:A1859,A1859)-SUMIFS($F$2:F1859,$A$2:A1859,A1859)),"")</f>
        <v/>
      </c>
      <c r="I1859" s="109" t="str">
        <f t="shared" si="86"/>
        <v/>
      </c>
      <c r="J1859" s="113"/>
      <c r="K1859" s="90"/>
      <c r="L1859" s="73"/>
      <c r="M1859" s="69" t="str">
        <f>IF(C1859&lt;&gt;"",DailyLog!$S$3,"")</f>
        <v/>
      </c>
      <c r="N1859" s="56" t="str">
        <f t="shared" si="88"/>
        <v/>
      </c>
      <c r="O1859" s="53" t="str">
        <f>IF($B1859&lt;&gt;"",IF(ISNUMBER(_xlfn.XMATCH($B1859,Language!$A$6:$E$6)),0,IF(ISNUMBER(_xlfn.XMATCH($B1859,Language!$A$29:$E$29)),'Lista de Prestatarios'!$B$3,VLOOKUP(B1859,'Lista de Prestatarios'!$A$2:$B$500,2,FALSE))),"")</f>
        <v/>
      </c>
      <c r="P1859" s="58" t="str">
        <f>IF(B1859&lt;&gt;"",IF(OR(D1859&gt;0,G1859&gt;0),COUNTIF($B$2:B1859,B1859),COUNTIFS($B$2:B1859,B1859,$E$2:E1859,"&gt;0")),"")</f>
        <v/>
      </c>
    </row>
    <row r="1860" spans="1:16" x14ac:dyDescent="0.35">
      <c r="A1860" s="51" t="str">
        <f t="shared" si="87"/>
        <v/>
      </c>
      <c r="B1860" s="102"/>
      <c r="C1860" s="4"/>
      <c r="D1860" s="14"/>
      <c r="E1860" s="14"/>
      <c r="F1860" s="14"/>
      <c r="G1860" s="82"/>
      <c r="H1860" s="107" t="str">
        <f>IF(B1860&lt;&gt;"",IF(OR(O1860=0,O1860=999),"",SUMIFS($E$2:E1860,$A$2:A1860,A1860)-SUMIFS($F$2:F1860,$A$2:A1860,A1860)),"")</f>
        <v/>
      </c>
      <c r="I1860" s="109" t="str">
        <f t="shared" ref="I1860:I1923" si="89">IF(B1860&lt;&gt;"",I1859+D1860-E1860+F1860-G1860,"")</f>
        <v/>
      </c>
      <c r="J1860" s="113"/>
      <c r="K1860" s="90"/>
      <c r="L1860" s="73"/>
      <c r="M1860" s="69" t="str">
        <f>IF(C1860&lt;&gt;"",DailyLog!$S$3,"")</f>
        <v/>
      </c>
      <c r="N1860" s="56" t="str">
        <f t="shared" si="88"/>
        <v/>
      </c>
      <c r="O1860" s="53" t="str">
        <f>IF($B1860&lt;&gt;"",IF(ISNUMBER(_xlfn.XMATCH($B1860,Language!$A$6:$E$6)),0,IF(ISNUMBER(_xlfn.XMATCH($B1860,Language!$A$29:$E$29)),'Lista de Prestatarios'!$B$3,VLOOKUP(B1860,'Lista de Prestatarios'!$A$2:$B$500,2,FALSE))),"")</f>
        <v/>
      </c>
      <c r="P1860" s="58" t="str">
        <f>IF(B1860&lt;&gt;"",IF(OR(D1860&gt;0,G1860&gt;0),COUNTIF($B$2:B1860,B1860),COUNTIFS($B$2:B1860,B1860,$E$2:E1860,"&gt;0")),"")</f>
        <v/>
      </c>
    </row>
    <row r="1861" spans="1:16" x14ac:dyDescent="0.35">
      <c r="A1861" s="51" t="str">
        <f t="shared" si="87"/>
        <v/>
      </c>
      <c r="B1861" s="102"/>
      <c r="C1861" s="4"/>
      <c r="D1861" s="14"/>
      <c r="E1861" s="14"/>
      <c r="F1861" s="14"/>
      <c r="G1861" s="82"/>
      <c r="H1861" s="107" t="str">
        <f>IF(B1861&lt;&gt;"",IF(OR(O1861=0,O1861=999),"",SUMIFS($E$2:E1861,$A$2:A1861,A1861)-SUMIFS($F$2:F1861,$A$2:A1861,A1861)),"")</f>
        <v/>
      </c>
      <c r="I1861" s="109" t="str">
        <f t="shared" si="89"/>
        <v/>
      </c>
      <c r="J1861" s="113"/>
      <c r="K1861" s="90"/>
      <c r="L1861" s="73"/>
      <c r="M1861" s="69" t="str">
        <f>IF(C1861&lt;&gt;"",DailyLog!$S$3,"")</f>
        <v/>
      </c>
      <c r="N1861" s="56" t="str">
        <f t="shared" si="88"/>
        <v/>
      </c>
      <c r="O1861" s="53" t="str">
        <f>IF($B1861&lt;&gt;"",IF(ISNUMBER(_xlfn.XMATCH($B1861,Language!$A$6:$E$6)),0,IF(ISNUMBER(_xlfn.XMATCH($B1861,Language!$A$29:$E$29)),'Lista de Prestatarios'!$B$3,VLOOKUP(B1861,'Lista de Prestatarios'!$A$2:$B$500,2,FALSE))),"")</f>
        <v/>
      </c>
      <c r="P1861" s="58" t="str">
        <f>IF(B1861&lt;&gt;"",IF(OR(D1861&gt;0,G1861&gt;0),COUNTIF($B$2:B1861,B1861),COUNTIFS($B$2:B1861,B1861,$E$2:E1861,"&gt;0")),"")</f>
        <v/>
      </c>
    </row>
    <row r="1862" spans="1:16" x14ac:dyDescent="0.35">
      <c r="A1862" s="51" t="str">
        <f t="shared" si="87"/>
        <v/>
      </c>
      <c r="B1862" s="102"/>
      <c r="C1862" s="4"/>
      <c r="D1862" s="14"/>
      <c r="E1862" s="14"/>
      <c r="F1862" s="14"/>
      <c r="G1862" s="82"/>
      <c r="H1862" s="107" t="str">
        <f>IF(B1862&lt;&gt;"",IF(OR(O1862=0,O1862=999),"",SUMIFS($E$2:E1862,$A$2:A1862,A1862)-SUMIFS($F$2:F1862,$A$2:A1862,A1862)),"")</f>
        <v/>
      </c>
      <c r="I1862" s="109" t="str">
        <f t="shared" si="89"/>
        <v/>
      </c>
      <c r="J1862" s="113"/>
      <c r="K1862" s="90"/>
      <c r="L1862" s="73"/>
      <c r="M1862" s="69" t="str">
        <f>IF(C1862&lt;&gt;"",DailyLog!$S$3,"")</f>
        <v/>
      </c>
      <c r="N1862" s="56" t="str">
        <f t="shared" si="88"/>
        <v/>
      </c>
      <c r="O1862" s="53" t="str">
        <f>IF($B1862&lt;&gt;"",IF(ISNUMBER(_xlfn.XMATCH($B1862,Language!$A$6:$E$6)),0,IF(ISNUMBER(_xlfn.XMATCH($B1862,Language!$A$29:$E$29)),'Lista de Prestatarios'!$B$3,VLOOKUP(B1862,'Lista de Prestatarios'!$A$2:$B$500,2,FALSE))),"")</f>
        <v/>
      </c>
      <c r="P1862" s="58" t="str">
        <f>IF(B1862&lt;&gt;"",IF(OR(D1862&gt;0,G1862&gt;0),COUNTIF($B$2:B1862,B1862),COUNTIFS($B$2:B1862,B1862,$E$2:E1862,"&gt;0")),"")</f>
        <v/>
      </c>
    </row>
    <row r="1863" spans="1:16" x14ac:dyDescent="0.35">
      <c r="A1863" s="51" t="str">
        <f t="shared" si="87"/>
        <v/>
      </c>
      <c r="B1863" s="102"/>
      <c r="C1863" s="4"/>
      <c r="D1863" s="14"/>
      <c r="E1863" s="14"/>
      <c r="F1863" s="14"/>
      <c r="G1863" s="82"/>
      <c r="H1863" s="107" t="str">
        <f>IF(B1863&lt;&gt;"",IF(OR(O1863=0,O1863=999),"",SUMIFS($E$2:E1863,$A$2:A1863,A1863)-SUMIFS($F$2:F1863,$A$2:A1863,A1863)),"")</f>
        <v/>
      </c>
      <c r="I1863" s="109" t="str">
        <f t="shared" si="89"/>
        <v/>
      </c>
      <c r="J1863" s="113"/>
      <c r="K1863" s="90"/>
      <c r="L1863" s="73"/>
      <c r="M1863" s="69" t="str">
        <f>IF(C1863&lt;&gt;"",DailyLog!$S$3,"")</f>
        <v/>
      </c>
      <c r="N1863" s="56" t="str">
        <f t="shared" si="88"/>
        <v/>
      </c>
      <c r="O1863" s="53" t="str">
        <f>IF($B1863&lt;&gt;"",IF(ISNUMBER(_xlfn.XMATCH($B1863,Language!$A$6:$E$6)),0,IF(ISNUMBER(_xlfn.XMATCH($B1863,Language!$A$29:$E$29)),'Lista de Prestatarios'!$B$3,VLOOKUP(B1863,'Lista de Prestatarios'!$A$2:$B$500,2,FALSE))),"")</f>
        <v/>
      </c>
      <c r="P1863" s="58" t="str">
        <f>IF(B1863&lt;&gt;"",IF(OR(D1863&gt;0,G1863&gt;0),COUNTIF($B$2:B1863,B1863),COUNTIFS($B$2:B1863,B1863,$E$2:E1863,"&gt;0")),"")</f>
        <v/>
      </c>
    </row>
    <row r="1864" spans="1:16" x14ac:dyDescent="0.35">
      <c r="A1864" s="51" t="str">
        <f t="shared" si="87"/>
        <v/>
      </c>
      <c r="B1864" s="102"/>
      <c r="C1864" s="4"/>
      <c r="D1864" s="14"/>
      <c r="E1864" s="14"/>
      <c r="F1864" s="14"/>
      <c r="G1864" s="82"/>
      <c r="H1864" s="107" t="str">
        <f>IF(B1864&lt;&gt;"",IF(OR(O1864=0,O1864=999),"",SUMIFS($E$2:E1864,$A$2:A1864,A1864)-SUMIFS($F$2:F1864,$A$2:A1864,A1864)),"")</f>
        <v/>
      </c>
      <c r="I1864" s="109" t="str">
        <f t="shared" si="89"/>
        <v/>
      </c>
      <c r="J1864" s="113"/>
      <c r="K1864" s="90"/>
      <c r="L1864" s="73"/>
      <c r="M1864" s="69" t="str">
        <f>IF(C1864&lt;&gt;"",DailyLog!$S$3,"")</f>
        <v/>
      </c>
      <c r="N1864" s="56" t="str">
        <f t="shared" si="88"/>
        <v/>
      </c>
      <c r="O1864" s="53" t="str">
        <f>IF($B1864&lt;&gt;"",IF(ISNUMBER(_xlfn.XMATCH($B1864,Language!$A$6:$E$6)),0,IF(ISNUMBER(_xlfn.XMATCH($B1864,Language!$A$29:$E$29)),'Lista de Prestatarios'!$B$3,VLOOKUP(B1864,'Lista de Prestatarios'!$A$2:$B$500,2,FALSE))),"")</f>
        <v/>
      </c>
      <c r="P1864" s="58" t="str">
        <f>IF(B1864&lt;&gt;"",IF(OR(D1864&gt;0,G1864&gt;0),COUNTIF($B$2:B1864,B1864),COUNTIFS($B$2:B1864,B1864,$E$2:E1864,"&gt;0")),"")</f>
        <v/>
      </c>
    </row>
    <row r="1865" spans="1:16" x14ac:dyDescent="0.35">
      <c r="A1865" s="51" t="str">
        <f t="shared" si="87"/>
        <v/>
      </c>
      <c r="B1865" s="102"/>
      <c r="C1865" s="4"/>
      <c r="D1865" s="14"/>
      <c r="E1865" s="14"/>
      <c r="F1865" s="14"/>
      <c r="G1865" s="82"/>
      <c r="H1865" s="107" t="str">
        <f>IF(B1865&lt;&gt;"",IF(OR(O1865=0,O1865=999),"",SUMIFS($E$2:E1865,$A$2:A1865,A1865)-SUMIFS($F$2:F1865,$A$2:A1865,A1865)),"")</f>
        <v/>
      </c>
      <c r="I1865" s="109" t="str">
        <f t="shared" si="89"/>
        <v/>
      </c>
      <c r="J1865" s="113"/>
      <c r="K1865" s="90"/>
      <c r="L1865" s="73"/>
      <c r="M1865" s="69" t="str">
        <f>IF(C1865&lt;&gt;"",DailyLog!$S$3,"")</f>
        <v/>
      </c>
      <c r="N1865" s="56" t="str">
        <f t="shared" si="88"/>
        <v/>
      </c>
      <c r="O1865" s="53" t="str">
        <f>IF($B1865&lt;&gt;"",IF(ISNUMBER(_xlfn.XMATCH($B1865,Language!$A$6:$E$6)),0,IF(ISNUMBER(_xlfn.XMATCH($B1865,Language!$A$29:$E$29)),'Lista de Prestatarios'!$B$3,VLOOKUP(B1865,'Lista de Prestatarios'!$A$2:$B$500,2,FALSE))),"")</f>
        <v/>
      </c>
      <c r="P1865" s="58" t="str">
        <f>IF(B1865&lt;&gt;"",IF(OR(D1865&gt;0,G1865&gt;0),COUNTIF($B$2:B1865,B1865),COUNTIFS($B$2:B1865,B1865,$E$2:E1865,"&gt;0")),"")</f>
        <v/>
      </c>
    </row>
    <row r="1866" spans="1:16" x14ac:dyDescent="0.35">
      <c r="A1866" s="51" t="str">
        <f t="shared" si="87"/>
        <v/>
      </c>
      <c r="B1866" s="102"/>
      <c r="C1866" s="4"/>
      <c r="D1866" s="14"/>
      <c r="E1866" s="14"/>
      <c r="F1866" s="14"/>
      <c r="G1866" s="82"/>
      <c r="H1866" s="107" t="str">
        <f>IF(B1866&lt;&gt;"",IF(OR(O1866=0,O1866=999),"",SUMIFS($E$2:E1866,$A$2:A1866,A1866)-SUMIFS($F$2:F1866,$A$2:A1866,A1866)),"")</f>
        <v/>
      </c>
      <c r="I1866" s="109" t="str">
        <f t="shared" si="89"/>
        <v/>
      </c>
      <c r="J1866" s="113"/>
      <c r="K1866" s="90"/>
      <c r="L1866" s="73"/>
      <c r="M1866" s="69" t="str">
        <f>IF(C1866&lt;&gt;"",DailyLog!$S$3,"")</f>
        <v/>
      </c>
      <c r="N1866" s="56" t="str">
        <f t="shared" si="88"/>
        <v/>
      </c>
      <c r="O1866" s="53" t="str">
        <f>IF($B1866&lt;&gt;"",IF(ISNUMBER(_xlfn.XMATCH($B1866,Language!$A$6:$E$6)),0,IF(ISNUMBER(_xlfn.XMATCH($B1866,Language!$A$29:$E$29)),'Lista de Prestatarios'!$B$3,VLOOKUP(B1866,'Lista de Prestatarios'!$A$2:$B$500,2,FALSE))),"")</f>
        <v/>
      </c>
      <c r="P1866" s="58" t="str">
        <f>IF(B1866&lt;&gt;"",IF(OR(D1866&gt;0,G1866&gt;0),COUNTIF($B$2:B1866,B1866),COUNTIFS($B$2:B1866,B1866,$E$2:E1866,"&gt;0")),"")</f>
        <v/>
      </c>
    </row>
    <row r="1867" spans="1:16" x14ac:dyDescent="0.35">
      <c r="A1867" s="51" t="str">
        <f t="shared" si="87"/>
        <v/>
      </c>
      <c r="B1867" s="102"/>
      <c r="C1867" s="4"/>
      <c r="D1867" s="14"/>
      <c r="E1867" s="14"/>
      <c r="F1867" s="14"/>
      <c r="G1867" s="82"/>
      <c r="H1867" s="107" t="str">
        <f>IF(B1867&lt;&gt;"",IF(OR(O1867=0,O1867=999),"",SUMIFS($E$2:E1867,$A$2:A1867,A1867)-SUMIFS($F$2:F1867,$A$2:A1867,A1867)),"")</f>
        <v/>
      </c>
      <c r="I1867" s="109" t="str">
        <f t="shared" si="89"/>
        <v/>
      </c>
      <c r="J1867" s="113"/>
      <c r="K1867" s="90"/>
      <c r="L1867" s="73"/>
      <c r="M1867" s="69" t="str">
        <f>IF(C1867&lt;&gt;"",DailyLog!$S$3,"")</f>
        <v/>
      </c>
      <c r="N1867" s="56" t="str">
        <f t="shared" si="88"/>
        <v/>
      </c>
      <c r="O1867" s="53" t="str">
        <f>IF($B1867&lt;&gt;"",IF(ISNUMBER(_xlfn.XMATCH($B1867,Language!$A$6:$E$6)),0,IF(ISNUMBER(_xlfn.XMATCH($B1867,Language!$A$29:$E$29)),'Lista de Prestatarios'!$B$3,VLOOKUP(B1867,'Lista de Prestatarios'!$A$2:$B$500,2,FALSE))),"")</f>
        <v/>
      </c>
      <c r="P1867" s="58" t="str">
        <f>IF(B1867&lt;&gt;"",IF(OR(D1867&gt;0,G1867&gt;0),COUNTIF($B$2:B1867,B1867),COUNTIFS($B$2:B1867,B1867,$E$2:E1867,"&gt;0")),"")</f>
        <v/>
      </c>
    </row>
    <row r="1868" spans="1:16" x14ac:dyDescent="0.35">
      <c r="A1868" s="51" t="str">
        <f t="shared" si="87"/>
        <v/>
      </c>
      <c r="B1868" s="102"/>
      <c r="C1868" s="4"/>
      <c r="D1868" s="14"/>
      <c r="E1868" s="14"/>
      <c r="F1868" s="14"/>
      <c r="G1868" s="82"/>
      <c r="H1868" s="107" t="str">
        <f>IF(B1868&lt;&gt;"",IF(OR(O1868=0,O1868=999),"",SUMIFS($E$2:E1868,$A$2:A1868,A1868)-SUMIFS($F$2:F1868,$A$2:A1868,A1868)),"")</f>
        <v/>
      </c>
      <c r="I1868" s="109" t="str">
        <f t="shared" si="89"/>
        <v/>
      </c>
      <c r="J1868" s="113"/>
      <c r="K1868" s="90"/>
      <c r="L1868" s="73"/>
      <c r="M1868" s="69" t="str">
        <f>IF(C1868&lt;&gt;"",DailyLog!$S$3,"")</f>
        <v/>
      </c>
      <c r="N1868" s="56" t="str">
        <f t="shared" si="88"/>
        <v/>
      </c>
      <c r="O1868" s="53" t="str">
        <f>IF($B1868&lt;&gt;"",IF(ISNUMBER(_xlfn.XMATCH($B1868,Language!$A$6:$E$6)),0,IF(ISNUMBER(_xlfn.XMATCH($B1868,Language!$A$29:$E$29)),'Lista de Prestatarios'!$B$3,VLOOKUP(B1868,'Lista de Prestatarios'!$A$2:$B$500,2,FALSE))),"")</f>
        <v/>
      </c>
      <c r="P1868" s="58" t="str">
        <f>IF(B1868&lt;&gt;"",IF(OR(D1868&gt;0,G1868&gt;0),COUNTIF($B$2:B1868,B1868),COUNTIFS($B$2:B1868,B1868,$E$2:E1868,"&gt;0")),"")</f>
        <v/>
      </c>
    </row>
    <row r="1869" spans="1:16" x14ac:dyDescent="0.35">
      <c r="A1869" s="51" t="str">
        <f t="shared" si="87"/>
        <v/>
      </c>
      <c r="B1869" s="102"/>
      <c r="C1869" s="4"/>
      <c r="D1869" s="14"/>
      <c r="E1869" s="14"/>
      <c r="F1869" s="14"/>
      <c r="G1869" s="82"/>
      <c r="H1869" s="107" t="str">
        <f>IF(B1869&lt;&gt;"",IF(OR(O1869=0,O1869=999),"",SUMIFS($E$2:E1869,$A$2:A1869,A1869)-SUMIFS($F$2:F1869,$A$2:A1869,A1869)),"")</f>
        <v/>
      </c>
      <c r="I1869" s="109" t="str">
        <f t="shared" si="89"/>
        <v/>
      </c>
      <c r="J1869" s="113"/>
      <c r="K1869" s="90"/>
      <c r="L1869" s="73"/>
      <c r="M1869" s="69" t="str">
        <f>IF(C1869&lt;&gt;"",DailyLog!$S$3,"")</f>
        <v/>
      </c>
      <c r="N1869" s="56" t="str">
        <f t="shared" si="88"/>
        <v/>
      </c>
      <c r="O1869" s="53" t="str">
        <f>IF($B1869&lt;&gt;"",IF(ISNUMBER(_xlfn.XMATCH($B1869,Language!$A$6:$E$6)),0,IF(ISNUMBER(_xlfn.XMATCH($B1869,Language!$A$29:$E$29)),'Lista de Prestatarios'!$B$3,VLOOKUP(B1869,'Lista de Prestatarios'!$A$2:$B$500,2,FALSE))),"")</f>
        <v/>
      </c>
      <c r="P1869" s="58" t="str">
        <f>IF(B1869&lt;&gt;"",IF(OR(D1869&gt;0,G1869&gt;0),COUNTIF($B$2:B1869,B1869),COUNTIFS($B$2:B1869,B1869,$E$2:E1869,"&gt;0")),"")</f>
        <v/>
      </c>
    </row>
    <row r="1870" spans="1:16" x14ac:dyDescent="0.35">
      <c r="A1870" s="51" t="str">
        <f t="shared" si="87"/>
        <v/>
      </c>
      <c r="B1870" s="102"/>
      <c r="C1870" s="4"/>
      <c r="D1870" s="14"/>
      <c r="E1870" s="14"/>
      <c r="F1870" s="14"/>
      <c r="G1870" s="82"/>
      <c r="H1870" s="107" t="str">
        <f>IF(B1870&lt;&gt;"",IF(OR(O1870=0,O1870=999),"",SUMIFS($E$2:E1870,$A$2:A1870,A1870)-SUMIFS($F$2:F1870,$A$2:A1870,A1870)),"")</f>
        <v/>
      </c>
      <c r="I1870" s="109" t="str">
        <f t="shared" si="89"/>
        <v/>
      </c>
      <c r="J1870" s="113"/>
      <c r="K1870" s="90"/>
      <c r="L1870" s="73"/>
      <c r="M1870" s="69" t="str">
        <f>IF(C1870&lt;&gt;"",DailyLog!$S$3,"")</f>
        <v/>
      </c>
      <c r="N1870" s="56" t="str">
        <f t="shared" si="88"/>
        <v/>
      </c>
      <c r="O1870" s="53" t="str">
        <f>IF($B1870&lt;&gt;"",IF(ISNUMBER(_xlfn.XMATCH($B1870,Language!$A$6:$E$6)),0,IF(ISNUMBER(_xlfn.XMATCH($B1870,Language!$A$29:$E$29)),'Lista de Prestatarios'!$B$3,VLOOKUP(B1870,'Lista de Prestatarios'!$A$2:$B$500,2,FALSE))),"")</f>
        <v/>
      </c>
      <c r="P1870" s="58" t="str">
        <f>IF(B1870&lt;&gt;"",IF(OR(D1870&gt;0,G1870&gt;0),COUNTIF($B$2:B1870,B1870),COUNTIFS($B$2:B1870,B1870,$E$2:E1870,"&gt;0")),"")</f>
        <v/>
      </c>
    </row>
    <row r="1871" spans="1:16" x14ac:dyDescent="0.35">
      <c r="A1871" s="51" t="str">
        <f t="shared" si="87"/>
        <v/>
      </c>
      <c r="B1871" s="102"/>
      <c r="C1871" s="4"/>
      <c r="D1871" s="14"/>
      <c r="E1871" s="14"/>
      <c r="F1871" s="14"/>
      <c r="G1871" s="82"/>
      <c r="H1871" s="107" t="str">
        <f>IF(B1871&lt;&gt;"",IF(OR(O1871=0,O1871=999),"",SUMIFS($E$2:E1871,$A$2:A1871,A1871)-SUMIFS($F$2:F1871,$A$2:A1871,A1871)),"")</f>
        <v/>
      </c>
      <c r="I1871" s="109" t="str">
        <f t="shared" si="89"/>
        <v/>
      </c>
      <c r="J1871" s="113"/>
      <c r="K1871" s="90"/>
      <c r="L1871" s="73"/>
      <c r="M1871" s="69" t="str">
        <f>IF(C1871&lt;&gt;"",DailyLog!$S$3,"")</f>
        <v/>
      </c>
      <c r="N1871" s="56" t="str">
        <f t="shared" si="88"/>
        <v/>
      </c>
      <c r="O1871" s="53" t="str">
        <f>IF($B1871&lt;&gt;"",IF(ISNUMBER(_xlfn.XMATCH($B1871,Language!$A$6:$E$6)),0,IF(ISNUMBER(_xlfn.XMATCH($B1871,Language!$A$29:$E$29)),'Lista de Prestatarios'!$B$3,VLOOKUP(B1871,'Lista de Prestatarios'!$A$2:$B$500,2,FALSE))),"")</f>
        <v/>
      </c>
      <c r="P1871" s="58" t="str">
        <f>IF(B1871&lt;&gt;"",IF(OR(D1871&gt;0,G1871&gt;0),COUNTIF($B$2:B1871,B1871),COUNTIFS($B$2:B1871,B1871,$E$2:E1871,"&gt;0")),"")</f>
        <v/>
      </c>
    </row>
    <row r="1872" spans="1:16" x14ac:dyDescent="0.35">
      <c r="A1872" s="51" t="str">
        <f t="shared" si="87"/>
        <v/>
      </c>
      <c r="B1872" s="102"/>
      <c r="C1872" s="4"/>
      <c r="D1872" s="14"/>
      <c r="E1872" s="14"/>
      <c r="F1872" s="14"/>
      <c r="G1872" s="82"/>
      <c r="H1872" s="107" t="str">
        <f>IF(B1872&lt;&gt;"",IF(OR(O1872=0,O1872=999),"",SUMIFS($E$2:E1872,$A$2:A1872,A1872)-SUMIFS($F$2:F1872,$A$2:A1872,A1872)),"")</f>
        <v/>
      </c>
      <c r="I1872" s="109" t="str">
        <f t="shared" si="89"/>
        <v/>
      </c>
      <c r="J1872" s="113"/>
      <c r="K1872" s="90"/>
      <c r="L1872" s="73"/>
      <c r="M1872" s="69" t="str">
        <f>IF(C1872&lt;&gt;"",DailyLog!$S$3,"")</f>
        <v/>
      </c>
      <c r="N1872" s="56" t="str">
        <f t="shared" si="88"/>
        <v/>
      </c>
      <c r="O1872" s="53" t="str">
        <f>IF($B1872&lt;&gt;"",IF(ISNUMBER(_xlfn.XMATCH($B1872,Language!$A$6:$E$6)),0,IF(ISNUMBER(_xlfn.XMATCH($B1872,Language!$A$29:$E$29)),'Lista de Prestatarios'!$B$3,VLOOKUP(B1872,'Lista de Prestatarios'!$A$2:$B$500,2,FALSE))),"")</f>
        <v/>
      </c>
      <c r="P1872" s="58" t="str">
        <f>IF(B1872&lt;&gt;"",IF(OR(D1872&gt;0,G1872&gt;0),COUNTIF($B$2:B1872,B1872),COUNTIFS($B$2:B1872,B1872,$E$2:E1872,"&gt;0")),"")</f>
        <v/>
      </c>
    </row>
    <row r="1873" spans="1:16" x14ac:dyDescent="0.35">
      <c r="A1873" s="51" t="str">
        <f t="shared" si="87"/>
        <v/>
      </c>
      <c r="B1873" s="102"/>
      <c r="C1873" s="4"/>
      <c r="D1873" s="14"/>
      <c r="E1873" s="14"/>
      <c r="F1873" s="14"/>
      <c r="G1873" s="82"/>
      <c r="H1873" s="107" t="str">
        <f>IF(B1873&lt;&gt;"",IF(OR(O1873=0,O1873=999),"",SUMIFS($E$2:E1873,$A$2:A1873,A1873)-SUMIFS($F$2:F1873,$A$2:A1873,A1873)),"")</f>
        <v/>
      </c>
      <c r="I1873" s="109" t="str">
        <f t="shared" si="89"/>
        <v/>
      </c>
      <c r="J1873" s="113"/>
      <c r="K1873" s="90"/>
      <c r="L1873" s="73"/>
      <c r="M1873" s="69" t="str">
        <f>IF(C1873&lt;&gt;"",DailyLog!$S$3,"")</f>
        <v/>
      </c>
      <c r="N1873" s="56" t="str">
        <f t="shared" si="88"/>
        <v/>
      </c>
      <c r="O1873" s="53" t="str">
        <f>IF($B1873&lt;&gt;"",IF(ISNUMBER(_xlfn.XMATCH($B1873,Language!$A$6:$E$6)),0,IF(ISNUMBER(_xlfn.XMATCH($B1873,Language!$A$29:$E$29)),'Lista de Prestatarios'!$B$3,VLOOKUP(B1873,'Lista de Prestatarios'!$A$2:$B$500,2,FALSE))),"")</f>
        <v/>
      </c>
      <c r="P1873" s="58" t="str">
        <f>IF(B1873&lt;&gt;"",IF(OR(D1873&gt;0,G1873&gt;0),COUNTIF($B$2:B1873,B1873),COUNTIFS($B$2:B1873,B1873,$E$2:E1873,"&gt;0")),"")</f>
        <v/>
      </c>
    </row>
    <row r="1874" spans="1:16" x14ac:dyDescent="0.35">
      <c r="A1874" s="51" t="str">
        <f t="shared" si="87"/>
        <v/>
      </c>
      <c r="B1874" s="102"/>
      <c r="C1874" s="4"/>
      <c r="D1874" s="14"/>
      <c r="E1874" s="14"/>
      <c r="F1874" s="14"/>
      <c r="G1874" s="82"/>
      <c r="H1874" s="107" t="str">
        <f>IF(B1874&lt;&gt;"",IF(OR(O1874=0,O1874=999),"",SUMIFS($E$2:E1874,$A$2:A1874,A1874)-SUMIFS($F$2:F1874,$A$2:A1874,A1874)),"")</f>
        <v/>
      </c>
      <c r="I1874" s="109" t="str">
        <f t="shared" si="89"/>
        <v/>
      </c>
      <c r="J1874" s="113"/>
      <c r="K1874" s="90"/>
      <c r="L1874" s="73"/>
      <c r="M1874" s="69" t="str">
        <f>IF(C1874&lt;&gt;"",DailyLog!$S$3,"")</f>
        <v/>
      </c>
      <c r="N1874" s="56" t="str">
        <f t="shared" si="88"/>
        <v/>
      </c>
      <c r="O1874" s="53" t="str">
        <f>IF($B1874&lt;&gt;"",IF(ISNUMBER(_xlfn.XMATCH($B1874,Language!$A$6:$E$6)),0,IF(ISNUMBER(_xlfn.XMATCH($B1874,Language!$A$29:$E$29)),'Lista de Prestatarios'!$B$3,VLOOKUP(B1874,'Lista de Prestatarios'!$A$2:$B$500,2,FALSE))),"")</f>
        <v/>
      </c>
      <c r="P1874" s="58" t="str">
        <f>IF(B1874&lt;&gt;"",IF(OR(D1874&gt;0,G1874&gt;0),COUNTIF($B$2:B1874,B1874),COUNTIFS($B$2:B1874,B1874,$E$2:E1874,"&gt;0")),"")</f>
        <v/>
      </c>
    </row>
    <row r="1875" spans="1:16" x14ac:dyDescent="0.35">
      <c r="A1875" s="51" t="str">
        <f t="shared" si="87"/>
        <v/>
      </c>
      <c r="B1875" s="102"/>
      <c r="C1875" s="4"/>
      <c r="D1875" s="14"/>
      <c r="E1875" s="14"/>
      <c r="F1875" s="14"/>
      <c r="G1875" s="82"/>
      <c r="H1875" s="107" t="str">
        <f>IF(B1875&lt;&gt;"",IF(OR(O1875=0,O1875=999),"",SUMIFS($E$2:E1875,$A$2:A1875,A1875)-SUMIFS($F$2:F1875,$A$2:A1875,A1875)),"")</f>
        <v/>
      </c>
      <c r="I1875" s="109" t="str">
        <f t="shared" si="89"/>
        <v/>
      </c>
      <c r="J1875" s="113"/>
      <c r="K1875" s="90"/>
      <c r="L1875" s="73"/>
      <c r="M1875" s="69" t="str">
        <f>IF(C1875&lt;&gt;"",DailyLog!$S$3,"")</f>
        <v/>
      </c>
      <c r="N1875" s="56" t="str">
        <f t="shared" si="88"/>
        <v/>
      </c>
      <c r="O1875" s="53" t="str">
        <f>IF($B1875&lt;&gt;"",IF(ISNUMBER(_xlfn.XMATCH($B1875,Language!$A$6:$E$6)),0,IF(ISNUMBER(_xlfn.XMATCH($B1875,Language!$A$29:$E$29)),'Lista de Prestatarios'!$B$3,VLOOKUP(B1875,'Lista de Prestatarios'!$A$2:$B$500,2,FALSE))),"")</f>
        <v/>
      </c>
      <c r="P1875" s="58" t="str">
        <f>IF(B1875&lt;&gt;"",IF(OR(D1875&gt;0,G1875&gt;0),COUNTIF($B$2:B1875,B1875),COUNTIFS($B$2:B1875,B1875,$E$2:E1875,"&gt;0")),"")</f>
        <v/>
      </c>
    </row>
    <row r="1876" spans="1:16" x14ac:dyDescent="0.35">
      <c r="A1876" s="51" t="str">
        <f t="shared" si="87"/>
        <v/>
      </c>
      <c r="B1876" s="102"/>
      <c r="C1876" s="4"/>
      <c r="D1876" s="14"/>
      <c r="E1876" s="14"/>
      <c r="F1876" s="14"/>
      <c r="G1876" s="82"/>
      <c r="H1876" s="107" t="str">
        <f>IF(B1876&lt;&gt;"",IF(OR(O1876=0,O1876=999),"",SUMIFS($E$2:E1876,$A$2:A1876,A1876)-SUMIFS($F$2:F1876,$A$2:A1876,A1876)),"")</f>
        <v/>
      </c>
      <c r="I1876" s="109" t="str">
        <f t="shared" si="89"/>
        <v/>
      </c>
      <c r="J1876" s="113"/>
      <c r="K1876" s="90"/>
      <c r="L1876" s="73"/>
      <c r="M1876" s="69" t="str">
        <f>IF(C1876&lt;&gt;"",DailyLog!$S$3,"")</f>
        <v/>
      </c>
      <c r="N1876" s="56" t="str">
        <f t="shared" si="88"/>
        <v/>
      </c>
      <c r="O1876" s="53" t="str">
        <f>IF($B1876&lt;&gt;"",IF(ISNUMBER(_xlfn.XMATCH($B1876,Language!$A$6:$E$6)),0,IF(ISNUMBER(_xlfn.XMATCH($B1876,Language!$A$29:$E$29)),'Lista de Prestatarios'!$B$3,VLOOKUP(B1876,'Lista de Prestatarios'!$A$2:$B$500,2,FALSE))),"")</f>
        <v/>
      </c>
      <c r="P1876" s="58" t="str">
        <f>IF(B1876&lt;&gt;"",IF(OR(D1876&gt;0,G1876&gt;0),COUNTIF($B$2:B1876,B1876),COUNTIFS($B$2:B1876,B1876,$E$2:E1876,"&gt;0")),"")</f>
        <v/>
      </c>
    </row>
    <row r="1877" spans="1:16" x14ac:dyDescent="0.35">
      <c r="A1877" s="51" t="str">
        <f t="shared" si="87"/>
        <v/>
      </c>
      <c r="B1877" s="102"/>
      <c r="C1877" s="4"/>
      <c r="D1877" s="14"/>
      <c r="E1877" s="14"/>
      <c r="F1877" s="14"/>
      <c r="G1877" s="82"/>
      <c r="H1877" s="107" t="str">
        <f>IF(B1877&lt;&gt;"",IF(OR(O1877=0,O1877=999),"",SUMIFS($E$2:E1877,$A$2:A1877,A1877)-SUMIFS($F$2:F1877,$A$2:A1877,A1877)),"")</f>
        <v/>
      </c>
      <c r="I1877" s="109" t="str">
        <f t="shared" si="89"/>
        <v/>
      </c>
      <c r="J1877" s="113"/>
      <c r="K1877" s="90"/>
      <c r="L1877" s="73"/>
      <c r="M1877" s="69" t="str">
        <f>IF(C1877&lt;&gt;"",DailyLog!$S$3,"")</f>
        <v/>
      </c>
      <c r="N1877" s="56" t="str">
        <f t="shared" si="88"/>
        <v/>
      </c>
      <c r="O1877" s="53" t="str">
        <f>IF($B1877&lt;&gt;"",IF(ISNUMBER(_xlfn.XMATCH($B1877,Language!$A$6:$E$6)),0,IF(ISNUMBER(_xlfn.XMATCH($B1877,Language!$A$29:$E$29)),'Lista de Prestatarios'!$B$3,VLOOKUP(B1877,'Lista de Prestatarios'!$A$2:$B$500,2,FALSE))),"")</f>
        <v/>
      </c>
      <c r="P1877" s="58" t="str">
        <f>IF(B1877&lt;&gt;"",IF(OR(D1877&gt;0,G1877&gt;0),COUNTIF($B$2:B1877,B1877),COUNTIFS($B$2:B1877,B1877,$E$2:E1877,"&gt;0")),"")</f>
        <v/>
      </c>
    </row>
    <row r="1878" spans="1:16" x14ac:dyDescent="0.35">
      <c r="A1878" s="51" t="str">
        <f t="shared" si="87"/>
        <v/>
      </c>
      <c r="B1878" s="102"/>
      <c r="C1878" s="4"/>
      <c r="D1878" s="14"/>
      <c r="E1878" s="14"/>
      <c r="F1878" s="14"/>
      <c r="G1878" s="82"/>
      <c r="H1878" s="107" t="str">
        <f>IF(B1878&lt;&gt;"",IF(OR(O1878=0,O1878=999),"",SUMIFS($E$2:E1878,$A$2:A1878,A1878)-SUMIFS($F$2:F1878,$A$2:A1878,A1878)),"")</f>
        <v/>
      </c>
      <c r="I1878" s="109" t="str">
        <f t="shared" si="89"/>
        <v/>
      </c>
      <c r="J1878" s="113"/>
      <c r="K1878" s="90"/>
      <c r="L1878" s="73"/>
      <c r="M1878" s="69" t="str">
        <f>IF(C1878&lt;&gt;"",DailyLog!$S$3,"")</f>
        <v/>
      </c>
      <c r="N1878" s="56" t="str">
        <f t="shared" si="88"/>
        <v/>
      </c>
      <c r="O1878" s="53" t="str">
        <f>IF($B1878&lt;&gt;"",IF(ISNUMBER(_xlfn.XMATCH($B1878,Language!$A$6:$E$6)),0,IF(ISNUMBER(_xlfn.XMATCH($B1878,Language!$A$29:$E$29)),'Lista de Prestatarios'!$B$3,VLOOKUP(B1878,'Lista de Prestatarios'!$A$2:$B$500,2,FALSE))),"")</f>
        <v/>
      </c>
      <c r="P1878" s="58" t="str">
        <f>IF(B1878&lt;&gt;"",IF(OR(D1878&gt;0,G1878&gt;0),COUNTIF($B$2:B1878,B1878),COUNTIFS($B$2:B1878,B1878,$E$2:E1878,"&gt;0")),"")</f>
        <v/>
      </c>
    </row>
    <row r="1879" spans="1:16" x14ac:dyDescent="0.35">
      <c r="A1879" s="51" t="str">
        <f t="shared" si="87"/>
        <v/>
      </c>
      <c r="B1879" s="102"/>
      <c r="C1879" s="4"/>
      <c r="D1879" s="14"/>
      <c r="E1879" s="14"/>
      <c r="F1879" s="14"/>
      <c r="G1879" s="82"/>
      <c r="H1879" s="107" t="str">
        <f>IF(B1879&lt;&gt;"",IF(OR(O1879=0,O1879=999),"",SUMIFS($E$2:E1879,$A$2:A1879,A1879)-SUMIFS($F$2:F1879,$A$2:A1879,A1879)),"")</f>
        <v/>
      </c>
      <c r="I1879" s="109" t="str">
        <f t="shared" si="89"/>
        <v/>
      </c>
      <c r="J1879" s="113"/>
      <c r="K1879" s="90"/>
      <c r="L1879" s="73"/>
      <c r="M1879" s="69" t="str">
        <f>IF(C1879&lt;&gt;"",DailyLog!$S$3,"")</f>
        <v/>
      </c>
      <c r="N1879" s="56" t="str">
        <f t="shared" si="88"/>
        <v/>
      </c>
      <c r="O1879" s="53" t="str">
        <f>IF($B1879&lt;&gt;"",IF(ISNUMBER(_xlfn.XMATCH($B1879,Language!$A$6:$E$6)),0,IF(ISNUMBER(_xlfn.XMATCH($B1879,Language!$A$29:$E$29)),'Lista de Prestatarios'!$B$3,VLOOKUP(B1879,'Lista de Prestatarios'!$A$2:$B$500,2,FALSE))),"")</f>
        <v/>
      </c>
      <c r="P1879" s="58" t="str">
        <f>IF(B1879&lt;&gt;"",IF(OR(D1879&gt;0,G1879&gt;0),COUNTIF($B$2:B1879,B1879),COUNTIFS($B$2:B1879,B1879,$E$2:E1879,"&gt;0")),"")</f>
        <v/>
      </c>
    </row>
    <row r="1880" spans="1:16" x14ac:dyDescent="0.35">
      <c r="A1880" s="51" t="str">
        <f t="shared" si="87"/>
        <v/>
      </c>
      <c r="B1880" s="102"/>
      <c r="C1880" s="4"/>
      <c r="D1880" s="14"/>
      <c r="E1880" s="14"/>
      <c r="F1880" s="14"/>
      <c r="G1880" s="82"/>
      <c r="H1880" s="107" t="str">
        <f>IF(B1880&lt;&gt;"",IF(OR(O1880=0,O1880=999),"",SUMIFS($E$2:E1880,$A$2:A1880,A1880)-SUMIFS($F$2:F1880,$A$2:A1880,A1880)),"")</f>
        <v/>
      </c>
      <c r="I1880" s="109" t="str">
        <f t="shared" si="89"/>
        <v/>
      </c>
      <c r="J1880" s="113"/>
      <c r="K1880" s="90"/>
      <c r="L1880" s="73"/>
      <c r="M1880" s="69" t="str">
        <f>IF(C1880&lt;&gt;"",DailyLog!$S$3,"")</f>
        <v/>
      </c>
      <c r="N1880" s="56" t="str">
        <f t="shared" si="88"/>
        <v/>
      </c>
      <c r="O1880" s="53" t="str">
        <f>IF($B1880&lt;&gt;"",IF(ISNUMBER(_xlfn.XMATCH($B1880,Language!$A$6:$E$6)),0,IF(ISNUMBER(_xlfn.XMATCH($B1880,Language!$A$29:$E$29)),'Lista de Prestatarios'!$B$3,VLOOKUP(B1880,'Lista de Prestatarios'!$A$2:$B$500,2,FALSE))),"")</f>
        <v/>
      </c>
      <c r="P1880" s="58" t="str">
        <f>IF(B1880&lt;&gt;"",IF(OR(D1880&gt;0,G1880&gt;0),COUNTIF($B$2:B1880,B1880),COUNTIFS($B$2:B1880,B1880,$E$2:E1880,"&gt;0")),"")</f>
        <v/>
      </c>
    </row>
    <row r="1881" spans="1:16" x14ac:dyDescent="0.35">
      <c r="A1881" s="51" t="str">
        <f t="shared" si="87"/>
        <v/>
      </c>
      <c r="B1881" s="102"/>
      <c r="C1881" s="4"/>
      <c r="D1881" s="14"/>
      <c r="E1881" s="14"/>
      <c r="F1881" s="14"/>
      <c r="G1881" s="82"/>
      <c r="H1881" s="107" t="str">
        <f>IF(B1881&lt;&gt;"",IF(OR(O1881=0,O1881=999),"",SUMIFS($E$2:E1881,$A$2:A1881,A1881)-SUMIFS($F$2:F1881,$A$2:A1881,A1881)),"")</f>
        <v/>
      </c>
      <c r="I1881" s="109" t="str">
        <f t="shared" si="89"/>
        <v/>
      </c>
      <c r="J1881" s="113"/>
      <c r="K1881" s="90"/>
      <c r="L1881" s="73"/>
      <c r="M1881" s="69" t="str">
        <f>IF(C1881&lt;&gt;"",DailyLog!$S$3,"")</f>
        <v/>
      </c>
      <c r="N1881" s="56" t="str">
        <f t="shared" si="88"/>
        <v/>
      </c>
      <c r="O1881" s="53" t="str">
        <f>IF($B1881&lt;&gt;"",IF(ISNUMBER(_xlfn.XMATCH($B1881,Language!$A$6:$E$6)),0,IF(ISNUMBER(_xlfn.XMATCH($B1881,Language!$A$29:$E$29)),'Lista de Prestatarios'!$B$3,VLOOKUP(B1881,'Lista de Prestatarios'!$A$2:$B$500,2,FALSE))),"")</f>
        <v/>
      </c>
      <c r="P1881" s="58" t="str">
        <f>IF(B1881&lt;&gt;"",IF(OR(D1881&gt;0,G1881&gt;0),COUNTIF($B$2:B1881,B1881),COUNTIFS($B$2:B1881,B1881,$E$2:E1881,"&gt;0")),"")</f>
        <v/>
      </c>
    </row>
    <row r="1882" spans="1:16" x14ac:dyDescent="0.35">
      <c r="A1882" s="51" t="str">
        <f t="shared" si="87"/>
        <v/>
      </c>
      <c r="B1882" s="102"/>
      <c r="C1882" s="4"/>
      <c r="D1882" s="14"/>
      <c r="E1882" s="14"/>
      <c r="F1882" s="14"/>
      <c r="G1882" s="82"/>
      <c r="H1882" s="107" t="str">
        <f>IF(B1882&lt;&gt;"",IF(OR(O1882=0,O1882=999),"",SUMIFS($E$2:E1882,$A$2:A1882,A1882)-SUMIFS($F$2:F1882,$A$2:A1882,A1882)),"")</f>
        <v/>
      </c>
      <c r="I1882" s="109" t="str">
        <f t="shared" si="89"/>
        <v/>
      </c>
      <c r="J1882" s="113"/>
      <c r="K1882" s="90"/>
      <c r="L1882" s="73"/>
      <c r="M1882" s="69" t="str">
        <f>IF(C1882&lt;&gt;"",DailyLog!$S$3,"")</f>
        <v/>
      </c>
      <c r="N1882" s="56" t="str">
        <f t="shared" si="88"/>
        <v/>
      </c>
      <c r="O1882" s="53" t="str">
        <f>IF($B1882&lt;&gt;"",IF(ISNUMBER(_xlfn.XMATCH($B1882,Language!$A$6:$E$6)),0,IF(ISNUMBER(_xlfn.XMATCH($B1882,Language!$A$29:$E$29)),'Lista de Prestatarios'!$B$3,VLOOKUP(B1882,'Lista de Prestatarios'!$A$2:$B$500,2,FALSE))),"")</f>
        <v/>
      </c>
      <c r="P1882" s="58" t="str">
        <f>IF(B1882&lt;&gt;"",IF(OR(D1882&gt;0,G1882&gt;0),COUNTIF($B$2:B1882,B1882),COUNTIFS($B$2:B1882,B1882,$E$2:E1882,"&gt;0")),"")</f>
        <v/>
      </c>
    </row>
    <row r="1883" spans="1:16" x14ac:dyDescent="0.35">
      <c r="A1883" s="51" t="str">
        <f t="shared" si="87"/>
        <v/>
      </c>
      <c r="B1883" s="102"/>
      <c r="C1883" s="4"/>
      <c r="D1883" s="14"/>
      <c r="E1883" s="14"/>
      <c r="F1883" s="14"/>
      <c r="G1883" s="82"/>
      <c r="H1883" s="107" t="str">
        <f>IF(B1883&lt;&gt;"",IF(OR(O1883=0,O1883=999),"",SUMIFS($E$2:E1883,$A$2:A1883,A1883)-SUMIFS($F$2:F1883,$A$2:A1883,A1883)),"")</f>
        <v/>
      </c>
      <c r="I1883" s="109" t="str">
        <f t="shared" si="89"/>
        <v/>
      </c>
      <c r="J1883" s="113"/>
      <c r="K1883" s="90"/>
      <c r="L1883" s="73"/>
      <c r="M1883" s="69" t="str">
        <f>IF(C1883&lt;&gt;"",DailyLog!$S$3,"")</f>
        <v/>
      </c>
      <c r="N1883" s="56" t="str">
        <f t="shared" si="88"/>
        <v/>
      </c>
      <c r="O1883" s="53" t="str">
        <f>IF($B1883&lt;&gt;"",IF(ISNUMBER(_xlfn.XMATCH($B1883,Language!$A$6:$E$6)),0,IF(ISNUMBER(_xlfn.XMATCH($B1883,Language!$A$29:$E$29)),'Lista de Prestatarios'!$B$3,VLOOKUP(B1883,'Lista de Prestatarios'!$A$2:$B$500,2,FALSE))),"")</f>
        <v/>
      </c>
      <c r="P1883" s="58" t="str">
        <f>IF(B1883&lt;&gt;"",IF(OR(D1883&gt;0,G1883&gt;0),COUNTIF($B$2:B1883,B1883),COUNTIFS($B$2:B1883,B1883,$E$2:E1883,"&gt;0")),"")</f>
        <v/>
      </c>
    </row>
    <row r="1884" spans="1:16" x14ac:dyDescent="0.35">
      <c r="A1884" s="51" t="str">
        <f t="shared" si="87"/>
        <v/>
      </c>
      <c r="B1884" s="102"/>
      <c r="C1884" s="4"/>
      <c r="D1884" s="14"/>
      <c r="E1884" s="14"/>
      <c r="F1884" s="14"/>
      <c r="G1884" s="82"/>
      <c r="H1884" s="107" t="str">
        <f>IF(B1884&lt;&gt;"",IF(OR(O1884=0,O1884=999),"",SUMIFS($E$2:E1884,$A$2:A1884,A1884)-SUMIFS($F$2:F1884,$A$2:A1884,A1884)),"")</f>
        <v/>
      </c>
      <c r="I1884" s="109" t="str">
        <f t="shared" si="89"/>
        <v/>
      </c>
      <c r="J1884" s="113"/>
      <c r="K1884" s="90"/>
      <c r="L1884" s="73"/>
      <c r="M1884" s="69" t="str">
        <f>IF(C1884&lt;&gt;"",DailyLog!$S$3,"")</f>
        <v/>
      </c>
      <c r="N1884" s="56" t="str">
        <f t="shared" si="88"/>
        <v/>
      </c>
      <c r="O1884" s="53" t="str">
        <f>IF($B1884&lt;&gt;"",IF(ISNUMBER(_xlfn.XMATCH($B1884,Language!$A$6:$E$6)),0,IF(ISNUMBER(_xlfn.XMATCH($B1884,Language!$A$29:$E$29)),'Lista de Prestatarios'!$B$3,VLOOKUP(B1884,'Lista de Prestatarios'!$A$2:$B$500,2,FALSE))),"")</f>
        <v/>
      </c>
      <c r="P1884" s="58" t="str">
        <f>IF(B1884&lt;&gt;"",IF(OR(D1884&gt;0,G1884&gt;0),COUNTIF($B$2:B1884,B1884),COUNTIFS($B$2:B1884,B1884,$E$2:E1884,"&gt;0")),"")</f>
        <v/>
      </c>
    </row>
    <row r="1885" spans="1:16" x14ac:dyDescent="0.35">
      <c r="A1885" s="51" t="str">
        <f t="shared" si="87"/>
        <v/>
      </c>
      <c r="B1885" s="102"/>
      <c r="C1885" s="4"/>
      <c r="D1885" s="14"/>
      <c r="E1885" s="14"/>
      <c r="F1885" s="14"/>
      <c r="G1885" s="82"/>
      <c r="H1885" s="107" t="str">
        <f>IF(B1885&lt;&gt;"",IF(OR(O1885=0,O1885=999),"",SUMIFS($E$2:E1885,$A$2:A1885,A1885)-SUMIFS($F$2:F1885,$A$2:A1885,A1885)),"")</f>
        <v/>
      </c>
      <c r="I1885" s="109" t="str">
        <f t="shared" si="89"/>
        <v/>
      </c>
      <c r="J1885" s="113"/>
      <c r="K1885" s="90"/>
      <c r="L1885" s="73"/>
      <c r="M1885" s="69" t="str">
        <f>IF(C1885&lt;&gt;"",DailyLog!$S$3,"")</f>
        <v/>
      </c>
      <c r="N1885" s="56" t="str">
        <f t="shared" si="88"/>
        <v/>
      </c>
      <c r="O1885" s="53" t="str">
        <f>IF($B1885&lt;&gt;"",IF(ISNUMBER(_xlfn.XMATCH($B1885,Language!$A$6:$E$6)),0,IF(ISNUMBER(_xlfn.XMATCH($B1885,Language!$A$29:$E$29)),'Lista de Prestatarios'!$B$3,VLOOKUP(B1885,'Lista de Prestatarios'!$A$2:$B$500,2,FALSE))),"")</f>
        <v/>
      </c>
      <c r="P1885" s="58" t="str">
        <f>IF(B1885&lt;&gt;"",IF(OR(D1885&gt;0,G1885&gt;0),COUNTIF($B$2:B1885,B1885),COUNTIFS($B$2:B1885,B1885,$E$2:E1885,"&gt;0")),"")</f>
        <v/>
      </c>
    </row>
    <row r="1886" spans="1:16" x14ac:dyDescent="0.35">
      <c r="A1886" s="51" t="str">
        <f t="shared" si="87"/>
        <v/>
      </c>
      <c r="B1886" s="102"/>
      <c r="C1886" s="4"/>
      <c r="D1886" s="14"/>
      <c r="E1886" s="14"/>
      <c r="F1886" s="14"/>
      <c r="G1886" s="82"/>
      <c r="H1886" s="107" t="str">
        <f>IF(B1886&lt;&gt;"",IF(OR(O1886=0,O1886=999),"",SUMIFS($E$2:E1886,$A$2:A1886,A1886)-SUMIFS($F$2:F1886,$A$2:A1886,A1886)),"")</f>
        <v/>
      </c>
      <c r="I1886" s="109" t="str">
        <f t="shared" si="89"/>
        <v/>
      </c>
      <c r="J1886" s="113"/>
      <c r="K1886" s="90"/>
      <c r="L1886" s="73"/>
      <c r="M1886" s="69" t="str">
        <f>IF(C1886&lt;&gt;"",DailyLog!$S$3,"")</f>
        <v/>
      </c>
      <c r="N1886" s="56" t="str">
        <f t="shared" si="88"/>
        <v/>
      </c>
      <c r="O1886" s="53" t="str">
        <f>IF($B1886&lt;&gt;"",IF(ISNUMBER(_xlfn.XMATCH($B1886,Language!$A$6:$E$6)),0,IF(ISNUMBER(_xlfn.XMATCH($B1886,Language!$A$29:$E$29)),'Lista de Prestatarios'!$B$3,VLOOKUP(B1886,'Lista de Prestatarios'!$A$2:$B$500,2,FALSE))),"")</f>
        <v/>
      </c>
      <c r="P1886" s="58" t="str">
        <f>IF(B1886&lt;&gt;"",IF(OR(D1886&gt;0,G1886&gt;0),COUNTIF($B$2:B1886,B1886),COUNTIFS($B$2:B1886,B1886,$E$2:E1886,"&gt;0")),"")</f>
        <v/>
      </c>
    </row>
    <row r="1887" spans="1:16" x14ac:dyDescent="0.35">
      <c r="A1887" s="51" t="str">
        <f t="shared" si="87"/>
        <v/>
      </c>
      <c r="B1887" s="102"/>
      <c r="C1887" s="4"/>
      <c r="D1887" s="14"/>
      <c r="E1887" s="14"/>
      <c r="F1887" s="14"/>
      <c r="G1887" s="82"/>
      <c r="H1887" s="107" t="str">
        <f>IF(B1887&lt;&gt;"",IF(OR(O1887=0,O1887=999),"",SUMIFS($E$2:E1887,$A$2:A1887,A1887)-SUMIFS($F$2:F1887,$A$2:A1887,A1887)),"")</f>
        <v/>
      </c>
      <c r="I1887" s="109" t="str">
        <f t="shared" si="89"/>
        <v/>
      </c>
      <c r="J1887" s="113"/>
      <c r="K1887" s="90"/>
      <c r="L1887" s="73"/>
      <c r="M1887" s="69" t="str">
        <f>IF(C1887&lt;&gt;"",DailyLog!$S$3,"")</f>
        <v/>
      </c>
      <c r="N1887" s="56" t="str">
        <f t="shared" si="88"/>
        <v/>
      </c>
      <c r="O1887" s="53" t="str">
        <f>IF($B1887&lt;&gt;"",IF(ISNUMBER(_xlfn.XMATCH($B1887,Language!$A$6:$E$6)),0,IF(ISNUMBER(_xlfn.XMATCH($B1887,Language!$A$29:$E$29)),'Lista de Prestatarios'!$B$3,VLOOKUP(B1887,'Lista de Prestatarios'!$A$2:$B$500,2,FALSE))),"")</f>
        <v/>
      </c>
      <c r="P1887" s="58" t="str">
        <f>IF(B1887&lt;&gt;"",IF(OR(D1887&gt;0,G1887&gt;0),COUNTIF($B$2:B1887,B1887),COUNTIFS($B$2:B1887,B1887,$E$2:E1887,"&gt;0")),"")</f>
        <v/>
      </c>
    </row>
    <row r="1888" spans="1:16" x14ac:dyDescent="0.35">
      <c r="A1888" s="51" t="str">
        <f t="shared" si="87"/>
        <v/>
      </c>
      <c r="B1888" s="102"/>
      <c r="C1888" s="4"/>
      <c r="D1888" s="14"/>
      <c r="E1888" s="14"/>
      <c r="F1888" s="14"/>
      <c r="G1888" s="82"/>
      <c r="H1888" s="107" t="str">
        <f>IF(B1888&lt;&gt;"",IF(OR(O1888=0,O1888=999),"",SUMIFS($E$2:E1888,$A$2:A1888,A1888)-SUMIFS($F$2:F1888,$A$2:A1888,A1888)),"")</f>
        <v/>
      </c>
      <c r="I1888" s="109" t="str">
        <f t="shared" si="89"/>
        <v/>
      </c>
      <c r="J1888" s="113"/>
      <c r="K1888" s="90"/>
      <c r="L1888" s="73"/>
      <c r="M1888" s="69" t="str">
        <f>IF(C1888&lt;&gt;"",DailyLog!$S$3,"")</f>
        <v/>
      </c>
      <c r="N1888" s="56" t="str">
        <f t="shared" si="88"/>
        <v/>
      </c>
      <c r="O1888" s="53" t="str">
        <f>IF($B1888&lt;&gt;"",IF(ISNUMBER(_xlfn.XMATCH($B1888,Language!$A$6:$E$6)),0,IF(ISNUMBER(_xlfn.XMATCH($B1888,Language!$A$29:$E$29)),'Lista de Prestatarios'!$B$3,VLOOKUP(B1888,'Lista de Prestatarios'!$A$2:$B$500,2,FALSE))),"")</f>
        <v/>
      </c>
      <c r="P1888" s="58" t="str">
        <f>IF(B1888&lt;&gt;"",IF(OR(D1888&gt;0,G1888&gt;0),COUNTIF($B$2:B1888,B1888),COUNTIFS($B$2:B1888,B1888,$E$2:E1888,"&gt;0")),"")</f>
        <v/>
      </c>
    </row>
    <row r="1889" spans="1:16" x14ac:dyDescent="0.35">
      <c r="A1889" s="51" t="str">
        <f t="shared" si="87"/>
        <v/>
      </c>
      <c r="B1889" s="102"/>
      <c r="C1889" s="4"/>
      <c r="D1889" s="14"/>
      <c r="E1889" s="14"/>
      <c r="F1889" s="14"/>
      <c r="G1889" s="82"/>
      <c r="H1889" s="107" t="str">
        <f>IF(B1889&lt;&gt;"",IF(OR(O1889=0,O1889=999),"",SUMIFS($E$2:E1889,$A$2:A1889,A1889)-SUMIFS($F$2:F1889,$A$2:A1889,A1889)),"")</f>
        <v/>
      </c>
      <c r="I1889" s="109" t="str">
        <f t="shared" si="89"/>
        <v/>
      </c>
      <c r="J1889" s="113"/>
      <c r="K1889" s="90"/>
      <c r="L1889" s="73"/>
      <c r="M1889" s="69" t="str">
        <f>IF(C1889&lt;&gt;"",DailyLog!$S$3,"")</f>
        <v/>
      </c>
      <c r="N1889" s="56" t="str">
        <f t="shared" si="88"/>
        <v/>
      </c>
      <c r="O1889" s="53" t="str">
        <f>IF($B1889&lt;&gt;"",IF(ISNUMBER(_xlfn.XMATCH($B1889,Language!$A$6:$E$6)),0,IF(ISNUMBER(_xlfn.XMATCH($B1889,Language!$A$29:$E$29)),'Lista de Prestatarios'!$B$3,VLOOKUP(B1889,'Lista de Prestatarios'!$A$2:$B$500,2,FALSE))),"")</f>
        <v/>
      </c>
      <c r="P1889" s="58" t="str">
        <f>IF(B1889&lt;&gt;"",IF(OR(D1889&gt;0,G1889&gt;0),COUNTIF($B$2:B1889,B1889),COUNTIFS($B$2:B1889,B1889,$E$2:E1889,"&gt;0")),"")</f>
        <v/>
      </c>
    </row>
    <row r="1890" spans="1:16" x14ac:dyDescent="0.35">
      <c r="A1890" s="51" t="str">
        <f t="shared" si="87"/>
        <v/>
      </c>
      <c r="B1890" s="102"/>
      <c r="C1890" s="4"/>
      <c r="D1890" s="14"/>
      <c r="E1890" s="14"/>
      <c r="F1890" s="14"/>
      <c r="G1890" s="82"/>
      <c r="H1890" s="107" t="str">
        <f>IF(B1890&lt;&gt;"",IF(OR(O1890=0,O1890=999),"",SUMIFS($E$2:E1890,$A$2:A1890,A1890)-SUMIFS($F$2:F1890,$A$2:A1890,A1890)),"")</f>
        <v/>
      </c>
      <c r="I1890" s="109" t="str">
        <f t="shared" si="89"/>
        <v/>
      </c>
      <c r="J1890" s="113"/>
      <c r="K1890" s="90"/>
      <c r="L1890" s="73"/>
      <c r="M1890" s="69" t="str">
        <f>IF(C1890&lt;&gt;"",DailyLog!$S$3,"")</f>
        <v/>
      </c>
      <c r="N1890" s="56" t="str">
        <f t="shared" si="88"/>
        <v/>
      </c>
      <c r="O1890" s="53" t="str">
        <f>IF($B1890&lt;&gt;"",IF(ISNUMBER(_xlfn.XMATCH($B1890,Language!$A$6:$E$6)),0,IF(ISNUMBER(_xlfn.XMATCH($B1890,Language!$A$29:$E$29)),'Lista de Prestatarios'!$B$3,VLOOKUP(B1890,'Lista de Prestatarios'!$A$2:$B$500,2,FALSE))),"")</f>
        <v/>
      </c>
      <c r="P1890" s="58" t="str">
        <f>IF(B1890&lt;&gt;"",IF(OR(D1890&gt;0,G1890&gt;0),COUNTIF($B$2:B1890,B1890),COUNTIFS($B$2:B1890,B1890,$E$2:E1890,"&gt;0")),"")</f>
        <v/>
      </c>
    </row>
    <row r="1891" spans="1:16" x14ac:dyDescent="0.35">
      <c r="A1891" s="51" t="str">
        <f t="shared" si="87"/>
        <v/>
      </c>
      <c r="B1891" s="102"/>
      <c r="C1891" s="4"/>
      <c r="D1891" s="14"/>
      <c r="E1891" s="14"/>
      <c r="F1891" s="14"/>
      <c r="G1891" s="82"/>
      <c r="H1891" s="107" t="str">
        <f>IF(B1891&lt;&gt;"",IF(OR(O1891=0,O1891=999),"",SUMIFS($E$2:E1891,$A$2:A1891,A1891)-SUMIFS($F$2:F1891,$A$2:A1891,A1891)),"")</f>
        <v/>
      </c>
      <c r="I1891" s="109" t="str">
        <f t="shared" si="89"/>
        <v/>
      </c>
      <c r="J1891" s="113"/>
      <c r="K1891" s="90"/>
      <c r="L1891" s="73"/>
      <c r="M1891" s="69" t="str">
        <f>IF(C1891&lt;&gt;"",DailyLog!$S$3,"")</f>
        <v/>
      </c>
      <c r="N1891" s="56" t="str">
        <f t="shared" si="88"/>
        <v/>
      </c>
      <c r="O1891" s="53" t="str">
        <f>IF($B1891&lt;&gt;"",IF(ISNUMBER(_xlfn.XMATCH($B1891,Language!$A$6:$E$6)),0,IF(ISNUMBER(_xlfn.XMATCH($B1891,Language!$A$29:$E$29)),'Lista de Prestatarios'!$B$3,VLOOKUP(B1891,'Lista de Prestatarios'!$A$2:$B$500,2,FALSE))),"")</f>
        <v/>
      </c>
      <c r="P1891" s="58" t="str">
        <f>IF(B1891&lt;&gt;"",IF(OR(D1891&gt;0,G1891&gt;0),COUNTIF($B$2:B1891,B1891),COUNTIFS($B$2:B1891,B1891,$E$2:E1891,"&gt;0")),"")</f>
        <v/>
      </c>
    </row>
    <row r="1892" spans="1:16" x14ac:dyDescent="0.35">
      <c r="A1892" s="51" t="str">
        <f t="shared" si="87"/>
        <v/>
      </c>
      <c r="B1892" s="102"/>
      <c r="C1892" s="4"/>
      <c r="D1892" s="14"/>
      <c r="E1892" s="14"/>
      <c r="F1892" s="14"/>
      <c r="G1892" s="82"/>
      <c r="H1892" s="107" t="str">
        <f>IF(B1892&lt;&gt;"",IF(OR(O1892=0,O1892=999),"",SUMIFS($E$2:E1892,$A$2:A1892,A1892)-SUMIFS($F$2:F1892,$A$2:A1892,A1892)),"")</f>
        <v/>
      </c>
      <c r="I1892" s="109" t="str">
        <f t="shared" si="89"/>
        <v/>
      </c>
      <c r="J1892" s="113"/>
      <c r="K1892" s="90"/>
      <c r="L1892" s="73"/>
      <c r="M1892" s="69" t="str">
        <f>IF(C1892&lt;&gt;"",DailyLog!$S$3,"")</f>
        <v/>
      </c>
      <c r="N1892" s="56" t="str">
        <f t="shared" si="88"/>
        <v/>
      </c>
      <c r="O1892" s="53" t="str">
        <f>IF($B1892&lt;&gt;"",IF(ISNUMBER(_xlfn.XMATCH($B1892,Language!$A$6:$E$6)),0,IF(ISNUMBER(_xlfn.XMATCH($B1892,Language!$A$29:$E$29)),'Lista de Prestatarios'!$B$3,VLOOKUP(B1892,'Lista de Prestatarios'!$A$2:$B$500,2,FALSE))),"")</f>
        <v/>
      </c>
      <c r="P1892" s="58" t="str">
        <f>IF(B1892&lt;&gt;"",IF(OR(D1892&gt;0,G1892&gt;0),COUNTIF($B$2:B1892,B1892),COUNTIFS($B$2:B1892,B1892,$E$2:E1892,"&gt;0")),"")</f>
        <v/>
      </c>
    </row>
    <row r="1893" spans="1:16" x14ac:dyDescent="0.35">
      <c r="A1893" s="51" t="str">
        <f t="shared" si="87"/>
        <v/>
      </c>
      <c r="B1893" s="102"/>
      <c r="C1893" s="4"/>
      <c r="D1893" s="14"/>
      <c r="E1893" s="14"/>
      <c r="F1893" s="14"/>
      <c r="G1893" s="82"/>
      <c r="H1893" s="107" t="str">
        <f>IF(B1893&lt;&gt;"",IF(OR(O1893=0,O1893=999),"",SUMIFS($E$2:E1893,$A$2:A1893,A1893)-SUMIFS($F$2:F1893,$A$2:A1893,A1893)),"")</f>
        <v/>
      </c>
      <c r="I1893" s="109" t="str">
        <f t="shared" si="89"/>
        <v/>
      </c>
      <c r="J1893" s="113"/>
      <c r="K1893" s="90"/>
      <c r="L1893" s="73"/>
      <c r="M1893" s="69" t="str">
        <f>IF(C1893&lt;&gt;"",DailyLog!$S$3,"")</f>
        <v/>
      </c>
      <c r="N1893" s="56" t="str">
        <f t="shared" si="88"/>
        <v/>
      </c>
      <c r="O1893" s="53" t="str">
        <f>IF($B1893&lt;&gt;"",IF(ISNUMBER(_xlfn.XMATCH($B1893,Language!$A$6:$E$6)),0,IF(ISNUMBER(_xlfn.XMATCH($B1893,Language!$A$29:$E$29)),'Lista de Prestatarios'!$B$3,VLOOKUP(B1893,'Lista de Prestatarios'!$A$2:$B$500,2,FALSE))),"")</f>
        <v/>
      </c>
      <c r="P1893" s="58" t="str">
        <f>IF(B1893&lt;&gt;"",IF(OR(D1893&gt;0,G1893&gt;0),COUNTIF($B$2:B1893,B1893),COUNTIFS($B$2:B1893,B1893,$E$2:E1893,"&gt;0")),"")</f>
        <v/>
      </c>
    </row>
    <row r="1894" spans="1:16" x14ac:dyDescent="0.35">
      <c r="A1894" s="51" t="str">
        <f t="shared" si="87"/>
        <v/>
      </c>
      <c r="B1894" s="102"/>
      <c r="C1894" s="4"/>
      <c r="D1894" s="14"/>
      <c r="E1894" s="14"/>
      <c r="F1894" s="14"/>
      <c r="G1894" s="82"/>
      <c r="H1894" s="107" t="str">
        <f>IF(B1894&lt;&gt;"",IF(OR(O1894=0,O1894=999),"",SUMIFS($E$2:E1894,$A$2:A1894,A1894)-SUMIFS($F$2:F1894,$A$2:A1894,A1894)),"")</f>
        <v/>
      </c>
      <c r="I1894" s="109" t="str">
        <f t="shared" si="89"/>
        <v/>
      </c>
      <c r="J1894" s="113"/>
      <c r="K1894" s="90"/>
      <c r="L1894" s="73"/>
      <c r="M1894" s="69" t="str">
        <f>IF(C1894&lt;&gt;"",DailyLog!$S$3,"")</f>
        <v/>
      </c>
      <c r="N1894" s="56" t="str">
        <f t="shared" si="88"/>
        <v/>
      </c>
      <c r="O1894" s="53" t="str">
        <f>IF($B1894&lt;&gt;"",IF(ISNUMBER(_xlfn.XMATCH($B1894,Language!$A$6:$E$6)),0,IF(ISNUMBER(_xlfn.XMATCH($B1894,Language!$A$29:$E$29)),'Lista de Prestatarios'!$B$3,VLOOKUP(B1894,'Lista de Prestatarios'!$A$2:$B$500,2,FALSE))),"")</f>
        <v/>
      </c>
      <c r="P1894" s="58" t="str">
        <f>IF(B1894&lt;&gt;"",IF(OR(D1894&gt;0,G1894&gt;0),COUNTIF($B$2:B1894,B1894),COUNTIFS($B$2:B1894,B1894,$E$2:E1894,"&gt;0")),"")</f>
        <v/>
      </c>
    </row>
    <row r="1895" spans="1:16" x14ac:dyDescent="0.35">
      <c r="A1895" s="51" t="str">
        <f t="shared" si="87"/>
        <v/>
      </c>
      <c r="B1895" s="102"/>
      <c r="C1895" s="4"/>
      <c r="D1895" s="14"/>
      <c r="E1895" s="14"/>
      <c r="F1895" s="14"/>
      <c r="G1895" s="82"/>
      <c r="H1895" s="107" t="str">
        <f>IF(B1895&lt;&gt;"",IF(OR(O1895=0,O1895=999),"",SUMIFS($E$2:E1895,$A$2:A1895,A1895)-SUMIFS($F$2:F1895,$A$2:A1895,A1895)),"")</f>
        <v/>
      </c>
      <c r="I1895" s="109" t="str">
        <f t="shared" si="89"/>
        <v/>
      </c>
      <c r="J1895" s="113"/>
      <c r="K1895" s="90"/>
      <c r="L1895" s="73"/>
      <c r="M1895" s="69" t="str">
        <f>IF(C1895&lt;&gt;"",DailyLog!$S$3,"")</f>
        <v/>
      </c>
      <c r="N1895" s="56" t="str">
        <f t="shared" si="88"/>
        <v/>
      </c>
      <c r="O1895" s="53" t="str">
        <f>IF($B1895&lt;&gt;"",IF(ISNUMBER(_xlfn.XMATCH($B1895,Language!$A$6:$E$6)),0,IF(ISNUMBER(_xlfn.XMATCH($B1895,Language!$A$29:$E$29)),'Lista de Prestatarios'!$B$3,VLOOKUP(B1895,'Lista de Prestatarios'!$A$2:$B$500,2,FALSE))),"")</f>
        <v/>
      </c>
      <c r="P1895" s="58" t="str">
        <f>IF(B1895&lt;&gt;"",IF(OR(D1895&gt;0,G1895&gt;0),COUNTIF($B$2:B1895,B1895),COUNTIFS($B$2:B1895,B1895,$E$2:E1895,"&gt;0")),"")</f>
        <v/>
      </c>
    </row>
    <row r="1896" spans="1:16" x14ac:dyDescent="0.35">
      <c r="A1896" s="51" t="str">
        <f t="shared" si="87"/>
        <v/>
      </c>
      <c r="B1896" s="102"/>
      <c r="C1896" s="4"/>
      <c r="D1896" s="14"/>
      <c r="E1896" s="14"/>
      <c r="F1896" s="14"/>
      <c r="G1896" s="82"/>
      <c r="H1896" s="107" t="str">
        <f>IF(B1896&lt;&gt;"",IF(OR(O1896=0,O1896=999),"",SUMIFS($E$2:E1896,$A$2:A1896,A1896)-SUMIFS($F$2:F1896,$A$2:A1896,A1896)),"")</f>
        <v/>
      </c>
      <c r="I1896" s="109" t="str">
        <f t="shared" si="89"/>
        <v/>
      </c>
      <c r="J1896" s="113"/>
      <c r="K1896" s="90"/>
      <c r="L1896" s="73"/>
      <c r="M1896" s="69" t="str">
        <f>IF(C1896&lt;&gt;"",DailyLog!$S$3,"")</f>
        <v/>
      </c>
      <c r="N1896" s="56" t="str">
        <f t="shared" si="88"/>
        <v/>
      </c>
      <c r="O1896" s="53" t="str">
        <f>IF($B1896&lt;&gt;"",IF(ISNUMBER(_xlfn.XMATCH($B1896,Language!$A$6:$E$6)),0,IF(ISNUMBER(_xlfn.XMATCH($B1896,Language!$A$29:$E$29)),'Lista de Prestatarios'!$B$3,VLOOKUP(B1896,'Lista de Prestatarios'!$A$2:$B$500,2,FALSE))),"")</f>
        <v/>
      </c>
      <c r="P1896" s="58" t="str">
        <f>IF(B1896&lt;&gt;"",IF(OR(D1896&gt;0,G1896&gt;0),COUNTIF($B$2:B1896,B1896),COUNTIFS($B$2:B1896,B1896,$E$2:E1896,"&gt;0")),"")</f>
        <v/>
      </c>
    </row>
    <row r="1897" spans="1:16" x14ac:dyDescent="0.35">
      <c r="A1897" s="51" t="str">
        <f t="shared" si="87"/>
        <v/>
      </c>
      <c r="B1897" s="102"/>
      <c r="C1897" s="4"/>
      <c r="D1897" s="14"/>
      <c r="E1897" s="14"/>
      <c r="F1897" s="14"/>
      <c r="G1897" s="82"/>
      <c r="H1897" s="107" t="str">
        <f>IF(B1897&lt;&gt;"",IF(OR(O1897=0,O1897=999),"",SUMIFS($E$2:E1897,$A$2:A1897,A1897)-SUMIFS($F$2:F1897,$A$2:A1897,A1897)),"")</f>
        <v/>
      </c>
      <c r="I1897" s="109" t="str">
        <f t="shared" si="89"/>
        <v/>
      </c>
      <c r="J1897" s="113"/>
      <c r="K1897" s="90"/>
      <c r="L1897" s="73"/>
      <c r="M1897" s="69" t="str">
        <f>IF(C1897&lt;&gt;"",DailyLog!$S$3,"")</f>
        <v/>
      </c>
      <c r="N1897" s="56" t="str">
        <f t="shared" si="88"/>
        <v/>
      </c>
      <c r="O1897" s="53" t="str">
        <f>IF($B1897&lt;&gt;"",IF(ISNUMBER(_xlfn.XMATCH($B1897,Language!$A$6:$E$6)),0,IF(ISNUMBER(_xlfn.XMATCH($B1897,Language!$A$29:$E$29)),'Lista de Prestatarios'!$B$3,VLOOKUP(B1897,'Lista de Prestatarios'!$A$2:$B$500,2,FALSE))),"")</f>
        <v/>
      </c>
      <c r="P1897" s="58" t="str">
        <f>IF(B1897&lt;&gt;"",IF(OR(D1897&gt;0,G1897&gt;0),COUNTIF($B$2:B1897,B1897),COUNTIFS($B$2:B1897,B1897,$E$2:E1897,"&gt;0")),"")</f>
        <v/>
      </c>
    </row>
    <row r="1898" spans="1:16" x14ac:dyDescent="0.35">
      <c r="A1898" s="51" t="str">
        <f t="shared" si="87"/>
        <v/>
      </c>
      <c r="B1898" s="102"/>
      <c r="C1898" s="4"/>
      <c r="D1898" s="14"/>
      <c r="E1898" s="14"/>
      <c r="F1898" s="14"/>
      <c r="G1898" s="82"/>
      <c r="H1898" s="107" t="str">
        <f>IF(B1898&lt;&gt;"",IF(OR(O1898=0,O1898=999),"",SUMIFS($E$2:E1898,$A$2:A1898,A1898)-SUMIFS($F$2:F1898,$A$2:A1898,A1898)),"")</f>
        <v/>
      </c>
      <c r="I1898" s="109" t="str">
        <f t="shared" si="89"/>
        <v/>
      </c>
      <c r="J1898" s="113"/>
      <c r="K1898" s="90"/>
      <c r="L1898" s="73"/>
      <c r="M1898" s="69" t="str">
        <f>IF(C1898&lt;&gt;"",DailyLog!$S$3,"")</f>
        <v/>
      </c>
      <c r="N1898" s="56" t="str">
        <f t="shared" si="88"/>
        <v/>
      </c>
      <c r="O1898" s="53" t="str">
        <f>IF($B1898&lt;&gt;"",IF(ISNUMBER(_xlfn.XMATCH($B1898,Language!$A$6:$E$6)),0,IF(ISNUMBER(_xlfn.XMATCH($B1898,Language!$A$29:$E$29)),'Lista de Prestatarios'!$B$3,VLOOKUP(B1898,'Lista de Prestatarios'!$A$2:$B$500,2,FALSE))),"")</f>
        <v/>
      </c>
      <c r="P1898" s="58" t="str">
        <f>IF(B1898&lt;&gt;"",IF(OR(D1898&gt;0,G1898&gt;0),COUNTIF($B$2:B1898,B1898),COUNTIFS($B$2:B1898,B1898,$E$2:E1898,"&gt;0")),"")</f>
        <v/>
      </c>
    </row>
    <row r="1899" spans="1:16" x14ac:dyDescent="0.35">
      <c r="A1899" s="51" t="str">
        <f t="shared" si="87"/>
        <v/>
      </c>
      <c r="B1899" s="102"/>
      <c r="C1899" s="4"/>
      <c r="D1899" s="14"/>
      <c r="E1899" s="14"/>
      <c r="F1899" s="14"/>
      <c r="G1899" s="82"/>
      <c r="H1899" s="107" t="str">
        <f>IF(B1899&lt;&gt;"",IF(OR(O1899=0,O1899=999),"",SUMIFS($E$2:E1899,$A$2:A1899,A1899)-SUMIFS($F$2:F1899,$A$2:A1899,A1899)),"")</f>
        <v/>
      </c>
      <c r="I1899" s="109" t="str">
        <f t="shared" si="89"/>
        <v/>
      </c>
      <c r="J1899" s="113"/>
      <c r="K1899" s="90"/>
      <c r="L1899" s="73"/>
      <c r="M1899" s="69" t="str">
        <f>IF(C1899&lt;&gt;"",DailyLog!$S$3,"")</f>
        <v/>
      </c>
      <c r="N1899" s="56" t="str">
        <f t="shared" si="88"/>
        <v/>
      </c>
      <c r="O1899" s="53" t="str">
        <f>IF($B1899&lt;&gt;"",IF(ISNUMBER(_xlfn.XMATCH($B1899,Language!$A$6:$E$6)),0,IF(ISNUMBER(_xlfn.XMATCH($B1899,Language!$A$29:$E$29)),'Lista de Prestatarios'!$B$3,VLOOKUP(B1899,'Lista de Prestatarios'!$A$2:$B$500,2,FALSE))),"")</f>
        <v/>
      </c>
      <c r="P1899" s="58" t="str">
        <f>IF(B1899&lt;&gt;"",IF(OR(D1899&gt;0,G1899&gt;0),COUNTIF($B$2:B1899,B1899),COUNTIFS($B$2:B1899,B1899,$E$2:E1899,"&gt;0")),"")</f>
        <v/>
      </c>
    </row>
    <row r="1900" spans="1:16" x14ac:dyDescent="0.35">
      <c r="A1900" s="51" t="str">
        <f t="shared" si="87"/>
        <v/>
      </c>
      <c r="B1900" s="102"/>
      <c r="C1900" s="4"/>
      <c r="D1900" s="14"/>
      <c r="E1900" s="14"/>
      <c r="F1900" s="14"/>
      <c r="G1900" s="82"/>
      <c r="H1900" s="107" t="str">
        <f>IF(B1900&lt;&gt;"",IF(OR(O1900=0,O1900=999),"",SUMIFS($E$2:E1900,$A$2:A1900,A1900)-SUMIFS($F$2:F1900,$A$2:A1900,A1900)),"")</f>
        <v/>
      </c>
      <c r="I1900" s="109" t="str">
        <f t="shared" si="89"/>
        <v/>
      </c>
      <c r="J1900" s="113"/>
      <c r="K1900" s="90"/>
      <c r="L1900" s="73"/>
      <c r="M1900" s="69" t="str">
        <f>IF(C1900&lt;&gt;"",DailyLog!$S$3,"")</f>
        <v/>
      </c>
      <c r="N1900" s="56" t="str">
        <f t="shared" si="88"/>
        <v/>
      </c>
      <c r="O1900" s="53" t="str">
        <f>IF($B1900&lt;&gt;"",IF(ISNUMBER(_xlfn.XMATCH($B1900,Language!$A$6:$E$6)),0,IF(ISNUMBER(_xlfn.XMATCH($B1900,Language!$A$29:$E$29)),'Lista de Prestatarios'!$B$3,VLOOKUP(B1900,'Lista de Prestatarios'!$A$2:$B$500,2,FALSE))),"")</f>
        <v/>
      </c>
      <c r="P1900" s="58" t="str">
        <f>IF(B1900&lt;&gt;"",IF(OR(D1900&gt;0,G1900&gt;0),COUNTIF($B$2:B1900,B1900),COUNTIFS($B$2:B1900,B1900,$E$2:E1900,"&gt;0")),"")</f>
        <v/>
      </c>
    </row>
    <row r="1901" spans="1:16" x14ac:dyDescent="0.35">
      <c r="A1901" s="51" t="str">
        <f t="shared" si="87"/>
        <v/>
      </c>
      <c r="B1901" s="102"/>
      <c r="C1901" s="4"/>
      <c r="D1901" s="14"/>
      <c r="E1901" s="14"/>
      <c r="F1901" s="14"/>
      <c r="G1901" s="82"/>
      <c r="H1901" s="107" t="str">
        <f>IF(B1901&lt;&gt;"",IF(OR(O1901=0,O1901=999),"",SUMIFS($E$2:E1901,$A$2:A1901,A1901)-SUMIFS($F$2:F1901,$A$2:A1901,A1901)),"")</f>
        <v/>
      </c>
      <c r="I1901" s="109" t="str">
        <f t="shared" si="89"/>
        <v/>
      </c>
      <c r="J1901" s="113"/>
      <c r="K1901" s="90"/>
      <c r="L1901" s="73"/>
      <c r="M1901" s="69" t="str">
        <f>IF(C1901&lt;&gt;"",DailyLog!$S$3,"")</f>
        <v/>
      </c>
      <c r="N1901" s="56" t="str">
        <f t="shared" si="88"/>
        <v/>
      </c>
      <c r="O1901" s="53" t="str">
        <f>IF($B1901&lt;&gt;"",IF(ISNUMBER(_xlfn.XMATCH($B1901,Language!$A$6:$E$6)),0,IF(ISNUMBER(_xlfn.XMATCH($B1901,Language!$A$29:$E$29)),'Lista de Prestatarios'!$B$3,VLOOKUP(B1901,'Lista de Prestatarios'!$A$2:$B$500,2,FALSE))),"")</f>
        <v/>
      </c>
      <c r="P1901" s="58" t="str">
        <f>IF(B1901&lt;&gt;"",IF(OR(D1901&gt;0,G1901&gt;0),COUNTIF($B$2:B1901,B1901),COUNTIFS($B$2:B1901,B1901,$E$2:E1901,"&gt;0")),"")</f>
        <v/>
      </c>
    </row>
    <row r="1902" spans="1:16" x14ac:dyDescent="0.35">
      <c r="A1902" s="51" t="str">
        <f t="shared" si="87"/>
        <v/>
      </c>
      <c r="B1902" s="102"/>
      <c r="C1902" s="4"/>
      <c r="D1902" s="14"/>
      <c r="E1902" s="14"/>
      <c r="F1902" s="14"/>
      <c r="G1902" s="82"/>
      <c r="H1902" s="107" t="str">
        <f>IF(B1902&lt;&gt;"",IF(OR(O1902=0,O1902=999),"",SUMIFS($E$2:E1902,$A$2:A1902,A1902)-SUMIFS($F$2:F1902,$A$2:A1902,A1902)),"")</f>
        <v/>
      </c>
      <c r="I1902" s="109" t="str">
        <f t="shared" si="89"/>
        <v/>
      </c>
      <c r="J1902" s="113"/>
      <c r="K1902" s="90"/>
      <c r="L1902" s="73"/>
      <c r="M1902" s="69" t="str">
        <f>IF(C1902&lt;&gt;"",DailyLog!$S$3,"")</f>
        <v/>
      </c>
      <c r="N1902" s="56" t="str">
        <f t="shared" si="88"/>
        <v/>
      </c>
      <c r="O1902" s="53" t="str">
        <f>IF($B1902&lt;&gt;"",IF(ISNUMBER(_xlfn.XMATCH($B1902,Language!$A$6:$E$6)),0,IF(ISNUMBER(_xlfn.XMATCH($B1902,Language!$A$29:$E$29)),'Lista de Prestatarios'!$B$3,VLOOKUP(B1902,'Lista de Prestatarios'!$A$2:$B$500,2,FALSE))),"")</f>
        <v/>
      </c>
      <c r="P1902" s="58" t="str">
        <f>IF(B1902&lt;&gt;"",IF(OR(D1902&gt;0,G1902&gt;0),COUNTIF($B$2:B1902,B1902),COUNTIFS($B$2:B1902,B1902,$E$2:E1902,"&gt;0")),"")</f>
        <v/>
      </c>
    </row>
    <row r="1903" spans="1:16" x14ac:dyDescent="0.35">
      <c r="A1903" s="51" t="str">
        <f t="shared" si="87"/>
        <v/>
      </c>
      <c r="B1903" s="102"/>
      <c r="C1903" s="4"/>
      <c r="D1903" s="14"/>
      <c r="E1903" s="14"/>
      <c r="F1903" s="14"/>
      <c r="G1903" s="82"/>
      <c r="H1903" s="107" t="str">
        <f>IF(B1903&lt;&gt;"",IF(OR(O1903=0,O1903=999),"",SUMIFS($E$2:E1903,$A$2:A1903,A1903)-SUMIFS($F$2:F1903,$A$2:A1903,A1903)),"")</f>
        <v/>
      </c>
      <c r="I1903" s="109" t="str">
        <f t="shared" si="89"/>
        <v/>
      </c>
      <c r="J1903" s="113"/>
      <c r="K1903" s="90"/>
      <c r="L1903" s="73"/>
      <c r="M1903" s="69" t="str">
        <f>IF(C1903&lt;&gt;"",DailyLog!$S$3,"")</f>
        <v/>
      </c>
      <c r="N1903" s="56" t="str">
        <f t="shared" si="88"/>
        <v/>
      </c>
      <c r="O1903" s="53" t="str">
        <f>IF($B1903&lt;&gt;"",IF(ISNUMBER(_xlfn.XMATCH($B1903,Language!$A$6:$E$6)),0,IF(ISNUMBER(_xlfn.XMATCH($B1903,Language!$A$29:$E$29)),'Lista de Prestatarios'!$B$3,VLOOKUP(B1903,'Lista de Prestatarios'!$A$2:$B$500,2,FALSE))),"")</f>
        <v/>
      </c>
      <c r="P1903" s="58" t="str">
        <f>IF(B1903&lt;&gt;"",IF(OR(D1903&gt;0,G1903&gt;0),COUNTIF($B$2:B1903,B1903),COUNTIFS($B$2:B1903,B1903,$E$2:E1903,"&gt;0")),"")</f>
        <v/>
      </c>
    </row>
    <row r="1904" spans="1:16" x14ac:dyDescent="0.35">
      <c r="A1904" s="51" t="str">
        <f t="shared" si="87"/>
        <v/>
      </c>
      <c r="B1904" s="102"/>
      <c r="C1904" s="4"/>
      <c r="D1904" s="14"/>
      <c r="E1904" s="14"/>
      <c r="F1904" s="14"/>
      <c r="G1904" s="82"/>
      <c r="H1904" s="107" t="str">
        <f>IF(B1904&lt;&gt;"",IF(OR(O1904=0,O1904=999),"",SUMIFS($E$2:E1904,$A$2:A1904,A1904)-SUMIFS($F$2:F1904,$A$2:A1904,A1904)),"")</f>
        <v/>
      </c>
      <c r="I1904" s="109" t="str">
        <f t="shared" si="89"/>
        <v/>
      </c>
      <c r="J1904" s="113"/>
      <c r="K1904" s="90"/>
      <c r="L1904" s="73"/>
      <c r="M1904" s="69" t="str">
        <f>IF(C1904&lt;&gt;"",DailyLog!$S$3,"")</f>
        <v/>
      </c>
      <c r="N1904" s="56" t="str">
        <f t="shared" si="88"/>
        <v/>
      </c>
      <c r="O1904" s="53" t="str">
        <f>IF($B1904&lt;&gt;"",IF(ISNUMBER(_xlfn.XMATCH($B1904,Language!$A$6:$E$6)),0,IF(ISNUMBER(_xlfn.XMATCH($B1904,Language!$A$29:$E$29)),'Lista de Prestatarios'!$B$3,VLOOKUP(B1904,'Lista de Prestatarios'!$A$2:$B$500,2,FALSE))),"")</f>
        <v/>
      </c>
      <c r="P1904" s="58" t="str">
        <f>IF(B1904&lt;&gt;"",IF(OR(D1904&gt;0,G1904&gt;0),COUNTIF($B$2:B1904,B1904),COUNTIFS($B$2:B1904,B1904,$E$2:E1904,"&gt;0")),"")</f>
        <v/>
      </c>
    </row>
    <row r="1905" spans="1:16" x14ac:dyDescent="0.35">
      <c r="A1905" s="51" t="str">
        <f t="shared" si="87"/>
        <v/>
      </c>
      <c r="B1905" s="102"/>
      <c r="C1905" s="4"/>
      <c r="D1905" s="14"/>
      <c r="E1905" s="14"/>
      <c r="F1905" s="14"/>
      <c r="G1905" s="82"/>
      <c r="H1905" s="107" t="str">
        <f>IF(B1905&lt;&gt;"",IF(OR(O1905=0,O1905=999),"",SUMIFS($E$2:E1905,$A$2:A1905,A1905)-SUMIFS($F$2:F1905,$A$2:A1905,A1905)),"")</f>
        <v/>
      </c>
      <c r="I1905" s="109" t="str">
        <f t="shared" si="89"/>
        <v/>
      </c>
      <c r="J1905" s="113"/>
      <c r="K1905" s="90"/>
      <c r="L1905" s="73"/>
      <c r="M1905" s="69" t="str">
        <f>IF(C1905&lt;&gt;"",DailyLog!$S$3,"")</f>
        <v/>
      </c>
      <c r="N1905" s="56" t="str">
        <f t="shared" si="88"/>
        <v/>
      </c>
      <c r="O1905" s="53" t="str">
        <f>IF($B1905&lt;&gt;"",IF(ISNUMBER(_xlfn.XMATCH($B1905,Language!$A$6:$E$6)),0,IF(ISNUMBER(_xlfn.XMATCH($B1905,Language!$A$29:$E$29)),'Lista de Prestatarios'!$B$3,VLOOKUP(B1905,'Lista de Prestatarios'!$A$2:$B$500,2,FALSE))),"")</f>
        <v/>
      </c>
      <c r="P1905" s="58" t="str">
        <f>IF(B1905&lt;&gt;"",IF(OR(D1905&gt;0,G1905&gt;0),COUNTIF($B$2:B1905,B1905),COUNTIFS($B$2:B1905,B1905,$E$2:E1905,"&gt;0")),"")</f>
        <v/>
      </c>
    </row>
    <row r="1906" spans="1:16" x14ac:dyDescent="0.35">
      <c r="A1906" s="51" t="str">
        <f t="shared" si="87"/>
        <v/>
      </c>
      <c r="B1906" s="102"/>
      <c r="C1906" s="4"/>
      <c r="D1906" s="14"/>
      <c r="E1906" s="14"/>
      <c r="F1906" s="14"/>
      <c r="G1906" s="82"/>
      <c r="H1906" s="107" t="str">
        <f>IF(B1906&lt;&gt;"",IF(OR(O1906=0,O1906=999),"",SUMIFS($E$2:E1906,$A$2:A1906,A1906)-SUMIFS($F$2:F1906,$A$2:A1906,A1906)),"")</f>
        <v/>
      </c>
      <c r="I1906" s="109" t="str">
        <f t="shared" si="89"/>
        <v/>
      </c>
      <c r="J1906" s="113"/>
      <c r="K1906" s="90"/>
      <c r="L1906" s="73"/>
      <c r="M1906" s="69" t="str">
        <f>IF(C1906&lt;&gt;"",DailyLog!$S$3,"")</f>
        <v/>
      </c>
      <c r="N1906" s="56" t="str">
        <f t="shared" si="88"/>
        <v/>
      </c>
      <c r="O1906" s="53" t="str">
        <f>IF($B1906&lt;&gt;"",IF(ISNUMBER(_xlfn.XMATCH($B1906,Language!$A$6:$E$6)),0,IF(ISNUMBER(_xlfn.XMATCH($B1906,Language!$A$29:$E$29)),'Lista de Prestatarios'!$B$3,VLOOKUP(B1906,'Lista de Prestatarios'!$A$2:$B$500,2,FALSE))),"")</f>
        <v/>
      </c>
      <c r="P1906" s="58" t="str">
        <f>IF(B1906&lt;&gt;"",IF(OR(D1906&gt;0,G1906&gt;0),COUNTIF($B$2:B1906,B1906),COUNTIFS($B$2:B1906,B1906,$E$2:E1906,"&gt;0")),"")</f>
        <v/>
      </c>
    </row>
    <row r="1907" spans="1:16" x14ac:dyDescent="0.35">
      <c r="A1907" s="51" t="str">
        <f t="shared" si="87"/>
        <v/>
      </c>
      <c r="B1907" s="102"/>
      <c r="C1907" s="4"/>
      <c r="D1907" s="14"/>
      <c r="E1907" s="14"/>
      <c r="F1907" s="14"/>
      <c r="G1907" s="82"/>
      <c r="H1907" s="107" t="str">
        <f>IF(B1907&lt;&gt;"",IF(OR(O1907=0,O1907=999),"",SUMIFS($E$2:E1907,$A$2:A1907,A1907)-SUMIFS($F$2:F1907,$A$2:A1907,A1907)),"")</f>
        <v/>
      </c>
      <c r="I1907" s="109" t="str">
        <f t="shared" si="89"/>
        <v/>
      </c>
      <c r="J1907" s="113"/>
      <c r="K1907" s="90"/>
      <c r="L1907" s="73"/>
      <c r="M1907" s="69" t="str">
        <f>IF(C1907&lt;&gt;"",DailyLog!$S$3,"")</f>
        <v/>
      </c>
      <c r="N1907" s="56" t="str">
        <f t="shared" si="88"/>
        <v/>
      </c>
      <c r="O1907" s="53" t="str">
        <f>IF($B1907&lt;&gt;"",IF(ISNUMBER(_xlfn.XMATCH($B1907,Language!$A$6:$E$6)),0,IF(ISNUMBER(_xlfn.XMATCH($B1907,Language!$A$29:$E$29)),'Lista de Prestatarios'!$B$3,VLOOKUP(B1907,'Lista de Prestatarios'!$A$2:$B$500,2,FALSE))),"")</f>
        <v/>
      </c>
      <c r="P1907" s="58" t="str">
        <f>IF(B1907&lt;&gt;"",IF(OR(D1907&gt;0,G1907&gt;0),COUNTIF($B$2:B1907,B1907),COUNTIFS($B$2:B1907,B1907,$E$2:E1907,"&gt;0")),"")</f>
        <v/>
      </c>
    </row>
    <row r="1908" spans="1:16" x14ac:dyDescent="0.35">
      <c r="A1908" s="51" t="str">
        <f t="shared" si="87"/>
        <v/>
      </c>
      <c r="B1908" s="102"/>
      <c r="C1908" s="4"/>
      <c r="D1908" s="14"/>
      <c r="E1908" s="14"/>
      <c r="F1908" s="14"/>
      <c r="G1908" s="82"/>
      <c r="H1908" s="107" t="str">
        <f>IF(B1908&lt;&gt;"",IF(OR(O1908=0,O1908=999),"",SUMIFS($E$2:E1908,$A$2:A1908,A1908)-SUMIFS($F$2:F1908,$A$2:A1908,A1908)),"")</f>
        <v/>
      </c>
      <c r="I1908" s="109" t="str">
        <f t="shared" si="89"/>
        <v/>
      </c>
      <c r="J1908" s="113"/>
      <c r="K1908" s="90"/>
      <c r="L1908" s="73"/>
      <c r="M1908" s="69" t="str">
        <f>IF(C1908&lt;&gt;"",DailyLog!$S$3,"")</f>
        <v/>
      </c>
      <c r="N1908" s="56" t="str">
        <f t="shared" si="88"/>
        <v/>
      </c>
      <c r="O1908" s="53" t="str">
        <f>IF($B1908&lt;&gt;"",IF(ISNUMBER(_xlfn.XMATCH($B1908,Language!$A$6:$E$6)),0,IF(ISNUMBER(_xlfn.XMATCH($B1908,Language!$A$29:$E$29)),'Lista de Prestatarios'!$B$3,VLOOKUP(B1908,'Lista de Prestatarios'!$A$2:$B$500,2,FALSE))),"")</f>
        <v/>
      </c>
      <c r="P1908" s="58" t="str">
        <f>IF(B1908&lt;&gt;"",IF(OR(D1908&gt;0,G1908&gt;0),COUNTIF($B$2:B1908,B1908),COUNTIFS($B$2:B1908,B1908,$E$2:E1908,"&gt;0")),"")</f>
        <v/>
      </c>
    </row>
    <row r="1909" spans="1:16" x14ac:dyDescent="0.35">
      <c r="A1909" s="51" t="str">
        <f t="shared" si="87"/>
        <v/>
      </c>
      <c r="B1909" s="102"/>
      <c r="C1909" s="4"/>
      <c r="D1909" s="14"/>
      <c r="E1909" s="14"/>
      <c r="F1909" s="14"/>
      <c r="G1909" s="82"/>
      <c r="H1909" s="107" t="str">
        <f>IF(B1909&lt;&gt;"",IF(OR(O1909=0,O1909=999),"",SUMIFS($E$2:E1909,$A$2:A1909,A1909)-SUMIFS($F$2:F1909,$A$2:A1909,A1909)),"")</f>
        <v/>
      </c>
      <c r="I1909" s="109" t="str">
        <f t="shared" si="89"/>
        <v/>
      </c>
      <c r="J1909" s="113"/>
      <c r="K1909" s="90"/>
      <c r="L1909" s="73"/>
      <c r="M1909" s="69" t="str">
        <f>IF(C1909&lt;&gt;"",DailyLog!$S$3,"")</f>
        <v/>
      </c>
      <c r="N1909" s="56" t="str">
        <f t="shared" si="88"/>
        <v/>
      </c>
      <c r="O1909" s="53" t="str">
        <f>IF($B1909&lt;&gt;"",IF(ISNUMBER(_xlfn.XMATCH($B1909,Language!$A$6:$E$6)),0,IF(ISNUMBER(_xlfn.XMATCH($B1909,Language!$A$29:$E$29)),'Lista de Prestatarios'!$B$3,VLOOKUP(B1909,'Lista de Prestatarios'!$A$2:$B$500,2,FALSE))),"")</f>
        <v/>
      </c>
      <c r="P1909" s="58" t="str">
        <f>IF(B1909&lt;&gt;"",IF(OR(D1909&gt;0,G1909&gt;0),COUNTIF($B$2:B1909,B1909),COUNTIFS($B$2:B1909,B1909,$E$2:E1909,"&gt;0")),"")</f>
        <v/>
      </c>
    </row>
    <row r="1910" spans="1:16" x14ac:dyDescent="0.35">
      <c r="A1910" s="51" t="str">
        <f t="shared" si="87"/>
        <v/>
      </c>
      <c r="B1910" s="102"/>
      <c r="C1910" s="4"/>
      <c r="D1910" s="14"/>
      <c r="E1910" s="14"/>
      <c r="F1910" s="14"/>
      <c r="G1910" s="82"/>
      <c r="H1910" s="107" t="str">
        <f>IF(B1910&lt;&gt;"",IF(OR(O1910=0,O1910=999),"",SUMIFS($E$2:E1910,$A$2:A1910,A1910)-SUMIFS($F$2:F1910,$A$2:A1910,A1910)),"")</f>
        <v/>
      </c>
      <c r="I1910" s="109" t="str">
        <f t="shared" si="89"/>
        <v/>
      </c>
      <c r="J1910" s="113"/>
      <c r="K1910" s="90"/>
      <c r="L1910" s="73"/>
      <c r="M1910" s="69" t="str">
        <f>IF(C1910&lt;&gt;"",DailyLog!$S$3,"")</f>
        <v/>
      </c>
      <c r="N1910" s="56" t="str">
        <f t="shared" si="88"/>
        <v/>
      </c>
      <c r="O1910" s="53" t="str">
        <f>IF($B1910&lt;&gt;"",IF(ISNUMBER(_xlfn.XMATCH($B1910,Language!$A$6:$E$6)),0,IF(ISNUMBER(_xlfn.XMATCH($B1910,Language!$A$29:$E$29)),'Lista de Prestatarios'!$B$3,VLOOKUP(B1910,'Lista de Prestatarios'!$A$2:$B$500,2,FALSE))),"")</f>
        <v/>
      </c>
      <c r="P1910" s="58" t="str">
        <f>IF(B1910&lt;&gt;"",IF(OR(D1910&gt;0,G1910&gt;0),COUNTIF($B$2:B1910,B1910),COUNTIFS($B$2:B1910,B1910,$E$2:E1910,"&gt;0")),"")</f>
        <v/>
      </c>
    </row>
    <row r="1911" spans="1:16" x14ac:dyDescent="0.35">
      <c r="A1911" s="51" t="str">
        <f t="shared" si="87"/>
        <v/>
      </c>
      <c r="B1911" s="102"/>
      <c r="C1911" s="4"/>
      <c r="D1911" s="14"/>
      <c r="E1911" s="14"/>
      <c r="F1911" s="14"/>
      <c r="G1911" s="82"/>
      <c r="H1911" s="107" t="str">
        <f>IF(B1911&lt;&gt;"",IF(OR(O1911=0,O1911=999),"",SUMIFS($E$2:E1911,$A$2:A1911,A1911)-SUMIFS($F$2:F1911,$A$2:A1911,A1911)),"")</f>
        <v/>
      </c>
      <c r="I1911" s="109" t="str">
        <f t="shared" si="89"/>
        <v/>
      </c>
      <c r="J1911" s="113"/>
      <c r="K1911" s="90"/>
      <c r="L1911" s="73"/>
      <c r="M1911" s="69" t="str">
        <f>IF(C1911&lt;&gt;"",DailyLog!$S$3,"")</f>
        <v/>
      </c>
      <c r="N1911" s="56" t="str">
        <f t="shared" si="88"/>
        <v/>
      </c>
      <c r="O1911" s="53" t="str">
        <f>IF($B1911&lt;&gt;"",IF(ISNUMBER(_xlfn.XMATCH($B1911,Language!$A$6:$E$6)),0,IF(ISNUMBER(_xlfn.XMATCH($B1911,Language!$A$29:$E$29)),'Lista de Prestatarios'!$B$3,VLOOKUP(B1911,'Lista de Prestatarios'!$A$2:$B$500,2,FALSE))),"")</f>
        <v/>
      </c>
      <c r="P1911" s="58" t="str">
        <f>IF(B1911&lt;&gt;"",IF(OR(D1911&gt;0,G1911&gt;0),COUNTIF($B$2:B1911,B1911),COUNTIFS($B$2:B1911,B1911,$E$2:E1911,"&gt;0")),"")</f>
        <v/>
      </c>
    </row>
    <row r="1912" spans="1:16" x14ac:dyDescent="0.35">
      <c r="A1912" s="51" t="str">
        <f t="shared" si="87"/>
        <v/>
      </c>
      <c r="B1912" s="102"/>
      <c r="C1912" s="4"/>
      <c r="D1912" s="14"/>
      <c r="E1912" s="14"/>
      <c r="F1912" s="14"/>
      <c r="G1912" s="82"/>
      <c r="H1912" s="107" t="str">
        <f>IF(B1912&lt;&gt;"",IF(OR(O1912=0,O1912=999),"",SUMIFS($E$2:E1912,$A$2:A1912,A1912)-SUMIFS($F$2:F1912,$A$2:A1912,A1912)),"")</f>
        <v/>
      </c>
      <c r="I1912" s="109" t="str">
        <f t="shared" si="89"/>
        <v/>
      </c>
      <c r="J1912" s="113"/>
      <c r="K1912" s="90"/>
      <c r="L1912" s="73"/>
      <c r="M1912" s="69" t="str">
        <f>IF(C1912&lt;&gt;"",DailyLog!$S$3,"")</f>
        <v/>
      </c>
      <c r="N1912" s="56" t="str">
        <f t="shared" si="88"/>
        <v/>
      </c>
      <c r="O1912" s="53" t="str">
        <f>IF($B1912&lt;&gt;"",IF(ISNUMBER(_xlfn.XMATCH($B1912,Language!$A$6:$E$6)),0,IF(ISNUMBER(_xlfn.XMATCH($B1912,Language!$A$29:$E$29)),'Lista de Prestatarios'!$B$3,VLOOKUP(B1912,'Lista de Prestatarios'!$A$2:$B$500,2,FALSE))),"")</f>
        <v/>
      </c>
      <c r="P1912" s="58" t="str">
        <f>IF(B1912&lt;&gt;"",IF(OR(D1912&gt;0,G1912&gt;0),COUNTIF($B$2:B1912,B1912),COUNTIFS($B$2:B1912,B1912,$E$2:E1912,"&gt;0")),"")</f>
        <v/>
      </c>
    </row>
    <row r="1913" spans="1:16" x14ac:dyDescent="0.35">
      <c r="A1913" s="51" t="str">
        <f t="shared" si="87"/>
        <v/>
      </c>
      <c r="B1913" s="102"/>
      <c r="C1913" s="4"/>
      <c r="D1913" s="14"/>
      <c r="E1913" s="14"/>
      <c r="F1913" s="14"/>
      <c r="G1913" s="82"/>
      <c r="H1913" s="107" t="str">
        <f>IF(B1913&lt;&gt;"",IF(OR(O1913=0,O1913=999),"",SUMIFS($E$2:E1913,$A$2:A1913,A1913)-SUMIFS($F$2:F1913,$A$2:A1913,A1913)),"")</f>
        <v/>
      </c>
      <c r="I1913" s="109" t="str">
        <f t="shared" si="89"/>
        <v/>
      </c>
      <c r="J1913" s="113"/>
      <c r="K1913" s="90"/>
      <c r="L1913" s="73"/>
      <c r="M1913" s="69" t="str">
        <f>IF(C1913&lt;&gt;"",DailyLog!$S$3,"")</f>
        <v/>
      </c>
      <c r="N1913" s="56" t="str">
        <f t="shared" si="88"/>
        <v/>
      </c>
      <c r="O1913" s="53" t="str">
        <f>IF($B1913&lt;&gt;"",IF(ISNUMBER(_xlfn.XMATCH($B1913,Language!$A$6:$E$6)),0,IF(ISNUMBER(_xlfn.XMATCH($B1913,Language!$A$29:$E$29)),'Lista de Prestatarios'!$B$3,VLOOKUP(B1913,'Lista de Prestatarios'!$A$2:$B$500,2,FALSE))),"")</f>
        <v/>
      </c>
      <c r="P1913" s="58" t="str">
        <f>IF(B1913&lt;&gt;"",IF(OR(D1913&gt;0,G1913&gt;0),COUNTIF($B$2:B1913,B1913),COUNTIFS($B$2:B1913,B1913,$E$2:E1913,"&gt;0")),"")</f>
        <v/>
      </c>
    </row>
    <row r="1914" spans="1:16" x14ac:dyDescent="0.35">
      <c r="A1914" s="51" t="str">
        <f t="shared" si="87"/>
        <v/>
      </c>
      <c r="B1914" s="102"/>
      <c r="C1914" s="4"/>
      <c r="D1914" s="14"/>
      <c r="E1914" s="14"/>
      <c r="F1914" s="14"/>
      <c r="G1914" s="82"/>
      <c r="H1914" s="107" t="str">
        <f>IF(B1914&lt;&gt;"",IF(OR(O1914=0,O1914=999),"",SUMIFS($E$2:E1914,$A$2:A1914,A1914)-SUMIFS($F$2:F1914,$A$2:A1914,A1914)),"")</f>
        <v/>
      </c>
      <c r="I1914" s="109" t="str">
        <f t="shared" si="89"/>
        <v/>
      </c>
      <c r="J1914" s="113"/>
      <c r="K1914" s="90"/>
      <c r="L1914" s="73"/>
      <c r="M1914" s="69" t="str">
        <f>IF(C1914&lt;&gt;"",DailyLog!$S$3,"")</f>
        <v/>
      </c>
      <c r="N1914" s="56" t="str">
        <f t="shared" si="88"/>
        <v/>
      </c>
      <c r="O1914" s="53" t="str">
        <f>IF($B1914&lt;&gt;"",IF(ISNUMBER(_xlfn.XMATCH($B1914,Language!$A$6:$E$6)),0,IF(ISNUMBER(_xlfn.XMATCH($B1914,Language!$A$29:$E$29)),'Lista de Prestatarios'!$B$3,VLOOKUP(B1914,'Lista de Prestatarios'!$A$2:$B$500,2,FALSE))),"")</f>
        <v/>
      </c>
      <c r="P1914" s="58" t="str">
        <f>IF(B1914&lt;&gt;"",IF(OR(D1914&gt;0,G1914&gt;0),COUNTIF($B$2:B1914,B1914),COUNTIFS($B$2:B1914,B1914,$E$2:E1914,"&gt;0")),"")</f>
        <v/>
      </c>
    </row>
    <row r="1915" spans="1:16" x14ac:dyDescent="0.35">
      <c r="A1915" s="51" t="str">
        <f t="shared" si="87"/>
        <v/>
      </c>
      <c r="B1915" s="102"/>
      <c r="C1915" s="4"/>
      <c r="D1915" s="14"/>
      <c r="E1915" s="14"/>
      <c r="F1915" s="14"/>
      <c r="G1915" s="82"/>
      <c r="H1915" s="107" t="str">
        <f>IF(B1915&lt;&gt;"",IF(OR(O1915=0,O1915=999),"",SUMIFS($E$2:E1915,$A$2:A1915,A1915)-SUMIFS($F$2:F1915,$A$2:A1915,A1915)),"")</f>
        <v/>
      </c>
      <c r="I1915" s="109" t="str">
        <f t="shared" si="89"/>
        <v/>
      </c>
      <c r="J1915" s="113"/>
      <c r="K1915" s="90"/>
      <c r="L1915" s="73"/>
      <c r="M1915" s="69" t="str">
        <f>IF(C1915&lt;&gt;"",DailyLog!$S$3,"")</f>
        <v/>
      </c>
      <c r="N1915" s="56" t="str">
        <f t="shared" si="88"/>
        <v/>
      </c>
      <c r="O1915" s="53" t="str">
        <f>IF($B1915&lt;&gt;"",IF(ISNUMBER(_xlfn.XMATCH($B1915,Language!$A$6:$E$6)),0,IF(ISNUMBER(_xlfn.XMATCH($B1915,Language!$A$29:$E$29)),'Lista de Prestatarios'!$B$3,VLOOKUP(B1915,'Lista de Prestatarios'!$A$2:$B$500,2,FALSE))),"")</f>
        <v/>
      </c>
      <c r="P1915" s="58" t="str">
        <f>IF(B1915&lt;&gt;"",IF(OR(D1915&gt;0,G1915&gt;0),COUNTIF($B$2:B1915,B1915),COUNTIFS($B$2:B1915,B1915,$E$2:E1915,"&gt;0")),"")</f>
        <v/>
      </c>
    </row>
    <row r="1916" spans="1:16" x14ac:dyDescent="0.35">
      <c r="A1916" s="51" t="str">
        <f t="shared" si="87"/>
        <v/>
      </c>
      <c r="B1916" s="102"/>
      <c r="C1916" s="4"/>
      <c r="D1916" s="14"/>
      <c r="E1916" s="14"/>
      <c r="F1916" s="14"/>
      <c r="G1916" s="82"/>
      <c r="H1916" s="107" t="str">
        <f>IF(B1916&lt;&gt;"",IF(OR(O1916=0,O1916=999),"",SUMIFS($E$2:E1916,$A$2:A1916,A1916)-SUMIFS($F$2:F1916,$A$2:A1916,A1916)),"")</f>
        <v/>
      </c>
      <c r="I1916" s="109" t="str">
        <f t="shared" si="89"/>
        <v/>
      </c>
      <c r="J1916" s="113"/>
      <c r="K1916" s="90"/>
      <c r="L1916" s="73"/>
      <c r="M1916" s="69" t="str">
        <f>IF(C1916&lt;&gt;"",DailyLog!$S$3,"")</f>
        <v/>
      </c>
      <c r="N1916" s="56" t="str">
        <f t="shared" si="88"/>
        <v/>
      </c>
      <c r="O1916" s="53" t="str">
        <f>IF($B1916&lt;&gt;"",IF(ISNUMBER(_xlfn.XMATCH($B1916,Language!$A$6:$E$6)),0,IF(ISNUMBER(_xlfn.XMATCH($B1916,Language!$A$29:$E$29)),'Lista de Prestatarios'!$B$3,VLOOKUP(B1916,'Lista de Prestatarios'!$A$2:$B$500,2,FALSE))),"")</f>
        <v/>
      </c>
      <c r="P1916" s="58" t="str">
        <f>IF(B1916&lt;&gt;"",IF(OR(D1916&gt;0,G1916&gt;0),COUNTIF($B$2:B1916,B1916),COUNTIFS($B$2:B1916,B1916,$E$2:E1916,"&gt;0")),"")</f>
        <v/>
      </c>
    </row>
    <row r="1917" spans="1:16" x14ac:dyDescent="0.35">
      <c r="A1917" s="51" t="str">
        <f t="shared" si="87"/>
        <v/>
      </c>
      <c r="B1917" s="102"/>
      <c r="C1917" s="4"/>
      <c r="D1917" s="14"/>
      <c r="E1917" s="14"/>
      <c r="F1917" s="14"/>
      <c r="G1917" s="82"/>
      <c r="H1917" s="107" t="str">
        <f>IF(B1917&lt;&gt;"",IF(OR(O1917=0,O1917=999),"",SUMIFS($E$2:E1917,$A$2:A1917,A1917)-SUMIFS($F$2:F1917,$A$2:A1917,A1917)),"")</f>
        <v/>
      </c>
      <c r="I1917" s="109" t="str">
        <f t="shared" si="89"/>
        <v/>
      </c>
      <c r="J1917" s="113"/>
      <c r="K1917" s="90"/>
      <c r="L1917" s="73"/>
      <c r="M1917" s="69" t="str">
        <f>IF(C1917&lt;&gt;"",DailyLog!$S$3,"")</f>
        <v/>
      </c>
      <c r="N1917" s="56" t="str">
        <f t="shared" si="88"/>
        <v/>
      </c>
      <c r="O1917" s="53" t="str">
        <f>IF($B1917&lt;&gt;"",IF(ISNUMBER(_xlfn.XMATCH($B1917,Language!$A$6:$E$6)),0,IF(ISNUMBER(_xlfn.XMATCH($B1917,Language!$A$29:$E$29)),'Lista de Prestatarios'!$B$3,VLOOKUP(B1917,'Lista de Prestatarios'!$A$2:$B$500,2,FALSE))),"")</f>
        <v/>
      </c>
      <c r="P1917" s="58" t="str">
        <f>IF(B1917&lt;&gt;"",IF(OR(D1917&gt;0,G1917&gt;0),COUNTIF($B$2:B1917,B1917),COUNTIFS($B$2:B1917,B1917,$E$2:E1917,"&gt;0")),"")</f>
        <v/>
      </c>
    </row>
    <row r="1918" spans="1:16" x14ac:dyDescent="0.35">
      <c r="A1918" s="51" t="str">
        <f t="shared" si="87"/>
        <v/>
      </c>
      <c r="B1918" s="102"/>
      <c r="C1918" s="4"/>
      <c r="D1918" s="14"/>
      <c r="E1918" s="14"/>
      <c r="F1918" s="14"/>
      <c r="G1918" s="82"/>
      <c r="H1918" s="107" t="str">
        <f>IF(B1918&lt;&gt;"",IF(OR(O1918=0,O1918=999),"",SUMIFS($E$2:E1918,$A$2:A1918,A1918)-SUMIFS($F$2:F1918,$A$2:A1918,A1918)),"")</f>
        <v/>
      </c>
      <c r="I1918" s="109" t="str">
        <f t="shared" si="89"/>
        <v/>
      </c>
      <c r="J1918" s="113"/>
      <c r="K1918" s="90"/>
      <c r="L1918" s="73"/>
      <c r="M1918" s="69" t="str">
        <f>IF(C1918&lt;&gt;"",DailyLog!$S$3,"")</f>
        <v/>
      </c>
      <c r="N1918" s="56" t="str">
        <f t="shared" si="88"/>
        <v/>
      </c>
      <c r="O1918" s="53" t="str">
        <f>IF($B1918&lt;&gt;"",IF(ISNUMBER(_xlfn.XMATCH($B1918,Language!$A$6:$E$6)),0,IF(ISNUMBER(_xlfn.XMATCH($B1918,Language!$A$29:$E$29)),'Lista de Prestatarios'!$B$3,VLOOKUP(B1918,'Lista de Prestatarios'!$A$2:$B$500,2,FALSE))),"")</f>
        <v/>
      </c>
      <c r="P1918" s="58" t="str">
        <f>IF(B1918&lt;&gt;"",IF(OR(D1918&gt;0,G1918&gt;0),COUNTIF($B$2:B1918,B1918),COUNTIFS($B$2:B1918,B1918,$E$2:E1918,"&gt;0")),"")</f>
        <v/>
      </c>
    </row>
    <row r="1919" spans="1:16" x14ac:dyDescent="0.35">
      <c r="A1919" s="51" t="str">
        <f t="shared" si="87"/>
        <v/>
      </c>
      <c r="B1919" s="102"/>
      <c r="C1919" s="4"/>
      <c r="D1919" s="14"/>
      <c r="E1919" s="14"/>
      <c r="F1919" s="14"/>
      <c r="G1919" s="82"/>
      <c r="H1919" s="107" t="str">
        <f>IF(B1919&lt;&gt;"",IF(OR(O1919=0,O1919=999),"",SUMIFS($E$2:E1919,$A$2:A1919,A1919)-SUMIFS($F$2:F1919,$A$2:A1919,A1919)),"")</f>
        <v/>
      </c>
      <c r="I1919" s="109" t="str">
        <f t="shared" si="89"/>
        <v/>
      </c>
      <c r="J1919" s="113"/>
      <c r="K1919" s="90"/>
      <c r="L1919" s="73"/>
      <c r="M1919" s="69" t="str">
        <f>IF(C1919&lt;&gt;"",DailyLog!$S$3,"")</f>
        <v/>
      </c>
      <c r="N1919" s="56" t="str">
        <f t="shared" si="88"/>
        <v/>
      </c>
      <c r="O1919" s="53" t="str">
        <f>IF($B1919&lt;&gt;"",IF(ISNUMBER(_xlfn.XMATCH($B1919,Language!$A$6:$E$6)),0,IF(ISNUMBER(_xlfn.XMATCH($B1919,Language!$A$29:$E$29)),'Lista de Prestatarios'!$B$3,VLOOKUP(B1919,'Lista de Prestatarios'!$A$2:$B$500,2,FALSE))),"")</f>
        <v/>
      </c>
      <c r="P1919" s="58" t="str">
        <f>IF(B1919&lt;&gt;"",IF(OR(D1919&gt;0,G1919&gt;0),COUNTIF($B$2:B1919,B1919),COUNTIFS($B$2:B1919,B1919,$E$2:E1919,"&gt;0")),"")</f>
        <v/>
      </c>
    </row>
    <row r="1920" spans="1:16" x14ac:dyDescent="0.35">
      <c r="A1920" s="51" t="str">
        <f t="shared" si="87"/>
        <v/>
      </c>
      <c r="B1920" s="102"/>
      <c r="C1920" s="4"/>
      <c r="D1920" s="14"/>
      <c r="E1920" s="14"/>
      <c r="F1920" s="14"/>
      <c r="G1920" s="82"/>
      <c r="H1920" s="107" t="str">
        <f>IF(B1920&lt;&gt;"",IF(OR(O1920=0,O1920=999),"",SUMIFS($E$2:E1920,$A$2:A1920,A1920)-SUMIFS($F$2:F1920,$A$2:A1920,A1920)),"")</f>
        <v/>
      </c>
      <c r="I1920" s="109" t="str">
        <f t="shared" si="89"/>
        <v/>
      </c>
      <c r="J1920" s="113"/>
      <c r="K1920" s="90"/>
      <c r="L1920" s="73"/>
      <c r="M1920" s="69" t="str">
        <f>IF(C1920&lt;&gt;"",DailyLog!$S$3,"")</f>
        <v/>
      </c>
      <c r="N1920" s="56" t="str">
        <f t="shared" si="88"/>
        <v/>
      </c>
      <c r="O1920" s="53" t="str">
        <f>IF($B1920&lt;&gt;"",IF(ISNUMBER(_xlfn.XMATCH($B1920,Language!$A$6:$E$6)),0,IF(ISNUMBER(_xlfn.XMATCH($B1920,Language!$A$29:$E$29)),'Lista de Prestatarios'!$B$3,VLOOKUP(B1920,'Lista de Prestatarios'!$A$2:$B$500,2,FALSE))),"")</f>
        <v/>
      </c>
      <c r="P1920" s="58" t="str">
        <f>IF(B1920&lt;&gt;"",IF(OR(D1920&gt;0,G1920&gt;0),COUNTIF($B$2:B1920,B1920),COUNTIFS($B$2:B1920,B1920,$E$2:E1920,"&gt;0")),"")</f>
        <v/>
      </c>
    </row>
    <row r="1921" spans="1:16" x14ac:dyDescent="0.35">
      <c r="A1921" s="51" t="str">
        <f t="shared" si="87"/>
        <v/>
      </c>
      <c r="B1921" s="102"/>
      <c r="C1921" s="4"/>
      <c r="D1921" s="14"/>
      <c r="E1921" s="14"/>
      <c r="F1921" s="14"/>
      <c r="G1921" s="82"/>
      <c r="H1921" s="107" t="str">
        <f>IF(B1921&lt;&gt;"",IF(OR(O1921=0,O1921=999),"",SUMIFS($E$2:E1921,$A$2:A1921,A1921)-SUMIFS($F$2:F1921,$A$2:A1921,A1921)),"")</f>
        <v/>
      </c>
      <c r="I1921" s="109" t="str">
        <f t="shared" si="89"/>
        <v/>
      </c>
      <c r="J1921" s="113"/>
      <c r="K1921" s="90"/>
      <c r="L1921" s="73"/>
      <c r="M1921" s="69" t="str">
        <f>IF(C1921&lt;&gt;"",DailyLog!$S$3,"")</f>
        <v/>
      </c>
      <c r="N1921" s="56" t="str">
        <f t="shared" si="88"/>
        <v/>
      </c>
      <c r="O1921" s="53" t="str">
        <f>IF($B1921&lt;&gt;"",IF(ISNUMBER(_xlfn.XMATCH($B1921,Language!$A$6:$E$6)),0,IF(ISNUMBER(_xlfn.XMATCH($B1921,Language!$A$29:$E$29)),'Lista de Prestatarios'!$B$3,VLOOKUP(B1921,'Lista de Prestatarios'!$A$2:$B$500,2,FALSE))),"")</f>
        <v/>
      </c>
      <c r="P1921" s="58" t="str">
        <f>IF(B1921&lt;&gt;"",IF(OR(D1921&gt;0,G1921&gt;0),COUNTIF($B$2:B1921,B1921),COUNTIFS($B$2:B1921,B1921,$E$2:E1921,"&gt;0")),"")</f>
        <v/>
      </c>
    </row>
    <row r="1922" spans="1:16" x14ac:dyDescent="0.35">
      <c r="A1922" s="51" t="str">
        <f t="shared" ref="A1922:A1985" si="90">IF(B1922&lt;&gt;"",O1922&amp;"."&amp;P1922,"")</f>
        <v/>
      </c>
      <c r="B1922" s="102"/>
      <c r="C1922" s="4"/>
      <c r="D1922" s="14"/>
      <c r="E1922" s="14"/>
      <c r="F1922" s="14"/>
      <c r="G1922" s="82"/>
      <c r="H1922" s="107" t="str">
        <f>IF(B1922&lt;&gt;"",IF(OR(O1922=0,O1922=999),"",SUMIFS($E$2:E1922,$A$2:A1922,A1922)-SUMIFS($F$2:F1922,$A$2:A1922,A1922)),"")</f>
        <v/>
      </c>
      <c r="I1922" s="109" t="str">
        <f t="shared" si="89"/>
        <v/>
      </c>
      <c r="J1922" s="113"/>
      <c r="K1922" s="90"/>
      <c r="L1922" s="73"/>
      <c r="M1922" s="69" t="str">
        <f>IF(C1922&lt;&gt;"",DailyLog!$S$3,"")</f>
        <v/>
      </c>
      <c r="N1922" s="56" t="str">
        <f t="shared" ref="N1922:N1985" si="91">IF(B1922&lt;&gt;"",COUNT(D1922:G1922),"")</f>
        <v/>
      </c>
      <c r="O1922" s="53" t="str">
        <f>IF($B1922&lt;&gt;"",IF(ISNUMBER(_xlfn.XMATCH($B1922,Language!$A$6:$E$6)),0,IF(ISNUMBER(_xlfn.XMATCH($B1922,Language!$A$29:$E$29)),'Lista de Prestatarios'!$B$3,VLOOKUP(B1922,'Lista de Prestatarios'!$A$2:$B$500,2,FALSE))),"")</f>
        <v/>
      </c>
      <c r="P1922" s="58" t="str">
        <f>IF(B1922&lt;&gt;"",IF(OR(D1922&gt;0,G1922&gt;0),COUNTIF($B$2:B1922,B1922),COUNTIFS($B$2:B1922,B1922,$E$2:E1922,"&gt;0")),"")</f>
        <v/>
      </c>
    </row>
    <row r="1923" spans="1:16" x14ac:dyDescent="0.35">
      <c r="A1923" s="51" t="str">
        <f t="shared" si="90"/>
        <v/>
      </c>
      <c r="B1923" s="102"/>
      <c r="C1923" s="4"/>
      <c r="D1923" s="14"/>
      <c r="E1923" s="14"/>
      <c r="F1923" s="14"/>
      <c r="G1923" s="82"/>
      <c r="H1923" s="107" t="str">
        <f>IF(B1923&lt;&gt;"",IF(OR(O1923=0,O1923=999),"",SUMIFS($E$2:E1923,$A$2:A1923,A1923)-SUMIFS($F$2:F1923,$A$2:A1923,A1923)),"")</f>
        <v/>
      </c>
      <c r="I1923" s="109" t="str">
        <f t="shared" si="89"/>
        <v/>
      </c>
      <c r="J1923" s="113"/>
      <c r="K1923" s="90"/>
      <c r="L1923" s="73"/>
      <c r="M1923" s="69" t="str">
        <f>IF(C1923&lt;&gt;"",DailyLog!$S$3,"")</f>
        <v/>
      </c>
      <c r="N1923" s="56" t="str">
        <f t="shared" si="91"/>
        <v/>
      </c>
      <c r="O1923" s="53" t="str">
        <f>IF($B1923&lt;&gt;"",IF(ISNUMBER(_xlfn.XMATCH($B1923,Language!$A$6:$E$6)),0,IF(ISNUMBER(_xlfn.XMATCH($B1923,Language!$A$29:$E$29)),'Lista de Prestatarios'!$B$3,VLOOKUP(B1923,'Lista de Prestatarios'!$A$2:$B$500,2,FALSE))),"")</f>
        <v/>
      </c>
      <c r="P1923" s="58" t="str">
        <f>IF(B1923&lt;&gt;"",IF(OR(D1923&gt;0,G1923&gt;0),COUNTIF($B$2:B1923,B1923),COUNTIFS($B$2:B1923,B1923,$E$2:E1923,"&gt;0")),"")</f>
        <v/>
      </c>
    </row>
    <row r="1924" spans="1:16" x14ac:dyDescent="0.35">
      <c r="A1924" s="51" t="str">
        <f t="shared" si="90"/>
        <v/>
      </c>
      <c r="B1924" s="102"/>
      <c r="C1924" s="4"/>
      <c r="D1924" s="14"/>
      <c r="E1924" s="14"/>
      <c r="F1924" s="14"/>
      <c r="G1924" s="82"/>
      <c r="H1924" s="107" t="str">
        <f>IF(B1924&lt;&gt;"",IF(OR(O1924=0,O1924=999),"",SUMIFS($E$2:E1924,$A$2:A1924,A1924)-SUMIFS($F$2:F1924,$A$2:A1924,A1924)),"")</f>
        <v/>
      </c>
      <c r="I1924" s="109" t="str">
        <f t="shared" ref="I1924:I1987" si="92">IF(B1924&lt;&gt;"",I1923+D1924-E1924+F1924-G1924,"")</f>
        <v/>
      </c>
      <c r="J1924" s="113"/>
      <c r="K1924" s="90"/>
      <c r="L1924" s="73"/>
      <c r="M1924" s="69" t="str">
        <f>IF(C1924&lt;&gt;"",DailyLog!$S$3,"")</f>
        <v/>
      </c>
      <c r="N1924" s="56" t="str">
        <f t="shared" si="91"/>
        <v/>
      </c>
      <c r="O1924" s="53" t="str">
        <f>IF($B1924&lt;&gt;"",IF(ISNUMBER(_xlfn.XMATCH($B1924,Language!$A$6:$E$6)),0,IF(ISNUMBER(_xlfn.XMATCH($B1924,Language!$A$29:$E$29)),'Lista de Prestatarios'!$B$3,VLOOKUP(B1924,'Lista de Prestatarios'!$A$2:$B$500,2,FALSE))),"")</f>
        <v/>
      </c>
      <c r="P1924" s="58" t="str">
        <f>IF(B1924&lt;&gt;"",IF(OR(D1924&gt;0,G1924&gt;0),COUNTIF($B$2:B1924,B1924),COUNTIFS($B$2:B1924,B1924,$E$2:E1924,"&gt;0")),"")</f>
        <v/>
      </c>
    </row>
    <row r="1925" spans="1:16" x14ac:dyDescent="0.35">
      <c r="A1925" s="51" t="str">
        <f t="shared" si="90"/>
        <v/>
      </c>
      <c r="B1925" s="102"/>
      <c r="C1925" s="4"/>
      <c r="D1925" s="14"/>
      <c r="E1925" s="14"/>
      <c r="F1925" s="14"/>
      <c r="G1925" s="82"/>
      <c r="H1925" s="107" t="str">
        <f>IF(B1925&lt;&gt;"",IF(OR(O1925=0,O1925=999),"",SUMIFS($E$2:E1925,$A$2:A1925,A1925)-SUMIFS($F$2:F1925,$A$2:A1925,A1925)),"")</f>
        <v/>
      </c>
      <c r="I1925" s="109" t="str">
        <f t="shared" si="92"/>
        <v/>
      </c>
      <c r="J1925" s="113"/>
      <c r="K1925" s="90"/>
      <c r="L1925" s="73"/>
      <c r="M1925" s="69" t="str">
        <f>IF(C1925&lt;&gt;"",DailyLog!$S$3,"")</f>
        <v/>
      </c>
      <c r="N1925" s="56" t="str">
        <f t="shared" si="91"/>
        <v/>
      </c>
      <c r="O1925" s="53" t="str">
        <f>IF($B1925&lt;&gt;"",IF(ISNUMBER(_xlfn.XMATCH($B1925,Language!$A$6:$E$6)),0,IF(ISNUMBER(_xlfn.XMATCH($B1925,Language!$A$29:$E$29)),'Lista de Prestatarios'!$B$3,VLOOKUP(B1925,'Lista de Prestatarios'!$A$2:$B$500,2,FALSE))),"")</f>
        <v/>
      </c>
      <c r="P1925" s="58" t="str">
        <f>IF(B1925&lt;&gt;"",IF(OR(D1925&gt;0,G1925&gt;0),COUNTIF($B$2:B1925,B1925),COUNTIFS($B$2:B1925,B1925,$E$2:E1925,"&gt;0")),"")</f>
        <v/>
      </c>
    </row>
    <row r="1926" spans="1:16" x14ac:dyDescent="0.35">
      <c r="A1926" s="51" t="str">
        <f t="shared" si="90"/>
        <v/>
      </c>
      <c r="B1926" s="102"/>
      <c r="C1926" s="4"/>
      <c r="D1926" s="14"/>
      <c r="E1926" s="14"/>
      <c r="F1926" s="14"/>
      <c r="G1926" s="82"/>
      <c r="H1926" s="107" t="str">
        <f>IF(B1926&lt;&gt;"",IF(OR(O1926=0,O1926=999),"",SUMIFS($E$2:E1926,$A$2:A1926,A1926)-SUMIFS($F$2:F1926,$A$2:A1926,A1926)),"")</f>
        <v/>
      </c>
      <c r="I1926" s="109" t="str">
        <f t="shared" si="92"/>
        <v/>
      </c>
      <c r="J1926" s="113"/>
      <c r="K1926" s="90"/>
      <c r="L1926" s="73"/>
      <c r="M1926" s="69" t="str">
        <f>IF(C1926&lt;&gt;"",DailyLog!$S$3,"")</f>
        <v/>
      </c>
      <c r="N1926" s="56" t="str">
        <f t="shared" si="91"/>
        <v/>
      </c>
      <c r="O1926" s="53" t="str">
        <f>IF($B1926&lt;&gt;"",IF(ISNUMBER(_xlfn.XMATCH($B1926,Language!$A$6:$E$6)),0,IF(ISNUMBER(_xlfn.XMATCH($B1926,Language!$A$29:$E$29)),'Lista de Prestatarios'!$B$3,VLOOKUP(B1926,'Lista de Prestatarios'!$A$2:$B$500,2,FALSE))),"")</f>
        <v/>
      </c>
      <c r="P1926" s="58" t="str">
        <f>IF(B1926&lt;&gt;"",IF(OR(D1926&gt;0,G1926&gt;0),COUNTIF($B$2:B1926,B1926),COUNTIFS($B$2:B1926,B1926,$E$2:E1926,"&gt;0")),"")</f>
        <v/>
      </c>
    </row>
    <row r="1927" spans="1:16" x14ac:dyDescent="0.35">
      <c r="A1927" s="51" t="str">
        <f t="shared" si="90"/>
        <v/>
      </c>
      <c r="B1927" s="102"/>
      <c r="C1927" s="4"/>
      <c r="D1927" s="14"/>
      <c r="E1927" s="14"/>
      <c r="F1927" s="14"/>
      <c r="G1927" s="82"/>
      <c r="H1927" s="107" t="str">
        <f>IF(B1927&lt;&gt;"",IF(OR(O1927=0,O1927=999),"",SUMIFS($E$2:E1927,$A$2:A1927,A1927)-SUMIFS($F$2:F1927,$A$2:A1927,A1927)),"")</f>
        <v/>
      </c>
      <c r="I1927" s="109" t="str">
        <f t="shared" si="92"/>
        <v/>
      </c>
      <c r="J1927" s="113"/>
      <c r="K1927" s="90"/>
      <c r="L1927" s="73"/>
      <c r="M1927" s="69" t="str">
        <f>IF(C1927&lt;&gt;"",DailyLog!$S$3,"")</f>
        <v/>
      </c>
      <c r="N1927" s="56" t="str">
        <f t="shared" si="91"/>
        <v/>
      </c>
      <c r="O1927" s="53" t="str">
        <f>IF($B1927&lt;&gt;"",IF(ISNUMBER(_xlfn.XMATCH($B1927,Language!$A$6:$E$6)),0,IF(ISNUMBER(_xlfn.XMATCH($B1927,Language!$A$29:$E$29)),'Lista de Prestatarios'!$B$3,VLOOKUP(B1927,'Lista de Prestatarios'!$A$2:$B$500,2,FALSE))),"")</f>
        <v/>
      </c>
      <c r="P1927" s="58" t="str">
        <f>IF(B1927&lt;&gt;"",IF(OR(D1927&gt;0,G1927&gt;0),COUNTIF($B$2:B1927,B1927),COUNTIFS($B$2:B1927,B1927,$E$2:E1927,"&gt;0")),"")</f>
        <v/>
      </c>
    </row>
    <row r="1928" spans="1:16" x14ac:dyDescent="0.35">
      <c r="A1928" s="51" t="str">
        <f t="shared" si="90"/>
        <v/>
      </c>
      <c r="B1928" s="102"/>
      <c r="C1928" s="4"/>
      <c r="D1928" s="14"/>
      <c r="E1928" s="14"/>
      <c r="F1928" s="14"/>
      <c r="G1928" s="82"/>
      <c r="H1928" s="107" t="str">
        <f>IF(B1928&lt;&gt;"",IF(OR(O1928=0,O1928=999),"",SUMIFS($E$2:E1928,$A$2:A1928,A1928)-SUMIFS($F$2:F1928,$A$2:A1928,A1928)),"")</f>
        <v/>
      </c>
      <c r="I1928" s="109" t="str">
        <f t="shared" si="92"/>
        <v/>
      </c>
      <c r="J1928" s="113"/>
      <c r="K1928" s="90"/>
      <c r="L1928" s="73"/>
      <c r="M1928" s="69" t="str">
        <f>IF(C1928&lt;&gt;"",DailyLog!$S$3,"")</f>
        <v/>
      </c>
      <c r="N1928" s="56" t="str">
        <f t="shared" si="91"/>
        <v/>
      </c>
      <c r="O1928" s="53" t="str">
        <f>IF($B1928&lt;&gt;"",IF(ISNUMBER(_xlfn.XMATCH($B1928,Language!$A$6:$E$6)),0,IF(ISNUMBER(_xlfn.XMATCH($B1928,Language!$A$29:$E$29)),'Lista de Prestatarios'!$B$3,VLOOKUP(B1928,'Lista de Prestatarios'!$A$2:$B$500,2,FALSE))),"")</f>
        <v/>
      </c>
      <c r="P1928" s="58" t="str">
        <f>IF(B1928&lt;&gt;"",IF(OR(D1928&gt;0,G1928&gt;0),COUNTIF($B$2:B1928,B1928),COUNTIFS($B$2:B1928,B1928,$E$2:E1928,"&gt;0")),"")</f>
        <v/>
      </c>
    </row>
    <row r="1929" spans="1:16" x14ac:dyDescent="0.35">
      <c r="A1929" s="51" t="str">
        <f t="shared" si="90"/>
        <v/>
      </c>
      <c r="B1929" s="102"/>
      <c r="C1929" s="4"/>
      <c r="D1929" s="14"/>
      <c r="E1929" s="14"/>
      <c r="F1929" s="14"/>
      <c r="G1929" s="82"/>
      <c r="H1929" s="107" t="str">
        <f>IF(B1929&lt;&gt;"",IF(OR(O1929=0,O1929=999),"",SUMIFS($E$2:E1929,$A$2:A1929,A1929)-SUMIFS($F$2:F1929,$A$2:A1929,A1929)),"")</f>
        <v/>
      </c>
      <c r="I1929" s="109" t="str">
        <f t="shared" si="92"/>
        <v/>
      </c>
      <c r="J1929" s="113"/>
      <c r="K1929" s="90"/>
      <c r="L1929" s="73"/>
      <c r="M1929" s="69" t="str">
        <f>IF(C1929&lt;&gt;"",DailyLog!$S$3,"")</f>
        <v/>
      </c>
      <c r="N1929" s="56" t="str">
        <f t="shared" si="91"/>
        <v/>
      </c>
      <c r="O1929" s="53" t="str">
        <f>IF($B1929&lt;&gt;"",IF(ISNUMBER(_xlfn.XMATCH($B1929,Language!$A$6:$E$6)),0,IF(ISNUMBER(_xlfn.XMATCH($B1929,Language!$A$29:$E$29)),'Lista de Prestatarios'!$B$3,VLOOKUP(B1929,'Lista de Prestatarios'!$A$2:$B$500,2,FALSE))),"")</f>
        <v/>
      </c>
      <c r="P1929" s="58" t="str">
        <f>IF(B1929&lt;&gt;"",IF(OR(D1929&gt;0,G1929&gt;0),COUNTIF($B$2:B1929,B1929),COUNTIFS($B$2:B1929,B1929,$E$2:E1929,"&gt;0")),"")</f>
        <v/>
      </c>
    </row>
    <row r="1930" spans="1:16" x14ac:dyDescent="0.35">
      <c r="A1930" s="51" t="str">
        <f t="shared" si="90"/>
        <v/>
      </c>
      <c r="B1930" s="102"/>
      <c r="C1930" s="4"/>
      <c r="D1930" s="14"/>
      <c r="E1930" s="14"/>
      <c r="F1930" s="14"/>
      <c r="G1930" s="82"/>
      <c r="H1930" s="107" t="str">
        <f>IF(B1930&lt;&gt;"",IF(OR(O1930=0,O1930=999),"",SUMIFS($E$2:E1930,$A$2:A1930,A1930)-SUMIFS($F$2:F1930,$A$2:A1930,A1930)),"")</f>
        <v/>
      </c>
      <c r="I1930" s="109" t="str">
        <f t="shared" si="92"/>
        <v/>
      </c>
      <c r="J1930" s="113"/>
      <c r="K1930" s="90"/>
      <c r="L1930" s="73"/>
      <c r="M1930" s="69" t="str">
        <f>IF(C1930&lt;&gt;"",DailyLog!$S$3,"")</f>
        <v/>
      </c>
      <c r="N1930" s="56" t="str">
        <f t="shared" si="91"/>
        <v/>
      </c>
      <c r="O1930" s="53" t="str">
        <f>IF($B1930&lt;&gt;"",IF(ISNUMBER(_xlfn.XMATCH($B1930,Language!$A$6:$E$6)),0,IF(ISNUMBER(_xlfn.XMATCH($B1930,Language!$A$29:$E$29)),'Lista de Prestatarios'!$B$3,VLOOKUP(B1930,'Lista de Prestatarios'!$A$2:$B$500,2,FALSE))),"")</f>
        <v/>
      </c>
      <c r="P1930" s="58" t="str">
        <f>IF(B1930&lt;&gt;"",IF(OR(D1930&gt;0,G1930&gt;0),COUNTIF($B$2:B1930,B1930),COUNTIFS($B$2:B1930,B1930,$E$2:E1930,"&gt;0")),"")</f>
        <v/>
      </c>
    </row>
    <row r="1931" spans="1:16" x14ac:dyDescent="0.35">
      <c r="A1931" s="51" t="str">
        <f t="shared" si="90"/>
        <v/>
      </c>
      <c r="B1931" s="102"/>
      <c r="C1931" s="4"/>
      <c r="D1931" s="14"/>
      <c r="E1931" s="14"/>
      <c r="F1931" s="14"/>
      <c r="G1931" s="82"/>
      <c r="H1931" s="107" t="str">
        <f>IF(B1931&lt;&gt;"",IF(OR(O1931=0,O1931=999),"",SUMIFS($E$2:E1931,$A$2:A1931,A1931)-SUMIFS($F$2:F1931,$A$2:A1931,A1931)),"")</f>
        <v/>
      </c>
      <c r="I1931" s="109" t="str">
        <f t="shared" si="92"/>
        <v/>
      </c>
      <c r="J1931" s="113"/>
      <c r="K1931" s="90"/>
      <c r="L1931" s="73"/>
      <c r="M1931" s="69" t="str">
        <f>IF(C1931&lt;&gt;"",DailyLog!$S$3,"")</f>
        <v/>
      </c>
      <c r="N1931" s="56" t="str">
        <f t="shared" si="91"/>
        <v/>
      </c>
      <c r="O1931" s="53" t="str">
        <f>IF($B1931&lt;&gt;"",IF(ISNUMBER(_xlfn.XMATCH($B1931,Language!$A$6:$E$6)),0,IF(ISNUMBER(_xlfn.XMATCH($B1931,Language!$A$29:$E$29)),'Lista de Prestatarios'!$B$3,VLOOKUP(B1931,'Lista de Prestatarios'!$A$2:$B$500,2,FALSE))),"")</f>
        <v/>
      </c>
      <c r="P1931" s="58" t="str">
        <f>IF(B1931&lt;&gt;"",IF(OR(D1931&gt;0,G1931&gt;0),COUNTIF($B$2:B1931,B1931),COUNTIFS($B$2:B1931,B1931,$E$2:E1931,"&gt;0")),"")</f>
        <v/>
      </c>
    </row>
    <row r="1932" spans="1:16" x14ac:dyDescent="0.35">
      <c r="A1932" s="51" t="str">
        <f t="shared" si="90"/>
        <v/>
      </c>
      <c r="B1932" s="102"/>
      <c r="C1932" s="4"/>
      <c r="D1932" s="14"/>
      <c r="E1932" s="14"/>
      <c r="F1932" s="14"/>
      <c r="G1932" s="82"/>
      <c r="H1932" s="107" t="str">
        <f>IF(B1932&lt;&gt;"",IF(OR(O1932=0,O1932=999),"",SUMIFS($E$2:E1932,$A$2:A1932,A1932)-SUMIFS($F$2:F1932,$A$2:A1932,A1932)),"")</f>
        <v/>
      </c>
      <c r="I1932" s="109" t="str">
        <f t="shared" si="92"/>
        <v/>
      </c>
      <c r="J1932" s="113"/>
      <c r="K1932" s="90"/>
      <c r="L1932" s="73"/>
      <c r="M1932" s="69" t="str">
        <f>IF(C1932&lt;&gt;"",DailyLog!$S$3,"")</f>
        <v/>
      </c>
      <c r="N1932" s="56" t="str">
        <f t="shared" si="91"/>
        <v/>
      </c>
      <c r="O1932" s="53" t="str">
        <f>IF($B1932&lt;&gt;"",IF(ISNUMBER(_xlfn.XMATCH($B1932,Language!$A$6:$E$6)),0,IF(ISNUMBER(_xlfn.XMATCH($B1932,Language!$A$29:$E$29)),'Lista de Prestatarios'!$B$3,VLOOKUP(B1932,'Lista de Prestatarios'!$A$2:$B$500,2,FALSE))),"")</f>
        <v/>
      </c>
      <c r="P1932" s="58" t="str">
        <f>IF(B1932&lt;&gt;"",IF(OR(D1932&gt;0,G1932&gt;0),COUNTIF($B$2:B1932,B1932),COUNTIFS($B$2:B1932,B1932,$E$2:E1932,"&gt;0")),"")</f>
        <v/>
      </c>
    </row>
    <row r="1933" spans="1:16" x14ac:dyDescent="0.35">
      <c r="A1933" s="51" t="str">
        <f t="shared" si="90"/>
        <v/>
      </c>
      <c r="B1933" s="102"/>
      <c r="C1933" s="4"/>
      <c r="D1933" s="14"/>
      <c r="E1933" s="14"/>
      <c r="F1933" s="14"/>
      <c r="G1933" s="82"/>
      <c r="H1933" s="107" t="str">
        <f>IF(B1933&lt;&gt;"",IF(OR(O1933=0,O1933=999),"",SUMIFS($E$2:E1933,$A$2:A1933,A1933)-SUMIFS($F$2:F1933,$A$2:A1933,A1933)),"")</f>
        <v/>
      </c>
      <c r="I1933" s="109" t="str">
        <f t="shared" si="92"/>
        <v/>
      </c>
      <c r="J1933" s="113"/>
      <c r="K1933" s="90"/>
      <c r="L1933" s="73"/>
      <c r="M1933" s="69" t="str">
        <f>IF(C1933&lt;&gt;"",DailyLog!$S$3,"")</f>
        <v/>
      </c>
      <c r="N1933" s="56" t="str">
        <f t="shared" si="91"/>
        <v/>
      </c>
      <c r="O1933" s="53" t="str">
        <f>IF($B1933&lt;&gt;"",IF(ISNUMBER(_xlfn.XMATCH($B1933,Language!$A$6:$E$6)),0,IF(ISNUMBER(_xlfn.XMATCH($B1933,Language!$A$29:$E$29)),'Lista de Prestatarios'!$B$3,VLOOKUP(B1933,'Lista de Prestatarios'!$A$2:$B$500,2,FALSE))),"")</f>
        <v/>
      </c>
      <c r="P1933" s="58" t="str">
        <f>IF(B1933&lt;&gt;"",IF(OR(D1933&gt;0,G1933&gt;0),COUNTIF($B$2:B1933,B1933),COUNTIFS($B$2:B1933,B1933,$E$2:E1933,"&gt;0")),"")</f>
        <v/>
      </c>
    </row>
    <row r="1934" spans="1:16" x14ac:dyDescent="0.35">
      <c r="A1934" s="51" t="str">
        <f t="shared" si="90"/>
        <v/>
      </c>
      <c r="B1934" s="102"/>
      <c r="C1934" s="4"/>
      <c r="D1934" s="14"/>
      <c r="E1934" s="14"/>
      <c r="F1934" s="14"/>
      <c r="G1934" s="82"/>
      <c r="H1934" s="107" t="str">
        <f>IF(B1934&lt;&gt;"",IF(OR(O1934=0,O1934=999),"",SUMIFS($E$2:E1934,$A$2:A1934,A1934)-SUMIFS($F$2:F1934,$A$2:A1934,A1934)),"")</f>
        <v/>
      </c>
      <c r="I1934" s="109" t="str">
        <f t="shared" si="92"/>
        <v/>
      </c>
      <c r="J1934" s="113"/>
      <c r="K1934" s="90"/>
      <c r="L1934" s="73"/>
      <c r="M1934" s="69" t="str">
        <f>IF(C1934&lt;&gt;"",DailyLog!$S$3,"")</f>
        <v/>
      </c>
      <c r="N1934" s="56" t="str">
        <f t="shared" si="91"/>
        <v/>
      </c>
      <c r="O1934" s="53" t="str">
        <f>IF($B1934&lt;&gt;"",IF(ISNUMBER(_xlfn.XMATCH($B1934,Language!$A$6:$E$6)),0,IF(ISNUMBER(_xlfn.XMATCH($B1934,Language!$A$29:$E$29)),'Lista de Prestatarios'!$B$3,VLOOKUP(B1934,'Lista de Prestatarios'!$A$2:$B$500,2,FALSE))),"")</f>
        <v/>
      </c>
      <c r="P1934" s="58" t="str">
        <f>IF(B1934&lt;&gt;"",IF(OR(D1934&gt;0,G1934&gt;0),COUNTIF($B$2:B1934,B1934),COUNTIFS($B$2:B1934,B1934,$E$2:E1934,"&gt;0")),"")</f>
        <v/>
      </c>
    </row>
    <row r="1935" spans="1:16" x14ac:dyDescent="0.35">
      <c r="A1935" s="51" t="str">
        <f t="shared" si="90"/>
        <v/>
      </c>
      <c r="B1935" s="102"/>
      <c r="C1935" s="4"/>
      <c r="D1935" s="14"/>
      <c r="E1935" s="14"/>
      <c r="F1935" s="14"/>
      <c r="G1935" s="82"/>
      <c r="H1935" s="107" t="str">
        <f>IF(B1935&lt;&gt;"",IF(OR(O1935=0,O1935=999),"",SUMIFS($E$2:E1935,$A$2:A1935,A1935)-SUMIFS($F$2:F1935,$A$2:A1935,A1935)),"")</f>
        <v/>
      </c>
      <c r="I1935" s="109" t="str">
        <f t="shared" si="92"/>
        <v/>
      </c>
      <c r="J1935" s="113"/>
      <c r="K1935" s="90"/>
      <c r="L1935" s="73"/>
      <c r="M1935" s="69" t="str">
        <f>IF(C1935&lt;&gt;"",DailyLog!$S$3,"")</f>
        <v/>
      </c>
      <c r="N1935" s="56" t="str">
        <f t="shared" si="91"/>
        <v/>
      </c>
      <c r="O1935" s="53" t="str">
        <f>IF($B1935&lt;&gt;"",IF(ISNUMBER(_xlfn.XMATCH($B1935,Language!$A$6:$E$6)),0,IF(ISNUMBER(_xlfn.XMATCH($B1935,Language!$A$29:$E$29)),'Lista de Prestatarios'!$B$3,VLOOKUP(B1935,'Lista de Prestatarios'!$A$2:$B$500,2,FALSE))),"")</f>
        <v/>
      </c>
      <c r="P1935" s="58" t="str">
        <f>IF(B1935&lt;&gt;"",IF(OR(D1935&gt;0,G1935&gt;0),COUNTIF($B$2:B1935,B1935),COUNTIFS($B$2:B1935,B1935,$E$2:E1935,"&gt;0")),"")</f>
        <v/>
      </c>
    </row>
    <row r="1936" spans="1:16" x14ac:dyDescent="0.35">
      <c r="A1936" s="51" t="str">
        <f t="shared" si="90"/>
        <v/>
      </c>
      <c r="B1936" s="102"/>
      <c r="C1936" s="4"/>
      <c r="D1936" s="14"/>
      <c r="E1936" s="14"/>
      <c r="F1936" s="14"/>
      <c r="G1936" s="82"/>
      <c r="H1936" s="107" t="str">
        <f>IF(B1936&lt;&gt;"",IF(OR(O1936=0,O1936=999),"",SUMIFS($E$2:E1936,$A$2:A1936,A1936)-SUMIFS($F$2:F1936,$A$2:A1936,A1936)),"")</f>
        <v/>
      </c>
      <c r="I1936" s="109" t="str">
        <f t="shared" si="92"/>
        <v/>
      </c>
      <c r="J1936" s="113"/>
      <c r="K1936" s="90"/>
      <c r="L1936" s="73"/>
      <c r="M1936" s="69" t="str">
        <f>IF(C1936&lt;&gt;"",DailyLog!$S$3,"")</f>
        <v/>
      </c>
      <c r="N1936" s="56" t="str">
        <f t="shared" si="91"/>
        <v/>
      </c>
      <c r="O1936" s="53" t="str">
        <f>IF($B1936&lt;&gt;"",IF(ISNUMBER(_xlfn.XMATCH($B1936,Language!$A$6:$E$6)),0,IF(ISNUMBER(_xlfn.XMATCH($B1936,Language!$A$29:$E$29)),'Lista de Prestatarios'!$B$3,VLOOKUP(B1936,'Lista de Prestatarios'!$A$2:$B$500,2,FALSE))),"")</f>
        <v/>
      </c>
      <c r="P1936" s="58" t="str">
        <f>IF(B1936&lt;&gt;"",IF(OR(D1936&gt;0,G1936&gt;0),COUNTIF($B$2:B1936,B1936),COUNTIFS($B$2:B1936,B1936,$E$2:E1936,"&gt;0")),"")</f>
        <v/>
      </c>
    </row>
    <row r="1937" spans="1:16" x14ac:dyDescent="0.35">
      <c r="A1937" s="51" t="str">
        <f t="shared" si="90"/>
        <v/>
      </c>
      <c r="B1937" s="102"/>
      <c r="C1937" s="4"/>
      <c r="D1937" s="14"/>
      <c r="E1937" s="14"/>
      <c r="F1937" s="14"/>
      <c r="G1937" s="82"/>
      <c r="H1937" s="107" t="str">
        <f>IF(B1937&lt;&gt;"",IF(OR(O1937=0,O1937=999),"",SUMIFS($E$2:E1937,$A$2:A1937,A1937)-SUMIFS($F$2:F1937,$A$2:A1937,A1937)),"")</f>
        <v/>
      </c>
      <c r="I1937" s="109" t="str">
        <f t="shared" si="92"/>
        <v/>
      </c>
      <c r="J1937" s="113"/>
      <c r="K1937" s="90"/>
      <c r="L1937" s="73"/>
      <c r="M1937" s="69" t="str">
        <f>IF(C1937&lt;&gt;"",DailyLog!$S$3,"")</f>
        <v/>
      </c>
      <c r="N1937" s="56" t="str">
        <f t="shared" si="91"/>
        <v/>
      </c>
      <c r="O1937" s="53" t="str">
        <f>IF($B1937&lt;&gt;"",IF(ISNUMBER(_xlfn.XMATCH($B1937,Language!$A$6:$E$6)),0,IF(ISNUMBER(_xlfn.XMATCH($B1937,Language!$A$29:$E$29)),'Lista de Prestatarios'!$B$3,VLOOKUP(B1937,'Lista de Prestatarios'!$A$2:$B$500,2,FALSE))),"")</f>
        <v/>
      </c>
      <c r="P1937" s="58" t="str">
        <f>IF(B1937&lt;&gt;"",IF(OR(D1937&gt;0,G1937&gt;0),COUNTIF($B$2:B1937,B1937),COUNTIFS($B$2:B1937,B1937,$E$2:E1937,"&gt;0")),"")</f>
        <v/>
      </c>
    </row>
    <row r="1938" spans="1:16" x14ac:dyDescent="0.35">
      <c r="A1938" s="51" t="str">
        <f t="shared" si="90"/>
        <v/>
      </c>
      <c r="B1938" s="102"/>
      <c r="C1938" s="4"/>
      <c r="D1938" s="14"/>
      <c r="E1938" s="14"/>
      <c r="F1938" s="14"/>
      <c r="G1938" s="82"/>
      <c r="H1938" s="107" t="str">
        <f>IF(B1938&lt;&gt;"",IF(OR(O1938=0,O1938=999),"",SUMIFS($E$2:E1938,$A$2:A1938,A1938)-SUMIFS($F$2:F1938,$A$2:A1938,A1938)),"")</f>
        <v/>
      </c>
      <c r="I1938" s="109" t="str">
        <f t="shared" si="92"/>
        <v/>
      </c>
      <c r="J1938" s="113"/>
      <c r="K1938" s="90"/>
      <c r="L1938" s="73"/>
      <c r="M1938" s="69" t="str">
        <f>IF(C1938&lt;&gt;"",DailyLog!$S$3,"")</f>
        <v/>
      </c>
      <c r="N1938" s="56" t="str">
        <f t="shared" si="91"/>
        <v/>
      </c>
      <c r="O1938" s="53" t="str">
        <f>IF($B1938&lt;&gt;"",IF(ISNUMBER(_xlfn.XMATCH($B1938,Language!$A$6:$E$6)),0,IF(ISNUMBER(_xlfn.XMATCH($B1938,Language!$A$29:$E$29)),'Lista de Prestatarios'!$B$3,VLOOKUP(B1938,'Lista de Prestatarios'!$A$2:$B$500,2,FALSE))),"")</f>
        <v/>
      </c>
      <c r="P1938" s="58" t="str">
        <f>IF(B1938&lt;&gt;"",IF(OR(D1938&gt;0,G1938&gt;0),COUNTIF($B$2:B1938,B1938),COUNTIFS($B$2:B1938,B1938,$E$2:E1938,"&gt;0")),"")</f>
        <v/>
      </c>
    </row>
    <row r="1939" spans="1:16" x14ac:dyDescent="0.35">
      <c r="A1939" s="51" t="str">
        <f t="shared" si="90"/>
        <v/>
      </c>
      <c r="B1939" s="102"/>
      <c r="C1939" s="4"/>
      <c r="D1939" s="14"/>
      <c r="E1939" s="14"/>
      <c r="F1939" s="14"/>
      <c r="G1939" s="82"/>
      <c r="H1939" s="107" t="str">
        <f>IF(B1939&lt;&gt;"",IF(OR(O1939=0,O1939=999),"",SUMIFS($E$2:E1939,$A$2:A1939,A1939)-SUMIFS($F$2:F1939,$A$2:A1939,A1939)),"")</f>
        <v/>
      </c>
      <c r="I1939" s="109" t="str">
        <f t="shared" si="92"/>
        <v/>
      </c>
      <c r="J1939" s="113"/>
      <c r="K1939" s="90"/>
      <c r="L1939" s="73"/>
      <c r="M1939" s="69" t="str">
        <f>IF(C1939&lt;&gt;"",DailyLog!$S$3,"")</f>
        <v/>
      </c>
      <c r="N1939" s="56" t="str">
        <f t="shared" si="91"/>
        <v/>
      </c>
      <c r="O1939" s="53" t="str">
        <f>IF($B1939&lt;&gt;"",IF(ISNUMBER(_xlfn.XMATCH($B1939,Language!$A$6:$E$6)),0,IF(ISNUMBER(_xlfn.XMATCH($B1939,Language!$A$29:$E$29)),'Lista de Prestatarios'!$B$3,VLOOKUP(B1939,'Lista de Prestatarios'!$A$2:$B$500,2,FALSE))),"")</f>
        <v/>
      </c>
      <c r="P1939" s="58" t="str">
        <f>IF(B1939&lt;&gt;"",IF(OR(D1939&gt;0,G1939&gt;0),COUNTIF($B$2:B1939,B1939),COUNTIFS($B$2:B1939,B1939,$E$2:E1939,"&gt;0")),"")</f>
        <v/>
      </c>
    </row>
    <row r="1940" spans="1:16" x14ac:dyDescent="0.35">
      <c r="A1940" s="51" t="str">
        <f t="shared" si="90"/>
        <v/>
      </c>
      <c r="B1940" s="102"/>
      <c r="C1940" s="4"/>
      <c r="D1940" s="14"/>
      <c r="E1940" s="14"/>
      <c r="F1940" s="14"/>
      <c r="G1940" s="82"/>
      <c r="H1940" s="107" t="str">
        <f>IF(B1940&lt;&gt;"",IF(OR(O1940=0,O1940=999),"",SUMIFS($E$2:E1940,$A$2:A1940,A1940)-SUMIFS($F$2:F1940,$A$2:A1940,A1940)),"")</f>
        <v/>
      </c>
      <c r="I1940" s="109" t="str">
        <f t="shared" si="92"/>
        <v/>
      </c>
      <c r="J1940" s="113"/>
      <c r="K1940" s="90"/>
      <c r="L1940" s="73"/>
      <c r="M1940" s="69" t="str">
        <f>IF(C1940&lt;&gt;"",DailyLog!$S$3,"")</f>
        <v/>
      </c>
      <c r="N1940" s="56" t="str">
        <f t="shared" si="91"/>
        <v/>
      </c>
      <c r="O1940" s="53" t="str">
        <f>IF($B1940&lt;&gt;"",IF(ISNUMBER(_xlfn.XMATCH($B1940,Language!$A$6:$E$6)),0,IF(ISNUMBER(_xlfn.XMATCH($B1940,Language!$A$29:$E$29)),'Lista de Prestatarios'!$B$3,VLOOKUP(B1940,'Lista de Prestatarios'!$A$2:$B$500,2,FALSE))),"")</f>
        <v/>
      </c>
      <c r="P1940" s="58" t="str">
        <f>IF(B1940&lt;&gt;"",IF(OR(D1940&gt;0,G1940&gt;0),COUNTIF($B$2:B1940,B1940),COUNTIFS($B$2:B1940,B1940,$E$2:E1940,"&gt;0")),"")</f>
        <v/>
      </c>
    </row>
    <row r="1941" spans="1:16" x14ac:dyDescent="0.35">
      <c r="A1941" s="51" t="str">
        <f t="shared" si="90"/>
        <v/>
      </c>
      <c r="B1941" s="102"/>
      <c r="C1941" s="4"/>
      <c r="D1941" s="14"/>
      <c r="E1941" s="14"/>
      <c r="F1941" s="14"/>
      <c r="G1941" s="82"/>
      <c r="H1941" s="107" t="str">
        <f>IF(B1941&lt;&gt;"",IF(OR(O1941=0,O1941=999),"",SUMIFS($E$2:E1941,$A$2:A1941,A1941)-SUMIFS($F$2:F1941,$A$2:A1941,A1941)),"")</f>
        <v/>
      </c>
      <c r="I1941" s="109" t="str">
        <f t="shared" si="92"/>
        <v/>
      </c>
      <c r="J1941" s="113"/>
      <c r="K1941" s="90"/>
      <c r="L1941" s="73"/>
      <c r="M1941" s="69" t="str">
        <f>IF(C1941&lt;&gt;"",DailyLog!$S$3,"")</f>
        <v/>
      </c>
      <c r="N1941" s="56" t="str">
        <f t="shared" si="91"/>
        <v/>
      </c>
      <c r="O1941" s="53" t="str">
        <f>IF($B1941&lt;&gt;"",IF(ISNUMBER(_xlfn.XMATCH($B1941,Language!$A$6:$E$6)),0,IF(ISNUMBER(_xlfn.XMATCH($B1941,Language!$A$29:$E$29)),'Lista de Prestatarios'!$B$3,VLOOKUP(B1941,'Lista de Prestatarios'!$A$2:$B$500,2,FALSE))),"")</f>
        <v/>
      </c>
      <c r="P1941" s="58" t="str">
        <f>IF(B1941&lt;&gt;"",IF(OR(D1941&gt;0,G1941&gt;0),COUNTIF($B$2:B1941,B1941),COUNTIFS($B$2:B1941,B1941,$E$2:E1941,"&gt;0")),"")</f>
        <v/>
      </c>
    </row>
    <row r="1942" spans="1:16" x14ac:dyDescent="0.35">
      <c r="A1942" s="51" t="str">
        <f t="shared" si="90"/>
        <v/>
      </c>
      <c r="B1942" s="102"/>
      <c r="C1942" s="4"/>
      <c r="D1942" s="14"/>
      <c r="E1942" s="14"/>
      <c r="F1942" s="14"/>
      <c r="G1942" s="82"/>
      <c r="H1942" s="107" t="str">
        <f>IF(B1942&lt;&gt;"",IF(OR(O1942=0,O1942=999),"",SUMIFS($E$2:E1942,$A$2:A1942,A1942)-SUMIFS($F$2:F1942,$A$2:A1942,A1942)),"")</f>
        <v/>
      </c>
      <c r="I1942" s="109" t="str">
        <f t="shared" si="92"/>
        <v/>
      </c>
      <c r="J1942" s="113"/>
      <c r="K1942" s="90"/>
      <c r="L1942" s="73"/>
      <c r="M1942" s="69" t="str">
        <f>IF(C1942&lt;&gt;"",DailyLog!$S$3,"")</f>
        <v/>
      </c>
      <c r="N1942" s="56" t="str">
        <f t="shared" si="91"/>
        <v/>
      </c>
      <c r="O1942" s="53" t="str">
        <f>IF($B1942&lt;&gt;"",IF(ISNUMBER(_xlfn.XMATCH($B1942,Language!$A$6:$E$6)),0,IF(ISNUMBER(_xlfn.XMATCH($B1942,Language!$A$29:$E$29)),'Lista de Prestatarios'!$B$3,VLOOKUP(B1942,'Lista de Prestatarios'!$A$2:$B$500,2,FALSE))),"")</f>
        <v/>
      </c>
      <c r="P1942" s="58" t="str">
        <f>IF(B1942&lt;&gt;"",IF(OR(D1942&gt;0,G1942&gt;0),COUNTIF($B$2:B1942,B1942),COUNTIFS($B$2:B1942,B1942,$E$2:E1942,"&gt;0")),"")</f>
        <v/>
      </c>
    </row>
    <row r="1943" spans="1:16" x14ac:dyDescent="0.35">
      <c r="A1943" s="51" t="str">
        <f t="shared" si="90"/>
        <v/>
      </c>
      <c r="B1943" s="102"/>
      <c r="C1943" s="4"/>
      <c r="D1943" s="14"/>
      <c r="E1943" s="14"/>
      <c r="F1943" s="14"/>
      <c r="G1943" s="82"/>
      <c r="H1943" s="107" t="str">
        <f>IF(B1943&lt;&gt;"",IF(OR(O1943=0,O1943=999),"",SUMIFS($E$2:E1943,$A$2:A1943,A1943)-SUMIFS($F$2:F1943,$A$2:A1943,A1943)),"")</f>
        <v/>
      </c>
      <c r="I1943" s="109" t="str">
        <f t="shared" si="92"/>
        <v/>
      </c>
      <c r="J1943" s="113"/>
      <c r="K1943" s="90"/>
      <c r="L1943" s="73"/>
      <c r="M1943" s="69" t="str">
        <f>IF(C1943&lt;&gt;"",DailyLog!$S$3,"")</f>
        <v/>
      </c>
      <c r="N1943" s="56" t="str">
        <f t="shared" si="91"/>
        <v/>
      </c>
      <c r="O1943" s="53" t="str">
        <f>IF($B1943&lt;&gt;"",IF(ISNUMBER(_xlfn.XMATCH($B1943,Language!$A$6:$E$6)),0,IF(ISNUMBER(_xlfn.XMATCH($B1943,Language!$A$29:$E$29)),'Lista de Prestatarios'!$B$3,VLOOKUP(B1943,'Lista de Prestatarios'!$A$2:$B$500,2,FALSE))),"")</f>
        <v/>
      </c>
      <c r="P1943" s="58" t="str">
        <f>IF(B1943&lt;&gt;"",IF(OR(D1943&gt;0,G1943&gt;0),COUNTIF($B$2:B1943,B1943),COUNTIFS($B$2:B1943,B1943,$E$2:E1943,"&gt;0")),"")</f>
        <v/>
      </c>
    </row>
    <row r="1944" spans="1:16" x14ac:dyDescent="0.35">
      <c r="A1944" s="51" t="str">
        <f t="shared" si="90"/>
        <v/>
      </c>
      <c r="B1944" s="102"/>
      <c r="C1944" s="4"/>
      <c r="D1944" s="14"/>
      <c r="E1944" s="14"/>
      <c r="F1944" s="14"/>
      <c r="G1944" s="82"/>
      <c r="H1944" s="107" t="str">
        <f>IF(B1944&lt;&gt;"",IF(OR(O1944=0,O1944=999),"",SUMIFS($E$2:E1944,$A$2:A1944,A1944)-SUMIFS($F$2:F1944,$A$2:A1944,A1944)),"")</f>
        <v/>
      </c>
      <c r="I1944" s="109" t="str">
        <f t="shared" si="92"/>
        <v/>
      </c>
      <c r="J1944" s="113"/>
      <c r="K1944" s="90"/>
      <c r="L1944" s="73"/>
      <c r="M1944" s="69" t="str">
        <f>IF(C1944&lt;&gt;"",DailyLog!$S$3,"")</f>
        <v/>
      </c>
      <c r="N1944" s="56" t="str">
        <f t="shared" si="91"/>
        <v/>
      </c>
      <c r="O1944" s="53" t="str">
        <f>IF($B1944&lt;&gt;"",IF(ISNUMBER(_xlfn.XMATCH($B1944,Language!$A$6:$E$6)),0,IF(ISNUMBER(_xlfn.XMATCH($B1944,Language!$A$29:$E$29)),'Lista de Prestatarios'!$B$3,VLOOKUP(B1944,'Lista de Prestatarios'!$A$2:$B$500,2,FALSE))),"")</f>
        <v/>
      </c>
      <c r="P1944" s="58" t="str">
        <f>IF(B1944&lt;&gt;"",IF(OR(D1944&gt;0,G1944&gt;0),COUNTIF($B$2:B1944,B1944),COUNTIFS($B$2:B1944,B1944,$E$2:E1944,"&gt;0")),"")</f>
        <v/>
      </c>
    </row>
    <row r="1945" spans="1:16" x14ac:dyDescent="0.35">
      <c r="A1945" s="51" t="str">
        <f t="shared" si="90"/>
        <v/>
      </c>
      <c r="B1945" s="102"/>
      <c r="C1945" s="4"/>
      <c r="D1945" s="14"/>
      <c r="E1945" s="14"/>
      <c r="F1945" s="14"/>
      <c r="G1945" s="82"/>
      <c r="H1945" s="107" t="str">
        <f>IF(B1945&lt;&gt;"",IF(OR(O1945=0,O1945=999),"",SUMIFS($E$2:E1945,$A$2:A1945,A1945)-SUMIFS($F$2:F1945,$A$2:A1945,A1945)),"")</f>
        <v/>
      </c>
      <c r="I1945" s="109" t="str">
        <f t="shared" si="92"/>
        <v/>
      </c>
      <c r="J1945" s="113"/>
      <c r="K1945" s="90"/>
      <c r="L1945" s="73"/>
      <c r="M1945" s="69" t="str">
        <f>IF(C1945&lt;&gt;"",DailyLog!$S$3,"")</f>
        <v/>
      </c>
      <c r="N1945" s="56" t="str">
        <f t="shared" si="91"/>
        <v/>
      </c>
      <c r="O1945" s="53" t="str">
        <f>IF($B1945&lt;&gt;"",IF(ISNUMBER(_xlfn.XMATCH($B1945,Language!$A$6:$E$6)),0,IF(ISNUMBER(_xlfn.XMATCH($B1945,Language!$A$29:$E$29)),'Lista de Prestatarios'!$B$3,VLOOKUP(B1945,'Lista de Prestatarios'!$A$2:$B$500,2,FALSE))),"")</f>
        <v/>
      </c>
      <c r="P1945" s="58" t="str">
        <f>IF(B1945&lt;&gt;"",IF(OR(D1945&gt;0,G1945&gt;0),COUNTIF($B$2:B1945,B1945),COUNTIFS($B$2:B1945,B1945,$E$2:E1945,"&gt;0")),"")</f>
        <v/>
      </c>
    </row>
    <row r="1946" spans="1:16" x14ac:dyDescent="0.35">
      <c r="A1946" s="51" t="str">
        <f t="shared" si="90"/>
        <v/>
      </c>
      <c r="B1946" s="102"/>
      <c r="C1946" s="4"/>
      <c r="D1946" s="14"/>
      <c r="E1946" s="14"/>
      <c r="F1946" s="14"/>
      <c r="G1946" s="82"/>
      <c r="H1946" s="107" t="str">
        <f>IF(B1946&lt;&gt;"",IF(OR(O1946=0,O1946=999),"",SUMIFS($E$2:E1946,$A$2:A1946,A1946)-SUMIFS($F$2:F1946,$A$2:A1946,A1946)),"")</f>
        <v/>
      </c>
      <c r="I1946" s="109" t="str">
        <f t="shared" si="92"/>
        <v/>
      </c>
      <c r="J1946" s="113"/>
      <c r="K1946" s="90"/>
      <c r="L1946" s="73"/>
      <c r="M1946" s="69" t="str">
        <f>IF(C1946&lt;&gt;"",DailyLog!$S$3,"")</f>
        <v/>
      </c>
      <c r="N1946" s="56" t="str">
        <f t="shared" si="91"/>
        <v/>
      </c>
      <c r="O1946" s="53" t="str">
        <f>IF($B1946&lt;&gt;"",IF(ISNUMBER(_xlfn.XMATCH($B1946,Language!$A$6:$E$6)),0,IF(ISNUMBER(_xlfn.XMATCH($B1946,Language!$A$29:$E$29)),'Lista de Prestatarios'!$B$3,VLOOKUP(B1946,'Lista de Prestatarios'!$A$2:$B$500,2,FALSE))),"")</f>
        <v/>
      </c>
      <c r="P1946" s="58" t="str">
        <f>IF(B1946&lt;&gt;"",IF(OR(D1946&gt;0,G1946&gt;0),COUNTIF($B$2:B1946,B1946),COUNTIFS($B$2:B1946,B1946,$E$2:E1946,"&gt;0")),"")</f>
        <v/>
      </c>
    </row>
    <row r="1947" spans="1:16" x14ac:dyDescent="0.35">
      <c r="A1947" s="51" t="str">
        <f t="shared" si="90"/>
        <v/>
      </c>
      <c r="B1947" s="102"/>
      <c r="C1947" s="4"/>
      <c r="D1947" s="14"/>
      <c r="E1947" s="14"/>
      <c r="F1947" s="14"/>
      <c r="G1947" s="82"/>
      <c r="H1947" s="107" t="str">
        <f>IF(B1947&lt;&gt;"",IF(OR(O1947=0,O1947=999),"",SUMIFS($E$2:E1947,$A$2:A1947,A1947)-SUMIFS($F$2:F1947,$A$2:A1947,A1947)),"")</f>
        <v/>
      </c>
      <c r="I1947" s="109" t="str">
        <f t="shared" si="92"/>
        <v/>
      </c>
      <c r="J1947" s="113"/>
      <c r="K1947" s="90"/>
      <c r="L1947" s="73"/>
      <c r="M1947" s="69" t="str">
        <f>IF(C1947&lt;&gt;"",DailyLog!$S$3,"")</f>
        <v/>
      </c>
      <c r="N1947" s="56" t="str">
        <f t="shared" si="91"/>
        <v/>
      </c>
      <c r="O1947" s="53" t="str">
        <f>IF($B1947&lt;&gt;"",IF(ISNUMBER(_xlfn.XMATCH($B1947,Language!$A$6:$E$6)),0,IF(ISNUMBER(_xlfn.XMATCH($B1947,Language!$A$29:$E$29)),'Lista de Prestatarios'!$B$3,VLOOKUP(B1947,'Lista de Prestatarios'!$A$2:$B$500,2,FALSE))),"")</f>
        <v/>
      </c>
      <c r="P1947" s="58" t="str">
        <f>IF(B1947&lt;&gt;"",IF(OR(D1947&gt;0,G1947&gt;0),COUNTIF($B$2:B1947,B1947),COUNTIFS($B$2:B1947,B1947,$E$2:E1947,"&gt;0")),"")</f>
        <v/>
      </c>
    </row>
    <row r="1948" spans="1:16" x14ac:dyDescent="0.35">
      <c r="A1948" s="51" t="str">
        <f t="shared" si="90"/>
        <v/>
      </c>
      <c r="B1948" s="102"/>
      <c r="C1948" s="4"/>
      <c r="D1948" s="14"/>
      <c r="E1948" s="14"/>
      <c r="F1948" s="14"/>
      <c r="G1948" s="82"/>
      <c r="H1948" s="107" t="str">
        <f>IF(B1948&lt;&gt;"",IF(OR(O1948=0,O1948=999),"",SUMIFS($E$2:E1948,$A$2:A1948,A1948)-SUMIFS($F$2:F1948,$A$2:A1948,A1948)),"")</f>
        <v/>
      </c>
      <c r="I1948" s="109" t="str">
        <f t="shared" si="92"/>
        <v/>
      </c>
      <c r="J1948" s="113"/>
      <c r="K1948" s="90"/>
      <c r="L1948" s="73"/>
      <c r="M1948" s="69" t="str">
        <f>IF(C1948&lt;&gt;"",DailyLog!$S$3,"")</f>
        <v/>
      </c>
      <c r="N1948" s="56" t="str">
        <f t="shared" si="91"/>
        <v/>
      </c>
      <c r="O1948" s="53" t="str">
        <f>IF($B1948&lt;&gt;"",IF(ISNUMBER(_xlfn.XMATCH($B1948,Language!$A$6:$E$6)),0,IF(ISNUMBER(_xlfn.XMATCH($B1948,Language!$A$29:$E$29)),'Lista de Prestatarios'!$B$3,VLOOKUP(B1948,'Lista de Prestatarios'!$A$2:$B$500,2,FALSE))),"")</f>
        <v/>
      </c>
      <c r="P1948" s="58" t="str">
        <f>IF(B1948&lt;&gt;"",IF(OR(D1948&gt;0,G1948&gt;0),COUNTIF($B$2:B1948,B1948),COUNTIFS($B$2:B1948,B1948,$E$2:E1948,"&gt;0")),"")</f>
        <v/>
      </c>
    </row>
    <row r="1949" spans="1:16" x14ac:dyDescent="0.35">
      <c r="A1949" s="51" t="str">
        <f t="shared" si="90"/>
        <v/>
      </c>
      <c r="B1949" s="102"/>
      <c r="C1949" s="4"/>
      <c r="D1949" s="14"/>
      <c r="E1949" s="14"/>
      <c r="F1949" s="14"/>
      <c r="G1949" s="82"/>
      <c r="H1949" s="107" t="str">
        <f>IF(B1949&lt;&gt;"",IF(OR(O1949=0,O1949=999),"",SUMIFS($E$2:E1949,$A$2:A1949,A1949)-SUMIFS($F$2:F1949,$A$2:A1949,A1949)),"")</f>
        <v/>
      </c>
      <c r="I1949" s="109" t="str">
        <f t="shared" si="92"/>
        <v/>
      </c>
      <c r="J1949" s="113"/>
      <c r="K1949" s="90"/>
      <c r="L1949" s="73"/>
      <c r="M1949" s="69" t="str">
        <f>IF(C1949&lt;&gt;"",DailyLog!$S$3,"")</f>
        <v/>
      </c>
      <c r="N1949" s="56" t="str">
        <f t="shared" si="91"/>
        <v/>
      </c>
      <c r="O1949" s="53" t="str">
        <f>IF($B1949&lt;&gt;"",IF(ISNUMBER(_xlfn.XMATCH($B1949,Language!$A$6:$E$6)),0,IF(ISNUMBER(_xlfn.XMATCH($B1949,Language!$A$29:$E$29)),'Lista de Prestatarios'!$B$3,VLOOKUP(B1949,'Lista de Prestatarios'!$A$2:$B$500,2,FALSE))),"")</f>
        <v/>
      </c>
      <c r="P1949" s="58" t="str">
        <f>IF(B1949&lt;&gt;"",IF(OR(D1949&gt;0,G1949&gt;0),COUNTIF($B$2:B1949,B1949),COUNTIFS($B$2:B1949,B1949,$E$2:E1949,"&gt;0")),"")</f>
        <v/>
      </c>
    </row>
    <row r="1950" spans="1:16" x14ac:dyDescent="0.35">
      <c r="A1950" s="51" t="str">
        <f t="shared" si="90"/>
        <v/>
      </c>
      <c r="B1950" s="102"/>
      <c r="C1950" s="4"/>
      <c r="D1950" s="14"/>
      <c r="E1950" s="14"/>
      <c r="F1950" s="14"/>
      <c r="G1950" s="82"/>
      <c r="H1950" s="107" t="str">
        <f>IF(B1950&lt;&gt;"",IF(OR(O1950=0,O1950=999),"",SUMIFS($E$2:E1950,$A$2:A1950,A1950)-SUMIFS($F$2:F1950,$A$2:A1950,A1950)),"")</f>
        <v/>
      </c>
      <c r="I1950" s="109" t="str">
        <f t="shared" si="92"/>
        <v/>
      </c>
      <c r="J1950" s="113"/>
      <c r="K1950" s="90"/>
      <c r="L1950" s="73"/>
      <c r="M1950" s="69" t="str">
        <f>IF(C1950&lt;&gt;"",DailyLog!$S$3,"")</f>
        <v/>
      </c>
      <c r="N1950" s="56" t="str">
        <f t="shared" si="91"/>
        <v/>
      </c>
      <c r="O1950" s="53" t="str">
        <f>IF($B1950&lt;&gt;"",IF(ISNUMBER(_xlfn.XMATCH($B1950,Language!$A$6:$E$6)),0,IF(ISNUMBER(_xlfn.XMATCH($B1950,Language!$A$29:$E$29)),'Lista de Prestatarios'!$B$3,VLOOKUP(B1950,'Lista de Prestatarios'!$A$2:$B$500,2,FALSE))),"")</f>
        <v/>
      </c>
      <c r="P1950" s="58" t="str">
        <f>IF(B1950&lt;&gt;"",IF(OR(D1950&gt;0,G1950&gt;0),COUNTIF($B$2:B1950,B1950),COUNTIFS($B$2:B1950,B1950,$E$2:E1950,"&gt;0")),"")</f>
        <v/>
      </c>
    </row>
    <row r="1951" spans="1:16" x14ac:dyDescent="0.35">
      <c r="A1951" s="51" t="str">
        <f t="shared" si="90"/>
        <v/>
      </c>
      <c r="B1951" s="102"/>
      <c r="C1951" s="4"/>
      <c r="D1951" s="14"/>
      <c r="E1951" s="14"/>
      <c r="F1951" s="14"/>
      <c r="G1951" s="82"/>
      <c r="H1951" s="107" t="str">
        <f>IF(B1951&lt;&gt;"",IF(OR(O1951=0,O1951=999),"",SUMIFS($E$2:E1951,$A$2:A1951,A1951)-SUMIFS($F$2:F1951,$A$2:A1951,A1951)),"")</f>
        <v/>
      </c>
      <c r="I1951" s="109" t="str">
        <f t="shared" si="92"/>
        <v/>
      </c>
      <c r="J1951" s="113"/>
      <c r="K1951" s="90"/>
      <c r="L1951" s="73"/>
      <c r="M1951" s="69" t="str">
        <f>IF(C1951&lt;&gt;"",DailyLog!$S$3,"")</f>
        <v/>
      </c>
      <c r="N1951" s="56" t="str">
        <f t="shared" si="91"/>
        <v/>
      </c>
      <c r="O1951" s="53" t="str">
        <f>IF($B1951&lt;&gt;"",IF(ISNUMBER(_xlfn.XMATCH($B1951,Language!$A$6:$E$6)),0,IF(ISNUMBER(_xlfn.XMATCH($B1951,Language!$A$29:$E$29)),'Lista de Prestatarios'!$B$3,VLOOKUP(B1951,'Lista de Prestatarios'!$A$2:$B$500,2,FALSE))),"")</f>
        <v/>
      </c>
      <c r="P1951" s="58" t="str">
        <f>IF(B1951&lt;&gt;"",IF(OR(D1951&gt;0,G1951&gt;0),COUNTIF($B$2:B1951,B1951),COUNTIFS($B$2:B1951,B1951,$E$2:E1951,"&gt;0")),"")</f>
        <v/>
      </c>
    </row>
    <row r="1952" spans="1:16" x14ac:dyDescent="0.35">
      <c r="A1952" s="51" t="str">
        <f t="shared" si="90"/>
        <v/>
      </c>
      <c r="B1952" s="102"/>
      <c r="C1952" s="4"/>
      <c r="D1952" s="14"/>
      <c r="E1952" s="14"/>
      <c r="F1952" s="14"/>
      <c r="G1952" s="82"/>
      <c r="H1952" s="107" t="str">
        <f>IF(B1952&lt;&gt;"",IF(OR(O1952=0,O1952=999),"",SUMIFS($E$2:E1952,$A$2:A1952,A1952)-SUMIFS($F$2:F1952,$A$2:A1952,A1952)),"")</f>
        <v/>
      </c>
      <c r="I1952" s="109" t="str">
        <f t="shared" si="92"/>
        <v/>
      </c>
      <c r="J1952" s="113"/>
      <c r="K1952" s="90"/>
      <c r="L1952" s="73"/>
      <c r="M1952" s="69" t="str">
        <f>IF(C1952&lt;&gt;"",DailyLog!$S$3,"")</f>
        <v/>
      </c>
      <c r="N1952" s="56" t="str">
        <f t="shared" si="91"/>
        <v/>
      </c>
      <c r="O1952" s="53" t="str">
        <f>IF($B1952&lt;&gt;"",IF(ISNUMBER(_xlfn.XMATCH($B1952,Language!$A$6:$E$6)),0,IF(ISNUMBER(_xlfn.XMATCH($B1952,Language!$A$29:$E$29)),'Lista de Prestatarios'!$B$3,VLOOKUP(B1952,'Lista de Prestatarios'!$A$2:$B$500,2,FALSE))),"")</f>
        <v/>
      </c>
      <c r="P1952" s="58" t="str">
        <f>IF(B1952&lt;&gt;"",IF(OR(D1952&gt;0,G1952&gt;0),COUNTIF($B$2:B1952,B1952),COUNTIFS($B$2:B1952,B1952,$E$2:E1952,"&gt;0")),"")</f>
        <v/>
      </c>
    </row>
    <row r="1953" spans="1:16" x14ac:dyDescent="0.35">
      <c r="A1953" s="51" t="str">
        <f t="shared" si="90"/>
        <v/>
      </c>
      <c r="B1953" s="102"/>
      <c r="C1953" s="4"/>
      <c r="D1953" s="14"/>
      <c r="E1953" s="14"/>
      <c r="F1953" s="14"/>
      <c r="G1953" s="82"/>
      <c r="H1953" s="107" t="str">
        <f>IF(B1953&lt;&gt;"",IF(OR(O1953=0,O1953=999),"",SUMIFS($E$2:E1953,$A$2:A1953,A1953)-SUMIFS($F$2:F1953,$A$2:A1953,A1953)),"")</f>
        <v/>
      </c>
      <c r="I1953" s="109" t="str">
        <f t="shared" si="92"/>
        <v/>
      </c>
      <c r="J1953" s="113"/>
      <c r="K1953" s="90"/>
      <c r="L1953" s="73"/>
      <c r="M1953" s="69" t="str">
        <f>IF(C1953&lt;&gt;"",DailyLog!$S$3,"")</f>
        <v/>
      </c>
      <c r="N1953" s="56" t="str">
        <f t="shared" si="91"/>
        <v/>
      </c>
      <c r="O1953" s="53" t="str">
        <f>IF($B1953&lt;&gt;"",IF(ISNUMBER(_xlfn.XMATCH($B1953,Language!$A$6:$E$6)),0,IF(ISNUMBER(_xlfn.XMATCH($B1953,Language!$A$29:$E$29)),'Lista de Prestatarios'!$B$3,VLOOKUP(B1953,'Lista de Prestatarios'!$A$2:$B$500,2,FALSE))),"")</f>
        <v/>
      </c>
      <c r="P1953" s="58" t="str">
        <f>IF(B1953&lt;&gt;"",IF(OR(D1953&gt;0,G1953&gt;0),COUNTIF($B$2:B1953,B1953),COUNTIFS($B$2:B1953,B1953,$E$2:E1953,"&gt;0")),"")</f>
        <v/>
      </c>
    </row>
    <row r="1954" spans="1:16" x14ac:dyDescent="0.35">
      <c r="A1954" s="51" t="str">
        <f t="shared" si="90"/>
        <v/>
      </c>
      <c r="B1954" s="102"/>
      <c r="C1954" s="4"/>
      <c r="D1954" s="14"/>
      <c r="E1954" s="14"/>
      <c r="F1954" s="14"/>
      <c r="G1954" s="82"/>
      <c r="H1954" s="107" t="str">
        <f>IF(B1954&lt;&gt;"",IF(OR(O1954=0,O1954=999),"",SUMIFS($E$2:E1954,$A$2:A1954,A1954)-SUMIFS($F$2:F1954,$A$2:A1954,A1954)),"")</f>
        <v/>
      </c>
      <c r="I1954" s="109" t="str">
        <f t="shared" si="92"/>
        <v/>
      </c>
      <c r="J1954" s="113"/>
      <c r="K1954" s="90"/>
      <c r="L1954" s="73"/>
      <c r="M1954" s="69" t="str">
        <f>IF(C1954&lt;&gt;"",DailyLog!$S$3,"")</f>
        <v/>
      </c>
      <c r="N1954" s="56" t="str">
        <f t="shared" si="91"/>
        <v/>
      </c>
      <c r="O1954" s="53" t="str">
        <f>IF($B1954&lt;&gt;"",IF(ISNUMBER(_xlfn.XMATCH($B1954,Language!$A$6:$E$6)),0,IF(ISNUMBER(_xlfn.XMATCH($B1954,Language!$A$29:$E$29)),'Lista de Prestatarios'!$B$3,VLOOKUP(B1954,'Lista de Prestatarios'!$A$2:$B$500,2,FALSE))),"")</f>
        <v/>
      </c>
      <c r="P1954" s="58" t="str">
        <f>IF(B1954&lt;&gt;"",IF(OR(D1954&gt;0,G1954&gt;0),COUNTIF($B$2:B1954,B1954),COUNTIFS($B$2:B1954,B1954,$E$2:E1954,"&gt;0")),"")</f>
        <v/>
      </c>
    </row>
    <row r="1955" spans="1:16" x14ac:dyDescent="0.35">
      <c r="A1955" s="51" t="str">
        <f t="shared" si="90"/>
        <v/>
      </c>
      <c r="B1955" s="102"/>
      <c r="C1955" s="4"/>
      <c r="D1955" s="14"/>
      <c r="E1955" s="14"/>
      <c r="F1955" s="14"/>
      <c r="G1955" s="82"/>
      <c r="H1955" s="107" t="str">
        <f>IF(B1955&lt;&gt;"",IF(OR(O1955=0,O1955=999),"",SUMIFS($E$2:E1955,$A$2:A1955,A1955)-SUMIFS($F$2:F1955,$A$2:A1955,A1955)),"")</f>
        <v/>
      </c>
      <c r="I1955" s="109" t="str">
        <f t="shared" si="92"/>
        <v/>
      </c>
      <c r="J1955" s="113"/>
      <c r="K1955" s="90"/>
      <c r="L1955" s="73"/>
      <c r="M1955" s="69" t="str">
        <f>IF(C1955&lt;&gt;"",DailyLog!$S$3,"")</f>
        <v/>
      </c>
      <c r="N1955" s="56" t="str">
        <f t="shared" si="91"/>
        <v/>
      </c>
      <c r="O1955" s="53" t="str">
        <f>IF($B1955&lt;&gt;"",IF(ISNUMBER(_xlfn.XMATCH($B1955,Language!$A$6:$E$6)),0,IF(ISNUMBER(_xlfn.XMATCH($B1955,Language!$A$29:$E$29)),'Lista de Prestatarios'!$B$3,VLOOKUP(B1955,'Lista de Prestatarios'!$A$2:$B$500,2,FALSE))),"")</f>
        <v/>
      </c>
      <c r="P1955" s="58" t="str">
        <f>IF(B1955&lt;&gt;"",IF(OR(D1955&gt;0,G1955&gt;0),COUNTIF($B$2:B1955,B1955),COUNTIFS($B$2:B1955,B1955,$E$2:E1955,"&gt;0")),"")</f>
        <v/>
      </c>
    </row>
    <row r="1956" spans="1:16" x14ac:dyDescent="0.35">
      <c r="A1956" s="51" t="str">
        <f t="shared" si="90"/>
        <v/>
      </c>
      <c r="B1956" s="102"/>
      <c r="C1956" s="4"/>
      <c r="D1956" s="14"/>
      <c r="E1956" s="14"/>
      <c r="F1956" s="14"/>
      <c r="G1956" s="82"/>
      <c r="H1956" s="107" t="str">
        <f>IF(B1956&lt;&gt;"",IF(OR(O1956=0,O1956=999),"",SUMIFS($E$2:E1956,$A$2:A1956,A1956)-SUMIFS($F$2:F1956,$A$2:A1956,A1956)),"")</f>
        <v/>
      </c>
      <c r="I1956" s="109" t="str">
        <f t="shared" si="92"/>
        <v/>
      </c>
      <c r="J1956" s="113"/>
      <c r="K1956" s="90"/>
      <c r="L1956" s="73"/>
      <c r="M1956" s="69" t="str">
        <f>IF(C1956&lt;&gt;"",DailyLog!$S$3,"")</f>
        <v/>
      </c>
      <c r="N1956" s="56" t="str">
        <f t="shared" si="91"/>
        <v/>
      </c>
      <c r="O1956" s="53" t="str">
        <f>IF($B1956&lt;&gt;"",IF(ISNUMBER(_xlfn.XMATCH($B1956,Language!$A$6:$E$6)),0,IF(ISNUMBER(_xlfn.XMATCH($B1956,Language!$A$29:$E$29)),'Lista de Prestatarios'!$B$3,VLOOKUP(B1956,'Lista de Prestatarios'!$A$2:$B$500,2,FALSE))),"")</f>
        <v/>
      </c>
      <c r="P1956" s="58" t="str">
        <f>IF(B1956&lt;&gt;"",IF(OR(D1956&gt;0,G1956&gt;0),COUNTIF($B$2:B1956,B1956),COUNTIFS($B$2:B1956,B1956,$E$2:E1956,"&gt;0")),"")</f>
        <v/>
      </c>
    </row>
    <row r="1957" spans="1:16" x14ac:dyDescent="0.35">
      <c r="A1957" s="51" t="str">
        <f t="shared" si="90"/>
        <v/>
      </c>
      <c r="B1957" s="102"/>
      <c r="C1957" s="4"/>
      <c r="D1957" s="14"/>
      <c r="E1957" s="14"/>
      <c r="F1957" s="14"/>
      <c r="G1957" s="82"/>
      <c r="H1957" s="107" t="str">
        <f>IF(B1957&lt;&gt;"",IF(OR(O1957=0,O1957=999),"",SUMIFS($E$2:E1957,$A$2:A1957,A1957)-SUMIFS($F$2:F1957,$A$2:A1957,A1957)),"")</f>
        <v/>
      </c>
      <c r="I1957" s="109" t="str">
        <f t="shared" si="92"/>
        <v/>
      </c>
      <c r="J1957" s="113"/>
      <c r="K1957" s="90"/>
      <c r="L1957" s="73"/>
      <c r="M1957" s="69" t="str">
        <f>IF(C1957&lt;&gt;"",DailyLog!$S$3,"")</f>
        <v/>
      </c>
      <c r="N1957" s="56" t="str">
        <f t="shared" si="91"/>
        <v/>
      </c>
      <c r="O1957" s="53" t="str">
        <f>IF($B1957&lt;&gt;"",IF(ISNUMBER(_xlfn.XMATCH($B1957,Language!$A$6:$E$6)),0,IF(ISNUMBER(_xlfn.XMATCH($B1957,Language!$A$29:$E$29)),'Lista de Prestatarios'!$B$3,VLOOKUP(B1957,'Lista de Prestatarios'!$A$2:$B$500,2,FALSE))),"")</f>
        <v/>
      </c>
      <c r="P1957" s="58" t="str">
        <f>IF(B1957&lt;&gt;"",IF(OR(D1957&gt;0,G1957&gt;0),COUNTIF($B$2:B1957,B1957),COUNTIFS($B$2:B1957,B1957,$E$2:E1957,"&gt;0")),"")</f>
        <v/>
      </c>
    </row>
    <row r="1958" spans="1:16" x14ac:dyDescent="0.35">
      <c r="A1958" s="51" t="str">
        <f t="shared" si="90"/>
        <v/>
      </c>
      <c r="B1958" s="102"/>
      <c r="C1958" s="4"/>
      <c r="D1958" s="14"/>
      <c r="E1958" s="14"/>
      <c r="F1958" s="14"/>
      <c r="G1958" s="82"/>
      <c r="H1958" s="107" t="str">
        <f>IF(B1958&lt;&gt;"",IF(OR(O1958=0,O1958=999),"",SUMIFS($E$2:E1958,$A$2:A1958,A1958)-SUMIFS($F$2:F1958,$A$2:A1958,A1958)),"")</f>
        <v/>
      </c>
      <c r="I1958" s="109" t="str">
        <f t="shared" si="92"/>
        <v/>
      </c>
      <c r="J1958" s="113"/>
      <c r="K1958" s="90"/>
      <c r="L1958" s="73"/>
      <c r="M1958" s="69" t="str">
        <f>IF(C1958&lt;&gt;"",DailyLog!$S$3,"")</f>
        <v/>
      </c>
      <c r="N1958" s="56" t="str">
        <f t="shared" si="91"/>
        <v/>
      </c>
      <c r="O1958" s="53" t="str">
        <f>IF($B1958&lt;&gt;"",IF(ISNUMBER(_xlfn.XMATCH($B1958,Language!$A$6:$E$6)),0,IF(ISNUMBER(_xlfn.XMATCH($B1958,Language!$A$29:$E$29)),'Lista de Prestatarios'!$B$3,VLOOKUP(B1958,'Lista de Prestatarios'!$A$2:$B$500,2,FALSE))),"")</f>
        <v/>
      </c>
      <c r="P1958" s="58" t="str">
        <f>IF(B1958&lt;&gt;"",IF(OR(D1958&gt;0,G1958&gt;0),COUNTIF($B$2:B1958,B1958),COUNTIFS($B$2:B1958,B1958,$E$2:E1958,"&gt;0")),"")</f>
        <v/>
      </c>
    </row>
    <row r="1959" spans="1:16" x14ac:dyDescent="0.35">
      <c r="A1959" s="51" t="str">
        <f t="shared" si="90"/>
        <v/>
      </c>
      <c r="B1959" s="102"/>
      <c r="C1959" s="4"/>
      <c r="D1959" s="14"/>
      <c r="E1959" s="14"/>
      <c r="F1959" s="14"/>
      <c r="G1959" s="82"/>
      <c r="H1959" s="107" t="str">
        <f>IF(B1959&lt;&gt;"",IF(OR(O1959=0,O1959=999),"",SUMIFS($E$2:E1959,$A$2:A1959,A1959)-SUMIFS($F$2:F1959,$A$2:A1959,A1959)),"")</f>
        <v/>
      </c>
      <c r="I1959" s="109" t="str">
        <f t="shared" si="92"/>
        <v/>
      </c>
      <c r="J1959" s="113"/>
      <c r="K1959" s="90"/>
      <c r="L1959" s="73"/>
      <c r="M1959" s="69" t="str">
        <f>IF(C1959&lt;&gt;"",DailyLog!$S$3,"")</f>
        <v/>
      </c>
      <c r="N1959" s="56" t="str">
        <f t="shared" si="91"/>
        <v/>
      </c>
      <c r="O1959" s="53" t="str">
        <f>IF($B1959&lt;&gt;"",IF(ISNUMBER(_xlfn.XMATCH($B1959,Language!$A$6:$E$6)),0,IF(ISNUMBER(_xlfn.XMATCH($B1959,Language!$A$29:$E$29)),'Lista de Prestatarios'!$B$3,VLOOKUP(B1959,'Lista de Prestatarios'!$A$2:$B$500,2,FALSE))),"")</f>
        <v/>
      </c>
      <c r="P1959" s="58" t="str">
        <f>IF(B1959&lt;&gt;"",IF(OR(D1959&gt;0,G1959&gt;0),COUNTIF($B$2:B1959,B1959),COUNTIFS($B$2:B1959,B1959,$E$2:E1959,"&gt;0")),"")</f>
        <v/>
      </c>
    </row>
    <row r="1960" spans="1:16" x14ac:dyDescent="0.35">
      <c r="A1960" s="51" t="str">
        <f t="shared" si="90"/>
        <v/>
      </c>
      <c r="B1960" s="102"/>
      <c r="C1960" s="4"/>
      <c r="D1960" s="14"/>
      <c r="E1960" s="14"/>
      <c r="F1960" s="14"/>
      <c r="G1960" s="82"/>
      <c r="H1960" s="107" t="str">
        <f>IF(B1960&lt;&gt;"",IF(OR(O1960=0,O1960=999),"",SUMIFS($E$2:E1960,$A$2:A1960,A1960)-SUMIFS($F$2:F1960,$A$2:A1960,A1960)),"")</f>
        <v/>
      </c>
      <c r="I1960" s="109" t="str">
        <f t="shared" si="92"/>
        <v/>
      </c>
      <c r="J1960" s="113"/>
      <c r="K1960" s="90"/>
      <c r="L1960" s="73"/>
      <c r="M1960" s="69" t="str">
        <f>IF(C1960&lt;&gt;"",DailyLog!$S$3,"")</f>
        <v/>
      </c>
      <c r="N1960" s="56" t="str">
        <f t="shared" si="91"/>
        <v/>
      </c>
      <c r="O1960" s="53" t="str">
        <f>IF($B1960&lt;&gt;"",IF(ISNUMBER(_xlfn.XMATCH($B1960,Language!$A$6:$E$6)),0,IF(ISNUMBER(_xlfn.XMATCH($B1960,Language!$A$29:$E$29)),'Lista de Prestatarios'!$B$3,VLOOKUP(B1960,'Lista de Prestatarios'!$A$2:$B$500,2,FALSE))),"")</f>
        <v/>
      </c>
      <c r="P1960" s="58" t="str">
        <f>IF(B1960&lt;&gt;"",IF(OR(D1960&gt;0,G1960&gt;0),COUNTIF($B$2:B1960,B1960),COUNTIFS($B$2:B1960,B1960,$E$2:E1960,"&gt;0")),"")</f>
        <v/>
      </c>
    </row>
    <row r="1961" spans="1:16" x14ac:dyDescent="0.35">
      <c r="A1961" s="51" t="str">
        <f t="shared" si="90"/>
        <v/>
      </c>
      <c r="B1961" s="102"/>
      <c r="C1961" s="4"/>
      <c r="D1961" s="14"/>
      <c r="E1961" s="14"/>
      <c r="F1961" s="14"/>
      <c r="G1961" s="82"/>
      <c r="H1961" s="107" t="str">
        <f>IF(B1961&lt;&gt;"",IF(OR(O1961=0,O1961=999),"",SUMIFS($E$2:E1961,$A$2:A1961,A1961)-SUMIFS($F$2:F1961,$A$2:A1961,A1961)),"")</f>
        <v/>
      </c>
      <c r="I1961" s="109" t="str">
        <f t="shared" si="92"/>
        <v/>
      </c>
      <c r="J1961" s="113"/>
      <c r="K1961" s="90"/>
      <c r="L1961" s="73"/>
      <c r="M1961" s="69" t="str">
        <f>IF(C1961&lt;&gt;"",DailyLog!$S$3,"")</f>
        <v/>
      </c>
      <c r="N1961" s="56" t="str">
        <f t="shared" si="91"/>
        <v/>
      </c>
      <c r="O1961" s="53" t="str">
        <f>IF($B1961&lt;&gt;"",IF(ISNUMBER(_xlfn.XMATCH($B1961,Language!$A$6:$E$6)),0,IF(ISNUMBER(_xlfn.XMATCH($B1961,Language!$A$29:$E$29)),'Lista de Prestatarios'!$B$3,VLOOKUP(B1961,'Lista de Prestatarios'!$A$2:$B$500,2,FALSE))),"")</f>
        <v/>
      </c>
      <c r="P1961" s="58" t="str">
        <f>IF(B1961&lt;&gt;"",IF(OR(D1961&gt;0,G1961&gt;0),COUNTIF($B$2:B1961,B1961),COUNTIFS($B$2:B1961,B1961,$E$2:E1961,"&gt;0")),"")</f>
        <v/>
      </c>
    </row>
    <row r="1962" spans="1:16" x14ac:dyDescent="0.35">
      <c r="A1962" s="51" t="str">
        <f t="shared" si="90"/>
        <v/>
      </c>
      <c r="B1962" s="102"/>
      <c r="C1962" s="4"/>
      <c r="D1962" s="14"/>
      <c r="E1962" s="14"/>
      <c r="F1962" s="14"/>
      <c r="G1962" s="82"/>
      <c r="H1962" s="107" t="str">
        <f>IF(B1962&lt;&gt;"",IF(OR(O1962=0,O1962=999),"",SUMIFS($E$2:E1962,$A$2:A1962,A1962)-SUMIFS($F$2:F1962,$A$2:A1962,A1962)),"")</f>
        <v/>
      </c>
      <c r="I1962" s="109" t="str">
        <f t="shared" si="92"/>
        <v/>
      </c>
      <c r="J1962" s="113"/>
      <c r="K1962" s="90"/>
      <c r="L1962" s="73"/>
      <c r="M1962" s="69" t="str">
        <f>IF(C1962&lt;&gt;"",DailyLog!$S$3,"")</f>
        <v/>
      </c>
      <c r="N1962" s="56" t="str">
        <f t="shared" si="91"/>
        <v/>
      </c>
      <c r="O1962" s="53" t="str">
        <f>IF($B1962&lt;&gt;"",IF(ISNUMBER(_xlfn.XMATCH($B1962,Language!$A$6:$E$6)),0,IF(ISNUMBER(_xlfn.XMATCH($B1962,Language!$A$29:$E$29)),'Lista de Prestatarios'!$B$3,VLOOKUP(B1962,'Lista de Prestatarios'!$A$2:$B$500,2,FALSE))),"")</f>
        <v/>
      </c>
      <c r="P1962" s="58" t="str">
        <f>IF(B1962&lt;&gt;"",IF(OR(D1962&gt;0,G1962&gt;0),COUNTIF($B$2:B1962,B1962),COUNTIFS($B$2:B1962,B1962,$E$2:E1962,"&gt;0")),"")</f>
        <v/>
      </c>
    </row>
    <row r="1963" spans="1:16" x14ac:dyDescent="0.35">
      <c r="A1963" s="51" t="str">
        <f t="shared" si="90"/>
        <v/>
      </c>
      <c r="B1963" s="102"/>
      <c r="C1963" s="4"/>
      <c r="D1963" s="14"/>
      <c r="E1963" s="14"/>
      <c r="F1963" s="14"/>
      <c r="G1963" s="82"/>
      <c r="H1963" s="107" t="str">
        <f>IF(B1963&lt;&gt;"",IF(OR(O1963=0,O1963=999),"",SUMIFS($E$2:E1963,$A$2:A1963,A1963)-SUMIFS($F$2:F1963,$A$2:A1963,A1963)),"")</f>
        <v/>
      </c>
      <c r="I1963" s="109" t="str">
        <f t="shared" si="92"/>
        <v/>
      </c>
      <c r="J1963" s="113"/>
      <c r="K1963" s="90"/>
      <c r="L1963" s="73"/>
      <c r="M1963" s="69" t="str">
        <f>IF(C1963&lt;&gt;"",DailyLog!$S$3,"")</f>
        <v/>
      </c>
      <c r="N1963" s="56" t="str">
        <f t="shared" si="91"/>
        <v/>
      </c>
      <c r="O1963" s="53" t="str">
        <f>IF($B1963&lt;&gt;"",IF(ISNUMBER(_xlfn.XMATCH($B1963,Language!$A$6:$E$6)),0,IF(ISNUMBER(_xlfn.XMATCH($B1963,Language!$A$29:$E$29)),'Lista de Prestatarios'!$B$3,VLOOKUP(B1963,'Lista de Prestatarios'!$A$2:$B$500,2,FALSE))),"")</f>
        <v/>
      </c>
      <c r="P1963" s="58" t="str">
        <f>IF(B1963&lt;&gt;"",IF(OR(D1963&gt;0,G1963&gt;0),COUNTIF($B$2:B1963,B1963),COUNTIFS($B$2:B1963,B1963,$E$2:E1963,"&gt;0")),"")</f>
        <v/>
      </c>
    </row>
    <row r="1964" spans="1:16" x14ac:dyDescent="0.35">
      <c r="A1964" s="51" t="str">
        <f t="shared" si="90"/>
        <v/>
      </c>
      <c r="B1964" s="102"/>
      <c r="C1964" s="4"/>
      <c r="D1964" s="14"/>
      <c r="E1964" s="14"/>
      <c r="F1964" s="14"/>
      <c r="G1964" s="82"/>
      <c r="H1964" s="107" t="str">
        <f>IF(B1964&lt;&gt;"",IF(OR(O1964=0,O1964=999),"",SUMIFS($E$2:E1964,$A$2:A1964,A1964)-SUMIFS($F$2:F1964,$A$2:A1964,A1964)),"")</f>
        <v/>
      </c>
      <c r="I1964" s="109" t="str">
        <f t="shared" si="92"/>
        <v/>
      </c>
      <c r="J1964" s="113"/>
      <c r="K1964" s="90"/>
      <c r="L1964" s="73"/>
      <c r="M1964" s="69" t="str">
        <f>IF(C1964&lt;&gt;"",DailyLog!$S$3,"")</f>
        <v/>
      </c>
      <c r="N1964" s="56" t="str">
        <f t="shared" si="91"/>
        <v/>
      </c>
      <c r="O1964" s="53" t="str">
        <f>IF($B1964&lt;&gt;"",IF(ISNUMBER(_xlfn.XMATCH($B1964,Language!$A$6:$E$6)),0,IF(ISNUMBER(_xlfn.XMATCH($B1964,Language!$A$29:$E$29)),'Lista de Prestatarios'!$B$3,VLOOKUP(B1964,'Lista de Prestatarios'!$A$2:$B$500,2,FALSE))),"")</f>
        <v/>
      </c>
      <c r="P1964" s="58" t="str">
        <f>IF(B1964&lt;&gt;"",IF(OR(D1964&gt;0,G1964&gt;0),COUNTIF($B$2:B1964,B1964),COUNTIFS($B$2:B1964,B1964,$E$2:E1964,"&gt;0")),"")</f>
        <v/>
      </c>
    </row>
    <row r="1965" spans="1:16" x14ac:dyDescent="0.35">
      <c r="A1965" s="51" t="str">
        <f t="shared" si="90"/>
        <v/>
      </c>
      <c r="B1965" s="102"/>
      <c r="C1965" s="4"/>
      <c r="D1965" s="14"/>
      <c r="E1965" s="14"/>
      <c r="F1965" s="14"/>
      <c r="G1965" s="82"/>
      <c r="H1965" s="107" t="str">
        <f>IF(B1965&lt;&gt;"",IF(OR(O1965=0,O1965=999),"",SUMIFS($E$2:E1965,$A$2:A1965,A1965)-SUMIFS($F$2:F1965,$A$2:A1965,A1965)),"")</f>
        <v/>
      </c>
      <c r="I1965" s="109" t="str">
        <f t="shared" si="92"/>
        <v/>
      </c>
      <c r="J1965" s="113"/>
      <c r="K1965" s="90"/>
      <c r="L1965" s="73"/>
      <c r="M1965" s="69" t="str">
        <f>IF(C1965&lt;&gt;"",DailyLog!$S$3,"")</f>
        <v/>
      </c>
      <c r="N1965" s="56" t="str">
        <f t="shared" si="91"/>
        <v/>
      </c>
      <c r="O1965" s="53" t="str">
        <f>IF($B1965&lt;&gt;"",IF(ISNUMBER(_xlfn.XMATCH($B1965,Language!$A$6:$E$6)),0,IF(ISNUMBER(_xlfn.XMATCH($B1965,Language!$A$29:$E$29)),'Lista de Prestatarios'!$B$3,VLOOKUP(B1965,'Lista de Prestatarios'!$A$2:$B$500,2,FALSE))),"")</f>
        <v/>
      </c>
      <c r="P1965" s="58" t="str">
        <f>IF(B1965&lt;&gt;"",IF(OR(D1965&gt;0,G1965&gt;0),COUNTIF($B$2:B1965,B1965),COUNTIFS($B$2:B1965,B1965,$E$2:E1965,"&gt;0")),"")</f>
        <v/>
      </c>
    </row>
    <row r="1966" spans="1:16" x14ac:dyDescent="0.35">
      <c r="A1966" s="51" t="str">
        <f t="shared" si="90"/>
        <v/>
      </c>
      <c r="B1966" s="102"/>
      <c r="C1966" s="4"/>
      <c r="D1966" s="14"/>
      <c r="E1966" s="14"/>
      <c r="F1966" s="14"/>
      <c r="G1966" s="82"/>
      <c r="H1966" s="107" t="str">
        <f>IF(B1966&lt;&gt;"",IF(OR(O1966=0,O1966=999),"",SUMIFS($E$2:E1966,$A$2:A1966,A1966)-SUMIFS($F$2:F1966,$A$2:A1966,A1966)),"")</f>
        <v/>
      </c>
      <c r="I1966" s="109" t="str">
        <f t="shared" si="92"/>
        <v/>
      </c>
      <c r="J1966" s="113"/>
      <c r="K1966" s="90"/>
      <c r="L1966" s="73"/>
      <c r="M1966" s="69" t="str">
        <f>IF(C1966&lt;&gt;"",DailyLog!$S$3,"")</f>
        <v/>
      </c>
      <c r="N1966" s="56" t="str">
        <f t="shared" si="91"/>
        <v/>
      </c>
      <c r="O1966" s="53" t="str">
        <f>IF($B1966&lt;&gt;"",IF(ISNUMBER(_xlfn.XMATCH($B1966,Language!$A$6:$E$6)),0,IF(ISNUMBER(_xlfn.XMATCH($B1966,Language!$A$29:$E$29)),'Lista de Prestatarios'!$B$3,VLOOKUP(B1966,'Lista de Prestatarios'!$A$2:$B$500,2,FALSE))),"")</f>
        <v/>
      </c>
      <c r="P1966" s="58" t="str">
        <f>IF(B1966&lt;&gt;"",IF(OR(D1966&gt;0,G1966&gt;0),COUNTIF($B$2:B1966,B1966),COUNTIFS($B$2:B1966,B1966,$E$2:E1966,"&gt;0")),"")</f>
        <v/>
      </c>
    </row>
    <row r="1967" spans="1:16" x14ac:dyDescent="0.35">
      <c r="A1967" s="51" t="str">
        <f t="shared" si="90"/>
        <v/>
      </c>
      <c r="B1967" s="102"/>
      <c r="C1967" s="4"/>
      <c r="D1967" s="14"/>
      <c r="E1967" s="14"/>
      <c r="F1967" s="14"/>
      <c r="G1967" s="82"/>
      <c r="H1967" s="107" t="str">
        <f>IF(B1967&lt;&gt;"",IF(OR(O1967=0,O1967=999),"",SUMIFS($E$2:E1967,$A$2:A1967,A1967)-SUMIFS($F$2:F1967,$A$2:A1967,A1967)),"")</f>
        <v/>
      </c>
      <c r="I1967" s="109" t="str">
        <f t="shared" si="92"/>
        <v/>
      </c>
      <c r="J1967" s="113"/>
      <c r="K1967" s="90"/>
      <c r="L1967" s="73"/>
      <c r="M1967" s="69" t="str">
        <f>IF(C1967&lt;&gt;"",DailyLog!$S$3,"")</f>
        <v/>
      </c>
      <c r="N1967" s="56" t="str">
        <f t="shared" si="91"/>
        <v/>
      </c>
      <c r="O1967" s="53" t="str">
        <f>IF($B1967&lt;&gt;"",IF(ISNUMBER(_xlfn.XMATCH($B1967,Language!$A$6:$E$6)),0,IF(ISNUMBER(_xlfn.XMATCH($B1967,Language!$A$29:$E$29)),'Lista de Prestatarios'!$B$3,VLOOKUP(B1967,'Lista de Prestatarios'!$A$2:$B$500,2,FALSE))),"")</f>
        <v/>
      </c>
      <c r="P1967" s="58" t="str">
        <f>IF(B1967&lt;&gt;"",IF(OR(D1967&gt;0,G1967&gt;0),COUNTIF($B$2:B1967,B1967),COUNTIFS($B$2:B1967,B1967,$E$2:E1967,"&gt;0")),"")</f>
        <v/>
      </c>
    </row>
    <row r="1968" spans="1:16" x14ac:dyDescent="0.35">
      <c r="A1968" s="51" t="str">
        <f t="shared" si="90"/>
        <v/>
      </c>
      <c r="B1968" s="102"/>
      <c r="C1968" s="4"/>
      <c r="D1968" s="14"/>
      <c r="E1968" s="14"/>
      <c r="F1968" s="14"/>
      <c r="G1968" s="82"/>
      <c r="H1968" s="107" t="str">
        <f>IF(B1968&lt;&gt;"",IF(OR(O1968=0,O1968=999),"",SUMIFS($E$2:E1968,$A$2:A1968,A1968)-SUMIFS($F$2:F1968,$A$2:A1968,A1968)),"")</f>
        <v/>
      </c>
      <c r="I1968" s="109" t="str">
        <f t="shared" si="92"/>
        <v/>
      </c>
      <c r="J1968" s="113"/>
      <c r="K1968" s="90"/>
      <c r="L1968" s="73"/>
      <c r="M1968" s="69" t="str">
        <f>IF(C1968&lt;&gt;"",DailyLog!$S$3,"")</f>
        <v/>
      </c>
      <c r="N1968" s="56" t="str">
        <f t="shared" si="91"/>
        <v/>
      </c>
      <c r="O1968" s="53" t="str">
        <f>IF($B1968&lt;&gt;"",IF(ISNUMBER(_xlfn.XMATCH($B1968,Language!$A$6:$E$6)),0,IF(ISNUMBER(_xlfn.XMATCH($B1968,Language!$A$29:$E$29)),'Lista de Prestatarios'!$B$3,VLOOKUP(B1968,'Lista de Prestatarios'!$A$2:$B$500,2,FALSE))),"")</f>
        <v/>
      </c>
      <c r="P1968" s="58" t="str">
        <f>IF(B1968&lt;&gt;"",IF(OR(D1968&gt;0,G1968&gt;0),COUNTIF($B$2:B1968,B1968),COUNTIFS($B$2:B1968,B1968,$E$2:E1968,"&gt;0")),"")</f>
        <v/>
      </c>
    </row>
    <row r="1969" spans="1:16" x14ac:dyDescent="0.35">
      <c r="A1969" s="51" t="str">
        <f t="shared" si="90"/>
        <v/>
      </c>
      <c r="B1969" s="102"/>
      <c r="C1969" s="4"/>
      <c r="D1969" s="14"/>
      <c r="E1969" s="14"/>
      <c r="F1969" s="14"/>
      <c r="G1969" s="82"/>
      <c r="H1969" s="107" t="str">
        <f>IF(B1969&lt;&gt;"",IF(OR(O1969=0,O1969=999),"",SUMIFS($E$2:E1969,$A$2:A1969,A1969)-SUMIFS($F$2:F1969,$A$2:A1969,A1969)),"")</f>
        <v/>
      </c>
      <c r="I1969" s="109" t="str">
        <f t="shared" si="92"/>
        <v/>
      </c>
      <c r="J1969" s="113"/>
      <c r="K1969" s="90"/>
      <c r="L1969" s="73"/>
      <c r="M1969" s="69" t="str">
        <f>IF(C1969&lt;&gt;"",DailyLog!$S$3,"")</f>
        <v/>
      </c>
      <c r="N1969" s="56" t="str">
        <f t="shared" si="91"/>
        <v/>
      </c>
      <c r="O1969" s="53" t="str">
        <f>IF($B1969&lt;&gt;"",IF(ISNUMBER(_xlfn.XMATCH($B1969,Language!$A$6:$E$6)),0,IF(ISNUMBER(_xlfn.XMATCH($B1969,Language!$A$29:$E$29)),'Lista de Prestatarios'!$B$3,VLOOKUP(B1969,'Lista de Prestatarios'!$A$2:$B$500,2,FALSE))),"")</f>
        <v/>
      </c>
      <c r="P1969" s="58" t="str">
        <f>IF(B1969&lt;&gt;"",IF(OR(D1969&gt;0,G1969&gt;0),COUNTIF($B$2:B1969,B1969),COUNTIFS($B$2:B1969,B1969,$E$2:E1969,"&gt;0")),"")</f>
        <v/>
      </c>
    </row>
    <row r="1970" spans="1:16" x14ac:dyDescent="0.35">
      <c r="A1970" s="51" t="str">
        <f t="shared" si="90"/>
        <v/>
      </c>
      <c r="B1970" s="102"/>
      <c r="C1970" s="4"/>
      <c r="D1970" s="14"/>
      <c r="E1970" s="14"/>
      <c r="F1970" s="14"/>
      <c r="G1970" s="82"/>
      <c r="H1970" s="107" t="str">
        <f>IF(B1970&lt;&gt;"",IF(OR(O1970=0,O1970=999),"",SUMIFS($E$2:E1970,$A$2:A1970,A1970)-SUMIFS($F$2:F1970,$A$2:A1970,A1970)),"")</f>
        <v/>
      </c>
      <c r="I1970" s="109" t="str">
        <f t="shared" si="92"/>
        <v/>
      </c>
      <c r="J1970" s="113"/>
      <c r="K1970" s="90"/>
      <c r="L1970" s="73"/>
      <c r="M1970" s="69" t="str">
        <f>IF(C1970&lt;&gt;"",DailyLog!$S$3,"")</f>
        <v/>
      </c>
      <c r="N1970" s="56" t="str">
        <f t="shared" si="91"/>
        <v/>
      </c>
      <c r="O1970" s="53" t="str">
        <f>IF($B1970&lt;&gt;"",IF(ISNUMBER(_xlfn.XMATCH($B1970,Language!$A$6:$E$6)),0,IF(ISNUMBER(_xlfn.XMATCH($B1970,Language!$A$29:$E$29)),'Lista de Prestatarios'!$B$3,VLOOKUP(B1970,'Lista de Prestatarios'!$A$2:$B$500,2,FALSE))),"")</f>
        <v/>
      </c>
      <c r="P1970" s="58" t="str">
        <f>IF(B1970&lt;&gt;"",IF(OR(D1970&gt;0,G1970&gt;0),COUNTIF($B$2:B1970,B1970),COUNTIFS($B$2:B1970,B1970,$E$2:E1970,"&gt;0")),"")</f>
        <v/>
      </c>
    </row>
    <row r="1971" spans="1:16" x14ac:dyDescent="0.35">
      <c r="A1971" s="51" t="str">
        <f t="shared" si="90"/>
        <v/>
      </c>
      <c r="B1971" s="102"/>
      <c r="C1971" s="4"/>
      <c r="D1971" s="14"/>
      <c r="E1971" s="14"/>
      <c r="F1971" s="14"/>
      <c r="G1971" s="82"/>
      <c r="H1971" s="107" t="str">
        <f>IF(B1971&lt;&gt;"",IF(OR(O1971=0,O1971=999),"",SUMIFS($E$2:E1971,$A$2:A1971,A1971)-SUMIFS($F$2:F1971,$A$2:A1971,A1971)),"")</f>
        <v/>
      </c>
      <c r="I1971" s="109" t="str">
        <f t="shared" si="92"/>
        <v/>
      </c>
      <c r="J1971" s="113"/>
      <c r="K1971" s="90"/>
      <c r="L1971" s="73"/>
      <c r="M1971" s="69" t="str">
        <f>IF(C1971&lt;&gt;"",DailyLog!$S$3,"")</f>
        <v/>
      </c>
      <c r="N1971" s="56" t="str">
        <f t="shared" si="91"/>
        <v/>
      </c>
      <c r="O1971" s="53" t="str">
        <f>IF($B1971&lt;&gt;"",IF(ISNUMBER(_xlfn.XMATCH($B1971,Language!$A$6:$E$6)),0,IF(ISNUMBER(_xlfn.XMATCH($B1971,Language!$A$29:$E$29)),'Lista de Prestatarios'!$B$3,VLOOKUP(B1971,'Lista de Prestatarios'!$A$2:$B$500,2,FALSE))),"")</f>
        <v/>
      </c>
      <c r="P1971" s="58" t="str">
        <f>IF(B1971&lt;&gt;"",IF(OR(D1971&gt;0,G1971&gt;0),COUNTIF($B$2:B1971,B1971),COUNTIFS($B$2:B1971,B1971,$E$2:E1971,"&gt;0")),"")</f>
        <v/>
      </c>
    </row>
    <row r="1972" spans="1:16" x14ac:dyDescent="0.35">
      <c r="A1972" s="51" t="str">
        <f t="shared" si="90"/>
        <v/>
      </c>
      <c r="B1972" s="102"/>
      <c r="C1972" s="4"/>
      <c r="D1972" s="14"/>
      <c r="E1972" s="14"/>
      <c r="F1972" s="14"/>
      <c r="G1972" s="82"/>
      <c r="H1972" s="107" t="str">
        <f>IF(B1972&lt;&gt;"",IF(OR(O1972=0,O1972=999),"",SUMIFS($E$2:E1972,$A$2:A1972,A1972)-SUMIFS($F$2:F1972,$A$2:A1972,A1972)),"")</f>
        <v/>
      </c>
      <c r="I1972" s="109" t="str">
        <f t="shared" si="92"/>
        <v/>
      </c>
      <c r="J1972" s="113"/>
      <c r="K1972" s="90"/>
      <c r="L1972" s="73"/>
      <c r="M1972" s="69" t="str">
        <f>IF(C1972&lt;&gt;"",DailyLog!$S$3,"")</f>
        <v/>
      </c>
      <c r="N1972" s="56" t="str">
        <f t="shared" si="91"/>
        <v/>
      </c>
      <c r="O1972" s="53" t="str">
        <f>IF($B1972&lt;&gt;"",IF(ISNUMBER(_xlfn.XMATCH($B1972,Language!$A$6:$E$6)),0,IF(ISNUMBER(_xlfn.XMATCH($B1972,Language!$A$29:$E$29)),'Lista de Prestatarios'!$B$3,VLOOKUP(B1972,'Lista de Prestatarios'!$A$2:$B$500,2,FALSE))),"")</f>
        <v/>
      </c>
      <c r="P1972" s="58" t="str">
        <f>IF(B1972&lt;&gt;"",IF(OR(D1972&gt;0,G1972&gt;0),COUNTIF($B$2:B1972,B1972),COUNTIFS($B$2:B1972,B1972,$E$2:E1972,"&gt;0")),"")</f>
        <v/>
      </c>
    </row>
    <row r="1973" spans="1:16" x14ac:dyDescent="0.35">
      <c r="A1973" s="51" t="str">
        <f t="shared" si="90"/>
        <v/>
      </c>
      <c r="B1973" s="102"/>
      <c r="C1973" s="4"/>
      <c r="D1973" s="14"/>
      <c r="E1973" s="14"/>
      <c r="F1973" s="14"/>
      <c r="G1973" s="82"/>
      <c r="H1973" s="107" t="str">
        <f>IF(B1973&lt;&gt;"",IF(OR(O1973=0,O1973=999),"",SUMIFS($E$2:E1973,$A$2:A1973,A1973)-SUMIFS($F$2:F1973,$A$2:A1973,A1973)),"")</f>
        <v/>
      </c>
      <c r="I1973" s="109" t="str">
        <f t="shared" si="92"/>
        <v/>
      </c>
      <c r="J1973" s="113"/>
      <c r="K1973" s="90"/>
      <c r="L1973" s="73"/>
      <c r="M1973" s="69" t="str">
        <f>IF(C1973&lt;&gt;"",DailyLog!$S$3,"")</f>
        <v/>
      </c>
      <c r="N1973" s="56" t="str">
        <f t="shared" si="91"/>
        <v/>
      </c>
      <c r="O1973" s="53" t="str">
        <f>IF($B1973&lt;&gt;"",IF(ISNUMBER(_xlfn.XMATCH($B1973,Language!$A$6:$E$6)),0,IF(ISNUMBER(_xlfn.XMATCH($B1973,Language!$A$29:$E$29)),'Lista de Prestatarios'!$B$3,VLOOKUP(B1973,'Lista de Prestatarios'!$A$2:$B$500,2,FALSE))),"")</f>
        <v/>
      </c>
      <c r="P1973" s="58" t="str">
        <f>IF(B1973&lt;&gt;"",IF(OR(D1973&gt;0,G1973&gt;0),COUNTIF($B$2:B1973,B1973),COUNTIFS($B$2:B1973,B1973,$E$2:E1973,"&gt;0")),"")</f>
        <v/>
      </c>
    </row>
    <row r="1974" spans="1:16" x14ac:dyDescent="0.35">
      <c r="A1974" s="51" t="str">
        <f t="shared" si="90"/>
        <v/>
      </c>
      <c r="B1974" s="102"/>
      <c r="C1974" s="4"/>
      <c r="D1974" s="14"/>
      <c r="E1974" s="14"/>
      <c r="F1974" s="14"/>
      <c r="G1974" s="82"/>
      <c r="H1974" s="107" t="str">
        <f>IF(B1974&lt;&gt;"",IF(OR(O1974=0,O1974=999),"",SUMIFS($E$2:E1974,$A$2:A1974,A1974)-SUMIFS($F$2:F1974,$A$2:A1974,A1974)),"")</f>
        <v/>
      </c>
      <c r="I1974" s="109" t="str">
        <f t="shared" si="92"/>
        <v/>
      </c>
      <c r="J1974" s="113"/>
      <c r="K1974" s="90"/>
      <c r="L1974" s="73"/>
      <c r="M1974" s="69" t="str">
        <f>IF(C1974&lt;&gt;"",DailyLog!$S$3,"")</f>
        <v/>
      </c>
      <c r="N1974" s="56" t="str">
        <f t="shared" si="91"/>
        <v/>
      </c>
      <c r="O1974" s="53" t="str">
        <f>IF($B1974&lt;&gt;"",IF(ISNUMBER(_xlfn.XMATCH($B1974,Language!$A$6:$E$6)),0,IF(ISNUMBER(_xlfn.XMATCH($B1974,Language!$A$29:$E$29)),'Lista de Prestatarios'!$B$3,VLOOKUP(B1974,'Lista de Prestatarios'!$A$2:$B$500,2,FALSE))),"")</f>
        <v/>
      </c>
      <c r="P1974" s="58" t="str">
        <f>IF(B1974&lt;&gt;"",IF(OR(D1974&gt;0,G1974&gt;0),COUNTIF($B$2:B1974,B1974),COUNTIFS($B$2:B1974,B1974,$E$2:E1974,"&gt;0")),"")</f>
        <v/>
      </c>
    </row>
    <row r="1975" spans="1:16" x14ac:dyDescent="0.35">
      <c r="A1975" s="51" t="str">
        <f t="shared" si="90"/>
        <v/>
      </c>
      <c r="B1975" s="102"/>
      <c r="C1975" s="4"/>
      <c r="D1975" s="14"/>
      <c r="E1975" s="14"/>
      <c r="F1975" s="14"/>
      <c r="G1975" s="82"/>
      <c r="H1975" s="107" t="str">
        <f>IF(B1975&lt;&gt;"",IF(OR(O1975=0,O1975=999),"",SUMIFS($E$2:E1975,$A$2:A1975,A1975)-SUMIFS($F$2:F1975,$A$2:A1975,A1975)),"")</f>
        <v/>
      </c>
      <c r="I1975" s="109" t="str">
        <f t="shared" si="92"/>
        <v/>
      </c>
      <c r="J1975" s="113"/>
      <c r="K1975" s="90"/>
      <c r="L1975" s="73"/>
      <c r="M1975" s="69" t="str">
        <f>IF(C1975&lt;&gt;"",DailyLog!$S$3,"")</f>
        <v/>
      </c>
      <c r="N1975" s="56" t="str">
        <f t="shared" si="91"/>
        <v/>
      </c>
      <c r="O1975" s="53" t="str">
        <f>IF($B1975&lt;&gt;"",IF(ISNUMBER(_xlfn.XMATCH($B1975,Language!$A$6:$E$6)),0,IF(ISNUMBER(_xlfn.XMATCH($B1975,Language!$A$29:$E$29)),'Lista de Prestatarios'!$B$3,VLOOKUP(B1975,'Lista de Prestatarios'!$A$2:$B$500,2,FALSE))),"")</f>
        <v/>
      </c>
      <c r="P1975" s="58" t="str">
        <f>IF(B1975&lt;&gt;"",IF(OR(D1975&gt;0,G1975&gt;0),COUNTIF($B$2:B1975,B1975),COUNTIFS($B$2:B1975,B1975,$E$2:E1975,"&gt;0")),"")</f>
        <v/>
      </c>
    </row>
    <row r="1976" spans="1:16" x14ac:dyDescent="0.35">
      <c r="A1976" s="51" t="str">
        <f t="shared" si="90"/>
        <v/>
      </c>
      <c r="B1976" s="102"/>
      <c r="C1976" s="4"/>
      <c r="D1976" s="14"/>
      <c r="E1976" s="14"/>
      <c r="F1976" s="14"/>
      <c r="G1976" s="82"/>
      <c r="H1976" s="107" t="str">
        <f>IF(B1976&lt;&gt;"",IF(OR(O1976=0,O1976=999),"",SUMIFS($E$2:E1976,$A$2:A1976,A1976)-SUMIFS($F$2:F1976,$A$2:A1976,A1976)),"")</f>
        <v/>
      </c>
      <c r="I1976" s="109" t="str">
        <f t="shared" si="92"/>
        <v/>
      </c>
      <c r="J1976" s="113"/>
      <c r="K1976" s="90"/>
      <c r="L1976" s="73"/>
      <c r="M1976" s="69" t="str">
        <f>IF(C1976&lt;&gt;"",DailyLog!$S$3,"")</f>
        <v/>
      </c>
      <c r="N1976" s="56" t="str">
        <f t="shared" si="91"/>
        <v/>
      </c>
      <c r="O1976" s="53" t="str">
        <f>IF($B1976&lt;&gt;"",IF(ISNUMBER(_xlfn.XMATCH($B1976,Language!$A$6:$E$6)),0,IF(ISNUMBER(_xlfn.XMATCH($B1976,Language!$A$29:$E$29)),'Lista de Prestatarios'!$B$3,VLOOKUP(B1976,'Lista de Prestatarios'!$A$2:$B$500,2,FALSE))),"")</f>
        <v/>
      </c>
      <c r="P1976" s="58" t="str">
        <f>IF(B1976&lt;&gt;"",IF(OR(D1976&gt;0,G1976&gt;0),COUNTIF($B$2:B1976,B1976),COUNTIFS($B$2:B1976,B1976,$E$2:E1976,"&gt;0")),"")</f>
        <v/>
      </c>
    </row>
    <row r="1977" spans="1:16" x14ac:dyDescent="0.35">
      <c r="A1977" s="51" t="str">
        <f t="shared" si="90"/>
        <v/>
      </c>
      <c r="B1977" s="102"/>
      <c r="C1977" s="4"/>
      <c r="D1977" s="14"/>
      <c r="E1977" s="14"/>
      <c r="F1977" s="14"/>
      <c r="G1977" s="82"/>
      <c r="H1977" s="107" t="str">
        <f>IF(B1977&lt;&gt;"",IF(OR(O1977=0,O1977=999),"",SUMIFS($E$2:E1977,$A$2:A1977,A1977)-SUMIFS($F$2:F1977,$A$2:A1977,A1977)),"")</f>
        <v/>
      </c>
      <c r="I1977" s="109" t="str">
        <f t="shared" si="92"/>
        <v/>
      </c>
      <c r="J1977" s="113"/>
      <c r="K1977" s="90"/>
      <c r="L1977" s="73"/>
      <c r="M1977" s="69" t="str">
        <f>IF(C1977&lt;&gt;"",DailyLog!$S$3,"")</f>
        <v/>
      </c>
      <c r="N1977" s="56" t="str">
        <f t="shared" si="91"/>
        <v/>
      </c>
      <c r="O1977" s="53" t="str">
        <f>IF($B1977&lt;&gt;"",IF(ISNUMBER(_xlfn.XMATCH($B1977,Language!$A$6:$E$6)),0,IF(ISNUMBER(_xlfn.XMATCH($B1977,Language!$A$29:$E$29)),'Lista de Prestatarios'!$B$3,VLOOKUP(B1977,'Lista de Prestatarios'!$A$2:$B$500,2,FALSE))),"")</f>
        <v/>
      </c>
      <c r="P1977" s="58" t="str">
        <f>IF(B1977&lt;&gt;"",IF(OR(D1977&gt;0,G1977&gt;0),COUNTIF($B$2:B1977,B1977),COUNTIFS($B$2:B1977,B1977,$E$2:E1977,"&gt;0")),"")</f>
        <v/>
      </c>
    </row>
    <row r="1978" spans="1:16" x14ac:dyDescent="0.35">
      <c r="A1978" s="51" t="str">
        <f t="shared" si="90"/>
        <v/>
      </c>
      <c r="B1978" s="102"/>
      <c r="C1978" s="4"/>
      <c r="D1978" s="14"/>
      <c r="E1978" s="14"/>
      <c r="F1978" s="14"/>
      <c r="G1978" s="82"/>
      <c r="H1978" s="107" t="str">
        <f>IF(B1978&lt;&gt;"",IF(OR(O1978=0,O1978=999),"",SUMIFS($E$2:E1978,$A$2:A1978,A1978)-SUMIFS($F$2:F1978,$A$2:A1978,A1978)),"")</f>
        <v/>
      </c>
      <c r="I1978" s="109" t="str">
        <f t="shared" si="92"/>
        <v/>
      </c>
      <c r="J1978" s="113"/>
      <c r="K1978" s="90"/>
      <c r="L1978" s="73"/>
      <c r="M1978" s="69" t="str">
        <f>IF(C1978&lt;&gt;"",DailyLog!$S$3,"")</f>
        <v/>
      </c>
      <c r="N1978" s="56" t="str">
        <f t="shared" si="91"/>
        <v/>
      </c>
      <c r="O1978" s="53" t="str">
        <f>IF($B1978&lt;&gt;"",IF(ISNUMBER(_xlfn.XMATCH($B1978,Language!$A$6:$E$6)),0,IF(ISNUMBER(_xlfn.XMATCH($B1978,Language!$A$29:$E$29)),'Lista de Prestatarios'!$B$3,VLOOKUP(B1978,'Lista de Prestatarios'!$A$2:$B$500,2,FALSE))),"")</f>
        <v/>
      </c>
      <c r="P1978" s="58" t="str">
        <f>IF(B1978&lt;&gt;"",IF(OR(D1978&gt;0,G1978&gt;0),COUNTIF($B$2:B1978,B1978),COUNTIFS($B$2:B1978,B1978,$E$2:E1978,"&gt;0")),"")</f>
        <v/>
      </c>
    </row>
    <row r="1979" spans="1:16" x14ac:dyDescent="0.35">
      <c r="A1979" s="51" t="str">
        <f t="shared" si="90"/>
        <v/>
      </c>
      <c r="B1979" s="102"/>
      <c r="C1979" s="4"/>
      <c r="D1979" s="14"/>
      <c r="E1979" s="14"/>
      <c r="F1979" s="14"/>
      <c r="G1979" s="82"/>
      <c r="H1979" s="107" t="str">
        <f>IF(B1979&lt;&gt;"",IF(OR(O1979=0,O1979=999),"",SUMIFS($E$2:E1979,$A$2:A1979,A1979)-SUMIFS($F$2:F1979,$A$2:A1979,A1979)),"")</f>
        <v/>
      </c>
      <c r="I1979" s="109" t="str">
        <f t="shared" si="92"/>
        <v/>
      </c>
      <c r="J1979" s="113"/>
      <c r="K1979" s="90"/>
      <c r="L1979" s="73"/>
      <c r="M1979" s="69" t="str">
        <f>IF(C1979&lt;&gt;"",DailyLog!$S$3,"")</f>
        <v/>
      </c>
      <c r="N1979" s="56" t="str">
        <f t="shared" si="91"/>
        <v/>
      </c>
      <c r="O1979" s="53" t="str">
        <f>IF($B1979&lt;&gt;"",IF(ISNUMBER(_xlfn.XMATCH($B1979,Language!$A$6:$E$6)),0,IF(ISNUMBER(_xlfn.XMATCH($B1979,Language!$A$29:$E$29)),'Lista de Prestatarios'!$B$3,VLOOKUP(B1979,'Lista de Prestatarios'!$A$2:$B$500,2,FALSE))),"")</f>
        <v/>
      </c>
      <c r="P1979" s="58" t="str">
        <f>IF(B1979&lt;&gt;"",IF(OR(D1979&gt;0,G1979&gt;0),COUNTIF($B$2:B1979,B1979),COUNTIFS($B$2:B1979,B1979,$E$2:E1979,"&gt;0")),"")</f>
        <v/>
      </c>
    </row>
    <row r="1980" spans="1:16" x14ac:dyDescent="0.35">
      <c r="A1980" s="51" t="str">
        <f t="shared" si="90"/>
        <v/>
      </c>
      <c r="B1980" s="102"/>
      <c r="C1980" s="4"/>
      <c r="D1980" s="14"/>
      <c r="E1980" s="14"/>
      <c r="F1980" s="14"/>
      <c r="G1980" s="82"/>
      <c r="H1980" s="107" t="str">
        <f>IF(B1980&lt;&gt;"",IF(OR(O1980=0,O1980=999),"",SUMIFS($E$2:E1980,$A$2:A1980,A1980)-SUMIFS($F$2:F1980,$A$2:A1980,A1980)),"")</f>
        <v/>
      </c>
      <c r="I1980" s="109" t="str">
        <f t="shared" si="92"/>
        <v/>
      </c>
      <c r="J1980" s="113"/>
      <c r="K1980" s="90"/>
      <c r="L1980" s="73"/>
      <c r="M1980" s="69" t="str">
        <f>IF(C1980&lt;&gt;"",DailyLog!$S$3,"")</f>
        <v/>
      </c>
      <c r="N1980" s="56" t="str">
        <f t="shared" si="91"/>
        <v/>
      </c>
      <c r="O1980" s="53" t="str">
        <f>IF($B1980&lt;&gt;"",IF(ISNUMBER(_xlfn.XMATCH($B1980,Language!$A$6:$E$6)),0,IF(ISNUMBER(_xlfn.XMATCH($B1980,Language!$A$29:$E$29)),'Lista de Prestatarios'!$B$3,VLOOKUP(B1980,'Lista de Prestatarios'!$A$2:$B$500,2,FALSE))),"")</f>
        <v/>
      </c>
      <c r="P1980" s="58" t="str">
        <f>IF(B1980&lt;&gt;"",IF(OR(D1980&gt;0,G1980&gt;0),COUNTIF($B$2:B1980,B1980),COUNTIFS($B$2:B1980,B1980,$E$2:E1980,"&gt;0")),"")</f>
        <v/>
      </c>
    </row>
    <row r="1981" spans="1:16" x14ac:dyDescent="0.35">
      <c r="A1981" s="51" t="str">
        <f t="shared" si="90"/>
        <v/>
      </c>
      <c r="B1981" s="102"/>
      <c r="C1981" s="4"/>
      <c r="D1981" s="14"/>
      <c r="E1981" s="14"/>
      <c r="F1981" s="14"/>
      <c r="G1981" s="82"/>
      <c r="H1981" s="107" t="str">
        <f>IF(B1981&lt;&gt;"",IF(OR(O1981=0,O1981=999),"",SUMIFS($E$2:E1981,$A$2:A1981,A1981)-SUMIFS($F$2:F1981,$A$2:A1981,A1981)),"")</f>
        <v/>
      </c>
      <c r="I1981" s="109" t="str">
        <f t="shared" si="92"/>
        <v/>
      </c>
      <c r="J1981" s="113"/>
      <c r="K1981" s="90"/>
      <c r="L1981" s="73"/>
      <c r="M1981" s="69" t="str">
        <f>IF(C1981&lt;&gt;"",DailyLog!$S$3,"")</f>
        <v/>
      </c>
      <c r="N1981" s="56" t="str">
        <f t="shared" si="91"/>
        <v/>
      </c>
      <c r="O1981" s="53" t="str">
        <f>IF($B1981&lt;&gt;"",IF(ISNUMBER(_xlfn.XMATCH($B1981,Language!$A$6:$E$6)),0,IF(ISNUMBER(_xlfn.XMATCH($B1981,Language!$A$29:$E$29)),'Lista de Prestatarios'!$B$3,VLOOKUP(B1981,'Lista de Prestatarios'!$A$2:$B$500,2,FALSE))),"")</f>
        <v/>
      </c>
      <c r="P1981" s="58" t="str">
        <f>IF(B1981&lt;&gt;"",IF(OR(D1981&gt;0,G1981&gt;0),COUNTIF($B$2:B1981,B1981),COUNTIFS($B$2:B1981,B1981,$E$2:E1981,"&gt;0")),"")</f>
        <v/>
      </c>
    </row>
    <row r="1982" spans="1:16" x14ac:dyDescent="0.35">
      <c r="A1982" s="51" t="str">
        <f t="shared" si="90"/>
        <v/>
      </c>
      <c r="B1982" s="102"/>
      <c r="C1982" s="4"/>
      <c r="D1982" s="14"/>
      <c r="E1982" s="14"/>
      <c r="F1982" s="14"/>
      <c r="G1982" s="82"/>
      <c r="H1982" s="107" t="str">
        <f>IF(B1982&lt;&gt;"",IF(OR(O1982=0,O1982=999),"",SUMIFS($E$2:E1982,$A$2:A1982,A1982)-SUMIFS($F$2:F1982,$A$2:A1982,A1982)),"")</f>
        <v/>
      </c>
      <c r="I1982" s="109" t="str">
        <f t="shared" si="92"/>
        <v/>
      </c>
      <c r="J1982" s="113"/>
      <c r="K1982" s="90"/>
      <c r="L1982" s="73"/>
      <c r="M1982" s="69" t="str">
        <f>IF(C1982&lt;&gt;"",DailyLog!$S$3,"")</f>
        <v/>
      </c>
      <c r="N1982" s="56" t="str">
        <f t="shared" si="91"/>
        <v/>
      </c>
      <c r="O1982" s="53" t="str">
        <f>IF($B1982&lt;&gt;"",IF(ISNUMBER(_xlfn.XMATCH($B1982,Language!$A$6:$E$6)),0,IF(ISNUMBER(_xlfn.XMATCH($B1982,Language!$A$29:$E$29)),'Lista de Prestatarios'!$B$3,VLOOKUP(B1982,'Lista de Prestatarios'!$A$2:$B$500,2,FALSE))),"")</f>
        <v/>
      </c>
      <c r="P1982" s="58" t="str">
        <f>IF(B1982&lt;&gt;"",IF(OR(D1982&gt;0,G1982&gt;0),COUNTIF($B$2:B1982,B1982),COUNTIFS($B$2:B1982,B1982,$E$2:E1982,"&gt;0")),"")</f>
        <v/>
      </c>
    </row>
    <row r="1983" spans="1:16" x14ac:dyDescent="0.35">
      <c r="A1983" s="51" t="str">
        <f t="shared" si="90"/>
        <v/>
      </c>
      <c r="B1983" s="102"/>
      <c r="C1983" s="4"/>
      <c r="D1983" s="14"/>
      <c r="E1983" s="14"/>
      <c r="F1983" s="14"/>
      <c r="G1983" s="82"/>
      <c r="H1983" s="107" t="str">
        <f>IF(B1983&lt;&gt;"",IF(OR(O1983=0,O1983=999),"",SUMIFS($E$2:E1983,$A$2:A1983,A1983)-SUMIFS($F$2:F1983,$A$2:A1983,A1983)),"")</f>
        <v/>
      </c>
      <c r="I1983" s="109" t="str">
        <f t="shared" si="92"/>
        <v/>
      </c>
      <c r="J1983" s="113"/>
      <c r="K1983" s="90"/>
      <c r="L1983" s="73"/>
      <c r="M1983" s="69" t="str">
        <f>IF(C1983&lt;&gt;"",DailyLog!$S$3,"")</f>
        <v/>
      </c>
      <c r="N1983" s="56" t="str">
        <f t="shared" si="91"/>
        <v/>
      </c>
      <c r="O1983" s="53" t="str">
        <f>IF($B1983&lt;&gt;"",IF(ISNUMBER(_xlfn.XMATCH($B1983,Language!$A$6:$E$6)),0,IF(ISNUMBER(_xlfn.XMATCH($B1983,Language!$A$29:$E$29)),'Lista de Prestatarios'!$B$3,VLOOKUP(B1983,'Lista de Prestatarios'!$A$2:$B$500,2,FALSE))),"")</f>
        <v/>
      </c>
      <c r="P1983" s="58" t="str">
        <f>IF(B1983&lt;&gt;"",IF(OR(D1983&gt;0,G1983&gt;0),COUNTIF($B$2:B1983,B1983),COUNTIFS($B$2:B1983,B1983,$E$2:E1983,"&gt;0")),"")</f>
        <v/>
      </c>
    </row>
    <row r="1984" spans="1:16" x14ac:dyDescent="0.35">
      <c r="A1984" s="51" t="str">
        <f t="shared" si="90"/>
        <v/>
      </c>
      <c r="B1984" s="102"/>
      <c r="C1984" s="4"/>
      <c r="D1984" s="14"/>
      <c r="E1984" s="14"/>
      <c r="F1984" s="14"/>
      <c r="G1984" s="82"/>
      <c r="H1984" s="107" t="str">
        <f>IF(B1984&lt;&gt;"",IF(OR(O1984=0,O1984=999),"",SUMIFS($E$2:E1984,$A$2:A1984,A1984)-SUMIFS($F$2:F1984,$A$2:A1984,A1984)),"")</f>
        <v/>
      </c>
      <c r="I1984" s="109" t="str">
        <f t="shared" si="92"/>
        <v/>
      </c>
      <c r="J1984" s="113"/>
      <c r="K1984" s="90"/>
      <c r="L1984" s="73"/>
      <c r="M1984" s="69" t="str">
        <f>IF(C1984&lt;&gt;"",DailyLog!$S$3,"")</f>
        <v/>
      </c>
      <c r="N1984" s="56" t="str">
        <f t="shared" si="91"/>
        <v/>
      </c>
      <c r="O1984" s="53" t="str">
        <f>IF($B1984&lt;&gt;"",IF(ISNUMBER(_xlfn.XMATCH($B1984,Language!$A$6:$E$6)),0,IF(ISNUMBER(_xlfn.XMATCH($B1984,Language!$A$29:$E$29)),'Lista de Prestatarios'!$B$3,VLOOKUP(B1984,'Lista de Prestatarios'!$A$2:$B$500,2,FALSE))),"")</f>
        <v/>
      </c>
      <c r="P1984" s="58" t="str">
        <f>IF(B1984&lt;&gt;"",IF(OR(D1984&gt;0,G1984&gt;0),COUNTIF($B$2:B1984,B1984),COUNTIFS($B$2:B1984,B1984,$E$2:E1984,"&gt;0")),"")</f>
        <v/>
      </c>
    </row>
    <row r="1985" spans="1:16" x14ac:dyDescent="0.35">
      <c r="A1985" s="51" t="str">
        <f t="shared" si="90"/>
        <v/>
      </c>
      <c r="B1985" s="102"/>
      <c r="C1985" s="4"/>
      <c r="D1985" s="14"/>
      <c r="E1985" s="14"/>
      <c r="F1985" s="14"/>
      <c r="G1985" s="82"/>
      <c r="H1985" s="107" t="str">
        <f>IF(B1985&lt;&gt;"",IF(OR(O1985=0,O1985=999),"",SUMIFS($E$2:E1985,$A$2:A1985,A1985)-SUMIFS($F$2:F1985,$A$2:A1985,A1985)),"")</f>
        <v/>
      </c>
      <c r="I1985" s="109" t="str">
        <f t="shared" si="92"/>
        <v/>
      </c>
      <c r="J1985" s="113"/>
      <c r="K1985" s="90"/>
      <c r="L1985" s="73"/>
      <c r="M1985" s="69" t="str">
        <f>IF(C1985&lt;&gt;"",DailyLog!$S$3,"")</f>
        <v/>
      </c>
      <c r="N1985" s="56" t="str">
        <f t="shared" si="91"/>
        <v/>
      </c>
      <c r="O1985" s="53" t="str">
        <f>IF($B1985&lt;&gt;"",IF(ISNUMBER(_xlfn.XMATCH($B1985,Language!$A$6:$E$6)),0,IF(ISNUMBER(_xlfn.XMATCH($B1985,Language!$A$29:$E$29)),'Lista de Prestatarios'!$B$3,VLOOKUP(B1985,'Lista de Prestatarios'!$A$2:$B$500,2,FALSE))),"")</f>
        <v/>
      </c>
      <c r="P1985" s="58" t="str">
        <f>IF(B1985&lt;&gt;"",IF(OR(D1985&gt;0,G1985&gt;0),COUNTIF($B$2:B1985,B1985),COUNTIFS($B$2:B1985,B1985,$E$2:E1985,"&gt;0")),"")</f>
        <v/>
      </c>
    </row>
    <row r="1986" spans="1:16" x14ac:dyDescent="0.35">
      <c r="A1986" s="51" t="str">
        <f t="shared" ref="A1986:A2049" si="93">IF(B1986&lt;&gt;"",O1986&amp;"."&amp;P1986,"")</f>
        <v/>
      </c>
      <c r="B1986" s="102"/>
      <c r="C1986" s="4"/>
      <c r="D1986" s="14"/>
      <c r="E1986" s="14"/>
      <c r="F1986" s="14"/>
      <c r="G1986" s="82"/>
      <c r="H1986" s="107" t="str">
        <f>IF(B1986&lt;&gt;"",IF(OR(O1986=0,O1986=999),"",SUMIFS($E$2:E1986,$A$2:A1986,A1986)-SUMIFS($F$2:F1986,$A$2:A1986,A1986)),"")</f>
        <v/>
      </c>
      <c r="I1986" s="109" t="str">
        <f t="shared" si="92"/>
        <v/>
      </c>
      <c r="J1986" s="113"/>
      <c r="K1986" s="90"/>
      <c r="L1986" s="73"/>
      <c r="M1986" s="69" t="str">
        <f>IF(C1986&lt;&gt;"",DailyLog!$S$3,"")</f>
        <v/>
      </c>
      <c r="N1986" s="56" t="str">
        <f t="shared" ref="N1986:N2049" si="94">IF(B1986&lt;&gt;"",COUNT(D1986:G1986),"")</f>
        <v/>
      </c>
      <c r="O1986" s="53" t="str">
        <f>IF($B1986&lt;&gt;"",IF(ISNUMBER(_xlfn.XMATCH($B1986,Language!$A$6:$E$6)),0,IF(ISNUMBER(_xlfn.XMATCH($B1986,Language!$A$29:$E$29)),'Lista de Prestatarios'!$B$3,VLOOKUP(B1986,'Lista de Prestatarios'!$A$2:$B$500,2,FALSE))),"")</f>
        <v/>
      </c>
      <c r="P1986" s="58" t="str">
        <f>IF(B1986&lt;&gt;"",IF(OR(D1986&gt;0,G1986&gt;0),COUNTIF($B$2:B1986,B1986),COUNTIFS($B$2:B1986,B1986,$E$2:E1986,"&gt;0")),"")</f>
        <v/>
      </c>
    </row>
    <row r="1987" spans="1:16" x14ac:dyDescent="0.35">
      <c r="A1987" s="51" t="str">
        <f t="shared" si="93"/>
        <v/>
      </c>
      <c r="B1987" s="102"/>
      <c r="C1987" s="4"/>
      <c r="D1987" s="14"/>
      <c r="E1987" s="14"/>
      <c r="F1987" s="14"/>
      <c r="G1987" s="82"/>
      <c r="H1987" s="107" t="str">
        <f>IF(B1987&lt;&gt;"",IF(OR(O1987=0,O1987=999),"",SUMIFS($E$2:E1987,$A$2:A1987,A1987)-SUMIFS($F$2:F1987,$A$2:A1987,A1987)),"")</f>
        <v/>
      </c>
      <c r="I1987" s="109" t="str">
        <f t="shared" si="92"/>
        <v/>
      </c>
      <c r="J1987" s="113"/>
      <c r="K1987" s="90"/>
      <c r="L1987" s="73"/>
      <c r="M1987" s="69" t="str">
        <f>IF(C1987&lt;&gt;"",DailyLog!$S$3,"")</f>
        <v/>
      </c>
      <c r="N1987" s="56" t="str">
        <f t="shared" si="94"/>
        <v/>
      </c>
      <c r="O1987" s="53" t="str">
        <f>IF($B1987&lt;&gt;"",IF(ISNUMBER(_xlfn.XMATCH($B1987,Language!$A$6:$E$6)),0,IF(ISNUMBER(_xlfn.XMATCH($B1987,Language!$A$29:$E$29)),'Lista de Prestatarios'!$B$3,VLOOKUP(B1987,'Lista de Prestatarios'!$A$2:$B$500,2,FALSE))),"")</f>
        <v/>
      </c>
      <c r="P1987" s="58" t="str">
        <f>IF(B1987&lt;&gt;"",IF(OR(D1987&gt;0,G1987&gt;0),COUNTIF($B$2:B1987,B1987),COUNTIFS($B$2:B1987,B1987,$E$2:E1987,"&gt;0")),"")</f>
        <v/>
      </c>
    </row>
    <row r="1988" spans="1:16" x14ac:dyDescent="0.35">
      <c r="A1988" s="51" t="str">
        <f t="shared" si="93"/>
        <v/>
      </c>
      <c r="B1988" s="102"/>
      <c r="C1988" s="4"/>
      <c r="D1988" s="14"/>
      <c r="E1988" s="14"/>
      <c r="F1988" s="14"/>
      <c r="G1988" s="82"/>
      <c r="H1988" s="107" t="str">
        <f>IF(B1988&lt;&gt;"",IF(OR(O1988=0,O1988=999),"",SUMIFS($E$2:E1988,$A$2:A1988,A1988)-SUMIFS($F$2:F1988,$A$2:A1988,A1988)),"")</f>
        <v/>
      </c>
      <c r="I1988" s="109" t="str">
        <f t="shared" ref="I1988:I2051" si="95">IF(B1988&lt;&gt;"",I1987+D1988-E1988+F1988-G1988,"")</f>
        <v/>
      </c>
      <c r="J1988" s="113"/>
      <c r="K1988" s="90"/>
      <c r="L1988" s="73"/>
      <c r="M1988" s="69" t="str">
        <f>IF(C1988&lt;&gt;"",DailyLog!$S$3,"")</f>
        <v/>
      </c>
      <c r="N1988" s="56" t="str">
        <f t="shared" si="94"/>
        <v/>
      </c>
      <c r="O1988" s="53" t="str">
        <f>IF($B1988&lt;&gt;"",IF(ISNUMBER(_xlfn.XMATCH($B1988,Language!$A$6:$E$6)),0,IF(ISNUMBER(_xlfn.XMATCH($B1988,Language!$A$29:$E$29)),'Lista de Prestatarios'!$B$3,VLOOKUP(B1988,'Lista de Prestatarios'!$A$2:$B$500,2,FALSE))),"")</f>
        <v/>
      </c>
      <c r="P1988" s="58" t="str">
        <f>IF(B1988&lt;&gt;"",IF(OR(D1988&gt;0,G1988&gt;0),COUNTIF($B$2:B1988,B1988),COUNTIFS($B$2:B1988,B1988,$E$2:E1988,"&gt;0")),"")</f>
        <v/>
      </c>
    </row>
    <row r="1989" spans="1:16" x14ac:dyDescent="0.35">
      <c r="A1989" s="51" t="str">
        <f t="shared" si="93"/>
        <v/>
      </c>
      <c r="B1989" s="102"/>
      <c r="C1989" s="4"/>
      <c r="D1989" s="14"/>
      <c r="E1989" s="14"/>
      <c r="F1989" s="14"/>
      <c r="G1989" s="82"/>
      <c r="H1989" s="107" t="str">
        <f>IF(B1989&lt;&gt;"",IF(OR(O1989=0,O1989=999),"",SUMIFS($E$2:E1989,$A$2:A1989,A1989)-SUMIFS($F$2:F1989,$A$2:A1989,A1989)),"")</f>
        <v/>
      </c>
      <c r="I1989" s="109" t="str">
        <f t="shared" si="95"/>
        <v/>
      </c>
      <c r="J1989" s="113"/>
      <c r="K1989" s="90"/>
      <c r="L1989" s="73"/>
      <c r="M1989" s="69" t="str">
        <f>IF(C1989&lt;&gt;"",DailyLog!$S$3,"")</f>
        <v/>
      </c>
      <c r="N1989" s="56" t="str">
        <f t="shared" si="94"/>
        <v/>
      </c>
      <c r="O1989" s="53" t="str">
        <f>IF($B1989&lt;&gt;"",IF(ISNUMBER(_xlfn.XMATCH($B1989,Language!$A$6:$E$6)),0,IF(ISNUMBER(_xlfn.XMATCH($B1989,Language!$A$29:$E$29)),'Lista de Prestatarios'!$B$3,VLOOKUP(B1989,'Lista de Prestatarios'!$A$2:$B$500,2,FALSE))),"")</f>
        <v/>
      </c>
      <c r="P1989" s="58" t="str">
        <f>IF(B1989&lt;&gt;"",IF(OR(D1989&gt;0,G1989&gt;0),COUNTIF($B$2:B1989,B1989),COUNTIFS($B$2:B1989,B1989,$E$2:E1989,"&gt;0")),"")</f>
        <v/>
      </c>
    </row>
    <row r="1990" spans="1:16" x14ac:dyDescent="0.35">
      <c r="A1990" s="51" t="str">
        <f t="shared" si="93"/>
        <v/>
      </c>
      <c r="B1990" s="102"/>
      <c r="C1990" s="4"/>
      <c r="D1990" s="14"/>
      <c r="E1990" s="14"/>
      <c r="F1990" s="14"/>
      <c r="G1990" s="82"/>
      <c r="H1990" s="107" t="str">
        <f>IF(B1990&lt;&gt;"",IF(OR(O1990=0,O1990=999),"",SUMIFS($E$2:E1990,$A$2:A1990,A1990)-SUMIFS($F$2:F1990,$A$2:A1990,A1990)),"")</f>
        <v/>
      </c>
      <c r="I1990" s="109" t="str">
        <f t="shared" si="95"/>
        <v/>
      </c>
      <c r="J1990" s="113"/>
      <c r="K1990" s="90"/>
      <c r="L1990" s="73"/>
      <c r="M1990" s="69" t="str">
        <f>IF(C1990&lt;&gt;"",DailyLog!$S$3,"")</f>
        <v/>
      </c>
      <c r="N1990" s="56" t="str">
        <f t="shared" si="94"/>
        <v/>
      </c>
      <c r="O1990" s="53" t="str">
        <f>IF($B1990&lt;&gt;"",IF(ISNUMBER(_xlfn.XMATCH($B1990,Language!$A$6:$E$6)),0,IF(ISNUMBER(_xlfn.XMATCH($B1990,Language!$A$29:$E$29)),'Lista de Prestatarios'!$B$3,VLOOKUP(B1990,'Lista de Prestatarios'!$A$2:$B$500,2,FALSE))),"")</f>
        <v/>
      </c>
      <c r="P1990" s="58" t="str">
        <f>IF(B1990&lt;&gt;"",IF(OR(D1990&gt;0,G1990&gt;0),COUNTIF($B$2:B1990,B1990),COUNTIFS($B$2:B1990,B1990,$E$2:E1990,"&gt;0")),"")</f>
        <v/>
      </c>
    </row>
    <row r="1991" spans="1:16" x14ac:dyDescent="0.35">
      <c r="A1991" s="51" t="str">
        <f t="shared" si="93"/>
        <v/>
      </c>
      <c r="B1991" s="102"/>
      <c r="C1991" s="4"/>
      <c r="D1991" s="14"/>
      <c r="E1991" s="14"/>
      <c r="F1991" s="14"/>
      <c r="G1991" s="82"/>
      <c r="H1991" s="107" t="str">
        <f>IF(B1991&lt;&gt;"",IF(OR(O1991=0,O1991=999),"",SUMIFS($E$2:E1991,$A$2:A1991,A1991)-SUMIFS($F$2:F1991,$A$2:A1991,A1991)),"")</f>
        <v/>
      </c>
      <c r="I1991" s="109" t="str">
        <f t="shared" si="95"/>
        <v/>
      </c>
      <c r="J1991" s="113"/>
      <c r="K1991" s="90"/>
      <c r="L1991" s="73"/>
      <c r="M1991" s="69" t="str">
        <f>IF(C1991&lt;&gt;"",DailyLog!$S$3,"")</f>
        <v/>
      </c>
      <c r="N1991" s="56" t="str">
        <f t="shared" si="94"/>
        <v/>
      </c>
      <c r="O1991" s="53" t="str">
        <f>IF($B1991&lt;&gt;"",IF(ISNUMBER(_xlfn.XMATCH($B1991,Language!$A$6:$E$6)),0,IF(ISNUMBER(_xlfn.XMATCH($B1991,Language!$A$29:$E$29)),'Lista de Prestatarios'!$B$3,VLOOKUP(B1991,'Lista de Prestatarios'!$A$2:$B$500,2,FALSE))),"")</f>
        <v/>
      </c>
      <c r="P1991" s="58" t="str">
        <f>IF(B1991&lt;&gt;"",IF(OR(D1991&gt;0,G1991&gt;0),COUNTIF($B$2:B1991,B1991),COUNTIFS($B$2:B1991,B1991,$E$2:E1991,"&gt;0")),"")</f>
        <v/>
      </c>
    </row>
    <row r="1992" spans="1:16" x14ac:dyDescent="0.35">
      <c r="A1992" s="51" t="str">
        <f t="shared" si="93"/>
        <v/>
      </c>
      <c r="B1992" s="102"/>
      <c r="C1992" s="4"/>
      <c r="D1992" s="14"/>
      <c r="E1992" s="14"/>
      <c r="F1992" s="14"/>
      <c r="G1992" s="82"/>
      <c r="H1992" s="107" t="str">
        <f>IF(B1992&lt;&gt;"",IF(OR(O1992=0,O1992=999),"",SUMIFS($E$2:E1992,$A$2:A1992,A1992)-SUMIFS($F$2:F1992,$A$2:A1992,A1992)),"")</f>
        <v/>
      </c>
      <c r="I1992" s="109" t="str">
        <f t="shared" si="95"/>
        <v/>
      </c>
      <c r="J1992" s="113"/>
      <c r="K1992" s="90"/>
      <c r="L1992" s="73"/>
      <c r="M1992" s="69" t="str">
        <f>IF(C1992&lt;&gt;"",DailyLog!$S$3,"")</f>
        <v/>
      </c>
      <c r="N1992" s="56" t="str">
        <f t="shared" si="94"/>
        <v/>
      </c>
      <c r="O1992" s="53" t="str">
        <f>IF($B1992&lt;&gt;"",IF(ISNUMBER(_xlfn.XMATCH($B1992,Language!$A$6:$E$6)),0,IF(ISNUMBER(_xlfn.XMATCH($B1992,Language!$A$29:$E$29)),'Lista de Prestatarios'!$B$3,VLOOKUP(B1992,'Lista de Prestatarios'!$A$2:$B$500,2,FALSE))),"")</f>
        <v/>
      </c>
      <c r="P1992" s="58" t="str">
        <f>IF(B1992&lt;&gt;"",IF(OR(D1992&gt;0,G1992&gt;0),COUNTIF($B$2:B1992,B1992),COUNTIFS($B$2:B1992,B1992,$E$2:E1992,"&gt;0")),"")</f>
        <v/>
      </c>
    </row>
    <row r="1993" spans="1:16" x14ac:dyDescent="0.35">
      <c r="A1993" s="51" t="str">
        <f t="shared" si="93"/>
        <v/>
      </c>
      <c r="B1993" s="102"/>
      <c r="C1993" s="4"/>
      <c r="D1993" s="14"/>
      <c r="E1993" s="14"/>
      <c r="F1993" s="14"/>
      <c r="G1993" s="82"/>
      <c r="H1993" s="107" t="str">
        <f>IF(B1993&lt;&gt;"",IF(OR(O1993=0,O1993=999),"",SUMIFS($E$2:E1993,$A$2:A1993,A1993)-SUMIFS($F$2:F1993,$A$2:A1993,A1993)),"")</f>
        <v/>
      </c>
      <c r="I1993" s="109" t="str">
        <f t="shared" si="95"/>
        <v/>
      </c>
      <c r="J1993" s="113"/>
      <c r="K1993" s="90"/>
      <c r="L1993" s="73"/>
      <c r="M1993" s="69" t="str">
        <f>IF(C1993&lt;&gt;"",DailyLog!$S$3,"")</f>
        <v/>
      </c>
      <c r="N1993" s="56" t="str">
        <f t="shared" si="94"/>
        <v/>
      </c>
      <c r="O1993" s="53" t="str">
        <f>IF($B1993&lt;&gt;"",IF(ISNUMBER(_xlfn.XMATCH($B1993,Language!$A$6:$E$6)),0,IF(ISNUMBER(_xlfn.XMATCH($B1993,Language!$A$29:$E$29)),'Lista de Prestatarios'!$B$3,VLOOKUP(B1993,'Lista de Prestatarios'!$A$2:$B$500,2,FALSE))),"")</f>
        <v/>
      </c>
      <c r="P1993" s="58" t="str">
        <f>IF(B1993&lt;&gt;"",IF(OR(D1993&gt;0,G1993&gt;0),COUNTIF($B$2:B1993,B1993),COUNTIFS($B$2:B1993,B1993,$E$2:E1993,"&gt;0")),"")</f>
        <v/>
      </c>
    </row>
    <row r="1994" spans="1:16" x14ac:dyDescent="0.35">
      <c r="A1994" s="51" t="str">
        <f t="shared" si="93"/>
        <v/>
      </c>
      <c r="B1994" s="102"/>
      <c r="C1994" s="4"/>
      <c r="D1994" s="14"/>
      <c r="E1994" s="14"/>
      <c r="F1994" s="14"/>
      <c r="G1994" s="82"/>
      <c r="H1994" s="107" t="str">
        <f>IF(B1994&lt;&gt;"",IF(OR(O1994=0,O1994=999),"",SUMIFS($E$2:E1994,$A$2:A1994,A1994)-SUMIFS($F$2:F1994,$A$2:A1994,A1994)),"")</f>
        <v/>
      </c>
      <c r="I1994" s="109" t="str">
        <f t="shared" si="95"/>
        <v/>
      </c>
      <c r="J1994" s="113"/>
      <c r="K1994" s="90"/>
      <c r="L1994" s="73"/>
      <c r="M1994" s="69" t="str">
        <f>IF(C1994&lt;&gt;"",DailyLog!$S$3,"")</f>
        <v/>
      </c>
      <c r="N1994" s="56" t="str">
        <f t="shared" si="94"/>
        <v/>
      </c>
      <c r="O1994" s="53" t="str">
        <f>IF($B1994&lt;&gt;"",IF(ISNUMBER(_xlfn.XMATCH($B1994,Language!$A$6:$E$6)),0,IF(ISNUMBER(_xlfn.XMATCH($B1994,Language!$A$29:$E$29)),'Lista de Prestatarios'!$B$3,VLOOKUP(B1994,'Lista de Prestatarios'!$A$2:$B$500,2,FALSE))),"")</f>
        <v/>
      </c>
      <c r="P1994" s="58" t="str">
        <f>IF(B1994&lt;&gt;"",IF(OR(D1994&gt;0,G1994&gt;0),COUNTIF($B$2:B1994,B1994),COUNTIFS($B$2:B1994,B1994,$E$2:E1994,"&gt;0")),"")</f>
        <v/>
      </c>
    </row>
    <row r="1995" spans="1:16" x14ac:dyDescent="0.35">
      <c r="A1995" s="51" t="str">
        <f t="shared" si="93"/>
        <v/>
      </c>
      <c r="B1995" s="102"/>
      <c r="C1995" s="4"/>
      <c r="D1995" s="14"/>
      <c r="E1995" s="14"/>
      <c r="F1995" s="14"/>
      <c r="G1995" s="82"/>
      <c r="H1995" s="107" t="str">
        <f>IF(B1995&lt;&gt;"",IF(OR(O1995=0,O1995=999),"",SUMIFS($E$2:E1995,$A$2:A1995,A1995)-SUMIFS($F$2:F1995,$A$2:A1995,A1995)),"")</f>
        <v/>
      </c>
      <c r="I1995" s="109" t="str">
        <f t="shared" si="95"/>
        <v/>
      </c>
      <c r="J1995" s="113"/>
      <c r="K1995" s="90"/>
      <c r="L1995" s="73"/>
      <c r="M1995" s="69" t="str">
        <f>IF(C1995&lt;&gt;"",DailyLog!$S$3,"")</f>
        <v/>
      </c>
      <c r="N1995" s="56" t="str">
        <f t="shared" si="94"/>
        <v/>
      </c>
      <c r="O1995" s="53" t="str">
        <f>IF($B1995&lt;&gt;"",IF(ISNUMBER(_xlfn.XMATCH($B1995,Language!$A$6:$E$6)),0,IF(ISNUMBER(_xlfn.XMATCH($B1995,Language!$A$29:$E$29)),'Lista de Prestatarios'!$B$3,VLOOKUP(B1995,'Lista de Prestatarios'!$A$2:$B$500,2,FALSE))),"")</f>
        <v/>
      </c>
      <c r="P1995" s="58" t="str">
        <f>IF(B1995&lt;&gt;"",IF(OR(D1995&gt;0,G1995&gt;0),COUNTIF($B$2:B1995,B1995),COUNTIFS($B$2:B1995,B1995,$E$2:E1995,"&gt;0")),"")</f>
        <v/>
      </c>
    </row>
    <row r="1996" spans="1:16" x14ac:dyDescent="0.35">
      <c r="A1996" s="51" t="str">
        <f t="shared" si="93"/>
        <v/>
      </c>
      <c r="B1996" s="102"/>
      <c r="C1996" s="4"/>
      <c r="D1996" s="14"/>
      <c r="E1996" s="14"/>
      <c r="F1996" s="14"/>
      <c r="G1996" s="82"/>
      <c r="H1996" s="107" t="str">
        <f>IF(B1996&lt;&gt;"",IF(OR(O1996=0,O1996=999),"",SUMIFS($E$2:E1996,$A$2:A1996,A1996)-SUMIFS($F$2:F1996,$A$2:A1996,A1996)),"")</f>
        <v/>
      </c>
      <c r="I1996" s="109" t="str">
        <f t="shared" si="95"/>
        <v/>
      </c>
      <c r="J1996" s="113"/>
      <c r="K1996" s="90"/>
      <c r="L1996" s="73"/>
      <c r="M1996" s="69" t="str">
        <f>IF(C1996&lt;&gt;"",DailyLog!$S$3,"")</f>
        <v/>
      </c>
      <c r="N1996" s="56" t="str">
        <f t="shared" si="94"/>
        <v/>
      </c>
      <c r="O1996" s="53" t="str">
        <f>IF($B1996&lt;&gt;"",IF(ISNUMBER(_xlfn.XMATCH($B1996,Language!$A$6:$E$6)),0,IF(ISNUMBER(_xlfn.XMATCH($B1996,Language!$A$29:$E$29)),'Lista de Prestatarios'!$B$3,VLOOKUP(B1996,'Lista de Prestatarios'!$A$2:$B$500,2,FALSE))),"")</f>
        <v/>
      </c>
      <c r="P1996" s="58" t="str">
        <f>IF(B1996&lt;&gt;"",IF(OR(D1996&gt;0,G1996&gt;0),COUNTIF($B$2:B1996,B1996),COUNTIFS($B$2:B1996,B1996,$E$2:E1996,"&gt;0")),"")</f>
        <v/>
      </c>
    </row>
    <row r="1997" spans="1:16" x14ac:dyDescent="0.35">
      <c r="A1997" s="51" t="str">
        <f t="shared" si="93"/>
        <v/>
      </c>
      <c r="B1997" s="102"/>
      <c r="C1997" s="4"/>
      <c r="D1997" s="14"/>
      <c r="E1997" s="14"/>
      <c r="F1997" s="14"/>
      <c r="G1997" s="82"/>
      <c r="H1997" s="107" t="str">
        <f>IF(B1997&lt;&gt;"",IF(OR(O1997=0,O1997=999),"",SUMIFS($E$2:E1997,$A$2:A1997,A1997)-SUMIFS($F$2:F1997,$A$2:A1997,A1997)),"")</f>
        <v/>
      </c>
      <c r="I1997" s="109" t="str">
        <f t="shared" si="95"/>
        <v/>
      </c>
      <c r="J1997" s="113"/>
      <c r="K1997" s="90"/>
      <c r="L1997" s="73"/>
      <c r="M1997" s="69" t="str">
        <f>IF(C1997&lt;&gt;"",DailyLog!$S$3,"")</f>
        <v/>
      </c>
      <c r="N1997" s="56" t="str">
        <f t="shared" si="94"/>
        <v/>
      </c>
      <c r="O1997" s="53" t="str">
        <f>IF($B1997&lt;&gt;"",IF(ISNUMBER(_xlfn.XMATCH($B1997,Language!$A$6:$E$6)),0,IF(ISNUMBER(_xlfn.XMATCH($B1997,Language!$A$29:$E$29)),'Lista de Prestatarios'!$B$3,VLOOKUP(B1997,'Lista de Prestatarios'!$A$2:$B$500,2,FALSE))),"")</f>
        <v/>
      </c>
      <c r="P1997" s="58" t="str">
        <f>IF(B1997&lt;&gt;"",IF(OR(D1997&gt;0,G1997&gt;0),COUNTIF($B$2:B1997,B1997),COUNTIFS($B$2:B1997,B1997,$E$2:E1997,"&gt;0")),"")</f>
        <v/>
      </c>
    </row>
    <row r="1998" spans="1:16" x14ac:dyDescent="0.35">
      <c r="A1998" s="51" t="str">
        <f t="shared" si="93"/>
        <v/>
      </c>
      <c r="B1998" s="102"/>
      <c r="C1998" s="4"/>
      <c r="D1998" s="14"/>
      <c r="E1998" s="14"/>
      <c r="F1998" s="14"/>
      <c r="G1998" s="82"/>
      <c r="H1998" s="107" t="str">
        <f>IF(B1998&lt;&gt;"",IF(OR(O1998=0,O1998=999),"",SUMIFS($E$2:E1998,$A$2:A1998,A1998)-SUMIFS($F$2:F1998,$A$2:A1998,A1998)),"")</f>
        <v/>
      </c>
      <c r="I1998" s="109" t="str">
        <f t="shared" si="95"/>
        <v/>
      </c>
      <c r="J1998" s="113"/>
      <c r="K1998" s="90"/>
      <c r="L1998" s="73"/>
      <c r="M1998" s="69" t="str">
        <f>IF(C1998&lt;&gt;"",DailyLog!$S$3,"")</f>
        <v/>
      </c>
      <c r="N1998" s="56" t="str">
        <f t="shared" si="94"/>
        <v/>
      </c>
      <c r="O1998" s="53" t="str">
        <f>IF($B1998&lt;&gt;"",IF(ISNUMBER(_xlfn.XMATCH($B1998,Language!$A$6:$E$6)),0,IF(ISNUMBER(_xlfn.XMATCH($B1998,Language!$A$29:$E$29)),'Lista de Prestatarios'!$B$3,VLOOKUP(B1998,'Lista de Prestatarios'!$A$2:$B$500,2,FALSE))),"")</f>
        <v/>
      </c>
      <c r="P1998" s="58" t="str">
        <f>IF(B1998&lt;&gt;"",IF(OR(D1998&gt;0,G1998&gt;0),COUNTIF($B$2:B1998,B1998),COUNTIFS($B$2:B1998,B1998,$E$2:E1998,"&gt;0")),"")</f>
        <v/>
      </c>
    </row>
    <row r="1999" spans="1:16" x14ac:dyDescent="0.35">
      <c r="A1999" s="51" t="str">
        <f t="shared" si="93"/>
        <v/>
      </c>
      <c r="B1999" s="102"/>
      <c r="C1999" s="4"/>
      <c r="D1999" s="14"/>
      <c r="E1999" s="14"/>
      <c r="F1999" s="14"/>
      <c r="G1999" s="82"/>
      <c r="H1999" s="107" t="str">
        <f>IF(B1999&lt;&gt;"",IF(OR(O1999=0,O1999=999),"",SUMIFS($E$2:E1999,$A$2:A1999,A1999)-SUMIFS($F$2:F1999,$A$2:A1999,A1999)),"")</f>
        <v/>
      </c>
      <c r="I1999" s="109" t="str">
        <f t="shared" si="95"/>
        <v/>
      </c>
      <c r="J1999" s="113"/>
      <c r="K1999" s="90"/>
      <c r="L1999" s="73"/>
      <c r="M1999" s="69" t="str">
        <f>IF(C1999&lt;&gt;"",DailyLog!$S$3,"")</f>
        <v/>
      </c>
      <c r="N1999" s="56" t="str">
        <f t="shared" si="94"/>
        <v/>
      </c>
      <c r="O1999" s="53" t="str">
        <f>IF($B1999&lt;&gt;"",IF(ISNUMBER(_xlfn.XMATCH($B1999,Language!$A$6:$E$6)),0,IF(ISNUMBER(_xlfn.XMATCH($B1999,Language!$A$29:$E$29)),'Lista de Prestatarios'!$B$3,VLOOKUP(B1999,'Lista de Prestatarios'!$A$2:$B$500,2,FALSE))),"")</f>
        <v/>
      </c>
      <c r="P1999" s="58" t="str">
        <f>IF(B1999&lt;&gt;"",IF(OR(D1999&gt;0,G1999&gt;0),COUNTIF($B$2:B1999,B1999),COUNTIFS($B$2:B1999,B1999,$E$2:E1999,"&gt;0")),"")</f>
        <v/>
      </c>
    </row>
    <row r="2000" spans="1:16" x14ac:dyDescent="0.35">
      <c r="A2000" s="51" t="str">
        <f t="shared" si="93"/>
        <v/>
      </c>
      <c r="B2000" s="102"/>
      <c r="C2000" s="4"/>
      <c r="D2000" s="14"/>
      <c r="E2000" s="14"/>
      <c r="F2000" s="14"/>
      <c r="G2000" s="82"/>
      <c r="H2000" s="107" t="str">
        <f>IF(B2000&lt;&gt;"",IF(OR(O2000=0,O2000=999),"",SUMIFS($E$2:E2000,$A$2:A2000,A2000)-SUMIFS($F$2:F2000,$A$2:A2000,A2000)),"")</f>
        <v/>
      </c>
      <c r="I2000" s="109" t="str">
        <f t="shared" si="95"/>
        <v/>
      </c>
      <c r="J2000" s="113"/>
      <c r="K2000" s="90"/>
      <c r="L2000" s="73"/>
      <c r="M2000" s="69" t="str">
        <f>IF(C2000&lt;&gt;"",DailyLog!$S$3,"")</f>
        <v/>
      </c>
      <c r="N2000" s="56" t="str">
        <f t="shared" si="94"/>
        <v/>
      </c>
      <c r="O2000" s="53" t="str">
        <f>IF($B2000&lt;&gt;"",IF(ISNUMBER(_xlfn.XMATCH($B2000,Language!$A$6:$E$6)),0,IF(ISNUMBER(_xlfn.XMATCH($B2000,Language!$A$29:$E$29)),'Lista de Prestatarios'!$B$3,VLOOKUP(B2000,'Lista de Prestatarios'!$A$2:$B$500,2,FALSE))),"")</f>
        <v/>
      </c>
      <c r="P2000" s="58" t="str">
        <f>IF(B2000&lt;&gt;"",IF(OR(D2000&gt;0,G2000&gt;0),COUNTIF($B$2:B2000,B2000),COUNTIFS($B$2:B2000,B2000,$E$2:E2000,"&gt;0")),"")</f>
        <v/>
      </c>
    </row>
    <row r="2001" spans="1:16" x14ac:dyDescent="0.35">
      <c r="A2001" s="51" t="str">
        <f t="shared" si="93"/>
        <v/>
      </c>
      <c r="B2001" s="102"/>
      <c r="C2001" s="4"/>
      <c r="D2001" s="14"/>
      <c r="E2001" s="14"/>
      <c r="F2001" s="14"/>
      <c r="G2001" s="82"/>
      <c r="H2001" s="107" t="str">
        <f>IF(B2001&lt;&gt;"",IF(OR(O2001=0,O2001=999),"",SUMIFS($E$2:E2001,$A$2:A2001,A2001)-SUMIFS($F$2:F2001,$A$2:A2001,A2001)),"")</f>
        <v/>
      </c>
      <c r="I2001" s="109" t="str">
        <f t="shared" si="95"/>
        <v/>
      </c>
      <c r="J2001" s="113"/>
      <c r="K2001" s="90"/>
      <c r="L2001" s="73"/>
      <c r="M2001" s="69" t="str">
        <f>IF(C2001&lt;&gt;"",DailyLog!$S$3,"")</f>
        <v/>
      </c>
      <c r="N2001" s="56" t="str">
        <f t="shared" si="94"/>
        <v/>
      </c>
      <c r="O2001" s="53" t="str">
        <f>IF($B2001&lt;&gt;"",IF(ISNUMBER(_xlfn.XMATCH($B2001,Language!$A$6:$E$6)),0,IF(ISNUMBER(_xlfn.XMATCH($B2001,Language!$A$29:$E$29)),'Lista de Prestatarios'!$B$3,VLOOKUP(B2001,'Lista de Prestatarios'!$A$2:$B$500,2,FALSE))),"")</f>
        <v/>
      </c>
      <c r="P2001" s="58" t="str">
        <f>IF(B2001&lt;&gt;"",IF(OR(D2001&gt;0,G2001&gt;0),COUNTIF($B$2:B2001,B2001),COUNTIFS($B$2:B2001,B2001,$E$2:E2001,"&gt;0")),"")</f>
        <v/>
      </c>
    </row>
    <row r="2002" spans="1:16" x14ac:dyDescent="0.35">
      <c r="A2002" s="51" t="str">
        <f t="shared" si="93"/>
        <v/>
      </c>
      <c r="B2002" s="102"/>
      <c r="C2002" s="4"/>
      <c r="D2002" s="14"/>
      <c r="E2002" s="14"/>
      <c r="F2002" s="14"/>
      <c r="G2002" s="82"/>
      <c r="H2002" s="107" t="str">
        <f>IF(B2002&lt;&gt;"",IF(OR(O2002=0,O2002=999),"",SUMIFS($E$2:E2002,$A$2:A2002,A2002)-SUMIFS($F$2:F2002,$A$2:A2002,A2002)),"")</f>
        <v/>
      </c>
      <c r="I2002" s="109" t="str">
        <f t="shared" si="95"/>
        <v/>
      </c>
      <c r="J2002" s="113"/>
      <c r="K2002" s="90"/>
      <c r="L2002" s="73"/>
      <c r="M2002" s="69" t="str">
        <f>IF(C2002&lt;&gt;"",DailyLog!$S$3,"")</f>
        <v/>
      </c>
      <c r="N2002" s="56" t="str">
        <f t="shared" si="94"/>
        <v/>
      </c>
      <c r="O2002" s="53" t="str">
        <f>IF($B2002&lt;&gt;"",IF(ISNUMBER(_xlfn.XMATCH($B2002,Language!$A$6:$E$6)),0,IF(ISNUMBER(_xlfn.XMATCH($B2002,Language!$A$29:$E$29)),'Lista de Prestatarios'!$B$3,VLOOKUP(B2002,'Lista de Prestatarios'!$A$2:$B$500,2,FALSE))),"")</f>
        <v/>
      </c>
      <c r="P2002" s="58" t="str">
        <f>IF(B2002&lt;&gt;"",IF(OR(D2002&gt;0,G2002&gt;0),COUNTIF($B$2:B2002,B2002),COUNTIFS($B$2:B2002,B2002,$E$2:E2002,"&gt;0")),"")</f>
        <v/>
      </c>
    </row>
    <row r="2003" spans="1:16" x14ac:dyDescent="0.35">
      <c r="A2003" s="51" t="str">
        <f t="shared" si="93"/>
        <v/>
      </c>
      <c r="B2003" s="102"/>
      <c r="C2003" s="4"/>
      <c r="D2003" s="14"/>
      <c r="E2003" s="14"/>
      <c r="F2003" s="14"/>
      <c r="G2003" s="82"/>
      <c r="H2003" s="107" t="str">
        <f>IF(B2003&lt;&gt;"",IF(OR(O2003=0,O2003=999),"",SUMIFS($E$2:E2003,$A$2:A2003,A2003)-SUMIFS($F$2:F2003,$A$2:A2003,A2003)),"")</f>
        <v/>
      </c>
      <c r="I2003" s="109" t="str">
        <f t="shared" si="95"/>
        <v/>
      </c>
      <c r="J2003" s="113"/>
      <c r="K2003" s="90"/>
      <c r="L2003" s="73"/>
      <c r="M2003" s="69" t="str">
        <f>IF(C2003&lt;&gt;"",DailyLog!$S$3,"")</f>
        <v/>
      </c>
      <c r="N2003" s="56" t="str">
        <f t="shared" si="94"/>
        <v/>
      </c>
      <c r="O2003" s="53" t="str">
        <f>IF($B2003&lt;&gt;"",IF(ISNUMBER(_xlfn.XMATCH($B2003,Language!$A$6:$E$6)),0,IF(ISNUMBER(_xlfn.XMATCH($B2003,Language!$A$29:$E$29)),'Lista de Prestatarios'!$B$3,VLOOKUP(B2003,'Lista de Prestatarios'!$A$2:$B$500,2,FALSE))),"")</f>
        <v/>
      </c>
      <c r="P2003" s="58" t="str">
        <f>IF(B2003&lt;&gt;"",IF(OR(D2003&gt;0,G2003&gt;0),COUNTIF($B$2:B2003,B2003),COUNTIFS($B$2:B2003,B2003,$E$2:E2003,"&gt;0")),"")</f>
        <v/>
      </c>
    </row>
    <row r="2004" spans="1:16" x14ac:dyDescent="0.35">
      <c r="A2004" s="51" t="str">
        <f t="shared" si="93"/>
        <v/>
      </c>
      <c r="B2004" s="102"/>
      <c r="C2004" s="4"/>
      <c r="D2004" s="14"/>
      <c r="E2004" s="14"/>
      <c r="F2004" s="14"/>
      <c r="G2004" s="82"/>
      <c r="H2004" s="107" t="str">
        <f>IF(B2004&lt;&gt;"",IF(OR(O2004=0,O2004=999),"",SUMIFS($E$2:E2004,$A$2:A2004,A2004)-SUMIFS($F$2:F2004,$A$2:A2004,A2004)),"")</f>
        <v/>
      </c>
      <c r="I2004" s="109" t="str">
        <f t="shared" si="95"/>
        <v/>
      </c>
      <c r="J2004" s="113"/>
      <c r="K2004" s="90"/>
      <c r="L2004" s="73"/>
      <c r="M2004" s="69" t="str">
        <f>IF(C2004&lt;&gt;"",DailyLog!$S$3,"")</f>
        <v/>
      </c>
      <c r="N2004" s="56" t="str">
        <f t="shared" si="94"/>
        <v/>
      </c>
      <c r="O2004" s="53" t="str">
        <f>IF($B2004&lt;&gt;"",IF(ISNUMBER(_xlfn.XMATCH($B2004,Language!$A$6:$E$6)),0,IF(ISNUMBER(_xlfn.XMATCH($B2004,Language!$A$29:$E$29)),'Lista de Prestatarios'!$B$3,VLOOKUP(B2004,'Lista de Prestatarios'!$A$2:$B$500,2,FALSE))),"")</f>
        <v/>
      </c>
      <c r="P2004" s="58" t="str">
        <f>IF(B2004&lt;&gt;"",IF(OR(D2004&gt;0,G2004&gt;0),COUNTIF($B$2:B2004,B2004),COUNTIFS($B$2:B2004,B2004,$E$2:E2004,"&gt;0")),"")</f>
        <v/>
      </c>
    </row>
    <row r="2005" spans="1:16" x14ac:dyDescent="0.35">
      <c r="A2005" s="51" t="str">
        <f t="shared" si="93"/>
        <v/>
      </c>
      <c r="B2005" s="102"/>
      <c r="C2005" s="4"/>
      <c r="D2005" s="14"/>
      <c r="E2005" s="14"/>
      <c r="F2005" s="14"/>
      <c r="G2005" s="82"/>
      <c r="H2005" s="107" t="str">
        <f>IF(B2005&lt;&gt;"",IF(OR(O2005=0,O2005=999),"",SUMIFS($E$2:E2005,$A$2:A2005,A2005)-SUMIFS($F$2:F2005,$A$2:A2005,A2005)),"")</f>
        <v/>
      </c>
      <c r="I2005" s="109" t="str">
        <f t="shared" si="95"/>
        <v/>
      </c>
      <c r="J2005" s="113"/>
      <c r="K2005" s="90"/>
      <c r="L2005" s="73"/>
      <c r="M2005" s="69" t="str">
        <f>IF(C2005&lt;&gt;"",DailyLog!$S$3,"")</f>
        <v/>
      </c>
      <c r="N2005" s="56" t="str">
        <f t="shared" si="94"/>
        <v/>
      </c>
      <c r="O2005" s="53" t="str">
        <f>IF($B2005&lt;&gt;"",IF(ISNUMBER(_xlfn.XMATCH($B2005,Language!$A$6:$E$6)),0,IF(ISNUMBER(_xlfn.XMATCH($B2005,Language!$A$29:$E$29)),'Lista de Prestatarios'!$B$3,VLOOKUP(B2005,'Lista de Prestatarios'!$A$2:$B$500,2,FALSE))),"")</f>
        <v/>
      </c>
      <c r="P2005" s="58" t="str">
        <f>IF(B2005&lt;&gt;"",IF(OR(D2005&gt;0,G2005&gt;0),COUNTIF($B$2:B2005,B2005),COUNTIFS($B$2:B2005,B2005,$E$2:E2005,"&gt;0")),"")</f>
        <v/>
      </c>
    </row>
    <row r="2006" spans="1:16" x14ac:dyDescent="0.35">
      <c r="A2006" s="51" t="str">
        <f t="shared" si="93"/>
        <v/>
      </c>
      <c r="B2006" s="102"/>
      <c r="C2006" s="4"/>
      <c r="D2006" s="14"/>
      <c r="E2006" s="14"/>
      <c r="F2006" s="14"/>
      <c r="G2006" s="82"/>
      <c r="H2006" s="107" t="str">
        <f>IF(B2006&lt;&gt;"",IF(OR(O2006=0,O2006=999),"",SUMIFS($E$2:E2006,$A$2:A2006,A2006)-SUMIFS($F$2:F2006,$A$2:A2006,A2006)),"")</f>
        <v/>
      </c>
      <c r="I2006" s="109" t="str">
        <f t="shared" si="95"/>
        <v/>
      </c>
      <c r="J2006" s="113"/>
      <c r="K2006" s="90"/>
      <c r="L2006" s="73"/>
      <c r="M2006" s="69" t="str">
        <f>IF(C2006&lt;&gt;"",DailyLog!$S$3,"")</f>
        <v/>
      </c>
      <c r="N2006" s="56" t="str">
        <f t="shared" si="94"/>
        <v/>
      </c>
      <c r="O2006" s="53" t="str">
        <f>IF($B2006&lt;&gt;"",IF(ISNUMBER(_xlfn.XMATCH($B2006,Language!$A$6:$E$6)),0,IF(ISNUMBER(_xlfn.XMATCH($B2006,Language!$A$29:$E$29)),'Lista de Prestatarios'!$B$3,VLOOKUP(B2006,'Lista de Prestatarios'!$A$2:$B$500,2,FALSE))),"")</f>
        <v/>
      </c>
      <c r="P2006" s="58" t="str">
        <f>IF(B2006&lt;&gt;"",IF(OR(D2006&gt;0,G2006&gt;0),COUNTIF($B$2:B2006,B2006),COUNTIFS($B$2:B2006,B2006,$E$2:E2006,"&gt;0")),"")</f>
        <v/>
      </c>
    </row>
    <row r="2007" spans="1:16" x14ac:dyDescent="0.35">
      <c r="A2007" s="51" t="str">
        <f t="shared" si="93"/>
        <v/>
      </c>
      <c r="B2007" s="102"/>
      <c r="C2007" s="4"/>
      <c r="D2007" s="14"/>
      <c r="E2007" s="14"/>
      <c r="F2007" s="14"/>
      <c r="G2007" s="82"/>
      <c r="H2007" s="107" t="str">
        <f>IF(B2007&lt;&gt;"",IF(OR(O2007=0,O2007=999),"",SUMIFS($E$2:E2007,$A$2:A2007,A2007)-SUMIFS($F$2:F2007,$A$2:A2007,A2007)),"")</f>
        <v/>
      </c>
      <c r="I2007" s="109" t="str">
        <f t="shared" si="95"/>
        <v/>
      </c>
      <c r="J2007" s="113"/>
      <c r="K2007" s="90"/>
      <c r="L2007" s="73"/>
      <c r="M2007" s="69" t="str">
        <f>IF(C2007&lt;&gt;"",DailyLog!$S$3,"")</f>
        <v/>
      </c>
      <c r="N2007" s="56" t="str">
        <f t="shared" si="94"/>
        <v/>
      </c>
      <c r="O2007" s="53" t="str">
        <f>IF($B2007&lt;&gt;"",IF(ISNUMBER(_xlfn.XMATCH($B2007,Language!$A$6:$E$6)),0,IF(ISNUMBER(_xlfn.XMATCH($B2007,Language!$A$29:$E$29)),'Lista de Prestatarios'!$B$3,VLOOKUP(B2007,'Lista de Prestatarios'!$A$2:$B$500,2,FALSE))),"")</f>
        <v/>
      </c>
      <c r="P2007" s="58" t="str">
        <f>IF(B2007&lt;&gt;"",IF(OR(D2007&gt;0,G2007&gt;0),COUNTIF($B$2:B2007,B2007),COUNTIFS($B$2:B2007,B2007,$E$2:E2007,"&gt;0")),"")</f>
        <v/>
      </c>
    </row>
    <row r="2008" spans="1:16" x14ac:dyDescent="0.35">
      <c r="A2008" s="51" t="str">
        <f t="shared" si="93"/>
        <v/>
      </c>
      <c r="B2008" s="102"/>
      <c r="C2008" s="4"/>
      <c r="D2008" s="14"/>
      <c r="E2008" s="14"/>
      <c r="F2008" s="14"/>
      <c r="G2008" s="82"/>
      <c r="H2008" s="107" t="str">
        <f>IF(B2008&lt;&gt;"",IF(OR(O2008=0,O2008=999),"",SUMIFS($E$2:E2008,$A$2:A2008,A2008)-SUMIFS($F$2:F2008,$A$2:A2008,A2008)),"")</f>
        <v/>
      </c>
      <c r="I2008" s="109" t="str">
        <f t="shared" si="95"/>
        <v/>
      </c>
      <c r="J2008" s="113"/>
      <c r="K2008" s="90"/>
      <c r="L2008" s="73"/>
      <c r="M2008" s="69" t="str">
        <f>IF(C2008&lt;&gt;"",DailyLog!$S$3,"")</f>
        <v/>
      </c>
      <c r="N2008" s="56" t="str">
        <f t="shared" si="94"/>
        <v/>
      </c>
      <c r="O2008" s="53" t="str">
        <f>IF($B2008&lt;&gt;"",IF(ISNUMBER(_xlfn.XMATCH($B2008,Language!$A$6:$E$6)),0,IF(ISNUMBER(_xlfn.XMATCH($B2008,Language!$A$29:$E$29)),'Lista de Prestatarios'!$B$3,VLOOKUP(B2008,'Lista de Prestatarios'!$A$2:$B$500,2,FALSE))),"")</f>
        <v/>
      </c>
      <c r="P2008" s="58" t="str">
        <f>IF(B2008&lt;&gt;"",IF(OR(D2008&gt;0,G2008&gt;0),COUNTIF($B$2:B2008,B2008),COUNTIFS($B$2:B2008,B2008,$E$2:E2008,"&gt;0")),"")</f>
        <v/>
      </c>
    </row>
    <row r="2009" spans="1:16" x14ac:dyDescent="0.35">
      <c r="A2009" s="51" t="str">
        <f t="shared" si="93"/>
        <v/>
      </c>
      <c r="B2009" s="102"/>
      <c r="C2009" s="4"/>
      <c r="D2009" s="14"/>
      <c r="E2009" s="14"/>
      <c r="F2009" s="14"/>
      <c r="G2009" s="82"/>
      <c r="H2009" s="107" t="str">
        <f>IF(B2009&lt;&gt;"",IF(OR(O2009=0,O2009=999),"",SUMIFS($E$2:E2009,$A$2:A2009,A2009)-SUMIFS($F$2:F2009,$A$2:A2009,A2009)),"")</f>
        <v/>
      </c>
      <c r="I2009" s="109" t="str">
        <f t="shared" si="95"/>
        <v/>
      </c>
      <c r="J2009" s="113"/>
      <c r="K2009" s="90"/>
      <c r="L2009" s="73"/>
      <c r="M2009" s="69" t="str">
        <f>IF(C2009&lt;&gt;"",DailyLog!$S$3,"")</f>
        <v/>
      </c>
      <c r="N2009" s="56" t="str">
        <f t="shared" si="94"/>
        <v/>
      </c>
      <c r="O2009" s="53" t="str">
        <f>IF($B2009&lt;&gt;"",IF(ISNUMBER(_xlfn.XMATCH($B2009,Language!$A$6:$E$6)),0,IF(ISNUMBER(_xlfn.XMATCH($B2009,Language!$A$29:$E$29)),'Lista de Prestatarios'!$B$3,VLOOKUP(B2009,'Lista de Prestatarios'!$A$2:$B$500,2,FALSE))),"")</f>
        <v/>
      </c>
      <c r="P2009" s="58" t="str">
        <f>IF(B2009&lt;&gt;"",IF(OR(D2009&gt;0,G2009&gt;0),COUNTIF($B$2:B2009,B2009),COUNTIFS($B$2:B2009,B2009,$E$2:E2009,"&gt;0")),"")</f>
        <v/>
      </c>
    </row>
    <row r="2010" spans="1:16" x14ac:dyDescent="0.35">
      <c r="A2010" s="51" t="str">
        <f t="shared" si="93"/>
        <v/>
      </c>
      <c r="B2010" s="102"/>
      <c r="C2010" s="4"/>
      <c r="D2010" s="14"/>
      <c r="E2010" s="14"/>
      <c r="F2010" s="14"/>
      <c r="G2010" s="82"/>
      <c r="H2010" s="107" t="str">
        <f>IF(B2010&lt;&gt;"",IF(OR(O2010=0,O2010=999),"",SUMIFS($E$2:E2010,$A$2:A2010,A2010)-SUMIFS($F$2:F2010,$A$2:A2010,A2010)),"")</f>
        <v/>
      </c>
      <c r="I2010" s="109" t="str">
        <f t="shared" si="95"/>
        <v/>
      </c>
      <c r="J2010" s="113"/>
      <c r="K2010" s="90"/>
      <c r="L2010" s="73"/>
      <c r="M2010" s="69" t="str">
        <f>IF(C2010&lt;&gt;"",DailyLog!$S$3,"")</f>
        <v/>
      </c>
      <c r="N2010" s="56" t="str">
        <f t="shared" si="94"/>
        <v/>
      </c>
      <c r="O2010" s="53" t="str">
        <f>IF($B2010&lt;&gt;"",IF(ISNUMBER(_xlfn.XMATCH($B2010,Language!$A$6:$E$6)),0,IF(ISNUMBER(_xlfn.XMATCH($B2010,Language!$A$29:$E$29)),'Lista de Prestatarios'!$B$3,VLOOKUP(B2010,'Lista de Prestatarios'!$A$2:$B$500,2,FALSE))),"")</f>
        <v/>
      </c>
      <c r="P2010" s="58" t="str">
        <f>IF(B2010&lt;&gt;"",IF(OR(D2010&gt;0,G2010&gt;0),COUNTIF($B$2:B2010,B2010),COUNTIFS($B$2:B2010,B2010,$E$2:E2010,"&gt;0")),"")</f>
        <v/>
      </c>
    </row>
    <row r="2011" spans="1:16" x14ac:dyDescent="0.35">
      <c r="A2011" s="51" t="str">
        <f t="shared" si="93"/>
        <v/>
      </c>
      <c r="B2011" s="102"/>
      <c r="C2011" s="4"/>
      <c r="D2011" s="14"/>
      <c r="E2011" s="14"/>
      <c r="F2011" s="14"/>
      <c r="G2011" s="82"/>
      <c r="H2011" s="107" t="str">
        <f>IF(B2011&lt;&gt;"",IF(OR(O2011=0,O2011=999),"",SUMIFS($E$2:E2011,$A$2:A2011,A2011)-SUMIFS($F$2:F2011,$A$2:A2011,A2011)),"")</f>
        <v/>
      </c>
      <c r="I2011" s="109" t="str">
        <f t="shared" si="95"/>
        <v/>
      </c>
      <c r="J2011" s="113"/>
      <c r="K2011" s="90"/>
      <c r="L2011" s="73"/>
      <c r="M2011" s="69" t="str">
        <f>IF(C2011&lt;&gt;"",DailyLog!$S$3,"")</f>
        <v/>
      </c>
      <c r="N2011" s="56" t="str">
        <f t="shared" si="94"/>
        <v/>
      </c>
      <c r="O2011" s="53" t="str">
        <f>IF($B2011&lt;&gt;"",IF(ISNUMBER(_xlfn.XMATCH($B2011,Language!$A$6:$E$6)),0,IF(ISNUMBER(_xlfn.XMATCH($B2011,Language!$A$29:$E$29)),'Lista de Prestatarios'!$B$3,VLOOKUP(B2011,'Lista de Prestatarios'!$A$2:$B$500,2,FALSE))),"")</f>
        <v/>
      </c>
      <c r="P2011" s="58" t="str">
        <f>IF(B2011&lt;&gt;"",IF(OR(D2011&gt;0,G2011&gt;0),COUNTIF($B$2:B2011,B2011),COUNTIFS($B$2:B2011,B2011,$E$2:E2011,"&gt;0")),"")</f>
        <v/>
      </c>
    </row>
    <row r="2012" spans="1:16" x14ac:dyDescent="0.35">
      <c r="A2012" s="51" t="str">
        <f t="shared" si="93"/>
        <v/>
      </c>
      <c r="B2012" s="102"/>
      <c r="C2012" s="4"/>
      <c r="D2012" s="14"/>
      <c r="E2012" s="14"/>
      <c r="F2012" s="14"/>
      <c r="G2012" s="82"/>
      <c r="H2012" s="107" t="str">
        <f>IF(B2012&lt;&gt;"",IF(OR(O2012=0,O2012=999),"",SUMIFS($E$2:E2012,$A$2:A2012,A2012)-SUMIFS($F$2:F2012,$A$2:A2012,A2012)),"")</f>
        <v/>
      </c>
      <c r="I2012" s="109" t="str">
        <f t="shared" si="95"/>
        <v/>
      </c>
      <c r="J2012" s="113"/>
      <c r="K2012" s="90"/>
      <c r="L2012" s="73"/>
      <c r="M2012" s="69" t="str">
        <f>IF(C2012&lt;&gt;"",DailyLog!$S$3,"")</f>
        <v/>
      </c>
      <c r="N2012" s="56" t="str">
        <f t="shared" si="94"/>
        <v/>
      </c>
      <c r="O2012" s="53" t="str">
        <f>IF($B2012&lt;&gt;"",IF(ISNUMBER(_xlfn.XMATCH($B2012,Language!$A$6:$E$6)),0,IF(ISNUMBER(_xlfn.XMATCH($B2012,Language!$A$29:$E$29)),'Lista de Prestatarios'!$B$3,VLOOKUP(B2012,'Lista de Prestatarios'!$A$2:$B$500,2,FALSE))),"")</f>
        <v/>
      </c>
      <c r="P2012" s="58" t="str">
        <f>IF(B2012&lt;&gt;"",IF(OR(D2012&gt;0,G2012&gt;0),COUNTIF($B$2:B2012,B2012),COUNTIFS($B$2:B2012,B2012,$E$2:E2012,"&gt;0")),"")</f>
        <v/>
      </c>
    </row>
    <row r="2013" spans="1:16" x14ac:dyDescent="0.35">
      <c r="A2013" s="51" t="str">
        <f t="shared" si="93"/>
        <v/>
      </c>
      <c r="B2013" s="102"/>
      <c r="C2013" s="4"/>
      <c r="D2013" s="14"/>
      <c r="E2013" s="14"/>
      <c r="F2013" s="14"/>
      <c r="G2013" s="82"/>
      <c r="H2013" s="107" t="str">
        <f>IF(B2013&lt;&gt;"",IF(OR(O2013=0,O2013=999),"",SUMIFS($E$2:E2013,$A$2:A2013,A2013)-SUMIFS($F$2:F2013,$A$2:A2013,A2013)),"")</f>
        <v/>
      </c>
      <c r="I2013" s="109" t="str">
        <f t="shared" si="95"/>
        <v/>
      </c>
      <c r="J2013" s="113"/>
      <c r="K2013" s="90"/>
      <c r="L2013" s="73"/>
      <c r="M2013" s="69" t="str">
        <f>IF(C2013&lt;&gt;"",DailyLog!$S$3,"")</f>
        <v/>
      </c>
      <c r="N2013" s="56" t="str">
        <f t="shared" si="94"/>
        <v/>
      </c>
      <c r="O2013" s="53" t="str">
        <f>IF($B2013&lt;&gt;"",IF(ISNUMBER(_xlfn.XMATCH($B2013,Language!$A$6:$E$6)),0,IF(ISNUMBER(_xlfn.XMATCH($B2013,Language!$A$29:$E$29)),'Lista de Prestatarios'!$B$3,VLOOKUP(B2013,'Lista de Prestatarios'!$A$2:$B$500,2,FALSE))),"")</f>
        <v/>
      </c>
      <c r="P2013" s="58" t="str">
        <f>IF(B2013&lt;&gt;"",IF(OR(D2013&gt;0,G2013&gt;0),COUNTIF($B$2:B2013,B2013),COUNTIFS($B$2:B2013,B2013,$E$2:E2013,"&gt;0")),"")</f>
        <v/>
      </c>
    </row>
    <row r="2014" spans="1:16" x14ac:dyDescent="0.35">
      <c r="A2014" s="51" t="str">
        <f t="shared" si="93"/>
        <v/>
      </c>
      <c r="B2014" s="102"/>
      <c r="C2014" s="4"/>
      <c r="D2014" s="14"/>
      <c r="E2014" s="14"/>
      <c r="F2014" s="14"/>
      <c r="G2014" s="82"/>
      <c r="H2014" s="107" t="str">
        <f>IF(B2014&lt;&gt;"",IF(OR(O2014=0,O2014=999),"",SUMIFS($E$2:E2014,$A$2:A2014,A2014)-SUMIFS($F$2:F2014,$A$2:A2014,A2014)),"")</f>
        <v/>
      </c>
      <c r="I2014" s="109" t="str">
        <f t="shared" si="95"/>
        <v/>
      </c>
      <c r="J2014" s="113"/>
      <c r="K2014" s="90"/>
      <c r="L2014" s="73"/>
      <c r="M2014" s="69" t="str">
        <f>IF(C2014&lt;&gt;"",DailyLog!$S$3,"")</f>
        <v/>
      </c>
      <c r="N2014" s="56" t="str">
        <f t="shared" si="94"/>
        <v/>
      </c>
      <c r="O2014" s="53" t="str">
        <f>IF($B2014&lt;&gt;"",IF(ISNUMBER(_xlfn.XMATCH($B2014,Language!$A$6:$E$6)),0,IF(ISNUMBER(_xlfn.XMATCH($B2014,Language!$A$29:$E$29)),'Lista de Prestatarios'!$B$3,VLOOKUP(B2014,'Lista de Prestatarios'!$A$2:$B$500,2,FALSE))),"")</f>
        <v/>
      </c>
      <c r="P2014" s="58" t="str">
        <f>IF(B2014&lt;&gt;"",IF(OR(D2014&gt;0,G2014&gt;0),COUNTIF($B$2:B2014,B2014),COUNTIFS($B$2:B2014,B2014,$E$2:E2014,"&gt;0")),"")</f>
        <v/>
      </c>
    </row>
    <row r="2015" spans="1:16" x14ac:dyDescent="0.35">
      <c r="A2015" s="51" t="str">
        <f t="shared" si="93"/>
        <v/>
      </c>
      <c r="B2015" s="102"/>
      <c r="C2015" s="4"/>
      <c r="D2015" s="14"/>
      <c r="E2015" s="14"/>
      <c r="F2015" s="14"/>
      <c r="G2015" s="82"/>
      <c r="H2015" s="107" t="str">
        <f>IF(B2015&lt;&gt;"",IF(OR(O2015=0,O2015=999),"",SUMIFS($E$2:E2015,$A$2:A2015,A2015)-SUMIFS($F$2:F2015,$A$2:A2015,A2015)),"")</f>
        <v/>
      </c>
      <c r="I2015" s="109" t="str">
        <f t="shared" si="95"/>
        <v/>
      </c>
      <c r="J2015" s="113"/>
      <c r="K2015" s="90"/>
      <c r="L2015" s="73"/>
      <c r="M2015" s="69" t="str">
        <f>IF(C2015&lt;&gt;"",DailyLog!$S$3,"")</f>
        <v/>
      </c>
      <c r="N2015" s="56" t="str">
        <f t="shared" si="94"/>
        <v/>
      </c>
      <c r="O2015" s="53" t="str">
        <f>IF($B2015&lt;&gt;"",IF(ISNUMBER(_xlfn.XMATCH($B2015,Language!$A$6:$E$6)),0,IF(ISNUMBER(_xlfn.XMATCH($B2015,Language!$A$29:$E$29)),'Lista de Prestatarios'!$B$3,VLOOKUP(B2015,'Lista de Prestatarios'!$A$2:$B$500,2,FALSE))),"")</f>
        <v/>
      </c>
      <c r="P2015" s="58" t="str">
        <f>IF(B2015&lt;&gt;"",IF(OR(D2015&gt;0,G2015&gt;0),COUNTIF($B$2:B2015,B2015),COUNTIFS($B$2:B2015,B2015,$E$2:E2015,"&gt;0")),"")</f>
        <v/>
      </c>
    </row>
    <row r="2016" spans="1:16" x14ac:dyDescent="0.35">
      <c r="A2016" s="51" t="str">
        <f t="shared" si="93"/>
        <v/>
      </c>
      <c r="B2016" s="102"/>
      <c r="C2016" s="4"/>
      <c r="D2016" s="14"/>
      <c r="E2016" s="14"/>
      <c r="F2016" s="14"/>
      <c r="G2016" s="82"/>
      <c r="H2016" s="107" t="str">
        <f>IF(B2016&lt;&gt;"",IF(OR(O2016=0,O2016=999),"",SUMIFS($E$2:E2016,$A$2:A2016,A2016)-SUMIFS($F$2:F2016,$A$2:A2016,A2016)),"")</f>
        <v/>
      </c>
      <c r="I2016" s="109" t="str">
        <f t="shared" si="95"/>
        <v/>
      </c>
      <c r="J2016" s="113"/>
      <c r="K2016" s="90"/>
      <c r="L2016" s="73"/>
      <c r="M2016" s="69" t="str">
        <f>IF(C2016&lt;&gt;"",DailyLog!$S$3,"")</f>
        <v/>
      </c>
      <c r="N2016" s="56" t="str">
        <f t="shared" si="94"/>
        <v/>
      </c>
      <c r="O2016" s="53" t="str">
        <f>IF($B2016&lt;&gt;"",IF(ISNUMBER(_xlfn.XMATCH($B2016,Language!$A$6:$E$6)),0,IF(ISNUMBER(_xlfn.XMATCH($B2016,Language!$A$29:$E$29)),'Lista de Prestatarios'!$B$3,VLOOKUP(B2016,'Lista de Prestatarios'!$A$2:$B$500,2,FALSE))),"")</f>
        <v/>
      </c>
      <c r="P2016" s="58" t="str">
        <f>IF(B2016&lt;&gt;"",IF(OR(D2016&gt;0,G2016&gt;0),COUNTIF($B$2:B2016,B2016),COUNTIFS($B$2:B2016,B2016,$E$2:E2016,"&gt;0")),"")</f>
        <v/>
      </c>
    </row>
    <row r="2017" spans="1:16" x14ac:dyDescent="0.35">
      <c r="A2017" s="51" t="str">
        <f t="shared" si="93"/>
        <v/>
      </c>
      <c r="B2017" s="102"/>
      <c r="C2017" s="4"/>
      <c r="D2017" s="14"/>
      <c r="E2017" s="14"/>
      <c r="F2017" s="14"/>
      <c r="G2017" s="82"/>
      <c r="H2017" s="107" t="str">
        <f>IF(B2017&lt;&gt;"",IF(OR(O2017=0,O2017=999),"",SUMIFS($E$2:E2017,$A$2:A2017,A2017)-SUMIFS($F$2:F2017,$A$2:A2017,A2017)),"")</f>
        <v/>
      </c>
      <c r="I2017" s="109" t="str">
        <f t="shared" si="95"/>
        <v/>
      </c>
      <c r="J2017" s="113"/>
      <c r="K2017" s="90"/>
      <c r="L2017" s="73"/>
      <c r="M2017" s="69" t="str">
        <f>IF(C2017&lt;&gt;"",DailyLog!$S$3,"")</f>
        <v/>
      </c>
      <c r="N2017" s="56" t="str">
        <f t="shared" si="94"/>
        <v/>
      </c>
      <c r="O2017" s="53" t="str">
        <f>IF($B2017&lt;&gt;"",IF(ISNUMBER(_xlfn.XMATCH($B2017,Language!$A$6:$E$6)),0,IF(ISNUMBER(_xlfn.XMATCH($B2017,Language!$A$29:$E$29)),'Lista de Prestatarios'!$B$3,VLOOKUP(B2017,'Lista de Prestatarios'!$A$2:$B$500,2,FALSE))),"")</f>
        <v/>
      </c>
      <c r="P2017" s="58" t="str">
        <f>IF(B2017&lt;&gt;"",IF(OR(D2017&gt;0,G2017&gt;0),COUNTIF($B$2:B2017,B2017),COUNTIFS($B$2:B2017,B2017,$E$2:E2017,"&gt;0")),"")</f>
        <v/>
      </c>
    </row>
    <row r="2018" spans="1:16" x14ac:dyDescent="0.35">
      <c r="A2018" s="51" t="str">
        <f t="shared" si="93"/>
        <v/>
      </c>
      <c r="B2018" s="102"/>
      <c r="C2018" s="4"/>
      <c r="D2018" s="14"/>
      <c r="E2018" s="14"/>
      <c r="F2018" s="14"/>
      <c r="G2018" s="82"/>
      <c r="H2018" s="107" t="str">
        <f>IF(B2018&lt;&gt;"",IF(OR(O2018=0,O2018=999),"",SUMIFS($E$2:E2018,$A$2:A2018,A2018)-SUMIFS($F$2:F2018,$A$2:A2018,A2018)),"")</f>
        <v/>
      </c>
      <c r="I2018" s="109" t="str">
        <f t="shared" si="95"/>
        <v/>
      </c>
      <c r="J2018" s="113"/>
      <c r="K2018" s="90"/>
      <c r="L2018" s="73"/>
      <c r="M2018" s="69" t="str">
        <f>IF(C2018&lt;&gt;"",DailyLog!$S$3,"")</f>
        <v/>
      </c>
      <c r="N2018" s="56" t="str">
        <f t="shared" si="94"/>
        <v/>
      </c>
      <c r="O2018" s="53" t="str">
        <f>IF($B2018&lt;&gt;"",IF(ISNUMBER(_xlfn.XMATCH($B2018,Language!$A$6:$E$6)),0,IF(ISNUMBER(_xlfn.XMATCH($B2018,Language!$A$29:$E$29)),'Lista de Prestatarios'!$B$3,VLOOKUP(B2018,'Lista de Prestatarios'!$A$2:$B$500,2,FALSE))),"")</f>
        <v/>
      </c>
      <c r="P2018" s="58" t="str">
        <f>IF(B2018&lt;&gt;"",IF(OR(D2018&gt;0,G2018&gt;0),COUNTIF($B$2:B2018,B2018),COUNTIFS($B$2:B2018,B2018,$E$2:E2018,"&gt;0")),"")</f>
        <v/>
      </c>
    </row>
    <row r="2019" spans="1:16" x14ac:dyDescent="0.35">
      <c r="A2019" s="51" t="str">
        <f t="shared" si="93"/>
        <v/>
      </c>
      <c r="B2019" s="102"/>
      <c r="C2019" s="4"/>
      <c r="D2019" s="14"/>
      <c r="E2019" s="14"/>
      <c r="F2019" s="14"/>
      <c r="G2019" s="82"/>
      <c r="H2019" s="107" t="str">
        <f>IF(B2019&lt;&gt;"",IF(OR(O2019=0,O2019=999),"",SUMIFS($E$2:E2019,$A$2:A2019,A2019)-SUMIFS($F$2:F2019,$A$2:A2019,A2019)),"")</f>
        <v/>
      </c>
      <c r="I2019" s="109" t="str">
        <f t="shared" si="95"/>
        <v/>
      </c>
      <c r="J2019" s="113"/>
      <c r="K2019" s="90"/>
      <c r="L2019" s="73"/>
      <c r="M2019" s="69" t="str">
        <f>IF(C2019&lt;&gt;"",DailyLog!$S$3,"")</f>
        <v/>
      </c>
      <c r="N2019" s="56" t="str">
        <f t="shared" si="94"/>
        <v/>
      </c>
      <c r="O2019" s="53" t="str">
        <f>IF($B2019&lt;&gt;"",IF(ISNUMBER(_xlfn.XMATCH($B2019,Language!$A$6:$E$6)),0,IF(ISNUMBER(_xlfn.XMATCH($B2019,Language!$A$29:$E$29)),'Lista de Prestatarios'!$B$3,VLOOKUP(B2019,'Lista de Prestatarios'!$A$2:$B$500,2,FALSE))),"")</f>
        <v/>
      </c>
      <c r="P2019" s="58" t="str">
        <f>IF(B2019&lt;&gt;"",IF(OR(D2019&gt;0,G2019&gt;0),COUNTIF($B$2:B2019,B2019),COUNTIFS($B$2:B2019,B2019,$E$2:E2019,"&gt;0")),"")</f>
        <v/>
      </c>
    </row>
    <row r="2020" spans="1:16" x14ac:dyDescent="0.35">
      <c r="A2020" s="51" t="str">
        <f t="shared" si="93"/>
        <v/>
      </c>
      <c r="B2020" s="102"/>
      <c r="C2020" s="4"/>
      <c r="D2020" s="14"/>
      <c r="E2020" s="14"/>
      <c r="F2020" s="14"/>
      <c r="G2020" s="82"/>
      <c r="H2020" s="107" t="str">
        <f>IF(B2020&lt;&gt;"",IF(OR(O2020=0,O2020=999),"",SUMIFS($E$2:E2020,$A$2:A2020,A2020)-SUMIFS($F$2:F2020,$A$2:A2020,A2020)),"")</f>
        <v/>
      </c>
      <c r="I2020" s="109" t="str">
        <f t="shared" si="95"/>
        <v/>
      </c>
      <c r="J2020" s="113"/>
      <c r="K2020" s="90"/>
      <c r="L2020" s="73"/>
      <c r="M2020" s="69" t="str">
        <f>IF(C2020&lt;&gt;"",DailyLog!$S$3,"")</f>
        <v/>
      </c>
      <c r="N2020" s="56" t="str">
        <f t="shared" si="94"/>
        <v/>
      </c>
      <c r="O2020" s="53" t="str">
        <f>IF($B2020&lt;&gt;"",IF(ISNUMBER(_xlfn.XMATCH($B2020,Language!$A$6:$E$6)),0,IF(ISNUMBER(_xlfn.XMATCH($B2020,Language!$A$29:$E$29)),'Lista de Prestatarios'!$B$3,VLOOKUP(B2020,'Lista de Prestatarios'!$A$2:$B$500,2,FALSE))),"")</f>
        <v/>
      </c>
      <c r="P2020" s="58" t="str">
        <f>IF(B2020&lt;&gt;"",IF(OR(D2020&gt;0,G2020&gt;0),COUNTIF($B$2:B2020,B2020),COUNTIFS($B$2:B2020,B2020,$E$2:E2020,"&gt;0")),"")</f>
        <v/>
      </c>
    </row>
    <row r="2021" spans="1:16" x14ac:dyDescent="0.35">
      <c r="A2021" s="51" t="str">
        <f t="shared" si="93"/>
        <v/>
      </c>
      <c r="B2021" s="102"/>
      <c r="C2021" s="4"/>
      <c r="D2021" s="14"/>
      <c r="E2021" s="14"/>
      <c r="F2021" s="14"/>
      <c r="G2021" s="82"/>
      <c r="H2021" s="107" t="str">
        <f>IF(B2021&lt;&gt;"",IF(OR(O2021=0,O2021=999),"",SUMIFS($E$2:E2021,$A$2:A2021,A2021)-SUMIFS($F$2:F2021,$A$2:A2021,A2021)),"")</f>
        <v/>
      </c>
      <c r="I2021" s="109" t="str">
        <f t="shared" si="95"/>
        <v/>
      </c>
      <c r="J2021" s="113"/>
      <c r="K2021" s="90"/>
      <c r="L2021" s="73"/>
      <c r="M2021" s="69" t="str">
        <f>IF(C2021&lt;&gt;"",DailyLog!$S$3,"")</f>
        <v/>
      </c>
      <c r="N2021" s="56" t="str">
        <f t="shared" si="94"/>
        <v/>
      </c>
      <c r="O2021" s="53" t="str">
        <f>IF($B2021&lt;&gt;"",IF(ISNUMBER(_xlfn.XMATCH($B2021,Language!$A$6:$E$6)),0,IF(ISNUMBER(_xlfn.XMATCH($B2021,Language!$A$29:$E$29)),'Lista de Prestatarios'!$B$3,VLOOKUP(B2021,'Lista de Prestatarios'!$A$2:$B$500,2,FALSE))),"")</f>
        <v/>
      </c>
      <c r="P2021" s="58" t="str">
        <f>IF(B2021&lt;&gt;"",IF(OR(D2021&gt;0,G2021&gt;0),COUNTIF($B$2:B2021,B2021),COUNTIFS($B$2:B2021,B2021,$E$2:E2021,"&gt;0")),"")</f>
        <v/>
      </c>
    </row>
    <row r="2022" spans="1:16" x14ac:dyDescent="0.35">
      <c r="A2022" s="51" t="str">
        <f t="shared" si="93"/>
        <v/>
      </c>
      <c r="B2022" s="102"/>
      <c r="C2022" s="4"/>
      <c r="D2022" s="14"/>
      <c r="E2022" s="14"/>
      <c r="F2022" s="14"/>
      <c r="G2022" s="82"/>
      <c r="H2022" s="107" t="str">
        <f>IF(B2022&lt;&gt;"",IF(OR(O2022=0,O2022=999),"",SUMIFS($E$2:E2022,$A$2:A2022,A2022)-SUMIFS($F$2:F2022,$A$2:A2022,A2022)),"")</f>
        <v/>
      </c>
      <c r="I2022" s="109" t="str">
        <f t="shared" si="95"/>
        <v/>
      </c>
      <c r="J2022" s="113"/>
      <c r="K2022" s="90"/>
      <c r="L2022" s="73"/>
      <c r="M2022" s="69" t="str">
        <f>IF(C2022&lt;&gt;"",DailyLog!$S$3,"")</f>
        <v/>
      </c>
      <c r="N2022" s="56" t="str">
        <f t="shared" si="94"/>
        <v/>
      </c>
      <c r="O2022" s="53" t="str">
        <f>IF($B2022&lt;&gt;"",IF(ISNUMBER(_xlfn.XMATCH($B2022,Language!$A$6:$E$6)),0,IF(ISNUMBER(_xlfn.XMATCH($B2022,Language!$A$29:$E$29)),'Lista de Prestatarios'!$B$3,VLOOKUP(B2022,'Lista de Prestatarios'!$A$2:$B$500,2,FALSE))),"")</f>
        <v/>
      </c>
      <c r="P2022" s="58" t="str">
        <f>IF(B2022&lt;&gt;"",IF(OR(D2022&gt;0,G2022&gt;0),COUNTIF($B$2:B2022,B2022),COUNTIFS($B$2:B2022,B2022,$E$2:E2022,"&gt;0")),"")</f>
        <v/>
      </c>
    </row>
    <row r="2023" spans="1:16" x14ac:dyDescent="0.35">
      <c r="A2023" s="51" t="str">
        <f t="shared" si="93"/>
        <v/>
      </c>
      <c r="B2023" s="102"/>
      <c r="C2023" s="4"/>
      <c r="D2023" s="14"/>
      <c r="E2023" s="14"/>
      <c r="F2023" s="14"/>
      <c r="G2023" s="82"/>
      <c r="H2023" s="107" t="str">
        <f>IF(B2023&lt;&gt;"",IF(OR(O2023=0,O2023=999),"",SUMIFS($E$2:E2023,$A$2:A2023,A2023)-SUMIFS($F$2:F2023,$A$2:A2023,A2023)),"")</f>
        <v/>
      </c>
      <c r="I2023" s="109" t="str">
        <f t="shared" si="95"/>
        <v/>
      </c>
      <c r="J2023" s="113"/>
      <c r="K2023" s="90"/>
      <c r="L2023" s="73"/>
      <c r="M2023" s="69" t="str">
        <f>IF(C2023&lt;&gt;"",DailyLog!$S$3,"")</f>
        <v/>
      </c>
      <c r="N2023" s="56" t="str">
        <f t="shared" si="94"/>
        <v/>
      </c>
      <c r="O2023" s="53" t="str">
        <f>IF($B2023&lt;&gt;"",IF(ISNUMBER(_xlfn.XMATCH($B2023,Language!$A$6:$E$6)),0,IF(ISNUMBER(_xlfn.XMATCH($B2023,Language!$A$29:$E$29)),'Lista de Prestatarios'!$B$3,VLOOKUP(B2023,'Lista de Prestatarios'!$A$2:$B$500,2,FALSE))),"")</f>
        <v/>
      </c>
      <c r="P2023" s="58" t="str">
        <f>IF(B2023&lt;&gt;"",IF(OR(D2023&gt;0,G2023&gt;0),COUNTIF($B$2:B2023,B2023),COUNTIFS($B$2:B2023,B2023,$E$2:E2023,"&gt;0")),"")</f>
        <v/>
      </c>
    </row>
    <row r="2024" spans="1:16" x14ac:dyDescent="0.35">
      <c r="A2024" s="51" t="str">
        <f t="shared" si="93"/>
        <v/>
      </c>
      <c r="B2024" s="102"/>
      <c r="C2024" s="4"/>
      <c r="D2024" s="14"/>
      <c r="E2024" s="14"/>
      <c r="F2024" s="14"/>
      <c r="G2024" s="82"/>
      <c r="H2024" s="107" t="str">
        <f>IF(B2024&lt;&gt;"",IF(OR(O2024=0,O2024=999),"",SUMIFS($E$2:E2024,$A$2:A2024,A2024)-SUMIFS($F$2:F2024,$A$2:A2024,A2024)),"")</f>
        <v/>
      </c>
      <c r="I2024" s="109" t="str">
        <f t="shared" si="95"/>
        <v/>
      </c>
      <c r="J2024" s="113"/>
      <c r="K2024" s="90"/>
      <c r="L2024" s="73"/>
      <c r="M2024" s="69" t="str">
        <f>IF(C2024&lt;&gt;"",DailyLog!$S$3,"")</f>
        <v/>
      </c>
      <c r="N2024" s="56" t="str">
        <f t="shared" si="94"/>
        <v/>
      </c>
      <c r="O2024" s="53" t="str">
        <f>IF($B2024&lt;&gt;"",IF(ISNUMBER(_xlfn.XMATCH($B2024,Language!$A$6:$E$6)),0,IF(ISNUMBER(_xlfn.XMATCH($B2024,Language!$A$29:$E$29)),'Lista de Prestatarios'!$B$3,VLOOKUP(B2024,'Lista de Prestatarios'!$A$2:$B$500,2,FALSE))),"")</f>
        <v/>
      </c>
      <c r="P2024" s="58" t="str">
        <f>IF(B2024&lt;&gt;"",IF(OR(D2024&gt;0,G2024&gt;0),COUNTIF($B$2:B2024,B2024),COUNTIFS($B$2:B2024,B2024,$E$2:E2024,"&gt;0")),"")</f>
        <v/>
      </c>
    </row>
    <row r="2025" spans="1:16" x14ac:dyDescent="0.35">
      <c r="A2025" s="51" t="str">
        <f t="shared" si="93"/>
        <v/>
      </c>
      <c r="B2025" s="102"/>
      <c r="C2025" s="4"/>
      <c r="D2025" s="14"/>
      <c r="E2025" s="14"/>
      <c r="F2025" s="14"/>
      <c r="G2025" s="82"/>
      <c r="H2025" s="107" t="str">
        <f>IF(B2025&lt;&gt;"",IF(OR(O2025=0,O2025=999),"",SUMIFS($E$2:E2025,$A$2:A2025,A2025)-SUMIFS($F$2:F2025,$A$2:A2025,A2025)),"")</f>
        <v/>
      </c>
      <c r="I2025" s="109" t="str">
        <f t="shared" si="95"/>
        <v/>
      </c>
      <c r="J2025" s="113"/>
      <c r="K2025" s="90"/>
      <c r="L2025" s="73"/>
      <c r="M2025" s="69" t="str">
        <f>IF(C2025&lt;&gt;"",DailyLog!$S$3,"")</f>
        <v/>
      </c>
      <c r="N2025" s="56" t="str">
        <f t="shared" si="94"/>
        <v/>
      </c>
      <c r="O2025" s="53" t="str">
        <f>IF($B2025&lt;&gt;"",IF(ISNUMBER(_xlfn.XMATCH($B2025,Language!$A$6:$E$6)),0,IF(ISNUMBER(_xlfn.XMATCH($B2025,Language!$A$29:$E$29)),'Lista de Prestatarios'!$B$3,VLOOKUP(B2025,'Lista de Prestatarios'!$A$2:$B$500,2,FALSE))),"")</f>
        <v/>
      </c>
      <c r="P2025" s="58" t="str">
        <f>IF(B2025&lt;&gt;"",IF(OR(D2025&gt;0,G2025&gt;0),COUNTIF($B$2:B2025,B2025),COUNTIFS($B$2:B2025,B2025,$E$2:E2025,"&gt;0")),"")</f>
        <v/>
      </c>
    </row>
    <row r="2026" spans="1:16" x14ac:dyDescent="0.35">
      <c r="A2026" s="51" t="str">
        <f t="shared" si="93"/>
        <v/>
      </c>
      <c r="B2026" s="102"/>
      <c r="C2026" s="4"/>
      <c r="D2026" s="14"/>
      <c r="E2026" s="14"/>
      <c r="F2026" s="14"/>
      <c r="G2026" s="82"/>
      <c r="H2026" s="107" t="str">
        <f>IF(B2026&lt;&gt;"",IF(OR(O2026=0,O2026=999),"",SUMIFS($E$2:E2026,$A$2:A2026,A2026)-SUMIFS($F$2:F2026,$A$2:A2026,A2026)),"")</f>
        <v/>
      </c>
      <c r="I2026" s="109" t="str">
        <f t="shared" si="95"/>
        <v/>
      </c>
      <c r="J2026" s="113"/>
      <c r="K2026" s="90"/>
      <c r="L2026" s="73"/>
      <c r="M2026" s="69" t="str">
        <f>IF(C2026&lt;&gt;"",DailyLog!$S$3,"")</f>
        <v/>
      </c>
      <c r="N2026" s="56" t="str">
        <f t="shared" si="94"/>
        <v/>
      </c>
      <c r="O2026" s="53" t="str">
        <f>IF($B2026&lt;&gt;"",IF(ISNUMBER(_xlfn.XMATCH($B2026,Language!$A$6:$E$6)),0,IF(ISNUMBER(_xlfn.XMATCH($B2026,Language!$A$29:$E$29)),'Lista de Prestatarios'!$B$3,VLOOKUP(B2026,'Lista de Prestatarios'!$A$2:$B$500,2,FALSE))),"")</f>
        <v/>
      </c>
      <c r="P2026" s="58" t="str">
        <f>IF(B2026&lt;&gt;"",IF(OR(D2026&gt;0,G2026&gt;0),COUNTIF($B$2:B2026,B2026),COUNTIFS($B$2:B2026,B2026,$E$2:E2026,"&gt;0")),"")</f>
        <v/>
      </c>
    </row>
    <row r="2027" spans="1:16" x14ac:dyDescent="0.35">
      <c r="A2027" s="51" t="str">
        <f t="shared" si="93"/>
        <v/>
      </c>
      <c r="B2027" s="102"/>
      <c r="C2027" s="4"/>
      <c r="D2027" s="14"/>
      <c r="E2027" s="14"/>
      <c r="F2027" s="14"/>
      <c r="G2027" s="82"/>
      <c r="H2027" s="107" t="str">
        <f>IF(B2027&lt;&gt;"",IF(OR(O2027=0,O2027=999),"",SUMIFS($E$2:E2027,$A$2:A2027,A2027)-SUMIFS($F$2:F2027,$A$2:A2027,A2027)),"")</f>
        <v/>
      </c>
      <c r="I2027" s="109" t="str">
        <f t="shared" si="95"/>
        <v/>
      </c>
      <c r="J2027" s="113"/>
      <c r="K2027" s="90"/>
      <c r="L2027" s="73"/>
      <c r="M2027" s="69" t="str">
        <f>IF(C2027&lt;&gt;"",DailyLog!$S$3,"")</f>
        <v/>
      </c>
      <c r="N2027" s="56" t="str">
        <f t="shared" si="94"/>
        <v/>
      </c>
      <c r="O2027" s="53" t="str">
        <f>IF($B2027&lt;&gt;"",IF(ISNUMBER(_xlfn.XMATCH($B2027,Language!$A$6:$E$6)),0,IF(ISNUMBER(_xlfn.XMATCH($B2027,Language!$A$29:$E$29)),'Lista de Prestatarios'!$B$3,VLOOKUP(B2027,'Lista de Prestatarios'!$A$2:$B$500,2,FALSE))),"")</f>
        <v/>
      </c>
      <c r="P2027" s="58" t="str">
        <f>IF(B2027&lt;&gt;"",IF(OR(D2027&gt;0,G2027&gt;0),COUNTIF($B$2:B2027,B2027),COUNTIFS($B$2:B2027,B2027,$E$2:E2027,"&gt;0")),"")</f>
        <v/>
      </c>
    </row>
    <row r="2028" spans="1:16" x14ac:dyDescent="0.35">
      <c r="A2028" s="51" t="str">
        <f t="shared" si="93"/>
        <v/>
      </c>
      <c r="B2028" s="102"/>
      <c r="C2028" s="4"/>
      <c r="D2028" s="14"/>
      <c r="E2028" s="14"/>
      <c r="F2028" s="14"/>
      <c r="G2028" s="82"/>
      <c r="H2028" s="107" t="str">
        <f>IF(B2028&lt;&gt;"",IF(OR(O2028=0,O2028=999),"",SUMIFS($E$2:E2028,$A$2:A2028,A2028)-SUMIFS($F$2:F2028,$A$2:A2028,A2028)),"")</f>
        <v/>
      </c>
      <c r="I2028" s="109" t="str">
        <f t="shared" si="95"/>
        <v/>
      </c>
      <c r="J2028" s="113"/>
      <c r="K2028" s="90"/>
      <c r="L2028" s="73"/>
      <c r="M2028" s="69" t="str">
        <f>IF(C2028&lt;&gt;"",DailyLog!$S$3,"")</f>
        <v/>
      </c>
      <c r="N2028" s="56" t="str">
        <f t="shared" si="94"/>
        <v/>
      </c>
      <c r="O2028" s="53" t="str">
        <f>IF($B2028&lt;&gt;"",IF(ISNUMBER(_xlfn.XMATCH($B2028,Language!$A$6:$E$6)),0,IF(ISNUMBER(_xlfn.XMATCH($B2028,Language!$A$29:$E$29)),'Lista de Prestatarios'!$B$3,VLOOKUP(B2028,'Lista de Prestatarios'!$A$2:$B$500,2,FALSE))),"")</f>
        <v/>
      </c>
      <c r="P2028" s="58" t="str">
        <f>IF(B2028&lt;&gt;"",IF(OR(D2028&gt;0,G2028&gt;0),COUNTIF($B$2:B2028,B2028),COUNTIFS($B$2:B2028,B2028,$E$2:E2028,"&gt;0")),"")</f>
        <v/>
      </c>
    </row>
    <row r="2029" spans="1:16" x14ac:dyDescent="0.35">
      <c r="A2029" s="51" t="str">
        <f t="shared" si="93"/>
        <v/>
      </c>
      <c r="B2029" s="102"/>
      <c r="C2029" s="4"/>
      <c r="D2029" s="14"/>
      <c r="E2029" s="14"/>
      <c r="F2029" s="14"/>
      <c r="G2029" s="82"/>
      <c r="H2029" s="107" t="str">
        <f>IF(B2029&lt;&gt;"",IF(OR(O2029=0,O2029=999),"",SUMIFS($E$2:E2029,$A$2:A2029,A2029)-SUMIFS($F$2:F2029,$A$2:A2029,A2029)),"")</f>
        <v/>
      </c>
      <c r="I2029" s="109" t="str">
        <f t="shared" si="95"/>
        <v/>
      </c>
      <c r="J2029" s="113"/>
      <c r="K2029" s="90"/>
      <c r="L2029" s="73"/>
      <c r="M2029" s="69" t="str">
        <f>IF(C2029&lt;&gt;"",DailyLog!$S$3,"")</f>
        <v/>
      </c>
      <c r="N2029" s="56" t="str">
        <f t="shared" si="94"/>
        <v/>
      </c>
      <c r="O2029" s="53" t="str">
        <f>IF($B2029&lt;&gt;"",IF(ISNUMBER(_xlfn.XMATCH($B2029,Language!$A$6:$E$6)),0,IF(ISNUMBER(_xlfn.XMATCH($B2029,Language!$A$29:$E$29)),'Lista de Prestatarios'!$B$3,VLOOKUP(B2029,'Lista de Prestatarios'!$A$2:$B$500,2,FALSE))),"")</f>
        <v/>
      </c>
      <c r="P2029" s="58" t="str">
        <f>IF(B2029&lt;&gt;"",IF(OR(D2029&gt;0,G2029&gt;0),COUNTIF($B$2:B2029,B2029),COUNTIFS($B$2:B2029,B2029,$E$2:E2029,"&gt;0")),"")</f>
        <v/>
      </c>
    </row>
    <row r="2030" spans="1:16" x14ac:dyDescent="0.35">
      <c r="A2030" s="51" t="str">
        <f t="shared" si="93"/>
        <v/>
      </c>
      <c r="B2030" s="102"/>
      <c r="C2030" s="4"/>
      <c r="D2030" s="14"/>
      <c r="E2030" s="14"/>
      <c r="F2030" s="14"/>
      <c r="G2030" s="82"/>
      <c r="H2030" s="107" t="str">
        <f>IF(B2030&lt;&gt;"",IF(OR(O2030=0,O2030=999),"",SUMIFS($E$2:E2030,$A$2:A2030,A2030)-SUMIFS($F$2:F2030,$A$2:A2030,A2030)),"")</f>
        <v/>
      </c>
      <c r="I2030" s="109" t="str">
        <f t="shared" si="95"/>
        <v/>
      </c>
      <c r="J2030" s="113"/>
      <c r="K2030" s="90"/>
      <c r="L2030" s="73"/>
      <c r="M2030" s="69" t="str">
        <f>IF(C2030&lt;&gt;"",DailyLog!$S$3,"")</f>
        <v/>
      </c>
      <c r="N2030" s="56" t="str">
        <f t="shared" si="94"/>
        <v/>
      </c>
      <c r="O2030" s="53" t="str">
        <f>IF($B2030&lt;&gt;"",IF(ISNUMBER(_xlfn.XMATCH($B2030,Language!$A$6:$E$6)),0,IF(ISNUMBER(_xlfn.XMATCH($B2030,Language!$A$29:$E$29)),'Lista de Prestatarios'!$B$3,VLOOKUP(B2030,'Lista de Prestatarios'!$A$2:$B$500,2,FALSE))),"")</f>
        <v/>
      </c>
      <c r="P2030" s="58" t="str">
        <f>IF(B2030&lt;&gt;"",IF(OR(D2030&gt;0,G2030&gt;0),COUNTIF($B$2:B2030,B2030),COUNTIFS($B$2:B2030,B2030,$E$2:E2030,"&gt;0")),"")</f>
        <v/>
      </c>
    </row>
    <row r="2031" spans="1:16" x14ac:dyDescent="0.35">
      <c r="A2031" s="51" t="str">
        <f t="shared" si="93"/>
        <v/>
      </c>
      <c r="B2031" s="102"/>
      <c r="C2031" s="4"/>
      <c r="D2031" s="14"/>
      <c r="E2031" s="14"/>
      <c r="F2031" s="14"/>
      <c r="G2031" s="82"/>
      <c r="H2031" s="107" t="str">
        <f>IF(B2031&lt;&gt;"",IF(OR(O2031=0,O2031=999),"",SUMIFS($E$2:E2031,$A$2:A2031,A2031)-SUMIFS($F$2:F2031,$A$2:A2031,A2031)),"")</f>
        <v/>
      </c>
      <c r="I2031" s="109" t="str">
        <f t="shared" si="95"/>
        <v/>
      </c>
      <c r="J2031" s="113"/>
      <c r="K2031" s="90"/>
      <c r="L2031" s="73"/>
      <c r="M2031" s="69" t="str">
        <f>IF(C2031&lt;&gt;"",DailyLog!$S$3,"")</f>
        <v/>
      </c>
      <c r="N2031" s="56" t="str">
        <f t="shared" si="94"/>
        <v/>
      </c>
      <c r="O2031" s="53" t="str">
        <f>IF($B2031&lt;&gt;"",IF(ISNUMBER(_xlfn.XMATCH($B2031,Language!$A$6:$E$6)),0,IF(ISNUMBER(_xlfn.XMATCH($B2031,Language!$A$29:$E$29)),'Lista de Prestatarios'!$B$3,VLOOKUP(B2031,'Lista de Prestatarios'!$A$2:$B$500,2,FALSE))),"")</f>
        <v/>
      </c>
      <c r="P2031" s="58" t="str">
        <f>IF(B2031&lt;&gt;"",IF(OR(D2031&gt;0,G2031&gt;0),COUNTIF($B$2:B2031,B2031),COUNTIFS($B$2:B2031,B2031,$E$2:E2031,"&gt;0")),"")</f>
        <v/>
      </c>
    </row>
    <row r="2032" spans="1:16" x14ac:dyDescent="0.35">
      <c r="A2032" s="51" t="str">
        <f t="shared" si="93"/>
        <v/>
      </c>
      <c r="B2032" s="102"/>
      <c r="C2032" s="4"/>
      <c r="D2032" s="14"/>
      <c r="E2032" s="14"/>
      <c r="F2032" s="14"/>
      <c r="G2032" s="82"/>
      <c r="H2032" s="107" t="str">
        <f>IF(B2032&lt;&gt;"",IF(OR(O2032=0,O2032=999),"",SUMIFS($E$2:E2032,$A$2:A2032,A2032)-SUMIFS($F$2:F2032,$A$2:A2032,A2032)),"")</f>
        <v/>
      </c>
      <c r="I2032" s="109" t="str">
        <f t="shared" si="95"/>
        <v/>
      </c>
      <c r="J2032" s="113"/>
      <c r="K2032" s="90"/>
      <c r="L2032" s="73"/>
      <c r="M2032" s="69" t="str">
        <f>IF(C2032&lt;&gt;"",DailyLog!$S$3,"")</f>
        <v/>
      </c>
      <c r="N2032" s="56" t="str">
        <f t="shared" si="94"/>
        <v/>
      </c>
      <c r="O2032" s="53" t="str">
        <f>IF($B2032&lt;&gt;"",IF(ISNUMBER(_xlfn.XMATCH($B2032,Language!$A$6:$E$6)),0,IF(ISNUMBER(_xlfn.XMATCH($B2032,Language!$A$29:$E$29)),'Lista de Prestatarios'!$B$3,VLOOKUP(B2032,'Lista de Prestatarios'!$A$2:$B$500,2,FALSE))),"")</f>
        <v/>
      </c>
      <c r="P2032" s="58" t="str">
        <f>IF(B2032&lt;&gt;"",IF(OR(D2032&gt;0,G2032&gt;0),COUNTIF($B$2:B2032,B2032),COUNTIFS($B$2:B2032,B2032,$E$2:E2032,"&gt;0")),"")</f>
        <v/>
      </c>
    </row>
    <row r="2033" spans="1:16" x14ac:dyDescent="0.35">
      <c r="A2033" s="51" t="str">
        <f t="shared" si="93"/>
        <v/>
      </c>
      <c r="B2033" s="102"/>
      <c r="C2033" s="4"/>
      <c r="D2033" s="14"/>
      <c r="E2033" s="14"/>
      <c r="F2033" s="14"/>
      <c r="G2033" s="82"/>
      <c r="H2033" s="107" t="str">
        <f>IF(B2033&lt;&gt;"",IF(OR(O2033=0,O2033=999),"",SUMIFS($E$2:E2033,$A$2:A2033,A2033)-SUMIFS($F$2:F2033,$A$2:A2033,A2033)),"")</f>
        <v/>
      </c>
      <c r="I2033" s="109" t="str">
        <f t="shared" si="95"/>
        <v/>
      </c>
      <c r="J2033" s="113"/>
      <c r="K2033" s="90"/>
      <c r="L2033" s="73"/>
      <c r="M2033" s="69" t="str">
        <f>IF(C2033&lt;&gt;"",DailyLog!$S$3,"")</f>
        <v/>
      </c>
      <c r="N2033" s="56" t="str">
        <f t="shared" si="94"/>
        <v/>
      </c>
      <c r="O2033" s="53" t="str">
        <f>IF($B2033&lt;&gt;"",IF(ISNUMBER(_xlfn.XMATCH($B2033,Language!$A$6:$E$6)),0,IF(ISNUMBER(_xlfn.XMATCH($B2033,Language!$A$29:$E$29)),'Lista de Prestatarios'!$B$3,VLOOKUP(B2033,'Lista de Prestatarios'!$A$2:$B$500,2,FALSE))),"")</f>
        <v/>
      </c>
      <c r="P2033" s="58" t="str">
        <f>IF(B2033&lt;&gt;"",IF(OR(D2033&gt;0,G2033&gt;0),COUNTIF($B$2:B2033,B2033),COUNTIFS($B$2:B2033,B2033,$E$2:E2033,"&gt;0")),"")</f>
        <v/>
      </c>
    </row>
    <row r="2034" spans="1:16" x14ac:dyDescent="0.35">
      <c r="A2034" s="51" t="str">
        <f t="shared" si="93"/>
        <v/>
      </c>
      <c r="B2034" s="102"/>
      <c r="C2034" s="4"/>
      <c r="D2034" s="14"/>
      <c r="E2034" s="14"/>
      <c r="F2034" s="14"/>
      <c r="G2034" s="82"/>
      <c r="H2034" s="107" t="str">
        <f>IF(B2034&lt;&gt;"",IF(OR(O2034=0,O2034=999),"",SUMIFS($E$2:E2034,$A$2:A2034,A2034)-SUMIFS($F$2:F2034,$A$2:A2034,A2034)),"")</f>
        <v/>
      </c>
      <c r="I2034" s="109" t="str">
        <f t="shared" si="95"/>
        <v/>
      </c>
      <c r="J2034" s="113"/>
      <c r="K2034" s="90"/>
      <c r="L2034" s="73"/>
      <c r="M2034" s="69" t="str">
        <f>IF(C2034&lt;&gt;"",DailyLog!$S$3,"")</f>
        <v/>
      </c>
      <c r="N2034" s="56" t="str">
        <f t="shared" si="94"/>
        <v/>
      </c>
      <c r="O2034" s="53" t="str">
        <f>IF($B2034&lt;&gt;"",IF(ISNUMBER(_xlfn.XMATCH($B2034,Language!$A$6:$E$6)),0,IF(ISNUMBER(_xlfn.XMATCH($B2034,Language!$A$29:$E$29)),'Lista de Prestatarios'!$B$3,VLOOKUP(B2034,'Lista de Prestatarios'!$A$2:$B$500,2,FALSE))),"")</f>
        <v/>
      </c>
      <c r="P2034" s="58" t="str">
        <f>IF(B2034&lt;&gt;"",IF(OR(D2034&gt;0,G2034&gt;0),COUNTIF($B$2:B2034,B2034),COUNTIFS($B$2:B2034,B2034,$E$2:E2034,"&gt;0")),"")</f>
        <v/>
      </c>
    </row>
    <row r="2035" spans="1:16" x14ac:dyDescent="0.35">
      <c r="A2035" s="51" t="str">
        <f t="shared" si="93"/>
        <v/>
      </c>
      <c r="B2035" s="102"/>
      <c r="C2035" s="4"/>
      <c r="D2035" s="14"/>
      <c r="E2035" s="14"/>
      <c r="F2035" s="14"/>
      <c r="G2035" s="82"/>
      <c r="H2035" s="107" t="str">
        <f>IF(B2035&lt;&gt;"",IF(OR(O2035=0,O2035=999),"",SUMIFS($E$2:E2035,$A$2:A2035,A2035)-SUMIFS($F$2:F2035,$A$2:A2035,A2035)),"")</f>
        <v/>
      </c>
      <c r="I2035" s="109" t="str">
        <f t="shared" si="95"/>
        <v/>
      </c>
      <c r="J2035" s="113"/>
      <c r="K2035" s="90"/>
      <c r="L2035" s="73"/>
      <c r="M2035" s="69" t="str">
        <f>IF(C2035&lt;&gt;"",DailyLog!$S$3,"")</f>
        <v/>
      </c>
      <c r="N2035" s="56" t="str">
        <f t="shared" si="94"/>
        <v/>
      </c>
      <c r="O2035" s="53" t="str">
        <f>IF($B2035&lt;&gt;"",IF(ISNUMBER(_xlfn.XMATCH($B2035,Language!$A$6:$E$6)),0,IF(ISNUMBER(_xlfn.XMATCH($B2035,Language!$A$29:$E$29)),'Lista de Prestatarios'!$B$3,VLOOKUP(B2035,'Lista de Prestatarios'!$A$2:$B$500,2,FALSE))),"")</f>
        <v/>
      </c>
      <c r="P2035" s="58" t="str">
        <f>IF(B2035&lt;&gt;"",IF(OR(D2035&gt;0,G2035&gt;0),COUNTIF($B$2:B2035,B2035),COUNTIFS($B$2:B2035,B2035,$E$2:E2035,"&gt;0")),"")</f>
        <v/>
      </c>
    </row>
    <row r="2036" spans="1:16" x14ac:dyDescent="0.35">
      <c r="A2036" s="51" t="str">
        <f t="shared" si="93"/>
        <v/>
      </c>
      <c r="B2036" s="102"/>
      <c r="C2036" s="4"/>
      <c r="D2036" s="14"/>
      <c r="E2036" s="14"/>
      <c r="F2036" s="14"/>
      <c r="G2036" s="82"/>
      <c r="H2036" s="107" t="str">
        <f>IF(B2036&lt;&gt;"",IF(OR(O2036=0,O2036=999),"",SUMIFS($E$2:E2036,$A$2:A2036,A2036)-SUMIFS($F$2:F2036,$A$2:A2036,A2036)),"")</f>
        <v/>
      </c>
      <c r="I2036" s="109" t="str">
        <f t="shared" si="95"/>
        <v/>
      </c>
      <c r="J2036" s="113"/>
      <c r="K2036" s="90"/>
      <c r="L2036" s="73"/>
      <c r="M2036" s="69" t="str">
        <f>IF(C2036&lt;&gt;"",DailyLog!$S$3,"")</f>
        <v/>
      </c>
      <c r="N2036" s="56" t="str">
        <f t="shared" si="94"/>
        <v/>
      </c>
      <c r="O2036" s="53" t="str">
        <f>IF($B2036&lt;&gt;"",IF(ISNUMBER(_xlfn.XMATCH($B2036,Language!$A$6:$E$6)),0,IF(ISNUMBER(_xlfn.XMATCH($B2036,Language!$A$29:$E$29)),'Lista de Prestatarios'!$B$3,VLOOKUP(B2036,'Lista de Prestatarios'!$A$2:$B$500,2,FALSE))),"")</f>
        <v/>
      </c>
      <c r="P2036" s="58" t="str">
        <f>IF(B2036&lt;&gt;"",IF(OR(D2036&gt;0,G2036&gt;0),COUNTIF($B$2:B2036,B2036),COUNTIFS($B$2:B2036,B2036,$E$2:E2036,"&gt;0")),"")</f>
        <v/>
      </c>
    </row>
    <row r="2037" spans="1:16" x14ac:dyDescent="0.35">
      <c r="A2037" s="51" t="str">
        <f t="shared" si="93"/>
        <v/>
      </c>
      <c r="B2037" s="102"/>
      <c r="C2037" s="4"/>
      <c r="D2037" s="14"/>
      <c r="E2037" s="14"/>
      <c r="F2037" s="14"/>
      <c r="G2037" s="82"/>
      <c r="H2037" s="107" t="str">
        <f>IF(B2037&lt;&gt;"",IF(OR(O2037=0,O2037=999),"",SUMIFS($E$2:E2037,$A$2:A2037,A2037)-SUMIFS($F$2:F2037,$A$2:A2037,A2037)),"")</f>
        <v/>
      </c>
      <c r="I2037" s="109" t="str">
        <f t="shared" si="95"/>
        <v/>
      </c>
      <c r="J2037" s="113"/>
      <c r="K2037" s="90"/>
      <c r="L2037" s="73"/>
      <c r="M2037" s="69" t="str">
        <f>IF(C2037&lt;&gt;"",DailyLog!$S$3,"")</f>
        <v/>
      </c>
      <c r="N2037" s="56" t="str">
        <f t="shared" si="94"/>
        <v/>
      </c>
      <c r="O2037" s="53" t="str">
        <f>IF($B2037&lt;&gt;"",IF(ISNUMBER(_xlfn.XMATCH($B2037,Language!$A$6:$E$6)),0,IF(ISNUMBER(_xlfn.XMATCH($B2037,Language!$A$29:$E$29)),'Lista de Prestatarios'!$B$3,VLOOKUP(B2037,'Lista de Prestatarios'!$A$2:$B$500,2,FALSE))),"")</f>
        <v/>
      </c>
      <c r="P2037" s="58" t="str">
        <f>IF(B2037&lt;&gt;"",IF(OR(D2037&gt;0,G2037&gt;0),COUNTIF($B$2:B2037,B2037),COUNTIFS($B$2:B2037,B2037,$E$2:E2037,"&gt;0")),"")</f>
        <v/>
      </c>
    </row>
    <row r="2038" spans="1:16" x14ac:dyDescent="0.35">
      <c r="A2038" s="51" t="str">
        <f t="shared" si="93"/>
        <v/>
      </c>
      <c r="B2038" s="102"/>
      <c r="C2038" s="4"/>
      <c r="D2038" s="14"/>
      <c r="E2038" s="14"/>
      <c r="F2038" s="14"/>
      <c r="G2038" s="82"/>
      <c r="H2038" s="107" t="str">
        <f>IF(B2038&lt;&gt;"",IF(OR(O2038=0,O2038=999),"",SUMIFS($E$2:E2038,$A$2:A2038,A2038)-SUMIFS($F$2:F2038,$A$2:A2038,A2038)),"")</f>
        <v/>
      </c>
      <c r="I2038" s="109" t="str">
        <f t="shared" si="95"/>
        <v/>
      </c>
      <c r="J2038" s="113"/>
      <c r="K2038" s="90"/>
      <c r="L2038" s="73"/>
      <c r="M2038" s="69" t="str">
        <f>IF(C2038&lt;&gt;"",DailyLog!$S$3,"")</f>
        <v/>
      </c>
      <c r="N2038" s="56" t="str">
        <f t="shared" si="94"/>
        <v/>
      </c>
      <c r="O2038" s="53" t="str">
        <f>IF($B2038&lt;&gt;"",IF(ISNUMBER(_xlfn.XMATCH($B2038,Language!$A$6:$E$6)),0,IF(ISNUMBER(_xlfn.XMATCH($B2038,Language!$A$29:$E$29)),'Lista de Prestatarios'!$B$3,VLOOKUP(B2038,'Lista de Prestatarios'!$A$2:$B$500,2,FALSE))),"")</f>
        <v/>
      </c>
      <c r="P2038" s="58" t="str">
        <f>IF(B2038&lt;&gt;"",IF(OR(D2038&gt;0,G2038&gt;0),COUNTIF($B$2:B2038,B2038),COUNTIFS($B$2:B2038,B2038,$E$2:E2038,"&gt;0")),"")</f>
        <v/>
      </c>
    </row>
    <row r="2039" spans="1:16" x14ac:dyDescent="0.35">
      <c r="A2039" s="51" t="str">
        <f t="shared" si="93"/>
        <v/>
      </c>
      <c r="B2039" s="102"/>
      <c r="C2039" s="4"/>
      <c r="D2039" s="14"/>
      <c r="E2039" s="14"/>
      <c r="F2039" s="14"/>
      <c r="G2039" s="82"/>
      <c r="H2039" s="107" t="str">
        <f>IF(B2039&lt;&gt;"",IF(OR(O2039=0,O2039=999),"",SUMIFS($E$2:E2039,$A$2:A2039,A2039)-SUMIFS($F$2:F2039,$A$2:A2039,A2039)),"")</f>
        <v/>
      </c>
      <c r="I2039" s="109" t="str">
        <f t="shared" si="95"/>
        <v/>
      </c>
      <c r="J2039" s="113"/>
      <c r="K2039" s="90"/>
      <c r="L2039" s="73"/>
      <c r="M2039" s="69" t="str">
        <f>IF(C2039&lt;&gt;"",DailyLog!$S$3,"")</f>
        <v/>
      </c>
      <c r="N2039" s="56" t="str">
        <f t="shared" si="94"/>
        <v/>
      </c>
      <c r="O2039" s="53" t="str">
        <f>IF($B2039&lt;&gt;"",IF(ISNUMBER(_xlfn.XMATCH($B2039,Language!$A$6:$E$6)),0,IF(ISNUMBER(_xlfn.XMATCH($B2039,Language!$A$29:$E$29)),'Lista de Prestatarios'!$B$3,VLOOKUP(B2039,'Lista de Prestatarios'!$A$2:$B$500,2,FALSE))),"")</f>
        <v/>
      </c>
      <c r="P2039" s="58" t="str">
        <f>IF(B2039&lt;&gt;"",IF(OR(D2039&gt;0,G2039&gt;0),COUNTIF($B$2:B2039,B2039),COUNTIFS($B$2:B2039,B2039,$E$2:E2039,"&gt;0")),"")</f>
        <v/>
      </c>
    </row>
    <row r="2040" spans="1:16" x14ac:dyDescent="0.35">
      <c r="A2040" s="51" t="str">
        <f t="shared" si="93"/>
        <v/>
      </c>
      <c r="B2040" s="102"/>
      <c r="C2040" s="4"/>
      <c r="D2040" s="14"/>
      <c r="E2040" s="14"/>
      <c r="F2040" s="14"/>
      <c r="G2040" s="82"/>
      <c r="H2040" s="107" t="str">
        <f>IF(B2040&lt;&gt;"",IF(OR(O2040=0,O2040=999),"",SUMIFS($E$2:E2040,$A$2:A2040,A2040)-SUMIFS($F$2:F2040,$A$2:A2040,A2040)),"")</f>
        <v/>
      </c>
      <c r="I2040" s="109" t="str">
        <f t="shared" si="95"/>
        <v/>
      </c>
      <c r="J2040" s="113"/>
      <c r="K2040" s="90"/>
      <c r="L2040" s="73"/>
      <c r="M2040" s="69" t="str">
        <f>IF(C2040&lt;&gt;"",DailyLog!$S$3,"")</f>
        <v/>
      </c>
      <c r="N2040" s="56" t="str">
        <f t="shared" si="94"/>
        <v/>
      </c>
      <c r="O2040" s="53" t="str">
        <f>IF($B2040&lt;&gt;"",IF(ISNUMBER(_xlfn.XMATCH($B2040,Language!$A$6:$E$6)),0,IF(ISNUMBER(_xlfn.XMATCH($B2040,Language!$A$29:$E$29)),'Lista de Prestatarios'!$B$3,VLOOKUP(B2040,'Lista de Prestatarios'!$A$2:$B$500,2,FALSE))),"")</f>
        <v/>
      </c>
      <c r="P2040" s="58" t="str">
        <f>IF(B2040&lt;&gt;"",IF(OR(D2040&gt;0,G2040&gt;0),COUNTIF($B$2:B2040,B2040),COUNTIFS($B$2:B2040,B2040,$E$2:E2040,"&gt;0")),"")</f>
        <v/>
      </c>
    </row>
    <row r="2041" spans="1:16" x14ac:dyDescent="0.35">
      <c r="A2041" s="51" t="str">
        <f t="shared" si="93"/>
        <v/>
      </c>
      <c r="B2041" s="102"/>
      <c r="C2041" s="4"/>
      <c r="D2041" s="14"/>
      <c r="E2041" s="14"/>
      <c r="F2041" s="14"/>
      <c r="G2041" s="82"/>
      <c r="H2041" s="107" t="str">
        <f>IF(B2041&lt;&gt;"",IF(OR(O2041=0,O2041=999),"",SUMIFS($E$2:E2041,$A$2:A2041,A2041)-SUMIFS($F$2:F2041,$A$2:A2041,A2041)),"")</f>
        <v/>
      </c>
      <c r="I2041" s="109" t="str">
        <f t="shared" si="95"/>
        <v/>
      </c>
      <c r="J2041" s="113"/>
      <c r="K2041" s="90"/>
      <c r="L2041" s="73"/>
      <c r="M2041" s="69" t="str">
        <f>IF(C2041&lt;&gt;"",DailyLog!$S$3,"")</f>
        <v/>
      </c>
      <c r="N2041" s="56" t="str">
        <f t="shared" si="94"/>
        <v/>
      </c>
      <c r="O2041" s="53" t="str">
        <f>IF($B2041&lt;&gt;"",IF(ISNUMBER(_xlfn.XMATCH($B2041,Language!$A$6:$E$6)),0,IF(ISNUMBER(_xlfn.XMATCH($B2041,Language!$A$29:$E$29)),'Lista de Prestatarios'!$B$3,VLOOKUP(B2041,'Lista de Prestatarios'!$A$2:$B$500,2,FALSE))),"")</f>
        <v/>
      </c>
      <c r="P2041" s="58" t="str">
        <f>IF(B2041&lt;&gt;"",IF(OR(D2041&gt;0,G2041&gt;0),COUNTIF($B$2:B2041,B2041),COUNTIFS($B$2:B2041,B2041,$E$2:E2041,"&gt;0")),"")</f>
        <v/>
      </c>
    </row>
    <row r="2042" spans="1:16" x14ac:dyDescent="0.35">
      <c r="A2042" s="51" t="str">
        <f t="shared" si="93"/>
        <v/>
      </c>
      <c r="B2042" s="102"/>
      <c r="C2042" s="4"/>
      <c r="D2042" s="14"/>
      <c r="E2042" s="14"/>
      <c r="F2042" s="14"/>
      <c r="G2042" s="82"/>
      <c r="H2042" s="107" t="str">
        <f>IF(B2042&lt;&gt;"",IF(OR(O2042=0,O2042=999),"",SUMIFS($E$2:E2042,$A$2:A2042,A2042)-SUMIFS($F$2:F2042,$A$2:A2042,A2042)),"")</f>
        <v/>
      </c>
      <c r="I2042" s="109" t="str">
        <f t="shared" si="95"/>
        <v/>
      </c>
      <c r="J2042" s="113"/>
      <c r="K2042" s="90"/>
      <c r="L2042" s="73"/>
      <c r="M2042" s="69" t="str">
        <f>IF(C2042&lt;&gt;"",DailyLog!$S$3,"")</f>
        <v/>
      </c>
      <c r="N2042" s="56" t="str">
        <f t="shared" si="94"/>
        <v/>
      </c>
      <c r="O2042" s="53" t="str">
        <f>IF($B2042&lt;&gt;"",IF(ISNUMBER(_xlfn.XMATCH($B2042,Language!$A$6:$E$6)),0,IF(ISNUMBER(_xlfn.XMATCH($B2042,Language!$A$29:$E$29)),'Lista de Prestatarios'!$B$3,VLOOKUP(B2042,'Lista de Prestatarios'!$A$2:$B$500,2,FALSE))),"")</f>
        <v/>
      </c>
      <c r="P2042" s="58" t="str">
        <f>IF(B2042&lt;&gt;"",IF(OR(D2042&gt;0,G2042&gt;0),COUNTIF($B$2:B2042,B2042),COUNTIFS($B$2:B2042,B2042,$E$2:E2042,"&gt;0")),"")</f>
        <v/>
      </c>
    </row>
    <row r="2043" spans="1:16" x14ac:dyDescent="0.35">
      <c r="A2043" s="51" t="str">
        <f t="shared" si="93"/>
        <v/>
      </c>
      <c r="B2043" s="102"/>
      <c r="C2043" s="4"/>
      <c r="D2043" s="14"/>
      <c r="E2043" s="14"/>
      <c r="F2043" s="14"/>
      <c r="G2043" s="82"/>
      <c r="H2043" s="107" t="str">
        <f>IF(B2043&lt;&gt;"",IF(OR(O2043=0,O2043=999),"",SUMIFS($E$2:E2043,$A$2:A2043,A2043)-SUMIFS($F$2:F2043,$A$2:A2043,A2043)),"")</f>
        <v/>
      </c>
      <c r="I2043" s="109" t="str">
        <f t="shared" si="95"/>
        <v/>
      </c>
      <c r="J2043" s="113"/>
      <c r="K2043" s="90"/>
      <c r="L2043" s="73"/>
      <c r="M2043" s="69" t="str">
        <f>IF(C2043&lt;&gt;"",DailyLog!$S$3,"")</f>
        <v/>
      </c>
      <c r="N2043" s="56" t="str">
        <f t="shared" si="94"/>
        <v/>
      </c>
      <c r="O2043" s="53" t="str">
        <f>IF($B2043&lt;&gt;"",IF(ISNUMBER(_xlfn.XMATCH($B2043,Language!$A$6:$E$6)),0,IF(ISNUMBER(_xlfn.XMATCH($B2043,Language!$A$29:$E$29)),'Lista de Prestatarios'!$B$3,VLOOKUP(B2043,'Lista de Prestatarios'!$A$2:$B$500,2,FALSE))),"")</f>
        <v/>
      </c>
      <c r="P2043" s="58" t="str">
        <f>IF(B2043&lt;&gt;"",IF(OR(D2043&gt;0,G2043&gt;0),COUNTIF($B$2:B2043,B2043),COUNTIFS($B$2:B2043,B2043,$E$2:E2043,"&gt;0")),"")</f>
        <v/>
      </c>
    </row>
    <row r="2044" spans="1:16" x14ac:dyDescent="0.35">
      <c r="A2044" s="51" t="str">
        <f t="shared" si="93"/>
        <v/>
      </c>
      <c r="B2044" s="102"/>
      <c r="C2044" s="4"/>
      <c r="D2044" s="14"/>
      <c r="E2044" s="14"/>
      <c r="F2044" s="14"/>
      <c r="G2044" s="82"/>
      <c r="H2044" s="107" t="str">
        <f>IF(B2044&lt;&gt;"",IF(OR(O2044=0,O2044=999),"",SUMIFS($E$2:E2044,$A$2:A2044,A2044)-SUMIFS($F$2:F2044,$A$2:A2044,A2044)),"")</f>
        <v/>
      </c>
      <c r="I2044" s="109" t="str">
        <f t="shared" si="95"/>
        <v/>
      </c>
      <c r="J2044" s="113"/>
      <c r="K2044" s="90"/>
      <c r="L2044" s="73"/>
      <c r="M2044" s="69" t="str">
        <f>IF(C2044&lt;&gt;"",DailyLog!$S$3,"")</f>
        <v/>
      </c>
      <c r="N2044" s="56" t="str">
        <f t="shared" si="94"/>
        <v/>
      </c>
      <c r="O2044" s="53" t="str">
        <f>IF($B2044&lt;&gt;"",IF(ISNUMBER(_xlfn.XMATCH($B2044,Language!$A$6:$E$6)),0,IF(ISNUMBER(_xlfn.XMATCH($B2044,Language!$A$29:$E$29)),'Lista de Prestatarios'!$B$3,VLOOKUP(B2044,'Lista de Prestatarios'!$A$2:$B$500,2,FALSE))),"")</f>
        <v/>
      </c>
      <c r="P2044" s="58" t="str">
        <f>IF(B2044&lt;&gt;"",IF(OR(D2044&gt;0,G2044&gt;0),COUNTIF($B$2:B2044,B2044),COUNTIFS($B$2:B2044,B2044,$E$2:E2044,"&gt;0")),"")</f>
        <v/>
      </c>
    </row>
    <row r="2045" spans="1:16" x14ac:dyDescent="0.35">
      <c r="A2045" s="51" t="str">
        <f t="shared" si="93"/>
        <v/>
      </c>
      <c r="B2045" s="102"/>
      <c r="C2045" s="4"/>
      <c r="D2045" s="14"/>
      <c r="E2045" s="14"/>
      <c r="F2045" s="14"/>
      <c r="G2045" s="82"/>
      <c r="H2045" s="107" t="str">
        <f>IF(B2045&lt;&gt;"",IF(OR(O2045=0,O2045=999),"",SUMIFS($E$2:E2045,$A$2:A2045,A2045)-SUMIFS($F$2:F2045,$A$2:A2045,A2045)),"")</f>
        <v/>
      </c>
      <c r="I2045" s="109" t="str">
        <f t="shared" si="95"/>
        <v/>
      </c>
      <c r="J2045" s="113"/>
      <c r="K2045" s="90"/>
      <c r="L2045" s="73"/>
      <c r="M2045" s="69" t="str">
        <f>IF(C2045&lt;&gt;"",DailyLog!$S$3,"")</f>
        <v/>
      </c>
      <c r="N2045" s="56" t="str">
        <f t="shared" si="94"/>
        <v/>
      </c>
      <c r="O2045" s="53" t="str">
        <f>IF($B2045&lt;&gt;"",IF(ISNUMBER(_xlfn.XMATCH($B2045,Language!$A$6:$E$6)),0,IF(ISNUMBER(_xlfn.XMATCH($B2045,Language!$A$29:$E$29)),'Lista de Prestatarios'!$B$3,VLOOKUP(B2045,'Lista de Prestatarios'!$A$2:$B$500,2,FALSE))),"")</f>
        <v/>
      </c>
      <c r="P2045" s="58" t="str">
        <f>IF(B2045&lt;&gt;"",IF(OR(D2045&gt;0,G2045&gt;0),COUNTIF($B$2:B2045,B2045),COUNTIFS($B$2:B2045,B2045,$E$2:E2045,"&gt;0")),"")</f>
        <v/>
      </c>
    </row>
    <row r="2046" spans="1:16" x14ac:dyDescent="0.35">
      <c r="A2046" s="51" t="str">
        <f t="shared" si="93"/>
        <v/>
      </c>
      <c r="B2046" s="102"/>
      <c r="C2046" s="4"/>
      <c r="D2046" s="14"/>
      <c r="E2046" s="14"/>
      <c r="F2046" s="14"/>
      <c r="G2046" s="82"/>
      <c r="H2046" s="107" t="str">
        <f>IF(B2046&lt;&gt;"",IF(OR(O2046=0,O2046=999),"",SUMIFS($E$2:E2046,$A$2:A2046,A2046)-SUMIFS($F$2:F2046,$A$2:A2046,A2046)),"")</f>
        <v/>
      </c>
      <c r="I2046" s="109" t="str">
        <f t="shared" si="95"/>
        <v/>
      </c>
      <c r="J2046" s="113"/>
      <c r="K2046" s="90"/>
      <c r="L2046" s="73"/>
      <c r="M2046" s="69" t="str">
        <f>IF(C2046&lt;&gt;"",DailyLog!$S$3,"")</f>
        <v/>
      </c>
      <c r="N2046" s="56" t="str">
        <f t="shared" si="94"/>
        <v/>
      </c>
      <c r="O2046" s="53" t="str">
        <f>IF($B2046&lt;&gt;"",IF(ISNUMBER(_xlfn.XMATCH($B2046,Language!$A$6:$E$6)),0,IF(ISNUMBER(_xlfn.XMATCH($B2046,Language!$A$29:$E$29)),'Lista de Prestatarios'!$B$3,VLOOKUP(B2046,'Lista de Prestatarios'!$A$2:$B$500,2,FALSE))),"")</f>
        <v/>
      </c>
      <c r="P2046" s="58" t="str">
        <f>IF(B2046&lt;&gt;"",IF(OR(D2046&gt;0,G2046&gt;0),COUNTIF($B$2:B2046,B2046),COUNTIFS($B$2:B2046,B2046,$E$2:E2046,"&gt;0")),"")</f>
        <v/>
      </c>
    </row>
    <row r="2047" spans="1:16" x14ac:dyDescent="0.35">
      <c r="A2047" s="51" t="str">
        <f t="shared" si="93"/>
        <v/>
      </c>
      <c r="B2047" s="102"/>
      <c r="C2047" s="4"/>
      <c r="D2047" s="14"/>
      <c r="E2047" s="14"/>
      <c r="F2047" s="14"/>
      <c r="G2047" s="82"/>
      <c r="H2047" s="107" t="str">
        <f>IF(B2047&lt;&gt;"",IF(OR(O2047=0,O2047=999),"",SUMIFS($E$2:E2047,$A$2:A2047,A2047)-SUMIFS($F$2:F2047,$A$2:A2047,A2047)),"")</f>
        <v/>
      </c>
      <c r="I2047" s="109" t="str">
        <f t="shared" si="95"/>
        <v/>
      </c>
      <c r="J2047" s="113"/>
      <c r="K2047" s="90"/>
      <c r="L2047" s="73"/>
      <c r="M2047" s="69" t="str">
        <f>IF(C2047&lt;&gt;"",DailyLog!$S$3,"")</f>
        <v/>
      </c>
      <c r="N2047" s="56" t="str">
        <f t="shared" si="94"/>
        <v/>
      </c>
      <c r="O2047" s="53" t="str">
        <f>IF($B2047&lt;&gt;"",IF(ISNUMBER(_xlfn.XMATCH($B2047,Language!$A$6:$E$6)),0,IF(ISNUMBER(_xlfn.XMATCH($B2047,Language!$A$29:$E$29)),'Lista de Prestatarios'!$B$3,VLOOKUP(B2047,'Lista de Prestatarios'!$A$2:$B$500,2,FALSE))),"")</f>
        <v/>
      </c>
      <c r="P2047" s="58" t="str">
        <f>IF(B2047&lt;&gt;"",IF(OR(D2047&gt;0,G2047&gt;0),COUNTIF($B$2:B2047,B2047),COUNTIFS($B$2:B2047,B2047,$E$2:E2047,"&gt;0")),"")</f>
        <v/>
      </c>
    </row>
    <row r="2048" spans="1:16" x14ac:dyDescent="0.35">
      <c r="A2048" s="51" t="str">
        <f t="shared" si="93"/>
        <v/>
      </c>
      <c r="B2048" s="102"/>
      <c r="C2048" s="4"/>
      <c r="D2048" s="14"/>
      <c r="E2048" s="14"/>
      <c r="F2048" s="14"/>
      <c r="G2048" s="82"/>
      <c r="H2048" s="107" t="str">
        <f>IF(B2048&lt;&gt;"",IF(OR(O2048=0,O2048=999),"",SUMIFS($E$2:E2048,$A$2:A2048,A2048)-SUMIFS($F$2:F2048,$A$2:A2048,A2048)),"")</f>
        <v/>
      </c>
      <c r="I2048" s="109" t="str">
        <f t="shared" si="95"/>
        <v/>
      </c>
      <c r="J2048" s="113"/>
      <c r="K2048" s="90"/>
      <c r="L2048" s="73"/>
      <c r="M2048" s="69" t="str">
        <f>IF(C2048&lt;&gt;"",DailyLog!$S$3,"")</f>
        <v/>
      </c>
      <c r="N2048" s="56" t="str">
        <f t="shared" si="94"/>
        <v/>
      </c>
      <c r="O2048" s="53" t="str">
        <f>IF($B2048&lt;&gt;"",IF(ISNUMBER(_xlfn.XMATCH($B2048,Language!$A$6:$E$6)),0,IF(ISNUMBER(_xlfn.XMATCH($B2048,Language!$A$29:$E$29)),'Lista de Prestatarios'!$B$3,VLOOKUP(B2048,'Lista de Prestatarios'!$A$2:$B$500,2,FALSE))),"")</f>
        <v/>
      </c>
      <c r="P2048" s="58" t="str">
        <f>IF(B2048&lt;&gt;"",IF(OR(D2048&gt;0,G2048&gt;0),COUNTIF($B$2:B2048,B2048),COUNTIFS($B$2:B2048,B2048,$E$2:E2048,"&gt;0")),"")</f>
        <v/>
      </c>
    </row>
    <row r="2049" spans="1:16" x14ac:dyDescent="0.35">
      <c r="A2049" s="51" t="str">
        <f t="shared" si="93"/>
        <v/>
      </c>
      <c r="B2049" s="102"/>
      <c r="C2049" s="4"/>
      <c r="D2049" s="14"/>
      <c r="E2049" s="14"/>
      <c r="F2049" s="14"/>
      <c r="G2049" s="82"/>
      <c r="H2049" s="107" t="str">
        <f>IF(B2049&lt;&gt;"",IF(OR(O2049=0,O2049=999),"",SUMIFS($E$2:E2049,$A$2:A2049,A2049)-SUMIFS($F$2:F2049,$A$2:A2049,A2049)),"")</f>
        <v/>
      </c>
      <c r="I2049" s="109" t="str">
        <f t="shared" si="95"/>
        <v/>
      </c>
      <c r="J2049" s="113"/>
      <c r="K2049" s="90"/>
      <c r="L2049" s="73"/>
      <c r="M2049" s="69" t="str">
        <f>IF(C2049&lt;&gt;"",DailyLog!$S$3,"")</f>
        <v/>
      </c>
      <c r="N2049" s="56" t="str">
        <f t="shared" si="94"/>
        <v/>
      </c>
      <c r="O2049" s="53" t="str">
        <f>IF($B2049&lt;&gt;"",IF(ISNUMBER(_xlfn.XMATCH($B2049,Language!$A$6:$E$6)),0,IF(ISNUMBER(_xlfn.XMATCH($B2049,Language!$A$29:$E$29)),'Lista de Prestatarios'!$B$3,VLOOKUP(B2049,'Lista de Prestatarios'!$A$2:$B$500,2,FALSE))),"")</f>
        <v/>
      </c>
      <c r="P2049" s="58" t="str">
        <f>IF(B2049&lt;&gt;"",IF(OR(D2049&gt;0,G2049&gt;0),COUNTIF($B$2:B2049,B2049),COUNTIFS($B$2:B2049,B2049,$E$2:E2049,"&gt;0")),"")</f>
        <v/>
      </c>
    </row>
    <row r="2050" spans="1:16" x14ac:dyDescent="0.35">
      <c r="A2050" s="51" t="str">
        <f t="shared" ref="A2050:A2113" si="96">IF(B2050&lt;&gt;"",O2050&amp;"."&amp;P2050,"")</f>
        <v/>
      </c>
      <c r="B2050" s="102"/>
      <c r="C2050" s="4"/>
      <c r="D2050" s="14"/>
      <c r="E2050" s="14"/>
      <c r="F2050" s="14"/>
      <c r="G2050" s="82"/>
      <c r="H2050" s="107" t="str">
        <f>IF(B2050&lt;&gt;"",IF(OR(O2050=0,O2050=999),"",SUMIFS($E$2:E2050,$A$2:A2050,A2050)-SUMIFS($F$2:F2050,$A$2:A2050,A2050)),"")</f>
        <v/>
      </c>
      <c r="I2050" s="109" t="str">
        <f t="shared" si="95"/>
        <v/>
      </c>
      <c r="J2050" s="113"/>
      <c r="K2050" s="90"/>
      <c r="L2050" s="73"/>
      <c r="M2050" s="69" t="str">
        <f>IF(C2050&lt;&gt;"",DailyLog!$S$3,"")</f>
        <v/>
      </c>
      <c r="N2050" s="56" t="str">
        <f t="shared" ref="N2050:N2113" si="97">IF(B2050&lt;&gt;"",COUNT(D2050:G2050),"")</f>
        <v/>
      </c>
      <c r="O2050" s="53" t="str">
        <f>IF($B2050&lt;&gt;"",IF(ISNUMBER(_xlfn.XMATCH($B2050,Language!$A$6:$E$6)),0,IF(ISNUMBER(_xlfn.XMATCH($B2050,Language!$A$29:$E$29)),'Lista de Prestatarios'!$B$3,VLOOKUP(B2050,'Lista de Prestatarios'!$A$2:$B$500,2,FALSE))),"")</f>
        <v/>
      </c>
      <c r="P2050" s="58" t="str">
        <f>IF(B2050&lt;&gt;"",IF(OR(D2050&gt;0,G2050&gt;0),COUNTIF($B$2:B2050,B2050),COUNTIFS($B$2:B2050,B2050,$E$2:E2050,"&gt;0")),"")</f>
        <v/>
      </c>
    </row>
    <row r="2051" spans="1:16" x14ac:dyDescent="0.35">
      <c r="A2051" s="51" t="str">
        <f t="shared" si="96"/>
        <v/>
      </c>
      <c r="B2051" s="102"/>
      <c r="C2051" s="4"/>
      <c r="D2051" s="14"/>
      <c r="E2051" s="14"/>
      <c r="F2051" s="14"/>
      <c r="G2051" s="82"/>
      <c r="H2051" s="107" t="str">
        <f>IF(B2051&lt;&gt;"",IF(OR(O2051=0,O2051=999),"",SUMIFS($E$2:E2051,$A$2:A2051,A2051)-SUMIFS($F$2:F2051,$A$2:A2051,A2051)),"")</f>
        <v/>
      </c>
      <c r="I2051" s="109" t="str">
        <f t="shared" si="95"/>
        <v/>
      </c>
      <c r="J2051" s="113"/>
      <c r="K2051" s="90"/>
      <c r="L2051" s="73"/>
      <c r="M2051" s="69" t="str">
        <f>IF(C2051&lt;&gt;"",DailyLog!$S$3,"")</f>
        <v/>
      </c>
      <c r="N2051" s="56" t="str">
        <f t="shared" si="97"/>
        <v/>
      </c>
      <c r="O2051" s="53" t="str">
        <f>IF($B2051&lt;&gt;"",IF(ISNUMBER(_xlfn.XMATCH($B2051,Language!$A$6:$E$6)),0,IF(ISNUMBER(_xlfn.XMATCH($B2051,Language!$A$29:$E$29)),'Lista de Prestatarios'!$B$3,VLOOKUP(B2051,'Lista de Prestatarios'!$A$2:$B$500,2,FALSE))),"")</f>
        <v/>
      </c>
      <c r="P2051" s="58" t="str">
        <f>IF(B2051&lt;&gt;"",IF(OR(D2051&gt;0,G2051&gt;0),COUNTIF($B$2:B2051,B2051),COUNTIFS($B$2:B2051,B2051,$E$2:E2051,"&gt;0")),"")</f>
        <v/>
      </c>
    </row>
    <row r="2052" spans="1:16" x14ac:dyDescent="0.35">
      <c r="A2052" s="51" t="str">
        <f t="shared" si="96"/>
        <v/>
      </c>
      <c r="B2052" s="102"/>
      <c r="C2052" s="4"/>
      <c r="D2052" s="14"/>
      <c r="E2052" s="14"/>
      <c r="F2052" s="14"/>
      <c r="G2052" s="82"/>
      <c r="H2052" s="107" t="str">
        <f>IF(B2052&lt;&gt;"",IF(OR(O2052=0,O2052=999),"",SUMIFS($E$2:E2052,$A$2:A2052,A2052)-SUMIFS($F$2:F2052,$A$2:A2052,A2052)),"")</f>
        <v/>
      </c>
      <c r="I2052" s="109" t="str">
        <f t="shared" ref="I2052:I2115" si="98">IF(B2052&lt;&gt;"",I2051+D2052-E2052+F2052-G2052,"")</f>
        <v/>
      </c>
      <c r="J2052" s="113"/>
      <c r="K2052" s="90"/>
      <c r="L2052" s="73"/>
      <c r="M2052" s="69" t="str">
        <f>IF(C2052&lt;&gt;"",DailyLog!$S$3,"")</f>
        <v/>
      </c>
      <c r="N2052" s="56" t="str">
        <f t="shared" si="97"/>
        <v/>
      </c>
      <c r="O2052" s="53" t="str">
        <f>IF($B2052&lt;&gt;"",IF(ISNUMBER(_xlfn.XMATCH($B2052,Language!$A$6:$E$6)),0,IF(ISNUMBER(_xlfn.XMATCH($B2052,Language!$A$29:$E$29)),'Lista de Prestatarios'!$B$3,VLOOKUP(B2052,'Lista de Prestatarios'!$A$2:$B$500,2,FALSE))),"")</f>
        <v/>
      </c>
      <c r="P2052" s="58" t="str">
        <f>IF(B2052&lt;&gt;"",IF(OR(D2052&gt;0,G2052&gt;0),COUNTIF($B$2:B2052,B2052),COUNTIFS($B$2:B2052,B2052,$E$2:E2052,"&gt;0")),"")</f>
        <v/>
      </c>
    </row>
    <row r="2053" spans="1:16" x14ac:dyDescent="0.35">
      <c r="A2053" s="51" t="str">
        <f t="shared" si="96"/>
        <v/>
      </c>
      <c r="B2053" s="102"/>
      <c r="C2053" s="4"/>
      <c r="D2053" s="14"/>
      <c r="E2053" s="14"/>
      <c r="F2053" s="14"/>
      <c r="G2053" s="82"/>
      <c r="H2053" s="107" t="str">
        <f>IF(B2053&lt;&gt;"",IF(OR(O2053=0,O2053=999),"",SUMIFS($E$2:E2053,$A$2:A2053,A2053)-SUMIFS($F$2:F2053,$A$2:A2053,A2053)),"")</f>
        <v/>
      </c>
      <c r="I2053" s="109" t="str">
        <f t="shared" si="98"/>
        <v/>
      </c>
      <c r="J2053" s="113"/>
      <c r="K2053" s="90"/>
      <c r="L2053" s="73"/>
      <c r="M2053" s="69" t="str">
        <f>IF(C2053&lt;&gt;"",DailyLog!$S$3,"")</f>
        <v/>
      </c>
      <c r="N2053" s="56" t="str">
        <f t="shared" si="97"/>
        <v/>
      </c>
      <c r="O2053" s="53" t="str">
        <f>IF($B2053&lt;&gt;"",IF(ISNUMBER(_xlfn.XMATCH($B2053,Language!$A$6:$E$6)),0,IF(ISNUMBER(_xlfn.XMATCH($B2053,Language!$A$29:$E$29)),'Lista de Prestatarios'!$B$3,VLOOKUP(B2053,'Lista de Prestatarios'!$A$2:$B$500,2,FALSE))),"")</f>
        <v/>
      </c>
      <c r="P2053" s="58" t="str">
        <f>IF(B2053&lt;&gt;"",IF(OR(D2053&gt;0,G2053&gt;0),COUNTIF($B$2:B2053,B2053),COUNTIFS($B$2:B2053,B2053,$E$2:E2053,"&gt;0")),"")</f>
        <v/>
      </c>
    </row>
    <row r="2054" spans="1:16" x14ac:dyDescent="0.35">
      <c r="A2054" s="51" t="str">
        <f t="shared" si="96"/>
        <v/>
      </c>
      <c r="B2054" s="102"/>
      <c r="C2054" s="4"/>
      <c r="D2054" s="14"/>
      <c r="E2054" s="14"/>
      <c r="F2054" s="14"/>
      <c r="G2054" s="82"/>
      <c r="H2054" s="107" t="str">
        <f>IF(B2054&lt;&gt;"",IF(OR(O2054=0,O2054=999),"",SUMIFS($E$2:E2054,$A$2:A2054,A2054)-SUMIFS($F$2:F2054,$A$2:A2054,A2054)),"")</f>
        <v/>
      </c>
      <c r="I2054" s="109" t="str">
        <f t="shared" si="98"/>
        <v/>
      </c>
      <c r="J2054" s="113"/>
      <c r="K2054" s="90"/>
      <c r="L2054" s="73"/>
      <c r="M2054" s="69" t="str">
        <f>IF(C2054&lt;&gt;"",DailyLog!$S$3,"")</f>
        <v/>
      </c>
      <c r="N2054" s="56" t="str">
        <f t="shared" si="97"/>
        <v/>
      </c>
      <c r="O2054" s="53" t="str">
        <f>IF($B2054&lt;&gt;"",IF(ISNUMBER(_xlfn.XMATCH($B2054,Language!$A$6:$E$6)),0,IF(ISNUMBER(_xlfn.XMATCH($B2054,Language!$A$29:$E$29)),'Lista de Prestatarios'!$B$3,VLOOKUP(B2054,'Lista de Prestatarios'!$A$2:$B$500,2,FALSE))),"")</f>
        <v/>
      </c>
      <c r="P2054" s="58" t="str">
        <f>IF(B2054&lt;&gt;"",IF(OR(D2054&gt;0,G2054&gt;0),COUNTIF($B$2:B2054,B2054),COUNTIFS($B$2:B2054,B2054,$E$2:E2054,"&gt;0")),"")</f>
        <v/>
      </c>
    </row>
    <row r="2055" spans="1:16" x14ac:dyDescent="0.35">
      <c r="A2055" s="51" t="str">
        <f t="shared" si="96"/>
        <v/>
      </c>
      <c r="B2055" s="102"/>
      <c r="C2055" s="4"/>
      <c r="D2055" s="14"/>
      <c r="E2055" s="14"/>
      <c r="F2055" s="14"/>
      <c r="G2055" s="82"/>
      <c r="H2055" s="107" t="str">
        <f>IF(B2055&lt;&gt;"",IF(OR(O2055=0,O2055=999),"",SUMIFS($E$2:E2055,$A$2:A2055,A2055)-SUMIFS($F$2:F2055,$A$2:A2055,A2055)),"")</f>
        <v/>
      </c>
      <c r="I2055" s="109" t="str">
        <f t="shared" si="98"/>
        <v/>
      </c>
      <c r="J2055" s="113"/>
      <c r="K2055" s="90"/>
      <c r="L2055" s="73"/>
      <c r="M2055" s="69" t="str">
        <f>IF(C2055&lt;&gt;"",DailyLog!$S$3,"")</f>
        <v/>
      </c>
      <c r="N2055" s="56" t="str">
        <f t="shared" si="97"/>
        <v/>
      </c>
      <c r="O2055" s="53" t="str">
        <f>IF($B2055&lt;&gt;"",IF(ISNUMBER(_xlfn.XMATCH($B2055,Language!$A$6:$E$6)),0,IF(ISNUMBER(_xlfn.XMATCH($B2055,Language!$A$29:$E$29)),'Lista de Prestatarios'!$B$3,VLOOKUP(B2055,'Lista de Prestatarios'!$A$2:$B$500,2,FALSE))),"")</f>
        <v/>
      </c>
      <c r="P2055" s="58" t="str">
        <f>IF(B2055&lt;&gt;"",IF(OR(D2055&gt;0,G2055&gt;0),COUNTIF($B$2:B2055,B2055),COUNTIFS($B$2:B2055,B2055,$E$2:E2055,"&gt;0")),"")</f>
        <v/>
      </c>
    </row>
    <row r="2056" spans="1:16" x14ac:dyDescent="0.35">
      <c r="A2056" s="51" t="str">
        <f t="shared" si="96"/>
        <v/>
      </c>
      <c r="B2056" s="102"/>
      <c r="C2056" s="4"/>
      <c r="D2056" s="14"/>
      <c r="E2056" s="14"/>
      <c r="F2056" s="14"/>
      <c r="G2056" s="82"/>
      <c r="H2056" s="107" t="str">
        <f>IF(B2056&lt;&gt;"",IF(OR(O2056=0,O2056=999),"",SUMIFS($E$2:E2056,$A$2:A2056,A2056)-SUMIFS($F$2:F2056,$A$2:A2056,A2056)),"")</f>
        <v/>
      </c>
      <c r="I2056" s="109" t="str">
        <f t="shared" si="98"/>
        <v/>
      </c>
      <c r="J2056" s="113"/>
      <c r="K2056" s="90"/>
      <c r="L2056" s="73"/>
      <c r="M2056" s="69" t="str">
        <f>IF(C2056&lt;&gt;"",DailyLog!$S$3,"")</f>
        <v/>
      </c>
      <c r="N2056" s="56" t="str">
        <f t="shared" si="97"/>
        <v/>
      </c>
      <c r="O2056" s="53" t="str">
        <f>IF($B2056&lt;&gt;"",IF(ISNUMBER(_xlfn.XMATCH($B2056,Language!$A$6:$E$6)),0,IF(ISNUMBER(_xlfn.XMATCH($B2056,Language!$A$29:$E$29)),'Lista de Prestatarios'!$B$3,VLOOKUP(B2056,'Lista de Prestatarios'!$A$2:$B$500,2,FALSE))),"")</f>
        <v/>
      </c>
      <c r="P2056" s="58" t="str">
        <f>IF(B2056&lt;&gt;"",IF(OR(D2056&gt;0,G2056&gt;0),COUNTIF($B$2:B2056,B2056),COUNTIFS($B$2:B2056,B2056,$E$2:E2056,"&gt;0")),"")</f>
        <v/>
      </c>
    </row>
    <row r="2057" spans="1:16" x14ac:dyDescent="0.35">
      <c r="A2057" s="51" t="str">
        <f t="shared" si="96"/>
        <v/>
      </c>
      <c r="B2057" s="102"/>
      <c r="C2057" s="4"/>
      <c r="D2057" s="14"/>
      <c r="E2057" s="14"/>
      <c r="F2057" s="14"/>
      <c r="G2057" s="82"/>
      <c r="H2057" s="107" t="str">
        <f>IF(B2057&lt;&gt;"",IF(OR(O2057=0,O2057=999),"",SUMIFS($E$2:E2057,$A$2:A2057,A2057)-SUMIFS($F$2:F2057,$A$2:A2057,A2057)),"")</f>
        <v/>
      </c>
      <c r="I2057" s="109" t="str">
        <f t="shared" si="98"/>
        <v/>
      </c>
      <c r="J2057" s="113"/>
      <c r="K2057" s="90"/>
      <c r="L2057" s="73"/>
      <c r="M2057" s="69" t="str">
        <f>IF(C2057&lt;&gt;"",DailyLog!$S$3,"")</f>
        <v/>
      </c>
      <c r="N2057" s="56" t="str">
        <f t="shared" si="97"/>
        <v/>
      </c>
      <c r="O2057" s="53" t="str">
        <f>IF($B2057&lt;&gt;"",IF(ISNUMBER(_xlfn.XMATCH($B2057,Language!$A$6:$E$6)),0,IF(ISNUMBER(_xlfn.XMATCH($B2057,Language!$A$29:$E$29)),'Lista de Prestatarios'!$B$3,VLOOKUP(B2057,'Lista de Prestatarios'!$A$2:$B$500,2,FALSE))),"")</f>
        <v/>
      </c>
      <c r="P2057" s="58" t="str">
        <f>IF(B2057&lt;&gt;"",IF(OR(D2057&gt;0,G2057&gt;0),COUNTIF($B$2:B2057,B2057),COUNTIFS($B$2:B2057,B2057,$E$2:E2057,"&gt;0")),"")</f>
        <v/>
      </c>
    </row>
    <row r="2058" spans="1:16" x14ac:dyDescent="0.35">
      <c r="A2058" s="51" t="str">
        <f t="shared" si="96"/>
        <v/>
      </c>
      <c r="B2058" s="102"/>
      <c r="C2058" s="4"/>
      <c r="D2058" s="14"/>
      <c r="E2058" s="14"/>
      <c r="F2058" s="14"/>
      <c r="G2058" s="82"/>
      <c r="H2058" s="107" t="str">
        <f>IF(B2058&lt;&gt;"",IF(OR(O2058=0,O2058=999),"",SUMIFS($E$2:E2058,$A$2:A2058,A2058)-SUMIFS($F$2:F2058,$A$2:A2058,A2058)),"")</f>
        <v/>
      </c>
      <c r="I2058" s="109" t="str">
        <f t="shared" si="98"/>
        <v/>
      </c>
      <c r="J2058" s="113"/>
      <c r="K2058" s="90"/>
      <c r="L2058" s="73"/>
      <c r="M2058" s="69" t="str">
        <f>IF(C2058&lt;&gt;"",DailyLog!$S$3,"")</f>
        <v/>
      </c>
      <c r="N2058" s="56" t="str">
        <f t="shared" si="97"/>
        <v/>
      </c>
      <c r="O2058" s="53" t="str">
        <f>IF($B2058&lt;&gt;"",IF(ISNUMBER(_xlfn.XMATCH($B2058,Language!$A$6:$E$6)),0,IF(ISNUMBER(_xlfn.XMATCH($B2058,Language!$A$29:$E$29)),'Lista de Prestatarios'!$B$3,VLOOKUP(B2058,'Lista de Prestatarios'!$A$2:$B$500,2,FALSE))),"")</f>
        <v/>
      </c>
      <c r="P2058" s="58" t="str">
        <f>IF(B2058&lt;&gt;"",IF(OR(D2058&gt;0,G2058&gt;0),COUNTIF($B$2:B2058,B2058),COUNTIFS($B$2:B2058,B2058,$E$2:E2058,"&gt;0")),"")</f>
        <v/>
      </c>
    </row>
    <row r="2059" spans="1:16" x14ac:dyDescent="0.35">
      <c r="A2059" s="51" t="str">
        <f t="shared" si="96"/>
        <v/>
      </c>
      <c r="B2059" s="102"/>
      <c r="C2059" s="4"/>
      <c r="D2059" s="14"/>
      <c r="E2059" s="14"/>
      <c r="F2059" s="14"/>
      <c r="G2059" s="82"/>
      <c r="H2059" s="107" t="str">
        <f>IF(B2059&lt;&gt;"",IF(OR(O2059=0,O2059=999),"",SUMIFS($E$2:E2059,$A$2:A2059,A2059)-SUMIFS($F$2:F2059,$A$2:A2059,A2059)),"")</f>
        <v/>
      </c>
      <c r="I2059" s="109" t="str">
        <f t="shared" si="98"/>
        <v/>
      </c>
      <c r="J2059" s="113"/>
      <c r="K2059" s="90"/>
      <c r="L2059" s="73"/>
      <c r="M2059" s="69" t="str">
        <f>IF(C2059&lt;&gt;"",DailyLog!$S$3,"")</f>
        <v/>
      </c>
      <c r="N2059" s="56" t="str">
        <f t="shared" si="97"/>
        <v/>
      </c>
      <c r="O2059" s="53" t="str">
        <f>IF($B2059&lt;&gt;"",IF(ISNUMBER(_xlfn.XMATCH($B2059,Language!$A$6:$E$6)),0,IF(ISNUMBER(_xlfn.XMATCH($B2059,Language!$A$29:$E$29)),'Lista de Prestatarios'!$B$3,VLOOKUP(B2059,'Lista de Prestatarios'!$A$2:$B$500,2,FALSE))),"")</f>
        <v/>
      </c>
      <c r="P2059" s="58" t="str">
        <f>IF(B2059&lt;&gt;"",IF(OR(D2059&gt;0,G2059&gt;0),COUNTIF($B$2:B2059,B2059),COUNTIFS($B$2:B2059,B2059,$E$2:E2059,"&gt;0")),"")</f>
        <v/>
      </c>
    </row>
    <row r="2060" spans="1:16" x14ac:dyDescent="0.35">
      <c r="A2060" s="51" t="str">
        <f t="shared" si="96"/>
        <v/>
      </c>
      <c r="B2060" s="102"/>
      <c r="C2060" s="4"/>
      <c r="D2060" s="14"/>
      <c r="E2060" s="14"/>
      <c r="F2060" s="14"/>
      <c r="G2060" s="82"/>
      <c r="H2060" s="107" t="str">
        <f>IF(B2060&lt;&gt;"",IF(OR(O2060=0,O2060=999),"",SUMIFS($E$2:E2060,$A$2:A2060,A2060)-SUMIFS($F$2:F2060,$A$2:A2060,A2060)),"")</f>
        <v/>
      </c>
      <c r="I2060" s="109" t="str">
        <f t="shared" si="98"/>
        <v/>
      </c>
      <c r="J2060" s="113"/>
      <c r="K2060" s="90"/>
      <c r="L2060" s="73"/>
      <c r="M2060" s="69" t="str">
        <f>IF(C2060&lt;&gt;"",DailyLog!$S$3,"")</f>
        <v/>
      </c>
      <c r="N2060" s="56" t="str">
        <f t="shared" si="97"/>
        <v/>
      </c>
      <c r="O2060" s="53" t="str">
        <f>IF($B2060&lt;&gt;"",IF(ISNUMBER(_xlfn.XMATCH($B2060,Language!$A$6:$E$6)),0,IF(ISNUMBER(_xlfn.XMATCH($B2060,Language!$A$29:$E$29)),'Lista de Prestatarios'!$B$3,VLOOKUP(B2060,'Lista de Prestatarios'!$A$2:$B$500,2,FALSE))),"")</f>
        <v/>
      </c>
      <c r="P2060" s="58" t="str">
        <f>IF(B2060&lt;&gt;"",IF(OR(D2060&gt;0,G2060&gt;0),COUNTIF($B$2:B2060,B2060),COUNTIFS($B$2:B2060,B2060,$E$2:E2060,"&gt;0")),"")</f>
        <v/>
      </c>
    </row>
    <row r="2061" spans="1:16" x14ac:dyDescent="0.35">
      <c r="A2061" s="51" t="str">
        <f t="shared" si="96"/>
        <v/>
      </c>
      <c r="B2061" s="102"/>
      <c r="C2061" s="4"/>
      <c r="D2061" s="14"/>
      <c r="E2061" s="14"/>
      <c r="F2061" s="14"/>
      <c r="G2061" s="82"/>
      <c r="H2061" s="107" t="str">
        <f>IF(B2061&lt;&gt;"",IF(OR(O2061=0,O2061=999),"",SUMIFS($E$2:E2061,$A$2:A2061,A2061)-SUMIFS($F$2:F2061,$A$2:A2061,A2061)),"")</f>
        <v/>
      </c>
      <c r="I2061" s="109" t="str">
        <f t="shared" si="98"/>
        <v/>
      </c>
      <c r="J2061" s="113"/>
      <c r="K2061" s="90"/>
      <c r="L2061" s="73"/>
      <c r="M2061" s="69" t="str">
        <f>IF(C2061&lt;&gt;"",DailyLog!$S$3,"")</f>
        <v/>
      </c>
      <c r="N2061" s="56" t="str">
        <f t="shared" si="97"/>
        <v/>
      </c>
      <c r="O2061" s="53" t="str">
        <f>IF($B2061&lt;&gt;"",IF(ISNUMBER(_xlfn.XMATCH($B2061,Language!$A$6:$E$6)),0,IF(ISNUMBER(_xlfn.XMATCH($B2061,Language!$A$29:$E$29)),'Lista de Prestatarios'!$B$3,VLOOKUP(B2061,'Lista de Prestatarios'!$A$2:$B$500,2,FALSE))),"")</f>
        <v/>
      </c>
      <c r="P2061" s="58" t="str">
        <f>IF(B2061&lt;&gt;"",IF(OR(D2061&gt;0,G2061&gt;0),COUNTIF($B$2:B2061,B2061),COUNTIFS($B$2:B2061,B2061,$E$2:E2061,"&gt;0")),"")</f>
        <v/>
      </c>
    </row>
    <row r="2062" spans="1:16" x14ac:dyDescent="0.35">
      <c r="A2062" s="51" t="str">
        <f t="shared" si="96"/>
        <v/>
      </c>
      <c r="B2062" s="102"/>
      <c r="C2062" s="4"/>
      <c r="D2062" s="14"/>
      <c r="E2062" s="14"/>
      <c r="F2062" s="14"/>
      <c r="G2062" s="82"/>
      <c r="H2062" s="107" t="str">
        <f>IF(B2062&lt;&gt;"",IF(OR(O2062=0,O2062=999),"",SUMIFS($E$2:E2062,$A$2:A2062,A2062)-SUMIFS($F$2:F2062,$A$2:A2062,A2062)),"")</f>
        <v/>
      </c>
      <c r="I2062" s="109" t="str">
        <f t="shared" si="98"/>
        <v/>
      </c>
      <c r="J2062" s="113"/>
      <c r="K2062" s="90"/>
      <c r="L2062" s="73"/>
      <c r="M2062" s="69" t="str">
        <f>IF(C2062&lt;&gt;"",DailyLog!$S$3,"")</f>
        <v/>
      </c>
      <c r="N2062" s="56" t="str">
        <f t="shared" si="97"/>
        <v/>
      </c>
      <c r="O2062" s="53" t="str">
        <f>IF($B2062&lt;&gt;"",IF(ISNUMBER(_xlfn.XMATCH($B2062,Language!$A$6:$E$6)),0,IF(ISNUMBER(_xlfn.XMATCH($B2062,Language!$A$29:$E$29)),'Lista de Prestatarios'!$B$3,VLOOKUP(B2062,'Lista de Prestatarios'!$A$2:$B$500,2,FALSE))),"")</f>
        <v/>
      </c>
      <c r="P2062" s="58" t="str">
        <f>IF(B2062&lt;&gt;"",IF(OR(D2062&gt;0,G2062&gt;0),COUNTIF($B$2:B2062,B2062),COUNTIFS($B$2:B2062,B2062,$E$2:E2062,"&gt;0")),"")</f>
        <v/>
      </c>
    </row>
    <row r="2063" spans="1:16" x14ac:dyDescent="0.35">
      <c r="A2063" s="51" t="str">
        <f t="shared" si="96"/>
        <v/>
      </c>
      <c r="B2063" s="102"/>
      <c r="C2063" s="4"/>
      <c r="D2063" s="14"/>
      <c r="E2063" s="14"/>
      <c r="F2063" s="14"/>
      <c r="G2063" s="82"/>
      <c r="H2063" s="107" t="str">
        <f>IF(B2063&lt;&gt;"",IF(OR(O2063=0,O2063=999),"",SUMIFS($E$2:E2063,$A$2:A2063,A2063)-SUMIFS($F$2:F2063,$A$2:A2063,A2063)),"")</f>
        <v/>
      </c>
      <c r="I2063" s="109" t="str">
        <f t="shared" si="98"/>
        <v/>
      </c>
      <c r="J2063" s="113"/>
      <c r="K2063" s="90"/>
      <c r="L2063" s="73"/>
      <c r="M2063" s="69" t="str">
        <f>IF(C2063&lt;&gt;"",DailyLog!$S$3,"")</f>
        <v/>
      </c>
      <c r="N2063" s="56" t="str">
        <f t="shared" si="97"/>
        <v/>
      </c>
      <c r="O2063" s="53" t="str">
        <f>IF($B2063&lt;&gt;"",IF(ISNUMBER(_xlfn.XMATCH($B2063,Language!$A$6:$E$6)),0,IF(ISNUMBER(_xlfn.XMATCH($B2063,Language!$A$29:$E$29)),'Lista de Prestatarios'!$B$3,VLOOKUP(B2063,'Lista de Prestatarios'!$A$2:$B$500,2,FALSE))),"")</f>
        <v/>
      </c>
      <c r="P2063" s="58" t="str">
        <f>IF(B2063&lt;&gt;"",IF(OR(D2063&gt;0,G2063&gt;0),COUNTIF($B$2:B2063,B2063),COUNTIFS($B$2:B2063,B2063,$E$2:E2063,"&gt;0")),"")</f>
        <v/>
      </c>
    </row>
    <row r="2064" spans="1:16" x14ac:dyDescent="0.35">
      <c r="A2064" s="51" t="str">
        <f t="shared" si="96"/>
        <v/>
      </c>
      <c r="B2064" s="102"/>
      <c r="C2064" s="4"/>
      <c r="D2064" s="14"/>
      <c r="E2064" s="14"/>
      <c r="F2064" s="14"/>
      <c r="G2064" s="82"/>
      <c r="H2064" s="107" t="str">
        <f>IF(B2064&lt;&gt;"",IF(OR(O2064=0,O2064=999),"",SUMIFS($E$2:E2064,$A$2:A2064,A2064)-SUMIFS($F$2:F2064,$A$2:A2064,A2064)),"")</f>
        <v/>
      </c>
      <c r="I2064" s="109" t="str">
        <f t="shared" si="98"/>
        <v/>
      </c>
      <c r="J2064" s="113"/>
      <c r="K2064" s="90"/>
      <c r="L2064" s="73"/>
      <c r="M2064" s="69" t="str">
        <f>IF(C2064&lt;&gt;"",DailyLog!$S$3,"")</f>
        <v/>
      </c>
      <c r="N2064" s="56" t="str">
        <f t="shared" si="97"/>
        <v/>
      </c>
      <c r="O2064" s="53" t="str">
        <f>IF($B2064&lt;&gt;"",IF(ISNUMBER(_xlfn.XMATCH($B2064,Language!$A$6:$E$6)),0,IF(ISNUMBER(_xlfn.XMATCH($B2064,Language!$A$29:$E$29)),'Lista de Prestatarios'!$B$3,VLOOKUP(B2064,'Lista de Prestatarios'!$A$2:$B$500,2,FALSE))),"")</f>
        <v/>
      </c>
      <c r="P2064" s="58" t="str">
        <f>IF(B2064&lt;&gt;"",IF(OR(D2064&gt;0,G2064&gt;0),COUNTIF($B$2:B2064,B2064),COUNTIFS($B$2:B2064,B2064,$E$2:E2064,"&gt;0")),"")</f>
        <v/>
      </c>
    </row>
    <row r="2065" spans="1:16" x14ac:dyDescent="0.35">
      <c r="A2065" s="51" t="str">
        <f t="shared" si="96"/>
        <v/>
      </c>
      <c r="B2065" s="102"/>
      <c r="C2065" s="4"/>
      <c r="D2065" s="14"/>
      <c r="E2065" s="14"/>
      <c r="F2065" s="14"/>
      <c r="G2065" s="82"/>
      <c r="H2065" s="107" t="str">
        <f>IF(B2065&lt;&gt;"",IF(OR(O2065=0,O2065=999),"",SUMIFS($E$2:E2065,$A$2:A2065,A2065)-SUMIFS($F$2:F2065,$A$2:A2065,A2065)),"")</f>
        <v/>
      </c>
      <c r="I2065" s="109" t="str">
        <f t="shared" si="98"/>
        <v/>
      </c>
      <c r="J2065" s="113"/>
      <c r="K2065" s="90"/>
      <c r="L2065" s="73"/>
      <c r="M2065" s="69" t="str">
        <f>IF(C2065&lt;&gt;"",DailyLog!$S$3,"")</f>
        <v/>
      </c>
      <c r="N2065" s="56" t="str">
        <f t="shared" si="97"/>
        <v/>
      </c>
      <c r="O2065" s="53" t="str">
        <f>IF($B2065&lt;&gt;"",IF(ISNUMBER(_xlfn.XMATCH($B2065,Language!$A$6:$E$6)),0,IF(ISNUMBER(_xlfn.XMATCH($B2065,Language!$A$29:$E$29)),'Lista de Prestatarios'!$B$3,VLOOKUP(B2065,'Lista de Prestatarios'!$A$2:$B$500,2,FALSE))),"")</f>
        <v/>
      </c>
      <c r="P2065" s="58" t="str">
        <f>IF(B2065&lt;&gt;"",IF(OR(D2065&gt;0,G2065&gt;0),COUNTIF($B$2:B2065,B2065),COUNTIFS($B$2:B2065,B2065,$E$2:E2065,"&gt;0")),"")</f>
        <v/>
      </c>
    </row>
    <row r="2066" spans="1:16" x14ac:dyDescent="0.35">
      <c r="A2066" s="51" t="str">
        <f t="shared" si="96"/>
        <v/>
      </c>
      <c r="B2066" s="102"/>
      <c r="C2066" s="4"/>
      <c r="D2066" s="14"/>
      <c r="E2066" s="14"/>
      <c r="F2066" s="14"/>
      <c r="G2066" s="82"/>
      <c r="H2066" s="107" t="str">
        <f>IF(B2066&lt;&gt;"",IF(OR(O2066=0,O2066=999),"",SUMIFS($E$2:E2066,$A$2:A2066,A2066)-SUMIFS($F$2:F2066,$A$2:A2066,A2066)),"")</f>
        <v/>
      </c>
      <c r="I2066" s="109" t="str">
        <f t="shared" si="98"/>
        <v/>
      </c>
      <c r="J2066" s="113"/>
      <c r="K2066" s="90"/>
      <c r="L2066" s="73"/>
      <c r="M2066" s="69" t="str">
        <f>IF(C2066&lt;&gt;"",DailyLog!$S$3,"")</f>
        <v/>
      </c>
      <c r="N2066" s="56" t="str">
        <f t="shared" si="97"/>
        <v/>
      </c>
      <c r="O2066" s="53" t="str">
        <f>IF($B2066&lt;&gt;"",IF(ISNUMBER(_xlfn.XMATCH($B2066,Language!$A$6:$E$6)),0,IF(ISNUMBER(_xlfn.XMATCH($B2066,Language!$A$29:$E$29)),'Lista de Prestatarios'!$B$3,VLOOKUP(B2066,'Lista de Prestatarios'!$A$2:$B$500,2,FALSE))),"")</f>
        <v/>
      </c>
      <c r="P2066" s="58" t="str">
        <f>IF(B2066&lt;&gt;"",IF(OR(D2066&gt;0,G2066&gt;0),COUNTIF($B$2:B2066,B2066),COUNTIFS($B$2:B2066,B2066,$E$2:E2066,"&gt;0")),"")</f>
        <v/>
      </c>
    </row>
    <row r="2067" spans="1:16" x14ac:dyDescent="0.35">
      <c r="A2067" s="51" t="str">
        <f t="shared" si="96"/>
        <v/>
      </c>
      <c r="B2067" s="102"/>
      <c r="C2067" s="4"/>
      <c r="D2067" s="14"/>
      <c r="E2067" s="14"/>
      <c r="F2067" s="14"/>
      <c r="G2067" s="82"/>
      <c r="H2067" s="107" t="str">
        <f>IF(B2067&lt;&gt;"",IF(OR(O2067=0,O2067=999),"",SUMIFS($E$2:E2067,$A$2:A2067,A2067)-SUMIFS($F$2:F2067,$A$2:A2067,A2067)),"")</f>
        <v/>
      </c>
      <c r="I2067" s="109" t="str">
        <f t="shared" si="98"/>
        <v/>
      </c>
      <c r="J2067" s="113"/>
      <c r="K2067" s="90"/>
      <c r="L2067" s="73"/>
      <c r="M2067" s="69" t="str">
        <f>IF(C2067&lt;&gt;"",DailyLog!$S$3,"")</f>
        <v/>
      </c>
      <c r="N2067" s="56" t="str">
        <f t="shared" si="97"/>
        <v/>
      </c>
      <c r="O2067" s="53" t="str">
        <f>IF($B2067&lt;&gt;"",IF(ISNUMBER(_xlfn.XMATCH($B2067,Language!$A$6:$E$6)),0,IF(ISNUMBER(_xlfn.XMATCH($B2067,Language!$A$29:$E$29)),'Lista de Prestatarios'!$B$3,VLOOKUP(B2067,'Lista de Prestatarios'!$A$2:$B$500,2,FALSE))),"")</f>
        <v/>
      </c>
      <c r="P2067" s="58" t="str">
        <f>IF(B2067&lt;&gt;"",IF(OR(D2067&gt;0,G2067&gt;0),COUNTIF($B$2:B2067,B2067),COUNTIFS($B$2:B2067,B2067,$E$2:E2067,"&gt;0")),"")</f>
        <v/>
      </c>
    </row>
    <row r="2068" spans="1:16" x14ac:dyDescent="0.35">
      <c r="A2068" s="51" t="str">
        <f t="shared" si="96"/>
        <v/>
      </c>
      <c r="B2068" s="102"/>
      <c r="C2068" s="4"/>
      <c r="D2068" s="14"/>
      <c r="E2068" s="14"/>
      <c r="F2068" s="14"/>
      <c r="G2068" s="82"/>
      <c r="H2068" s="107" t="str">
        <f>IF(B2068&lt;&gt;"",IF(OR(O2068=0,O2068=999),"",SUMIFS($E$2:E2068,$A$2:A2068,A2068)-SUMIFS($F$2:F2068,$A$2:A2068,A2068)),"")</f>
        <v/>
      </c>
      <c r="I2068" s="109" t="str">
        <f t="shared" si="98"/>
        <v/>
      </c>
      <c r="J2068" s="113"/>
      <c r="K2068" s="90"/>
      <c r="L2068" s="73"/>
      <c r="M2068" s="69" t="str">
        <f>IF(C2068&lt;&gt;"",DailyLog!$S$3,"")</f>
        <v/>
      </c>
      <c r="N2068" s="56" t="str">
        <f t="shared" si="97"/>
        <v/>
      </c>
      <c r="O2068" s="53" t="str">
        <f>IF($B2068&lt;&gt;"",IF(ISNUMBER(_xlfn.XMATCH($B2068,Language!$A$6:$E$6)),0,IF(ISNUMBER(_xlfn.XMATCH($B2068,Language!$A$29:$E$29)),'Lista de Prestatarios'!$B$3,VLOOKUP(B2068,'Lista de Prestatarios'!$A$2:$B$500,2,FALSE))),"")</f>
        <v/>
      </c>
      <c r="P2068" s="58" t="str">
        <f>IF(B2068&lt;&gt;"",IF(OR(D2068&gt;0,G2068&gt;0),COUNTIF($B$2:B2068,B2068),COUNTIFS($B$2:B2068,B2068,$E$2:E2068,"&gt;0")),"")</f>
        <v/>
      </c>
    </row>
    <row r="2069" spans="1:16" x14ac:dyDescent="0.35">
      <c r="A2069" s="51" t="str">
        <f t="shared" si="96"/>
        <v/>
      </c>
      <c r="B2069" s="102"/>
      <c r="C2069" s="4"/>
      <c r="D2069" s="14"/>
      <c r="E2069" s="14"/>
      <c r="F2069" s="14"/>
      <c r="G2069" s="82"/>
      <c r="H2069" s="107" t="str">
        <f>IF(B2069&lt;&gt;"",IF(OR(O2069=0,O2069=999),"",SUMIFS($E$2:E2069,$A$2:A2069,A2069)-SUMIFS($F$2:F2069,$A$2:A2069,A2069)),"")</f>
        <v/>
      </c>
      <c r="I2069" s="109" t="str">
        <f t="shared" si="98"/>
        <v/>
      </c>
      <c r="J2069" s="113"/>
      <c r="K2069" s="90"/>
      <c r="L2069" s="73"/>
      <c r="M2069" s="69" t="str">
        <f>IF(C2069&lt;&gt;"",DailyLog!$S$3,"")</f>
        <v/>
      </c>
      <c r="N2069" s="56" t="str">
        <f t="shared" si="97"/>
        <v/>
      </c>
      <c r="O2069" s="53" t="str">
        <f>IF($B2069&lt;&gt;"",IF(ISNUMBER(_xlfn.XMATCH($B2069,Language!$A$6:$E$6)),0,IF(ISNUMBER(_xlfn.XMATCH($B2069,Language!$A$29:$E$29)),'Lista de Prestatarios'!$B$3,VLOOKUP(B2069,'Lista de Prestatarios'!$A$2:$B$500,2,FALSE))),"")</f>
        <v/>
      </c>
      <c r="P2069" s="58" t="str">
        <f>IF(B2069&lt;&gt;"",IF(OR(D2069&gt;0,G2069&gt;0),COUNTIF($B$2:B2069,B2069),COUNTIFS($B$2:B2069,B2069,$E$2:E2069,"&gt;0")),"")</f>
        <v/>
      </c>
    </row>
    <row r="2070" spans="1:16" x14ac:dyDescent="0.35">
      <c r="A2070" s="51" t="str">
        <f t="shared" si="96"/>
        <v/>
      </c>
      <c r="B2070" s="102"/>
      <c r="C2070" s="4"/>
      <c r="D2070" s="14"/>
      <c r="E2070" s="14"/>
      <c r="F2070" s="14"/>
      <c r="G2070" s="82"/>
      <c r="H2070" s="107" t="str">
        <f>IF(B2070&lt;&gt;"",IF(OR(O2070=0,O2070=999),"",SUMIFS($E$2:E2070,$A$2:A2070,A2070)-SUMIFS($F$2:F2070,$A$2:A2070,A2070)),"")</f>
        <v/>
      </c>
      <c r="I2070" s="109" t="str">
        <f t="shared" si="98"/>
        <v/>
      </c>
      <c r="J2070" s="113"/>
      <c r="K2070" s="90"/>
      <c r="L2070" s="73"/>
      <c r="M2070" s="69" t="str">
        <f>IF(C2070&lt;&gt;"",DailyLog!$S$3,"")</f>
        <v/>
      </c>
      <c r="N2070" s="56" t="str">
        <f t="shared" si="97"/>
        <v/>
      </c>
      <c r="O2070" s="53" t="str">
        <f>IF($B2070&lt;&gt;"",IF(ISNUMBER(_xlfn.XMATCH($B2070,Language!$A$6:$E$6)),0,IF(ISNUMBER(_xlfn.XMATCH($B2070,Language!$A$29:$E$29)),'Lista de Prestatarios'!$B$3,VLOOKUP(B2070,'Lista de Prestatarios'!$A$2:$B$500,2,FALSE))),"")</f>
        <v/>
      </c>
      <c r="P2070" s="58" t="str">
        <f>IF(B2070&lt;&gt;"",IF(OR(D2070&gt;0,G2070&gt;0),COUNTIF($B$2:B2070,B2070),COUNTIFS($B$2:B2070,B2070,$E$2:E2070,"&gt;0")),"")</f>
        <v/>
      </c>
    </row>
    <row r="2071" spans="1:16" x14ac:dyDescent="0.35">
      <c r="A2071" s="51" t="str">
        <f t="shared" si="96"/>
        <v/>
      </c>
      <c r="B2071" s="102"/>
      <c r="C2071" s="4"/>
      <c r="D2071" s="14"/>
      <c r="E2071" s="14"/>
      <c r="F2071" s="14"/>
      <c r="G2071" s="82"/>
      <c r="H2071" s="107" t="str">
        <f>IF(B2071&lt;&gt;"",IF(OR(O2071=0,O2071=999),"",SUMIFS($E$2:E2071,$A$2:A2071,A2071)-SUMIFS($F$2:F2071,$A$2:A2071,A2071)),"")</f>
        <v/>
      </c>
      <c r="I2071" s="109" t="str">
        <f t="shared" si="98"/>
        <v/>
      </c>
      <c r="J2071" s="113"/>
      <c r="K2071" s="90"/>
      <c r="L2071" s="73"/>
      <c r="M2071" s="69" t="str">
        <f>IF(C2071&lt;&gt;"",DailyLog!$S$3,"")</f>
        <v/>
      </c>
      <c r="N2071" s="56" t="str">
        <f t="shared" si="97"/>
        <v/>
      </c>
      <c r="O2071" s="53" t="str">
        <f>IF($B2071&lt;&gt;"",IF(ISNUMBER(_xlfn.XMATCH($B2071,Language!$A$6:$E$6)),0,IF(ISNUMBER(_xlfn.XMATCH($B2071,Language!$A$29:$E$29)),'Lista de Prestatarios'!$B$3,VLOOKUP(B2071,'Lista de Prestatarios'!$A$2:$B$500,2,FALSE))),"")</f>
        <v/>
      </c>
      <c r="P2071" s="58" t="str">
        <f>IF(B2071&lt;&gt;"",IF(OR(D2071&gt;0,G2071&gt;0),COUNTIF($B$2:B2071,B2071),COUNTIFS($B$2:B2071,B2071,$E$2:E2071,"&gt;0")),"")</f>
        <v/>
      </c>
    </row>
    <row r="2072" spans="1:16" x14ac:dyDescent="0.35">
      <c r="A2072" s="51" t="str">
        <f t="shared" si="96"/>
        <v/>
      </c>
      <c r="B2072" s="102"/>
      <c r="C2072" s="4"/>
      <c r="D2072" s="14"/>
      <c r="E2072" s="14"/>
      <c r="F2072" s="14"/>
      <c r="G2072" s="82"/>
      <c r="H2072" s="107" t="str">
        <f>IF(B2072&lt;&gt;"",IF(OR(O2072=0,O2072=999),"",SUMIFS($E$2:E2072,$A$2:A2072,A2072)-SUMIFS($F$2:F2072,$A$2:A2072,A2072)),"")</f>
        <v/>
      </c>
      <c r="I2072" s="109" t="str">
        <f t="shared" si="98"/>
        <v/>
      </c>
      <c r="J2072" s="113"/>
      <c r="K2072" s="90"/>
      <c r="L2072" s="73"/>
      <c r="M2072" s="69" t="str">
        <f>IF(C2072&lt;&gt;"",DailyLog!$S$3,"")</f>
        <v/>
      </c>
      <c r="N2072" s="56" t="str">
        <f t="shared" si="97"/>
        <v/>
      </c>
      <c r="O2072" s="53" t="str">
        <f>IF($B2072&lt;&gt;"",IF(ISNUMBER(_xlfn.XMATCH($B2072,Language!$A$6:$E$6)),0,IF(ISNUMBER(_xlfn.XMATCH($B2072,Language!$A$29:$E$29)),'Lista de Prestatarios'!$B$3,VLOOKUP(B2072,'Lista de Prestatarios'!$A$2:$B$500,2,FALSE))),"")</f>
        <v/>
      </c>
      <c r="P2072" s="58" t="str">
        <f>IF(B2072&lt;&gt;"",IF(OR(D2072&gt;0,G2072&gt;0),COUNTIF($B$2:B2072,B2072),COUNTIFS($B$2:B2072,B2072,$E$2:E2072,"&gt;0")),"")</f>
        <v/>
      </c>
    </row>
    <row r="2073" spans="1:16" x14ac:dyDescent="0.35">
      <c r="A2073" s="51" t="str">
        <f t="shared" si="96"/>
        <v/>
      </c>
      <c r="B2073" s="102"/>
      <c r="C2073" s="4"/>
      <c r="D2073" s="14"/>
      <c r="E2073" s="14"/>
      <c r="F2073" s="14"/>
      <c r="G2073" s="82"/>
      <c r="H2073" s="107" t="str">
        <f>IF(B2073&lt;&gt;"",IF(OR(O2073=0,O2073=999),"",SUMIFS($E$2:E2073,$A$2:A2073,A2073)-SUMIFS($F$2:F2073,$A$2:A2073,A2073)),"")</f>
        <v/>
      </c>
      <c r="I2073" s="109" t="str">
        <f t="shared" si="98"/>
        <v/>
      </c>
      <c r="J2073" s="113"/>
      <c r="K2073" s="90"/>
      <c r="L2073" s="73"/>
      <c r="M2073" s="69" t="str">
        <f>IF(C2073&lt;&gt;"",DailyLog!$S$3,"")</f>
        <v/>
      </c>
      <c r="N2073" s="56" t="str">
        <f t="shared" si="97"/>
        <v/>
      </c>
      <c r="O2073" s="53" t="str">
        <f>IF($B2073&lt;&gt;"",IF(ISNUMBER(_xlfn.XMATCH($B2073,Language!$A$6:$E$6)),0,IF(ISNUMBER(_xlfn.XMATCH($B2073,Language!$A$29:$E$29)),'Lista de Prestatarios'!$B$3,VLOOKUP(B2073,'Lista de Prestatarios'!$A$2:$B$500,2,FALSE))),"")</f>
        <v/>
      </c>
      <c r="P2073" s="58" t="str">
        <f>IF(B2073&lt;&gt;"",IF(OR(D2073&gt;0,G2073&gt;0),COUNTIF($B$2:B2073,B2073),COUNTIFS($B$2:B2073,B2073,$E$2:E2073,"&gt;0")),"")</f>
        <v/>
      </c>
    </row>
    <row r="2074" spans="1:16" x14ac:dyDescent="0.35">
      <c r="A2074" s="51" t="str">
        <f t="shared" si="96"/>
        <v/>
      </c>
      <c r="B2074" s="102"/>
      <c r="C2074" s="4"/>
      <c r="D2074" s="14"/>
      <c r="E2074" s="14"/>
      <c r="F2074" s="14"/>
      <c r="G2074" s="82"/>
      <c r="H2074" s="107" t="str">
        <f>IF(B2074&lt;&gt;"",IF(OR(O2074=0,O2074=999),"",SUMIFS($E$2:E2074,$A$2:A2074,A2074)-SUMIFS($F$2:F2074,$A$2:A2074,A2074)),"")</f>
        <v/>
      </c>
      <c r="I2074" s="109" t="str">
        <f t="shared" si="98"/>
        <v/>
      </c>
      <c r="J2074" s="113"/>
      <c r="K2074" s="90"/>
      <c r="L2074" s="73"/>
      <c r="M2074" s="69" t="str">
        <f>IF(C2074&lt;&gt;"",DailyLog!$S$3,"")</f>
        <v/>
      </c>
      <c r="N2074" s="56" t="str">
        <f t="shared" si="97"/>
        <v/>
      </c>
      <c r="O2074" s="53" t="str">
        <f>IF($B2074&lt;&gt;"",IF(ISNUMBER(_xlfn.XMATCH($B2074,Language!$A$6:$E$6)),0,IF(ISNUMBER(_xlfn.XMATCH($B2074,Language!$A$29:$E$29)),'Lista de Prestatarios'!$B$3,VLOOKUP(B2074,'Lista de Prestatarios'!$A$2:$B$500,2,FALSE))),"")</f>
        <v/>
      </c>
      <c r="P2074" s="58" t="str">
        <f>IF(B2074&lt;&gt;"",IF(OR(D2074&gt;0,G2074&gt;0),COUNTIF($B$2:B2074,B2074),COUNTIFS($B$2:B2074,B2074,$E$2:E2074,"&gt;0")),"")</f>
        <v/>
      </c>
    </row>
    <row r="2075" spans="1:16" x14ac:dyDescent="0.35">
      <c r="A2075" s="51" t="str">
        <f t="shared" si="96"/>
        <v/>
      </c>
      <c r="B2075" s="102"/>
      <c r="C2075" s="4"/>
      <c r="D2075" s="14"/>
      <c r="E2075" s="14"/>
      <c r="F2075" s="14"/>
      <c r="G2075" s="82"/>
      <c r="H2075" s="107" t="str">
        <f>IF(B2075&lt;&gt;"",IF(OR(O2075=0,O2075=999),"",SUMIFS($E$2:E2075,$A$2:A2075,A2075)-SUMIFS($F$2:F2075,$A$2:A2075,A2075)),"")</f>
        <v/>
      </c>
      <c r="I2075" s="109" t="str">
        <f t="shared" si="98"/>
        <v/>
      </c>
      <c r="J2075" s="113"/>
      <c r="K2075" s="90"/>
      <c r="L2075" s="73"/>
      <c r="M2075" s="69" t="str">
        <f>IF(C2075&lt;&gt;"",DailyLog!$S$3,"")</f>
        <v/>
      </c>
      <c r="N2075" s="56" t="str">
        <f t="shared" si="97"/>
        <v/>
      </c>
      <c r="O2075" s="53" t="str">
        <f>IF($B2075&lt;&gt;"",IF(ISNUMBER(_xlfn.XMATCH($B2075,Language!$A$6:$E$6)),0,IF(ISNUMBER(_xlfn.XMATCH($B2075,Language!$A$29:$E$29)),'Lista de Prestatarios'!$B$3,VLOOKUP(B2075,'Lista de Prestatarios'!$A$2:$B$500,2,FALSE))),"")</f>
        <v/>
      </c>
      <c r="P2075" s="58" t="str">
        <f>IF(B2075&lt;&gt;"",IF(OR(D2075&gt;0,G2075&gt;0),COUNTIF($B$2:B2075,B2075),COUNTIFS($B$2:B2075,B2075,$E$2:E2075,"&gt;0")),"")</f>
        <v/>
      </c>
    </row>
    <row r="2076" spans="1:16" x14ac:dyDescent="0.35">
      <c r="A2076" s="51" t="str">
        <f t="shared" si="96"/>
        <v/>
      </c>
      <c r="B2076" s="102"/>
      <c r="C2076" s="4"/>
      <c r="D2076" s="14"/>
      <c r="E2076" s="14"/>
      <c r="F2076" s="14"/>
      <c r="G2076" s="82"/>
      <c r="H2076" s="107" t="str">
        <f>IF(B2076&lt;&gt;"",IF(OR(O2076=0,O2076=999),"",SUMIFS($E$2:E2076,$A$2:A2076,A2076)-SUMIFS($F$2:F2076,$A$2:A2076,A2076)),"")</f>
        <v/>
      </c>
      <c r="I2076" s="109" t="str">
        <f t="shared" si="98"/>
        <v/>
      </c>
      <c r="J2076" s="113"/>
      <c r="K2076" s="90"/>
      <c r="L2076" s="73"/>
      <c r="M2076" s="69" t="str">
        <f>IF(C2076&lt;&gt;"",DailyLog!$S$3,"")</f>
        <v/>
      </c>
      <c r="N2076" s="56" t="str">
        <f t="shared" si="97"/>
        <v/>
      </c>
      <c r="O2076" s="53" t="str">
        <f>IF($B2076&lt;&gt;"",IF(ISNUMBER(_xlfn.XMATCH($B2076,Language!$A$6:$E$6)),0,IF(ISNUMBER(_xlfn.XMATCH($B2076,Language!$A$29:$E$29)),'Lista de Prestatarios'!$B$3,VLOOKUP(B2076,'Lista de Prestatarios'!$A$2:$B$500,2,FALSE))),"")</f>
        <v/>
      </c>
      <c r="P2076" s="58" t="str">
        <f>IF(B2076&lt;&gt;"",IF(OR(D2076&gt;0,G2076&gt;0),COUNTIF($B$2:B2076,B2076),COUNTIFS($B$2:B2076,B2076,$E$2:E2076,"&gt;0")),"")</f>
        <v/>
      </c>
    </row>
    <row r="2077" spans="1:16" x14ac:dyDescent="0.35">
      <c r="A2077" s="51" t="str">
        <f t="shared" si="96"/>
        <v/>
      </c>
      <c r="B2077" s="102"/>
      <c r="C2077" s="4"/>
      <c r="D2077" s="14"/>
      <c r="E2077" s="14"/>
      <c r="F2077" s="14"/>
      <c r="G2077" s="82"/>
      <c r="H2077" s="107" t="str">
        <f>IF(B2077&lt;&gt;"",IF(OR(O2077=0,O2077=999),"",SUMIFS($E$2:E2077,$A$2:A2077,A2077)-SUMIFS($F$2:F2077,$A$2:A2077,A2077)),"")</f>
        <v/>
      </c>
      <c r="I2077" s="109" t="str">
        <f t="shared" si="98"/>
        <v/>
      </c>
      <c r="J2077" s="113"/>
      <c r="K2077" s="90"/>
      <c r="L2077" s="73"/>
      <c r="M2077" s="69" t="str">
        <f>IF(C2077&lt;&gt;"",DailyLog!$S$3,"")</f>
        <v/>
      </c>
      <c r="N2077" s="56" t="str">
        <f t="shared" si="97"/>
        <v/>
      </c>
      <c r="O2077" s="53" t="str">
        <f>IF($B2077&lt;&gt;"",IF(ISNUMBER(_xlfn.XMATCH($B2077,Language!$A$6:$E$6)),0,IF(ISNUMBER(_xlfn.XMATCH($B2077,Language!$A$29:$E$29)),'Lista de Prestatarios'!$B$3,VLOOKUP(B2077,'Lista de Prestatarios'!$A$2:$B$500,2,FALSE))),"")</f>
        <v/>
      </c>
      <c r="P2077" s="58" t="str">
        <f>IF(B2077&lt;&gt;"",IF(OR(D2077&gt;0,G2077&gt;0),COUNTIF($B$2:B2077,B2077),COUNTIFS($B$2:B2077,B2077,$E$2:E2077,"&gt;0")),"")</f>
        <v/>
      </c>
    </row>
    <row r="2078" spans="1:16" x14ac:dyDescent="0.35">
      <c r="A2078" s="51" t="str">
        <f t="shared" si="96"/>
        <v/>
      </c>
      <c r="B2078" s="102"/>
      <c r="C2078" s="4"/>
      <c r="D2078" s="14"/>
      <c r="E2078" s="14"/>
      <c r="F2078" s="14"/>
      <c r="G2078" s="82"/>
      <c r="H2078" s="107" t="str">
        <f>IF(B2078&lt;&gt;"",IF(OR(O2078=0,O2078=999),"",SUMIFS($E$2:E2078,$A$2:A2078,A2078)-SUMIFS($F$2:F2078,$A$2:A2078,A2078)),"")</f>
        <v/>
      </c>
      <c r="I2078" s="109" t="str">
        <f t="shared" si="98"/>
        <v/>
      </c>
      <c r="J2078" s="113"/>
      <c r="K2078" s="90"/>
      <c r="L2078" s="73"/>
      <c r="M2078" s="69" t="str">
        <f>IF(C2078&lt;&gt;"",DailyLog!$S$3,"")</f>
        <v/>
      </c>
      <c r="N2078" s="56" t="str">
        <f t="shared" si="97"/>
        <v/>
      </c>
      <c r="O2078" s="53" t="str">
        <f>IF($B2078&lt;&gt;"",IF(ISNUMBER(_xlfn.XMATCH($B2078,Language!$A$6:$E$6)),0,IF(ISNUMBER(_xlfn.XMATCH($B2078,Language!$A$29:$E$29)),'Lista de Prestatarios'!$B$3,VLOOKUP(B2078,'Lista de Prestatarios'!$A$2:$B$500,2,FALSE))),"")</f>
        <v/>
      </c>
      <c r="P2078" s="58" t="str">
        <f>IF(B2078&lt;&gt;"",IF(OR(D2078&gt;0,G2078&gt;0),COUNTIF($B$2:B2078,B2078),COUNTIFS($B$2:B2078,B2078,$E$2:E2078,"&gt;0")),"")</f>
        <v/>
      </c>
    </row>
    <row r="2079" spans="1:16" x14ac:dyDescent="0.35">
      <c r="A2079" s="51" t="str">
        <f t="shared" si="96"/>
        <v/>
      </c>
      <c r="B2079" s="102"/>
      <c r="C2079" s="4"/>
      <c r="D2079" s="14"/>
      <c r="E2079" s="14"/>
      <c r="F2079" s="14"/>
      <c r="G2079" s="82"/>
      <c r="H2079" s="107" t="str">
        <f>IF(B2079&lt;&gt;"",IF(OR(O2079=0,O2079=999),"",SUMIFS($E$2:E2079,$A$2:A2079,A2079)-SUMIFS($F$2:F2079,$A$2:A2079,A2079)),"")</f>
        <v/>
      </c>
      <c r="I2079" s="109" t="str">
        <f t="shared" si="98"/>
        <v/>
      </c>
      <c r="J2079" s="113"/>
      <c r="K2079" s="90"/>
      <c r="L2079" s="73"/>
      <c r="M2079" s="69" t="str">
        <f>IF(C2079&lt;&gt;"",DailyLog!$S$3,"")</f>
        <v/>
      </c>
      <c r="N2079" s="56" t="str">
        <f t="shared" si="97"/>
        <v/>
      </c>
      <c r="O2079" s="53" t="str">
        <f>IF($B2079&lt;&gt;"",IF(ISNUMBER(_xlfn.XMATCH($B2079,Language!$A$6:$E$6)),0,IF(ISNUMBER(_xlfn.XMATCH($B2079,Language!$A$29:$E$29)),'Lista de Prestatarios'!$B$3,VLOOKUP(B2079,'Lista de Prestatarios'!$A$2:$B$500,2,FALSE))),"")</f>
        <v/>
      </c>
      <c r="P2079" s="58" t="str">
        <f>IF(B2079&lt;&gt;"",IF(OR(D2079&gt;0,G2079&gt;0),COUNTIF($B$2:B2079,B2079),COUNTIFS($B$2:B2079,B2079,$E$2:E2079,"&gt;0")),"")</f>
        <v/>
      </c>
    </row>
    <row r="2080" spans="1:16" x14ac:dyDescent="0.35">
      <c r="A2080" s="51" t="str">
        <f t="shared" si="96"/>
        <v/>
      </c>
      <c r="B2080" s="102"/>
      <c r="C2080" s="4"/>
      <c r="D2080" s="14"/>
      <c r="E2080" s="14"/>
      <c r="F2080" s="14"/>
      <c r="G2080" s="82"/>
      <c r="H2080" s="107" t="str">
        <f>IF(B2080&lt;&gt;"",IF(OR(O2080=0,O2080=999),"",SUMIFS($E$2:E2080,$A$2:A2080,A2080)-SUMIFS($F$2:F2080,$A$2:A2080,A2080)),"")</f>
        <v/>
      </c>
      <c r="I2080" s="109" t="str">
        <f t="shared" si="98"/>
        <v/>
      </c>
      <c r="J2080" s="113"/>
      <c r="K2080" s="90"/>
      <c r="L2080" s="73"/>
      <c r="M2080" s="69" t="str">
        <f>IF(C2080&lt;&gt;"",DailyLog!$S$3,"")</f>
        <v/>
      </c>
      <c r="N2080" s="56" t="str">
        <f t="shared" si="97"/>
        <v/>
      </c>
      <c r="O2080" s="53" t="str">
        <f>IF($B2080&lt;&gt;"",IF(ISNUMBER(_xlfn.XMATCH($B2080,Language!$A$6:$E$6)),0,IF(ISNUMBER(_xlfn.XMATCH($B2080,Language!$A$29:$E$29)),'Lista de Prestatarios'!$B$3,VLOOKUP(B2080,'Lista de Prestatarios'!$A$2:$B$500,2,FALSE))),"")</f>
        <v/>
      </c>
      <c r="P2080" s="58" t="str">
        <f>IF(B2080&lt;&gt;"",IF(OR(D2080&gt;0,G2080&gt;0),COUNTIF($B$2:B2080,B2080),COUNTIFS($B$2:B2080,B2080,$E$2:E2080,"&gt;0")),"")</f>
        <v/>
      </c>
    </row>
    <row r="2081" spans="1:16" x14ac:dyDescent="0.35">
      <c r="A2081" s="51" t="str">
        <f t="shared" si="96"/>
        <v/>
      </c>
      <c r="B2081" s="102"/>
      <c r="C2081" s="4"/>
      <c r="D2081" s="14"/>
      <c r="E2081" s="14"/>
      <c r="F2081" s="14"/>
      <c r="G2081" s="82"/>
      <c r="H2081" s="107" t="str">
        <f>IF(B2081&lt;&gt;"",IF(OR(O2081=0,O2081=999),"",SUMIFS($E$2:E2081,$A$2:A2081,A2081)-SUMIFS($F$2:F2081,$A$2:A2081,A2081)),"")</f>
        <v/>
      </c>
      <c r="I2081" s="109" t="str">
        <f t="shared" si="98"/>
        <v/>
      </c>
      <c r="J2081" s="113"/>
      <c r="K2081" s="90"/>
      <c r="L2081" s="73"/>
      <c r="M2081" s="69" t="str">
        <f>IF(C2081&lt;&gt;"",DailyLog!$S$3,"")</f>
        <v/>
      </c>
      <c r="N2081" s="56" t="str">
        <f t="shared" si="97"/>
        <v/>
      </c>
      <c r="O2081" s="53" t="str">
        <f>IF($B2081&lt;&gt;"",IF(ISNUMBER(_xlfn.XMATCH($B2081,Language!$A$6:$E$6)),0,IF(ISNUMBER(_xlfn.XMATCH($B2081,Language!$A$29:$E$29)),'Lista de Prestatarios'!$B$3,VLOOKUP(B2081,'Lista de Prestatarios'!$A$2:$B$500,2,FALSE))),"")</f>
        <v/>
      </c>
      <c r="P2081" s="58" t="str">
        <f>IF(B2081&lt;&gt;"",IF(OR(D2081&gt;0,G2081&gt;0),COUNTIF($B$2:B2081,B2081),COUNTIFS($B$2:B2081,B2081,$E$2:E2081,"&gt;0")),"")</f>
        <v/>
      </c>
    </row>
    <row r="2082" spans="1:16" x14ac:dyDescent="0.35">
      <c r="A2082" s="51" t="str">
        <f t="shared" si="96"/>
        <v/>
      </c>
      <c r="B2082" s="102"/>
      <c r="C2082" s="4"/>
      <c r="D2082" s="14"/>
      <c r="E2082" s="14"/>
      <c r="F2082" s="14"/>
      <c r="G2082" s="82"/>
      <c r="H2082" s="107" t="str">
        <f>IF(B2082&lt;&gt;"",IF(OR(O2082=0,O2082=999),"",SUMIFS($E$2:E2082,$A$2:A2082,A2082)-SUMIFS($F$2:F2082,$A$2:A2082,A2082)),"")</f>
        <v/>
      </c>
      <c r="I2082" s="109" t="str">
        <f t="shared" si="98"/>
        <v/>
      </c>
      <c r="J2082" s="113"/>
      <c r="K2082" s="90"/>
      <c r="L2082" s="73"/>
      <c r="M2082" s="69" t="str">
        <f>IF(C2082&lt;&gt;"",DailyLog!$S$3,"")</f>
        <v/>
      </c>
      <c r="N2082" s="56" t="str">
        <f t="shared" si="97"/>
        <v/>
      </c>
      <c r="O2082" s="53" t="str">
        <f>IF($B2082&lt;&gt;"",IF(ISNUMBER(_xlfn.XMATCH($B2082,Language!$A$6:$E$6)),0,IF(ISNUMBER(_xlfn.XMATCH($B2082,Language!$A$29:$E$29)),'Lista de Prestatarios'!$B$3,VLOOKUP(B2082,'Lista de Prestatarios'!$A$2:$B$500,2,FALSE))),"")</f>
        <v/>
      </c>
      <c r="P2082" s="58" t="str">
        <f>IF(B2082&lt;&gt;"",IF(OR(D2082&gt;0,G2082&gt;0),COUNTIF($B$2:B2082,B2082),COUNTIFS($B$2:B2082,B2082,$E$2:E2082,"&gt;0")),"")</f>
        <v/>
      </c>
    </row>
    <row r="2083" spans="1:16" x14ac:dyDescent="0.35">
      <c r="A2083" s="51" t="str">
        <f t="shared" si="96"/>
        <v/>
      </c>
      <c r="B2083" s="102"/>
      <c r="C2083" s="4"/>
      <c r="D2083" s="14"/>
      <c r="E2083" s="14"/>
      <c r="F2083" s="14"/>
      <c r="G2083" s="82"/>
      <c r="H2083" s="107" t="str">
        <f>IF(B2083&lt;&gt;"",IF(OR(O2083=0,O2083=999),"",SUMIFS($E$2:E2083,$A$2:A2083,A2083)-SUMIFS($F$2:F2083,$A$2:A2083,A2083)),"")</f>
        <v/>
      </c>
      <c r="I2083" s="109" t="str">
        <f t="shared" si="98"/>
        <v/>
      </c>
      <c r="J2083" s="113"/>
      <c r="K2083" s="90"/>
      <c r="L2083" s="73"/>
      <c r="M2083" s="69" t="str">
        <f>IF(C2083&lt;&gt;"",DailyLog!$S$3,"")</f>
        <v/>
      </c>
      <c r="N2083" s="56" t="str">
        <f t="shared" si="97"/>
        <v/>
      </c>
      <c r="O2083" s="53" t="str">
        <f>IF($B2083&lt;&gt;"",IF(ISNUMBER(_xlfn.XMATCH($B2083,Language!$A$6:$E$6)),0,IF(ISNUMBER(_xlfn.XMATCH($B2083,Language!$A$29:$E$29)),'Lista de Prestatarios'!$B$3,VLOOKUP(B2083,'Lista de Prestatarios'!$A$2:$B$500,2,FALSE))),"")</f>
        <v/>
      </c>
      <c r="P2083" s="58" t="str">
        <f>IF(B2083&lt;&gt;"",IF(OR(D2083&gt;0,G2083&gt;0),COUNTIF($B$2:B2083,B2083),COUNTIFS($B$2:B2083,B2083,$E$2:E2083,"&gt;0")),"")</f>
        <v/>
      </c>
    </row>
    <row r="2084" spans="1:16" x14ac:dyDescent="0.35">
      <c r="A2084" s="51" t="str">
        <f t="shared" si="96"/>
        <v/>
      </c>
      <c r="B2084" s="102"/>
      <c r="C2084" s="4"/>
      <c r="D2084" s="14"/>
      <c r="E2084" s="14"/>
      <c r="F2084" s="14"/>
      <c r="G2084" s="82"/>
      <c r="H2084" s="107" t="str">
        <f>IF(B2084&lt;&gt;"",IF(OR(O2084=0,O2084=999),"",SUMIFS($E$2:E2084,$A$2:A2084,A2084)-SUMIFS($F$2:F2084,$A$2:A2084,A2084)),"")</f>
        <v/>
      </c>
      <c r="I2084" s="109" t="str">
        <f t="shared" si="98"/>
        <v/>
      </c>
      <c r="J2084" s="113"/>
      <c r="K2084" s="90"/>
      <c r="L2084" s="73"/>
      <c r="M2084" s="69" t="str">
        <f>IF(C2084&lt;&gt;"",DailyLog!$S$3,"")</f>
        <v/>
      </c>
      <c r="N2084" s="56" t="str">
        <f t="shared" si="97"/>
        <v/>
      </c>
      <c r="O2084" s="53" t="str">
        <f>IF($B2084&lt;&gt;"",IF(ISNUMBER(_xlfn.XMATCH($B2084,Language!$A$6:$E$6)),0,IF(ISNUMBER(_xlfn.XMATCH($B2084,Language!$A$29:$E$29)),'Lista de Prestatarios'!$B$3,VLOOKUP(B2084,'Lista de Prestatarios'!$A$2:$B$500,2,FALSE))),"")</f>
        <v/>
      </c>
      <c r="P2084" s="58" t="str">
        <f>IF(B2084&lt;&gt;"",IF(OR(D2084&gt;0,G2084&gt;0),COUNTIF($B$2:B2084,B2084),COUNTIFS($B$2:B2084,B2084,$E$2:E2084,"&gt;0")),"")</f>
        <v/>
      </c>
    </row>
    <row r="2085" spans="1:16" x14ac:dyDescent="0.35">
      <c r="A2085" s="51" t="str">
        <f t="shared" si="96"/>
        <v/>
      </c>
      <c r="B2085" s="102"/>
      <c r="C2085" s="4"/>
      <c r="D2085" s="14"/>
      <c r="E2085" s="14"/>
      <c r="F2085" s="14"/>
      <c r="G2085" s="82"/>
      <c r="H2085" s="107" t="str">
        <f>IF(B2085&lt;&gt;"",IF(OR(O2085=0,O2085=999),"",SUMIFS($E$2:E2085,$A$2:A2085,A2085)-SUMIFS($F$2:F2085,$A$2:A2085,A2085)),"")</f>
        <v/>
      </c>
      <c r="I2085" s="109" t="str">
        <f t="shared" si="98"/>
        <v/>
      </c>
      <c r="J2085" s="113"/>
      <c r="K2085" s="90"/>
      <c r="L2085" s="73"/>
      <c r="M2085" s="69" t="str">
        <f>IF(C2085&lt;&gt;"",DailyLog!$S$3,"")</f>
        <v/>
      </c>
      <c r="N2085" s="56" t="str">
        <f t="shared" si="97"/>
        <v/>
      </c>
      <c r="O2085" s="53" t="str">
        <f>IF($B2085&lt;&gt;"",IF(ISNUMBER(_xlfn.XMATCH($B2085,Language!$A$6:$E$6)),0,IF(ISNUMBER(_xlfn.XMATCH($B2085,Language!$A$29:$E$29)),'Lista de Prestatarios'!$B$3,VLOOKUP(B2085,'Lista de Prestatarios'!$A$2:$B$500,2,FALSE))),"")</f>
        <v/>
      </c>
      <c r="P2085" s="58" t="str">
        <f>IF(B2085&lt;&gt;"",IF(OR(D2085&gt;0,G2085&gt;0),COUNTIF($B$2:B2085,B2085),COUNTIFS($B$2:B2085,B2085,$E$2:E2085,"&gt;0")),"")</f>
        <v/>
      </c>
    </row>
    <row r="2086" spans="1:16" x14ac:dyDescent="0.35">
      <c r="A2086" s="51" t="str">
        <f t="shared" si="96"/>
        <v/>
      </c>
      <c r="B2086" s="102"/>
      <c r="C2086" s="4"/>
      <c r="D2086" s="14"/>
      <c r="E2086" s="14"/>
      <c r="F2086" s="14"/>
      <c r="G2086" s="82"/>
      <c r="H2086" s="107" t="str">
        <f>IF(B2086&lt;&gt;"",IF(OR(O2086=0,O2086=999),"",SUMIFS($E$2:E2086,$A$2:A2086,A2086)-SUMIFS($F$2:F2086,$A$2:A2086,A2086)),"")</f>
        <v/>
      </c>
      <c r="I2086" s="109" t="str">
        <f t="shared" si="98"/>
        <v/>
      </c>
      <c r="J2086" s="113"/>
      <c r="K2086" s="90"/>
      <c r="L2086" s="73"/>
      <c r="M2086" s="69" t="str">
        <f>IF(C2086&lt;&gt;"",DailyLog!$S$3,"")</f>
        <v/>
      </c>
      <c r="N2086" s="56" t="str">
        <f t="shared" si="97"/>
        <v/>
      </c>
      <c r="O2086" s="53" t="str">
        <f>IF($B2086&lt;&gt;"",IF(ISNUMBER(_xlfn.XMATCH($B2086,Language!$A$6:$E$6)),0,IF(ISNUMBER(_xlfn.XMATCH($B2086,Language!$A$29:$E$29)),'Lista de Prestatarios'!$B$3,VLOOKUP(B2086,'Lista de Prestatarios'!$A$2:$B$500,2,FALSE))),"")</f>
        <v/>
      </c>
      <c r="P2086" s="58" t="str">
        <f>IF(B2086&lt;&gt;"",IF(OR(D2086&gt;0,G2086&gt;0),COUNTIF($B$2:B2086,B2086),COUNTIFS($B$2:B2086,B2086,$E$2:E2086,"&gt;0")),"")</f>
        <v/>
      </c>
    </row>
    <row r="2087" spans="1:16" x14ac:dyDescent="0.35">
      <c r="A2087" s="51" t="str">
        <f t="shared" si="96"/>
        <v/>
      </c>
      <c r="B2087" s="102"/>
      <c r="C2087" s="4"/>
      <c r="D2087" s="14"/>
      <c r="E2087" s="14"/>
      <c r="F2087" s="14"/>
      <c r="G2087" s="82"/>
      <c r="H2087" s="107" t="str">
        <f>IF(B2087&lt;&gt;"",IF(OR(O2087=0,O2087=999),"",SUMIFS($E$2:E2087,$A$2:A2087,A2087)-SUMIFS($F$2:F2087,$A$2:A2087,A2087)),"")</f>
        <v/>
      </c>
      <c r="I2087" s="109" t="str">
        <f t="shared" si="98"/>
        <v/>
      </c>
      <c r="J2087" s="113"/>
      <c r="K2087" s="90"/>
      <c r="L2087" s="73"/>
      <c r="M2087" s="69" t="str">
        <f>IF(C2087&lt;&gt;"",DailyLog!$S$3,"")</f>
        <v/>
      </c>
      <c r="N2087" s="56" t="str">
        <f t="shared" si="97"/>
        <v/>
      </c>
      <c r="O2087" s="53" t="str">
        <f>IF($B2087&lt;&gt;"",IF(ISNUMBER(_xlfn.XMATCH($B2087,Language!$A$6:$E$6)),0,IF(ISNUMBER(_xlfn.XMATCH($B2087,Language!$A$29:$E$29)),'Lista de Prestatarios'!$B$3,VLOOKUP(B2087,'Lista de Prestatarios'!$A$2:$B$500,2,FALSE))),"")</f>
        <v/>
      </c>
      <c r="P2087" s="58" t="str">
        <f>IF(B2087&lt;&gt;"",IF(OR(D2087&gt;0,G2087&gt;0),COUNTIF($B$2:B2087,B2087),COUNTIFS($B$2:B2087,B2087,$E$2:E2087,"&gt;0")),"")</f>
        <v/>
      </c>
    </row>
    <row r="2088" spans="1:16" x14ac:dyDescent="0.35">
      <c r="A2088" s="51" t="str">
        <f t="shared" si="96"/>
        <v/>
      </c>
      <c r="B2088" s="102"/>
      <c r="C2088" s="4"/>
      <c r="D2088" s="14"/>
      <c r="E2088" s="14"/>
      <c r="F2088" s="14"/>
      <c r="G2088" s="82"/>
      <c r="H2088" s="107" t="str">
        <f>IF(B2088&lt;&gt;"",IF(OR(O2088=0,O2088=999),"",SUMIFS($E$2:E2088,$A$2:A2088,A2088)-SUMIFS($F$2:F2088,$A$2:A2088,A2088)),"")</f>
        <v/>
      </c>
      <c r="I2088" s="109" t="str">
        <f t="shared" si="98"/>
        <v/>
      </c>
      <c r="J2088" s="113"/>
      <c r="K2088" s="90"/>
      <c r="L2088" s="73"/>
      <c r="M2088" s="69" t="str">
        <f>IF(C2088&lt;&gt;"",DailyLog!$S$3,"")</f>
        <v/>
      </c>
      <c r="N2088" s="56" t="str">
        <f t="shared" si="97"/>
        <v/>
      </c>
      <c r="O2088" s="53" t="str">
        <f>IF($B2088&lt;&gt;"",IF(ISNUMBER(_xlfn.XMATCH($B2088,Language!$A$6:$E$6)),0,IF(ISNUMBER(_xlfn.XMATCH($B2088,Language!$A$29:$E$29)),'Lista de Prestatarios'!$B$3,VLOOKUP(B2088,'Lista de Prestatarios'!$A$2:$B$500,2,FALSE))),"")</f>
        <v/>
      </c>
      <c r="P2088" s="58" t="str">
        <f>IF(B2088&lt;&gt;"",IF(OR(D2088&gt;0,G2088&gt;0),COUNTIF($B$2:B2088,B2088),COUNTIFS($B$2:B2088,B2088,$E$2:E2088,"&gt;0")),"")</f>
        <v/>
      </c>
    </row>
    <row r="2089" spans="1:16" x14ac:dyDescent="0.35">
      <c r="A2089" s="51" t="str">
        <f t="shared" si="96"/>
        <v/>
      </c>
      <c r="B2089" s="102"/>
      <c r="C2089" s="4"/>
      <c r="D2089" s="14"/>
      <c r="E2089" s="14"/>
      <c r="F2089" s="14"/>
      <c r="G2089" s="82"/>
      <c r="H2089" s="107" t="str">
        <f>IF(B2089&lt;&gt;"",IF(OR(O2089=0,O2089=999),"",SUMIFS($E$2:E2089,$A$2:A2089,A2089)-SUMIFS($F$2:F2089,$A$2:A2089,A2089)),"")</f>
        <v/>
      </c>
      <c r="I2089" s="109" t="str">
        <f t="shared" si="98"/>
        <v/>
      </c>
      <c r="J2089" s="113"/>
      <c r="K2089" s="90"/>
      <c r="L2089" s="73"/>
      <c r="M2089" s="69" t="str">
        <f>IF(C2089&lt;&gt;"",DailyLog!$S$3,"")</f>
        <v/>
      </c>
      <c r="N2089" s="56" t="str">
        <f t="shared" si="97"/>
        <v/>
      </c>
      <c r="O2089" s="53" t="str">
        <f>IF($B2089&lt;&gt;"",IF(ISNUMBER(_xlfn.XMATCH($B2089,Language!$A$6:$E$6)),0,IF(ISNUMBER(_xlfn.XMATCH($B2089,Language!$A$29:$E$29)),'Lista de Prestatarios'!$B$3,VLOOKUP(B2089,'Lista de Prestatarios'!$A$2:$B$500,2,FALSE))),"")</f>
        <v/>
      </c>
      <c r="P2089" s="58" t="str">
        <f>IF(B2089&lt;&gt;"",IF(OR(D2089&gt;0,G2089&gt;0),COUNTIF($B$2:B2089,B2089),COUNTIFS($B$2:B2089,B2089,$E$2:E2089,"&gt;0")),"")</f>
        <v/>
      </c>
    </row>
    <row r="2090" spans="1:16" x14ac:dyDescent="0.35">
      <c r="A2090" s="51" t="str">
        <f t="shared" si="96"/>
        <v/>
      </c>
      <c r="B2090" s="102"/>
      <c r="C2090" s="4"/>
      <c r="D2090" s="14"/>
      <c r="E2090" s="14"/>
      <c r="F2090" s="14"/>
      <c r="G2090" s="82"/>
      <c r="H2090" s="107" t="str">
        <f>IF(B2090&lt;&gt;"",IF(OR(O2090=0,O2090=999),"",SUMIFS($E$2:E2090,$A$2:A2090,A2090)-SUMIFS($F$2:F2090,$A$2:A2090,A2090)),"")</f>
        <v/>
      </c>
      <c r="I2090" s="109" t="str">
        <f t="shared" si="98"/>
        <v/>
      </c>
      <c r="J2090" s="113"/>
      <c r="K2090" s="90"/>
      <c r="L2090" s="73"/>
      <c r="M2090" s="69" t="str">
        <f>IF(C2090&lt;&gt;"",DailyLog!$S$3,"")</f>
        <v/>
      </c>
      <c r="N2090" s="56" t="str">
        <f t="shared" si="97"/>
        <v/>
      </c>
      <c r="O2090" s="53" t="str">
        <f>IF($B2090&lt;&gt;"",IF(ISNUMBER(_xlfn.XMATCH($B2090,Language!$A$6:$E$6)),0,IF(ISNUMBER(_xlfn.XMATCH($B2090,Language!$A$29:$E$29)),'Lista de Prestatarios'!$B$3,VLOOKUP(B2090,'Lista de Prestatarios'!$A$2:$B$500,2,FALSE))),"")</f>
        <v/>
      </c>
      <c r="P2090" s="58" t="str">
        <f>IF(B2090&lt;&gt;"",IF(OR(D2090&gt;0,G2090&gt;0),COUNTIF($B$2:B2090,B2090),COUNTIFS($B$2:B2090,B2090,$E$2:E2090,"&gt;0")),"")</f>
        <v/>
      </c>
    </row>
    <row r="2091" spans="1:16" x14ac:dyDescent="0.35">
      <c r="A2091" s="51" t="str">
        <f t="shared" si="96"/>
        <v/>
      </c>
      <c r="B2091" s="102"/>
      <c r="C2091" s="4"/>
      <c r="D2091" s="14"/>
      <c r="E2091" s="14"/>
      <c r="F2091" s="14"/>
      <c r="G2091" s="82"/>
      <c r="H2091" s="107" t="str">
        <f>IF(B2091&lt;&gt;"",IF(OR(O2091=0,O2091=999),"",SUMIFS($E$2:E2091,$A$2:A2091,A2091)-SUMIFS($F$2:F2091,$A$2:A2091,A2091)),"")</f>
        <v/>
      </c>
      <c r="I2091" s="109" t="str">
        <f t="shared" si="98"/>
        <v/>
      </c>
      <c r="J2091" s="113"/>
      <c r="K2091" s="90"/>
      <c r="L2091" s="73"/>
      <c r="M2091" s="69" t="str">
        <f>IF(C2091&lt;&gt;"",DailyLog!$S$3,"")</f>
        <v/>
      </c>
      <c r="N2091" s="56" t="str">
        <f t="shared" si="97"/>
        <v/>
      </c>
      <c r="O2091" s="53" t="str">
        <f>IF($B2091&lt;&gt;"",IF(ISNUMBER(_xlfn.XMATCH($B2091,Language!$A$6:$E$6)),0,IF(ISNUMBER(_xlfn.XMATCH($B2091,Language!$A$29:$E$29)),'Lista de Prestatarios'!$B$3,VLOOKUP(B2091,'Lista de Prestatarios'!$A$2:$B$500,2,FALSE))),"")</f>
        <v/>
      </c>
      <c r="P2091" s="58" t="str">
        <f>IF(B2091&lt;&gt;"",IF(OR(D2091&gt;0,G2091&gt;0),COUNTIF($B$2:B2091,B2091),COUNTIFS($B$2:B2091,B2091,$E$2:E2091,"&gt;0")),"")</f>
        <v/>
      </c>
    </row>
    <row r="2092" spans="1:16" x14ac:dyDescent="0.35">
      <c r="A2092" s="51" t="str">
        <f t="shared" si="96"/>
        <v/>
      </c>
      <c r="B2092" s="102"/>
      <c r="C2092" s="4"/>
      <c r="D2092" s="14"/>
      <c r="E2092" s="14"/>
      <c r="F2092" s="14"/>
      <c r="G2092" s="82"/>
      <c r="H2092" s="107" t="str">
        <f>IF(B2092&lt;&gt;"",IF(OR(O2092=0,O2092=999),"",SUMIFS($E$2:E2092,$A$2:A2092,A2092)-SUMIFS($F$2:F2092,$A$2:A2092,A2092)),"")</f>
        <v/>
      </c>
      <c r="I2092" s="109" t="str">
        <f t="shared" si="98"/>
        <v/>
      </c>
      <c r="J2092" s="113"/>
      <c r="K2092" s="90"/>
      <c r="L2092" s="73"/>
      <c r="M2092" s="69" t="str">
        <f>IF(C2092&lt;&gt;"",DailyLog!$S$3,"")</f>
        <v/>
      </c>
      <c r="N2092" s="56" t="str">
        <f t="shared" si="97"/>
        <v/>
      </c>
      <c r="O2092" s="53" t="str">
        <f>IF($B2092&lt;&gt;"",IF(ISNUMBER(_xlfn.XMATCH($B2092,Language!$A$6:$E$6)),0,IF(ISNUMBER(_xlfn.XMATCH($B2092,Language!$A$29:$E$29)),'Lista de Prestatarios'!$B$3,VLOOKUP(B2092,'Lista de Prestatarios'!$A$2:$B$500,2,FALSE))),"")</f>
        <v/>
      </c>
      <c r="P2092" s="58" t="str">
        <f>IF(B2092&lt;&gt;"",IF(OR(D2092&gt;0,G2092&gt;0),COUNTIF($B$2:B2092,B2092),COUNTIFS($B$2:B2092,B2092,$E$2:E2092,"&gt;0")),"")</f>
        <v/>
      </c>
    </row>
    <row r="2093" spans="1:16" x14ac:dyDescent="0.35">
      <c r="A2093" s="51" t="str">
        <f t="shared" si="96"/>
        <v/>
      </c>
      <c r="B2093" s="102"/>
      <c r="C2093" s="4"/>
      <c r="D2093" s="14"/>
      <c r="E2093" s="14"/>
      <c r="F2093" s="14"/>
      <c r="G2093" s="82"/>
      <c r="H2093" s="107" t="str">
        <f>IF(B2093&lt;&gt;"",IF(OR(O2093=0,O2093=999),"",SUMIFS($E$2:E2093,$A$2:A2093,A2093)-SUMIFS($F$2:F2093,$A$2:A2093,A2093)),"")</f>
        <v/>
      </c>
      <c r="I2093" s="109" t="str">
        <f t="shared" si="98"/>
        <v/>
      </c>
      <c r="J2093" s="113"/>
      <c r="K2093" s="90"/>
      <c r="L2093" s="73"/>
      <c r="M2093" s="69" t="str">
        <f>IF(C2093&lt;&gt;"",DailyLog!$S$3,"")</f>
        <v/>
      </c>
      <c r="N2093" s="56" t="str">
        <f t="shared" si="97"/>
        <v/>
      </c>
      <c r="O2093" s="53" t="str">
        <f>IF($B2093&lt;&gt;"",IF(ISNUMBER(_xlfn.XMATCH($B2093,Language!$A$6:$E$6)),0,IF(ISNUMBER(_xlfn.XMATCH($B2093,Language!$A$29:$E$29)),'Lista de Prestatarios'!$B$3,VLOOKUP(B2093,'Lista de Prestatarios'!$A$2:$B$500,2,FALSE))),"")</f>
        <v/>
      </c>
      <c r="P2093" s="58" t="str">
        <f>IF(B2093&lt;&gt;"",IF(OR(D2093&gt;0,G2093&gt;0),COUNTIF($B$2:B2093,B2093),COUNTIFS($B$2:B2093,B2093,$E$2:E2093,"&gt;0")),"")</f>
        <v/>
      </c>
    </row>
    <row r="2094" spans="1:16" x14ac:dyDescent="0.35">
      <c r="A2094" s="51" t="str">
        <f t="shared" si="96"/>
        <v/>
      </c>
      <c r="B2094" s="102"/>
      <c r="C2094" s="4"/>
      <c r="D2094" s="14"/>
      <c r="E2094" s="14"/>
      <c r="F2094" s="14"/>
      <c r="G2094" s="82"/>
      <c r="H2094" s="107" t="str">
        <f>IF(B2094&lt;&gt;"",IF(OR(O2094=0,O2094=999),"",SUMIFS($E$2:E2094,$A$2:A2094,A2094)-SUMIFS($F$2:F2094,$A$2:A2094,A2094)),"")</f>
        <v/>
      </c>
      <c r="I2094" s="109" t="str">
        <f t="shared" si="98"/>
        <v/>
      </c>
      <c r="J2094" s="113"/>
      <c r="K2094" s="90"/>
      <c r="L2094" s="73"/>
      <c r="M2094" s="69" t="str">
        <f>IF(C2094&lt;&gt;"",DailyLog!$S$3,"")</f>
        <v/>
      </c>
      <c r="N2094" s="56" t="str">
        <f t="shared" si="97"/>
        <v/>
      </c>
      <c r="O2094" s="53" t="str">
        <f>IF($B2094&lt;&gt;"",IF(ISNUMBER(_xlfn.XMATCH($B2094,Language!$A$6:$E$6)),0,IF(ISNUMBER(_xlfn.XMATCH($B2094,Language!$A$29:$E$29)),'Lista de Prestatarios'!$B$3,VLOOKUP(B2094,'Lista de Prestatarios'!$A$2:$B$500,2,FALSE))),"")</f>
        <v/>
      </c>
      <c r="P2094" s="58" t="str">
        <f>IF(B2094&lt;&gt;"",IF(OR(D2094&gt;0,G2094&gt;0),COUNTIF($B$2:B2094,B2094),COUNTIFS($B$2:B2094,B2094,$E$2:E2094,"&gt;0")),"")</f>
        <v/>
      </c>
    </row>
    <row r="2095" spans="1:16" x14ac:dyDescent="0.35">
      <c r="A2095" s="51" t="str">
        <f t="shared" si="96"/>
        <v/>
      </c>
      <c r="B2095" s="102"/>
      <c r="C2095" s="4"/>
      <c r="D2095" s="14"/>
      <c r="E2095" s="14"/>
      <c r="F2095" s="14"/>
      <c r="G2095" s="82"/>
      <c r="H2095" s="107" t="str">
        <f>IF(B2095&lt;&gt;"",IF(OR(O2095=0,O2095=999),"",SUMIFS($E$2:E2095,$A$2:A2095,A2095)-SUMIFS($F$2:F2095,$A$2:A2095,A2095)),"")</f>
        <v/>
      </c>
      <c r="I2095" s="109" t="str">
        <f t="shared" si="98"/>
        <v/>
      </c>
      <c r="J2095" s="113"/>
      <c r="K2095" s="90"/>
      <c r="L2095" s="73"/>
      <c r="M2095" s="69" t="str">
        <f>IF(C2095&lt;&gt;"",DailyLog!$S$3,"")</f>
        <v/>
      </c>
      <c r="N2095" s="56" t="str">
        <f t="shared" si="97"/>
        <v/>
      </c>
      <c r="O2095" s="53" t="str">
        <f>IF($B2095&lt;&gt;"",IF(ISNUMBER(_xlfn.XMATCH($B2095,Language!$A$6:$E$6)),0,IF(ISNUMBER(_xlfn.XMATCH($B2095,Language!$A$29:$E$29)),'Lista de Prestatarios'!$B$3,VLOOKUP(B2095,'Lista de Prestatarios'!$A$2:$B$500,2,FALSE))),"")</f>
        <v/>
      </c>
      <c r="P2095" s="58" t="str">
        <f>IF(B2095&lt;&gt;"",IF(OR(D2095&gt;0,G2095&gt;0),COUNTIF($B$2:B2095,B2095),COUNTIFS($B$2:B2095,B2095,$E$2:E2095,"&gt;0")),"")</f>
        <v/>
      </c>
    </row>
    <row r="2096" spans="1:16" x14ac:dyDescent="0.35">
      <c r="A2096" s="51" t="str">
        <f t="shared" si="96"/>
        <v/>
      </c>
      <c r="B2096" s="102"/>
      <c r="C2096" s="4"/>
      <c r="D2096" s="14"/>
      <c r="E2096" s="14"/>
      <c r="F2096" s="14"/>
      <c r="G2096" s="82"/>
      <c r="H2096" s="107" t="str">
        <f>IF(B2096&lt;&gt;"",IF(OR(O2096=0,O2096=999),"",SUMIFS($E$2:E2096,$A$2:A2096,A2096)-SUMIFS($F$2:F2096,$A$2:A2096,A2096)),"")</f>
        <v/>
      </c>
      <c r="I2096" s="109" t="str">
        <f t="shared" si="98"/>
        <v/>
      </c>
      <c r="J2096" s="113"/>
      <c r="K2096" s="90"/>
      <c r="L2096" s="73"/>
      <c r="M2096" s="69" t="str">
        <f>IF(C2096&lt;&gt;"",DailyLog!$S$3,"")</f>
        <v/>
      </c>
      <c r="N2096" s="56" t="str">
        <f t="shared" si="97"/>
        <v/>
      </c>
      <c r="O2096" s="53" t="str">
        <f>IF($B2096&lt;&gt;"",IF(ISNUMBER(_xlfn.XMATCH($B2096,Language!$A$6:$E$6)),0,IF(ISNUMBER(_xlfn.XMATCH($B2096,Language!$A$29:$E$29)),'Lista de Prestatarios'!$B$3,VLOOKUP(B2096,'Lista de Prestatarios'!$A$2:$B$500,2,FALSE))),"")</f>
        <v/>
      </c>
      <c r="P2096" s="58" t="str">
        <f>IF(B2096&lt;&gt;"",IF(OR(D2096&gt;0,G2096&gt;0),COUNTIF($B$2:B2096,B2096),COUNTIFS($B$2:B2096,B2096,$E$2:E2096,"&gt;0")),"")</f>
        <v/>
      </c>
    </row>
    <row r="2097" spans="1:16" x14ac:dyDescent="0.35">
      <c r="A2097" s="51" t="str">
        <f t="shared" si="96"/>
        <v/>
      </c>
      <c r="B2097" s="102"/>
      <c r="C2097" s="4"/>
      <c r="D2097" s="14"/>
      <c r="E2097" s="14"/>
      <c r="F2097" s="14"/>
      <c r="G2097" s="82"/>
      <c r="H2097" s="107" t="str">
        <f>IF(B2097&lt;&gt;"",IF(OR(O2097=0,O2097=999),"",SUMIFS($E$2:E2097,$A$2:A2097,A2097)-SUMIFS($F$2:F2097,$A$2:A2097,A2097)),"")</f>
        <v/>
      </c>
      <c r="I2097" s="109" t="str">
        <f t="shared" si="98"/>
        <v/>
      </c>
      <c r="J2097" s="113"/>
      <c r="K2097" s="90"/>
      <c r="L2097" s="73"/>
      <c r="M2097" s="69" t="str">
        <f>IF(C2097&lt;&gt;"",DailyLog!$S$3,"")</f>
        <v/>
      </c>
      <c r="N2097" s="56" t="str">
        <f t="shared" si="97"/>
        <v/>
      </c>
      <c r="O2097" s="53" t="str">
        <f>IF($B2097&lt;&gt;"",IF(ISNUMBER(_xlfn.XMATCH($B2097,Language!$A$6:$E$6)),0,IF(ISNUMBER(_xlfn.XMATCH($B2097,Language!$A$29:$E$29)),'Lista de Prestatarios'!$B$3,VLOOKUP(B2097,'Lista de Prestatarios'!$A$2:$B$500,2,FALSE))),"")</f>
        <v/>
      </c>
      <c r="P2097" s="58" t="str">
        <f>IF(B2097&lt;&gt;"",IF(OR(D2097&gt;0,G2097&gt;0),COUNTIF($B$2:B2097,B2097),COUNTIFS($B$2:B2097,B2097,$E$2:E2097,"&gt;0")),"")</f>
        <v/>
      </c>
    </row>
    <row r="2098" spans="1:16" x14ac:dyDescent="0.35">
      <c r="A2098" s="51" t="str">
        <f t="shared" si="96"/>
        <v/>
      </c>
      <c r="B2098" s="102"/>
      <c r="C2098" s="4"/>
      <c r="D2098" s="14"/>
      <c r="E2098" s="14"/>
      <c r="F2098" s="14"/>
      <c r="G2098" s="82"/>
      <c r="H2098" s="107" t="str">
        <f>IF(B2098&lt;&gt;"",IF(OR(O2098=0,O2098=999),"",SUMIFS($E$2:E2098,$A$2:A2098,A2098)-SUMIFS($F$2:F2098,$A$2:A2098,A2098)),"")</f>
        <v/>
      </c>
      <c r="I2098" s="109" t="str">
        <f t="shared" si="98"/>
        <v/>
      </c>
      <c r="J2098" s="113"/>
      <c r="K2098" s="90"/>
      <c r="L2098" s="73"/>
      <c r="M2098" s="69" t="str">
        <f>IF(C2098&lt;&gt;"",DailyLog!$S$3,"")</f>
        <v/>
      </c>
      <c r="N2098" s="56" t="str">
        <f t="shared" si="97"/>
        <v/>
      </c>
      <c r="O2098" s="53" t="str">
        <f>IF($B2098&lt;&gt;"",IF(ISNUMBER(_xlfn.XMATCH($B2098,Language!$A$6:$E$6)),0,IF(ISNUMBER(_xlfn.XMATCH($B2098,Language!$A$29:$E$29)),'Lista de Prestatarios'!$B$3,VLOOKUP(B2098,'Lista de Prestatarios'!$A$2:$B$500,2,FALSE))),"")</f>
        <v/>
      </c>
      <c r="P2098" s="58" t="str">
        <f>IF(B2098&lt;&gt;"",IF(OR(D2098&gt;0,G2098&gt;0),COUNTIF($B$2:B2098,B2098),COUNTIFS($B$2:B2098,B2098,$E$2:E2098,"&gt;0")),"")</f>
        <v/>
      </c>
    </row>
    <row r="2099" spans="1:16" x14ac:dyDescent="0.35">
      <c r="A2099" s="51" t="str">
        <f t="shared" si="96"/>
        <v/>
      </c>
      <c r="B2099" s="102"/>
      <c r="C2099" s="4"/>
      <c r="D2099" s="14"/>
      <c r="E2099" s="14"/>
      <c r="F2099" s="14"/>
      <c r="G2099" s="82"/>
      <c r="H2099" s="107" t="str">
        <f>IF(B2099&lt;&gt;"",IF(OR(O2099=0,O2099=999),"",SUMIFS($E$2:E2099,$A$2:A2099,A2099)-SUMIFS($F$2:F2099,$A$2:A2099,A2099)),"")</f>
        <v/>
      </c>
      <c r="I2099" s="109" t="str">
        <f t="shared" si="98"/>
        <v/>
      </c>
      <c r="J2099" s="113"/>
      <c r="K2099" s="90"/>
      <c r="L2099" s="73"/>
      <c r="M2099" s="69" t="str">
        <f>IF(C2099&lt;&gt;"",DailyLog!$S$3,"")</f>
        <v/>
      </c>
      <c r="N2099" s="56" t="str">
        <f t="shared" si="97"/>
        <v/>
      </c>
      <c r="O2099" s="53" t="str">
        <f>IF($B2099&lt;&gt;"",IF(ISNUMBER(_xlfn.XMATCH($B2099,Language!$A$6:$E$6)),0,IF(ISNUMBER(_xlfn.XMATCH($B2099,Language!$A$29:$E$29)),'Lista de Prestatarios'!$B$3,VLOOKUP(B2099,'Lista de Prestatarios'!$A$2:$B$500,2,FALSE))),"")</f>
        <v/>
      </c>
      <c r="P2099" s="58" t="str">
        <f>IF(B2099&lt;&gt;"",IF(OR(D2099&gt;0,G2099&gt;0),COUNTIF($B$2:B2099,B2099),COUNTIFS($B$2:B2099,B2099,$E$2:E2099,"&gt;0")),"")</f>
        <v/>
      </c>
    </row>
    <row r="2100" spans="1:16" x14ac:dyDescent="0.35">
      <c r="A2100" s="51" t="str">
        <f t="shared" si="96"/>
        <v/>
      </c>
      <c r="B2100" s="102"/>
      <c r="C2100" s="4"/>
      <c r="D2100" s="14"/>
      <c r="E2100" s="14"/>
      <c r="F2100" s="14"/>
      <c r="G2100" s="82"/>
      <c r="H2100" s="107" t="str">
        <f>IF(B2100&lt;&gt;"",IF(OR(O2100=0,O2100=999),"",SUMIFS($E$2:E2100,$A$2:A2100,A2100)-SUMIFS($F$2:F2100,$A$2:A2100,A2100)),"")</f>
        <v/>
      </c>
      <c r="I2100" s="109" t="str">
        <f t="shared" si="98"/>
        <v/>
      </c>
      <c r="J2100" s="113"/>
      <c r="K2100" s="90"/>
      <c r="L2100" s="73"/>
      <c r="M2100" s="69" t="str">
        <f>IF(C2100&lt;&gt;"",DailyLog!$S$3,"")</f>
        <v/>
      </c>
      <c r="N2100" s="56" t="str">
        <f t="shared" si="97"/>
        <v/>
      </c>
      <c r="O2100" s="53" t="str">
        <f>IF($B2100&lt;&gt;"",IF(ISNUMBER(_xlfn.XMATCH($B2100,Language!$A$6:$E$6)),0,IF(ISNUMBER(_xlfn.XMATCH($B2100,Language!$A$29:$E$29)),'Lista de Prestatarios'!$B$3,VLOOKUP(B2100,'Lista de Prestatarios'!$A$2:$B$500,2,FALSE))),"")</f>
        <v/>
      </c>
      <c r="P2100" s="58" t="str">
        <f>IF(B2100&lt;&gt;"",IF(OR(D2100&gt;0,G2100&gt;0),COUNTIF($B$2:B2100,B2100),COUNTIFS($B$2:B2100,B2100,$E$2:E2100,"&gt;0")),"")</f>
        <v/>
      </c>
    </row>
    <row r="2101" spans="1:16" x14ac:dyDescent="0.35">
      <c r="A2101" s="51" t="str">
        <f t="shared" si="96"/>
        <v/>
      </c>
      <c r="B2101" s="102"/>
      <c r="C2101" s="4"/>
      <c r="D2101" s="14"/>
      <c r="E2101" s="14"/>
      <c r="F2101" s="14"/>
      <c r="G2101" s="82"/>
      <c r="H2101" s="107" t="str">
        <f>IF(B2101&lt;&gt;"",IF(OR(O2101=0,O2101=999),"",SUMIFS($E$2:E2101,$A$2:A2101,A2101)-SUMIFS($F$2:F2101,$A$2:A2101,A2101)),"")</f>
        <v/>
      </c>
      <c r="I2101" s="109" t="str">
        <f t="shared" si="98"/>
        <v/>
      </c>
      <c r="J2101" s="113"/>
      <c r="K2101" s="90"/>
      <c r="L2101" s="73"/>
      <c r="M2101" s="69" t="str">
        <f>IF(C2101&lt;&gt;"",DailyLog!$S$3,"")</f>
        <v/>
      </c>
      <c r="N2101" s="56" t="str">
        <f t="shared" si="97"/>
        <v/>
      </c>
      <c r="O2101" s="53" t="str">
        <f>IF($B2101&lt;&gt;"",IF(ISNUMBER(_xlfn.XMATCH($B2101,Language!$A$6:$E$6)),0,IF(ISNUMBER(_xlfn.XMATCH($B2101,Language!$A$29:$E$29)),'Lista de Prestatarios'!$B$3,VLOOKUP(B2101,'Lista de Prestatarios'!$A$2:$B$500,2,FALSE))),"")</f>
        <v/>
      </c>
      <c r="P2101" s="58" t="str">
        <f>IF(B2101&lt;&gt;"",IF(OR(D2101&gt;0,G2101&gt;0),COUNTIF($B$2:B2101,B2101),COUNTIFS($B$2:B2101,B2101,$E$2:E2101,"&gt;0")),"")</f>
        <v/>
      </c>
    </row>
    <row r="2102" spans="1:16" x14ac:dyDescent="0.35">
      <c r="A2102" s="51" t="str">
        <f t="shared" si="96"/>
        <v/>
      </c>
      <c r="B2102" s="102"/>
      <c r="C2102" s="4"/>
      <c r="D2102" s="14"/>
      <c r="E2102" s="14"/>
      <c r="F2102" s="14"/>
      <c r="G2102" s="82"/>
      <c r="H2102" s="107" t="str">
        <f>IF(B2102&lt;&gt;"",IF(OR(O2102=0,O2102=999),"",SUMIFS($E$2:E2102,$A$2:A2102,A2102)-SUMIFS($F$2:F2102,$A$2:A2102,A2102)),"")</f>
        <v/>
      </c>
      <c r="I2102" s="109" t="str">
        <f t="shared" si="98"/>
        <v/>
      </c>
      <c r="J2102" s="113"/>
      <c r="K2102" s="90"/>
      <c r="L2102" s="73"/>
      <c r="M2102" s="69" t="str">
        <f>IF(C2102&lt;&gt;"",DailyLog!$S$3,"")</f>
        <v/>
      </c>
      <c r="N2102" s="56" t="str">
        <f t="shared" si="97"/>
        <v/>
      </c>
      <c r="O2102" s="53" t="str">
        <f>IF($B2102&lt;&gt;"",IF(ISNUMBER(_xlfn.XMATCH($B2102,Language!$A$6:$E$6)),0,IF(ISNUMBER(_xlfn.XMATCH($B2102,Language!$A$29:$E$29)),'Lista de Prestatarios'!$B$3,VLOOKUP(B2102,'Lista de Prestatarios'!$A$2:$B$500,2,FALSE))),"")</f>
        <v/>
      </c>
      <c r="P2102" s="58" t="str">
        <f>IF(B2102&lt;&gt;"",IF(OR(D2102&gt;0,G2102&gt;0),COUNTIF($B$2:B2102,B2102),COUNTIFS($B$2:B2102,B2102,$E$2:E2102,"&gt;0")),"")</f>
        <v/>
      </c>
    </row>
    <row r="2103" spans="1:16" x14ac:dyDescent="0.35">
      <c r="A2103" s="51" t="str">
        <f t="shared" si="96"/>
        <v/>
      </c>
      <c r="B2103" s="102"/>
      <c r="C2103" s="4"/>
      <c r="D2103" s="14"/>
      <c r="E2103" s="14"/>
      <c r="F2103" s="14"/>
      <c r="G2103" s="82"/>
      <c r="H2103" s="107" t="str">
        <f>IF(B2103&lt;&gt;"",IF(OR(O2103=0,O2103=999),"",SUMIFS($E$2:E2103,$A$2:A2103,A2103)-SUMIFS($F$2:F2103,$A$2:A2103,A2103)),"")</f>
        <v/>
      </c>
      <c r="I2103" s="109" t="str">
        <f t="shared" si="98"/>
        <v/>
      </c>
      <c r="J2103" s="113"/>
      <c r="K2103" s="90"/>
      <c r="L2103" s="73"/>
      <c r="M2103" s="69" t="str">
        <f>IF(C2103&lt;&gt;"",DailyLog!$S$3,"")</f>
        <v/>
      </c>
      <c r="N2103" s="56" t="str">
        <f t="shared" si="97"/>
        <v/>
      </c>
      <c r="O2103" s="53" t="str">
        <f>IF($B2103&lt;&gt;"",IF(ISNUMBER(_xlfn.XMATCH($B2103,Language!$A$6:$E$6)),0,IF(ISNUMBER(_xlfn.XMATCH($B2103,Language!$A$29:$E$29)),'Lista de Prestatarios'!$B$3,VLOOKUP(B2103,'Lista de Prestatarios'!$A$2:$B$500,2,FALSE))),"")</f>
        <v/>
      </c>
      <c r="P2103" s="58" t="str">
        <f>IF(B2103&lt;&gt;"",IF(OR(D2103&gt;0,G2103&gt;0),COUNTIF($B$2:B2103,B2103),COUNTIFS($B$2:B2103,B2103,$E$2:E2103,"&gt;0")),"")</f>
        <v/>
      </c>
    </row>
    <row r="2104" spans="1:16" x14ac:dyDescent="0.35">
      <c r="A2104" s="51" t="str">
        <f t="shared" si="96"/>
        <v/>
      </c>
      <c r="B2104" s="102"/>
      <c r="C2104" s="4"/>
      <c r="D2104" s="14"/>
      <c r="E2104" s="14"/>
      <c r="F2104" s="14"/>
      <c r="G2104" s="82"/>
      <c r="H2104" s="107" t="str">
        <f>IF(B2104&lt;&gt;"",IF(OR(O2104=0,O2104=999),"",SUMIFS($E$2:E2104,$A$2:A2104,A2104)-SUMIFS($F$2:F2104,$A$2:A2104,A2104)),"")</f>
        <v/>
      </c>
      <c r="I2104" s="109" t="str">
        <f t="shared" si="98"/>
        <v/>
      </c>
      <c r="J2104" s="113"/>
      <c r="K2104" s="90"/>
      <c r="L2104" s="73"/>
      <c r="M2104" s="69" t="str">
        <f>IF(C2104&lt;&gt;"",DailyLog!$S$3,"")</f>
        <v/>
      </c>
      <c r="N2104" s="56" t="str">
        <f t="shared" si="97"/>
        <v/>
      </c>
      <c r="O2104" s="53" t="str">
        <f>IF($B2104&lt;&gt;"",IF(ISNUMBER(_xlfn.XMATCH($B2104,Language!$A$6:$E$6)),0,IF(ISNUMBER(_xlfn.XMATCH($B2104,Language!$A$29:$E$29)),'Lista de Prestatarios'!$B$3,VLOOKUP(B2104,'Lista de Prestatarios'!$A$2:$B$500,2,FALSE))),"")</f>
        <v/>
      </c>
      <c r="P2104" s="58" t="str">
        <f>IF(B2104&lt;&gt;"",IF(OR(D2104&gt;0,G2104&gt;0),COUNTIF($B$2:B2104,B2104),COUNTIFS($B$2:B2104,B2104,$E$2:E2104,"&gt;0")),"")</f>
        <v/>
      </c>
    </row>
    <row r="2105" spans="1:16" x14ac:dyDescent="0.35">
      <c r="A2105" s="51" t="str">
        <f t="shared" si="96"/>
        <v/>
      </c>
      <c r="B2105" s="102"/>
      <c r="C2105" s="4"/>
      <c r="D2105" s="14"/>
      <c r="E2105" s="14"/>
      <c r="F2105" s="14"/>
      <c r="G2105" s="82"/>
      <c r="H2105" s="107" t="str">
        <f>IF(B2105&lt;&gt;"",IF(OR(O2105=0,O2105=999),"",SUMIFS($E$2:E2105,$A$2:A2105,A2105)-SUMIFS($F$2:F2105,$A$2:A2105,A2105)),"")</f>
        <v/>
      </c>
      <c r="I2105" s="109" t="str">
        <f t="shared" si="98"/>
        <v/>
      </c>
      <c r="J2105" s="113"/>
      <c r="K2105" s="90"/>
      <c r="L2105" s="73"/>
      <c r="M2105" s="69" t="str">
        <f>IF(C2105&lt;&gt;"",DailyLog!$S$3,"")</f>
        <v/>
      </c>
      <c r="N2105" s="56" t="str">
        <f t="shared" si="97"/>
        <v/>
      </c>
      <c r="O2105" s="53" t="str">
        <f>IF($B2105&lt;&gt;"",IF(ISNUMBER(_xlfn.XMATCH($B2105,Language!$A$6:$E$6)),0,IF(ISNUMBER(_xlfn.XMATCH($B2105,Language!$A$29:$E$29)),'Lista de Prestatarios'!$B$3,VLOOKUP(B2105,'Lista de Prestatarios'!$A$2:$B$500,2,FALSE))),"")</f>
        <v/>
      </c>
      <c r="P2105" s="58" t="str">
        <f>IF(B2105&lt;&gt;"",IF(OR(D2105&gt;0,G2105&gt;0),COUNTIF($B$2:B2105,B2105),COUNTIFS($B$2:B2105,B2105,$E$2:E2105,"&gt;0")),"")</f>
        <v/>
      </c>
    </row>
    <row r="2106" spans="1:16" x14ac:dyDescent="0.35">
      <c r="A2106" s="51" t="str">
        <f t="shared" si="96"/>
        <v/>
      </c>
      <c r="B2106" s="102"/>
      <c r="C2106" s="4"/>
      <c r="D2106" s="14"/>
      <c r="E2106" s="14"/>
      <c r="F2106" s="14"/>
      <c r="G2106" s="82"/>
      <c r="H2106" s="107" t="str">
        <f>IF(B2106&lt;&gt;"",IF(OR(O2106=0,O2106=999),"",SUMIFS($E$2:E2106,$A$2:A2106,A2106)-SUMIFS($F$2:F2106,$A$2:A2106,A2106)),"")</f>
        <v/>
      </c>
      <c r="I2106" s="109" t="str">
        <f t="shared" si="98"/>
        <v/>
      </c>
      <c r="J2106" s="113"/>
      <c r="K2106" s="90"/>
      <c r="L2106" s="73"/>
      <c r="M2106" s="69" t="str">
        <f>IF(C2106&lt;&gt;"",DailyLog!$S$3,"")</f>
        <v/>
      </c>
      <c r="N2106" s="56" t="str">
        <f t="shared" si="97"/>
        <v/>
      </c>
      <c r="O2106" s="53" t="str">
        <f>IF($B2106&lt;&gt;"",IF(ISNUMBER(_xlfn.XMATCH($B2106,Language!$A$6:$E$6)),0,IF(ISNUMBER(_xlfn.XMATCH($B2106,Language!$A$29:$E$29)),'Lista de Prestatarios'!$B$3,VLOOKUP(B2106,'Lista de Prestatarios'!$A$2:$B$500,2,FALSE))),"")</f>
        <v/>
      </c>
      <c r="P2106" s="58" t="str">
        <f>IF(B2106&lt;&gt;"",IF(OR(D2106&gt;0,G2106&gt;0),COUNTIF($B$2:B2106,B2106),COUNTIFS($B$2:B2106,B2106,$E$2:E2106,"&gt;0")),"")</f>
        <v/>
      </c>
    </row>
    <row r="2107" spans="1:16" x14ac:dyDescent="0.35">
      <c r="A2107" s="51" t="str">
        <f t="shared" si="96"/>
        <v/>
      </c>
      <c r="B2107" s="102"/>
      <c r="C2107" s="4"/>
      <c r="D2107" s="14"/>
      <c r="E2107" s="14"/>
      <c r="F2107" s="14"/>
      <c r="G2107" s="82"/>
      <c r="H2107" s="107" t="str">
        <f>IF(B2107&lt;&gt;"",IF(OR(O2107=0,O2107=999),"",SUMIFS($E$2:E2107,$A$2:A2107,A2107)-SUMIFS($F$2:F2107,$A$2:A2107,A2107)),"")</f>
        <v/>
      </c>
      <c r="I2107" s="109" t="str">
        <f t="shared" si="98"/>
        <v/>
      </c>
      <c r="J2107" s="113"/>
      <c r="K2107" s="90"/>
      <c r="L2107" s="73"/>
      <c r="M2107" s="69" t="str">
        <f>IF(C2107&lt;&gt;"",DailyLog!$S$3,"")</f>
        <v/>
      </c>
      <c r="N2107" s="56" t="str">
        <f t="shared" si="97"/>
        <v/>
      </c>
      <c r="O2107" s="53" t="str">
        <f>IF($B2107&lt;&gt;"",IF(ISNUMBER(_xlfn.XMATCH($B2107,Language!$A$6:$E$6)),0,IF(ISNUMBER(_xlfn.XMATCH($B2107,Language!$A$29:$E$29)),'Lista de Prestatarios'!$B$3,VLOOKUP(B2107,'Lista de Prestatarios'!$A$2:$B$500,2,FALSE))),"")</f>
        <v/>
      </c>
      <c r="P2107" s="58" t="str">
        <f>IF(B2107&lt;&gt;"",IF(OR(D2107&gt;0,G2107&gt;0),COUNTIF($B$2:B2107,B2107),COUNTIFS($B$2:B2107,B2107,$E$2:E2107,"&gt;0")),"")</f>
        <v/>
      </c>
    </row>
    <row r="2108" spans="1:16" x14ac:dyDescent="0.35">
      <c r="A2108" s="51" t="str">
        <f t="shared" si="96"/>
        <v/>
      </c>
      <c r="B2108" s="102"/>
      <c r="C2108" s="4"/>
      <c r="D2108" s="14"/>
      <c r="E2108" s="14"/>
      <c r="F2108" s="14"/>
      <c r="G2108" s="82"/>
      <c r="H2108" s="107" t="str">
        <f>IF(B2108&lt;&gt;"",IF(OR(O2108=0,O2108=999),"",SUMIFS($E$2:E2108,$A$2:A2108,A2108)-SUMIFS($F$2:F2108,$A$2:A2108,A2108)),"")</f>
        <v/>
      </c>
      <c r="I2108" s="109" t="str">
        <f t="shared" si="98"/>
        <v/>
      </c>
      <c r="J2108" s="113"/>
      <c r="K2108" s="90"/>
      <c r="L2108" s="73"/>
      <c r="M2108" s="69" t="str">
        <f>IF(C2108&lt;&gt;"",DailyLog!$S$3,"")</f>
        <v/>
      </c>
      <c r="N2108" s="56" t="str">
        <f t="shared" si="97"/>
        <v/>
      </c>
      <c r="O2108" s="53" t="str">
        <f>IF($B2108&lt;&gt;"",IF(ISNUMBER(_xlfn.XMATCH($B2108,Language!$A$6:$E$6)),0,IF(ISNUMBER(_xlfn.XMATCH($B2108,Language!$A$29:$E$29)),'Lista de Prestatarios'!$B$3,VLOOKUP(B2108,'Lista de Prestatarios'!$A$2:$B$500,2,FALSE))),"")</f>
        <v/>
      </c>
      <c r="P2108" s="58" t="str">
        <f>IF(B2108&lt;&gt;"",IF(OR(D2108&gt;0,G2108&gt;0),COUNTIF($B$2:B2108,B2108),COUNTIFS($B$2:B2108,B2108,$E$2:E2108,"&gt;0")),"")</f>
        <v/>
      </c>
    </row>
    <row r="2109" spans="1:16" x14ac:dyDescent="0.35">
      <c r="A2109" s="51" t="str">
        <f t="shared" si="96"/>
        <v/>
      </c>
      <c r="B2109" s="102"/>
      <c r="C2109" s="4"/>
      <c r="D2109" s="14"/>
      <c r="E2109" s="14"/>
      <c r="F2109" s="14"/>
      <c r="G2109" s="82"/>
      <c r="H2109" s="107" t="str">
        <f>IF(B2109&lt;&gt;"",IF(OR(O2109=0,O2109=999),"",SUMIFS($E$2:E2109,$A$2:A2109,A2109)-SUMIFS($F$2:F2109,$A$2:A2109,A2109)),"")</f>
        <v/>
      </c>
      <c r="I2109" s="109" t="str">
        <f t="shared" si="98"/>
        <v/>
      </c>
      <c r="J2109" s="113"/>
      <c r="K2109" s="90"/>
      <c r="L2109" s="73"/>
      <c r="M2109" s="69" t="str">
        <f>IF(C2109&lt;&gt;"",DailyLog!$S$3,"")</f>
        <v/>
      </c>
      <c r="N2109" s="56" t="str">
        <f t="shared" si="97"/>
        <v/>
      </c>
      <c r="O2109" s="53" t="str">
        <f>IF($B2109&lt;&gt;"",IF(ISNUMBER(_xlfn.XMATCH($B2109,Language!$A$6:$E$6)),0,IF(ISNUMBER(_xlfn.XMATCH($B2109,Language!$A$29:$E$29)),'Lista de Prestatarios'!$B$3,VLOOKUP(B2109,'Lista de Prestatarios'!$A$2:$B$500,2,FALSE))),"")</f>
        <v/>
      </c>
      <c r="P2109" s="58" t="str">
        <f>IF(B2109&lt;&gt;"",IF(OR(D2109&gt;0,G2109&gt;0),COUNTIF($B$2:B2109,B2109),COUNTIFS($B$2:B2109,B2109,$E$2:E2109,"&gt;0")),"")</f>
        <v/>
      </c>
    </row>
    <row r="2110" spans="1:16" x14ac:dyDescent="0.35">
      <c r="A2110" s="51" t="str">
        <f t="shared" si="96"/>
        <v/>
      </c>
      <c r="B2110" s="102"/>
      <c r="C2110" s="4"/>
      <c r="D2110" s="14"/>
      <c r="E2110" s="14"/>
      <c r="F2110" s="14"/>
      <c r="G2110" s="82"/>
      <c r="H2110" s="107" t="str">
        <f>IF(B2110&lt;&gt;"",IF(OR(O2110=0,O2110=999),"",SUMIFS($E$2:E2110,$A$2:A2110,A2110)-SUMIFS($F$2:F2110,$A$2:A2110,A2110)),"")</f>
        <v/>
      </c>
      <c r="I2110" s="109" t="str">
        <f t="shared" si="98"/>
        <v/>
      </c>
      <c r="J2110" s="113"/>
      <c r="K2110" s="90"/>
      <c r="L2110" s="73"/>
      <c r="M2110" s="69" t="str">
        <f>IF(C2110&lt;&gt;"",DailyLog!$S$3,"")</f>
        <v/>
      </c>
      <c r="N2110" s="56" t="str">
        <f t="shared" si="97"/>
        <v/>
      </c>
      <c r="O2110" s="53" t="str">
        <f>IF($B2110&lt;&gt;"",IF(ISNUMBER(_xlfn.XMATCH($B2110,Language!$A$6:$E$6)),0,IF(ISNUMBER(_xlfn.XMATCH($B2110,Language!$A$29:$E$29)),'Lista de Prestatarios'!$B$3,VLOOKUP(B2110,'Lista de Prestatarios'!$A$2:$B$500,2,FALSE))),"")</f>
        <v/>
      </c>
      <c r="P2110" s="58" t="str">
        <f>IF(B2110&lt;&gt;"",IF(OR(D2110&gt;0,G2110&gt;0),COUNTIF($B$2:B2110,B2110),COUNTIFS($B$2:B2110,B2110,$E$2:E2110,"&gt;0")),"")</f>
        <v/>
      </c>
    </row>
    <row r="2111" spans="1:16" x14ac:dyDescent="0.35">
      <c r="A2111" s="51" t="str">
        <f t="shared" si="96"/>
        <v/>
      </c>
      <c r="B2111" s="102"/>
      <c r="C2111" s="4"/>
      <c r="D2111" s="14"/>
      <c r="E2111" s="14"/>
      <c r="F2111" s="14"/>
      <c r="G2111" s="82"/>
      <c r="H2111" s="107" t="str">
        <f>IF(B2111&lt;&gt;"",IF(OR(O2111=0,O2111=999),"",SUMIFS($E$2:E2111,$A$2:A2111,A2111)-SUMIFS($F$2:F2111,$A$2:A2111,A2111)),"")</f>
        <v/>
      </c>
      <c r="I2111" s="109" t="str">
        <f t="shared" si="98"/>
        <v/>
      </c>
      <c r="J2111" s="113"/>
      <c r="K2111" s="90"/>
      <c r="L2111" s="73"/>
      <c r="M2111" s="69" t="str">
        <f>IF(C2111&lt;&gt;"",DailyLog!$S$3,"")</f>
        <v/>
      </c>
      <c r="N2111" s="56" t="str">
        <f t="shared" si="97"/>
        <v/>
      </c>
      <c r="O2111" s="53" t="str">
        <f>IF($B2111&lt;&gt;"",IF(ISNUMBER(_xlfn.XMATCH($B2111,Language!$A$6:$E$6)),0,IF(ISNUMBER(_xlfn.XMATCH($B2111,Language!$A$29:$E$29)),'Lista de Prestatarios'!$B$3,VLOOKUP(B2111,'Lista de Prestatarios'!$A$2:$B$500,2,FALSE))),"")</f>
        <v/>
      </c>
      <c r="P2111" s="58" t="str">
        <f>IF(B2111&lt;&gt;"",IF(OR(D2111&gt;0,G2111&gt;0),COUNTIF($B$2:B2111,B2111),COUNTIFS($B$2:B2111,B2111,$E$2:E2111,"&gt;0")),"")</f>
        <v/>
      </c>
    </row>
    <row r="2112" spans="1:16" x14ac:dyDescent="0.35">
      <c r="A2112" s="51" t="str">
        <f t="shared" si="96"/>
        <v/>
      </c>
      <c r="B2112" s="102"/>
      <c r="C2112" s="4"/>
      <c r="D2112" s="14"/>
      <c r="E2112" s="14"/>
      <c r="F2112" s="14"/>
      <c r="G2112" s="82"/>
      <c r="H2112" s="107" t="str">
        <f>IF(B2112&lt;&gt;"",IF(OR(O2112=0,O2112=999),"",SUMIFS($E$2:E2112,$A$2:A2112,A2112)-SUMIFS($F$2:F2112,$A$2:A2112,A2112)),"")</f>
        <v/>
      </c>
      <c r="I2112" s="109" t="str">
        <f t="shared" si="98"/>
        <v/>
      </c>
      <c r="J2112" s="113"/>
      <c r="K2112" s="90"/>
      <c r="L2112" s="73"/>
      <c r="M2112" s="69" t="str">
        <f>IF(C2112&lt;&gt;"",DailyLog!$S$3,"")</f>
        <v/>
      </c>
      <c r="N2112" s="56" t="str">
        <f t="shared" si="97"/>
        <v/>
      </c>
      <c r="O2112" s="53" t="str">
        <f>IF($B2112&lt;&gt;"",IF(ISNUMBER(_xlfn.XMATCH($B2112,Language!$A$6:$E$6)),0,IF(ISNUMBER(_xlfn.XMATCH($B2112,Language!$A$29:$E$29)),'Lista de Prestatarios'!$B$3,VLOOKUP(B2112,'Lista de Prestatarios'!$A$2:$B$500,2,FALSE))),"")</f>
        <v/>
      </c>
      <c r="P2112" s="58" t="str">
        <f>IF(B2112&lt;&gt;"",IF(OR(D2112&gt;0,G2112&gt;0),COUNTIF($B$2:B2112,B2112),COUNTIFS($B$2:B2112,B2112,$E$2:E2112,"&gt;0")),"")</f>
        <v/>
      </c>
    </row>
    <row r="2113" spans="1:16" x14ac:dyDescent="0.35">
      <c r="A2113" s="51" t="str">
        <f t="shared" si="96"/>
        <v/>
      </c>
      <c r="B2113" s="102"/>
      <c r="C2113" s="4"/>
      <c r="D2113" s="14"/>
      <c r="E2113" s="14"/>
      <c r="F2113" s="14"/>
      <c r="G2113" s="82"/>
      <c r="H2113" s="107" t="str">
        <f>IF(B2113&lt;&gt;"",IF(OR(O2113=0,O2113=999),"",SUMIFS($E$2:E2113,$A$2:A2113,A2113)-SUMIFS($F$2:F2113,$A$2:A2113,A2113)),"")</f>
        <v/>
      </c>
      <c r="I2113" s="109" t="str">
        <f t="shared" si="98"/>
        <v/>
      </c>
      <c r="J2113" s="113"/>
      <c r="K2113" s="90"/>
      <c r="L2113" s="73"/>
      <c r="M2113" s="69" t="str">
        <f>IF(C2113&lt;&gt;"",DailyLog!$S$3,"")</f>
        <v/>
      </c>
      <c r="N2113" s="56" t="str">
        <f t="shared" si="97"/>
        <v/>
      </c>
      <c r="O2113" s="53" t="str">
        <f>IF($B2113&lt;&gt;"",IF(ISNUMBER(_xlfn.XMATCH($B2113,Language!$A$6:$E$6)),0,IF(ISNUMBER(_xlfn.XMATCH($B2113,Language!$A$29:$E$29)),'Lista de Prestatarios'!$B$3,VLOOKUP(B2113,'Lista de Prestatarios'!$A$2:$B$500,2,FALSE))),"")</f>
        <v/>
      </c>
      <c r="P2113" s="58" t="str">
        <f>IF(B2113&lt;&gt;"",IF(OR(D2113&gt;0,G2113&gt;0),COUNTIF($B$2:B2113,B2113),COUNTIFS($B$2:B2113,B2113,$E$2:E2113,"&gt;0")),"")</f>
        <v/>
      </c>
    </row>
    <row r="2114" spans="1:16" x14ac:dyDescent="0.35">
      <c r="A2114" s="51" t="str">
        <f t="shared" ref="A2114:A2177" si="99">IF(B2114&lt;&gt;"",O2114&amp;"."&amp;P2114,"")</f>
        <v/>
      </c>
      <c r="B2114" s="102"/>
      <c r="C2114" s="4"/>
      <c r="D2114" s="14"/>
      <c r="E2114" s="14"/>
      <c r="F2114" s="14"/>
      <c r="G2114" s="82"/>
      <c r="H2114" s="107" t="str">
        <f>IF(B2114&lt;&gt;"",IF(OR(O2114=0,O2114=999),"",SUMIFS($E$2:E2114,$A$2:A2114,A2114)-SUMIFS($F$2:F2114,$A$2:A2114,A2114)),"")</f>
        <v/>
      </c>
      <c r="I2114" s="109" t="str">
        <f t="shared" si="98"/>
        <v/>
      </c>
      <c r="J2114" s="113"/>
      <c r="K2114" s="90"/>
      <c r="L2114" s="73"/>
      <c r="M2114" s="69" t="str">
        <f>IF(C2114&lt;&gt;"",DailyLog!$S$3,"")</f>
        <v/>
      </c>
      <c r="N2114" s="56" t="str">
        <f t="shared" ref="N2114:N2177" si="100">IF(B2114&lt;&gt;"",COUNT(D2114:G2114),"")</f>
        <v/>
      </c>
      <c r="O2114" s="53" t="str">
        <f>IF($B2114&lt;&gt;"",IF(ISNUMBER(_xlfn.XMATCH($B2114,Language!$A$6:$E$6)),0,IF(ISNUMBER(_xlfn.XMATCH($B2114,Language!$A$29:$E$29)),'Lista de Prestatarios'!$B$3,VLOOKUP(B2114,'Lista de Prestatarios'!$A$2:$B$500,2,FALSE))),"")</f>
        <v/>
      </c>
      <c r="P2114" s="58" t="str">
        <f>IF(B2114&lt;&gt;"",IF(OR(D2114&gt;0,G2114&gt;0),COUNTIF($B$2:B2114,B2114),COUNTIFS($B$2:B2114,B2114,$E$2:E2114,"&gt;0")),"")</f>
        <v/>
      </c>
    </row>
    <row r="2115" spans="1:16" x14ac:dyDescent="0.35">
      <c r="A2115" s="51" t="str">
        <f t="shared" si="99"/>
        <v/>
      </c>
      <c r="B2115" s="102"/>
      <c r="C2115" s="4"/>
      <c r="D2115" s="14"/>
      <c r="E2115" s="14"/>
      <c r="F2115" s="14"/>
      <c r="G2115" s="82"/>
      <c r="H2115" s="107" t="str">
        <f>IF(B2115&lt;&gt;"",IF(OR(O2115=0,O2115=999),"",SUMIFS($E$2:E2115,$A$2:A2115,A2115)-SUMIFS($F$2:F2115,$A$2:A2115,A2115)),"")</f>
        <v/>
      </c>
      <c r="I2115" s="109" t="str">
        <f t="shared" si="98"/>
        <v/>
      </c>
      <c r="J2115" s="113"/>
      <c r="K2115" s="90"/>
      <c r="L2115" s="73"/>
      <c r="M2115" s="69" t="str">
        <f>IF(C2115&lt;&gt;"",DailyLog!$S$3,"")</f>
        <v/>
      </c>
      <c r="N2115" s="56" t="str">
        <f t="shared" si="100"/>
        <v/>
      </c>
      <c r="O2115" s="53" t="str">
        <f>IF($B2115&lt;&gt;"",IF(ISNUMBER(_xlfn.XMATCH($B2115,Language!$A$6:$E$6)),0,IF(ISNUMBER(_xlfn.XMATCH($B2115,Language!$A$29:$E$29)),'Lista de Prestatarios'!$B$3,VLOOKUP(B2115,'Lista de Prestatarios'!$A$2:$B$500,2,FALSE))),"")</f>
        <v/>
      </c>
      <c r="P2115" s="58" t="str">
        <f>IF(B2115&lt;&gt;"",IF(OR(D2115&gt;0,G2115&gt;0),COUNTIF($B$2:B2115,B2115),COUNTIFS($B$2:B2115,B2115,$E$2:E2115,"&gt;0")),"")</f>
        <v/>
      </c>
    </row>
    <row r="2116" spans="1:16" x14ac:dyDescent="0.35">
      <c r="A2116" s="51" t="str">
        <f t="shared" si="99"/>
        <v/>
      </c>
      <c r="B2116" s="102"/>
      <c r="C2116" s="4"/>
      <c r="D2116" s="14"/>
      <c r="E2116" s="14"/>
      <c r="F2116" s="14"/>
      <c r="G2116" s="82"/>
      <c r="H2116" s="107" t="str">
        <f>IF(B2116&lt;&gt;"",IF(OR(O2116=0,O2116=999),"",SUMIFS($E$2:E2116,$A$2:A2116,A2116)-SUMIFS($F$2:F2116,$A$2:A2116,A2116)),"")</f>
        <v/>
      </c>
      <c r="I2116" s="109" t="str">
        <f t="shared" ref="I2116:I2179" si="101">IF(B2116&lt;&gt;"",I2115+D2116-E2116+F2116-G2116,"")</f>
        <v/>
      </c>
      <c r="J2116" s="113"/>
      <c r="K2116" s="90"/>
      <c r="L2116" s="73"/>
      <c r="M2116" s="69" t="str">
        <f>IF(C2116&lt;&gt;"",DailyLog!$S$3,"")</f>
        <v/>
      </c>
      <c r="N2116" s="56" t="str">
        <f t="shared" si="100"/>
        <v/>
      </c>
      <c r="O2116" s="53" t="str">
        <f>IF($B2116&lt;&gt;"",IF(ISNUMBER(_xlfn.XMATCH($B2116,Language!$A$6:$E$6)),0,IF(ISNUMBER(_xlfn.XMATCH($B2116,Language!$A$29:$E$29)),'Lista de Prestatarios'!$B$3,VLOOKUP(B2116,'Lista de Prestatarios'!$A$2:$B$500,2,FALSE))),"")</f>
        <v/>
      </c>
      <c r="P2116" s="58" t="str">
        <f>IF(B2116&lt;&gt;"",IF(OR(D2116&gt;0,G2116&gt;0),COUNTIF($B$2:B2116,B2116),COUNTIFS($B$2:B2116,B2116,$E$2:E2116,"&gt;0")),"")</f>
        <v/>
      </c>
    </row>
    <row r="2117" spans="1:16" x14ac:dyDescent="0.35">
      <c r="A2117" s="51" t="str">
        <f t="shared" si="99"/>
        <v/>
      </c>
      <c r="B2117" s="102"/>
      <c r="C2117" s="4"/>
      <c r="D2117" s="14"/>
      <c r="E2117" s="14"/>
      <c r="F2117" s="14"/>
      <c r="G2117" s="82"/>
      <c r="H2117" s="107" t="str">
        <f>IF(B2117&lt;&gt;"",IF(OR(O2117=0,O2117=999),"",SUMIFS($E$2:E2117,$A$2:A2117,A2117)-SUMIFS($F$2:F2117,$A$2:A2117,A2117)),"")</f>
        <v/>
      </c>
      <c r="I2117" s="109" t="str">
        <f t="shared" si="101"/>
        <v/>
      </c>
      <c r="J2117" s="113"/>
      <c r="K2117" s="90"/>
      <c r="L2117" s="73"/>
      <c r="M2117" s="69" t="str">
        <f>IF(C2117&lt;&gt;"",DailyLog!$S$3,"")</f>
        <v/>
      </c>
      <c r="N2117" s="56" t="str">
        <f t="shared" si="100"/>
        <v/>
      </c>
      <c r="O2117" s="53" t="str">
        <f>IF($B2117&lt;&gt;"",IF(ISNUMBER(_xlfn.XMATCH($B2117,Language!$A$6:$E$6)),0,IF(ISNUMBER(_xlfn.XMATCH($B2117,Language!$A$29:$E$29)),'Lista de Prestatarios'!$B$3,VLOOKUP(B2117,'Lista de Prestatarios'!$A$2:$B$500,2,FALSE))),"")</f>
        <v/>
      </c>
      <c r="P2117" s="58" t="str">
        <f>IF(B2117&lt;&gt;"",IF(OR(D2117&gt;0,G2117&gt;0),COUNTIF($B$2:B2117,B2117),COUNTIFS($B$2:B2117,B2117,$E$2:E2117,"&gt;0")),"")</f>
        <v/>
      </c>
    </row>
    <row r="2118" spans="1:16" x14ac:dyDescent="0.35">
      <c r="A2118" s="51" t="str">
        <f t="shared" si="99"/>
        <v/>
      </c>
      <c r="B2118" s="102"/>
      <c r="C2118" s="4"/>
      <c r="D2118" s="14"/>
      <c r="E2118" s="14"/>
      <c r="F2118" s="14"/>
      <c r="G2118" s="82"/>
      <c r="H2118" s="107" t="str">
        <f>IF(B2118&lt;&gt;"",IF(OR(O2118=0,O2118=999),"",SUMIFS($E$2:E2118,$A$2:A2118,A2118)-SUMIFS($F$2:F2118,$A$2:A2118,A2118)),"")</f>
        <v/>
      </c>
      <c r="I2118" s="109" t="str">
        <f t="shared" si="101"/>
        <v/>
      </c>
      <c r="J2118" s="113"/>
      <c r="K2118" s="90"/>
      <c r="L2118" s="73"/>
      <c r="M2118" s="69" t="str">
        <f>IF(C2118&lt;&gt;"",DailyLog!$S$3,"")</f>
        <v/>
      </c>
      <c r="N2118" s="56" t="str">
        <f t="shared" si="100"/>
        <v/>
      </c>
      <c r="O2118" s="53" t="str">
        <f>IF($B2118&lt;&gt;"",IF(ISNUMBER(_xlfn.XMATCH($B2118,Language!$A$6:$E$6)),0,IF(ISNUMBER(_xlfn.XMATCH($B2118,Language!$A$29:$E$29)),'Lista de Prestatarios'!$B$3,VLOOKUP(B2118,'Lista de Prestatarios'!$A$2:$B$500,2,FALSE))),"")</f>
        <v/>
      </c>
      <c r="P2118" s="58" t="str">
        <f>IF(B2118&lt;&gt;"",IF(OR(D2118&gt;0,G2118&gt;0),COUNTIF($B$2:B2118,B2118),COUNTIFS($B$2:B2118,B2118,$E$2:E2118,"&gt;0")),"")</f>
        <v/>
      </c>
    </row>
    <row r="2119" spans="1:16" x14ac:dyDescent="0.35">
      <c r="A2119" s="51" t="str">
        <f t="shared" si="99"/>
        <v/>
      </c>
      <c r="B2119" s="102"/>
      <c r="C2119" s="4"/>
      <c r="D2119" s="14"/>
      <c r="E2119" s="14"/>
      <c r="F2119" s="14"/>
      <c r="G2119" s="82"/>
      <c r="H2119" s="107" t="str">
        <f>IF(B2119&lt;&gt;"",IF(OR(O2119=0,O2119=999),"",SUMIFS($E$2:E2119,$A$2:A2119,A2119)-SUMIFS($F$2:F2119,$A$2:A2119,A2119)),"")</f>
        <v/>
      </c>
      <c r="I2119" s="109" t="str">
        <f t="shared" si="101"/>
        <v/>
      </c>
      <c r="J2119" s="113"/>
      <c r="K2119" s="90"/>
      <c r="L2119" s="73"/>
      <c r="M2119" s="69" t="str">
        <f>IF(C2119&lt;&gt;"",DailyLog!$S$3,"")</f>
        <v/>
      </c>
      <c r="N2119" s="56" t="str">
        <f t="shared" si="100"/>
        <v/>
      </c>
      <c r="O2119" s="53" t="str">
        <f>IF($B2119&lt;&gt;"",IF(ISNUMBER(_xlfn.XMATCH($B2119,Language!$A$6:$E$6)),0,IF(ISNUMBER(_xlfn.XMATCH($B2119,Language!$A$29:$E$29)),'Lista de Prestatarios'!$B$3,VLOOKUP(B2119,'Lista de Prestatarios'!$A$2:$B$500,2,FALSE))),"")</f>
        <v/>
      </c>
      <c r="P2119" s="58" t="str">
        <f>IF(B2119&lt;&gt;"",IF(OR(D2119&gt;0,G2119&gt;0),COUNTIF($B$2:B2119,B2119),COUNTIFS($B$2:B2119,B2119,$E$2:E2119,"&gt;0")),"")</f>
        <v/>
      </c>
    </row>
    <row r="2120" spans="1:16" x14ac:dyDescent="0.35">
      <c r="A2120" s="51" t="str">
        <f t="shared" si="99"/>
        <v/>
      </c>
      <c r="B2120" s="102"/>
      <c r="C2120" s="4"/>
      <c r="D2120" s="14"/>
      <c r="E2120" s="14"/>
      <c r="F2120" s="14"/>
      <c r="G2120" s="82"/>
      <c r="H2120" s="107" t="str">
        <f>IF(B2120&lt;&gt;"",IF(OR(O2120=0,O2120=999),"",SUMIFS($E$2:E2120,$A$2:A2120,A2120)-SUMIFS($F$2:F2120,$A$2:A2120,A2120)),"")</f>
        <v/>
      </c>
      <c r="I2120" s="109" t="str">
        <f t="shared" si="101"/>
        <v/>
      </c>
      <c r="J2120" s="113"/>
      <c r="K2120" s="90"/>
      <c r="L2120" s="73"/>
      <c r="M2120" s="69" t="str">
        <f>IF(C2120&lt;&gt;"",DailyLog!$S$3,"")</f>
        <v/>
      </c>
      <c r="N2120" s="56" t="str">
        <f t="shared" si="100"/>
        <v/>
      </c>
      <c r="O2120" s="53" t="str">
        <f>IF($B2120&lt;&gt;"",IF(ISNUMBER(_xlfn.XMATCH($B2120,Language!$A$6:$E$6)),0,IF(ISNUMBER(_xlfn.XMATCH($B2120,Language!$A$29:$E$29)),'Lista de Prestatarios'!$B$3,VLOOKUP(B2120,'Lista de Prestatarios'!$A$2:$B$500,2,FALSE))),"")</f>
        <v/>
      </c>
      <c r="P2120" s="58" t="str">
        <f>IF(B2120&lt;&gt;"",IF(OR(D2120&gt;0,G2120&gt;0),COUNTIF($B$2:B2120,B2120),COUNTIFS($B$2:B2120,B2120,$E$2:E2120,"&gt;0")),"")</f>
        <v/>
      </c>
    </row>
    <row r="2121" spans="1:16" x14ac:dyDescent="0.35">
      <c r="A2121" s="51" t="str">
        <f t="shared" si="99"/>
        <v/>
      </c>
      <c r="B2121" s="102"/>
      <c r="C2121" s="4"/>
      <c r="D2121" s="14"/>
      <c r="E2121" s="14"/>
      <c r="F2121" s="14"/>
      <c r="G2121" s="82"/>
      <c r="H2121" s="107" t="str">
        <f>IF(B2121&lt;&gt;"",IF(OR(O2121=0,O2121=999),"",SUMIFS($E$2:E2121,$A$2:A2121,A2121)-SUMIFS($F$2:F2121,$A$2:A2121,A2121)),"")</f>
        <v/>
      </c>
      <c r="I2121" s="109" t="str">
        <f t="shared" si="101"/>
        <v/>
      </c>
      <c r="J2121" s="113"/>
      <c r="K2121" s="90"/>
      <c r="L2121" s="73"/>
      <c r="M2121" s="69" t="str">
        <f>IF(C2121&lt;&gt;"",DailyLog!$S$3,"")</f>
        <v/>
      </c>
      <c r="N2121" s="56" t="str">
        <f t="shared" si="100"/>
        <v/>
      </c>
      <c r="O2121" s="53" t="str">
        <f>IF($B2121&lt;&gt;"",IF(ISNUMBER(_xlfn.XMATCH($B2121,Language!$A$6:$E$6)),0,IF(ISNUMBER(_xlfn.XMATCH($B2121,Language!$A$29:$E$29)),'Lista de Prestatarios'!$B$3,VLOOKUP(B2121,'Lista de Prestatarios'!$A$2:$B$500,2,FALSE))),"")</f>
        <v/>
      </c>
      <c r="P2121" s="58" t="str">
        <f>IF(B2121&lt;&gt;"",IF(OR(D2121&gt;0,G2121&gt;0),COUNTIF($B$2:B2121,B2121),COUNTIFS($B$2:B2121,B2121,$E$2:E2121,"&gt;0")),"")</f>
        <v/>
      </c>
    </row>
    <row r="2122" spans="1:16" x14ac:dyDescent="0.35">
      <c r="A2122" s="51" t="str">
        <f t="shared" si="99"/>
        <v/>
      </c>
      <c r="B2122" s="102"/>
      <c r="C2122" s="4"/>
      <c r="D2122" s="14"/>
      <c r="E2122" s="14"/>
      <c r="F2122" s="14"/>
      <c r="G2122" s="82"/>
      <c r="H2122" s="107" t="str">
        <f>IF(B2122&lt;&gt;"",IF(OR(O2122=0,O2122=999),"",SUMIFS($E$2:E2122,$A$2:A2122,A2122)-SUMIFS($F$2:F2122,$A$2:A2122,A2122)),"")</f>
        <v/>
      </c>
      <c r="I2122" s="109" t="str">
        <f t="shared" si="101"/>
        <v/>
      </c>
      <c r="J2122" s="113"/>
      <c r="K2122" s="90"/>
      <c r="L2122" s="73"/>
      <c r="M2122" s="69" t="str">
        <f>IF(C2122&lt;&gt;"",DailyLog!$S$3,"")</f>
        <v/>
      </c>
      <c r="N2122" s="56" t="str">
        <f t="shared" si="100"/>
        <v/>
      </c>
      <c r="O2122" s="53" t="str">
        <f>IF($B2122&lt;&gt;"",IF(ISNUMBER(_xlfn.XMATCH($B2122,Language!$A$6:$E$6)),0,IF(ISNUMBER(_xlfn.XMATCH($B2122,Language!$A$29:$E$29)),'Lista de Prestatarios'!$B$3,VLOOKUP(B2122,'Lista de Prestatarios'!$A$2:$B$500,2,FALSE))),"")</f>
        <v/>
      </c>
      <c r="P2122" s="58" t="str">
        <f>IF(B2122&lt;&gt;"",IF(OR(D2122&gt;0,G2122&gt;0),COUNTIF($B$2:B2122,B2122),COUNTIFS($B$2:B2122,B2122,$E$2:E2122,"&gt;0")),"")</f>
        <v/>
      </c>
    </row>
    <row r="2123" spans="1:16" x14ac:dyDescent="0.35">
      <c r="A2123" s="51" t="str">
        <f t="shared" si="99"/>
        <v/>
      </c>
      <c r="B2123" s="102"/>
      <c r="C2123" s="4"/>
      <c r="D2123" s="14"/>
      <c r="E2123" s="14"/>
      <c r="F2123" s="14"/>
      <c r="G2123" s="82"/>
      <c r="H2123" s="107" t="str">
        <f>IF(B2123&lt;&gt;"",IF(OR(O2123=0,O2123=999),"",SUMIFS($E$2:E2123,$A$2:A2123,A2123)-SUMIFS($F$2:F2123,$A$2:A2123,A2123)),"")</f>
        <v/>
      </c>
      <c r="I2123" s="109" t="str">
        <f t="shared" si="101"/>
        <v/>
      </c>
      <c r="J2123" s="113"/>
      <c r="K2123" s="90"/>
      <c r="L2123" s="73"/>
      <c r="M2123" s="69" t="str">
        <f>IF(C2123&lt;&gt;"",DailyLog!$S$3,"")</f>
        <v/>
      </c>
      <c r="N2123" s="56" t="str">
        <f t="shared" si="100"/>
        <v/>
      </c>
      <c r="O2123" s="53" t="str">
        <f>IF($B2123&lt;&gt;"",IF(ISNUMBER(_xlfn.XMATCH($B2123,Language!$A$6:$E$6)),0,IF(ISNUMBER(_xlfn.XMATCH($B2123,Language!$A$29:$E$29)),'Lista de Prestatarios'!$B$3,VLOOKUP(B2123,'Lista de Prestatarios'!$A$2:$B$500,2,FALSE))),"")</f>
        <v/>
      </c>
      <c r="P2123" s="58" t="str">
        <f>IF(B2123&lt;&gt;"",IF(OR(D2123&gt;0,G2123&gt;0),COUNTIF($B$2:B2123,B2123),COUNTIFS($B$2:B2123,B2123,$E$2:E2123,"&gt;0")),"")</f>
        <v/>
      </c>
    </row>
    <row r="2124" spans="1:16" x14ac:dyDescent="0.35">
      <c r="A2124" s="51" t="str">
        <f t="shared" si="99"/>
        <v/>
      </c>
      <c r="B2124" s="102"/>
      <c r="C2124" s="4"/>
      <c r="D2124" s="14"/>
      <c r="E2124" s="14"/>
      <c r="F2124" s="14"/>
      <c r="G2124" s="82"/>
      <c r="H2124" s="107" t="str">
        <f>IF(B2124&lt;&gt;"",IF(OR(O2124=0,O2124=999),"",SUMIFS($E$2:E2124,$A$2:A2124,A2124)-SUMIFS($F$2:F2124,$A$2:A2124,A2124)),"")</f>
        <v/>
      </c>
      <c r="I2124" s="109" t="str">
        <f t="shared" si="101"/>
        <v/>
      </c>
      <c r="J2124" s="113"/>
      <c r="K2124" s="90"/>
      <c r="L2124" s="73"/>
      <c r="M2124" s="69" t="str">
        <f>IF(C2124&lt;&gt;"",DailyLog!$S$3,"")</f>
        <v/>
      </c>
      <c r="N2124" s="56" t="str">
        <f t="shared" si="100"/>
        <v/>
      </c>
      <c r="O2124" s="53" t="str">
        <f>IF($B2124&lt;&gt;"",IF(ISNUMBER(_xlfn.XMATCH($B2124,Language!$A$6:$E$6)),0,IF(ISNUMBER(_xlfn.XMATCH($B2124,Language!$A$29:$E$29)),'Lista de Prestatarios'!$B$3,VLOOKUP(B2124,'Lista de Prestatarios'!$A$2:$B$500,2,FALSE))),"")</f>
        <v/>
      </c>
      <c r="P2124" s="58" t="str">
        <f>IF(B2124&lt;&gt;"",IF(OR(D2124&gt;0,G2124&gt;0),COUNTIF($B$2:B2124,B2124),COUNTIFS($B$2:B2124,B2124,$E$2:E2124,"&gt;0")),"")</f>
        <v/>
      </c>
    </row>
    <row r="2125" spans="1:16" x14ac:dyDescent="0.35">
      <c r="A2125" s="51" t="str">
        <f t="shared" si="99"/>
        <v/>
      </c>
      <c r="B2125" s="102"/>
      <c r="C2125" s="4"/>
      <c r="D2125" s="14"/>
      <c r="E2125" s="14"/>
      <c r="F2125" s="14"/>
      <c r="G2125" s="82"/>
      <c r="H2125" s="107" t="str">
        <f>IF(B2125&lt;&gt;"",IF(OR(O2125=0,O2125=999),"",SUMIFS($E$2:E2125,$A$2:A2125,A2125)-SUMIFS($F$2:F2125,$A$2:A2125,A2125)),"")</f>
        <v/>
      </c>
      <c r="I2125" s="109" t="str">
        <f t="shared" si="101"/>
        <v/>
      </c>
      <c r="J2125" s="113"/>
      <c r="K2125" s="90"/>
      <c r="L2125" s="73"/>
      <c r="M2125" s="69" t="str">
        <f>IF(C2125&lt;&gt;"",DailyLog!$S$3,"")</f>
        <v/>
      </c>
      <c r="N2125" s="56" t="str">
        <f t="shared" si="100"/>
        <v/>
      </c>
      <c r="O2125" s="53" t="str">
        <f>IF($B2125&lt;&gt;"",IF(ISNUMBER(_xlfn.XMATCH($B2125,Language!$A$6:$E$6)),0,IF(ISNUMBER(_xlfn.XMATCH($B2125,Language!$A$29:$E$29)),'Lista de Prestatarios'!$B$3,VLOOKUP(B2125,'Lista de Prestatarios'!$A$2:$B$500,2,FALSE))),"")</f>
        <v/>
      </c>
      <c r="P2125" s="58" t="str">
        <f>IF(B2125&lt;&gt;"",IF(OR(D2125&gt;0,G2125&gt;0),COUNTIF($B$2:B2125,B2125),COUNTIFS($B$2:B2125,B2125,$E$2:E2125,"&gt;0")),"")</f>
        <v/>
      </c>
    </row>
    <row r="2126" spans="1:16" x14ac:dyDescent="0.35">
      <c r="A2126" s="51" t="str">
        <f t="shared" si="99"/>
        <v/>
      </c>
      <c r="B2126" s="102"/>
      <c r="C2126" s="4"/>
      <c r="D2126" s="14"/>
      <c r="E2126" s="14"/>
      <c r="F2126" s="14"/>
      <c r="G2126" s="82"/>
      <c r="H2126" s="107" t="str">
        <f>IF(B2126&lt;&gt;"",IF(OR(O2126=0,O2126=999),"",SUMIFS($E$2:E2126,$A$2:A2126,A2126)-SUMIFS($F$2:F2126,$A$2:A2126,A2126)),"")</f>
        <v/>
      </c>
      <c r="I2126" s="109" t="str">
        <f t="shared" si="101"/>
        <v/>
      </c>
      <c r="J2126" s="113"/>
      <c r="K2126" s="90"/>
      <c r="L2126" s="73"/>
      <c r="M2126" s="69" t="str">
        <f>IF(C2126&lt;&gt;"",DailyLog!$S$3,"")</f>
        <v/>
      </c>
      <c r="N2126" s="56" t="str">
        <f t="shared" si="100"/>
        <v/>
      </c>
      <c r="O2126" s="53" t="str">
        <f>IF($B2126&lt;&gt;"",IF(ISNUMBER(_xlfn.XMATCH($B2126,Language!$A$6:$E$6)),0,IF(ISNUMBER(_xlfn.XMATCH($B2126,Language!$A$29:$E$29)),'Lista de Prestatarios'!$B$3,VLOOKUP(B2126,'Lista de Prestatarios'!$A$2:$B$500,2,FALSE))),"")</f>
        <v/>
      </c>
      <c r="P2126" s="58" t="str">
        <f>IF(B2126&lt;&gt;"",IF(OR(D2126&gt;0,G2126&gt;0),COUNTIF($B$2:B2126,B2126),COUNTIFS($B$2:B2126,B2126,$E$2:E2126,"&gt;0")),"")</f>
        <v/>
      </c>
    </row>
    <row r="2127" spans="1:16" x14ac:dyDescent="0.35">
      <c r="A2127" s="51" t="str">
        <f t="shared" si="99"/>
        <v/>
      </c>
      <c r="B2127" s="102"/>
      <c r="C2127" s="4"/>
      <c r="D2127" s="14"/>
      <c r="E2127" s="14"/>
      <c r="F2127" s="14"/>
      <c r="G2127" s="82"/>
      <c r="H2127" s="107" t="str">
        <f>IF(B2127&lt;&gt;"",IF(OR(O2127=0,O2127=999),"",SUMIFS($E$2:E2127,$A$2:A2127,A2127)-SUMIFS($F$2:F2127,$A$2:A2127,A2127)),"")</f>
        <v/>
      </c>
      <c r="I2127" s="109" t="str">
        <f t="shared" si="101"/>
        <v/>
      </c>
      <c r="J2127" s="113"/>
      <c r="K2127" s="90"/>
      <c r="L2127" s="73"/>
      <c r="M2127" s="69" t="str">
        <f>IF(C2127&lt;&gt;"",DailyLog!$S$3,"")</f>
        <v/>
      </c>
      <c r="N2127" s="56" t="str">
        <f t="shared" si="100"/>
        <v/>
      </c>
      <c r="O2127" s="53" t="str">
        <f>IF($B2127&lt;&gt;"",IF(ISNUMBER(_xlfn.XMATCH($B2127,Language!$A$6:$E$6)),0,IF(ISNUMBER(_xlfn.XMATCH($B2127,Language!$A$29:$E$29)),'Lista de Prestatarios'!$B$3,VLOOKUP(B2127,'Lista de Prestatarios'!$A$2:$B$500,2,FALSE))),"")</f>
        <v/>
      </c>
      <c r="P2127" s="58" t="str">
        <f>IF(B2127&lt;&gt;"",IF(OR(D2127&gt;0,G2127&gt;0),COUNTIF($B$2:B2127,B2127),COUNTIFS($B$2:B2127,B2127,$E$2:E2127,"&gt;0")),"")</f>
        <v/>
      </c>
    </row>
    <row r="2128" spans="1:16" x14ac:dyDescent="0.35">
      <c r="A2128" s="51" t="str">
        <f t="shared" si="99"/>
        <v/>
      </c>
      <c r="B2128" s="102"/>
      <c r="C2128" s="4"/>
      <c r="D2128" s="14"/>
      <c r="E2128" s="14"/>
      <c r="F2128" s="14"/>
      <c r="G2128" s="82"/>
      <c r="H2128" s="107" t="str">
        <f>IF(B2128&lt;&gt;"",IF(OR(O2128=0,O2128=999),"",SUMIFS($E$2:E2128,$A$2:A2128,A2128)-SUMIFS($F$2:F2128,$A$2:A2128,A2128)),"")</f>
        <v/>
      </c>
      <c r="I2128" s="109" t="str">
        <f t="shared" si="101"/>
        <v/>
      </c>
      <c r="J2128" s="113"/>
      <c r="K2128" s="90"/>
      <c r="L2128" s="73"/>
      <c r="M2128" s="69" t="str">
        <f>IF(C2128&lt;&gt;"",DailyLog!$S$3,"")</f>
        <v/>
      </c>
      <c r="N2128" s="56" t="str">
        <f t="shared" si="100"/>
        <v/>
      </c>
      <c r="O2128" s="53" t="str">
        <f>IF($B2128&lt;&gt;"",IF(ISNUMBER(_xlfn.XMATCH($B2128,Language!$A$6:$E$6)),0,IF(ISNUMBER(_xlfn.XMATCH($B2128,Language!$A$29:$E$29)),'Lista de Prestatarios'!$B$3,VLOOKUP(B2128,'Lista de Prestatarios'!$A$2:$B$500,2,FALSE))),"")</f>
        <v/>
      </c>
      <c r="P2128" s="58" t="str">
        <f>IF(B2128&lt;&gt;"",IF(OR(D2128&gt;0,G2128&gt;0),COUNTIF($B$2:B2128,B2128),COUNTIFS($B$2:B2128,B2128,$E$2:E2128,"&gt;0")),"")</f>
        <v/>
      </c>
    </row>
    <row r="2129" spans="1:16" x14ac:dyDescent="0.35">
      <c r="A2129" s="51" t="str">
        <f t="shared" si="99"/>
        <v/>
      </c>
      <c r="B2129" s="102"/>
      <c r="C2129" s="4"/>
      <c r="D2129" s="14"/>
      <c r="E2129" s="14"/>
      <c r="F2129" s="14"/>
      <c r="G2129" s="82"/>
      <c r="H2129" s="107" t="str">
        <f>IF(B2129&lt;&gt;"",IF(OR(O2129=0,O2129=999),"",SUMIFS($E$2:E2129,$A$2:A2129,A2129)-SUMIFS($F$2:F2129,$A$2:A2129,A2129)),"")</f>
        <v/>
      </c>
      <c r="I2129" s="109" t="str">
        <f t="shared" si="101"/>
        <v/>
      </c>
      <c r="J2129" s="113"/>
      <c r="K2129" s="90"/>
      <c r="L2129" s="73"/>
      <c r="M2129" s="69" t="str">
        <f>IF(C2129&lt;&gt;"",DailyLog!$S$3,"")</f>
        <v/>
      </c>
      <c r="N2129" s="56" t="str">
        <f t="shared" si="100"/>
        <v/>
      </c>
      <c r="O2129" s="53" t="str">
        <f>IF($B2129&lt;&gt;"",IF(ISNUMBER(_xlfn.XMATCH($B2129,Language!$A$6:$E$6)),0,IF(ISNUMBER(_xlfn.XMATCH($B2129,Language!$A$29:$E$29)),'Lista de Prestatarios'!$B$3,VLOOKUP(B2129,'Lista de Prestatarios'!$A$2:$B$500,2,FALSE))),"")</f>
        <v/>
      </c>
      <c r="P2129" s="58" t="str">
        <f>IF(B2129&lt;&gt;"",IF(OR(D2129&gt;0,G2129&gt;0),COUNTIF($B$2:B2129,B2129),COUNTIFS($B$2:B2129,B2129,$E$2:E2129,"&gt;0")),"")</f>
        <v/>
      </c>
    </row>
    <row r="2130" spans="1:16" x14ac:dyDescent="0.35">
      <c r="A2130" s="51" t="str">
        <f t="shared" si="99"/>
        <v/>
      </c>
      <c r="B2130" s="102"/>
      <c r="C2130" s="4"/>
      <c r="D2130" s="14"/>
      <c r="E2130" s="14"/>
      <c r="F2130" s="14"/>
      <c r="G2130" s="82"/>
      <c r="H2130" s="107" t="str">
        <f>IF(B2130&lt;&gt;"",IF(OR(O2130=0,O2130=999),"",SUMIFS($E$2:E2130,$A$2:A2130,A2130)-SUMIFS($F$2:F2130,$A$2:A2130,A2130)),"")</f>
        <v/>
      </c>
      <c r="I2130" s="109" t="str">
        <f t="shared" si="101"/>
        <v/>
      </c>
      <c r="J2130" s="113"/>
      <c r="K2130" s="90"/>
      <c r="L2130" s="73"/>
      <c r="M2130" s="69" t="str">
        <f>IF(C2130&lt;&gt;"",DailyLog!$S$3,"")</f>
        <v/>
      </c>
      <c r="N2130" s="56" t="str">
        <f t="shared" si="100"/>
        <v/>
      </c>
      <c r="O2130" s="53" t="str">
        <f>IF($B2130&lt;&gt;"",IF(ISNUMBER(_xlfn.XMATCH($B2130,Language!$A$6:$E$6)),0,IF(ISNUMBER(_xlfn.XMATCH($B2130,Language!$A$29:$E$29)),'Lista de Prestatarios'!$B$3,VLOOKUP(B2130,'Lista de Prestatarios'!$A$2:$B$500,2,FALSE))),"")</f>
        <v/>
      </c>
      <c r="P2130" s="58" t="str">
        <f>IF(B2130&lt;&gt;"",IF(OR(D2130&gt;0,G2130&gt;0),COUNTIF($B$2:B2130,B2130),COUNTIFS($B$2:B2130,B2130,$E$2:E2130,"&gt;0")),"")</f>
        <v/>
      </c>
    </row>
    <row r="2131" spans="1:16" x14ac:dyDescent="0.35">
      <c r="A2131" s="51" t="str">
        <f t="shared" si="99"/>
        <v/>
      </c>
      <c r="B2131" s="102"/>
      <c r="C2131" s="4"/>
      <c r="D2131" s="14"/>
      <c r="E2131" s="14"/>
      <c r="F2131" s="14"/>
      <c r="G2131" s="82"/>
      <c r="H2131" s="107" t="str">
        <f>IF(B2131&lt;&gt;"",IF(OR(O2131=0,O2131=999),"",SUMIFS($E$2:E2131,$A$2:A2131,A2131)-SUMIFS($F$2:F2131,$A$2:A2131,A2131)),"")</f>
        <v/>
      </c>
      <c r="I2131" s="109" t="str">
        <f t="shared" si="101"/>
        <v/>
      </c>
      <c r="J2131" s="113"/>
      <c r="K2131" s="90"/>
      <c r="L2131" s="73"/>
      <c r="M2131" s="69" t="str">
        <f>IF(C2131&lt;&gt;"",DailyLog!$S$3,"")</f>
        <v/>
      </c>
      <c r="N2131" s="56" t="str">
        <f t="shared" si="100"/>
        <v/>
      </c>
      <c r="O2131" s="53" t="str">
        <f>IF($B2131&lt;&gt;"",IF(ISNUMBER(_xlfn.XMATCH($B2131,Language!$A$6:$E$6)),0,IF(ISNUMBER(_xlfn.XMATCH($B2131,Language!$A$29:$E$29)),'Lista de Prestatarios'!$B$3,VLOOKUP(B2131,'Lista de Prestatarios'!$A$2:$B$500,2,FALSE))),"")</f>
        <v/>
      </c>
      <c r="P2131" s="58" t="str">
        <f>IF(B2131&lt;&gt;"",IF(OR(D2131&gt;0,G2131&gt;0),COUNTIF($B$2:B2131,B2131),COUNTIFS($B$2:B2131,B2131,$E$2:E2131,"&gt;0")),"")</f>
        <v/>
      </c>
    </row>
    <row r="2132" spans="1:16" x14ac:dyDescent="0.35">
      <c r="A2132" s="51" t="str">
        <f t="shared" si="99"/>
        <v/>
      </c>
      <c r="B2132" s="102"/>
      <c r="C2132" s="4"/>
      <c r="D2132" s="14"/>
      <c r="E2132" s="14"/>
      <c r="F2132" s="14"/>
      <c r="G2132" s="82"/>
      <c r="H2132" s="107" t="str">
        <f>IF(B2132&lt;&gt;"",IF(OR(O2132=0,O2132=999),"",SUMIFS($E$2:E2132,$A$2:A2132,A2132)-SUMIFS($F$2:F2132,$A$2:A2132,A2132)),"")</f>
        <v/>
      </c>
      <c r="I2132" s="109" t="str">
        <f t="shared" si="101"/>
        <v/>
      </c>
      <c r="J2132" s="113"/>
      <c r="K2132" s="90"/>
      <c r="L2132" s="73"/>
      <c r="M2132" s="69" t="str">
        <f>IF(C2132&lt;&gt;"",DailyLog!$S$3,"")</f>
        <v/>
      </c>
      <c r="N2132" s="56" t="str">
        <f t="shared" si="100"/>
        <v/>
      </c>
      <c r="O2132" s="53" t="str">
        <f>IF($B2132&lt;&gt;"",IF(ISNUMBER(_xlfn.XMATCH($B2132,Language!$A$6:$E$6)),0,IF(ISNUMBER(_xlfn.XMATCH($B2132,Language!$A$29:$E$29)),'Lista de Prestatarios'!$B$3,VLOOKUP(B2132,'Lista de Prestatarios'!$A$2:$B$500,2,FALSE))),"")</f>
        <v/>
      </c>
      <c r="P2132" s="58" t="str">
        <f>IF(B2132&lt;&gt;"",IF(OR(D2132&gt;0,G2132&gt;0),COUNTIF($B$2:B2132,B2132),COUNTIFS($B$2:B2132,B2132,$E$2:E2132,"&gt;0")),"")</f>
        <v/>
      </c>
    </row>
    <row r="2133" spans="1:16" x14ac:dyDescent="0.35">
      <c r="A2133" s="51" t="str">
        <f t="shared" si="99"/>
        <v/>
      </c>
      <c r="B2133" s="102"/>
      <c r="C2133" s="4"/>
      <c r="D2133" s="14"/>
      <c r="E2133" s="14"/>
      <c r="F2133" s="14"/>
      <c r="G2133" s="82"/>
      <c r="H2133" s="107" t="str">
        <f>IF(B2133&lt;&gt;"",IF(OR(O2133=0,O2133=999),"",SUMIFS($E$2:E2133,$A$2:A2133,A2133)-SUMIFS($F$2:F2133,$A$2:A2133,A2133)),"")</f>
        <v/>
      </c>
      <c r="I2133" s="109" t="str">
        <f t="shared" si="101"/>
        <v/>
      </c>
      <c r="J2133" s="113"/>
      <c r="K2133" s="90"/>
      <c r="L2133" s="73"/>
      <c r="M2133" s="69" t="str">
        <f>IF(C2133&lt;&gt;"",DailyLog!$S$3,"")</f>
        <v/>
      </c>
      <c r="N2133" s="56" t="str">
        <f t="shared" si="100"/>
        <v/>
      </c>
      <c r="O2133" s="53" t="str">
        <f>IF($B2133&lt;&gt;"",IF(ISNUMBER(_xlfn.XMATCH($B2133,Language!$A$6:$E$6)),0,IF(ISNUMBER(_xlfn.XMATCH($B2133,Language!$A$29:$E$29)),'Lista de Prestatarios'!$B$3,VLOOKUP(B2133,'Lista de Prestatarios'!$A$2:$B$500,2,FALSE))),"")</f>
        <v/>
      </c>
      <c r="P2133" s="58" t="str">
        <f>IF(B2133&lt;&gt;"",IF(OR(D2133&gt;0,G2133&gt;0),COUNTIF($B$2:B2133,B2133),COUNTIFS($B$2:B2133,B2133,$E$2:E2133,"&gt;0")),"")</f>
        <v/>
      </c>
    </row>
    <row r="2134" spans="1:16" x14ac:dyDescent="0.35">
      <c r="A2134" s="51" t="str">
        <f t="shared" si="99"/>
        <v/>
      </c>
      <c r="B2134" s="102"/>
      <c r="C2134" s="4"/>
      <c r="D2134" s="14"/>
      <c r="E2134" s="14"/>
      <c r="F2134" s="14"/>
      <c r="G2134" s="82"/>
      <c r="H2134" s="107" t="str">
        <f>IF(B2134&lt;&gt;"",IF(OR(O2134=0,O2134=999),"",SUMIFS($E$2:E2134,$A$2:A2134,A2134)-SUMIFS($F$2:F2134,$A$2:A2134,A2134)),"")</f>
        <v/>
      </c>
      <c r="I2134" s="109" t="str">
        <f t="shared" si="101"/>
        <v/>
      </c>
      <c r="J2134" s="113"/>
      <c r="K2134" s="90"/>
      <c r="L2134" s="73"/>
      <c r="M2134" s="69" t="str">
        <f>IF(C2134&lt;&gt;"",DailyLog!$S$3,"")</f>
        <v/>
      </c>
      <c r="N2134" s="56" t="str">
        <f t="shared" si="100"/>
        <v/>
      </c>
      <c r="O2134" s="53" t="str">
        <f>IF($B2134&lt;&gt;"",IF(ISNUMBER(_xlfn.XMATCH($B2134,Language!$A$6:$E$6)),0,IF(ISNUMBER(_xlfn.XMATCH($B2134,Language!$A$29:$E$29)),'Lista de Prestatarios'!$B$3,VLOOKUP(B2134,'Lista de Prestatarios'!$A$2:$B$500,2,FALSE))),"")</f>
        <v/>
      </c>
      <c r="P2134" s="58" t="str">
        <f>IF(B2134&lt;&gt;"",IF(OR(D2134&gt;0,G2134&gt;0),COUNTIF($B$2:B2134,B2134),COUNTIFS($B$2:B2134,B2134,$E$2:E2134,"&gt;0")),"")</f>
        <v/>
      </c>
    </row>
    <row r="2135" spans="1:16" x14ac:dyDescent="0.35">
      <c r="A2135" s="51" t="str">
        <f t="shared" si="99"/>
        <v/>
      </c>
      <c r="B2135" s="102"/>
      <c r="C2135" s="4"/>
      <c r="D2135" s="14"/>
      <c r="E2135" s="14"/>
      <c r="F2135" s="14"/>
      <c r="G2135" s="82"/>
      <c r="H2135" s="107" t="str">
        <f>IF(B2135&lt;&gt;"",IF(OR(O2135=0,O2135=999),"",SUMIFS($E$2:E2135,$A$2:A2135,A2135)-SUMIFS($F$2:F2135,$A$2:A2135,A2135)),"")</f>
        <v/>
      </c>
      <c r="I2135" s="109" t="str">
        <f t="shared" si="101"/>
        <v/>
      </c>
      <c r="J2135" s="113"/>
      <c r="K2135" s="90"/>
      <c r="L2135" s="73"/>
      <c r="M2135" s="69" t="str">
        <f>IF(C2135&lt;&gt;"",DailyLog!$S$3,"")</f>
        <v/>
      </c>
      <c r="N2135" s="56" t="str">
        <f t="shared" si="100"/>
        <v/>
      </c>
      <c r="O2135" s="53" t="str">
        <f>IF($B2135&lt;&gt;"",IF(ISNUMBER(_xlfn.XMATCH($B2135,Language!$A$6:$E$6)),0,IF(ISNUMBER(_xlfn.XMATCH($B2135,Language!$A$29:$E$29)),'Lista de Prestatarios'!$B$3,VLOOKUP(B2135,'Lista de Prestatarios'!$A$2:$B$500,2,FALSE))),"")</f>
        <v/>
      </c>
      <c r="P2135" s="58" t="str">
        <f>IF(B2135&lt;&gt;"",IF(OR(D2135&gt;0,G2135&gt;0),COUNTIF($B$2:B2135,B2135),COUNTIFS($B$2:B2135,B2135,$E$2:E2135,"&gt;0")),"")</f>
        <v/>
      </c>
    </row>
    <row r="2136" spans="1:16" x14ac:dyDescent="0.35">
      <c r="A2136" s="51" t="str">
        <f t="shared" si="99"/>
        <v/>
      </c>
      <c r="B2136" s="102"/>
      <c r="C2136" s="4"/>
      <c r="D2136" s="14"/>
      <c r="E2136" s="14"/>
      <c r="F2136" s="14"/>
      <c r="G2136" s="82"/>
      <c r="H2136" s="107" t="str">
        <f>IF(B2136&lt;&gt;"",IF(OR(O2136=0,O2136=999),"",SUMIFS($E$2:E2136,$A$2:A2136,A2136)-SUMIFS($F$2:F2136,$A$2:A2136,A2136)),"")</f>
        <v/>
      </c>
      <c r="I2136" s="109" t="str">
        <f t="shared" si="101"/>
        <v/>
      </c>
      <c r="J2136" s="113"/>
      <c r="K2136" s="90"/>
      <c r="L2136" s="73"/>
      <c r="M2136" s="69" t="str">
        <f>IF(C2136&lt;&gt;"",DailyLog!$S$3,"")</f>
        <v/>
      </c>
      <c r="N2136" s="56" t="str">
        <f t="shared" si="100"/>
        <v/>
      </c>
      <c r="O2136" s="53" t="str">
        <f>IF($B2136&lt;&gt;"",IF(ISNUMBER(_xlfn.XMATCH($B2136,Language!$A$6:$E$6)),0,IF(ISNUMBER(_xlfn.XMATCH($B2136,Language!$A$29:$E$29)),'Lista de Prestatarios'!$B$3,VLOOKUP(B2136,'Lista de Prestatarios'!$A$2:$B$500,2,FALSE))),"")</f>
        <v/>
      </c>
      <c r="P2136" s="58" t="str">
        <f>IF(B2136&lt;&gt;"",IF(OR(D2136&gt;0,G2136&gt;0),COUNTIF($B$2:B2136,B2136),COUNTIFS($B$2:B2136,B2136,$E$2:E2136,"&gt;0")),"")</f>
        <v/>
      </c>
    </row>
    <row r="2137" spans="1:16" x14ac:dyDescent="0.35">
      <c r="A2137" s="51" t="str">
        <f t="shared" si="99"/>
        <v/>
      </c>
      <c r="B2137" s="102"/>
      <c r="C2137" s="4"/>
      <c r="D2137" s="14"/>
      <c r="E2137" s="14"/>
      <c r="F2137" s="14"/>
      <c r="G2137" s="82"/>
      <c r="H2137" s="107" t="str">
        <f>IF(B2137&lt;&gt;"",IF(OR(O2137=0,O2137=999),"",SUMIFS($E$2:E2137,$A$2:A2137,A2137)-SUMIFS($F$2:F2137,$A$2:A2137,A2137)),"")</f>
        <v/>
      </c>
      <c r="I2137" s="109" t="str">
        <f t="shared" si="101"/>
        <v/>
      </c>
      <c r="J2137" s="113"/>
      <c r="K2137" s="90"/>
      <c r="L2137" s="73"/>
      <c r="M2137" s="69" t="str">
        <f>IF(C2137&lt;&gt;"",DailyLog!$S$3,"")</f>
        <v/>
      </c>
      <c r="N2137" s="56" t="str">
        <f t="shared" si="100"/>
        <v/>
      </c>
      <c r="O2137" s="53" t="str">
        <f>IF($B2137&lt;&gt;"",IF(ISNUMBER(_xlfn.XMATCH($B2137,Language!$A$6:$E$6)),0,IF(ISNUMBER(_xlfn.XMATCH($B2137,Language!$A$29:$E$29)),'Lista de Prestatarios'!$B$3,VLOOKUP(B2137,'Lista de Prestatarios'!$A$2:$B$500,2,FALSE))),"")</f>
        <v/>
      </c>
      <c r="P2137" s="58" t="str">
        <f>IF(B2137&lt;&gt;"",IF(OR(D2137&gt;0,G2137&gt;0),COUNTIF($B$2:B2137,B2137),COUNTIFS($B$2:B2137,B2137,$E$2:E2137,"&gt;0")),"")</f>
        <v/>
      </c>
    </row>
    <row r="2138" spans="1:16" x14ac:dyDescent="0.35">
      <c r="A2138" s="51" t="str">
        <f t="shared" si="99"/>
        <v/>
      </c>
      <c r="B2138" s="102"/>
      <c r="C2138" s="4"/>
      <c r="D2138" s="14"/>
      <c r="E2138" s="14"/>
      <c r="F2138" s="14"/>
      <c r="G2138" s="82"/>
      <c r="H2138" s="107" t="str">
        <f>IF(B2138&lt;&gt;"",IF(OR(O2138=0,O2138=999),"",SUMIFS($E$2:E2138,$A$2:A2138,A2138)-SUMIFS($F$2:F2138,$A$2:A2138,A2138)),"")</f>
        <v/>
      </c>
      <c r="I2138" s="109" t="str">
        <f t="shared" si="101"/>
        <v/>
      </c>
      <c r="J2138" s="113"/>
      <c r="K2138" s="90"/>
      <c r="L2138" s="73"/>
      <c r="M2138" s="69" t="str">
        <f>IF(C2138&lt;&gt;"",DailyLog!$S$3,"")</f>
        <v/>
      </c>
      <c r="N2138" s="56" t="str">
        <f t="shared" si="100"/>
        <v/>
      </c>
      <c r="O2138" s="53" t="str">
        <f>IF($B2138&lt;&gt;"",IF(ISNUMBER(_xlfn.XMATCH($B2138,Language!$A$6:$E$6)),0,IF(ISNUMBER(_xlfn.XMATCH($B2138,Language!$A$29:$E$29)),'Lista de Prestatarios'!$B$3,VLOOKUP(B2138,'Lista de Prestatarios'!$A$2:$B$500,2,FALSE))),"")</f>
        <v/>
      </c>
      <c r="P2138" s="58" t="str">
        <f>IF(B2138&lt;&gt;"",IF(OR(D2138&gt;0,G2138&gt;0),COUNTIF($B$2:B2138,B2138),COUNTIFS($B$2:B2138,B2138,$E$2:E2138,"&gt;0")),"")</f>
        <v/>
      </c>
    </row>
    <row r="2139" spans="1:16" x14ac:dyDescent="0.35">
      <c r="A2139" s="51" t="str">
        <f t="shared" si="99"/>
        <v/>
      </c>
      <c r="B2139" s="102"/>
      <c r="C2139" s="4"/>
      <c r="D2139" s="14"/>
      <c r="E2139" s="14"/>
      <c r="F2139" s="14"/>
      <c r="G2139" s="82"/>
      <c r="H2139" s="107" t="str">
        <f>IF(B2139&lt;&gt;"",IF(OR(O2139=0,O2139=999),"",SUMIFS($E$2:E2139,$A$2:A2139,A2139)-SUMIFS($F$2:F2139,$A$2:A2139,A2139)),"")</f>
        <v/>
      </c>
      <c r="I2139" s="109" t="str">
        <f t="shared" si="101"/>
        <v/>
      </c>
      <c r="J2139" s="113"/>
      <c r="K2139" s="90"/>
      <c r="L2139" s="73"/>
      <c r="M2139" s="69" t="str">
        <f>IF(C2139&lt;&gt;"",DailyLog!$S$3,"")</f>
        <v/>
      </c>
      <c r="N2139" s="56" t="str">
        <f t="shared" si="100"/>
        <v/>
      </c>
      <c r="O2139" s="53" t="str">
        <f>IF($B2139&lt;&gt;"",IF(ISNUMBER(_xlfn.XMATCH($B2139,Language!$A$6:$E$6)),0,IF(ISNUMBER(_xlfn.XMATCH($B2139,Language!$A$29:$E$29)),'Lista de Prestatarios'!$B$3,VLOOKUP(B2139,'Lista de Prestatarios'!$A$2:$B$500,2,FALSE))),"")</f>
        <v/>
      </c>
      <c r="P2139" s="58" t="str">
        <f>IF(B2139&lt;&gt;"",IF(OR(D2139&gt;0,G2139&gt;0),COUNTIF($B$2:B2139,B2139),COUNTIFS($B$2:B2139,B2139,$E$2:E2139,"&gt;0")),"")</f>
        <v/>
      </c>
    </row>
    <row r="2140" spans="1:16" x14ac:dyDescent="0.35">
      <c r="A2140" s="51" t="str">
        <f t="shared" si="99"/>
        <v/>
      </c>
      <c r="B2140" s="102"/>
      <c r="C2140" s="4"/>
      <c r="D2140" s="14"/>
      <c r="E2140" s="14"/>
      <c r="F2140" s="14"/>
      <c r="G2140" s="82"/>
      <c r="H2140" s="107" t="str">
        <f>IF(B2140&lt;&gt;"",IF(OR(O2140=0,O2140=999),"",SUMIFS($E$2:E2140,$A$2:A2140,A2140)-SUMIFS($F$2:F2140,$A$2:A2140,A2140)),"")</f>
        <v/>
      </c>
      <c r="I2140" s="109" t="str">
        <f t="shared" si="101"/>
        <v/>
      </c>
      <c r="J2140" s="113"/>
      <c r="K2140" s="90"/>
      <c r="L2140" s="73"/>
      <c r="M2140" s="69" t="str">
        <f>IF(C2140&lt;&gt;"",DailyLog!$S$3,"")</f>
        <v/>
      </c>
      <c r="N2140" s="56" t="str">
        <f t="shared" si="100"/>
        <v/>
      </c>
      <c r="O2140" s="53" t="str">
        <f>IF($B2140&lt;&gt;"",IF(ISNUMBER(_xlfn.XMATCH($B2140,Language!$A$6:$E$6)),0,IF(ISNUMBER(_xlfn.XMATCH($B2140,Language!$A$29:$E$29)),'Lista de Prestatarios'!$B$3,VLOOKUP(B2140,'Lista de Prestatarios'!$A$2:$B$500,2,FALSE))),"")</f>
        <v/>
      </c>
      <c r="P2140" s="58" t="str">
        <f>IF(B2140&lt;&gt;"",IF(OR(D2140&gt;0,G2140&gt;0),COUNTIF($B$2:B2140,B2140),COUNTIFS($B$2:B2140,B2140,$E$2:E2140,"&gt;0")),"")</f>
        <v/>
      </c>
    </row>
    <row r="2141" spans="1:16" x14ac:dyDescent="0.35">
      <c r="A2141" s="51" t="str">
        <f t="shared" si="99"/>
        <v/>
      </c>
      <c r="B2141" s="102"/>
      <c r="C2141" s="4"/>
      <c r="D2141" s="14"/>
      <c r="E2141" s="14"/>
      <c r="F2141" s="14"/>
      <c r="G2141" s="82"/>
      <c r="H2141" s="107" t="str">
        <f>IF(B2141&lt;&gt;"",IF(OR(O2141=0,O2141=999),"",SUMIFS($E$2:E2141,$A$2:A2141,A2141)-SUMIFS($F$2:F2141,$A$2:A2141,A2141)),"")</f>
        <v/>
      </c>
      <c r="I2141" s="109" t="str">
        <f t="shared" si="101"/>
        <v/>
      </c>
      <c r="J2141" s="113"/>
      <c r="K2141" s="90"/>
      <c r="L2141" s="73"/>
      <c r="M2141" s="69" t="str">
        <f>IF(C2141&lt;&gt;"",DailyLog!$S$3,"")</f>
        <v/>
      </c>
      <c r="N2141" s="56" t="str">
        <f t="shared" si="100"/>
        <v/>
      </c>
      <c r="O2141" s="53" t="str">
        <f>IF($B2141&lt;&gt;"",IF(ISNUMBER(_xlfn.XMATCH($B2141,Language!$A$6:$E$6)),0,IF(ISNUMBER(_xlfn.XMATCH($B2141,Language!$A$29:$E$29)),'Lista de Prestatarios'!$B$3,VLOOKUP(B2141,'Lista de Prestatarios'!$A$2:$B$500,2,FALSE))),"")</f>
        <v/>
      </c>
      <c r="P2141" s="58" t="str">
        <f>IF(B2141&lt;&gt;"",IF(OR(D2141&gt;0,G2141&gt;0),COUNTIF($B$2:B2141,B2141),COUNTIFS($B$2:B2141,B2141,$E$2:E2141,"&gt;0")),"")</f>
        <v/>
      </c>
    </row>
    <row r="2142" spans="1:16" x14ac:dyDescent="0.35">
      <c r="A2142" s="51" t="str">
        <f t="shared" si="99"/>
        <v/>
      </c>
      <c r="B2142" s="102"/>
      <c r="C2142" s="4"/>
      <c r="D2142" s="14"/>
      <c r="E2142" s="14"/>
      <c r="F2142" s="14"/>
      <c r="G2142" s="82"/>
      <c r="H2142" s="107" t="str">
        <f>IF(B2142&lt;&gt;"",IF(OR(O2142=0,O2142=999),"",SUMIFS($E$2:E2142,$A$2:A2142,A2142)-SUMIFS($F$2:F2142,$A$2:A2142,A2142)),"")</f>
        <v/>
      </c>
      <c r="I2142" s="109" t="str">
        <f t="shared" si="101"/>
        <v/>
      </c>
      <c r="J2142" s="113"/>
      <c r="K2142" s="90"/>
      <c r="L2142" s="73"/>
      <c r="M2142" s="69" t="str">
        <f>IF(C2142&lt;&gt;"",DailyLog!$S$3,"")</f>
        <v/>
      </c>
      <c r="N2142" s="56" t="str">
        <f t="shared" si="100"/>
        <v/>
      </c>
      <c r="O2142" s="53" t="str">
        <f>IF($B2142&lt;&gt;"",IF(ISNUMBER(_xlfn.XMATCH($B2142,Language!$A$6:$E$6)),0,IF(ISNUMBER(_xlfn.XMATCH($B2142,Language!$A$29:$E$29)),'Lista de Prestatarios'!$B$3,VLOOKUP(B2142,'Lista de Prestatarios'!$A$2:$B$500,2,FALSE))),"")</f>
        <v/>
      </c>
      <c r="P2142" s="58" t="str">
        <f>IF(B2142&lt;&gt;"",IF(OR(D2142&gt;0,G2142&gt;0),COUNTIF($B$2:B2142,B2142),COUNTIFS($B$2:B2142,B2142,$E$2:E2142,"&gt;0")),"")</f>
        <v/>
      </c>
    </row>
    <row r="2143" spans="1:16" x14ac:dyDescent="0.35">
      <c r="A2143" s="51" t="str">
        <f t="shared" si="99"/>
        <v/>
      </c>
      <c r="B2143" s="102"/>
      <c r="C2143" s="4"/>
      <c r="D2143" s="14"/>
      <c r="E2143" s="14"/>
      <c r="F2143" s="14"/>
      <c r="G2143" s="82"/>
      <c r="H2143" s="107" t="str">
        <f>IF(B2143&lt;&gt;"",IF(OR(O2143=0,O2143=999),"",SUMIFS($E$2:E2143,$A$2:A2143,A2143)-SUMIFS($F$2:F2143,$A$2:A2143,A2143)),"")</f>
        <v/>
      </c>
      <c r="I2143" s="109" t="str">
        <f t="shared" si="101"/>
        <v/>
      </c>
      <c r="J2143" s="113"/>
      <c r="K2143" s="90"/>
      <c r="L2143" s="73"/>
      <c r="M2143" s="69" t="str">
        <f>IF(C2143&lt;&gt;"",DailyLog!$S$3,"")</f>
        <v/>
      </c>
      <c r="N2143" s="56" t="str">
        <f t="shared" si="100"/>
        <v/>
      </c>
      <c r="O2143" s="53" t="str">
        <f>IF($B2143&lt;&gt;"",IF(ISNUMBER(_xlfn.XMATCH($B2143,Language!$A$6:$E$6)),0,IF(ISNUMBER(_xlfn.XMATCH($B2143,Language!$A$29:$E$29)),'Lista de Prestatarios'!$B$3,VLOOKUP(B2143,'Lista de Prestatarios'!$A$2:$B$500,2,FALSE))),"")</f>
        <v/>
      </c>
      <c r="P2143" s="58" t="str">
        <f>IF(B2143&lt;&gt;"",IF(OR(D2143&gt;0,G2143&gt;0),COUNTIF($B$2:B2143,B2143),COUNTIFS($B$2:B2143,B2143,$E$2:E2143,"&gt;0")),"")</f>
        <v/>
      </c>
    </row>
    <row r="2144" spans="1:16" x14ac:dyDescent="0.35">
      <c r="A2144" s="51" t="str">
        <f t="shared" si="99"/>
        <v/>
      </c>
      <c r="B2144" s="102"/>
      <c r="C2144" s="4"/>
      <c r="D2144" s="14"/>
      <c r="E2144" s="14"/>
      <c r="F2144" s="14"/>
      <c r="G2144" s="82"/>
      <c r="H2144" s="107" t="str">
        <f>IF(B2144&lt;&gt;"",IF(OR(O2144=0,O2144=999),"",SUMIFS($E$2:E2144,$A$2:A2144,A2144)-SUMIFS($F$2:F2144,$A$2:A2144,A2144)),"")</f>
        <v/>
      </c>
      <c r="I2144" s="109" t="str">
        <f t="shared" si="101"/>
        <v/>
      </c>
      <c r="J2144" s="113"/>
      <c r="K2144" s="90"/>
      <c r="L2144" s="73"/>
      <c r="M2144" s="69" t="str">
        <f>IF(C2144&lt;&gt;"",DailyLog!$S$3,"")</f>
        <v/>
      </c>
      <c r="N2144" s="56" t="str">
        <f t="shared" si="100"/>
        <v/>
      </c>
      <c r="O2144" s="53" t="str">
        <f>IF($B2144&lt;&gt;"",IF(ISNUMBER(_xlfn.XMATCH($B2144,Language!$A$6:$E$6)),0,IF(ISNUMBER(_xlfn.XMATCH($B2144,Language!$A$29:$E$29)),'Lista de Prestatarios'!$B$3,VLOOKUP(B2144,'Lista de Prestatarios'!$A$2:$B$500,2,FALSE))),"")</f>
        <v/>
      </c>
      <c r="P2144" s="58" t="str">
        <f>IF(B2144&lt;&gt;"",IF(OR(D2144&gt;0,G2144&gt;0),COUNTIF($B$2:B2144,B2144),COUNTIFS($B$2:B2144,B2144,$E$2:E2144,"&gt;0")),"")</f>
        <v/>
      </c>
    </row>
    <row r="2145" spans="1:16" x14ac:dyDescent="0.35">
      <c r="A2145" s="51" t="str">
        <f t="shared" si="99"/>
        <v/>
      </c>
      <c r="B2145" s="102"/>
      <c r="C2145" s="4"/>
      <c r="D2145" s="14"/>
      <c r="E2145" s="14"/>
      <c r="F2145" s="14"/>
      <c r="G2145" s="82"/>
      <c r="H2145" s="107" t="str">
        <f>IF(B2145&lt;&gt;"",IF(OR(O2145=0,O2145=999),"",SUMIFS($E$2:E2145,$A$2:A2145,A2145)-SUMIFS($F$2:F2145,$A$2:A2145,A2145)),"")</f>
        <v/>
      </c>
      <c r="I2145" s="109" t="str">
        <f t="shared" si="101"/>
        <v/>
      </c>
      <c r="J2145" s="113"/>
      <c r="K2145" s="90"/>
      <c r="L2145" s="73"/>
      <c r="M2145" s="69" t="str">
        <f>IF(C2145&lt;&gt;"",DailyLog!$S$3,"")</f>
        <v/>
      </c>
      <c r="N2145" s="56" t="str">
        <f t="shared" si="100"/>
        <v/>
      </c>
      <c r="O2145" s="53" t="str">
        <f>IF($B2145&lt;&gt;"",IF(ISNUMBER(_xlfn.XMATCH($B2145,Language!$A$6:$E$6)),0,IF(ISNUMBER(_xlfn.XMATCH($B2145,Language!$A$29:$E$29)),'Lista de Prestatarios'!$B$3,VLOOKUP(B2145,'Lista de Prestatarios'!$A$2:$B$500,2,FALSE))),"")</f>
        <v/>
      </c>
      <c r="P2145" s="58" t="str">
        <f>IF(B2145&lt;&gt;"",IF(OR(D2145&gt;0,G2145&gt;0),COUNTIF($B$2:B2145,B2145),COUNTIFS($B$2:B2145,B2145,$E$2:E2145,"&gt;0")),"")</f>
        <v/>
      </c>
    </row>
    <row r="2146" spans="1:16" x14ac:dyDescent="0.35">
      <c r="A2146" s="51" t="str">
        <f t="shared" si="99"/>
        <v/>
      </c>
      <c r="B2146" s="102"/>
      <c r="C2146" s="4"/>
      <c r="D2146" s="14"/>
      <c r="E2146" s="14"/>
      <c r="F2146" s="14"/>
      <c r="G2146" s="82"/>
      <c r="H2146" s="107" t="str">
        <f>IF(B2146&lt;&gt;"",IF(OR(O2146=0,O2146=999),"",SUMIFS($E$2:E2146,$A$2:A2146,A2146)-SUMIFS($F$2:F2146,$A$2:A2146,A2146)),"")</f>
        <v/>
      </c>
      <c r="I2146" s="109" t="str">
        <f t="shared" si="101"/>
        <v/>
      </c>
      <c r="J2146" s="113"/>
      <c r="K2146" s="90"/>
      <c r="L2146" s="73"/>
      <c r="M2146" s="69" t="str">
        <f>IF(C2146&lt;&gt;"",DailyLog!$S$3,"")</f>
        <v/>
      </c>
      <c r="N2146" s="56" t="str">
        <f t="shared" si="100"/>
        <v/>
      </c>
      <c r="O2146" s="53" t="str">
        <f>IF($B2146&lt;&gt;"",IF(ISNUMBER(_xlfn.XMATCH($B2146,Language!$A$6:$E$6)),0,IF(ISNUMBER(_xlfn.XMATCH($B2146,Language!$A$29:$E$29)),'Lista de Prestatarios'!$B$3,VLOOKUP(B2146,'Lista de Prestatarios'!$A$2:$B$500,2,FALSE))),"")</f>
        <v/>
      </c>
      <c r="P2146" s="58" t="str">
        <f>IF(B2146&lt;&gt;"",IF(OR(D2146&gt;0,G2146&gt;0),COUNTIF($B$2:B2146,B2146),COUNTIFS($B$2:B2146,B2146,$E$2:E2146,"&gt;0")),"")</f>
        <v/>
      </c>
    </row>
    <row r="2147" spans="1:16" x14ac:dyDescent="0.35">
      <c r="A2147" s="51" t="str">
        <f t="shared" si="99"/>
        <v/>
      </c>
      <c r="B2147" s="102"/>
      <c r="C2147" s="4"/>
      <c r="D2147" s="14"/>
      <c r="E2147" s="14"/>
      <c r="F2147" s="14"/>
      <c r="G2147" s="82"/>
      <c r="H2147" s="107" t="str">
        <f>IF(B2147&lt;&gt;"",IF(OR(O2147=0,O2147=999),"",SUMIFS($E$2:E2147,$A$2:A2147,A2147)-SUMIFS($F$2:F2147,$A$2:A2147,A2147)),"")</f>
        <v/>
      </c>
      <c r="I2147" s="109" t="str">
        <f t="shared" si="101"/>
        <v/>
      </c>
      <c r="J2147" s="113"/>
      <c r="K2147" s="90"/>
      <c r="L2147" s="73"/>
      <c r="M2147" s="69" t="str">
        <f>IF(C2147&lt;&gt;"",DailyLog!$S$3,"")</f>
        <v/>
      </c>
      <c r="N2147" s="56" t="str">
        <f t="shared" si="100"/>
        <v/>
      </c>
      <c r="O2147" s="53" t="str">
        <f>IF($B2147&lt;&gt;"",IF(ISNUMBER(_xlfn.XMATCH($B2147,Language!$A$6:$E$6)),0,IF(ISNUMBER(_xlfn.XMATCH($B2147,Language!$A$29:$E$29)),'Lista de Prestatarios'!$B$3,VLOOKUP(B2147,'Lista de Prestatarios'!$A$2:$B$500,2,FALSE))),"")</f>
        <v/>
      </c>
      <c r="P2147" s="58" t="str">
        <f>IF(B2147&lt;&gt;"",IF(OR(D2147&gt;0,G2147&gt;0),COUNTIF($B$2:B2147,B2147),COUNTIFS($B$2:B2147,B2147,$E$2:E2147,"&gt;0")),"")</f>
        <v/>
      </c>
    </row>
    <row r="2148" spans="1:16" x14ac:dyDescent="0.35">
      <c r="A2148" s="51" t="str">
        <f t="shared" si="99"/>
        <v/>
      </c>
      <c r="B2148" s="102"/>
      <c r="C2148" s="4"/>
      <c r="D2148" s="14"/>
      <c r="E2148" s="14"/>
      <c r="F2148" s="14"/>
      <c r="G2148" s="82"/>
      <c r="H2148" s="107" t="str">
        <f>IF(B2148&lt;&gt;"",IF(OR(O2148=0,O2148=999),"",SUMIFS($E$2:E2148,$A$2:A2148,A2148)-SUMIFS($F$2:F2148,$A$2:A2148,A2148)),"")</f>
        <v/>
      </c>
      <c r="I2148" s="109" t="str">
        <f t="shared" si="101"/>
        <v/>
      </c>
      <c r="J2148" s="113"/>
      <c r="K2148" s="90"/>
      <c r="L2148" s="73"/>
      <c r="M2148" s="69" t="str">
        <f>IF(C2148&lt;&gt;"",DailyLog!$S$3,"")</f>
        <v/>
      </c>
      <c r="N2148" s="56" t="str">
        <f t="shared" si="100"/>
        <v/>
      </c>
      <c r="O2148" s="53" t="str">
        <f>IF($B2148&lt;&gt;"",IF(ISNUMBER(_xlfn.XMATCH($B2148,Language!$A$6:$E$6)),0,IF(ISNUMBER(_xlfn.XMATCH($B2148,Language!$A$29:$E$29)),'Lista de Prestatarios'!$B$3,VLOOKUP(B2148,'Lista de Prestatarios'!$A$2:$B$500,2,FALSE))),"")</f>
        <v/>
      </c>
      <c r="P2148" s="58" t="str">
        <f>IF(B2148&lt;&gt;"",IF(OR(D2148&gt;0,G2148&gt;0),COUNTIF($B$2:B2148,B2148),COUNTIFS($B$2:B2148,B2148,$E$2:E2148,"&gt;0")),"")</f>
        <v/>
      </c>
    </row>
    <row r="2149" spans="1:16" x14ac:dyDescent="0.35">
      <c r="A2149" s="51" t="str">
        <f t="shared" si="99"/>
        <v/>
      </c>
      <c r="B2149" s="102"/>
      <c r="C2149" s="4"/>
      <c r="D2149" s="14"/>
      <c r="E2149" s="14"/>
      <c r="F2149" s="14"/>
      <c r="G2149" s="82"/>
      <c r="H2149" s="107" t="str">
        <f>IF(B2149&lt;&gt;"",IF(OR(O2149=0,O2149=999),"",SUMIFS($E$2:E2149,$A$2:A2149,A2149)-SUMIFS($F$2:F2149,$A$2:A2149,A2149)),"")</f>
        <v/>
      </c>
      <c r="I2149" s="109" t="str">
        <f t="shared" si="101"/>
        <v/>
      </c>
      <c r="J2149" s="113"/>
      <c r="K2149" s="90"/>
      <c r="L2149" s="73"/>
      <c r="M2149" s="69" t="str">
        <f>IF(C2149&lt;&gt;"",DailyLog!$S$3,"")</f>
        <v/>
      </c>
      <c r="N2149" s="56" t="str">
        <f t="shared" si="100"/>
        <v/>
      </c>
      <c r="O2149" s="53" t="str">
        <f>IF($B2149&lt;&gt;"",IF(ISNUMBER(_xlfn.XMATCH($B2149,Language!$A$6:$E$6)),0,IF(ISNUMBER(_xlfn.XMATCH($B2149,Language!$A$29:$E$29)),'Lista de Prestatarios'!$B$3,VLOOKUP(B2149,'Lista de Prestatarios'!$A$2:$B$500,2,FALSE))),"")</f>
        <v/>
      </c>
      <c r="P2149" s="58" t="str">
        <f>IF(B2149&lt;&gt;"",IF(OR(D2149&gt;0,G2149&gt;0),COUNTIF($B$2:B2149,B2149),COUNTIFS($B$2:B2149,B2149,$E$2:E2149,"&gt;0")),"")</f>
        <v/>
      </c>
    </row>
    <row r="2150" spans="1:16" x14ac:dyDescent="0.35">
      <c r="A2150" s="51" t="str">
        <f t="shared" si="99"/>
        <v/>
      </c>
      <c r="B2150" s="102"/>
      <c r="C2150" s="4"/>
      <c r="D2150" s="14"/>
      <c r="E2150" s="14"/>
      <c r="F2150" s="14"/>
      <c r="G2150" s="82"/>
      <c r="H2150" s="107" t="str">
        <f>IF(B2150&lt;&gt;"",IF(OR(O2150=0,O2150=999),"",SUMIFS($E$2:E2150,$A$2:A2150,A2150)-SUMIFS($F$2:F2150,$A$2:A2150,A2150)),"")</f>
        <v/>
      </c>
      <c r="I2150" s="109" t="str">
        <f t="shared" si="101"/>
        <v/>
      </c>
      <c r="J2150" s="113"/>
      <c r="K2150" s="90"/>
      <c r="L2150" s="73"/>
      <c r="M2150" s="69" t="str">
        <f>IF(C2150&lt;&gt;"",DailyLog!$S$3,"")</f>
        <v/>
      </c>
      <c r="N2150" s="56" t="str">
        <f t="shared" si="100"/>
        <v/>
      </c>
      <c r="O2150" s="53" t="str">
        <f>IF($B2150&lt;&gt;"",IF(ISNUMBER(_xlfn.XMATCH($B2150,Language!$A$6:$E$6)),0,IF(ISNUMBER(_xlfn.XMATCH($B2150,Language!$A$29:$E$29)),'Lista de Prestatarios'!$B$3,VLOOKUP(B2150,'Lista de Prestatarios'!$A$2:$B$500,2,FALSE))),"")</f>
        <v/>
      </c>
      <c r="P2150" s="58" t="str">
        <f>IF(B2150&lt;&gt;"",IF(OR(D2150&gt;0,G2150&gt;0),COUNTIF($B$2:B2150,B2150),COUNTIFS($B$2:B2150,B2150,$E$2:E2150,"&gt;0")),"")</f>
        <v/>
      </c>
    </row>
    <row r="2151" spans="1:16" x14ac:dyDescent="0.35">
      <c r="A2151" s="51" t="str">
        <f t="shared" si="99"/>
        <v/>
      </c>
      <c r="B2151" s="102"/>
      <c r="C2151" s="4"/>
      <c r="D2151" s="14"/>
      <c r="E2151" s="14"/>
      <c r="F2151" s="14"/>
      <c r="G2151" s="82"/>
      <c r="H2151" s="107" t="str">
        <f>IF(B2151&lt;&gt;"",IF(OR(O2151=0,O2151=999),"",SUMIFS($E$2:E2151,$A$2:A2151,A2151)-SUMIFS($F$2:F2151,$A$2:A2151,A2151)),"")</f>
        <v/>
      </c>
      <c r="I2151" s="109" t="str">
        <f t="shared" si="101"/>
        <v/>
      </c>
      <c r="J2151" s="113"/>
      <c r="K2151" s="90"/>
      <c r="L2151" s="73"/>
      <c r="M2151" s="69" t="str">
        <f>IF(C2151&lt;&gt;"",DailyLog!$S$3,"")</f>
        <v/>
      </c>
      <c r="N2151" s="56" t="str">
        <f t="shared" si="100"/>
        <v/>
      </c>
      <c r="O2151" s="53" t="str">
        <f>IF($B2151&lt;&gt;"",IF(ISNUMBER(_xlfn.XMATCH($B2151,Language!$A$6:$E$6)),0,IF(ISNUMBER(_xlfn.XMATCH($B2151,Language!$A$29:$E$29)),'Lista de Prestatarios'!$B$3,VLOOKUP(B2151,'Lista de Prestatarios'!$A$2:$B$500,2,FALSE))),"")</f>
        <v/>
      </c>
      <c r="P2151" s="58" t="str">
        <f>IF(B2151&lt;&gt;"",IF(OR(D2151&gt;0,G2151&gt;0),COUNTIF($B$2:B2151,B2151),COUNTIFS($B$2:B2151,B2151,$E$2:E2151,"&gt;0")),"")</f>
        <v/>
      </c>
    </row>
    <row r="2152" spans="1:16" x14ac:dyDescent="0.35">
      <c r="A2152" s="51" t="str">
        <f t="shared" si="99"/>
        <v/>
      </c>
      <c r="B2152" s="102"/>
      <c r="C2152" s="4"/>
      <c r="D2152" s="14"/>
      <c r="E2152" s="14"/>
      <c r="F2152" s="14"/>
      <c r="G2152" s="82"/>
      <c r="H2152" s="107" t="str">
        <f>IF(B2152&lt;&gt;"",IF(OR(O2152=0,O2152=999),"",SUMIFS($E$2:E2152,$A$2:A2152,A2152)-SUMIFS($F$2:F2152,$A$2:A2152,A2152)),"")</f>
        <v/>
      </c>
      <c r="I2152" s="109" t="str">
        <f t="shared" si="101"/>
        <v/>
      </c>
      <c r="J2152" s="113"/>
      <c r="K2152" s="90"/>
      <c r="L2152" s="73"/>
      <c r="M2152" s="69" t="str">
        <f>IF(C2152&lt;&gt;"",DailyLog!$S$3,"")</f>
        <v/>
      </c>
      <c r="N2152" s="56" t="str">
        <f t="shared" si="100"/>
        <v/>
      </c>
      <c r="O2152" s="53" t="str">
        <f>IF($B2152&lt;&gt;"",IF(ISNUMBER(_xlfn.XMATCH($B2152,Language!$A$6:$E$6)),0,IF(ISNUMBER(_xlfn.XMATCH($B2152,Language!$A$29:$E$29)),'Lista de Prestatarios'!$B$3,VLOOKUP(B2152,'Lista de Prestatarios'!$A$2:$B$500,2,FALSE))),"")</f>
        <v/>
      </c>
      <c r="P2152" s="58" t="str">
        <f>IF(B2152&lt;&gt;"",IF(OR(D2152&gt;0,G2152&gt;0),COUNTIF($B$2:B2152,B2152),COUNTIFS($B$2:B2152,B2152,$E$2:E2152,"&gt;0")),"")</f>
        <v/>
      </c>
    </row>
    <row r="2153" spans="1:16" x14ac:dyDescent="0.35">
      <c r="A2153" s="51" t="str">
        <f t="shared" si="99"/>
        <v/>
      </c>
      <c r="B2153" s="102"/>
      <c r="C2153" s="4"/>
      <c r="D2153" s="14"/>
      <c r="E2153" s="14"/>
      <c r="F2153" s="14"/>
      <c r="G2153" s="82"/>
      <c r="H2153" s="107" t="str">
        <f>IF(B2153&lt;&gt;"",IF(OR(O2153=0,O2153=999),"",SUMIFS($E$2:E2153,$A$2:A2153,A2153)-SUMIFS($F$2:F2153,$A$2:A2153,A2153)),"")</f>
        <v/>
      </c>
      <c r="I2153" s="109" t="str">
        <f t="shared" si="101"/>
        <v/>
      </c>
      <c r="J2153" s="113"/>
      <c r="K2153" s="90"/>
      <c r="L2153" s="73"/>
      <c r="M2153" s="69" t="str">
        <f>IF(C2153&lt;&gt;"",DailyLog!$S$3,"")</f>
        <v/>
      </c>
      <c r="N2153" s="56" t="str">
        <f t="shared" si="100"/>
        <v/>
      </c>
      <c r="O2153" s="53" t="str">
        <f>IF($B2153&lt;&gt;"",IF(ISNUMBER(_xlfn.XMATCH($B2153,Language!$A$6:$E$6)),0,IF(ISNUMBER(_xlfn.XMATCH($B2153,Language!$A$29:$E$29)),'Lista de Prestatarios'!$B$3,VLOOKUP(B2153,'Lista de Prestatarios'!$A$2:$B$500,2,FALSE))),"")</f>
        <v/>
      </c>
      <c r="P2153" s="58" t="str">
        <f>IF(B2153&lt;&gt;"",IF(OR(D2153&gt;0,G2153&gt;0),COUNTIF($B$2:B2153,B2153),COUNTIFS($B$2:B2153,B2153,$E$2:E2153,"&gt;0")),"")</f>
        <v/>
      </c>
    </row>
    <row r="2154" spans="1:16" x14ac:dyDescent="0.35">
      <c r="A2154" s="51" t="str">
        <f t="shared" si="99"/>
        <v/>
      </c>
      <c r="B2154" s="102"/>
      <c r="C2154" s="4"/>
      <c r="D2154" s="14"/>
      <c r="E2154" s="14"/>
      <c r="F2154" s="14"/>
      <c r="G2154" s="82"/>
      <c r="H2154" s="107" t="str">
        <f>IF(B2154&lt;&gt;"",IF(OR(O2154=0,O2154=999),"",SUMIFS($E$2:E2154,$A$2:A2154,A2154)-SUMIFS($F$2:F2154,$A$2:A2154,A2154)),"")</f>
        <v/>
      </c>
      <c r="I2154" s="109" t="str">
        <f t="shared" si="101"/>
        <v/>
      </c>
      <c r="J2154" s="113"/>
      <c r="K2154" s="90"/>
      <c r="L2154" s="73"/>
      <c r="M2154" s="69" t="str">
        <f>IF(C2154&lt;&gt;"",DailyLog!$S$3,"")</f>
        <v/>
      </c>
      <c r="N2154" s="56" t="str">
        <f t="shared" si="100"/>
        <v/>
      </c>
      <c r="O2154" s="53" t="str">
        <f>IF($B2154&lt;&gt;"",IF(ISNUMBER(_xlfn.XMATCH($B2154,Language!$A$6:$E$6)),0,IF(ISNUMBER(_xlfn.XMATCH($B2154,Language!$A$29:$E$29)),'Lista de Prestatarios'!$B$3,VLOOKUP(B2154,'Lista de Prestatarios'!$A$2:$B$500,2,FALSE))),"")</f>
        <v/>
      </c>
      <c r="P2154" s="58" t="str">
        <f>IF(B2154&lt;&gt;"",IF(OR(D2154&gt;0,G2154&gt;0),COUNTIF($B$2:B2154,B2154),COUNTIFS($B$2:B2154,B2154,$E$2:E2154,"&gt;0")),"")</f>
        <v/>
      </c>
    </row>
    <row r="2155" spans="1:16" x14ac:dyDescent="0.35">
      <c r="A2155" s="51" t="str">
        <f t="shared" si="99"/>
        <v/>
      </c>
      <c r="B2155" s="102"/>
      <c r="C2155" s="4"/>
      <c r="D2155" s="14"/>
      <c r="E2155" s="14"/>
      <c r="F2155" s="14"/>
      <c r="G2155" s="82"/>
      <c r="H2155" s="107" t="str">
        <f>IF(B2155&lt;&gt;"",IF(OR(O2155=0,O2155=999),"",SUMIFS($E$2:E2155,$A$2:A2155,A2155)-SUMIFS($F$2:F2155,$A$2:A2155,A2155)),"")</f>
        <v/>
      </c>
      <c r="I2155" s="109" t="str">
        <f t="shared" si="101"/>
        <v/>
      </c>
      <c r="J2155" s="113"/>
      <c r="K2155" s="90"/>
      <c r="L2155" s="73"/>
      <c r="M2155" s="69" t="str">
        <f>IF(C2155&lt;&gt;"",DailyLog!$S$3,"")</f>
        <v/>
      </c>
      <c r="N2155" s="56" t="str">
        <f t="shared" si="100"/>
        <v/>
      </c>
      <c r="O2155" s="53" t="str">
        <f>IF($B2155&lt;&gt;"",IF(ISNUMBER(_xlfn.XMATCH($B2155,Language!$A$6:$E$6)),0,IF(ISNUMBER(_xlfn.XMATCH($B2155,Language!$A$29:$E$29)),'Lista de Prestatarios'!$B$3,VLOOKUP(B2155,'Lista de Prestatarios'!$A$2:$B$500,2,FALSE))),"")</f>
        <v/>
      </c>
      <c r="P2155" s="58" t="str">
        <f>IF(B2155&lt;&gt;"",IF(OR(D2155&gt;0,G2155&gt;0),COUNTIF($B$2:B2155,B2155),COUNTIFS($B$2:B2155,B2155,$E$2:E2155,"&gt;0")),"")</f>
        <v/>
      </c>
    </row>
    <row r="2156" spans="1:16" x14ac:dyDescent="0.35">
      <c r="A2156" s="51" t="str">
        <f t="shared" si="99"/>
        <v/>
      </c>
      <c r="B2156" s="102"/>
      <c r="C2156" s="4"/>
      <c r="D2156" s="14"/>
      <c r="E2156" s="14"/>
      <c r="F2156" s="14"/>
      <c r="G2156" s="82"/>
      <c r="H2156" s="107" t="str">
        <f>IF(B2156&lt;&gt;"",IF(OR(O2156=0,O2156=999),"",SUMIFS($E$2:E2156,$A$2:A2156,A2156)-SUMIFS($F$2:F2156,$A$2:A2156,A2156)),"")</f>
        <v/>
      </c>
      <c r="I2156" s="109" t="str">
        <f t="shared" si="101"/>
        <v/>
      </c>
      <c r="J2156" s="113"/>
      <c r="K2156" s="90"/>
      <c r="L2156" s="73"/>
      <c r="M2156" s="69" t="str">
        <f>IF(C2156&lt;&gt;"",DailyLog!$S$3,"")</f>
        <v/>
      </c>
      <c r="N2156" s="56" t="str">
        <f t="shared" si="100"/>
        <v/>
      </c>
      <c r="O2156" s="53" t="str">
        <f>IF($B2156&lt;&gt;"",IF(ISNUMBER(_xlfn.XMATCH($B2156,Language!$A$6:$E$6)),0,IF(ISNUMBER(_xlfn.XMATCH($B2156,Language!$A$29:$E$29)),'Lista de Prestatarios'!$B$3,VLOOKUP(B2156,'Lista de Prestatarios'!$A$2:$B$500,2,FALSE))),"")</f>
        <v/>
      </c>
      <c r="P2156" s="58" t="str">
        <f>IF(B2156&lt;&gt;"",IF(OR(D2156&gt;0,G2156&gt;0),COUNTIF($B$2:B2156,B2156),COUNTIFS($B$2:B2156,B2156,$E$2:E2156,"&gt;0")),"")</f>
        <v/>
      </c>
    </row>
    <row r="2157" spans="1:16" x14ac:dyDescent="0.35">
      <c r="A2157" s="51" t="str">
        <f t="shared" si="99"/>
        <v/>
      </c>
      <c r="B2157" s="102"/>
      <c r="C2157" s="4"/>
      <c r="D2157" s="14"/>
      <c r="E2157" s="14"/>
      <c r="F2157" s="14"/>
      <c r="G2157" s="82"/>
      <c r="H2157" s="107" t="str">
        <f>IF(B2157&lt;&gt;"",IF(OR(O2157=0,O2157=999),"",SUMIFS($E$2:E2157,$A$2:A2157,A2157)-SUMIFS($F$2:F2157,$A$2:A2157,A2157)),"")</f>
        <v/>
      </c>
      <c r="I2157" s="109" t="str">
        <f t="shared" si="101"/>
        <v/>
      </c>
      <c r="J2157" s="113"/>
      <c r="K2157" s="90"/>
      <c r="L2157" s="73"/>
      <c r="M2157" s="69" t="str">
        <f>IF(C2157&lt;&gt;"",DailyLog!$S$3,"")</f>
        <v/>
      </c>
      <c r="N2157" s="56" t="str">
        <f t="shared" si="100"/>
        <v/>
      </c>
      <c r="O2157" s="53" t="str">
        <f>IF($B2157&lt;&gt;"",IF(ISNUMBER(_xlfn.XMATCH($B2157,Language!$A$6:$E$6)),0,IF(ISNUMBER(_xlfn.XMATCH($B2157,Language!$A$29:$E$29)),'Lista de Prestatarios'!$B$3,VLOOKUP(B2157,'Lista de Prestatarios'!$A$2:$B$500,2,FALSE))),"")</f>
        <v/>
      </c>
      <c r="P2157" s="58" t="str">
        <f>IF(B2157&lt;&gt;"",IF(OR(D2157&gt;0,G2157&gt;0),COUNTIF($B$2:B2157,B2157),COUNTIFS($B$2:B2157,B2157,$E$2:E2157,"&gt;0")),"")</f>
        <v/>
      </c>
    </row>
    <row r="2158" spans="1:16" x14ac:dyDescent="0.35">
      <c r="A2158" s="51" t="str">
        <f t="shared" si="99"/>
        <v/>
      </c>
      <c r="B2158" s="102"/>
      <c r="C2158" s="4"/>
      <c r="D2158" s="14"/>
      <c r="E2158" s="14"/>
      <c r="F2158" s="14"/>
      <c r="G2158" s="82"/>
      <c r="H2158" s="107" t="str">
        <f>IF(B2158&lt;&gt;"",IF(OR(O2158=0,O2158=999),"",SUMIFS($E$2:E2158,$A$2:A2158,A2158)-SUMIFS($F$2:F2158,$A$2:A2158,A2158)),"")</f>
        <v/>
      </c>
      <c r="I2158" s="109" t="str">
        <f t="shared" si="101"/>
        <v/>
      </c>
      <c r="J2158" s="113"/>
      <c r="K2158" s="90"/>
      <c r="L2158" s="73"/>
      <c r="M2158" s="69" t="str">
        <f>IF(C2158&lt;&gt;"",DailyLog!$S$3,"")</f>
        <v/>
      </c>
      <c r="N2158" s="56" t="str">
        <f t="shared" si="100"/>
        <v/>
      </c>
      <c r="O2158" s="53" t="str">
        <f>IF($B2158&lt;&gt;"",IF(ISNUMBER(_xlfn.XMATCH($B2158,Language!$A$6:$E$6)),0,IF(ISNUMBER(_xlfn.XMATCH($B2158,Language!$A$29:$E$29)),'Lista de Prestatarios'!$B$3,VLOOKUP(B2158,'Lista de Prestatarios'!$A$2:$B$500,2,FALSE))),"")</f>
        <v/>
      </c>
      <c r="P2158" s="58" t="str">
        <f>IF(B2158&lt;&gt;"",IF(OR(D2158&gt;0,G2158&gt;0),COUNTIF($B$2:B2158,B2158),COUNTIFS($B$2:B2158,B2158,$E$2:E2158,"&gt;0")),"")</f>
        <v/>
      </c>
    </row>
    <row r="2159" spans="1:16" x14ac:dyDescent="0.35">
      <c r="A2159" s="51" t="str">
        <f t="shared" si="99"/>
        <v/>
      </c>
      <c r="B2159" s="102"/>
      <c r="C2159" s="4"/>
      <c r="D2159" s="14"/>
      <c r="E2159" s="14"/>
      <c r="F2159" s="14"/>
      <c r="G2159" s="82"/>
      <c r="H2159" s="107" t="str">
        <f>IF(B2159&lt;&gt;"",IF(OR(O2159=0,O2159=999),"",SUMIFS($E$2:E2159,$A$2:A2159,A2159)-SUMIFS($F$2:F2159,$A$2:A2159,A2159)),"")</f>
        <v/>
      </c>
      <c r="I2159" s="109" t="str">
        <f t="shared" si="101"/>
        <v/>
      </c>
      <c r="J2159" s="113"/>
      <c r="K2159" s="90"/>
      <c r="L2159" s="73"/>
      <c r="M2159" s="69" t="str">
        <f>IF(C2159&lt;&gt;"",DailyLog!$S$3,"")</f>
        <v/>
      </c>
      <c r="N2159" s="56" t="str">
        <f t="shared" si="100"/>
        <v/>
      </c>
      <c r="O2159" s="53" t="str">
        <f>IF($B2159&lt;&gt;"",IF(ISNUMBER(_xlfn.XMATCH($B2159,Language!$A$6:$E$6)),0,IF(ISNUMBER(_xlfn.XMATCH($B2159,Language!$A$29:$E$29)),'Lista de Prestatarios'!$B$3,VLOOKUP(B2159,'Lista de Prestatarios'!$A$2:$B$500,2,FALSE))),"")</f>
        <v/>
      </c>
      <c r="P2159" s="58" t="str">
        <f>IF(B2159&lt;&gt;"",IF(OR(D2159&gt;0,G2159&gt;0),COUNTIF($B$2:B2159,B2159),COUNTIFS($B$2:B2159,B2159,$E$2:E2159,"&gt;0")),"")</f>
        <v/>
      </c>
    </row>
    <row r="2160" spans="1:16" x14ac:dyDescent="0.35">
      <c r="A2160" s="51" t="str">
        <f t="shared" si="99"/>
        <v/>
      </c>
      <c r="B2160" s="102"/>
      <c r="C2160" s="4"/>
      <c r="D2160" s="14"/>
      <c r="E2160" s="14"/>
      <c r="F2160" s="14"/>
      <c r="G2160" s="82"/>
      <c r="H2160" s="107" t="str">
        <f>IF(B2160&lt;&gt;"",IF(OR(O2160=0,O2160=999),"",SUMIFS($E$2:E2160,$A$2:A2160,A2160)-SUMIFS($F$2:F2160,$A$2:A2160,A2160)),"")</f>
        <v/>
      </c>
      <c r="I2160" s="109" t="str">
        <f t="shared" si="101"/>
        <v/>
      </c>
      <c r="J2160" s="113"/>
      <c r="K2160" s="90"/>
      <c r="L2160" s="73"/>
      <c r="M2160" s="69" t="str">
        <f>IF(C2160&lt;&gt;"",DailyLog!$S$3,"")</f>
        <v/>
      </c>
      <c r="N2160" s="56" t="str">
        <f t="shared" si="100"/>
        <v/>
      </c>
      <c r="O2160" s="53" t="str">
        <f>IF($B2160&lt;&gt;"",IF(ISNUMBER(_xlfn.XMATCH($B2160,Language!$A$6:$E$6)),0,IF(ISNUMBER(_xlfn.XMATCH($B2160,Language!$A$29:$E$29)),'Lista de Prestatarios'!$B$3,VLOOKUP(B2160,'Lista de Prestatarios'!$A$2:$B$500,2,FALSE))),"")</f>
        <v/>
      </c>
      <c r="P2160" s="58" t="str">
        <f>IF(B2160&lt;&gt;"",IF(OR(D2160&gt;0,G2160&gt;0),COUNTIF($B$2:B2160,B2160),COUNTIFS($B$2:B2160,B2160,$E$2:E2160,"&gt;0")),"")</f>
        <v/>
      </c>
    </row>
    <row r="2161" spans="1:16" x14ac:dyDescent="0.35">
      <c r="A2161" s="51" t="str">
        <f t="shared" si="99"/>
        <v/>
      </c>
      <c r="B2161" s="102"/>
      <c r="C2161" s="4"/>
      <c r="D2161" s="14"/>
      <c r="E2161" s="14"/>
      <c r="F2161" s="14"/>
      <c r="G2161" s="82"/>
      <c r="H2161" s="107" t="str">
        <f>IF(B2161&lt;&gt;"",IF(OR(O2161=0,O2161=999),"",SUMIFS($E$2:E2161,$A$2:A2161,A2161)-SUMIFS($F$2:F2161,$A$2:A2161,A2161)),"")</f>
        <v/>
      </c>
      <c r="I2161" s="109" t="str">
        <f t="shared" si="101"/>
        <v/>
      </c>
      <c r="J2161" s="113"/>
      <c r="K2161" s="90"/>
      <c r="L2161" s="73"/>
      <c r="M2161" s="69" t="str">
        <f>IF(C2161&lt;&gt;"",DailyLog!$S$3,"")</f>
        <v/>
      </c>
      <c r="N2161" s="56" t="str">
        <f t="shared" si="100"/>
        <v/>
      </c>
      <c r="O2161" s="53" t="str">
        <f>IF($B2161&lt;&gt;"",IF(ISNUMBER(_xlfn.XMATCH($B2161,Language!$A$6:$E$6)),0,IF(ISNUMBER(_xlfn.XMATCH($B2161,Language!$A$29:$E$29)),'Lista de Prestatarios'!$B$3,VLOOKUP(B2161,'Lista de Prestatarios'!$A$2:$B$500,2,FALSE))),"")</f>
        <v/>
      </c>
      <c r="P2161" s="58" t="str">
        <f>IF(B2161&lt;&gt;"",IF(OR(D2161&gt;0,G2161&gt;0),COUNTIF($B$2:B2161,B2161),COUNTIFS($B$2:B2161,B2161,$E$2:E2161,"&gt;0")),"")</f>
        <v/>
      </c>
    </row>
    <row r="2162" spans="1:16" x14ac:dyDescent="0.35">
      <c r="A2162" s="51" t="str">
        <f t="shared" si="99"/>
        <v/>
      </c>
      <c r="B2162" s="102"/>
      <c r="C2162" s="4"/>
      <c r="D2162" s="14"/>
      <c r="E2162" s="14"/>
      <c r="F2162" s="14"/>
      <c r="G2162" s="82"/>
      <c r="H2162" s="107" t="str">
        <f>IF(B2162&lt;&gt;"",IF(OR(O2162=0,O2162=999),"",SUMIFS($E$2:E2162,$A$2:A2162,A2162)-SUMIFS($F$2:F2162,$A$2:A2162,A2162)),"")</f>
        <v/>
      </c>
      <c r="I2162" s="109" t="str">
        <f t="shared" si="101"/>
        <v/>
      </c>
      <c r="J2162" s="113"/>
      <c r="K2162" s="90"/>
      <c r="L2162" s="73"/>
      <c r="M2162" s="69" t="str">
        <f>IF(C2162&lt;&gt;"",DailyLog!$S$3,"")</f>
        <v/>
      </c>
      <c r="N2162" s="56" t="str">
        <f t="shared" si="100"/>
        <v/>
      </c>
      <c r="O2162" s="53" t="str">
        <f>IF($B2162&lt;&gt;"",IF(ISNUMBER(_xlfn.XMATCH($B2162,Language!$A$6:$E$6)),0,IF(ISNUMBER(_xlfn.XMATCH($B2162,Language!$A$29:$E$29)),'Lista de Prestatarios'!$B$3,VLOOKUP(B2162,'Lista de Prestatarios'!$A$2:$B$500,2,FALSE))),"")</f>
        <v/>
      </c>
      <c r="P2162" s="58" t="str">
        <f>IF(B2162&lt;&gt;"",IF(OR(D2162&gt;0,G2162&gt;0),COUNTIF($B$2:B2162,B2162),COUNTIFS($B$2:B2162,B2162,$E$2:E2162,"&gt;0")),"")</f>
        <v/>
      </c>
    </row>
    <row r="2163" spans="1:16" x14ac:dyDescent="0.35">
      <c r="A2163" s="51" t="str">
        <f t="shared" si="99"/>
        <v/>
      </c>
      <c r="B2163" s="102"/>
      <c r="C2163" s="4"/>
      <c r="D2163" s="14"/>
      <c r="E2163" s="14"/>
      <c r="F2163" s="14"/>
      <c r="G2163" s="82"/>
      <c r="H2163" s="107" t="str">
        <f>IF(B2163&lt;&gt;"",IF(OR(O2163=0,O2163=999),"",SUMIFS($E$2:E2163,$A$2:A2163,A2163)-SUMIFS($F$2:F2163,$A$2:A2163,A2163)),"")</f>
        <v/>
      </c>
      <c r="I2163" s="109" t="str">
        <f t="shared" si="101"/>
        <v/>
      </c>
      <c r="J2163" s="113"/>
      <c r="K2163" s="90"/>
      <c r="L2163" s="73"/>
      <c r="M2163" s="69" t="str">
        <f>IF(C2163&lt;&gt;"",DailyLog!$S$3,"")</f>
        <v/>
      </c>
      <c r="N2163" s="56" t="str">
        <f t="shared" si="100"/>
        <v/>
      </c>
      <c r="O2163" s="53" t="str">
        <f>IF($B2163&lt;&gt;"",IF(ISNUMBER(_xlfn.XMATCH($B2163,Language!$A$6:$E$6)),0,IF(ISNUMBER(_xlfn.XMATCH($B2163,Language!$A$29:$E$29)),'Lista de Prestatarios'!$B$3,VLOOKUP(B2163,'Lista de Prestatarios'!$A$2:$B$500,2,FALSE))),"")</f>
        <v/>
      </c>
      <c r="P2163" s="58" t="str">
        <f>IF(B2163&lt;&gt;"",IF(OR(D2163&gt;0,G2163&gt;0),COUNTIF($B$2:B2163,B2163),COUNTIFS($B$2:B2163,B2163,$E$2:E2163,"&gt;0")),"")</f>
        <v/>
      </c>
    </row>
    <row r="2164" spans="1:16" x14ac:dyDescent="0.35">
      <c r="A2164" s="51" t="str">
        <f t="shared" si="99"/>
        <v/>
      </c>
      <c r="B2164" s="102"/>
      <c r="C2164" s="4"/>
      <c r="D2164" s="14"/>
      <c r="E2164" s="14"/>
      <c r="F2164" s="14"/>
      <c r="G2164" s="82"/>
      <c r="H2164" s="107" t="str">
        <f>IF(B2164&lt;&gt;"",IF(OR(O2164=0,O2164=999),"",SUMIFS($E$2:E2164,$A$2:A2164,A2164)-SUMIFS($F$2:F2164,$A$2:A2164,A2164)),"")</f>
        <v/>
      </c>
      <c r="I2164" s="109" t="str">
        <f t="shared" si="101"/>
        <v/>
      </c>
      <c r="J2164" s="113"/>
      <c r="K2164" s="90"/>
      <c r="L2164" s="73"/>
      <c r="M2164" s="69" t="str">
        <f>IF(C2164&lt;&gt;"",DailyLog!$S$3,"")</f>
        <v/>
      </c>
      <c r="N2164" s="56" t="str">
        <f t="shared" si="100"/>
        <v/>
      </c>
      <c r="O2164" s="53" t="str">
        <f>IF($B2164&lt;&gt;"",IF(ISNUMBER(_xlfn.XMATCH($B2164,Language!$A$6:$E$6)),0,IF(ISNUMBER(_xlfn.XMATCH($B2164,Language!$A$29:$E$29)),'Lista de Prestatarios'!$B$3,VLOOKUP(B2164,'Lista de Prestatarios'!$A$2:$B$500,2,FALSE))),"")</f>
        <v/>
      </c>
      <c r="P2164" s="58" t="str">
        <f>IF(B2164&lt;&gt;"",IF(OR(D2164&gt;0,G2164&gt;0),COUNTIF($B$2:B2164,B2164),COUNTIFS($B$2:B2164,B2164,$E$2:E2164,"&gt;0")),"")</f>
        <v/>
      </c>
    </row>
    <row r="2165" spans="1:16" x14ac:dyDescent="0.35">
      <c r="A2165" s="51" t="str">
        <f t="shared" si="99"/>
        <v/>
      </c>
      <c r="B2165" s="102"/>
      <c r="C2165" s="4"/>
      <c r="D2165" s="14"/>
      <c r="E2165" s="14"/>
      <c r="F2165" s="14"/>
      <c r="G2165" s="82"/>
      <c r="H2165" s="107" t="str">
        <f>IF(B2165&lt;&gt;"",IF(OR(O2165=0,O2165=999),"",SUMIFS($E$2:E2165,$A$2:A2165,A2165)-SUMIFS($F$2:F2165,$A$2:A2165,A2165)),"")</f>
        <v/>
      </c>
      <c r="I2165" s="109" t="str">
        <f t="shared" si="101"/>
        <v/>
      </c>
      <c r="J2165" s="113"/>
      <c r="K2165" s="90"/>
      <c r="L2165" s="73"/>
      <c r="M2165" s="69" t="str">
        <f>IF(C2165&lt;&gt;"",DailyLog!$S$3,"")</f>
        <v/>
      </c>
      <c r="N2165" s="56" t="str">
        <f t="shared" si="100"/>
        <v/>
      </c>
      <c r="O2165" s="53" t="str">
        <f>IF($B2165&lt;&gt;"",IF(ISNUMBER(_xlfn.XMATCH($B2165,Language!$A$6:$E$6)),0,IF(ISNUMBER(_xlfn.XMATCH($B2165,Language!$A$29:$E$29)),'Lista de Prestatarios'!$B$3,VLOOKUP(B2165,'Lista de Prestatarios'!$A$2:$B$500,2,FALSE))),"")</f>
        <v/>
      </c>
      <c r="P2165" s="58" t="str">
        <f>IF(B2165&lt;&gt;"",IF(OR(D2165&gt;0,G2165&gt;0),COUNTIF($B$2:B2165,B2165),COUNTIFS($B$2:B2165,B2165,$E$2:E2165,"&gt;0")),"")</f>
        <v/>
      </c>
    </row>
    <row r="2166" spans="1:16" x14ac:dyDescent="0.35">
      <c r="A2166" s="51" t="str">
        <f t="shared" si="99"/>
        <v/>
      </c>
      <c r="B2166" s="102"/>
      <c r="C2166" s="4"/>
      <c r="D2166" s="14"/>
      <c r="E2166" s="14"/>
      <c r="F2166" s="14"/>
      <c r="G2166" s="82"/>
      <c r="H2166" s="107" t="str">
        <f>IF(B2166&lt;&gt;"",IF(OR(O2166=0,O2166=999),"",SUMIFS($E$2:E2166,$A$2:A2166,A2166)-SUMIFS($F$2:F2166,$A$2:A2166,A2166)),"")</f>
        <v/>
      </c>
      <c r="I2166" s="109" t="str">
        <f t="shared" si="101"/>
        <v/>
      </c>
      <c r="J2166" s="113"/>
      <c r="K2166" s="90"/>
      <c r="L2166" s="73"/>
      <c r="M2166" s="69" t="str">
        <f>IF(C2166&lt;&gt;"",DailyLog!$S$3,"")</f>
        <v/>
      </c>
      <c r="N2166" s="56" t="str">
        <f t="shared" si="100"/>
        <v/>
      </c>
      <c r="O2166" s="53" t="str">
        <f>IF($B2166&lt;&gt;"",IF(ISNUMBER(_xlfn.XMATCH($B2166,Language!$A$6:$E$6)),0,IF(ISNUMBER(_xlfn.XMATCH($B2166,Language!$A$29:$E$29)),'Lista de Prestatarios'!$B$3,VLOOKUP(B2166,'Lista de Prestatarios'!$A$2:$B$500,2,FALSE))),"")</f>
        <v/>
      </c>
      <c r="P2166" s="58" t="str">
        <f>IF(B2166&lt;&gt;"",IF(OR(D2166&gt;0,G2166&gt;0),COUNTIF($B$2:B2166,B2166),COUNTIFS($B$2:B2166,B2166,$E$2:E2166,"&gt;0")),"")</f>
        <v/>
      </c>
    </row>
    <row r="2167" spans="1:16" x14ac:dyDescent="0.35">
      <c r="A2167" s="51" t="str">
        <f t="shared" si="99"/>
        <v/>
      </c>
      <c r="B2167" s="102"/>
      <c r="C2167" s="4"/>
      <c r="D2167" s="14"/>
      <c r="E2167" s="14"/>
      <c r="F2167" s="14"/>
      <c r="G2167" s="82"/>
      <c r="H2167" s="107" t="str">
        <f>IF(B2167&lt;&gt;"",IF(OR(O2167=0,O2167=999),"",SUMIFS($E$2:E2167,$A$2:A2167,A2167)-SUMIFS($F$2:F2167,$A$2:A2167,A2167)),"")</f>
        <v/>
      </c>
      <c r="I2167" s="109" t="str">
        <f t="shared" si="101"/>
        <v/>
      </c>
      <c r="J2167" s="113"/>
      <c r="K2167" s="90"/>
      <c r="L2167" s="73"/>
      <c r="M2167" s="69" t="str">
        <f>IF(C2167&lt;&gt;"",DailyLog!$S$3,"")</f>
        <v/>
      </c>
      <c r="N2167" s="56" t="str">
        <f t="shared" si="100"/>
        <v/>
      </c>
      <c r="O2167" s="53" t="str">
        <f>IF($B2167&lt;&gt;"",IF(ISNUMBER(_xlfn.XMATCH($B2167,Language!$A$6:$E$6)),0,IF(ISNUMBER(_xlfn.XMATCH($B2167,Language!$A$29:$E$29)),'Lista de Prestatarios'!$B$3,VLOOKUP(B2167,'Lista de Prestatarios'!$A$2:$B$500,2,FALSE))),"")</f>
        <v/>
      </c>
      <c r="P2167" s="58" t="str">
        <f>IF(B2167&lt;&gt;"",IF(OR(D2167&gt;0,G2167&gt;0),COUNTIF($B$2:B2167,B2167),COUNTIFS($B$2:B2167,B2167,$E$2:E2167,"&gt;0")),"")</f>
        <v/>
      </c>
    </row>
    <row r="2168" spans="1:16" x14ac:dyDescent="0.35">
      <c r="A2168" s="51" t="str">
        <f t="shared" si="99"/>
        <v/>
      </c>
      <c r="B2168" s="102"/>
      <c r="C2168" s="4"/>
      <c r="D2168" s="14"/>
      <c r="E2168" s="14"/>
      <c r="F2168" s="14"/>
      <c r="G2168" s="82"/>
      <c r="H2168" s="107" t="str">
        <f>IF(B2168&lt;&gt;"",IF(OR(O2168=0,O2168=999),"",SUMIFS($E$2:E2168,$A$2:A2168,A2168)-SUMIFS($F$2:F2168,$A$2:A2168,A2168)),"")</f>
        <v/>
      </c>
      <c r="I2168" s="109" t="str">
        <f t="shared" si="101"/>
        <v/>
      </c>
      <c r="J2168" s="113"/>
      <c r="K2168" s="90"/>
      <c r="L2168" s="73"/>
      <c r="M2168" s="69" t="str">
        <f>IF(C2168&lt;&gt;"",DailyLog!$S$3,"")</f>
        <v/>
      </c>
      <c r="N2168" s="56" t="str">
        <f t="shared" si="100"/>
        <v/>
      </c>
      <c r="O2168" s="53" t="str">
        <f>IF($B2168&lt;&gt;"",IF(ISNUMBER(_xlfn.XMATCH($B2168,Language!$A$6:$E$6)),0,IF(ISNUMBER(_xlfn.XMATCH($B2168,Language!$A$29:$E$29)),'Lista de Prestatarios'!$B$3,VLOOKUP(B2168,'Lista de Prestatarios'!$A$2:$B$500,2,FALSE))),"")</f>
        <v/>
      </c>
      <c r="P2168" s="58" t="str">
        <f>IF(B2168&lt;&gt;"",IF(OR(D2168&gt;0,G2168&gt;0),COUNTIF($B$2:B2168,B2168),COUNTIFS($B$2:B2168,B2168,$E$2:E2168,"&gt;0")),"")</f>
        <v/>
      </c>
    </row>
    <row r="2169" spans="1:16" x14ac:dyDescent="0.35">
      <c r="A2169" s="51" t="str">
        <f t="shared" si="99"/>
        <v/>
      </c>
      <c r="B2169" s="102"/>
      <c r="C2169" s="4"/>
      <c r="D2169" s="14"/>
      <c r="E2169" s="14"/>
      <c r="F2169" s="14"/>
      <c r="G2169" s="82"/>
      <c r="H2169" s="107" t="str">
        <f>IF(B2169&lt;&gt;"",IF(OR(O2169=0,O2169=999),"",SUMIFS($E$2:E2169,$A$2:A2169,A2169)-SUMIFS($F$2:F2169,$A$2:A2169,A2169)),"")</f>
        <v/>
      </c>
      <c r="I2169" s="109" t="str">
        <f t="shared" si="101"/>
        <v/>
      </c>
      <c r="J2169" s="113"/>
      <c r="K2169" s="90"/>
      <c r="L2169" s="73"/>
      <c r="M2169" s="69" t="str">
        <f>IF(C2169&lt;&gt;"",DailyLog!$S$3,"")</f>
        <v/>
      </c>
      <c r="N2169" s="56" t="str">
        <f t="shared" si="100"/>
        <v/>
      </c>
      <c r="O2169" s="53" t="str">
        <f>IF($B2169&lt;&gt;"",IF(ISNUMBER(_xlfn.XMATCH($B2169,Language!$A$6:$E$6)),0,IF(ISNUMBER(_xlfn.XMATCH($B2169,Language!$A$29:$E$29)),'Lista de Prestatarios'!$B$3,VLOOKUP(B2169,'Lista de Prestatarios'!$A$2:$B$500,2,FALSE))),"")</f>
        <v/>
      </c>
      <c r="P2169" s="58" t="str">
        <f>IF(B2169&lt;&gt;"",IF(OR(D2169&gt;0,G2169&gt;0),COUNTIF($B$2:B2169,B2169),COUNTIFS($B$2:B2169,B2169,$E$2:E2169,"&gt;0")),"")</f>
        <v/>
      </c>
    </row>
    <row r="2170" spans="1:16" x14ac:dyDescent="0.35">
      <c r="A2170" s="51" t="str">
        <f t="shared" si="99"/>
        <v/>
      </c>
      <c r="B2170" s="102"/>
      <c r="C2170" s="4"/>
      <c r="D2170" s="14"/>
      <c r="E2170" s="14"/>
      <c r="F2170" s="14"/>
      <c r="G2170" s="82"/>
      <c r="H2170" s="107" t="str">
        <f>IF(B2170&lt;&gt;"",IF(OR(O2170=0,O2170=999),"",SUMIFS($E$2:E2170,$A$2:A2170,A2170)-SUMIFS($F$2:F2170,$A$2:A2170,A2170)),"")</f>
        <v/>
      </c>
      <c r="I2170" s="109" t="str">
        <f t="shared" si="101"/>
        <v/>
      </c>
      <c r="J2170" s="113"/>
      <c r="K2170" s="90"/>
      <c r="L2170" s="73"/>
      <c r="M2170" s="69" t="str">
        <f>IF(C2170&lt;&gt;"",DailyLog!$S$3,"")</f>
        <v/>
      </c>
      <c r="N2170" s="56" t="str">
        <f t="shared" si="100"/>
        <v/>
      </c>
      <c r="O2170" s="53" t="str">
        <f>IF($B2170&lt;&gt;"",IF(ISNUMBER(_xlfn.XMATCH($B2170,Language!$A$6:$E$6)),0,IF(ISNUMBER(_xlfn.XMATCH($B2170,Language!$A$29:$E$29)),'Lista de Prestatarios'!$B$3,VLOOKUP(B2170,'Lista de Prestatarios'!$A$2:$B$500,2,FALSE))),"")</f>
        <v/>
      </c>
      <c r="P2170" s="58" t="str">
        <f>IF(B2170&lt;&gt;"",IF(OR(D2170&gt;0,G2170&gt;0),COUNTIF($B$2:B2170,B2170),COUNTIFS($B$2:B2170,B2170,$E$2:E2170,"&gt;0")),"")</f>
        <v/>
      </c>
    </row>
    <row r="2171" spans="1:16" x14ac:dyDescent="0.35">
      <c r="A2171" s="51" t="str">
        <f t="shared" si="99"/>
        <v/>
      </c>
      <c r="B2171" s="102"/>
      <c r="C2171" s="4"/>
      <c r="D2171" s="14"/>
      <c r="E2171" s="14"/>
      <c r="F2171" s="14"/>
      <c r="G2171" s="82"/>
      <c r="H2171" s="107" t="str">
        <f>IF(B2171&lt;&gt;"",IF(OR(O2171=0,O2171=999),"",SUMIFS($E$2:E2171,$A$2:A2171,A2171)-SUMIFS($F$2:F2171,$A$2:A2171,A2171)),"")</f>
        <v/>
      </c>
      <c r="I2171" s="109" t="str">
        <f t="shared" si="101"/>
        <v/>
      </c>
      <c r="J2171" s="113"/>
      <c r="K2171" s="90"/>
      <c r="L2171" s="73"/>
      <c r="M2171" s="69" t="str">
        <f>IF(C2171&lt;&gt;"",DailyLog!$S$3,"")</f>
        <v/>
      </c>
      <c r="N2171" s="56" t="str">
        <f t="shared" si="100"/>
        <v/>
      </c>
      <c r="O2171" s="53" t="str">
        <f>IF($B2171&lt;&gt;"",IF(ISNUMBER(_xlfn.XMATCH($B2171,Language!$A$6:$E$6)),0,IF(ISNUMBER(_xlfn.XMATCH($B2171,Language!$A$29:$E$29)),'Lista de Prestatarios'!$B$3,VLOOKUP(B2171,'Lista de Prestatarios'!$A$2:$B$500,2,FALSE))),"")</f>
        <v/>
      </c>
      <c r="P2171" s="58" t="str">
        <f>IF(B2171&lt;&gt;"",IF(OR(D2171&gt;0,G2171&gt;0),COUNTIF($B$2:B2171,B2171),COUNTIFS($B$2:B2171,B2171,$E$2:E2171,"&gt;0")),"")</f>
        <v/>
      </c>
    </row>
    <row r="2172" spans="1:16" x14ac:dyDescent="0.35">
      <c r="A2172" s="51" t="str">
        <f t="shared" si="99"/>
        <v/>
      </c>
      <c r="B2172" s="102"/>
      <c r="C2172" s="4"/>
      <c r="D2172" s="14"/>
      <c r="E2172" s="14"/>
      <c r="F2172" s="14"/>
      <c r="G2172" s="82"/>
      <c r="H2172" s="107" t="str">
        <f>IF(B2172&lt;&gt;"",IF(OR(O2172=0,O2172=999),"",SUMIFS($E$2:E2172,$A$2:A2172,A2172)-SUMIFS($F$2:F2172,$A$2:A2172,A2172)),"")</f>
        <v/>
      </c>
      <c r="I2172" s="109" t="str">
        <f t="shared" si="101"/>
        <v/>
      </c>
      <c r="J2172" s="113"/>
      <c r="K2172" s="90"/>
      <c r="L2172" s="73"/>
      <c r="M2172" s="69" t="str">
        <f>IF(C2172&lt;&gt;"",DailyLog!$S$3,"")</f>
        <v/>
      </c>
      <c r="N2172" s="56" t="str">
        <f t="shared" si="100"/>
        <v/>
      </c>
      <c r="O2172" s="53" t="str">
        <f>IF($B2172&lt;&gt;"",IF(ISNUMBER(_xlfn.XMATCH($B2172,Language!$A$6:$E$6)),0,IF(ISNUMBER(_xlfn.XMATCH($B2172,Language!$A$29:$E$29)),'Lista de Prestatarios'!$B$3,VLOOKUP(B2172,'Lista de Prestatarios'!$A$2:$B$500,2,FALSE))),"")</f>
        <v/>
      </c>
      <c r="P2172" s="58" t="str">
        <f>IF(B2172&lt;&gt;"",IF(OR(D2172&gt;0,G2172&gt;0),COUNTIF($B$2:B2172,B2172),COUNTIFS($B$2:B2172,B2172,$E$2:E2172,"&gt;0")),"")</f>
        <v/>
      </c>
    </row>
    <row r="2173" spans="1:16" x14ac:dyDescent="0.35">
      <c r="A2173" s="51" t="str">
        <f t="shared" si="99"/>
        <v/>
      </c>
      <c r="B2173" s="102"/>
      <c r="C2173" s="4"/>
      <c r="D2173" s="14"/>
      <c r="E2173" s="14"/>
      <c r="F2173" s="14"/>
      <c r="G2173" s="82"/>
      <c r="H2173" s="107" t="str">
        <f>IF(B2173&lt;&gt;"",IF(OR(O2173=0,O2173=999),"",SUMIFS($E$2:E2173,$A$2:A2173,A2173)-SUMIFS($F$2:F2173,$A$2:A2173,A2173)),"")</f>
        <v/>
      </c>
      <c r="I2173" s="109" t="str">
        <f t="shared" si="101"/>
        <v/>
      </c>
      <c r="J2173" s="113"/>
      <c r="K2173" s="90"/>
      <c r="L2173" s="73"/>
      <c r="M2173" s="69" t="str">
        <f>IF(C2173&lt;&gt;"",DailyLog!$S$3,"")</f>
        <v/>
      </c>
      <c r="N2173" s="56" t="str">
        <f t="shared" si="100"/>
        <v/>
      </c>
      <c r="O2173" s="53" t="str">
        <f>IF($B2173&lt;&gt;"",IF(ISNUMBER(_xlfn.XMATCH($B2173,Language!$A$6:$E$6)),0,IF(ISNUMBER(_xlfn.XMATCH($B2173,Language!$A$29:$E$29)),'Lista de Prestatarios'!$B$3,VLOOKUP(B2173,'Lista de Prestatarios'!$A$2:$B$500,2,FALSE))),"")</f>
        <v/>
      </c>
      <c r="P2173" s="58" t="str">
        <f>IF(B2173&lt;&gt;"",IF(OR(D2173&gt;0,G2173&gt;0),COUNTIF($B$2:B2173,B2173),COUNTIFS($B$2:B2173,B2173,$E$2:E2173,"&gt;0")),"")</f>
        <v/>
      </c>
    </row>
    <row r="2174" spans="1:16" x14ac:dyDescent="0.35">
      <c r="A2174" s="51" t="str">
        <f t="shared" si="99"/>
        <v/>
      </c>
      <c r="B2174" s="102"/>
      <c r="C2174" s="4"/>
      <c r="D2174" s="14"/>
      <c r="E2174" s="14"/>
      <c r="F2174" s="14"/>
      <c r="G2174" s="82"/>
      <c r="H2174" s="107" t="str">
        <f>IF(B2174&lt;&gt;"",IF(OR(O2174=0,O2174=999),"",SUMIFS($E$2:E2174,$A$2:A2174,A2174)-SUMIFS($F$2:F2174,$A$2:A2174,A2174)),"")</f>
        <v/>
      </c>
      <c r="I2174" s="109" t="str">
        <f t="shared" si="101"/>
        <v/>
      </c>
      <c r="J2174" s="113"/>
      <c r="K2174" s="90"/>
      <c r="L2174" s="73"/>
      <c r="M2174" s="69" t="str">
        <f>IF(C2174&lt;&gt;"",DailyLog!$S$3,"")</f>
        <v/>
      </c>
      <c r="N2174" s="56" t="str">
        <f t="shared" si="100"/>
        <v/>
      </c>
      <c r="O2174" s="53" t="str">
        <f>IF($B2174&lt;&gt;"",IF(ISNUMBER(_xlfn.XMATCH($B2174,Language!$A$6:$E$6)),0,IF(ISNUMBER(_xlfn.XMATCH($B2174,Language!$A$29:$E$29)),'Lista de Prestatarios'!$B$3,VLOOKUP(B2174,'Lista de Prestatarios'!$A$2:$B$500,2,FALSE))),"")</f>
        <v/>
      </c>
      <c r="P2174" s="58" t="str">
        <f>IF(B2174&lt;&gt;"",IF(OR(D2174&gt;0,G2174&gt;0),COUNTIF($B$2:B2174,B2174),COUNTIFS($B$2:B2174,B2174,$E$2:E2174,"&gt;0")),"")</f>
        <v/>
      </c>
    </row>
    <row r="2175" spans="1:16" x14ac:dyDescent="0.35">
      <c r="A2175" s="51" t="str">
        <f t="shared" si="99"/>
        <v/>
      </c>
      <c r="B2175" s="102"/>
      <c r="C2175" s="4"/>
      <c r="D2175" s="14"/>
      <c r="E2175" s="14"/>
      <c r="F2175" s="14"/>
      <c r="G2175" s="82"/>
      <c r="H2175" s="107" t="str">
        <f>IF(B2175&lt;&gt;"",IF(OR(O2175=0,O2175=999),"",SUMIFS($E$2:E2175,$A$2:A2175,A2175)-SUMIFS($F$2:F2175,$A$2:A2175,A2175)),"")</f>
        <v/>
      </c>
      <c r="I2175" s="109" t="str">
        <f t="shared" si="101"/>
        <v/>
      </c>
      <c r="J2175" s="113"/>
      <c r="K2175" s="90"/>
      <c r="L2175" s="73"/>
      <c r="M2175" s="69" t="str">
        <f>IF(C2175&lt;&gt;"",DailyLog!$S$3,"")</f>
        <v/>
      </c>
      <c r="N2175" s="56" t="str">
        <f t="shared" si="100"/>
        <v/>
      </c>
      <c r="O2175" s="53" t="str">
        <f>IF($B2175&lt;&gt;"",IF(ISNUMBER(_xlfn.XMATCH($B2175,Language!$A$6:$E$6)),0,IF(ISNUMBER(_xlfn.XMATCH($B2175,Language!$A$29:$E$29)),'Lista de Prestatarios'!$B$3,VLOOKUP(B2175,'Lista de Prestatarios'!$A$2:$B$500,2,FALSE))),"")</f>
        <v/>
      </c>
      <c r="P2175" s="58" t="str">
        <f>IF(B2175&lt;&gt;"",IF(OR(D2175&gt;0,G2175&gt;0),COUNTIF($B$2:B2175,B2175),COUNTIFS($B$2:B2175,B2175,$E$2:E2175,"&gt;0")),"")</f>
        <v/>
      </c>
    </row>
    <row r="2176" spans="1:16" x14ac:dyDescent="0.35">
      <c r="A2176" s="51" t="str">
        <f t="shared" si="99"/>
        <v/>
      </c>
      <c r="B2176" s="102"/>
      <c r="C2176" s="4"/>
      <c r="D2176" s="14"/>
      <c r="E2176" s="14"/>
      <c r="F2176" s="14"/>
      <c r="G2176" s="82"/>
      <c r="H2176" s="107" t="str">
        <f>IF(B2176&lt;&gt;"",IF(OR(O2176=0,O2176=999),"",SUMIFS($E$2:E2176,$A$2:A2176,A2176)-SUMIFS($F$2:F2176,$A$2:A2176,A2176)),"")</f>
        <v/>
      </c>
      <c r="I2176" s="109" t="str">
        <f t="shared" si="101"/>
        <v/>
      </c>
      <c r="J2176" s="113"/>
      <c r="K2176" s="90"/>
      <c r="L2176" s="73"/>
      <c r="M2176" s="69" t="str">
        <f>IF(C2176&lt;&gt;"",DailyLog!$S$3,"")</f>
        <v/>
      </c>
      <c r="N2176" s="56" t="str">
        <f t="shared" si="100"/>
        <v/>
      </c>
      <c r="O2176" s="53" t="str">
        <f>IF($B2176&lt;&gt;"",IF(ISNUMBER(_xlfn.XMATCH($B2176,Language!$A$6:$E$6)),0,IF(ISNUMBER(_xlfn.XMATCH($B2176,Language!$A$29:$E$29)),'Lista de Prestatarios'!$B$3,VLOOKUP(B2176,'Lista de Prestatarios'!$A$2:$B$500,2,FALSE))),"")</f>
        <v/>
      </c>
      <c r="P2176" s="58" t="str">
        <f>IF(B2176&lt;&gt;"",IF(OR(D2176&gt;0,G2176&gt;0),COUNTIF($B$2:B2176,B2176),COUNTIFS($B$2:B2176,B2176,$E$2:E2176,"&gt;0")),"")</f>
        <v/>
      </c>
    </row>
    <row r="2177" spans="1:16" x14ac:dyDescent="0.35">
      <c r="A2177" s="51" t="str">
        <f t="shared" si="99"/>
        <v/>
      </c>
      <c r="B2177" s="102"/>
      <c r="C2177" s="4"/>
      <c r="D2177" s="14"/>
      <c r="E2177" s="14"/>
      <c r="F2177" s="14"/>
      <c r="G2177" s="82"/>
      <c r="H2177" s="107" t="str">
        <f>IF(B2177&lt;&gt;"",IF(OR(O2177=0,O2177=999),"",SUMIFS($E$2:E2177,$A$2:A2177,A2177)-SUMIFS($F$2:F2177,$A$2:A2177,A2177)),"")</f>
        <v/>
      </c>
      <c r="I2177" s="109" t="str">
        <f t="shared" si="101"/>
        <v/>
      </c>
      <c r="J2177" s="113"/>
      <c r="K2177" s="90"/>
      <c r="L2177" s="73"/>
      <c r="M2177" s="69" t="str">
        <f>IF(C2177&lt;&gt;"",DailyLog!$S$3,"")</f>
        <v/>
      </c>
      <c r="N2177" s="56" t="str">
        <f t="shared" si="100"/>
        <v/>
      </c>
      <c r="O2177" s="53" t="str">
        <f>IF($B2177&lt;&gt;"",IF(ISNUMBER(_xlfn.XMATCH($B2177,Language!$A$6:$E$6)),0,IF(ISNUMBER(_xlfn.XMATCH($B2177,Language!$A$29:$E$29)),'Lista de Prestatarios'!$B$3,VLOOKUP(B2177,'Lista de Prestatarios'!$A$2:$B$500,2,FALSE))),"")</f>
        <v/>
      </c>
      <c r="P2177" s="58" t="str">
        <f>IF(B2177&lt;&gt;"",IF(OR(D2177&gt;0,G2177&gt;0),COUNTIF($B$2:B2177,B2177),COUNTIFS($B$2:B2177,B2177,$E$2:E2177,"&gt;0")),"")</f>
        <v/>
      </c>
    </row>
    <row r="2178" spans="1:16" x14ac:dyDescent="0.35">
      <c r="A2178" s="51" t="str">
        <f t="shared" ref="A2178:A2241" si="102">IF(B2178&lt;&gt;"",O2178&amp;"."&amp;P2178,"")</f>
        <v/>
      </c>
      <c r="B2178" s="102"/>
      <c r="C2178" s="4"/>
      <c r="D2178" s="14"/>
      <c r="E2178" s="14"/>
      <c r="F2178" s="14"/>
      <c r="G2178" s="82"/>
      <c r="H2178" s="107" t="str">
        <f>IF(B2178&lt;&gt;"",IF(OR(O2178=0,O2178=999),"",SUMIFS($E$2:E2178,$A$2:A2178,A2178)-SUMIFS($F$2:F2178,$A$2:A2178,A2178)),"")</f>
        <v/>
      </c>
      <c r="I2178" s="109" t="str">
        <f t="shared" si="101"/>
        <v/>
      </c>
      <c r="J2178" s="113"/>
      <c r="K2178" s="90"/>
      <c r="L2178" s="73"/>
      <c r="M2178" s="69" t="str">
        <f>IF(C2178&lt;&gt;"",DailyLog!$S$3,"")</f>
        <v/>
      </c>
      <c r="N2178" s="56" t="str">
        <f t="shared" ref="N2178:N2241" si="103">IF(B2178&lt;&gt;"",COUNT(D2178:G2178),"")</f>
        <v/>
      </c>
      <c r="O2178" s="53" t="str">
        <f>IF($B2178&lt;&gt;"",IF(ISNUMBER(_xlfn.XMATCH($B2178,Language!$A$6:$E$6)),0,IF(ISNUMBER(_xlfn.XMATCH($B2178,Language!$A$29:$E$29)),'Lista de Prestatarios'!$B$3,VLOOKUP(B2178,'Lista de Prestatarios'!$A$2:$B$500,2,FALSE))),"")</f>
        <v/>
      </c>
      <c r="P2178" s="58" t="str">
        <f>IF(B2178&lt;&gt;"",IF(OR(D2178&gt;0,G2178&gt;0),COUNTIF($B$2:B2178,B2178),COUNTIFS($B$2:B2178,B2178,$E$2:E2178,"&gt;0")),"")</f>
        <v/>
      </c>
    </row>
    <row r="2179" spans="1:16" x14ac:dyDescent="0.35">
      <c r="A2179" s="51" t="str">
        <f t="shared" si="102"/>
        <v/>
      </c>
      <c r="B2179" s="102"/>
      <c r="C2179" s="4"/>
      <c r="D2179" s="14"/>
      <c r="E2179" s="14"/>
      <c r="F2179" s="14"/>
      <c r="G2179" s="82"/>
      <c r="H2179" s="107" t="str">
        <f>IF(B2179&lt;&gt;"",IF(OR(O2179=0,O2179=999),"",SUMIFS($E$2:E2179,$A$2:A2179,A2179)-SUMIFS($F$2:F2179,$A$2:A2179,A2179)),"")</f>
        <v/>
      </c>
      <c r="I2179" s="109" t="str">
        <f t="shared" si="101"/>
        <v/>
      </c>
      <c r="J2179" s="113"/>
      <c r="K2179" s="90"/>
      <c r="L2179" s="73"/>
      <c r="M2179" s="69" t="str">
        <f>IF(C2179&lt;&gt;"",DailyLog!$S$3,"")</f>
        <v/>
      </c>
      <c r="N2179" s="56" t="str">
        <f t="shared" si="103"/>
        <v/>
      </c>
      <c r="O2179" s="53" t="str">
        <f>IF($B2179&lt;&gt;"",IF(ISNUMBER(_xlfn.XMATCH($B2179,Language!$A$6:$E$6)),0,IF(ISNUMBER(_xlfn.XMATCH($B2179,Language!$A$29:$E$29)),'Lista de Prestatarios'!$B$3,VLOOKUP(B2179,'Lista de Prestatarios'!$A$2:$B$500,2,FALSE))),"")</f>
        <v/>
      </c>
      <c r="P2179" s="58" t="str">
        <f>IF(B2179&lt;&gt;"",IF(OR(D2179&gt;0,G2179&gt;0),COUNTIF($B$2:B2179,B2179),COUNTIFS($B$2:B2179,B2179,$E$2:E2179,"&gt;0")),"")</f>
        <v/>
      </c>
    </row>
    <row r="2180" spans="1:16" x14ac:dyDescent="0.35">
      <c r="A2180" s="51" t="str">
        <f t="shared" si="102"/>
        <v/>
      </c>
      <c r="B2180" s="102"/>
      <c r="C2180" s="4"/>
      <c r="D2180" s="14"/>
      <c r="E2180" s="14"/>
      <c r="F2180" s="14"/>
      <c r="G2180" s="82"/>
      <c r="H2180" s="107" t="str">
        <f>IF(B2180&lt;&gt;"",IF(OR(O2180=0,O2180=999),"",SUMIFS($E$2:E2180,$A$2:A2180,A2180)-SUMIFS($F$2:F2180,$A$2:A2180,A2180)),"")</f>
        <v/>
      </c>
      <c r="I2180" s="109" t="str">
        <f t="shared" ref="I2180:I2243" si="104">IF(B2180&lt;&gt;"",I2179+D2180-E2180+F2180-G2180,"")</f>
        <v/>
      </c>
      <c r="J2180" s="113"/>
      <c r="K2180" s="90"/>
      <c r="L2180" s="73"/>
      <c r="M2180" s="69" t="str">
        <f>IF(C2180&lt;&gt;"",DailyLog!$S$3,"")</f>
        <v/>
      </c>
      <c r="N2180" s="56" t="str">
        <f t="shared" si="103"/>
        <v/>
      </c>
      <c r="O2180" s="53" t="str">
        <f>IF($B2180&lt;&gt;"",IF(ISNUMBER(_xlfn.XMATCH($B2180,Language!$A$6:$E$6)),0,IF(ISNUMBER(_xlfn.XMATCH($B2180,Language!$A$29:$E$29)),'Lista de Prestatarios'!$B$3,VLOOKUP(B2180,'Lista de Prestatarios'!$A$2:$B$500,2,FALSE))),"")</f>
        <v/>
      </c>
      <c r="P2180" s="58" t="str">
        <f>IF(B2180&lt;&gt;"",IF(OR(D2180&gt;0,G2180&gt;0),COUNTIF($B$2:B2180,B2180),COUNTIFS($B$2:B2180,B2180,$E$2:E2180,"&gt;0")),"")</f>
        <v/>
      </c>
    </row>
    <row r="2181" spans="1:16" x14ac:dyDescent="0.35">
      <c r="A2181" s="51" t="str">
        <f t="shared" si="102"/>
        <v/>
      </c>
      <c r="B2181" s="102"/>
      <c r="C2181" s="4"/>
      <c r="D2181" s="14"/>
      <c r="E2181" s="14"/>
      <c r="F2181" s="14"/>
      <c r="G2181" s="82"/>
      <c r="H2181" s="107" t="str">
        <f>IF(B2181&lt;&gt;"",IF(OR(O2181=0,O2181=999),"",SUMIFS($E$2:E2181,$A$2:A2181,A2181)-SUMIFS($F$2:F2181,$A$2:A2181,A2181)),"")</f>
        <v/>
      </c>
      <c r="I2181" s="109" t="str">
        <f t="shared" si="104"/>
        <v/>
      </c>
      <c r="J2181" s="113"/>
      <c r="K2181" s="90"/>
      <c r="L2181" s="73"/>
      <c r="M2181" s="69" t="str">
        <f>IF(C2181&lt;&gt;"",DailyLog!$S$3,"")</f>
        <v/>
      </c>
      <c r="N2181" s="56" t="str">
        <f t="shared" si="103"/>
        <v/>
      </c>
      <c r="O2181" s="53" t="str">
        <f>IF($B2181&lt;&gt;"",IF(ISNUMBER(_xlfn.XMATCH($B2181,Language!$A$6:$E$6)),0,IF(ISNUMBER(_xlfn.XMATCH($B2181,Language!$A$29:$E$29)),'Lista de Prestatarios'!$B$3,VLOOKUP(B2181,'Lista de Prestatarios'!$A$2:$B$500,2,FALSE))),"")</f>
        <v/>
      </c>
      <c r="P2181" s="58" t="str">
        <f>IF(B2181&lt;&gt;"",IF(OR(D2181&gt;0,G2181&gt;0),COUNTIF($B$2:B2181,B2181),COUNTIFS($B$2:B2181,B2181,$E$2:E2181,"&gt;0")),"")</f>
        <v/>
      </c>
    </row>
    <row r="2182" spans="1:16" x14ac:dyDescent="0.35">
      <c r="A2182" s="51" t="str">
        <f t="shared" si="102"/>
        <v/>
      </c>
      <c r="B2182" s="102"/>
      <c r="C2182" s="4"/>
      <c r="D2182" s="14"/>
      <c r="E2182" s="14"/>
      <c r="F2182" s="14"/>
      <c r="G2182" s="82"/>
      <c r="H2182" s="107" t="str">
        <f>IF(B2182&lt;&gt;"",IF(OR(O2182=0,O2182=999),"",SUMIFS($E$2:E2182,$A$2:A2182,A2182)-SUMIFS($F$2:F2182,$A$2:A2182,A2182)),"")</f>
        <v/>
      </c>
      <c r="I2182" s="109" t="str">
        <f t="shared" si="104"/>
        <v/>
      </c>
      <c r="J2182" s="113"/>
      <c r="K2182" s="90"/>
      <c r="L2182" s="73"/>
      <c r="M2182" s="69" t="str">
        <f>IF(C2182&lt;&gt;"",DailyLog!$S$3,"")</f>
        <v/>
      </c>
      <c r="N2182" s="56" t="str">
        <f t="shared" si="103"/>
        <v/>
      </c>
      <c r="O2182" s="53" t="str">
        <f>IF($B2182&lt;&gt;"",IF(ISNUMBER(_xlfn.XMATCH($B2182,Language!$A$6:$E$6)),0,IF(ISNUMBER(_xlfn.XMATCH($B2182,Language!$A$29:$E$29)),'Lista de Prestatarios'!$B$3,VLOOKUP(B2182,'Lista de Prestatarios'!$A$2:$B$500,2,FALSE))),"")</f>
        <v/>
      </c>
      <c r="P2182" s="58" t="str">
        <f>IF(B2182&lt;&gt;"",IF(OR(D2182&gt;0,G2182&gt;0),COUNTIF($B$2:B2182,B2182),COUNTIFS($B$2:B2182,B2182,$E$2:E2182,"&gt;0")),"")</f>
        <v/>
      </c>
    </row>
    <row r="2183" spans="1:16" x14ac:dyDescent="0.35">
      <c r="A2183" s="51" t="str">
        <f t="shared" si="102"/>
        <v/>
      </c>
      <c r="B2183" s="102"/>
      <c r="C2183" s="4"/>
      <c r="D2183" s="14"/>
      <c r="E2183" s="14"/>
      <c r="F2183" s="14"/>
      <c r="G2183" s="82"/>
      <c r="H2183" s="107" t="str">
        <f>IF(B2183&lt;&gt;"",IF(OR(O2183=0,O2183=999),"",SUMIFS($E$2:E2183,$A$2:A2183,A2183)-SUMIFS($F$2:F2183,$A$2:A2183,A2183)),"")</f>
        <v/>
      </c>
      <c r="I2183" s="109" t="str">
        <f t="shared" si="104"/>
        <v/>
      </c>
      <c r="J2183" s="113"/>
      <c r="K2183" s="90"/>
      <c r="L2183" s="73"/>
      <c r="M2183" s="69" t="str">
        <f>IF(C2183&lt;&gt;"",DailyLog!$S$3,"")</f>
        <v/>
      </c>
      <c r="N2183" s="56" t="str">
        <f t="shared" si="103"/>
        <v/>
      </c>
      <c r="O2183" s="53" t="str">
        <f>IF($B2183&lt;&gt;"",IF(ISNUMBER(_xlfn.XMATCH($B2183,Language!$A$6:$E$6)),0,IF(ISNUMBER(_xlfn.XMATCH($B2183,Language!$A$29:$E$29)),'Lista de Prestatarios'!$B$3,VLOOKUP(B2183,'Lista de Prestatarios'!$A$2:$B$500,2,FALSE))),"")</f>
        <v/>
      </c>
      <c r="P2183" s="58" t="str">
        <f>IF(B2183&lt;&gt;"",IF(OR(D2183&gt;0,G2183&gt;0),COUNTIF($B$2:B2183,B2183),COUNTIFS($B$2:B2183,B2183,$E$2:E2183,"&gt;0")),"")</f>
        <v/>
      </c>
    </row>
    <row r="2184" spans="1:16" x14ac:dyDescent="0.35">
      <c r="A2184" s="51" t="str">
        <f t="shared" si="102"/>
        <v/>
      </c>
      <c r="B2184" s="102"/>
      <c r="C2184" s="4"/>
      <c r="D2184" s="14"/>
      <c r="E2184" s="14"/>
      <c r="F2184" s="14"/>
      <c r="G2184" s="82"/>
      <c r="H2184" s="107" t="str">
        <f>IF(B2184&lt;&gt;"",IF(OR(O2184=0,O2184=999),"",SUMIFS($E$2:E2184,$A$2:A2184,A2184)-SUMIFS($F$2:F2184,$A$2:A2184,A2184)),"")</f>
        <v/>
      </c>
      <c r="I2184" s="109" t="str">
        <f t="shared" si="104"/>
        <v/>
      </c>
      <c r="J2184" s="113"/>
      <c r="K2184" s="90"/>
      <c r="L2184" s="73"/>
      <c r="M2184" s="69" t="str">
        <f>IF(C2184&lt;&gt;"",DailyLog!$S$3,"")</f>
        <v/>
      </c>
      <c r="N2184" s="56" t="str">
        <f t="shared" si="103"/>
        <v/>
      </c>
      <c r="O2184" s="53" t="str">
        <f>IF($B2184&lt;&gt;"",IF(ISNUMBER(_xlfn.XMATCH($B2184,Language!$A$6:$E$6)),0,IF(ISNUMBER(_xlfn.XMATCH($B2184,Language!$A$29:$E$29)),'Lista de Prestatarios'!$B$3,VLOOKUP(B2184,'Lista de Prestatarios'!$A$2:$B$500,2,FALSE))),"")</f>
        <v/>
      </c>
      <c r="P2184" s="58" t="str">
        <f>IF(B2184&lt;&gt;"",IF(OR(D2184&gt;0,G2184&gt;0),COUNTIF($B$2:B2184,B2184),COUNTIFS($B$2:B2184,B2184,$E$2:E2184,"&gt;0")),"")</f>
        <v/>
      </c>
    </row>
    <row r="2185" spans="1:16" x14ac:dyDescent="0.35">
      <c r="A2185" s="51" t="str">
        <f t="shared" si="102"/>
        <v/>
      </c>
      <c r="B2185" s="102"/>
      <c r="C2185" s="4"/>
      <c r="D2185" s="14"/>
      <c r="E2185" s="14"/>
      <c r="F2185" s="14"/>
      <c r="G2185" s="82"/>
      <c r="H2185" s="107" t="str">
        <f>IF(B2185&lt;&gt;"",IF(OR(O2185=0,O2185=999),"",SUMIFS($E$2:E2185,$A$2:A2185,A2185)-SUMIFS($F$2:F2185,$A$2:A2185,A2185)),"")</f>
        <v/>
      </c>
      <c r="I2185" s="109" t="str">
        <f t="shared" si="104"/>
        <v/>
      </c>
      <c r="J2185" s="113"/>
      <c r="K2185" s="90"/>
      <c r="L2185" s="73"/>
      <c r="M2185" s="69" t="str">
        <f>IF(C2185&lt;&gt;"",DailyLog!$S$3,"")</f>
        <v/>
      </c>
      <c r="N2185" s="56" t="str">
        <f t="shared" si="103"/>
        <v/>
      </c>
      <c r="O2185" s="53" t="str">
        <f>IF($B2185&lt;&gt;"",IF(ISNUMBER(_xlfn.XMATCH($B2185,Language!$A$6:$E$6)),0,IF(ISNUMBER(_xlfn.XMATCH($B2185,Language!$A$29:$E$29)),'Lista de Prestatarios'!$B$3,VLOOKUP(B2185,'Lista de Prestatarios'!$A$2:$B$500,2,FALSE))),"")</f>
        <v/>
      </c>
      <c r="P2185" s="58" t="str">
        <f>IF(B2185&lt;&gt;"",IF(OR(D2185&gt;0,G2185&gt;0),COUNTIF($B$2:B2185,B2185),COUNTIFS($B$2:B2185,B2185,$E$2:E2185,"&gt;0")),"")</f>
        <v/>
      </c>
    </row>
    <row r="2186" spans="1:16" x14ac:dyDescent="0.35">
      <c r="A2186" s="51" t="str">
        <f t="shared" si="102"/>
        <v/>
      </c>
      <c r="B2186" s="102"/>
      <c r="C2186" s="4"/>
      <c r="D2186" s="14"/>
      <c r="E2186" s="14"/>
      <c r="F2186" s="14"/>
      <c r="G2186" s="82"/>
      <c r="H2186" s="107" t="str">
        <f>IF(B2186&lt;&gt;"",IF(OR(O2186=0,O2186=999),"",SUMIFS($E$2:E2186,$A$2:A2186,A2186)-SUMIFS($F$2:F2186,$A$2:A2186,A2186)),"")</f>
        <v/>
      </c>
      <c r="I2186" s="109" t="str">
        <f t="shared" si="104"/>
        <v/>
      </c>
      <c r="J2186" s="113"/>
      <c r="K2186" s="90"/>
      <c r="L2186" s="73"/>
      <c r="M2186" s="69" t="str">
        <f>IF(C2186&lt;&gt;"",DailyLog!$S$3,"")</f>
        <v/>
      </c>
      <c r="N2186" s="56" t="str">
        <f t="shared" si="103"/>
        <v/>
      </c>
      <c r="O2186" s="53" t="str">
        <f>IF($B2186&lt;&gt;"",IF(ISNUMBER(_xlfn.XMATCH($B2186,Language!$A$6:$E$6)),0,IF(ISNUMBER(_xlfn.XMATCH($B2186,Language!$A$29:$E$29)),'Lista de Prestatarios'!$B$3,VLOOKUP(B2186,'Lista de Prestatarios'!$A$2:$B$500,2,FALSE))),"")</f>
        <v/>
      </c>
      <c r="P2186" s="58" t="str">
        <f>IF(B2186&lt;&gt;"",IF(OR(D2186&gt;0,G2186&gt;0),COUNTIF($B$2:B2186,B2186),COUNTIFS($B$2:B2186,B2186,$E$2:E2186,"&gt;0")),"")</f>
        <v/>
      </c>
    </row>
    <row r="2187" spans="1:16" x14ac:dyDescent="0.35">
      <c r="A2187" s="51" t="str">
        <f t="shared" si="102"/>
        <v/>
      </c>
      <c r="B2187" s="102"/>
      <c r="C2187" s="4"/>
      <c r="D2187" s="14"/>
      <c r="E2187" s="14"/>
      <c r="F2187" s="14"/>
      <c r="G2187" s="82"/>
      <c r="H2187" s="107" t="str">
        <f>IF(B2187&lt;&gt;"",IF(OR(O2187=0,O2187=999),"",SUMIFS($E$2:E2187,$A$2:A2187,A2187)-SUMIFS($F$2:F2187,$A$2:A2187,A2187)),"")</f>
        <v/>
      </c>
      <c r="I2187" s="109" t="str">
        <f t="shared" si="104"/>
        <v/>
      </c>
      <c r="J2187" s="113"/>
      <c r="K2187" s="90"/>
      <c r="L2187" s="73"/>
      <c r="M2187" s="69" t="str">
        <f>IF(C2187&lt;&gt;"",DailyLog!$S$3,"")</f>
        <v/>
      </c>
      <c r="N2187" s="56" t="str">
        <f t="shared" si="103"/>
        <v/>
      </c>
      <c r="O2187" s="53" t="str">
        <f>IF($B2187&lt;&gt;"",IF(ISNUMBER(_xlfn.XMATCH($B2187,Language!$A$6:$E$6)),0,IF(ISNUMBER(_xlfn.XMATCH($B2187,Language!$A$29:$E$29)),'Lista de Prestatarios'!$B$3,VLOOKUP(B2187,'Lista de Prestatarios'!$A$2:$B$500,2,FALSE))),"")</f>
        <v/>
      </c>
      <c r="P2187" s="58" t="str">
        <f>IF(B2187&lt;&gt;"",IF(OR(D2187&gt;0,G2187&gt;0),COUNTIF($B$2:B2187,B2187),COUNTIFS($B$2:B2187,B2187,$E$2:E2187,"&gt;0")),"")</f>
        <v/>
      </c>
    </row>
    <row r="2188" spans="1:16" x14ac:dyDescent="0.35">
      <c r="A2188" s="51" t="str">
        <f t="shared" si="102"/>
        <v/>
      </c>
      <c r="B2188" s="102"/>
      <c r="C2188" s="4"/>
      <c r="D2188" s="14"/>
      <c r="E2188" s="14"/>
      <c r="F2188" s="14"/>
      <c r="G2188" s="82"/>
      <c r="H2188" s="107" t="str">
        <f>IF(B2188&lt;&gt;"",IF(OR(O2188=0,O2188=999),"",SUMIFS($E$2:E2188,$A$2:A2188,A2188)-SUMIFS($F$2:F2188,$A$2:A2188,A2188)),"")</f>
        <v/>
      </c>
      <c r="I2188" s="109" t="str">
        <f t="shared" si="104"/>
        <v/>
      </c>
      <c r="J2188" s="113"/>
      <c r="K2188" s="90"/>
      <c r="L2188" s="73"/>
      <c r="M2188" s="69" t="str">
        <f>IF(C2188&lt;&gt;"",DailyLog!$S$3,"")</f>
        <v/>
      </c>
      <c r="N2188" s="56" t="str">
        <f t="shared" si="103"/>
        <v/>
      </c>
      <c r="O2188" s="53" t="str">
        <f>IF($B2188&lt;&gt;"",IF(ISNUMBER(_xlfn.XMATCH($B2188,Language!$A$6:$E$6)),0,IF(ISNUMBER(_xlfn.XMATCH($B2188,Language!$A$29:$E$29)),'Lista de Prestatarios'!$B$3,VLOOKUP(B2188,'Lista de Prestatarios'!$A$2:$B$500,2,FALSE))),"")</f>
        <v/>
      </c>
      <c r="P2188" s="58" t="str">
        <f>IF(B2188&lt;&gt;"",IF(OR(D2188&gt;0,G2188&gt;0),COUNTIF($B$2:B2188,B2188),COUNTIFS($B$2:B2188,B2188,$E$2:E2188,"&gt;0")),"")</f>
        <v/>
      </c>
    </row>
    <row r="2189" spans="1:16" x14ac:dyDescent="0.35">
      <c r="A2189" s="51" t="str">
        <f t="shared" si="102"/>
        <v/>
      </c>
      <c r="B2189" s="102"/>
      <c r="C2189" s="4"/>
      <c r="D2189" s="14"/>
      <c r="E2189" s="14"/>
      <c r="F2189" s="14"/>
      <c r="G2189" s="82"/>
      <c r="H2189" s="107" t="str">
        <f>IF(B2189&lt;&gt;"",IF(OR(O2189=0,O2189=999),"",SUMIFS($E$2:E2189,$A$2:A2189,A2189)-SUMIFS($F$2:F2189,$A$2:A2189,A2189)),"")</f>
        <v/>
      </c>
      <c r="I2189" s="109" t="str">
        <f t="shared" si="104"/>
        <v/>
      </c>
      <c r="J2189" s="113"/>
      <c r="K2189" s="90"/>
      <c r="L2189" s="73"/>
      <c r="M2189" s="69" t="str">
        <f>IF(C2189&lt;&gt;"",DailyLog!$S$3,"")</f>
        <v/>
      </c>
      <c r="N2189" s="56" t="str">
        <f t="shared" si="103"/>
        <v/>
      </c>
      <c r="O2189" s="53" t="str">
        <f>IF($B2189&lt;&gt;"",IF(ISNUMBER(_xlfn.XMATCH($B2189,Language!$A$6:$E$6)),0,IF(ISNUMBER(_xlfn.XMATCH($B2189,Language!$A$29:$E$29)),'Lista de Prestatarios'!$B$3,VLOOKUP(B2189,'Lista de Prestatarios'!$A$2:$B$500,2,FALSE))),"")</f>
        <v/>
      </c>
      <c r="P2189" s="58" t="str">
        <f>IF(B2189&lt;&gt;"",IF(OR(D2189&gt;0,G2189&gt;0),COUNTIF($B$2:B2189,B2189),COUNTIFS($B$2:B2189,B2189,$E$2:E2189,"&gt;0")),"")</f>
        <v/>
      </c>
    </row>
    <row r="2190" spans="1:16" x14ac:dyDescent="0.35">
      <c r="A2190" s="51" t="str">
        <f t="shared" si="102"/>
        <v/>
      </c>
      <c r="B2190" s="102"/>
      <c r="C2190" s="4"/>
      <c r="D2190" s="14"/>
      <c r="E2190" s="14"/>
      <c r="F2190" s="14"/>
      <c r="G2190" s="82"/>
      <c r="H2190" s="107" t="str">
        <f>IF(B2190&lt;&gt;"",IF(OR(O2190=0,O2190=999),"",SUMIFS($E$2:E2190,$A$2:A2190,A2190)-SUMIFS($F$2:F2190,$A$2:A2190,A2190)),"")</f>
        <v/>
      </c>
      <c r="I2190" s="109" t="str">
        <f t="shared" si="104"/>
        <v/>
      </c>
      <c r="J2190" s="113"/>
      <c r="K2190" s="90"/>
      <c r="L2190" s="73"/>
      <c r="M2190" s="69" t="str">
        <f>IF(C2190&lt;&gt;"",DailyLog!$S$3,"")</f>
        <v/>
      </c>
      <c r="N2190" s="56" t="str">
        <f t="shared" si="103"/>
        <v/>
      </c>
      <c r="O2190" s="53" t="str">
        <f>IF($B2190&lt;&gt;"",IF(ISNUMBER(_xlfn.XMATCH($B2190,Language!$A$6:$E$6)),0,IF(ISNUMBER(_xlfn.XMATCH($B2190,Language!$A$29:$E$29)),'Lista de Prestatarios'!$B$3,VLOOKUP(B2190,'Lista de Prestatarios'!$A$2:$B$500,2,FALSE))),"")</f>
        <v/>
      </c>
      <c r="P2190" s="58" t="str">
        <f>IF(B2190&lt;&gt;"",IF(OR(D2190&gt;0,G2190&gt;0),COUNTIF($B$2:B2190,B2190),COUNTIFS($B$2:B2190,B2190,$E$2:E2190,"&gt;0")),"")</f>
        <v/>
      </c>
    </row>
    <row r="2191" spans="1:16" x14ac:dyDescent="0.35">
      <c r="A2191" s="51" t="str">
        <f t="shared" si="102"/>
        <v/>
      </c>
      <c r="B2191" s="102"/>
      <c r="C2191" s="4"/>
      <c r="D2191" s="14"/>
      <c r="E2191" s="14"/>
      <c r="F2191" s="14"/>
      <c r="G2191" s="82"/>
      <c r="H2191" s="107" t="str">
        <f>IF(B2191&lt;&gt;"",IF(OR(O2191=0,O2191=999),"",SUMIFS($E$2:E2191,$A$2:A2191,A2191)-SUMIFS($F$2:F2191,$A$2:A2191,A2191)),"")</f>
        <v/>
      </c>
      <c r="I2191" s="109" t="str">
        <f t="shared" si="104"/>
        <v/>
      </c>
      <c r="J2191" s="113"/>
      <c r="K2191" s="90"/>
      <c r="L2191" s="73"/>
      <c r="M2191" s="69" t="str">
        <f>IF(C2191&lt;&gt;"",DailyLog!$S$3,"")</f>
        <v/>
      </c>
      <c r="N2191" s="56" t="str">
        <f t="shared" si="103"/>
        <v/>
      </c>
      <c r="O2191" s="53" t="str">
        <f>IF($B2191&lt;&gt;"",IF(ISNUMBER(_xlfn.XMATCH($B2191,Language!$A$6:$E$6)),0,IF(ISNUMBER(_xlfn.XMATCH($B2191,Language!$A$29:$E$29)),'Lista de Prestatarios'!$B$3,VLOOKUP(B2191,'Lista de Prestatarios'!$A$2:$B$500,2,FALSE))),"")</f>
        <v/>
      </c>
      <c r="P2191" s="58" t="str">
        <f>IF(B2191&lt;&gt;"",IF(OR(D2191&gt;0,G2191&gt;0),COUNTIF($B$2:B2191,B2191),COUNTIFS($B$2:B2191,B2191,$E$2:E2191,"&gt;0")),"")</f>
        <v/>
      </c>
    </row>
    <row r="2192" spans="1:16" x14ac:dyDescent="0.35">
      <c r="A2192" s="51" t="str">
        <f t="shared" si="102"/>
        <v/>
      </c>
      <c r="B2192" s="102"/>
      <c r="C2192" s="4"/>
      <c r="D2192" s="14"/>
      <c r="E2192" s="14"/>
      <c r="F2192" s="14"/>
      <c r="G2192" s="82"/>
      <c r="H2192" s="107" t="str">
        <f>IF(B2192&lt;&gt;"",IF(OR(O2192=0,O2192=999),"",SUMIFS($E$2:E2192,$A$2:A2192,A2192)-SUMIFS($F$2:F2192,$A$2:A2192,A2192)),"")</f>
        <v/>
      </c>
      <c r="I2192" s="109" t="str">
        <f t="shared" si="104"/>
        <v/>
      </c>
      <c r="J2192" s="113"/>
      <c r="K2192" s="90"/>
      <c r="L2192" s="73"/>
      <c r="M2192" s="69" t="str">
        <f>IF(C2192&lt;&gt;"",DailyLog!$S$3,"")</f>
        <v/>
      </c>
      <c r="N2192" s="56" t="str">
        <f t="shared" si="103"/>
        <v/>
      </c>
      <c r="O2192" s="53" t="str">
        <f>IF($B2192&lt;&gt;"",IF(ISNUMBER(_xlfn.XMATCH($B2192,Language!$A$6:$E$6)),0,IF(ISNUMBER(_xlfn.XMATCH($B2192,Language!$A$29:$E$29)),'Lista de Prestatarios'!$B$3,VLOOKUP(B2192,'Lista de Prestatarios'!$A$2:$B$500,2,FALSE))),"")</f>
        <v/>
      </c>
      <c r="P2192" s="58" t="str">
        <f>IF(B2192&lt;&gt;"",IF(OR(D2192&gt;0,G2192&gt;0),COUNTIF($B$2:B2192,B2192),COUNTIFS($B$2:B2192,B2192,$E$2:E2192,"&gt;0")),"")</f>
        <v/>
      </c>
    </row>
    <row r="2193" spans="1:16" x14ac:dyDescent="0.35">
      <c r="A2193" s="51" t="str">
        <f t="shared" si="102"/>
        <v/>
      </c>
      <c r="B2193" s="102"/>
      <c r="C2193" s="4"/>
      <c r="D2193" s="14"/>
      <c r="E2193" s="14"/>
      <c r="F2193" s="14"/>
      <c r="G2193" s="82"/>
      <c r="H2193" s="107" t="str">
        <f>IF(B2193&lt;&gt;"",IF(OR(O2193=0,O2193=999),"",SUMIFS($E$2:E2193,$A$2:A2193,A2193)-SUMIFS($F$2:F2193,$A$2:A2193,A2193)),"")</f>
        <v/>
      </c>
      <c r="I2193" s="109" t="str">
        <f t="shared" si="104"/>
        <v/>
      </c>
      <c r="J2193" s="113"/>
      <c r="K2193" s="90"/>
      <c r="L2193" s="73"/>
      <c r="M2193" s="69" t="str">
        <f>IF(C2193&lt;&gt;"",DailyLog!$S$3,"")</f>
        <v/>
      </c>
      <c r="N2193" s="56" t="str">
        <f t="shared" si="103"/>
        <v/>
      </c>
      <c r="O2193" s="53" t="str">
        <f>IF($B2193&lt;&gt;"",IF(ISNUMBER(_xlfn.XMATCH($B2193,Language!$A$6:$E$6)),0,IF(ISNUMBER(_xlfn.XMATCH($B2193,Language!$A$29:$E$29)),'Lista de Prestatarios'!$B$3,VLOOKUP(B2193,'Lista de Prestatarios'!$A$2:$B$500,2,FALSE))),"")</f>
        <v/>
      </c>
      <c r="P2193" s="58" t="str">
        <f>IF(B2193&lt;&gt;"",IF(OR(D2193&gt;0,G2193&gt;0),COUNTIF($B$2:B2193,B2193),COUNTIFS($B$2:B2193,B2193,$E$2:E2193,"&gt;0")),"")</f>
        <v/>
      </c>
    </row>
    <row r="2194" spans="1:16" x14ac:dyDescent="0.35">
      <c r="A2194" s="51" t="str">
        <f t="shared" si="102"/>
        <v/>
      </c>
      <c r="B2194" s="102"/>
      <c r="C2194" s="4"/>
      <c r="D2194" s="14"/>
      <c r="E2194" s="14"/>
      <c r="F2194" s="14"/>
      <c r="G2194" s="82"/>
      <c r="H2194" s="107" t="str">
        <f>IF(B2194&lt;&gt;"",IF(OR(O2194=0,O2194=999),"",SUMIFS($E$2:E2194,$A$2:A2194,A2194)-SUMIFS($F$2:F2194,$A$2:A2194,A2194)),"")</f>
        <v/>
      </c>
      <c r="I2194" s="109" t="str">
        <f t="shared" si="104"/>
        <v/>
      </c>
      <c r="J2194" s="113"/>
      <c r="K2194" s="90"/>
      <c r="L2194" s="73"/>
      <c r="M2194" s="69" t="str">
        <f>IF(C2194&lt;&gt;"",DailyLog!$S$3,"")</f>
        <v/>
      </c>
      <c r="N2194" s="56" t="str">
        <f t="shared" si="103"/>
        <v/>
      </c>
      <c r="O2194" s="53" t="str">
        <f>IF($B2194&lt;&gt;"",IF(ISNUMBER(_xlfn.XMATCH($B2194,Language!$A$6:$E$6)),0,IF(ISNUMBER(_xlfn.XMATCH($B2194,Language!$A$29:$E$29)),'Lista de Prestatarios'!$B$3,VLOOKUP(B2194,'Lista de Prestatarios'!$A$2:$B$500,2,FALSE))),"")</f>
        <v/>
      </c>
      <c r="P2194" s="58" t="str">
        <f>IF(B2194&lt;&gt;"",IF(OR(D2194&gt;0,G2194&gt;0),COUNTIF($B$2:B2194,B2194),COUNTIFS($B$2:B2194,B2194,$E$2:E2194,"&gt;0")),"")</f>
        <v/>
      </c>
    </row>
    <row r="2195" spans="1:16" x14ac:dyDescent="0.35">
      <c r="A2195" s="51" t="str">
        <f t="shared" si="102"/>
        <v/>
      </c>
      <c r="B2195" s="102"/>
      <c r="C2195" s="4"/>
      <c r="D2195" s="14"/>
      <c r="E2195" s="14"/>
      <c r="F2195" s="14"/>
      <c r="G2195" s="82"/>
      <c r="H2195" s="107" t="str">
        <f>IF(B2195&lt;&gt;"",IF(OR(O2195=0,O2195=999),"",SUMIFS($E$2:E2195,$A$2:A2195,A2195)-SUMIFS($F$2:F2195,$A$2:A2195,A2195)),"")</f>
        <v/>
      </c>
      <c r="I2195" s="109" t="str">
        <f t="shared" si="104"/>
        <v/>
      </c>
      <c r="J2195" s="113"/>
      <c r="K2195" s="90"/>
      <c r="L2195" s="73"/>
      <c r="M2195" s="69" t="str">
        <f>IF(C2195&lt;&gt;"",DailyLog!$S$3,"")</f>
        <v/>
      </c>
      <c r="N2195" s="56" t="str">
        <f t="shared" si="103"/>
        <v/>
      </c>
      <c r="O2195" s="53" t="str">
        <f>IF($B2195&lt;&gt;"",IF(ISNUMBER(_xlfn.XMATCH($B2195,Language!$A$6:$E$6)),0,IF(ISNUMBER(_xlfn.XMATCH($B2195,Language!$A$29:$E$29)),'Lista de Prestatarios'!$B$3,VLOOKUP(B2195,'Lista de Prestatarios'!$A$2:$B$500,2,FALSE))),"")</f>
        <v/>
      </c>
      <c r="P2195" s="58" t="str">
        <f>IF(B2195&lt;&gt;"",IF(OR(D2195&gt;0,G2195&gt;0),COUNTIF($B$2:B2195,B2195),COUNTIFS($B$2:B2195,B2195,$E$2:E2195,"&gt;0")),"")</f>
        <v/>
      </c>
    </row>
    <row r="2196" spans="1:16" x14ac:dyDescent="0.35">
      <c r="A2196" s="51" t="str">
        <f t="shared" si="102"/>
        <v/>
      </c>
      <c r="B2196" s="102"/>
      <c r="C2196" s="4"/>
      <c r="D2196" s="14"/>
      <c r="E2196" s="14"/>
      <c r="F2196" s="14"/>
      <c r="G2196" s="82"/>
      <c r="H2196" s="107" t="str">
        <f>IF(B2196&lt;&gt;"",IF(OR(O2196=0,O2196=999),"",SUMIFS($E$2:E2196,$A$2:A2196,A2196)-SUMIFS($F$2:F2196,$A$2:A2196,A2196)),"")</f>
        <v/>
      </c>
      <c r="I2196" s="109" t="str">
        <f t="shared" si="104"/>
        <v/>
      </c>
      <c r="J2196" s="113"/>
      <c r="K2196" s="90"/>
      <c r="L2196" s="73"/>
      <c r="M2196" s="69" t="str">
        <f>IF(C2196&lt;&gt;"",DailyLog!$S$3,"")</f>
        <v/>
      </c>
      <c r="N2196" s="56" t="str">
        <f t="shared" si="103"/>
        <v/>
      </c>
      <c r="O2196" s="53" t="str">
        <f>IF($B2196&lt;&gt;"",IF(ISNUMBER(_xlfn.XMATCH($B2196,Language!$A$6:$E$6)),0,IF(ISNUMBER(_xlfn.XMATCH($B2196,Language!$A$29:$E$29)),'Lista de Prestatarios'!$B$3,VLOOKUP(B2196,'Lista de Prestatarios'!$A$2:$B$500,2,FALSE))),"")</f>
        <v/>
      </c>
      <c r="P2196" s="58" t="str">
        <f>IF(B2196&lt;&gt;"",IF(OR(D2196&gt;0,G2196&gt;0),COUNTIF($B$2:B2196,B2196),COUNTIFS($B$2:B2196,B2196,$E$2:E2196,"&gt;0")),"")</f>
        <v/>
      </c>
    </row>
    <row r="2197" spans="1:16" x14ac:dyDescent="0.35">
      <c r="A2197" s="51" t="str">
        <f t="shared" si="102"/>
        <v/>
      </c>
      <c r="B2197" s="102"/>
      <c r="C2197" s="4"/>
      <c r="D2197" s="14"/>
      <c r="E2197" s="14"/>
      <c r="F2197" s="14"/>
      <c r="G2197" s="82"/>
      <c r="H2197" s="107" t="str">
        <f>IF(B2197&lt;&gt;"",IF(OR(O2197=0,O2197=999),"",SUMIFS($E$2:E2197,$A$2:A2197,A2197)-SUMIFS($F$2:F2197,$A$2:A2197,A2197)),"")</f>
        <v/>
      </c>
      <c r="I2197" s="109" t="str">
        <f t="shared" si="104"/>
        <v/>
      </c>
      <c r="J2197" s="113"/>
      <c r="K2197" s="90"/>
      <c r="L2197" s="73"/>
      <c r="M2197" s="69" t="str">
        <f>IF(C2197&lt;&gt;"",DailyLog!$S$3,"")</f>
        <v/>
      </c>
      <c r="N2197" s="56" t="str">
        <f t="shared" si="103"/>
        <v/>
      </c>
      <c r="O2197" s="53" t="str">
        <f>IF($B2197&lt;&gt;"",IF(ISNUMBER(_xlfn.XMATCH($B2197,Language!$A$6:$E$6)),0,IF(ISNUMBER(_xlfn.XMATCH($B2197,Language!$A$29:$E$29)),'Lista de Prestatarios'!$B$3,VLOOKUP(B2197,'Lista de Prestatarios'!$A$2:$B$500,2,FALSE))),"")</f>
        <v/>
      </c>
      <c r="P2197" s="58" t="str">
        <f>IF(B2197&lt;&gt;"",IF(OR(D2197&gt;0,G2197&gt;0),COUNTIF($B$2:B2197,B2197),COUNTIFS($B$2:B2197,B2197,$E$2:E2197,"&gt;0")),"")</f>
        <v/>
      </c>
    </row>
    <row r="2198" spans="1:16" x14ac:dyDescent="0.35">
      <c r="A2198" s="51" t="str">
        <f t="shared" si="102"/>
        <v/>
      </c>
      <c r="B2198" s="102"/>
      <c r="C2198" s="4"/>
      <c r="D2198" s="14"/>
      <c r="E2198" s="14"/>
      <c r="F2198" s="14"/>
      <c r="G2198" s="82"/>
      <c r="H2198" s="107" t="str">
        <f>IF(B2198&lt;&gt;"",IF(OR(O2198=0,O2198=999),"",SUMIFS($E$2:E2198,$A$2:A2198,A2198)-SUMIFS($F$2:F2198,$A$2:A2198,A2198)),"")</f>
        <v/>
      </c>
      <c r="I2198" s="109" t="str">
        <f t="shared" si="104"/>
        <v/>
      </c>
      <c r="J2198" s="113"/>
      <c r="K2198" s="90"/>
      <c r="L2198" s="73"/>
      <c r="M2198" s="69" t="str">
        <f>IF(C2198&lt;&gt;"",DailyLog!$S$3,"")</f>
        <v/>
      </c>
      <c r="N2198" s="56" t="str">
        <f t="shared" si="103"/>
        <v/>
      </c>
      <c r="O2198" s="53" t="str">
        <f>IF($B2198&lt;&gt;"",IF(ISNUMBER(_xlfn.XMATCH($B2198,Language!$A$6:$E$6)),0,IF(ISNUMBER(_xlfn.XMATCH($B2198,Language!$A$29:$E$29)),'Lista de Prestatarios'!$B$3,VLOOKUP(B2198,'Lista de Prestatarios'!$A$2:$B$500,2,FALSE))),"")</f>
        <v/>
      </c>
      <c r="P2198" s="58" t="str">
        <f>IF(B2198&lt;&gt;"",IF(OR(D2198&gt;0,G2198&gt;0),COUNTIF($B$2:B2198,B2198),COUNTIFS($B$2:B2198,B2198,$E$2:E2198,"&gt;0")),"")</f>
        <v/>
      </c>
    </row>
    <row r="2199" spans="1:16" x14ac:dyDescent="0.35">
      <c r="A2199" s="51" t="str">
        <f t="shared" si="102"/>
        <v/>
      </c>
      <c r="B2199" s="102"/>
      <c r="C2199" s="4"/>
      <c r="D2199" s="14"/>
      <c r="E2199" s="14"/>
      <c r="F2199" s="14"/>
      <c r="G2199" s="82"/>
      <c r="H2199" s="107" t="str">
        <f>IF(B2199&lt;&gt;"",IF(OR(O2199=0,O2199=999),"",SUMIFS($E$2:E2199,$A$2:A2199,A2199)-SUMIFS($F$2:F2199,$A$2:A2199,A2199)),"")</f>
        <v/>
      </c>
      <c r="I2199" s="109" t="str">
        <f t="shared" si="104"/>
        <v/>
      </c>
      <c r="J2199" s="113"/>
      <c r="K2199" s="90"/>
      <c r="L2199" s="73"/>
      <c r="M2199" s="69" t="str">
        <f>IF(C2199&lt;&gt;"",DailyLog!$S$3,"")</f>
        <v/>
      </c>
      <c r="N2199" s="56" t="str">
        <f t="shared" si="103"/>
        <v/>
      </c>
      <c r="O2199" s="53" t="str">
        <f>IF($B2199&lt;&gt;"",IF(ISNUMBER(_xlfn.XMATCH($B2199,Language!$A$6:$E$6)),0,IF(ISNUMBER(_xlfn.XMATCH($B2199,Language!$A$29:$E$29)),'Lista de Prestatarios'!$B$3,VLOOKUP(B2199,'Lista de Prestatarios'!$A$2:$B$500,2,FALSE))),"")</f>
        <v/>
      </c>
      <c r="P2199" s="58" t="str">
        <f>IF(B2199&lt;&gt;"",IF(OR(D2199&gt;0,G2199&gt;0),COUNTIF($B$2:B2199,B2199),COUNTIFS($B$2:B2199,B2199,$E$2:E2199,"&gt;0")),"")</f>
        <v/>
      </c>
    </row>
    <row r="2200" spans="1:16" x14ac:dyDescent="0.35">
      <c r="A2200" s="51" t="str">
        <f t="shared" si="102"/>
        <v/>
      </c>
      <c r="B2200" s="102"/>
      <c r="C2200" s="4"/>
      <c r="D2200" s="14"/>
      <c r="E2200" s="14"/>
      <c r="F2200" s="14"/>
      <c r="G2200" s="82"/>
      <c r="H2200" s="107" t="str">
        <f>IF(B2200&lt;&gt;"",IF(OR(O2200=0,O2200=999),"",SUMIFS($E$2:E2200,$A$2:A2200,A2200)-SUMIFS($F$2:F2200,$A$2:A2200,A2200)),"")</f>
        <v/>
      </c>
      <c r="I2200" s="109" t="str">
        <f t="shared" si="104"/>
        <v/>
      </c>
      <c r="J2200" s="113"/>
      <c r="K2200" s="90"/>
      <c r="L2200" s="73"/>
      <c r="M2200" s="69" t="str">
        <f>IF(C2200&lt;&gt;"",DailyLog!$S$3,"")</f>
        <v/>
      </c>
      <c r="N2200" s="56" t="str">
        <f t="shared" si="103"/>
        <v/>
      </c>
      <c r="O2200" s="53" t="str">
        <f>IF($B2200&lt;&gt;"",IF(ISNUMBER(_xlfn.XMATCH($B2200,Language!$A$6:$E$6)),0,IF(ISNUMBER(_xlfn.XMATCH($B2200,Language!$A$29:$E$29)),'Lista de Prestatarios'!$B$3,VLOOKUP(B2200,'Lista de Prestatarios'!$A$2:$B$500,2,FALSE))),"")</f>
        <v/>
      </c>
      <c r="P2200" s="58" t="str">
        <f>IF(B2200&lt;&gt;"",IF(OR(D2200&gt;0,G2200&gt;0),COUNTIF($B$2:B2200,B2200),COUNTIFS($B$2:B2200,B2200,$E$2:E2200,"&gt;0")),"")</f>
        <v/>
      </c>
    </row>
    <row r="2201" spans="1:16" x14ac:dyDescent="0.35">
      <c r="A2201" s="51" t="str">
        <f t="shared" si="102"/>
        <v/>
      </c>
      <c r="B2201" s="102"/>
      <c r="C2201" s="4"/>
      <c r="D2201" s="14"/>
      <c r="E2201" s="14"/>
      <c r="F2201" s="14"/>
      <c r="G2201" s="82"/>
      <c r="H2201" s="107" t="str">
        <f>IF(B2201&lt;&gt;"",IF(OR(O2201=0,O2201=999),"",SUMIFS($E$2:E2201,$A$2:A2201,A2201)-SUMIFS($F$2:F2201,$A$2:A2201,A2201)),"")</f>
        <v/>
      </c>
      <c r="I2201" s="109" t="str">
        <f t="shared" si="104"/>
        <v/>
      </c>
      <c r="J2201" s="113"/>
      <c r="K2201" s="90"/>
      <c r="L2201" s="73"/>
      <c r="M2201" s="69" t="str">
        <f>IF(C2201&lt;&gt;"",DailyLog!$S$3,"")</f>
        <v/>
      </c>
      <c r="N2201" s="56" t="str">
        <f t="shared" si="103"/>
        <v/>
      </c>
      <c r="O2201" s="53" t="str">
        <f>IF($B2201&lt;&gt;"",IF(ISNUMBER(_xlfn.XMATCH($B2201,Language!$A$6:$E$6)),0,IF(ISNUMBER(_xlfn.XMATCH($B2201,Language!$A$29:$E$29)),'Lista de Prestatarios'!$B$3,VLOOKUP(B2201,'Lista de Prestatarios'!$A$2:$B$500,2,FALSE))),"")</f>
        <v/>
      </c>
      <c r="P2201" s="58" t="str">
        <f>IF(B2201&lt;&gt;"",IF(OR(D2201&gt;0,G2201&gt;0),COUNTIF($B$2:B2201,B2201),COUNTIFS($B$2:B2201,B2201,$E$2:E2201,"&gt;0")),"")</f>
        <v/>
      </c>
    </row>
    <row r="2202" spans="1:16" x14ac:dyDescent="0.35">
      <c r="A2202" s="51" t="str">
        <f t="shared" si="102"/>
        <v/>
      </c>
      <c r="B2202" s="102"/>
      <c r="C2202" s="4"/>
      <c r="D2202" s="14"/>
      <c r="E2202" s="14"/>
      <c r="F2202" s="14"/>
      <c r="G2202" s="82"/>
      <c r="H2202" s="107" t="str">
        <f>IF(B2202&lt;&gt;"",IF(OR(O2202=0,O2202=999),"",SUMIFS($E$2:E2202,$A$2:A2202,A2202)-SUMIFS($F$2:F2202,$A$2:A2202,A2202)),"")</f>
        <v/>
      </c>
      <c r="I2202" s="109" t="str">
        <f t="shared" si="104"/>
        <v/>
      </c>
      <c r="J2202" s="113"/>
      <c r="K2202" s="90"/>
      <c r="L2202" s="73"/>
      <c r="M2202" s="69" t="str">
        <f>IF(C2202&lt;&gt;"",DailyLog!$S$3,"")</f>
        <v/>
      </c>
      <c r="N2202" s="56" t="str">
        <f t="shared" si="103"/>
        <v/>
      </c>
      <c r="O2202" s="53" t="str">
        <f>IF($B2202&lt;&gt;"",IF(ISNUMBER(_xlfn.XMATCH($B2202,Language!$A$6:$E$6)),0,IF(ISNUMBER(_xlfn.XMATCH($B2202,Language!$A$29:$E$29)),'Lista de Prestatarios'!$B$3,VLOOKUP(B2202,'Lista de Prestatarios'!$A$2:$B$500,2,FALSE))),"")</f>
        <v/>
      </c>
      <c r="P2202" s="58" t="str">
        <f>IF(B2202&lt;&gt;"",IF(OR(D2202&gt;0,G2202&gt;0),COUNTIF($B$2:B2202,B2202),COUNTIFS($B$2:B2202,B2202,$E$2:E2202,"&gt;0")),"")</f>
        <v/>
      </c>
    </row>
    <row r="2203" spans="1:16" x14ac:dyDescent="0.35">
      <c r="A2203" s="51" t="str">
        <f t="shared" si="102"/>
        <v/>
      </c>
      <c r="B2203" s="102"/>
      <c r="C2203" s="4"/>
      <c r="D2203" s="14"/>
      <c r="E2203" s="14"/>
      <c r="F2203" s="14"/>
      <c r="G2203" s="82"/>
      <c r="H2203" s="107" t="str">
        <f>IF(B2203&lt;&gt;"",IF(OR(O2203=0,O2203=999),"",SUMIFS($E$2:E2203,$A$2:A2203,A2203)-SUMIFS($F$2:F2203,$A$2:A2203,A2203)),"")</f>
        <v/>
      </c>
      <c r="I2203" s="109" t="str">
        <f t="shared" si="104"/>
        <v/>
      </c>
      <c r="J2203" s="113"/>
      <c r="K2203" s="90"/>
      <c r="L2203" s="73"/>
      <c r="M2203" s="69" t="str">
        <f>IF(C2203&lt;&gt;"",DailyLog!$S$3,"")</f>
        <v/>
      </c>
      <c r="N2203" s="56" t="str">
        <f t="shared" si="103"/>
        <v/>
      </c>
      <c r="O2203" s="53" t="str">
        <f>IF($B2203&lt;&gt;"",IF(ISNUMBER(_xlfn.XMATCH($B2203,Language!$A$6:$E$6)),0,IF(ISNUMBER(_xlfn.XMATCH($B2203,Language!$A$29:$E$29)),'Lista de Prestatarios'!$B$3,VLOOKUP(B2203,'Lista de Prestatarios'!$A$2:$B$500,2,FALSE))),"")</f>
        <v/>
      </c>
      <c r="P2203" s="58" t="str">
        <f>IF(B2203&lt;&gt;"",IF(OR(D2203&gt;0,G2203&gt;0),COUNTIF($B$2:B2203,B2203),COUNTIFS($B$2:B2203,B2203,$E$2:E2203,"&gt;0")),"")</f>
        <v/>
      </c>
    </row>
    <row r="2204" spans="1:16" x14ac:dyDescent="0.35">
      <c r="A2204" s="51" t="str">
        <f t="shared" si="102"/>
        <v/>
      </c>
      <c r="B2204" s="102"/>
      <c r="C2204" s="4"/>
      <c r="D2204" s="14"/>
      <c r="E2204" s="14"/>
      <c r="F2204" s="14"/>
      <c r="G2204" s="82"/>
      <c r="H2204" s="107" t="str">
        <f>IF(B2204&lt;&gt;"",IF(OR(O2204=0,O2204=999),"",SUMIFS($E$2:E2204,$A$2:A2204,A2204)-SUMIFS($F$2:F2204,$A$2:A2204,A2204)),"")</f>
        <v/>
      </c>
      <c r="I2204" s="109" t="str">
        <f t="shared" si="104"/>
        <v/>
      </c>
      <c r="J2204" s="113"/>
      <c r="K2204" s="90"/>
      <c r="L2204" s="73"/>
      <c r="M2204" s="69" t="str">
        <f>IF(C2204&lt;&gt;"",DailyLog!$S$3,"")</f>
        <v/>
      </c>
      <c r="N2204" s="56" t="str">
        <f t="shared" si="103"/>
        <v/>
      </c>
      <c r="O2204" s="53" t="str">
        <f>IF($B2204&lt;&gt;"",IF(ISNUMBER(_xlfn.XMATCH($B2204,Language!$A$6:$E$6)),0,IF(ISNUMBER(_xlfn.XMATCH($B2204,Language!$A$29:$E$29)),'Lista de Prestatarios'!$B$3,VLOOKUP(B2204,'Lista de Prestatarios'!$A$2:$B$500,2,FALSE))),"")</f>
        <v/>
      </c>
      <c r="P2204" s="58" t="str">
        <f>IF(B2204&lt;&gt;"",IF(OR(D2204&gt;0,G2204&gt;0),COUNTIF($B$2:B2204,B2204),COUNTIFS($B$2:B2204,B2204,$E$2:E2204,"&gt;0")),"")</f>
        <v/>
      </c>
    </row>
    <row r="2205" spans="1:16" x14ac:dyDescent="0.35">
      <c r="A2205" s="51" t="str">
        <f t="shared" si="102"/>
        <v/>
      </c>
      <c r="B2205" s="102"/>
      <c r="C2205" s="4"/>
      <c r="D2205" s="14"/>
      <c r="E2205" s="14"/>
      <c r="F2205" s="14"/>
      <c r="G2205" s="82"/>
      <c r="H2205" s="107" t="str">
        <f>IF(B2205&lt;&gt;"",IF(OR(O2205=0,O2205=999),"",SUMIFS($E$2:E2205,$A$2:A2205,A2205)-SUMIFS($F$2:F2205,$A$2:A2205,A2205)),"")</f>
        <v/>
      </c>
      <c r="I2205" s="109" t="str">
        <f t="shared" si="104"/>
        <v/>
      </c>
      <c r="J2205" s="113"/>
      <c r="K2205" s="90"/>
      <c r="L2205" s="73"/>
      <c r="M2205" s="69" t="str">
        <f>IF(C2205&lt;&gt;"",DailyLog!$S$3,"")</f>
        <v/>
      </c>
      <c r="N2205" s="56" t="str">
        <f t="shared" si="103"/>
        <v/>
      </c>
      <c r="O2205" s="53" t="str">
        <f>IF($B2205&lt;&gt;"",IF(ISNUMBER(_xlfn.XMATCH($B2205,Language!$A$6:$E$6)),0,IF(ISNUMBER(_xlfn.XMATCH($B2205,Language!$A$29:$E$29)),'Lista de Prestatarios'!$B$3,VLOOKUP(B2205,'Lista de Prestatarios'!$A$2:$B$500,2,FALSE))),"")</f>
        <v/>
      </c>
      <c r="P2205" s="58" t="str">
        <f>IF(B2205&lt;&gt;"",IF(OR(D2205&gt;0,G2205&gt;0),COUNTIF($B$2:B2205,B2205),COUNTIFS($B$2:B2205,B2205,$E$2:E2205,"&gt;0")),"")</f>
        <v/>
      </c>
    </row>
    <row r="2206" spans="1:16" x14ac:dyDescent="0.35">
      <c r="A2206" s="51" t="str">
        <f t="shared" si="102"/>
        <v/>
      </c>
      <c r="B2206" s="102"/>
      <c r="C2206" s="4"/>
      <c r="D2206" s="14"/>
      <c r="E2206" s="14"/>
      <c r="F2206" s="14"/>
      <c r="G2206" s="82"/>
      <c r="H2206" s="107" t="str">
        <f>IF(B2206&lt;&gt;"",IF(OR(O2206=0,O2206=999),"",SUMIFS($E$2:E2206,$A$2:A2206,A2206)-SUMIFS($F$2:F2206,$A$2:A2206,A2206)),"")</f>
        <v/>
      </c>
      <c r="I2206" s="109" t="str">
        <f t="shared" si="104"/>
        <v/>
      </c>
      <c r="J2206" s="113"/>
      <c r="K2206" s="90"/>
      <c r="L2206" s="73"/>
      <c r="M2206" s="69" t="str">
        <f>IF(C2206&lt;&gt;"",DailyLog!$S$3,"")</f>
        <v/>
      </c>
      <c r="N2206" s="56" t="str">
        <f t="shared" si="103"/>
        <v/>
      </c>
      <c r="O2206" s="53" t="str">
        <f>IF($B2206&lt;&gt;"",IF(ISNUMBER(_xlfn.XMATCH($B2206,Language!$A$6:$E$6)),0,IF(ISNUMBER(_xlfn.XMATCH($B2206,Language!$A$29:$E$29)),'Lista de Prestatarios'!$B$3,VLOOKUP(B2206,'Lista de Prestatarios'!$A$2:$B$500,2,FALSE))),"")</f>
        <v/>
      </c>
      <c r="P2206" s="58" t="str">
        <f>IF(B2206&lt;&gt;"",IF(OR(D2206&gt;0,G2206&gt;0),COUNTIF($B$2:B2206,B2206),COUNTIFS($B$2:B2206,B2206,$E$2:E2206,"&gt;0")),"")</f>
        <v/>
      </c>
    </row>
    <row r="2207" spans="1:16" x14ac:dyDescent="0.35">
      <c r="A2207" s="51" t="str">
        <f t="shared" si="102"/>
        <v/>
      </c>
      <c r="B2207" s="102"/>
      <c r="C2207" s="4"/>
      <c r="D2207" s="14"/>
      <c r="E2207" s="14"/>
      <c r="F2207" s="14"/>
      <c r="G2207" s="82"/>
      <c r="H2207" s="107" t="str">
        <f>IF(B2207&lt;&gt;"",IF(OR(O2207=0,O2207=999),"",SUMIFS($E$2:E2207,$A$2:A2207,A2207)-SUMIFS($F$2:F2207,$A$2:A2207,A2207)),"")</f>
        <v/>
      </c>
      <c r="I2207" s="109" t="str">
        <f t="shared" si="104"/>
        <v/>
      </c>
      <c r="J2207" s="113"/>
      <c r="K2207" s="90"/>
      <c r="L2207" s="73"/>
      <c r="M2207" s="69" t="str">
        <f>IF(C2207&lt;&gt;"",DailyLog!$S$3,"")</f>
        <v/>
      </c>
      <c r="N2207" s="56" t="str">
        <f t="shared" si="103"/>
        <v/>
      </c>
      <c r="O2207" s="53" t="str">
        <f>IF($B2207&lt;&gt;"",IF(ISNUMBER(_xlfn.XMATCH($B2207,Language!$A$6:$E$6)),0,IF(ISNUMBER(_xlfn.XMATCH($B2207,Language!$A$29:$E$29)),'Lista de Prestatarios'!$B$3,VLOOKUP(B2207,'Lista de Prestatarios'!$A$2:$B$500,2,FALSE))),"")</f>
        <v/>
      </c>
      <c r="P2207" s="58" t="str">
        <f>IF(B2207&lt;&gt;"",IF(OR(D2207&gt;0,G2207&gt;0),COUNTIF($B$2:B2207,B2207),COUNTIFS($B$2:B2207,B2207,$E$2:E2207,"&gt;0")),"")</f>
        <v/>
      </c>
    </row>
    <row r="2208" spans="1:16" x14ac:dyDescent="0.35">
      <c r="A2208" s="51" t="str">
        <f t="shared" si="102"/>
        <v/>
      </c>
      <c r="B2208" s="102"/>
      <c r="C2208" s="4"/>
      <c r="D2208" s="14"/>
      <c r="E2208" s="14"/>
      <c r="F2208" s="14"/>
      <c r="G2208" s="82"/>
      <c r="H2208" s="107" t="str">
        <f>IF(B2208&lt;&gt;"",IF(OR(O2208=0,O2208=999),"",SUMIFS($E$2:E2208,$A$2:A2208,A2208)-SUMIFS($F$2:F2208,$A$2:A2208,A2208)),"")</f>
        <v/>
      </c>
      <c r="I2208" s="109" t="str">
        <f t="shared" si="104"/>
        <v/>
      </c>
      <c r="J2208" s="113"/>
      <c r="K2208" s="90"/>
      <c r="L2208" s="73"/>
      <c r="M2208" s="69" t="str">
        <f>IF(C2208&lt;&gt;"",DailyLog!$S$3,"")</f>
        <v/>
      </c>
      <c r="N2208" s="56" t="str">
        <f t="shared" si="103"/>
        <v/>
      </c>
      <c r="O2208" s="53" t="str">
        <f>IF($B2208&lt;&gt;"",IF(ISNUMBER(_xlfn.XMATCH($B2208,Language!$A$6:$E$6)),0,IF(ISNUMBER(_xlfn.XMATCH($B2208,Language!$A$29:$E$29)),'Lista de Prestatarios'!$B$3,VLOOKUP(B2208,'Lista de Prestatarios'!$A$2:$B$500,2,FALSE))),"")</f>
        <v/>
      </c>
      <c r="P2208" s="58" t="str">
        <f>IF(B2208&lt;&gt;"",IF(OR(D2208&gt;0,G2208&gt;0),COUNTIF($B$2:B2208,B2208),COUNTIFS($B$2:B2208,B2208,$E$2:E2208,"&gt;0")),"")</f>
        <v/>
      </c>
    </row>
    <row r="2209" spans="1:16" x14ac:dyDescent="0.35">
      <c r="A2209" s="51" t="str">
        <f t="shared" si="102"/>
        <v/>
      </c>
      <c r="B2209" s="102"/>
      <c r="C2209" s="4"/>
      <c r="D2209" s="14"/>
      <c r="E2209" s="14"/>
      <c r="F2209" s="14"/>
      <c r="G2209" s="82"/>
      <c r="H2209" s="107" t="str">
        <f>IF(B2209&lt;&gt;"",IF(OR(O2209=0,O2209=999),"",SUMIFS($E$2:E2209,$A$2:A2209,A2209)-SUMIFS($F$2:F2209,$A$2:A2209,A2209)),"")</f>
        <v/>
      </c>
      <c r="I2209" s="109" t="str">
        <f t="shared" si="104"/>
        <v/>
      </c>
      <c r="J2209" s="113"/>
      <c r="K2209" s="90"/>
      <c r="L2209" s="73"/>
      <c r="M2209" s="69" t="str">
        <f>IF(C2209&lt;&gt;"",DailyLog!$S$3,"")</f>
        <v/>
      </c>
      <c r="N2209" s="56" t="str">
        <f t="shared" si="103"/>
        <v/>
      </c>
      <c r="O2209" s="53" t="str">
        <f>IF($B2209&lt;&gt;"",IF(ISNUMBER(_xlfn.XMATCH($B2209,Language!$A$6:$E$6)),0,IF(ISNUMBER(_xlfn.XMATCH($B2209,Language!$A$29:$E$29)),'Lista de Prestatarios'!$B$3,VLOOKUP(B2209,'Lista de Prestatarios'!$A$2:$B$500,2,FALSE))),"")</f>
        <v/>
      </c>
      <c r="P2209" s="58" t="str">
        <f>IF(B2209&lt;&gt;"",IF(OR(D2209&gt;0,G2209&gt;0),COUNTIF($B$2:B2209,B2209),COUNTIFS($B$2:B2209,B2209,$E$2:E2209,"&gt;0")),"")</f>
        <v/>
      </c>
    </row>
    <row r="2210" spans="1:16" x14ac:dyDescent="0.35">
      <c r="A2210" s="51" t="str">
        <f t="shared" si="102"/>
        <v/>
      </c>
      <c r="B2210" s="102"/>
      <c r="C2210" s="4"/>
      <c r="D2210" s="14"/>
      <c r="E2210" s="14"/>
      <c r="F2210" s="14"/>
      <c r="G2210" s="82"/>
      <c r="H2210" s="107" t="str">
        <f>IF(B2210&lt;&gt;"",IF(OR(O2210=0,O2210=999),"",SUMIFS($E$2:E2210,$A$2:A2210,A2210)-SUMIFS($F$2:F2210,$A$2:A2210,A2210)),"")</f>
        <v/>
      </c>
      <c r="I2210" s="109" t="str">
        <f t="shared" si="104"/>
        <v/>
      </c>
      <c r="J2210" s="113"/>
      <c r="K2210" s="90"/>
      <c r="L2210" s="73"/>
      <c r="M2210" s="69" t="str">
        <f>IF(C2210&lt;&gt;"",DailyLog!$S$3,"")</f>
        <v/>
      </c>
      <c r="N2210" s="56" t="str">
        <f t="shared" si="103"/>
        <v/>
      </c>
      <c r="O2210" s="53" t="str">
        <f>IF($B2210&lt;&gt;"",IF(ISNUMBER(_xlfn.XMATCH($B2210,Language!$A$6:$E$6)),0,IF(ISNUMBER(_xlfn.XMATCH($B2210,Language!$A$29:$E$29)),'Lista de Prestatarios'!$B$3,VLOOKUP(B2210,'Lista de Prestatarios'!$A$2:$B$500,2,FALSE))),"")</f>
        <v/>
      </c>
      <c r="P2210" s="58" t="str">
        <f>IF(B2210&lt;&gt;"",IF(OR(D2210&gt;0,G2210&gt;0),COUNTIF($B$2:B2210,B2210),COUNTIFS($B$2:B2210,B2210,$E$2:E2210,"&gt;0")),"")</f>
        <v/>
      </c>
    </row>
    <row r="2211" spans="1:16" x14ac:dyDescent="0.35">
      <c r="A2211" s="51" t="str">
        <f t="shared" si="102"/>
        <v/>
      </c>
      <c r="B2211" s="102"/>
      <c r="C2211" s="4"/>
      <c r="D2211" s="14"/>
      <c r="E2211" s="14"/>
      <c r="F2211" s="14"/>
      <c r="G2211" s="82"/>
      <c r="H2211" s="107" t="str">
        <f>IF(B2211&lt;&gt;"",IF(OR(O2211=0,O2211=999),"",SUMIFS($E$2:E2211,$A$2:A2211,A2211)-SUMIFS($F$2:F2211,$A$2:A2211,A2211)),"")</f>
        <v/>
      </c>
      <c r="I2211" s="109" t="str">
        <f t="shared" si="104"/>
        <v/>
      </c>
      <c r="J2211" s="113"/>
      <c r="K2211" s="90"/>
      <c r="L2211" s="73"/>
      <c r="M2211" s="69" t="str">
        <f>IF(C2211&lt;&gt;"",DailyLog!$S$3,"")</f>
        <v/>
      </c>
      <c r="N2211" s="56" t="str">
        <f t="shared" si="103"/>
        <v/>
      </c>
      <c r="O2211" s="53" t="str">
        <f>IF($B2211&lt;&gt;"",IF(ISNUMBER(_xlfn.XMATCH($B2211,Language!$A$6:$E$6)),0,IF(ISNUMBER(_xlfn.XMATCH($B2211,Language!$A$29:$E$29)),'Lista de Prestatarios'!$B$3,VLOOKUP(B2211,'Lista de Prestatarios'!$A$2:$B$500,2,FALSE))),"")</f>
        <v/>
      </c>
      <c r="P2211" s="58" t="str">
        <f>IF(B2211&lt;&gt;"",IF(OR(D2211&gt;0,G2211&gt;0),COUNTIF($B$2:B2211,B2211),COUNTIFS($B$2:B2211,B2211,$E$2:E2211,"&gt;0")),"")</f>
        <v/>
      </c>
    </row>
    <row r="2212" spans="1:16" x14ac:dyDescent="0.35">
      <c r="A2212" s="51" t="str">
        <f t="shared" si="102"/>
        <v/>
      </c>
      <c r="B2212" s="102"/>
      <c r="C2212" s="4"/>
      <c r="D2212" s="14"/>
      <c r="E2212" s="14"/>
      <c r="F2212" s="14"/>
      <c r="G2212" s="82"/>
      <c r="H2212" s="107" t="str">
        <f>IF(B2212&lt;&gt;"",IF(OR(O2212=0,O2212=999),"",SUMIFS($E$2:E2212,$A$2:A2212,A2212)-SUMIFS($F$2:F2212,$A$2:A2212,A2212)),"")</f>
        <v/>
      </c>
      <c r="I2212" s="109" t="str">
        <f t="shared" si="104"/>
        <v/>
      </c>
      <c r="J2212" s="113"/>
      <c r="K2212" s="90"/>
      <c r="L2212" s="73"/>
      <c r="M2212" s="69" t="str">
        <f>IF(C2212&lt;&gt;"",DailyLog!$S$3,"")</f>
        <v/>
      </c>
      <c r="N2212" s="56" t="str">
        <f t="shared" si="103"/>
        <v/>
      </c>
      <c r="O2212" s="53" t="str">
        <f>IF($B2212&lt;&gt;"",IF(ISNUMBER(_xlfn.XMATCH($B2212,Language!$A$6:$E$6)),0,IF(ISNUMBER(_xlfn.XMATCH($B2212,Language!$A$29:$E$29)),'Lista de Prestatarios'!$B$3,VLOOKUP(B2212,'Lista de Prestatarios'!$A$2:$B$500,2,FALSE))),"")</f>
        <v/>
      </c>
      <c r="P2212" s="58" t="str">
        <f>IF(B2212&lt;&gt;"",IF(OR(D2212&gt;0,G2212&gt;0),COUNTIF($B$2:B2212,B2212),COUNTIFS($B$2:B2212,B2212,$E$2:E2212,"&gt;0")),"")</f>
        <v/>
      </c>
    </row>
    <row r="2213" spans="1:16" x14ac:dyDescent="0.35">
      <c r="A2213" s="51" t="str">
        <f t="shared" si="102"/>
        <v/>
      </c>
      <c r="B2213" s="102"/>
      <c r="C2213" s="4"/>
      <c r="D2213" s="14"/>
      <c r="E2213" s="14"/>
      <c r="F2213" s="14"/>
      <c r="G2213" s="82"/>
      <c r="H2213" s="107" t="str">
        <f>IF(B2213&lt;&gt;"",IF(OR(O2213=0,O2213=999),"",SUMIFS($E$2:E2213,$A$2:A2213,A2213)-SUMIFS($F$2:F2213,$A$2:A2213,A2213)),"")</f>
        <v/>
      </c>
      <c r="I2213" s="109" t="str">
        <f t="shared" si="104"/>
        <v/>
      </c>
      <c r="J2213" s="113"/>
      <c r="K2213" s="90"/>
      <c r="L2213" s="73"/>
      <c r="M2213" s="69" t="str">
        <f>IF(C2213&lt;&gt;"",DailyLog!$S$3,"")</f>
        <v/>
      </c>
      <c r="N2213" s="56" t="str">
        <f t="shared" si="103"/>
        <v/>
      </c>
      <c r="O2213" s="53" t="str">
        <f>IF($B2213&lt;&gt;"",IF(ISNUMBER(_xlfn.XMATCH($B2213,Language!$A$6:$E$6)),0,IF(ISNUMBER(_xlfn.XMATCH($B2213,Language!$A$29:$E$29)),'Lista de Prestatarios'!$B$3,VLOOKUP(B2213,'Lista de Prestatarios'!$A$2:$B$500,2,FALSE))),"")</f>
        <v/>
      </c>
      <c r="P2213" s="58" t="str">
        <f>IF(B2213&lt;&gt;"",IF(OR(D2213&gt;0,G2213&gt;0),COUNTIF($B$2:B2213,B2213),COUNTIFS($B$2:B2213,B2213,$E$2:E2213,"&gt;0")),"")</f>
        <v/>
      </c>
    </row>
    <row r="2214" spans="1:16" x14ac:dyDescent="0.35">
      <c r="A2214" s="51" t="str">
        <f t="shared" si="102"/>
        <v/>
      </c>
      <c r="B2214" s="102"/>
      <c r="C2214" s="4"/>
      <c r="D2214" s="14"/>
      <c r="E2214" s="14"/>
      <c r="F2214" s="14"/>
      <c r="G2214" s="82"/>
      <c r="H2214" s="107" t="str">
        <f>IF(B2214&lt;&gt;"",IF(OR(O2214=0,O2214=999),"",SUMIFS($E$2:E2214,$A$2:A2214,A2214)-SUMIFS($F$2:F2214,$A$2:A2214,A2214)),"")</f>
        <v/>
      </c>
      <c r="I2214" s="109" t="str">
        <f t="shared" si="104"/>
        <v/>
      </c>
      <c r="J2214" s="113"/>
      <c r="K2214" s="90"/>
      <c r="L2214" s="73"/>
      <c r="M2214" s="69" t="str">
        <f>IF(C2214&lt;&gt;"",DailyLog!$S$3,"")</f>
        <v/>
      </c>
      <c r="N2214" s="56" t="str">
        <f t="shared" si="103"/>
        <v/>
      </c>
      <c r="O2214" s="53" t="str">
        <f>IF($B2214&lt;&gt;"",IF(ISNUMBER(_xlfn.XMATCH($B2214,Language!$A$6:$E$6)),0,IF(ISNUMBER(_xlfn.XMATCH($B2214,Language!$A$29:$E$29)),'Lista de Prestatarios'!$B$3,VLOOKUP(B2214,'Lista de Prestatarios'!$A$2:$B$500,2,FALSE))),"")</f>
        <v/>
      </c>
      <c r="P2214" s="58" t="str">
        <f>IF(B2214&lt;&gt;"",IF(OR(D2214&gt;0,G2214&gt;0),COUNTIF($B$2:B2214,B2214),COUNTIFS($B$2:B2214,B2214,$E$2:E2214,"&gt;0")),"")</f>
        <v/>
      </c>
    </row>
    <row r="2215" spans="1:16" x14ac:dyDescent="0.35">
      <c r="A2215" s="51" t="str">
        <f t="shared" si="102"/>
        <v/>
      </c>
      <c r="B2215" s="102"/>
      <c r="C2215" s="4"/>
      <c r="D2215" s="14"/>
      <c r="E2215" s="14"/>
      <c r="F2215" s="14"/>
      <c r="G2215" s="82"/>
      <c r="H2215" s="107" t="str">
        <f>IF(B2215&lt;&gt;"",IF(OR(O2215=0,O2215=999),"",SUMIFS($E$2:E2215,$A$2:A2215,A2215)-SUMIFS($F$2:F2215,$A$2:A2215,A2215)),"")</f>
        <v/>
      </c>
      <c r="I2215" s="109" t="str">
        <f t="shared" si="104"/>
        <v/>
      </c>
      <c r="J2215" s="113"/>
      <c r="K2215" s="90"/>
      <c r="L2215" s="73"/>
      <c r="M2215" s="69" t="str">
        <f>IF(C2215&lt;&gt;"",DailyLog!$S$3,"")</f>
        <v/>
      </c>
      <c r="N2215" s="56" t="str">
        <f t="shared" si="103"/>
        <v/>
      </c>
      <c r="O2215" s="53" t="str">
        <f>IF($B2215&lt;&gt;"",IF(ISNUMBER(_xlfn.XMATCH($B2215,Language!$A$6:$E$6)),0,IF(ISNUMBER(_xlfn.XMATCH($B2215,Language!$A$29:$E$29)),'Lista de Prestatarios'!$B$3,VLOOKUP(B2215,'Lista de Prestatarios'!$A$2:$B$500,2,FALSE))),"")</f>
        <v/>
      </c>
      <c r="P2215" s="58" t="str">
        <f>IF(B2215&lt;&gt;"",IF(OR(D2215&gt;0,G2215&gt;0),COUNTIF($B$2:B2215,B2215),COUNTIFS($B$2:B2215,B2215,$E$2:E2215,"&gt;0")),"")</f>
        <v/>
      </c>
    </row>
    <row r="2216" spans="1:16" x14ac:dyDescent="0.35">
      <c r="A2216" s="51" t="str">
        <f t="shared" si="102"/>
        <v/>
      </c>
      <c r="B2216" s="102"/>
      <c r="C2216" s="4"/>
      <c r="D2216" s="14"/>
      <c r="E2216" s="14"/>
      <c r="F2216" s="14"/>
      <c r="G2216" s="82"/>
      <c r="H2216" s="107" t="str">
        <f>IF(B2216&lt;&gt;"",IF(OR(O2216=0,O2216=999),"",SUMIFS($E$2:E2216,$A$2:A2216,A2216)-SUMIFS($F$2:F2216,$A$2:A2216,A2216)),"")</f>
        <v/>
      </c>
      <c r="I2216" s="109" t="str">
        <f t="shared" si="104"/>
        <v/>
      </c>
      <c r="J2216" s="113"/>
      <c r="K2216" s="90"/>
      <c r="L2216" s="73"/>
      <c r="M2216" s="69" t="str">
        <f>IF(C2216&lt;&gt;"",DailyLog!$S$3,"")</f>
        <v/>
      </c>
      <c r="N2216" s="56" t="str">
        <f t="shared" si="103"/>
        <v/>
      </c>
      <c r="O2216" s="53" t="str">
        <f>IF($B2216&lt;&gt;"",IF(ISNUMBER(_xlfn.XMATCH($B2216,Language!$A$6:$E$6)),0,IF(ISNUMBER(_xlfn.XMATCH($B2216,Language!$A$29:$E$29)),'Lista de Prestatarios'!$B$3,VLOOKUP(B2216,'Lista de Prestatarios'!$A$2:$B$500,2,FALSE))),"")</f>
        <v/>
      </c>
      <c r="P2216" s="58" t="str">
        <f>IF(B2216&lt;&gt;"",IF(OR(D2216&gt;0,G2216&gt;0),COUNTIF($B$2:B2216,B2216),COUNTIFS($B$2:B2216,B2216,$E$2:E2216,"&gt;0")),"")</f>
        <v/>
      </c>
    </row>
    <row r="2217" spans="1:16" x14ac:dyDescent="0.35">
      <c r="A2217" s="51" t="str">
        <f t="shared" si="102"/>
        <v/>
      </c>
      <c r="B2217" s="102"/>
      <c r="C2217" s="4"/>
      <c r="D2217" s="14"/>
      <c r="E2217" s="14"/>
      <c r="F2217" s="14"/>
      <c r="G2217" s="82"/>
      <c r="H2217" s="107" t="str">
        <f>IF(B2217&lt;&gt;"",IF(OR(O2217=0,O2217=999),"",SUMIFS($E$2:E2217,$A$2:A2217,A2217)-SUMIFS($F$2:F2217,$A$2:A2217,A2217)),"")</f>
        <v/>
      </c>
      <c r="I2217" s="109" t="str">
        <f t="shared" si="104"/>
        <v/>
      </c>
      <c r="J2217" s="113"/>
      <c r="K2217" s="90"/>
      <c r="L2217" s="73"/>
      <c r="M2217" s="69" t="str">
        <f>IF(C2217&lt;&gt;"",DailyLog!$S$3,"")</f>
        <v/>
      </c>
      <c r="N2217" s="56" t="str">
        <f t="shared" si="103"/>
        <v/>
      </c>
      <c r="O2217" s="53" t="str">
        <f>IF($B2217&lt;&gt;"",IF(ISNUMBER(_xlfn.XMATCH($B2217,Language!$A$6:$E$6)),0,IF(ISNUMBER(_xlfn.XMATCH($B2217,Language!$A$29:$E$29)),'Lista de Prestatarios'!$B$3,VLOOKUP(B2217,'Lista de Prestatarios'!$A$2:$B$500,2,FALSE))),"")</f>
        <v/>
      </c>
      <c r="P2217" s="58" t="str">
        <f>IF(B2217&lt;&gt;"",IF(OR(D2217&gt;0,G2217&gt;0),COUNTIF($B$2:B2217,B2217),COUNTIFS($B$2:B2217,B2217,$E$2:E2217,"&gt;0")),"")</f>
        <v/>
      </c>
    </row>
    <row r="2218" spans="1:16" x14ac:dyDescent="0.35">
      <c r="A2218" s="51" t="str">
        <f t="shared" si="102"/>
        <v/>
      </c>
      <c r="B2218" s="102"/>
      <c r="C2218" s="4"/>
      <c r="D2218" s="14"/>
      <c r="E2218" s="14"/>
      <c r="F2218" s="14"/>
      <c r="G2218" s="82"/>
      <c r="H2218" s="107" t="str">
        <f>IF(B2218&lt;&gt;"",IF(OR(O2218=0,O2218=999),"",SUMIFS($E$2:E2218,$A$2:A2218,A2218)-SUMIFS($F$2:F2218,$A$2:A2218,A2218)),"")</f>
        <v/>
      </c>
      <c r="I2218" s="109" t="str">
        <f t="shared" si="104"/>
        <v/>
      </c>
      <c r="J2218" s="113"/>
      <c r="K2218" s="90"/>
      <c r="L2218" s="73"/>
      <c r="M2218" s="69" t="str">
        <f>IF(C2218&lt;&gt;"",DailyLog!$S$3,"")</f>
        <v/>
      </c>
      <c r="N2218" s="56" t="str">
        <f t="shared" si="103"/>
        <v/>
      </c>
      <c r="O2218" s="53" t="str">
        <f>IF($B2218&lt;&gt;"",IF(ISNUMBER(_xlfn.XMATCH($B2218,Language!$A$6:$E$6)),0,IF(ISNUMBER(_xlfn.XMATCH($B2218,Language!$A$29:$E$29)),'Lista de Prestatarios'!$B$3,VLOOKUP(B2218,'Lista de Prestatarios'!$A$2:$B$500,2,FALSE))),"")</f>
        <v/>
      </c>
      <c r="P2218" s="58" t="str">
        <f>IF(B2218&lt;&gt;"",IF(OR(D2218&gt;0,G2218&gt;0),COUNTIF($B$2:B2218,B2218),COUNTIFS($B$2:B2218,B2218,$E$2:E2218,"&gt;0")),"")</f>
        <v/>
      </c>
    </row>
    <row r="2219" spans="1:16" x14ac:dyDescent="0.35">
      <c r="A2219" s="51" t="str">
        <f t="shared" si="102"/>
        <v/>
      </c>
      <c r="B2219" s="102"/>
      <c r="C2219" s="4"/>
      <c r="D2219" s="14"/>
      <c r="E2219" s="14"/>
      <c r="F2219" s="14"/>
      <c r="G2219" s="82"/>
      <c r="H2219" s="107" t="str">
        <f>IF(B2219&lt;&gt;"",IF(OR(O2219=0,O2219=999),"",SUMIFS($E$2:E2219,$A$2:A2219,A2219)-SUMIFS($F$2:F2219,$A$2:A2219,A2219)),"")</f>
        <v/>
      </c>
      <c r="I2219" s="109" t="str">
        <f t="shared" si="104"/>
        <v/>
      </c>
      <c r="J2219" s="113"/>
      <c r="K2219" s="90"/>
      <c r="L2219" s="73"/>
      <c r="M2219" s="69" t="str">
        <f>IF(C2219&lt;&gt;"",DailyLog!$S$3,"")</f>
        <v/>
      </c>
      <c r="N2219" s="56" t="str">
        <f t="shared" si="103"/>
        <v/>
      </c>
      <c r="O2219" s="53" t="str">
        <f>IF($B2219&lt;&gt;"",IF(ISNUMBER(_xlfn.XMATCH($B2219,Language!$A$6:$E$6)),0,IF(ISNUMBER(_xlfn.XMATCH($B2219,Language!$A$29:$E$29)),'Lista de Prestatarios'!$B$3,VLOOKUP(B2219,'Lista de Prestatarios'!$A$2:$B$500,2,FALSE))),"")</f>
        <v/>
      </c>
      <c r="P2219" s="58" t="str">
        <f>IF(B2219&lt;&gt;"",IF(OR(D2219&gt;0,G2219&gt;0),COUNTIF($B$2:B2219,B2219),COUNTIFS($B$2:B2219,B2219,$E$2:E2219,"&gt;0")),"")</f>
        <v/>
      </c>
    </row>
    <row r="2220" spans="1:16" x14ac:dyDescent="0.35">
      <c r="A2220" s="51" t="str">
        <f t="shared" si="102"/>
        <v/>
      </c>
      <c r="B2220" s="102"/>
      <c r="C2220" s="4"/>
      <c r="D2220" s="14"/>
      <c r="E2220" s="14"/>
      <c r="F2220" s="14"/>
      <c r="G2220" s="82"/>
      <c r="H2220" s="107" t="str">
        <f>IF(B2220&lt;&gt;"",IF(OR(O2220=0,O2220=999),"",SUMIFS($E$2:E2220,$A$2:A2220,A2220)-SUMIFS($F$2:F2220,$A$2:A2220,A2220)),"")</f>
        <v/>
      </c>
      <c r="I2220" s="109" t="str">
        <f t="shared" si="104"/>
        <v/>
      </c>
      <c r="J2220" s="113"/>
      <c r="K2220" s="90"/>
      <c r="L2220" s="73"/>
      <c r="M2220" s="69" t="str">
        <f>IF(C2220&lt;&gt;"",DailyLog!$S$3,"")</f>
        <v/>
      </c>
      <c r="N2220" s="56" t="str">
        <f t="shared" si="103"/>
        <v/>
      </c>
      <c r="O2220" s="53" t="str">
        <f>IF($B2220&lt;&gt;"",IF(ISNUMBER(_xlfn.XMATCH($B2220,Language!$A$6:$E$6)),0,IF(ISNUMBER(_xlfn.XMATCH($B2220,Language!$A$29:$E$29)),'Lista de Prestatarios'!$B$3,VLOOKUP(B2220,'Lista de Prestatarios'!$A$2:$B$500,2,FALSE))),"")</f>
        <v/>
      </c>
      <c r="P2220" s="58" t="str">
        <f>IF(B2220&lt;&gt;"",IF(OR(D2220&gt;0,G2220&gt;0),COUNTIF($B$2:B2220,B2220),COUNTIFS($B$2:B2220,B2220,$E$2:E2220,"&gt;0")),"")</f>
        <v/>
      </c>
    </row>
    <row r="2221" spans="1:16" x14ac:dyDescent="0.35">
      <c r="A2221" s="51" t="str">
        <f t="shared" si="102"/>
        <v/>
      </c>
      <c r="B2221" s="102"/>
      <c r="C2221" s="4"/>
      <c r="D2221" s="14"/>
      <c r="E2221" s="14"/>
      <c r="F2221" s="14"/>
      <c r="G2221" s="82"/>
      <c r="H2221" s="107" t="str">
        <f>IF(B2221&lt;&gt;"",IF(OR(O2221=0,O2221=999),"",SUMIFS($E$2:E2221,$A$2:A2221,A2221)-SUMIFS($F$2:F2221,$A$2:A2221,A2221)),"")</f>
        <v/>
      </c>
      <c r="I2221" s="109" t="str">
        <f t="shared" si="104"/>
        <v/>
      </c>
      <c r="J2221" s="113"/>
      <c r="K2221" s="90"/>
      <c r="L2221" s="73"/>
      <c r="M2221" s="69" t="str">
        <f>IF(C2221&lt;&gt;"",DailyLog!$S$3,"")</f>
        <v/>
      </c>
      <c r="N2221" s="56" t="str">
        <f t="shared" si="103"/>
        <v/>
      </c>
      <c r="O2221" s="53" t="str">
        <f>IF($B2221&lt;&gt;"",IF(ISNUMBER(_xlfn.XMATCH($B2221,Language!$A$6:$E$6)),0,IF(ISNUMBER(_xlfn.XMATCH($B2221,Language!$A$29:$E$29)),'Lista de Prestatarios'!$B$3,VLOOKUP(B2221,'Lista de Prestatarios'!$A$2:$B$500,2,FALSE))),"")</f>
        <v/>
      </c>
      <c r="P2221" s="58" t="str">
        <f>IF(B2221&lt;&gt;"",IF(OR(D2221&gt;0,G2221&gt;0),COUNTIF($B$2:B2221,B2221),COUNTIFS($B$2:B2221,B2221,$E$2:E2221,"&gt;0")),"")</f>
        <v/>
      </c>
    </row>
    <row r="2222" spans="1:16" x14ac:dyDescent="0.35">
      <c r="A2222" s="51" t="str">
        <f t="shared" si="102"/>
        <v/>
      </c>
      <c r="B2222" s="102"/>
      <c r="C2222" s="4"/>
      <c r="D2222" s="14"/>
      <c r="E2222" s="14"/>
      <c r="F2222" s="14"/>
      <c r="G2222" s="82"/>
      <c r="H2222" s="107" t="str">
        <f>IF(B2222&lt;&gt;"",IF(OR(O2222=0,O2222=999),"",SUMIFS($E$2:E2222,$A$2:A2222,A2222)-SUMIFS($F$2:F2222,$A$2:A2222,A2222)),"")</f>
        <v/>
      </c>
      <c r="I2222" s="109" t="str">
        <f t="shared" si="104"/>
        <v/>
      </c>
      <c r="J2222" s="113"/>
      <c r="K2222" s="90"/>
      <c r="L2222" s="73"/>
      <c r="M2222" s="69" t="str">
        <f>IF(C2222&lt;&gt;"",DailyLog!$S$3,"")</f>
        <v/>
      </c>
      <c r="N2222" s="56" t="str">
        <f t="shared" si="103"/>
        <v/>
      </c>
      <c r="O2222" s="53" t="str">
        <f>IF($B2222&lt;&gt;"",IF(ISNUMBER(_xlfn.XMATCH($B2222,Language!$A$6:$E$6)),0,IF(ISNUMBER(_xlfn.XMATCH($B2222,Language!$A$29:$E$29)),'Lista de Prestatarios'!$B$3,VLOOKUP(B2222,'Lista de Prestatarios'!$A$2:$B$500,2,FALSE))),"")</f>
        <v/>
      </c>
      <c r="P2222" s="58" t="str">
        <f>IF(B2222&lt;&gt;"",IF(OR(D2222&gt;0,G2222&gt;0),COUNTIF($B$2:B2222,B2222),COUNTIFS($B$2:B2222,B2222,$E$2:E2222,"&gt;0")),"")</f>
        <v/>
      </c>
    </row>
    <row r="2223" spans="1:16" x14ac:dyDescent="0.35">
      <c r="A2223" s="51" t="str">
        <f t="shared" si="102"/>
        <v/>
      </c>
      <c r="B2223" s="102"/>
      <c r="C2223" s="4"/>
      <c r="D2223" s="14"/>
      <c r="E2223" s="14"/>
      <c r="F2223" s="14"/>
      <c r="G2223" s="82"/>
      <c r="H2223" s="107" t="str">
        <f>IF(B2223&lt;&gt;"",IF(OR(O2223=0,O2223=999),"",SUMIFS($E$2:E2223,$A$2:A2223,A2223)-SUMIFS($F$2:F2223,$A$2:A2223,A2223)),"")</f>
        <v/>
      </c>
      <c r="I2223" s="109" t="str">
        <f t="shared" si="104"/>
        <v/>
      </c>
      <c r="J2223" s="113"/>
      <c r="K2223" s="90"/>
      <c r="L2223" s="73"/>
      <c r="M2223" s="69" t="str">
        <f>IF(C2223&lt;&gt;"",DailyLog!$S$3,"")</f>
        <v/>
      </c>
      <c r="N2223" s="56" t="str">
        <f t="shared" si="103"/>
        <v/>
      </c>
      <c r="O2223" s="53" t="str">
        <f>IF($B2223&lt;&gt;"",IF(ISNUMBER(_xlfn.XMATCH($B2223,Language!$A$6:$E$6)),0,IF(ISNUMBER(_xlfn.XMATCH($B2223,Language!$A$29:$E$29)),'Lista de Prestatarios'!$B$3,VLOOKUP(B2223,'Lista de Prestatarios'!$A$2:$B$500,2,FALSE))),"")</f>
        <v/>
      </c>
      <c r="P2223" s="58" t="str">
        <f>IF(B2223&lt;&gt;"",IF(OR(D2223&gt;0,G2223&gt;0),COUNTIF($B$2:B2223,B2223),COUNTIFS($B$2:B2223,B2223,$E$2:E2223,"&gt;0")),"")</f>
        <v/>
      </c>
    </row>
    <row r="2224" spans="1:16" x14ac:dyDescent="0.35">
      <c r="A2224" s="51" t="str">
        <f t="shared" si="102"/>
        <v/>
      </c>
      <c r="B2224" s="102"/>
      <c r="C2224" s="4"/>
      <c r="D2224" s="14"/>
      <c r="E2224" s="14"/>
      <c r="F2224" s="14"/>
      <c r="G2224" s="82"/>
      <c r="H2224" s="107" t="str">
        <f>IF(B2224&lt;&gt;"",IF(OR(O2224=0,O2224=999),"",SUMIFS($E$2:E2224,$A$2:A2224,A2224)-SUMIFS($F$2:F2224,$A$2:A2224,A2224)),"")</f>
        <v/>
      </c>
      <c r="I2224" s="109" t="str">
        <f t="shared" si="104"/>
        <v/>
      </c>
      <c r="J2224" s="113"/>
      <c r="K2224" s="90"/>
      <c r="L2224" s="73"/>
      <c r="M2224" s="69" t="str">
        <f>IF(C2224&lt;&gt;"",DailyLog!$S$3,"")</f>
        <v/>
      </c>
      <c r="N2224" s="56" t="str">
        <f t="shared" si="103"/>
        <v/>
      </c>
      <c r="O2224" s="53" t="str">
        <f>IF($B2224&lt;&gt;"",IF(ISNUMBER(_xlfn.XMATCH($B2224,Language!$A$6:$E$6)),0,IF(ISNUMBER(_xlfn.XMATCH($B2224,Language!$A$29:$E$29)),'Lista de Prestatarios'!$B$3,VLOOKUP(B2224,'Lista de Prestatarios'!$A$2:$B$500,2,FALSE))),"")</f>
        <v/>
      </c>
      <c r="P2224" s="58" t="str">
        <f>IF(B2224&lt;&gt;"",IF(OR(D2224&gt;0,G2224&gt;0),COUNTIF($B$2:B2224,B2224),COUNTIFS($B$2:B2224,B2224,$E$2:E2224,"&gt;0")),"")</f>
        <v/>
      </c>
    </row>
    <row r="2225" spans="1:16" x14ac:dyDescent="0.35">
      <c r="A2225" s="51" t="str">
        <f t="shared" si="102"/>
        <v/>
      </c>
      <c r="B2225" s="102"/>
      <c r="C2225" s="4"/>
      <c r="D2225" s="14"/>
      <c r="E2225" s="14"/>
      <c r="F2225" s="14"/>
      <c r="G2225" s="82"/>
      <c r="H2225" s="107" t="str">
        <f>IF(B2225&lt;&gt;"",IF(OR(O2225=0,O2225=999),"",SUMIFS($E$2:E2225,$A$2:A2225,A2225)-SUMIFS($F$2:F2225,$A$2:A2225,A2225)),"")</f>
        <v/>
      </c>
      <c r="I2225" s="109" t="str">
        <f t="shared" si="104"/>
        <v/>
      </c>
      <c r="J2225" s="113"/>
      <c r="K2225" s="90"/>
      <c r="L2225" s="73"/>
      <c r="M2225" s="69" t="str">
        <f>IF(C2225&lt;&gt;"",DailyLog!$S$3,"")</f>
        <v/>
      </c>
      <c r="N2225" s="56" t="str">
        <f t="shared" si="103"/>
        <v/>
      </c>
      <c r="O2225" s="53" t="str">
        <f>IF($B2225&lt;&gt;"",IF(ISNUMBER(_xlfn.XMATCH($B2225,Language!$A$6:$E$6)),0,IF(ISNUMBER(_xlfn.XMATCH($B2225,Language!$A$29:$E$29)),'Lista de Prestatarios'!$B$3,VLOOKUP(B2225,'Lista de Prestatarios'!$A$2:$B$500,2,FALSE))),"")</f>
        <v/>
      </c>
      <c r="P2225" s="58" t="str">
        <f>IF(B2225&lt;&gt;"",IF(OR(D2225&gt;0,G2225&gt;0),COUNTIF($B$2:B2225,B2225),COUNTIFS($B$2:B2225,B2225,$E$2:E2225,"&gt;0")),"")</f>
        <v/>
      </c>
    </row>
    <row r="2226" spans="1:16" x14ac:dyDescent="0.35">
      <c r="A2226" s="51" t="str">
        <f t="shared" si="102"/>
        <v/>
      </c>
      <c r="B2226" s="102"/>
      <c r="C2226" s="4"/>
      <c r="D2226" s="14"/>
      <c r="E2226" s="14"/>
      <c r="F2226" s="14"/>
      <c r="G2226" s="82"/>
      <c r="H2226" s="107" t="str">
        <f>IF(B2226&lt;&gt;"",IF(OR(O2226=0,O2226=999),"",SUMIFS($E$2:E2226,$A$2:A2226,A2226)-SUMIFS($F$2:F2226,$A$2:A2226,A2226)),"")</f>
        <v/>
      </c>
      <c r="I2226" s="109" t="str">
        <f t="shared" si="104"/>
        <v/>
      </c>
      <c r="J2226" s="113"/>
      <c r="K2226" s="90"/>
      <c r="L2226" s="73"/>
      <c r="M2226" s="69" t="str">
        <f>IF(C2226&lt;&gt;"",DailyLog!$S$3,"")</f>
        <v/>
      </c>
      <c r="N2226" s="56" t="str">
        <f t="shared" si="103"/>
        <v/>
      </c>
      <c r="O2226" s="53" t="str">
        <f>IF($B2226&lt;&gt;"",IF(ISNUMBER(_xlfn.XMATCH($B2226,Language!$A$6:$E$6)),0,IF(ISNUMBER(_xlfn.XMATCH($B2226,Language!$A$29:$E$29)),'Lista de Prestatarios'!$B$3,VLOOKUP(B2226,'Lista de Prestatarios'!$A$2:$B$500,2,FALSE))),"")</f>
        <v/>
      </c>
      <c r="P2226" s="58" t="str">
        <f>IF(B2226&lt;&gt;"",IF(OR(D2226&gt;0,G2226&gt;0),COUNTIF($B$2:B2226,B2226),COUNTIFS($B$2:B2226,B2226,$E$2:E2226,"&gt;0")),"")</f>
        <v/>
      </c>
    </row>
    <row r="2227" spans="1:16" x14ac:dyDescent="0.35">
      <c r="A2227" s="51" t="str">
        <f t="shared" si="102"/>
        <v/>
      </c>
      <c r="B2227" s="102"/>
      <c r="C2227" s="4"/>
      <c r="D2227" s="14"/>
      <c r="E2227" s="14"/>
      <c r="F2227" s="14"/>
      <c r="G2227" s="82"/>
      <c r="H2227" s="107" t="str">
        <f>IF(B2227&lt;&gt;"",IF(OR(O2227=0,O2227=999),"",SUMIFS($E$2:E2227,$A$2:A2227,A2227)-SUMIFS($F$2:F2227,$A$2:A2227,A2227)),"")</f>
        <v/>
      </c>
      <c r="I2227" s="109" t="str">
        <f t="shared" si="104"/>
        <v/>
      </c>
      <c r="J2227" s="113"/>
      <c r="K2227" s="90"/>
      <c r="L2227" s="73"/>
      <c r="M2227" s="69" t="str">
        <f>IF(C2227&lt;&gt;"",DailyLog!$S$3,"")</f>
        <v/>
      </c>
      <c r="N2227" s="56" t="str">
        <f t="shared" si="103"/>
        <v/>
      </c>
      <c r="O2227" s="53" t="str">
        <f>IF($B2227&lt;&gt;"",IF(ISNUMBER(_xlfn.XMATCH($B2227,Language!$A$6:$E$6)),0,IF(ISNUMBER(_xlfn.XMATCH($B2227,Language!$A$29:$E$29)),'Lista de Prestatarios'!$B$3,VLOOKUP(B2227,'Lista de Prestatarios'!$A$2:$B$500,2,FALSE))),"")</f>
        <v/>
      </c>
      <c r="P2227" s="58" t="str">
        <f>IF(B2227&lt;&gt;"",IF(OR(D2227&gt;0,G2227&gt;0),COUNTIF($B$2:B2227,B2227),COUNTIFS($B$2:B2227,B2227,$E$2:E2227,"&gt;0")),"")</f>
        <v/>
      </c>
    </row>
    <row r="2228" spans="1:16" x14ac:dyDescent="0.35">
      <c r="A2228" s="51" t="str">
        <f t="shared" si="102"/>
        <v/>
      </c>
      <c r="B2228" s="102"/>
      <c r="C2228" s="4"/>
      <c r="D2228" s="14"/>
      <c r="E2228" s="14"/>
      <c r="F2228" s="14"/>
      <c r="G2228" s="82"/>
      <c r="H2228" s="107" t="str">
        <f>IF(B2228&lt;&gt;"",IF(OR(O2228=0,O2228=999),"",SUMIFS($E$2:E2228,$A$2:A2228,A2228)-SUMIFS($F$2:F2228,$A$2:A2228,A2228)),"")</f>
        <v/>
      </c>
      <c r="I2228" s="109" t="str">
        <f t="shared" si="104"/>
        <v/>
      </c>
      <c r="J2228" s="113"/>
      <c r="K2228" s="90"/>
      <c r="L2228" s="73"/>
      <c r="M2228" s="69" t="str">
        <f>IF(C2228&lt;&gt;"",DailyLog!$S$3,"")</f>
        <v/>
      </c>
      <c r="N2228" s="56" t="str">
        <f t="shared" si="103"/>
        <v/>
      </c>
      <c r="O2228" s="53" t="str">
        <f>IF($B2228&lt;&gt;"",IF(ISNUMBER(_xlfn.XMATCH($B2228,Language!$A$6:$E$6)),0,IF(ISNUMBER(_xlfn.XMATCH($B2228,Language!$A$29:$E$29)),'Lista de Prestatarios'!$B$3,VLOOKUP(B2228,'Lista de Prestatarios'!$A$2:$B$500,2,FALSE))),"")</f>
        <v/>
      </c>
      <c r="P2228" s="58" t="str">
        <f>IF(B2228&lt;&gt;"",IF(OR(D2228&gt;0,G2228&gt;0),COUNTIF($B$2:B2228,B2228),COUNTIFS($B$2:B2228,B2228,$E$2:E2228,"&gt;0")),"")</f>
        <v/>
      </c>
    </row>
    <row r="2229" spans="1:16" x14ac:dyDescent="0.35">
      <c r="A2229" s="51" t="str">
        <f t="shared" si="102"/>
        <v/>
      </c>
      <c r="B2229" s="102"/>
      <c r="C2229" s="4"/>
      <c r="D2229" s="14"/>
      <c r="E2229" s="14"/>
      <c r="F2229" s="14"/>
      <c r="G2229" s="82"/>
      <c r="H2229" s="107" t="str">
        <f>IF(B2229&lt;&gt;"",IF(OR(O2229=0,O2229=999),"",SUMIFS($E$2:E2229,$A$2:A2229,A2229)-SUMIFS($F$2:F2229,$A$2:A2229,A2229)),"")</f>
        <v/>
      </c>
      <c r="I2229" s="109" t="str">
        <f t="shared" si="104"/>
        <v/>
      </c>
      <c r="J2229" s="113"/>
      <c r="K2229" s="90"/>
      <c r="L2229" s="73"/>
      <c r="M2229" s="69" t="str">
        <f>IF(C2229&lt;&gt;"",DailyLog!$S$3,"")</f>
        <v/>
      </c>
      <c r="N2229" s="56" t="str">
        <f t="shared" si="103"/>
        <v/>
      </c>
      <c r="O2229" s="53" t="str">
        <f>IF($B2229&lt;&gt;"",IF(ISNUMBER(_xlfn.XMATCH($B2229,Language!$A$6:$E$6)),0,IF(ISNUMBER(_xlfn.XMATCH($B2229,Language!$A$29:$E$29)),'Lista de Prestatarios'!$B$3,VLOOKUP(B2229,'Lista de Prestatarios'!$A$2:$B$500,2,FALSE))),"")</f>
        <v/>
      </c>
      <c r="P2229" s="58" t="str">
        <f>IF(B2229&lt;&gt;"",IF(OR(D2229&gt;0,G2229&gt;0),COUNTIF($B$2:B2229,B2229),COUNTIFS($B$2:B2229,B2229,$E$2:E2229,"&gt;0")),"")</f>
        <v/>
      </c>
    </row>
    <row r="2230" spans="1:16" x14ac:dyDescent="0.35">
      <c r="A2230" s="51" t="str">
        <f t="shared" si="102"/>
        <v/>
      </c>
      <c r="B2230" s="102"/>
      <c r="C2230" s="4"/>
      <c r="D2230" s="14"/>
      <c r="E2230" s="14"/>
      <c r="F2230" s="14"/>
      <c r="G2230" s="82"/>
      <c r="H2230" s="107" t="str">
        <f>IF(B2230&lt;&gt;"",IF(OR(O2230=0,O2230=999),"",SUMIFS($E$2:E2230,$A$2:A2230,A2230)-SUMIFS($F$2:F2230,$A$2:A2230,A2230)),"")</f>
        <v/>
      </c>
      <c r="I2230" s="109" t="str">
        <f t="shared" si="104"/>
        <v/>
      </c>
      <c r="J2230" s="113"/>
      <c r="K2230" s="90"/>
      <c r="L2230" s="73"/>
      <c r="M2230" s="69" t="str">
        <f>IF(C2230&lt;&gt;"",DailyLog!$S$3,"")</f>
        <v/>
      </c>
      <c r="N2230" s="56" t="str">
        <f t="shared" si="103"/>
        <v/>
      </c>
      <c r="O2230" s="53" t="str">
        <f>IF($B2230&lt;&gt;"",IF(ISNUMBER(_xlfn.XMATCH($B2230,Language!$A$6:$E$6)),0,IF(ISNUMBER(_xlfn.XMATCH($B2230,Language!$A$29:$E$29)),'Lista de Prestatarios'!$B$3,VLOOKUP(B2230,'Lista de Prestatarios'!$A$2:$B$500,2,FALSE))),"")</f>
        <v/>
      </c>
      <c r="P2230" s="58" t="str">
        <f>IF(B2230&lt;&gt;"",IF(OR(D2230&gt;0,G2230&gt;0),COUNTIF($B$2:B2230,B2230),COUNTIFS($B$2:B2230,B2230,$E$2:E2230,"&gt;0")),"")</f>
        <v/>
      </c>
    </row>
    <row r="2231" spans="1:16" x14ac:dyDescent="0.35">
      <c r="A2231" s="51" t="str">
        <f t="shared" si="102"/>
        <v/>
      </c>
      <c r="B2231" s="102"/>
      <c r="C2231" s="4"/>
      <c r="D2231" s="14"/>
      <c r="E2231" s="14"/>
      <c r="F2231" s="14"/>
      <c r="G2231" s="82"/>
      <c r="H2231" s="107" t="str">
        <f>IF(B2231&lt;&gt;"",IF(OR(O2231=0,O2231=999),"",SUMIFS($E$2:E2231,$A$2:A2231,A2231)-SUMIFS($F$2:F2231,$A$2:A2231,A2231)),"")</f>
        <v/>
      </c>
      <c r="I2231" s="109" t="str">
        <f t="shared" si="104"/>
        <v/>
      </c>
      <c r="J2231" s="113"/>
      <c r="K2231" s="90"/>
      <c r="L2231" s="73"/>
      <c r="M2231" s="69" t="str">
        <f>IF(C2231&lt;&gt;"",DailyLog!$S$3,"")</f>
        <v/>
      </c>
      <c r="N2231" s="56" t="str">
        <f t="shared" si="103"/>
        <v/>
      </c>
      <c r="O2231" s="53" t="str">
        <f>IF($B2231&lt;&gt;"",IF(ISNUMBER(_xlfn.XMATCH($B2231,Language!$A$6:$E$6)),0,IF(ISNUMBER(_xlfn.XMATCH($B2231,Language!$A$29:$E$29)),'Lista de Prestatarios'!$B$3,VLOOKUP(B2231,'Lista de Prestatarios'!$A$2:$B$500,2,FALSE))),"")</f>
        <v/>
      </c>
      <c r="P2231" s="58" t="str">
        <f>IF(B2231&lt;&gt;"",IF(OR(D2231&gt;0,G2231&gt;0),COUNTIF($B$2:B2231,B2231),COUNTIFS($B$2:B2231,B2231,$E$2:E2231,"&gt;0")),"")</f>
        <v/>
      </c>
    </row>
    <row r="2232" spans="1:16" x14ac:dyDescent="0.35">
      <c r="A2232" s="51" t="str">
        <f t="shared" si="102"/>
        <v/>
      </c>
      <c r="B2232" s="102"/>
      <c r="C2232" s="4"/>
      <c r="D2232" s="14"/>
      <c r="E2232" s="14"/>
      <c r="F2232" s="14"/>
      <c r="G2232" s="82"/>
      <c r="H2232" s="107" t="str">
        <f>IF(B2232&lt;&gt;"",IF(OR(O2232=0,O2232=999),"",SUMIFS($E$2:E2232,$A$2:A2232,A2232)-SUMIFS($F$2:F2232,$A$2:A2232,A2232)),"")</f>
        <v/>
      </c>
      <c r="I2232" s="109" t="str">
        <f t="shared" si="104"/>
        <v/>
      </c>
      <c r="J2232" s="113"/>
      <c r="K2232" s="90"/>
      <c r="L2232" s="73"/>
      <c r="M2232" s="69" t="str">
        <f>IF(C2232&lt;&gt;"",DailyLog!$S$3,"")</f>
        <v/>
      </c>
      <c r="N2232" s="56" t="str">
        <f t="shared" si="103"/>
        <v/>
      </c>
      <c r="O2232" s="53" t="str">
        <f>IF($B2232&lt;&gt;"",IF(ISNUMBER(_xlfn.XMATCH($B2232,Language!$A$6:$E$6)),0,IF(ISNUMBER(_xlfn.XMATCH($B2232,Language!$A$29:$E$29)),'Lista de Prestatarios'!$B$3,VLOOKUP(B2232,'Lista de Prestatarios'!$A$2:$B$500,2,FALSE))),"")</f>
        <v/>
      </c>
      <c r="P2232" s="58" t="str">
        <f>IF(B2232&lt;&gt;"",IF(OR(D2232&gt;0,G2232&gt;0),COUNTIF($B$2:B2232,B2232),COUNTIFS($B$2:B2232,B2232,$E$2:E2232,"&gt;0")),"")</f>
        <v/>
      </c>
    </row>
    <row r="2233" spans="1:16" x14ac:dyDescent="0.35">
      <c r="A2233" s="51" t="str">
        <f t="shared" si="102"/>
        <v/>
      </c>
      <c r="B2233" s="102"/>
      <c r="C2233" s="4"/>
      <c r="D2233" s="14"/>
      <c r="E2233" s="14"/>
      <c r="F2233" s="14"/>
      <c r="G2233" s="82"/>
      <c r="H2233" s="107" t="str">
        <f>IF(B2233&lt;&gt;"",IF(OR(O2233=0,O2233=999),"",SUMIFS($E$2:E2233,$A$2:A2233,A2233)-SUMIFS($F$2:F2233,$A$2:A2233,A2233)),"")</f>
        <v/>
      </c>
      <c r="I2233" s="109" t="str">
        <f t="shared" si="104"/>
        <v/>
      </c>
      <c r="J2233" s="113"/>
      <c r="K2233" s="90"/>
      <c r="L2233" s="73"/>
      <c r="M2233" s="69" t="str">
        <f>IF(C2233&lt;&gt;"",DailyLog!$S$3,"")</f>
        <v/>
      </c>
      <c r="N2233" s="56" t="str">
        <f t="shared" si="103"/>
        <v/>
      </c>
      <c r="O2233" s="53" t="str">
        <f>IF($B2233&lt;&gt;"",IF(ISNUMBER(_xlfn.XMATCH($B2233,Language!$A$6:$E$6)),0,IF(ISNUMBER(_xlfn.XMATCH($B2233,Language!$A$29:$E$29)),'Lista de Prestatarios'!$B$3,VLOOKUP(B2233,'Lista de Prestatarios'!$A$2:$B$500,2,FALSE))),"")</f>
        <v/>
      </c>
      <c r="P2233" s="58" t="str">
        <f>IF(B2233&lt;&gt;"",IF(OR(D2233&gt;0,G2233&gt;0),COUNTIF($B$2:B2233,B2233),COUNTIFS($B$2:B2233,B2233,$E$2:E2233,"&gt;0")),"")</f>
        <v/>
      </c>
    </row>
    <row r="2234" spans="1:16" x14ac:dyDescent="0.35">
      <c r="A2234" s="51" t="str">
        <f t="shared" si="102"/>
        <v/>
      </c>
      <c r="B2234" s="102"/>
      <c r="C2234" s="4"/>
      <c r="D2234" s="14"/>
      <c r="E2234" s="14"/>
      <c r="F2234" s="14"/>
      <c r="G2234" s="82"/>
      <c r="H2234" s="107" t="str">
        <f>IF(B2234&lt;&gt;"",IF(OR(O2234=0,O2234=999),"",SUMIFS($E$2:E2234,$A$2:A2234,A2234)-SUMIFS($F$2:F2234,$A$2:A2234,A2234)),"")</f>
        <v/>
      </c>
      <c r="I2234" s="109" t="str">
        <f t="shared" si="104"/>
        <v/>
      </c>
      <c r="J2234" s="113"/>
      <c r="K2234" s="90"/>
      <c r="L2234" s="73"/>
      <c r="M2234" s="69" t="str">
        <f>IF(C2234&lt;&gt;"",DailyLog!$S$3,"")</f>
        <v/>
      </c>
      <c r="N2234" s="56" t="str">
        <f t="shared" si="103"/>
        <v/>
      </c>
      <c r="O2234" s="53" t="str">
        <f>IF($B2234&lt;&gt;"",IF(ISNUMBER(_xlfn.XMATCH($B2234,Language!$A$6:$E$6)),0,IF(ISNUMBER(_xlfn.XMATCH($B2234,Language!$A$29:$E$29)),'Lista de Prestatarios'!$B$3,VLOOKUP(B2234,'Lista de Prestatarios'!$A$2:$B$500,2,FALSE))),"")</f>
        <v/>
      </c>
      <c r="P2234" s="58" t="str">
        <f>IF(B2234&lt;&gt;"",IF(OR(D2234&gt;0,G2234&gt;0),COUNTIF($B$2:B2234,B2234),COUNTIFS($B$2:B2234,B2234,$E$2:E2234,"&gt;0")),"")</f>
        <v/>
      </c>
    </row>
    <row r="2235" spans="1:16" x14ac:dyDescent="0.35">
      <c r="A2235" s="51" t="str">
        <f t="shared" si="102"/>
        <v/>
      </c>
      <c r="B2235" s="102"/>
      <c r="C2235" s="4"/>
      <c r="D2235" s="14"/>
      <c r="E2235" s="14"/>
      <c r="F2235" s="14"/>
      <c r="G2235" s="82"/>
      <c r="H2235" s="107" t="str">
        <f>IF(B2235&lt;&gt;"",IF(OR(O2235=0,O2235=999),"",SUMIFS($E$2:E2235,$A$2:A2235,A2235)-SUMIFS($F$2:F2235,$A$2:A2235,A2235)),"")</f>
        <v/>
      </c>
      <c r="I2235" s="109" t="str">
        <f t="shared" si="104"/>
        <v/>
      </c>
      <c r="J2235" s="113"/>
      <c r="K2235" s="90"/>
      <c r="L2235" s="73"/>
      <c r="M2235" s="69" t="str">
        <f>IF(C2235&lt;&gt;"",DailyLog!$S$3,"")</f>
        <v/>
      </c>
      <c r="N2235" s="56" t="str">
        <f t="shared" si="103"/>
        <v/>
      </c>
      <c r="O2235" s="53" t="str">
        <f>IF($B2235&lt;&gt;"",IF(ISNUMBER(_xlfn.XMATCH($B2235,Language!$A$6:$E$6)),0,IF(ISNUMBER(_xlfn.XMATCH($B2235,Language!$A$29:$E$29)),'Lista de Prestatarios'!$B$3,VLOOKUP(B2235,'Lista de Prestatarios'!$A$2:$B$500,2,FALSE))),"")</f>
        <v/>
      </c>
      <c r="P2235" s="58" t="str">
        <f>IF(B2235&lt;&gt;"",IF(OR(D2235&gt;0,G2235&gt;0),COUNTIF($B$2:B2235,B2235),COUNTIFS($B$2:B2235,B2235,$E$2:E2235,"&gt;0")),"")</f>
        <v/>
      </c>
    </row>
    <row r="2236" spans="1:16" x14ac:dyDescent="0.35">
      <c r="A2236" s="51" t="str">
        <f t="shared" si="102"/>
        <v/>
      </c>
      <c r="B2236" s="102"/>
      <c r="C2236" s="4"/>
      <c r="D2236" s="14"/>
      <c r="E2236" s="14"/>
      <c r="F2236" s="14"/>
      <c r="G2236" s="82"/>
      <c r="H2236" s="107" t="str">
        <f>IF(B2236&lt;&gt;"",IF(OR(O2236=0,O2236=999),"",SUMIFS($E$2:E2236,$A$2:A2236,A2236)-SUMIFS($F$2:F2236,$A$2:A2236,A2236)),"")</f>
        <v/>
      </c>
      <c r="I2236" s="109" t="str">
        <f t="shared" si="104"/>
        <v/>
      </c>
      <c r="J2236" s="113"/>
      <c r="K2236" s="90"/>
      <c r="L2236" s="73"/>
      <c r="M2236" s="69" t="str">
        <f>IF(C2236&lt;&gt;"",DailyLog!$S$3,"")</f>
        <v/>
      </c>
      <c r="N2236" s="56" t="str">
        <f t="shared" si="103"/>
        <v/>
      </c>
      <c r="O2236" s="53" t="str">
        <f>IF($B2236&lt;&gt;"",IF(ISNUMBER(_xlfn.XMATCH($B2236,Language!$A$6:$E$6)),0,IF(ISNUMBER(_xlfn.XMATCH($B2236,Language!$A$29:$E$29)),'Lista de Prestatarios'!$B$3,VLOOKUP(B2236,'Lista de Prestatarios'!$A$2:$B$500,2,FALSE))),"")</f>
        <v/>
      </c>
      <c r="P2236" s="58" t="str">
        <f>IF(B2236&lt;&gt;"",IF(OR(D2236&gt;0,G2236&gt;0),COUNTIF($B$2:B2236,B2236),COUNTIFS($B$2:B2236,B2236,$E$2:E2236,"&gt;0")),"")</f>
        <v/>
      </c>
    </row>
    <row r="2237" spans="1:16" x14ac:dyDescent="0.35">
      <c r="A2237" s="51" t="str">
        <f t="shared" si="102"/>
        <v/>
      </c>
      <c r="B2237" s="102"/>
      <c r="C2237" s="4"/>
      <c r="D2237" s="14"/>
      <c r="E2237" s="14"/>
      <c r="F2237" s="14"/>
      <c r="G2237" s="82"/>
      <c r="H2237" s="107" t="str">
        <f>IF(B2237&lt;&gt;"",IF(OR(O2237=0,O2237=999),"",SUMIFS($E$2:E2237,$A$2:A2237,A2237)-SUMIFS($F$2:F2237,$A$2:A2237,A2237)),"")</f>
        <v/>
      </c>
      <c r="I2237" s="109" t="str">
        <f t="shared" si="104"/>
        <v/>
      </c>
      <c r="J2237" s="113"/>
      <c r="K2237" s="90"/>
      <c r="L2237" s="73"/>
      <c r="M2237" s="69" t="str">
        <f>IF(C2237&lt;&gt;"",DailyLog!$S$3,"")</f>
        <v/>
      </c>
      <c r="N2237" s="56" t="str">
        <f t="shared" si="103"/>
        <v/>
      </c>
      <c r="O2237" s="53" t="str">
        <f>IF($B2237&lt;&gt;"",IF(ISNUMBER(_xlfn.XMATCH($B2237,Language!$A$6:$E$6)),0,IF(ISNUMBER(_xlfn.XMATCH($B2237,Language!$A$29:$E$29)),'Lista de Prestatarios'!$B$3,VLOOKUP(B2237,'Lista de Prestatarios'!$A$2:$B$500,2,FALSE))),"")</f>
        <v/>
      </c>
      <c r="P2237" s="58" t="str">
        <f>IF(B2237&lt;&gt;"",IF(OR(D2237&gt;0,G2237&gt;0),COUNTIF($B$2:B2237,B2237),COUNTIFS($B$2:B2237,B2237,$E$2:E2237,"&gt;0")),"")</f>
        <v/>
      </c>
    </row>
    <row r="2238" spans="1:16" x14ac:dyDescent="0.35">
      <c r="A2238" s="51" t="str">
        <f t="shared" si="102"/>
        <v/>
      </c>
      <c r="B2238" s="102"/>
      <c r="C2238" s="4"/>
      <c r="D2238" s="14"/>
      <c r="E2238" s="14"/>
      <c r="F2238" s="14"/>
      <c r="G2238" s="82"/>
      <c r="H2238" s="107" t="str">
        <f>IF(B2238&lt;&gt;"",IF(OR(O2238=0,O2238=999),"",SUMIFS($E$2:E2238,$A$2:A2238,A2238)-SUMIFS($F$2:F2238,$A$2:A2238,A2238)),"")</f>
        <v/>
      </c>
      <c r="I2238" s="109" t="str">
        <f t="shared" si="104"/>
        <v/>
      </c>
      <c r="J2238" s="113"/>
      <c r="K2238" s="90"/>
      <c r="L2238" s="73"/>
      <c r="M2238" s="69" t="str">
        <f>IF(C2238&lt;&gt;"",DailyLog!$S$3,"")</f>
        <v/>
      </c>
      <c r="N2238" s="56" t="str">
        <f t="shared" si="103"/>
        <v/>
      </c>
      <c r="O2238" s="53" t="str">
        <f>IF($B2238&lt;&gt;"",IF(ISNUMBER(_xlfn.XMATCH($B2238,Language!$A$6:$E$6)),0,IF(ISNUMBER(_xlfn.XMATCH($B2238,Language!$A$29:$E$29)),'Lista de Prestatarios'!$B$3,VLOOKUP(B2238,'Lista de Prestatarios'!$A$2:$B$500,2,FALSE))),"")</f>
        <v/>
      </c>
      <c r="P2238" s="58" t="str">
        <f>IF(B2238&lt;&gt;"",IF(OR(D2238&gt;0,G2238&gt;0),COUNTIF($B$2:B2238,B2238),COUNTIFS($B$2:B2238,B2238,$E$2:E2238,"&gt;0")),"")</f>
        <v/>
      </c>
    </row>
    <row r="2239" spans="1:16" x14ac:dyDescent="0.35">
      <c r="A2239" s="51" t="str">
        <f t="shared" si="102"/>
        <v/>
      </c>
      <c r="B2239" s="102"/>
      <c r="C2239" s="4"/>
      <c r="D2239" s="14"/>
      <c r="E2239" s="14"/>
      <c r="F2239" s="14"/>
      <c r="G2239" s="82"/>
      <c r="H2239" s="107" t="str">
        <f>IF(B2239&lt;&gt;"",IF(OR(O2239=0,O2239=999),"",SUMIFS($E$2:E2239,$A$2:A2239,A2239)-SUMIFS($F$2:F2239,$A$2:A2239,A2239)),"")</f>
        <v/>
      </c>
      <c r="I2239" s="109" t="str">
        <f t="shared" si="104"/>
        <v/>
      </c>
      <c r="J2239" s="113"/>
      <c r="K2239" s="90"/>
      <c r="L2239" s="73"/>
      <c r="M2239" s="69" t="str">
        <f>IF(C2239&lt;&gt;"",DailyLog!$S$3,"")</f>
        <v/>
      </c>
      <c r="N2239" s="56" t="str">
        <f t="shared" si="103"/>
        <v/>
      </c>
      <c r="O2239" s="53" t="str">
        <f>IF($B2239&lt;&gt;"",IF(ISNUMBER(_xlfn.XMATCH($B2239,Language!$A$6:$E$6)),0,IF(ISNUMBER(_xlfn.XMATCH($B2239,Language!$A$29:$E$29)),'Lista de Prestatarios'!$B$3,VLOOKUP(B2239,'Lista de Prestatarios'!$A$2:$B$500,2,FALSE))),"")</f>
        <v/>
      </c>
      <c r="P2239" s="58" t="str">
        <f>IF(B2239&lt;&gt;"",IF(OR(D2239&gt;0,G2239&gt;0),COUNTIF($B$2:B2239,B2239),COUNTIFS($B$2:B2239,B2239,$E$2:E2239,"&gt;0")),"")</f>
        <v/>
      </c>
    </row>
    <row r="2240" spans="1:16" x14ac:dyDescent="0.35">
      <c r="A2240" s="51" t="str">
        <f t="shared" si="102"/>
        <v/>
      </c>
      <c r="B2240" s="102"/>
      <c r="C2240" s="4"/>
      <c r="D2240" s="14"/>
      <c r="E2240" s="14"/>
      <c r="F2240" s="14"/>
      <c r="G2240" s="82"/>
      <c r="H2240" s="107" t="str">
        <f>IF(B2240&lt;&gt;"",IF(OR(O2240=0,O2240=999),"",SUMIFS($E$2:E2240,$A$2:A2240,A2240)-SUMIFS($F$2:F2240,$A$2:A2240,A2240)),"")</f>
        <v/>
      </c>
      <c r="I2240" s="109" t="str">
        <f t="shared" si="104"/>
        <v/>
      </c>
      <c r="J2240" s="113"/>
      <c r="K2240" s="90"/>
      <c r="L2240" s="73"/>
      <c r="M2240" s="69" t="str">
        <f>IF(C2240&lt;&gt;"",DailyLog!$S$3,"")</f>
        <v/>
      </c>
      <c r="N2240" s="56" t="str">
        <f t="shared" si="103"/>
        <v/>
      </c>
      <c r="O2240" s="53" t="str">
        <f>IF($B2240&lt;&gt;"",IF(ISNUMBER(_xlfn.XMATCH($B2240,Language!$A$6:$E$6)),0,IF(ISNUMBER(_xlfn.XMATCH($B2240,Language!$A$29:$E$29)),'Lista de Prestatarios'!$B$3,VLOOKUP(B2240,'Lista de Prestatarios'!$A$2:$B$500,2,FALSE))),"")</f>
        <v/>
      </c>
      <c r="P2240" s="58" t="str">
        <f>IF(B2240&lt;&gt;"",IF(OR(D2240&gt;0,G2240&gt;0),COUNTIF($B$2:B2240,B2240),COUNTIFS($B$2:B2240,B2240,$E$2:E2240,"&gt;0")),"")</f>
        <v/>
      </c>
    </row>
    <row r="2241" spans="1:16" x14ac:dyDescent="0.35">
      <c r="A2241" s="51" t="str">
        <f t="shared" si="102"/>
        <v/>
      </c>
      <c r="B2241" s="102"/>
      <c r="C2241" s="4"/>
      <c r="D2241" s="14"/>
      <c r="E2241" s="14"/>
      <c r="F2241" s="14"/>
      <c r="G2241" s="82"/>
      <c r="H2241" s="107" t="str">
        <f>IF(B2241&lt;&gt;"",IF(OR(O2241=0,O2241=999),"",SUMIFS($E$2:E2241,$A$2:A2241,A2241)-SUMIFS($F$2:F2241,$A$2:A2241,A2241)),"")</f>
        <v/>
      </c>
      <c r="I2241" s="109" t="str">
        <f t="shared" si="104"/>
        <v/>
      </c>
      <c r="J2241" s="113"/>
      <c r="K2241" s="90"/>
      <c r="L2241" s="73"/>
      <c r="M2241" s="69" t="str">
        <f>IF(C2241&lt;&gt;"",DailyLog!$S$3,"")</f>
        <v/>
      </c>
      <c r="N2241" s="56" t="str">
        <f t="shared" si="103"/>
        <v/>
      </c>
      <c r="O2241" s="53" t="str">
        <f>IF($B2241&lt;&gt;"",IF(ISNUMBER(_xlfn.XMATCH($B2241,Language!$A$6:$E$6)),0,IF(ISNUMBER(_xlfn.XMATCH($B2241,Language!$A$29:$E$29)),'Lista de Prestatarios'!$B$3,VLOOKUP(B2241,'Lista de Prestatarios'!$A$2:$B$500,2,FALSE))),"")</f>
        <v/>
      </c>
      <c r="P2241" s="58" t="str">
        <f>IF(B2241&lt;&gt;"",IF(OR(D2241&gt;0,G2241&gt;0),COUNTIF($B$2:B2241,B2241),COUNTIFS($B$2:B2241,B2241,$E$2:E2241,"&gt;0")),"")</f>
        <v/>
      </c>
    </row>
    <row r="2242" spans="1:16" x14ac:dyDescent="0.35">
      <c r="A2242" s="51" t="str">
        <f t="shared" ref="A2242:A2305" si="105">IF(B2242&lt;&gt;"",O2242&amp;"."&amp;P2242,"")</f>
        <v/>
      </c>
      <c r="B2242" s="102"/>
      <c r="C2242" s="4"/>
      <c r="D2242" s="14"/>
      <c r="E2242" s="14"/>
      <c r="F2242" s="14"/>
      <c r="G2242" s="82"/>
      <c r="H2242" s="107" t="str">
        <f>IF(B2242&lt;&gt;"",IF(OR(O2242=0,O2242=999),"",SUMIFS($E$2:E2242,$A$2:A2242,A2242)-SUMIFS($F$2:F2242,$A$2:A2242,A2242)),"")</f>
        <v/>
      </c>
      <c r="I2242" s="109" t="str">
        <f t="shared" si="104"/>
        <v/>
      </c>
      <c r="J2242" s="113"/>
      <c r="K2242" s="90"/>
      <c r="L2242" s="73"/>
      <c r="M2242" s="69" t="str">
        <f>IF(C2242&lt;&gt;"",DailyLog!$S$3,"")</f>
        <v/>
      </c>
      <c r="N2242" s="56" t="str">
        <f t="shared" ref="N2242:N2305" si="106">IF(B2242&lt;&gt;"",COUNT(D2242:G2242),"")</f>
        <v/>
      </c>
      <c r="O2242" s="53" t="str">
        <f>IF($B2242&lt;&gt;"",IF(ISNUMBER(_xlfn.XMATCH($B2242,Language!$A$6:$E$6)),0,IF(ISNUMBER(_xlfn.XMATCH($B2242,Language!$A$29:$E$29)),'Lista de Prestatarios'!$B$3,VLOOKUP(B2242,'Lista de Prestatarios'!$A$2:$B$500,2,FALSE))),"")</f>
        <v/>
      </c>
      <c r="P2242" s="58" t="str">
        <f>IF(B2242&lt;&gt;"",IF(OR(D2242&gt;0,G2242&gt;0),COUNTIF($B$2:B2242,B2242),COUNTIFS($B$2:B2242,B2242,$E$2:E2242,"&gt;0")),"")</f>
        <v/>
      </c>
    </row>
    <row r="2243" spans="1:16" x14ac:dyDescent="0.35">
      <c r="A2243" s="51" t="str">
        <f t="shared" si="105"/>
        <v/>
      </c>
      <c r="B2243" s="102"/>
      <c r="C2243" s="4"/>
      <c r="D2243" s="14"/>
      <c r="E2243" s="14"/>
      <c r="F2243" s="14"/>
      <c r="G2243" s="82"/>
      <c r="H2243" s="107" t="str">
        <f>IF(B2243&lt;&gt;"",IF(OR(O2243=0,O2243=999),"",SUMIFS($E$2:E2243,$A$2:A2243,A2243)-SUMIFS($F$2:F2243,$A$2:A2243,A2243)),"")</f>
        <v/>
      </c>
      <c r="I2243" s="109" t="str">
        <f t="shared" si="104"/>
        <v/>
      </c>
      <c r="J2243" s="113"/>
      <c r="K2243" s="90"/>
      <c r="L2243" s="73"/>
      <c r="M2243" s="69" t="str">
        <f>IF(C2243&lt;&gt;"",DailyLog!$S$3,"")</f>
        <v/>
      </c>
      <c r="N2243" s="56" t="str">
        <f t="shared" si="106"/>
        <v/>
      </c>
      <c r="O2243" s="53" t="str">
        <f>IF($B2243&lt;&gt;"",IF(ISNUMBER(_xlfn.XMATCH($B2243,Language!$A$6:$E$6)),0,IF(ISNUMBER(_xlfn.XMATCH($B2243,Language!$A$29:$E$29)),'Lista de Prestatarios'!$B$3,VLOOKUP(B2243,'Lista de Prestatarios'!$A$2:$B$500,2,FALSE))),"")</f>
        <v/>
      </c>
      <c r="P2243" s="58" t="str">
        <f>IF(B2243&lt;&gt;"",IF(OR(D2243&gt;0,G2243&gt;0),COUNTIF($B$2:B2243,B2243),COUNTIFS($B$2:B2243,B2243,$E$2:E2243,"&gt;0")),"")</f>
        <v/>
      </c>
    </row>
    <row r="2244" spans="1:16" x14ac:dyDescent="0.35">
      <c r="A2244" s="51" t="str">
        <f t="shared" si="105"/>
        <v/>
      </c>
      <c r="B2244" s="102"/>
      <c r="C2244" s="4"/>
      <c r="D2244" s="14"/>
      <c r="E2244" s="14"/>
      <c r="F2244" s="14"/>
      <c r="G2244" s="82"/>
      <c r="H2244" s="107" t="str">
        <f>IF(B2244&lt;&gt;"",IF(OR(O2244=0,O2244=999),"",SUMIFS($E$2:E2244,$A$2:A2244,A2244)-SUMIFS($F$2:F2244,$A$2:A2244,A2244)),"")</f>
        <v/>
      </c>
      <c r="I2244" s="109" t="str">
        <f t="shared" ref="I2244:I2307" si="107">IF(B2244&lt;&gt;"",I2243+D2244-E2244+F2244-G2244,"")</f>
        <v/>
      </c>
      <c r="J2244" s="113"/>
      <c r="K2244" s="90"/>
      <c r="L2244" s="73"/>
      <c r="M2244" s="69" t="str">
        <f>IF(C2244&lt;&gt;"",DailyLog!$S$3,"")</f>
        <v/>
      </c>
      <c r="N2244" s="56" t="str">
        <f t="shared" si="106"/>
        <v/>
      </c>
      <c r="O2244" s="53" t="str">
        <f>IF($B2244&lt;&gt;"",IF(ISNUMBER(_xlfn.XMATCH($B2244,Language!$A$6:$E$6)),0,IF(ISNUMBER(_xlfn.XMATCH($B2244,Language!$A$29:$E$29)),'Lista de Prestatarios'!$B$3,VLOOKUP(B2244,'Lista de Prestatarios'!$A$2:$B$500,2,FALSE))),"")</f>
        <v/>
      </c>
      <c r="P2244" s="58" t="str">
        <f>IF(B2244&lt;&gt;"",IF(OR(D2244&gt;0,G2244&gt;0),COUNTIF($B$2:B2244,B2244),COUNTIFS($B$2:B2244,B2244,$E$2:E2244,"&gt;0")),"")</f>
        <v/>
      </c>
    </row>
    <row r="2245" spans="1:16" x14ac:dyDescent="0.35">
      <c r="A2245" s="51" t="str">
        <f t="shared" si="105"/>
        <v/>
      </c>
      <c r="B2245" s="102"/>
      <c r="C2245" s="4"/>
      <c r="D2245" s="14"/>
      <c r="E2245" s="14"/>
      <c r="F2245" s="14"/>
      <c r="G2245" s="82"/>
      <c r="H2245" s="107" t="str">
        <f>IF(B2245&lt;&gt;"",IF(OR(O2245=0,O2245=999),"",SUMIFS($E$2:E2245,$A$2:A2245,A2245)-SUMIFS($F$2:F2245,$A$2:A2245,A2245)),"")</f>
        <v/>
      </c>
      <c r="I2245" s="109" t="str">
        <f t="shared" si="107"/>
        <v/>
      </c>
      <c r="J2245" s="113"/>
      <c r="K2245" s="90"/>
      <c r="L2245" s="73"/>
      <c r="M2245" s="69" t="str">
        <f>IF(C2245&lt;&gt;"",DailyLog!$S$3,"")</f>
        <v/>
      </c>
      <c r="N2245" s="56" t="str">
        <f t="shared" si="106"/>
        <v/>
      </c>
      <c r="O2245" s="53" t="str">
        <f>IF($B2245&lt;&gt;"",IF(ISNUMBER(_xlfn.XMATCH($B2245,Language!$A$6:$E$6)),0,IF(ISNUMBER(_xlfn.XMATCH($B2245,Language!$A$29:$E$29)),'Lista de Prestatarios'!$B$3,VLOOKUP(B2245,'Lista de Prestatarios'!$A$2:$B$500,2,FALSE))),"")</f>
        <v/>
      </c>
      <c r="P2245" s="58" t="str">
        <f>IF(B2245&lt;&gt;"",IF(OR(D2245&gt;0,G2245&gt;0),COUNTIF($B$2:B2245,B2245),COUNTIFS($B$2:B2245,B2245,$E$2:E2245,"&gt;0")),"")</f>
        <v/>
      </c>
    </row>
    <row r="2246" spans="1:16" x14ac:dyDescent="0.35">
      <c r="A2246" s="51" t="str">
        <f t="shared" si="105"/>
        <v/>
      </c>
      <c r="B2246" s="102"/>
      <c r="C2246" s="4"/>
      <c r="D2246" s="14"/>
      <c r="E2246" s="14"/>
      <c r="F2246" s="14"/>
      <c r="G2246" s="82"/>
      <c r="H2246" s="107" t="str">
        <f>IF(B2246&lt;&gt;"",IF(OR(O2246=0,O2246=999),"",SUMIFS($E$2:E2246,$A$2:A2246,A2246)-SUMIFS($F$2:F2246,$A$2:A2246,A2246)),"")</f>
        <v/>
      </c>
      <c r="I2246" s="109" t="str">
        <f t="shared" si="107"/>
        <v/>
      </c>
      <c r="J2246" s="113"/>
      <c r="K2246" s="90"/>
      <c r="L2246" s="73"/>
      <c r="M2246" s="69" t="str">
        <f>IF(C2246&lt;&gt;"",DailyLog!$S$3,"")</f>
        <v/>
      </c>
      <c r="N2246" s="56" t="str">
        <f t="shared" si="106"/>
        <v/>
      </c>
      <c r="O2246" s="53" t="str">
        <f>IF($B2246&lt;&gt;"",IF(ISNUMBER(_xlfn.XMATCH($B2246,Language!$A$6:$E$6)),0,IF(ISNUMBER(_xlfn.XMATCH($B2246,Language!$A$29:$E$29)),'Lista de Prestatarios'!$B$3,VLOOKUP(B2246,'Lista de Prestatarios'!$A$2:$B$500,2,FALSE))),"")</f>
        <v/>
      </c>
      <c r="P2246" s="58" t="str">
        <f>IF(B2246&lt;&gt;"",IF(OR(D2246&gt;0,G2246&gt;0),COUNTIF($B$2:B2246,B2246),COUNTIFS($B$2:B2246,B2246,$E$2:E2246,"&gt;0")),"")</f>
        <v/>
      </c>
    </row>
    <row r="2247" spans="1:16" x14ac:dyDescent="0.35">
      <c r="A2247" s="51" t="str">
        <f t="shared" si="105"/>
        <v/>
      </c>
      <c r="B2247" s="102"/>
      <c r="C2247" s="4"/>
      <c r="D2247" s="14"/>
      <c r="E2247" s="14"/>
      <c r="F2247" s="14"/>
      <c r="G2247" s="82"/>
      <c r="H2247" s="107" t="str">
        <f>IF(B2247&lt;&gt;"",IF(OR(O2247=0,O2247=999),"",SUMIFS($E$2:E2247,$A$2:A2247,A2247)-SUMIFS($F$2:F2247,$A$2:A2247,A2247)),"")</f>
        <v/>
      </c>
      <c r="I2247" s="109" t="str">
        <f t="shared" si="107"/>
        <v/>
      </c>
      <c r="J2247" s="113"/>
      <c r="K2247" s="90"/>
      <c r="L2247" s="73"/>
      <c r="M2247" s="69" t="str">
        <f>IF(C2247&lt;&gt;"",DailyLog!$S$3,"")</f>
        <v/>
      </c>
      <c r="N2247" s="56" t="str">
        <f t="shared" si="106"/>
        <v/>
      </c>
      <c r="O2247" s="53" t="str">
        <f>IF($B2247&lt;&gt;"",IF(ISNUMBER(_xlfn.XMATCH($B2247,Language!$A$6:$E$6)),0,IF(ISNUMBER(_xlfn.XMATCH($B2247,Language!$A$29:$E$29)),'Lista de Prestatarios'!$B$3,VLOOKUP(B2247,'Lista de Prestatarios'!$A$2:$B$500,2,FALSE))),"")</f>
        <v/>
      </c>
      <c r="P2247" s="58" t="str">
        <f>IF(B2247&lt;&gt;"",IF(OR(D2247&gt;0,G2247&gt;0),COUNTIF($B$2:B2247,B2247),COUNTIFS($B$2:B2247,B2247,$E$2:E2247,"&gt;0")),"")</f>
        <v/>
      </c>
    </row>
    <row r="2248" spans="1:16" x14ac:dyDescent="0.35">
      <c r="A2248" s="51" t="str">
        <f t="shared" si="105"/>
        <v/>
      </c>
      <c r="B2248" s="102"/>
      <c r="C2248" s="4"/>
      <c r="D2248" s="14"/>
      <c r="E2248" s="14"/>
      <c r="F2248" s="14"/>
      <c r="G2248" s="82"/>
      <c r="H2248" s="107" t="str">
        <f>IF(B2248&lt;&gt;"",IF(OR(O2248=0,O2248=999),"",SUMIFS($E$2:E2248,$A$2:A2248,A2248)-SUMIFS($F$2:F2248,$A$2:A2248,A2248)),"")</f>
        <v/>
      </c>
      <c r="I2248" s="109" t="str">
        <f t="shared" si="107"/>
        <v/>
      </c>
      <c r="J2248" s="113"/>
      <c r="K2248" s="90"/>
      <c r="L2248" s="73"/>
      <c r="M2248" s="69" t="str">
        <f>IF(C2248&lt;&gt;"",DailyLog!$S$3,"")</f>
        <v/>
      </c>
      <c r="N2248" s="56" t="str">
        <f t="shared" si="106"/>
        <v/>
      </c>
      <c r="O2248" s="53" t="str">
        <f>IF($B2248&lt;&gt;"",IF(ISNUMBER(_xlfn.XMATCH($B2248,Language!$A$6:$E$6)),0,IF(ISNUMBER(_xlfn.XMATCH($B2248,Language!$A$29:$E$29)),'Lista de Prestatarios'!$B$3,VLOOKUP(B2248,'Lista de Prestatarios'!$A$2:$B$500,2,FALSE))),"")</f>
        <v/>
      </c>
      <c r="P2248" s="58" t="str">
        <f>IF(B2248&lt;&gt;"",IF(OR(D2248&gt;0,G2248&gt;0),COUNTIF($B$2:B2248,B2248),COUNTIFS($B$2:B2248,B2248,$E$2:E2248,"&gt;0")),"")</f>
        <v/>
      </c>
    </row>
    <row r="2249" spans="1:16" x14ac:dyDescent="0.35">
      <c r="A2249" s="51" t="str">
        <f t="shared" si="105"/>
        <v/>
      </c>
      <c r="B2249" s="102"/>
      <c r="C2249" s="4"/>
      <c r="D2249" s="14"/>
      <c r="E2249" s="14"/>
      <c r="F2249" s="14"/>
      <c r="G2249" s="82"/>
      <c r="H2249" s="107" t="str">
        <f>IF(B2249&lt;&gt;"",IF(OR(O2249=0,O2249=999),"",SUMIFS($E$2:E2249,$A$2:A2249,A2249)-SUMIFS($F$2:F2249,$A$2:A2249,A2249)),"")</f>
        <v/>
      </c>
      <c r="I2249" s="109" t="str">
        <f t="shared" si="107"/>
        <v/>
      </c>
      <c r="J2249" s="113"/>
      <c r="K2249" s="90"/>
      <c r="L2249" s="73"/>
      <c r="M2249" s="69" t="str">
        <f>IF(C2249&lt;&gt;"",DailyLog!$S$3,"")</f>
        <v/>
      </c>
      <c r="N2249" s="56" t="str">
        <f t="shared" si="106"/>
        <v/>
      </c>
      <c r="O2249" s="53" t="str">
        <f>IF($B2249&lt;&gt;"",IF(ISNUMBER(_xlfn.XMATCH($B2249,Language!$A$6:$E$6)),0,IF(ISNUMBER(_xlfn.XMATCH($B2249,Language!$A$29:$E$29)),'Lista de Prestatarios'!$B$3,VLOOKUP(B2249,'Lista de Prestatarios'!$A$2:$B$500,2,FALSE))),"")</f>
        <v/>
      </c>
      <c r="P2249" s="58" t="str">
        <f>IF(B2249&lt;&gt;"",IF(OR(D2249&gt;0,G2249&gt;0),COUNTIF($B$2:B2249,B2249),COUNTIFS($B$2:B2249,B2249,$E$2:E2249,"&gt;0")),"")</f>
        <v/>
      </c>
    </row>
    <row r="2250" spans="1:16" x14ac:dyDescent="0.35">
      <c r="A2250" s="51" t="str">
        <f t="shared" si="105"/>
        <v/>
      </c>
      <c r="B2250" s="102"/>
      <c r="C2250" s="4"/>
      <c r="D2250" s="14"/>
      <c r="E2250" s="14"/>
      <c r="F2250" s="14"/>
      <c r="G2250" s="82"/>
      <c r="H2250" s="107" t="str">
        <f>IF(B2250&lt;&gt;"",IF(OR(O2250=0,O2250=999),"",SUMIFS($E$2:E2250,$A$2:A2250,A2250)-SUMIFS($F$2:F2250,$A$2:A2250,A2250)),"")</f>
        <v/>
      </c>
      <c r="I2250" s="109" t="str">
        <f t="shared" si="107"/>
        <v/>
      </c>
      <c r="J2250" s="113"/>
      <c r="K2250" s="90"/>
      <c r="L2250" s="73"/>
      <c r="M2250" s="69" t="str">
        <f>IF(C2250&lt;&gt;"",DailyLog!$S$3,"")</f>
        <v/>
      </c>
      <c r="N2250" s="56" t="str">
        <f t="shared" si="106"/>
        <v/>
      </c>
      <c r="O2250" s="53" t="str">
        <f>IF($B2250&lt;&gt;"",IF(ISNUMBER(_xlfn.XMATCH($B2250,Language!$A$6:$E$6)),0,IF(ISNUMBER(_xlfn.XMATCH($B2250,Language!$A$29:$E$29)),'Lista de Prestatarios'!$B$3,VLOOKUP(B2250,'Lista de Prestatarios'!$A$2:$B$500,2,FALSE))),"")</f>
        <v/>
      </c>
      <c r="P2250" s="58" t="str">
        <f>IF(B2250&lt;&gt;"",IF(OR(D2250&gt;0,G2250&gt;0),COUNTIF($B$2:B2250,B2250),COUNTIFS($B$2:B2250,B2250,$E$2:E2250,"&gt;0")),"")</f>
        <v/>
      </c>
    </row>
    <row r="2251" spans="1:16" x14ac:dyDescent="0.35">
      <c r="A2251" s="51" t="str">
        <f t="shared" si="105"/>
        <v/>
      </c>
      <c r="B2251" s="102"/>
      <c r="C2251" s="4"/>
      <c r="D2251" s="14"/>
      <c r="E2251" s="14"/>
      <c r="F2251" s="14"/>
      <c r="G2251" s="82"/>
      <c r="H2251" s="107" t="str">
        <f>IF(B2251&lt;&gt;"",IF(OR(O2251=0,O2251=999),"",SUMIFS($E$2:E2251,$A$2:A2251,A2251)-SUMIFS($F$2:F2251,$A$2:A2251,A2251)),"")</f>
        <v/>
      </c>
      <c r="I2251" s="109" t="str">
        <f t="shared" si="107"/>
        <v/>
      </c>
      <c r="J2251" s="113"/>
      <c r="K2251" s="90"/>
      <c r="L2251" s="73"/>
      <c r="M2251" s="69" t="str">
        <f>IF(C2251&lt;&gt;"",DailyLog!$S$3,"")</f>
        <v/>
      </c>
      <c r="N2251" s="56" t="str">
        <f t="shared" si="106"/>
        <v/>
      </c>
      <c r="O2251" s="53" t="str">
        <f>IF($B2251&lt;&gt;"",IF(ISNUMBER(_xlfn.XMATCH($B2251,Language!$A$6:$E$6)),0,IF(ISNUMBER(_xlfn.XMATCH($B2251,Language!$A$29:$E$29)),'Lista de Prestatarios'!$B$3,VLOOKUP(B2251,'Lista de Prestatarios'!$A$2:$B$500,2,FALSE))),"")</f>
        <v/>
      </c>
      <c r="P2251" s="58" t="str">
        <f>IF(B2251&lt;&gt;"",IF(OR(D2251&gt;0,G2251&gt;0),COUNTIF($B$2:B2251,B2251),COUNTIFS($B$2:B2251,B2251,$E$2:E2251,"&gt;0")),"")</f>
        <v/>
      </c>
    </row>
    <row r="2252" spans="1:16" x14ac:dyDescent="0.35">
      <c r="A2252" s="51" t="str">
        <f t="shared" si="105"/>
        <v/>
      </c>
      <c r="B2252" s="102"/>
      <c r="C2252" s="4"/>
      <c r="D2252" s="14"/>
      <c r="E2252" s="14"/>
      <c r="F2252" s="14"/>
      <c r="G2252" s="82"/>
      <c r="H2252" s="107" t="str">
        <f>IF(B2252&lt;&gt;"",IF(OR(O2252=0,O2252=999),"",SUMIFS($E$2:E2252,$A$2:A2252,A2252)-SUMIFS($F$2:F2252,$A$2:A2252,A2252)),"")</f>
        <v/>
      </c>
      <c r="I2252" s="109" t="str">
        <f t="shared" si="107"/>
        <v/>
      </c>
      <c r="J2252" s="113"/>
      <c r="K2252" s="90"/>
      <c r="L2252" s="73"/>
      <c r="M2252" s="69" t="str">
        <f>IF(C2252&lt;&gt;"",DailyLog!$S$3,"")</f>
        <v/>
      </c>
      <c r="N2252" s="56" t="str">
        <f t="shared" si="106"/>
        <v/>
      </c>
      <c r="O2252" s="53" t="str">
        <f>IF($B2252&lt;&gt;"",IF(ISNUMBER(_xlfn.XMATCH($B2252,Language!$A$6:$E$6)),0,IF(ISNUMBER(_xlfn.XMATCH($B2252,Language!$A$29:$E$29)),'Lista de Prestatarios'!$B$3,VLOOKUP(B2252,'Lista de Prestatarios'!$A$2:$B$500,2,FALSE))),"")</f>
        <v/>
      </c>
      <c r="P2252" s="58" t="str">
        <f>IF(B2252&lt;&gt;"",IF(OR(D2252&gt;0,G2252&gt;0),COUNTIF($B$2:B2252,B2252),COUNTIFS($B$2:B2252,B2252,$E$2:E2252,"&gt;0")),"")</f>
        <v/>
      </c>
    </row>
    <row r="2253" spans="1:16" x14ac:dyDescent="0.35">
      <c r="A2253" s="51" t="str">
        <f t="shared" si="105"/>
        <v/>
      </c>
      <c r="B2253" s="102"/>
      <c r="C2253" s="4"/>
      <c r="D2253" s="14"/>
      <c r="E2253" s="14"/>
      <c r="F2253" s="14"/>
      <c r="G2253" s="82"/>
      <c r="H2253" s="107" t="str">
        <f>IF(B2253&lt;&gt;"",IF(OR(O2253=0,O2253=999),"",SUMIFS($E$2:E2253,$A$2:A2253,A2253)-SUMIFS($F$2:F2253,$A$2:A2253,A2253)),"")</f>
        <v/>
      </c>
      <c r="I2253" s="109" t="str">
        <f t="shared" si="107"/>
        <v/>
      </c>
      <c r="J2253" s="113"/>
      <c r="K2253" s="90"/>
      <c r="L2253" s="73"/>
      <c r="M2253" s="69" t="str">
        <f>IF(C2253&lt;&gt;"",DailyLog!$S$3,"")</f>
        <v/>
      </c>
      <c r="N2253" s="56" t="str">
        <f t="shared" si="106"/>
        <v/>
      </c>
      <c r="O2253" s="53" t="str">
        <f>IF($B2253&lt;&gt;"",IF(ISNUMBER(_xlfn.XMATCH($B2253,Language!$A$6:$E$6)),0,IF(ISNUMBER(_xlfn.XMATCH($B2253,Language!$A$29:$E$29)),'Lista de Prestatarios'!$B$3,VLOOKUP(B2253,'Lista de Prestatarios'!$A$2:$B$500,2,FALSE))),"")</f>
        <v/>
      </c>
      <c r="P2253" s="58" t="str">
        <f>IF(B2253&lt;&gt;"",IF(OR(D2253&gt;0,G2253&gt;0),COUNTIF($B$2:B2253,B2253),COUNTIFS($B$2:B2253,B2253,$E$2:E2253,"&gt;0")),"")</f>
        <v/>
      </c>
    </row>
    <row r="2254" spans="1:16" x14ac:dyDescent="0.35">
      <c r="A2254" s="51" t="str">
        <f t="shared" si="105"/>
        <v/>
      </c>
      <c r="B2254" s="102"/>
      <c r="C2254" s="4"/>
      <c r="D2254" s="14"/>
      <c r="E2254" s="14"/>
      <c r="F2254" s="14"/>
      <c r="G2254" s="82"/>
      <c r="H2254" s="107" t="str">
        <f>IF(B2254&lt;&gt;"",IF(OR(O2254=0,O2254=999),"",SUMIFS($E$2:E2254,$A$2:A2254,A2254)-SUMIFS($F$2:F2254,$A$2:A2254,A2254)),"")</f>
        <v/>
      </c>
      <c r="I2254" s="109" t="str">
        <f t="shared" si="107"/>
        <v/>
      </c>
      <c r="J2254" s="113"/>
      <c r="K2254" s="90"/>
      <c r="L2254" s="73"/>
      <c r="M2254" s="69" t="str">
        <f>IF(C2254&lt;&gt;"",DailyLog!$S$3,"")</f>
        <v/>
      </c>
      <c r="N2254" s="56" t="str">
        <f t="shared" si="106"/>
        <v/>
      </c>
      <c r="O2254" s="53" t="str">
        <f>IF($B2254&lt;&gt;"",IF(ISNUMBER(_xlfn.XMATCH($B2254,Language!$A$6:$E$6)),0,IF(ISNUMBER(_xlfn.XMATCH($B2254,Language!$A$29:$E$29)),'Lista de Prestatarios'!$B$3,VLOOKUP(B2254,'Lista de Prestatarios'!$A$2:$B$500,2,FALSE))),"")</f>
        <v/>
      </c>
      <c r="P2254" s="58" t="str">
        <f>IF(B2254&lt;&gt;"",IF(OR(D2254&gt;0,G2254&gt;0),COUNTIF($B$2:B2254,B2254),COUNTIFS($B$2:B2254,B2254,$E$2:E2254,"&gt;0")),"")</f>
        <v/>
      </c>
    </row>
    <row r="2255" spans="1:16" x14ac:dyDescent="0.35">
      <c r="A2255" s="51" t="str">
        <f t="shared" si="105"/>
        <v/>
      </c>
      <c r="B2255" s="102"/>
      <c r="C2255" s="4"/>
      <c r="D2255" s="14"/>
      <c r="E2255" s="14"/>
      <c r="F2255" s="14"/>
      <c r="G2255" s="82"/>
      <c r="H2255" s="107" t="str">
        <f>IF(B2255&lt;&gt;"",IF(OR(O2255=0,O2255=999),"",SUMIFS($E$2:E2255,$A$2:A2255,A2255)-SUMIFS($F$2:F2255,$A$2:A2255,A2255)),"")</f>
        <v/>
      </c>
      <c r="I2255" s="109" t="str">
        <f t="shared" si="107"/>
        <v/>
      </c>
      <c r="J2255" s="113"/>
      <c r="K2255" s="90"/>
      <c r="L2255" s="73"/>
      <c r="M2255" s="69" t="str">
        <f>IF(C2255&lt;&gt;"",DailyLog!$S$3,"")</f>
        <v/>
      </c>
      <c r="N2255" s="56" t="str">
        <f t="shared" si="106"/>
        <v/>
      </c>
      <c r="O2255" s="53" t="str">
        <f>IF($B2255&lt;&gt;"",IF(ISNUMBER(_xlfn.XMATCH($B2255,Language!$A$6:$E$6)),0,IF(ISNUMBER(_xlfn.XMATCH($B2255,Language!$A$29:$E$29)),'Lista de Prestatarios'!$B$3,VLOOKUP(B2255,'Lista de Prestatarios'!$A$2:$B$500,2,FALSE))),"")</f>
        <v/>
      </c>
      <c r="P2255" s="58" t="str">
        <f>IF(B2255&lt;&gt;"",IF(OR(D2255&gt;0,G2255&gt;0),COUNTIF($B$2:B2255,B2255),COUNTIFS($B$2:B2255,B2255,$E$2:E2255,"&gt;0")),"")</f>
        <v/>
      </c>
    </row>
    <row r="2256" spans="1:16" x14ac:dyDescent="0.35">
      <c r="A2256" s="51" t="str">
        <f t="shared" si="105"/>
        <v/>
      </c>
      <c r="B2256" s="102"/>
      <c r="C2256" s="4"/>
      <c r="D2256" s="14"/>
      <c r="E2256" s="14"/>
      <c r="F2256" s="14"/>
      <c r="G2256" s="82"/>
      <c r="H2256" s="107" t="str">
        <f>IF(B2256&lt;&gt;"",IF(OR(O2256=0,O2256=999),"",SUMIFS($E$2:E2256,$A$2:A2256,A2256)-SUMIFS($F$2:F2256,$A$2:A2256,A2256)),"")</f>
        <v/>
      </c>
      <c r="I2256" s="109" t="str">
        <f t="shared" si="107"/>
        <v/>
      </c>
      <c r="J2256" s="113"/>
      <c r="K2256" s="90"/>
      <c r="L2256" s="73"/>
      <c r="M2256" s="69" t="str">
        <f>IF(C2256&lt;&gt;"",DailyLog!$S$3,"")</f>
        <v/>
      </c>
      <c r="N2256" s="56" t="str">
        <f t="shared" si="106"/>
        <v/>
      </c>
      <c r="O2256" s="53" t="str">
        <f>IF($B2256&lt;&gt;"",IF(ISNUMBER(_xlfn.XMATCH($B2256,Language!$A$6:$E$6)),0,IF(ISNUMBER(_xlfn.XMATCH($B2256,Language!$A$29:$E$29)),'Lista de Prestatarios'!$B$3,VLOOKUP(B2256,'Lista de Prestatarios'!$A$2:$B$500,2,FALSE))),"")</f>
        <v/>
      </c>
      <c r="P2256" s="58" t="str">
        <f>IF(B2256&lt;&gt;"",IF(OR(D2256&gt;0,G2256&gt;0),COUNTIF($B$2:B2256,B2256),COUNTIFS($B$2:B2256,B2256,$E$2:E2256,"&gt;0")),"")</f>
        <v/>
      </c>
    </row>
    <row r="2257" spans="1:16" x14ac:dyDescent="0.35">
      <c r="A2257" s="51" t="str">
        <f t="shared" si="105"/>
        <v/>
      </c>
      <c r="B2257" s="102"/>
      <c r="C2257" s="4"/>
      <c r="D2257" s="14"/>
      <c r="E2257" s="14"/>
      <c r="F2257" s="14"/>
      <c r="G2257" s="82"/>
      <c r="H2257" s="107" t="str">
        <f>IF(B2257&lt;&gt;"",IF(OR(O2257=0,O2257=999),"",SUMIFS($E$2:E2257,$A$2:A2257,A2257)-SUMIFS($F$2:F2257,$A$2:A2257,A2257)),"")</f>
        <v/>
      </c>
      <c r="I2257" s="109" t="str">
        <f t="shared" si="107"/>
        <v/>
      </c>
      <c r="J2257" s="113"/>
      <c r="K2257" s="90"/>
      <c r="L2257" s="73"/>
      <c r="M2257" s="69" t="str">
        <f>IF(C2257&lt;&gt;"",DailyLog!$S$3,"")</f>
        <v/>
      </c>
      <c r="N2257" s="56" t="str">
        <f t="shared" si="106"/>
        <v/>
      </c>
      <c r="O2257" s="53" t="str">
        <f>IF($B2257&lt;&gt;"",IF(ISNUMBER(_xlfn.XMATCH($B2257,Language!$A$6:$E$6)),0,IF(ISNUMBER(_xlfn.XMATCH($B2257,Language!$A$29:$E$29)),'Lista de Prestatarios'!$B$3,VLOOKUP(B2257,'Lista de Prestatarios'!$A$2:$B$500,2,FALSE))),"")</f>
        <v/>
      </c>
      <c r="P2257" s="58" t="str">
        <f>IF(B2257&lt;&gt;"",IF(OR(D2257&gt;0,G2257&gt;0),COUNTIF($B$2:B2257,B2257),COUNTIFS($B$2:B2257,B2257,$E$2:E2257,"&gt;0")),"")</f>
        <v/>
      </c>
    </row>
    <row r="2258" spans="1:16" x14ac:dyDescent="0.35">
      <c r="A2258" s="51" t="str">
        <f t="shared" si="105"/>
        <v/>
      </c>
      <c r="B2258" s="102"/>
      <c r="C2258" s="4"/>
      <c r="D2258" s="14"/>
      <c r="E2258" s="14"/>
      <c r="F2258" s="14"/>
      <c r="G2258" s="82"/>
      <c r="H2258" s="107" t="str">
        <f>IF(B2258&lt;&gt;"",IF(OR(O2258=0,O2258=999),"",SUMIFS($E$2:E2258,$A$2:A2258,A2258)-SUMIFS($F$2:F2258,$A$2:A2258,A2258)),"")</f>
        <v/>
      </c>
      <c r="I2258" s="109" t="str">
        <f t="shared" si="107"/>
        <v/>
      </c>
      <c r="J2258" s="113"/>
      <c r="K2258" s="90"/>
      <c r="L2258" s="73"/>
      <c r="M2258" s="69" t="str">
        <f>IF(C2258&lt;&gt;"",DailyLog!$S$3,"")</f>
        <v/>
      </c>
      <c r="N2258" s="56" t="str">
        <f t="shared" si="106"/>
        <v/>
      </c>
      <c r="O2258" s="53" t="str">
        <f>IF($B2258&lt;&gt;"",IF(ISNUMBER(_xlfn.XMATCH($B2258,Language!$A$6:$E$6)),0,IF(ISNUMBER(_xlfn.XMATCH($B2258,Language!$A$29:$E$29)),'Lista de Prestatarios'!$B$3,VLOOKUP(B2258,'Lista de Prestatarios'!$A$2:$B$500,2,FALSE))),"")</f>
        <v/>
      </c>
      <c r="P2258" s="58" t="str">
        <f>IF(B2258&lt;&gt;"",IF(OR(D2258&gt;0,G2258&gt;0),COUNTIF($B$2:B2258,B2258),COUNTIFS($B$2:B2258,B2258,$E$2:E2258,"&gt;0")),"")</f>
        <v/>
      </c>
    </row>
    <row r="2259" spans="1:16" x14ac:dyDescent="0.35">
      <c r="A2259" s="51" t="str">
        <f t="shared" si="105"/>
        <v/>
      </c>
      <c r="B2259" s="102"/>
      <c r="C2259" s="4"/>
      <c r="D2259" s="14"/>
      <c r="E2259" s="14"/>
      <c r="F2259" s="14"/>
      <c r="G2259" s="82"/>
      <c r="H2259" s="107" t="str">
        <f>IF(B2259&lt;&gt;"",IF(OR(O2259=0,O2259=999),"",SUMIFS($E$2:E2259,$A$2:A2259,A2259)-SUMIFS($F$2:F2259,$A$2:A2259,A2259)),"")</f>
        <v/>
      </c>
      <c r="I2259" s="109" t="str">
        <f t="shared" si="107"/>
        <v/>
      </c>
      <c r="J2259" s="113"/>
      <c r="K2259" s="90"/>
      <c r="L2259" s="73"/>
      <c r="M2259" s="69" t="str">
        <f>IF(C2259&lt;&gt;"",DailyLog!$S$3,"")</f>
        <v/>
      </c>
      <c r="N2259" s="56" t="str">
        <f t="shared" si="106"/>
        <v/>
      </c>
      <c r="O2259" s="53" t="str">
        <f>IF($B2259&lt;&gt;"",IF(ISNUMBER(_xlfn.XMATCH($B2259,Language!$A$6:$E$6)),0,IF(ISNUMBER(_xlfn.XMATCH($B2259,Language!$A$29:$E$29)),'Lista de Prestatarios'!$B$3,VLOOKUP(B2259,'Lista de Prestatarios'!$A$2:$B$500,2,FALSE))),"")</f>
        <v/>
      </c>
      <c r="P2259" s="58" t="str">
        <f>IF(B2259&lt;&gt;"",IF(OR(D2259&gt;0,G2259&gt;0),COUNTIF($B$2:B2259,B2259),COUNTIFS($B$2:B2259,B2259,$E$2:E2259,"&gt;0")),"")</f>
        <v/>
      </c>
    </row>
    <row r="2260" spans="1:16" x14ac:dyDescent="0.35">
      <c r="A2260" s="51" t="str">
        <f t="shared" si="105"/>
        <v/>
      </c>
      <c r="B2260" s="102"/>
      <c r="C2260" s="4"/>
      <c r="D2260" s="14"/>
      <c r="E2260" s="14"/>
      <c r="F2260" s="14"/>
      <c r="G2260" s="82"/>
      <c r="H2260" s="107" t="str">
        <f>IF(B2260&lt;&gt;"",IF(OR(O2260=0,O2260=999),"",SUMIFS($E$2:E2260,$A$2:A2260,A2260)-SUMIFS($F$2:F2260,$A$2:A2260,A2260)),"")</f>
        <v/>
      </c>
      <c r="I2260" s="109" t="str">
        <f t="shared" si="107"/>
        <v/>
      </c>
      <c r="J2260" s="113"/>
      <c r="K2260" s="90"/>
      <c r="L2260" s="73"/>
      <c r="M2260" s="69" t="str">
        <f>IF(C2260&lt;&gt;"",DailyLog!$S$3,"")</f>
        <v/>
      </c>
      <c r="N2260" s="56" t="str">
        <f t="shared" si="106"/>
        <v/>
      </c>
      <c r="O2260" s="53" t="str">
        <f>IF($B2260&lt;&gt;"",IF(ISNUMBER(_xlfn.XMATCH($B2260,Language!$A$6:$E$6)),0,IF(ISNUMBER(_xlfn.XMATCH($B2260,Language!$A$29:$E$29)),'Lista de Prestatarios'!$B$3,VLOOKUP(B2260,'Lista de Prestatarios'!$A$2:$B$500,2,FALSE))),"")</f>
        <v/>
      </c>
      <c r="P2260" s="58" t="str">
        <f>IF(B2260&lt;&gt;"",IF(OR(D2260&gt;0,G2260&gt;0),COUNTIF($B$2:B2260,B2260),COUNTIFS($B$2:B2260,B2260,$E$2:E2260,"&gt;0")),"")</f>
        <v/>
      </c>
    </row>
    <row r="2261" spans="1:16" x14ac:dyDescent="0.35">
      <c r="A2261" s="51" t="str">
        <f t="shared" si="105"/>
        <v/>
      </c>
      <c r="B2261" s="102"/>
      <c r="C2261" s="4"/>
      <c r="D2261" s="14"/>
      <c r="E2261" s="14"/>
      <c r="F2261" s="14"/>
      <c r="G2261" s="82"/>
      <c r="H2261" s="107" t="str">
        <f>IF(B2261&lt;&gt;"",IF(OR(O2261=0,O2261=999),"",SUMIFS($E$2:E2261,$A$2:A2261,A2261)-SUMIFS($F$2:F2261,$A$2:A2261,A2261)),"")</f>
        <v/>
      </c>
      <c r="I2261" s="109" t="str">
        <f t="shared" si="107"/>
        <v/>
      </c>
      <c r="J2261" s="113"/>
      <c r="K2261" s="90"/>
      <c r="L2261" s="73"/>
      <c r="M2261" s="69" t="str">
        <f>IF(C2261&lt;&gt;"",DailyLog!$S$3,"")</f>
        <v/>
      </c>
      <c r="N2261" s="56" t="str">
        <f t="shared" si="106"/>
        <v/>
      </c>
      <c r="O2261" s="53" t="str">
        <f>IF($B2261&lt;&gt;"",IF(ISNUMBER(_xlfn.XMATCH($B2261,Language!$A$6:$E$6)),0,IF(ISNUMBER(_xlfn.XMATCH($B2261,Language!$A$29:$E$29)),'Lista de Prestatarios'!$B$3,VLOOKUP(B2261,'Lista de Prestatarios'!$A$2:$B$500,2,FALSE))),"")</f>
        <v/>
      </c>
      <c r="P2261" s="58" t="str">
        <f>IF(B2261&lt;&gt;"",IF(OR(D2261&gt;0,G2261&gt;0),COUNTIF($B$2:B2261,B2261),COUNTIFS($B$2:B2261,B2261,$E$2:E2261,"&gt;0")),"")</f>
        <v/>
      </c>
    </row>
    <row r="2262" spans="1:16" x14ac:dyDescent="0.35">
      <c r="A2262" s="51" t="str">
        <f t="shared" si="105"/>
        <v/>
      </c>
      <c r="B2262" s="102"/>
      <c r="C2262" s="4"/>
      <c r="D2262" s="14"/>
      <c r="E2262" s="14"/>
      <c r="F2262" s="14"/>
      <c r="G2262" s="82"/>
      <c r="H2262" s="107" t="str">
        <f>IF(B2262&lt;&gt;"",IF(OR(O2262=0,O2262=999),"",SUMIFS($E$2:E2262,$A$2:A2262,A2262)-SUMIFS($F$2:F2262,$A$2:A2262,A2262)),"")</f>
        <v/>
      </c>
      <c r="I2262" s="109" t="str">
        <f t="shared" si="107"/>
        <v/>
      </c>
      <c r="J2262" s="113"/>
      <c r="K2262" s="90"/>
      <c r="L2262" s="73"/>
      <c r="M2262" s="69" t="str">
        <f>IF(C2262&lt;&gt;"",DailyLog!$S$3,"")</f>
        <v/>
      </c>
      <c r="N2262" s="56" t="str">
        <f t="shared" si="106"/>
        <v/>
      </c>
      <c r="O2262" s="53" t="str">
        <f>IF($B2262&lt;&gt;"",IF(ISNUMBER(_xlfn.XMATCH($B2262,Language!$A$6:$E$6)),0,IF(ISNUMBER(_xlfn.XMATCH($B2262,Language!$A$29:$E$29)),'Lista de Prestatarios'!$B$3,VLOOKUP(B2262,'Lista de Prestatarios'!$A$2:$B$500,2,FALSE))),"")</f>
        <v/>
      </c>
      <c r="P2262" s="58" t="str">
        <f>IF(B2262&lt;&gt;"",IF(OR(D2262&gt;0,G2262&gt;0),COUNTIF($B$2:B2262,B2262),COUNTIFS($B$2:B2262,B2262,$E$2:E2262,"&gt;0")),"")</f>
        <v/>
      </c>
    </row>
    <row r="2263" spans="1:16" x14ac:dyDescent="0.35">
      <c r="A2263" s="51" t="str">
        <f t="shared" si="105"/>
        <v/>
      </c>
      <c r="B2263" s="102"/>
      <c r="C2263" s="4"/>
      <c r="D2263" s="14"/>
      <c r="E2263" s="14"/>
      <c r="F2263" s="14"/>
      <c r="G2263" s="82"/>
      <c r="H2263" s="107" t="str">
        <f>IF(B2263&lt;&gt;"",IF(OR(O2263=0,O2263=999),"",SUMIFS($E$2:E2263,$A$2:A2263,A2263)-SUMIFS($F$2:F2263,$A$2:A2263,A2263)),"")</f>
        <v/>
      </c>
      <c r="I2263" s="109" t="str">
        <f t="shared" si="107"/>
        <v/>
      </c>
      <c r="J2263" s="113"/>
      <c r="K2263" s="90"/>
      <c r="L2263" s="73"/>
      <c r="M2263" s="69" t="str">
        <f>IF(C2263&lt;&gt;"",DailyLog!$S$3,"")</f>
        <v/>
      </c>
      <c r="N2263" s="56" t="str">
        <f t="shared" si="106"/>
        <v/>
      </c>
      <c r="O2263" s="53" t="str">
        <f>IF($B2263&lt;&gt;"",IF(ISNUMBER(_xlfn.XMATCH($B2263,Language!$A$6:$E$6)),0,IF(ISNUMBER(_xlfn.XMATCH($B2263,Language!$A$29:$E$29)),'Lista de Prestatarios'!$B$3,VLOOKUP(B2263,'Lista de Prestatarios'!$A$2:$B$500,2,FALSE))),"")</f>
        <v/>
      </c>
      <c r="P2263" s="58" t="str">
        <f>IF(B2263&lt;&gt;"",IF(OR(D2263&gt;0,G2263&gt;0),COUNTIF($B$2:B2263,B2263),COUNTIFS($B$2:B2263,B2263,$E$2:E2263,"&gt;0")),"")</f>
        <v/>
      </c>
    </row>
    <row r="2264" spans="1:16" x14ac:dyDescent="0.35">
      <c r="A2264" s="51" t="str">
        <f t="shared" si="105"/>
        <v/>
      </c>
      <c r="B2264" s="102"/>
      <c r="C2264" s="4"/>
      <c r="D2264" s="14"/>
      <c r="E2264" s="14"/>
      <c r="F2264" s="14"/>
      <c r="G2264" s="82"/>
      <c r="H2264" s="107" t="str">
        <f>IF(B2264&lt;&gt;"",IF(OR(O2264=0,O2264=999),"",SUMIFS($E$2:E2264,$A$2:A2264,A2264)-SUMIFS($F$2:F2264,$A$2:A2264,A2264)),"")</f>
        <v/>
      </c>
      <c r="I2264" s="109" t="str">
        <f t="shared" si="107"/>
        <v/>
      </c>
      <c r="J2264" s="113"/>
      <c r="K2264" s="90"/>
      <c r="L2264" s="73"/>
      <c r="M2264" s="69" t="str">
        <f>IF(C2264&lt;&gt;"",DailyLog!$S$3,"")</f>
        <v/>
      </c>
      <c r="N2264" s="56" t="str">
        <f t="shared" si="106"/>
        <v/>
      </c>
      <c r="O2264" s="53" t="str">
        <f>IF($B2264&lt;&gt;"",IF(ISNUMBER(_xlfn.XMATCH($B2264,Language!$A$6:$E$6)),0,IF(ISNUMBER(_xlfn.XMATCH($B2264,Language!$A$29:$E$29)),'Lista de Prestatarios'!$B$3,VLOOKUP(B2264,'Lista de Prestatarios'!$A$2:$B$500,2,FALSE))),"")</f>
        <v/>
      </c>
      <c r="P2264" s="58" t="str">
        <f>IF(B2264&lt;&gt;"",IF(OR(D2264&gt;0,G2264&gt;0),COUNTIF($B$2:B2264,B2264),COUNTIFS($B$2:B2264,B2264,$E$2:E2264,"&gt;0")),"")</f>
        <v/>
      </c>
    </row>
    <row r="2265" spans="1:16" x14ac:dyDescent="0.35">
      <c r="A2265" s="51" t="str">
        <f t="shared" si="105"/>
        <v/>
      </c>
      <c r="B2265" s="102"/>
      <c r="C2265" s="4"/>
      <c r="D2265" s="14"/>
      <c r="E2265" s="14"/>
      <c r="F2265" s="14"/>
      <c r="G2265" s="82"/>
      <c r="H2265" s="107" t="str">
        <f>IF(B2265&lt;&gt;"",IF(OR(O2265=0,O2265=999),"",SUMIFS($E$2:E2265,$A$2:A2265,A2265)-SUMIFS($F$2:F2265,$A$2:A2265,A2265)),"")</f>
        <v/>
      </c>
      <c r="I2265" s="109" t="str">
        <f t="shared" si="107"/>
        <v/>
      </c>
      <c r="J2265" s="113"/>
      <c r="K2265" s="90"/>
      <c r="L2265" s="73"/>
      <c r="M2265" s="69" t="str">
        <f>IF(C2265&lt;&gt;"",DailyLog!$S$3,"")</f>
        <v/>
      </c>
      <c r="N2265" s="56" t="str">
        <f t="shared" si="106"/>
        <v/>
      </c>
      <c r="O2265" s="53" t="str">
        <f>IF($B2265&lt;&gt;"",IF(ISNUMBER(_xlfn.XMATCH($B2265,Language!$A$6:$E$6)),0,IF(ISNUMBER(_xlfn.XMATCH($B2265,Language!$A$29:$E$29)),'Lista de Prestatarios'!$B$3,VLOOKUP(B2265,'Lista de Prestatarios'!$A$2:$B$500,2,FALSE))),"")</f>
        <v/>
      </c>
      <c r="P2265" s="58" t="str">
        <f>IF(B2265&lt;&gt;"",IF(OR(D2265&gt;0,G2265&gt;0),COUNTIF($B$2:B2265,B2265),COUNTIFS($B$2:B2265,B2265,$E$2:E2265,"&gt;0")),"")</f>
        <v/>
      </c>
    </row>
    <row r="2266" spans="1:16" x14ac:dyDescent="0.35">
      <c r="A2266" s="51" t="str">
        <f t="shared" si="105"/>
        <v/>
      </c>
      <c r="B2266" s="102"/>
      <c r="C2266" s="4"/>
      <c r="D2266" s="14"/>
      <c r="E2266" s="14"/>
      <c r="F2266" s="14"/>
      <c r="G2266" s="82"/>
      <c r="H2266" s="107" t="str">
        <f>IF(B2266&lt;&gt;"",IF(OR(O2266=0,O2266=999),"",SUMIFS($E$2:E2266,$A$2:A2266,A2266)-SUMIFS($F$2:F2266,$A$2:A2266,A2266)),"")</f>
        <v/>
      </c>
      <c r="I2266" s="109" t="str">
        <f t="shared" si="107"/>
        <v/>
      </c>
      <c r="J2266" s="113"/>
      <c r="K2266" s="90"/>
      <c r="L2266" s="73"/>
      <c r="M2266" s="69" t="str">
        <f>IF(C2266&lt;&gt;"",DailyLog!$S$3,"")</f>
        <v/>
      </c>
      <c r="N2266" s="56" t="str">
        <f t="shared" si="106"/>
        <v/>
      </c>
      <c r="O2266" s="53" t="str">
        <f>IF($B2266&lt;&gt;"",IF(ISNUMBER(_xlfn.XMATCH($B2266,Language!$A$6:$E$6)),0,IF(ISNUMBER(_xlfn.XMATCH($B2266,Language!$A$29:$E$29)),'Lista de Prestatarios'!$B$3,VLOOKUP(B2266,'Lista de Prestatarios'!$A$2:$B$500,2,FALSE))),"")</f>
        <v/>
      </c>
      <c r="P2266" s="58" t="str">
        <f>IF(B2266&lt;&gt;"",IF(OR(D2266&gt;0,G2266&gt;0),COUNTIF($B$2:B2266,B2266),COUNTIFS($B$2:B2266,B2266,$E$2:E2266,"&gt;0")),"")</f>
        <v/>
      </c>
    </row>
    <row r="2267" spans="1:16" x14ac:dyDescent="0.35">
      <c r="A2267" s="51" t="str">
        <f t="shared" si="105"/>
        <v/>
      </c>
      <c r="B2267" s="102"/>
      <c r="C2267" s="4"/>
      <c r="D2267" s="14"/>
      <c r="E2267" s="14"/>
      <c r="F2267" s="14"/>
      <c r="G2267" s="82"/>
      <c r="H2267" s="107" t="str">
        <f>IF(B2267&lt;&gt;"",IF(OR(O2267=0,O2267=999),"",SUMIFS($E$2:E2267,$A$2:A2267,A2267)-SUMIFS($F$2:F2267,$A$2:A2267,A2267)),"")</f>
        <v/>
      </c>
      <c r="I2267" s="109" t="str">
        <f t="shared" si="107"/>
        <v/>
      </c>
      <c r="J2267" s="113"/>
      <c r="K2267" s="90"/>
      <c r="L2267" s="73"/>
      <c r="M2267" s="69" t="str">
        <f>IF(C2267&lt;&gt;"",DailyLog!$S$3,"")</f>
        <v/>
      </c>
      <c r="N2267" s="56" t="str">
        <f t="shared" si="106"/>
        <v/>
      </c>
      <c r="O2267" s="53" t="str">
        <f>IF($B2267&lt;&gt;"",IF(ISNUMBER(_xlfn.XMATCH($B2267,Language!$A$6:$E$6)),0,IF(ISNUMBER(_xlfn.XMATCH($B2267,Language!$A$29:$E$29)),'Lista de Prestatarios'!$B$3,VLOOKUP(B2267,'Lista de Prestatarios'!$A$2:$B$500,2,FALSE))),"")</f>
        <v/>
      </c>
      <c r="P2267" s="58" t="str">
        <f>IF(B2267&lt;&gt;"",IF(OR(D2267&gt;0,G2267&gt;0),COUNTIF($B$2:B2267,B2267),COUNTIFS($B$2:B2267,B2267,$E$2:E2267,"&gt;0")),"")</f>
        <v/>
      </c>
    </row>
    <row r="2268" spans="1:16" x14ac:dyDescent="0.35">
      <c r="A2268" s="51" t="str">
        <f t="shared" si="105"/>
        <v/>
      </c>
      <c r="B2268" s="102"/>
      <c r="C2268" s="4"/>
      <c r="D2268" s="14"/>
      <c r="E2268" s="14"/>
      <c r="F2268" s="14"/>
      <c r="G2268" s="82"/>
      <c r="H2268" s="107" t="str">
        <f>IF(B2268&lt;&gt;"",IF(OR(O2268=0,O2268=999),"",SUMIFS($E$2:E2268,$A$2:A2268,A2268)-SUMIFS($F$2:F2268,$A$2:A2268,A2268)),"")</f>
        <v/>
      </c>
      <c r="I2268" s="109" t="str">
        <f t="shared" si="107"/>
        <v/>
      </c>
      <c r="J2268" s="113"/>
      <c r="K2268" s="90"/>
      <c r="L2268" s="73"/>
      <c r="M2268" s="69" t="str">
        <f>IF(C2268&lt;&gt;"",DailyLog!$S$3,"")</f>
        <v/>
      </c>
      <c r="N2268" s="56" t="str">
        <f t="shared" si="106"/>
        <v/>
      </c>
      <c r="O2268" s="53" t="str">
        <f>IF($B2268&lt;&gt;"",IF(ISNUMBER(_xlfn.XMATCH($B2268,Language!$A$6:$E$6)),0,IF(ISNUMBER(_xlfn.XMATCH($B2268,Language!$A$29:$E$29)),'Lista de Prestatarios'!$B$3,VLOOKUP(B2268,'Lista de Prestatarios'!$A$2:$B$500,2,FALSE))),"")</f>
        <v/>
      </c>
      <c r="P2268" s="58" t="str">
        <f>IF(B2268&lt;&gt;"",IF(OR(D2268&gt;0,G2268&gt;0),COUNTIF($B$2:B2268,B2268),COUNTIFS($B$2:B2268,B2268,$E$2:E2268,"&gt;0")),"")</f>
        <v/>
      </c>
    </row>
    <row r="2269" spans="1:16" x14ac:dyDescent="0.35">
      <c r="A2269" s="51" t="str">
        <f t="shared" si="105"/>
        <v/>
      </c>
      <c r="B2269" s="102"/>
      <c r="C2269" s="4"/>
      <c r="D2269" s="14"/>
      <c r="E2269" s="14"/>
      <c r="F2269" s="14"/>
      <c r="G2269" s="82"/>
      <c r="H2269" s="107" t="str">
        <f>IF(B2269&lt;&gt;"",IF(OR(O2269=0,O2269=999),"",SUMIFS($E$2:E2269,$A$2:A2269,A2269)-SUMIFS($F$2:F2269,$A$2:A2269,A2269)),"")</f>
        <v/>
      </c>
      <c r="I2269" s="109" t="str">
        <f t="shared" si="107"/>
        <v/>
      </c>
      <c r="J2269" s="113"/>
      <c r="K2269" s="90"/>
      <c r="L2269" s="73"/>
      <c r="M2269" s="69" t="str">
        <f>IF(C2269&lt;&gt;"",DailyLog!$S$3,"")</f>
        <v/>
      </c>
      <c r="N2269" s="56" t="str">
        <f t="shared" si="106"/>
        <v/>
      </c>
      <c r="O2269" s="53" t="str">
        <f>IF($B2269&lt;&gt;"",IF(ISNUMBER(_xlfn.XMATCH($B2269,Language!$A$6:$E$6)),0,IF(ISNUMBER(_xlfn.XMATCH($B2269,Language!$A$29:$E$29)),'Lista de Prestatarios'!$B$3,VLOOKUP(B2269,'Lista de Prestatarios'!$A$2:$B$500,2,FALSE))),"")</f>
        <v/>
      </c>
      <c r="P2269" s="58" t="str">
        <f>IF(B2269&lt;&gt;"",IF(OR(D2269&gt;0,G2269&gt;0),COUNTIF($B$2:B2269,B2269),COUNTIFS($B$2:B2269,B2269,$E$2:E2269,"&gt;0")),"")</f>
        <v/>
      </c>
    </row>
    <row r="2270" spans="1:16" x14ac:dyDescent="0.35">
      <c r="A2270" s="51" t="str">
        <f t="shared" si="105"/>
        <v/>
      </c>
      <c r="B2270" s="102"/>
      <c r="C2270" s="4"/>
      <c r="D2270" s="14"/>
      <c r="E2270" s="14"/>
      <c r="F2270" s="14"/>
      <c r="G2270" s="82"/>
      <c r="H2270" s="107" t="str">
        <f>IF(B2270&lt;&gt;"",IF(OR(O2270=0,O2270=999),"",SUMIFS($E$2:E2270,$A$2:A2270,A2270)-SUMIFS($F$2:F2270,$A$2:A2270,A2270)),"")</f>
        <v/>
      </c>
      <c r="I2270" s="109" t="str">
        <f t="shared" si="107"/>
        <v/>
      </c>
      <c r="J2270" s="113"/>
      <c r="K2270" s="90"/>
      <c r="L2270" s="73"/>
      <c r="M2270" s="69" t="str">
        <f>IF(C2270&lt;&gt;"",DailyLog!$S$3,"")</f>
        <v/>
      </c>
      <c r="N2270" s="56" t="str">
        <f t="shared" si="106"/>
        <v/>
      </c>
      <c r="O2270" s="53" t="str">
        <f>IF($B2270&lt;&gt;"",IF(ISNUMBER(_xlfn.XMATCH($B2270,Language!$A$6:$E$6)),0,IF(ISNUMBER(_xlfn.XMATCH($B2270,Language!$A$29:$E$29)),'Lista de Prestatarios'!$B$3,VLOOKUP(B2270,'Lista de Prestatarios'!$A$2:$B$500,2,FALSE))),"")</f>
        <v/>
      </c>
      <c r="P2270" s="58" t="str">
        <f>IF(B2270&lt;&gt;"",IF(OR(D2270&gt;0,G2270&gt;0),COUNTIF($B$2:B2270,B2270),COUNTIFS($B$2:B2270,B2270,$E$2:E2270,"&gt;0")),"")</f>
        <v/>
      </c>
    </row>
    <row r="2271" spans="1:16" x14ac:dyDescent="0.35">
      <c r="A2271" s="51" t="str">
        <f t="shared" si="105"/>
        <v/>
      </c>
      <c r="B2271" s="102"/>
      <c r="C2271" s="4"/>
      <c r="D2271" s="14"/>
      <c r="E2271" s="14"/>
      <c r="F2271" s="14"/>
      <c r="G2271" s="82"/>
      <c r="H2271" s="107" t="str">
        <f>IF(B2271&lt;&gt;"",IF(OR(O2271=0,O2271=999),"",SUMIFS($E$2:E2271,$A$2:A2271,A2271)-SUMIFS($F$2:F2271,$A$2:A2271,A2271)),"")</f>
        <v/>
      </c>
      <c r="I2271" s="109" t="str">
        <f t="shared" si="107"/>
        <v/>
      </c>
      <c r="J2271" s="113"/>
      <c r="K2271" s="90"/>
      <c r="L2271" s="73"/>
      <c r="M2271" s="69" t="str">
        <f>IF(C2271&lt;&gt;"",DailyLog!$S$3,"")</f>
        <v/>
      </c>
      <c r="N2271" s="56" t="str">
        <f t="shared" si="106"/>
        <v/>
      </c>
      <c r="O2271" s="53" t="str">
        <f>IF($B2271&lt;&gt;"",IF(ISNUMBER(_xlfn.XMATCH($B2271,Language!$A$6:$E$6)),0,IF(ISNUMBER(_xlfn.XMATCH($B2271,Language!$A$29:$E$29)),'Lista de Prestatarios'!$B$3,VLOOKUP(B2271,'Lista de Prestatarios'!$A$2:$B$500,2,FALSE))),"")</f>
        <v/>
      </c>
      <c r="P2271" s="58" t="str">
        <f>IF(B2271&lt;&gt;"",IF(OR(D2271&gt;0,G2271&gt;0),COUNTIF($B$2:B2271,B2271),COUNTIFS($B$2:B2271,B2271,$E$2:E2271,"&gt;0")),"")</f>
        <v/>
      </c>
    </row>
    <row r="2272" spans="1:16" x14ac:dyDescent="0.35">
      <c r="A2272" s="51" t="str">
        <f t="shared" si="105"/>
        <v/>
      </c>
      <c r="B2272" s="102"/>
      <c r="C2272" s="4"/>
      <c r="D2272" s="14"/>
      <c r="E2272" s="14"/>
      <c r="F2272" s="14"/>
      <c r="G2272" s="82"/>
      <c r="H2272" s="107" t="str">
        <f>IF(B2272&lt;&gt;"",IF(OR(O2272=0,O2272=999),"",SUMIFS($E$2:E2272,$A$2:A2272,A2272)-SUMIFS($F$2:F2272,$A$2:A2272,A2272)),"")</f>
        <v/>
      </c>
      <c r="I2272" s="109" t="str">
        <f t="shared" si="107"/>
        <v/>
      </c>
      <c r="J2272" s="113"/>
      <c r="K2272" s="90"/>
      <c r="L2272" s="73"/>
      <c r="M2272" s="69" t="str">
        <f>IF(C2272&lt;&gt;"",DailyLog!$S$3,"")</f>
        <v/>
      </c>
      <c r="N2272" s="56" t="str">
        <f t="shared" si="106"/>
        <v/>
      </c>
      <c r="O2272" s="53" t="str">
        <f>IF($B2272&lt;&gt;"",IF(ISNUMBER(_xlfn.XMATCH($B2272,Language!$A$6:$E$6)),0,IF(ISNUMBER(_xlfn.XMATCH($B2272,Language!$A$29:$E$29)),'Lista de Prestatarios'!$B$3,VLOOKUP(B2272,'Lista de Prestatarios'!$A$2:$B$500,2,FALSE))),"")</f>
        <v/>
      </c>
      <c r="P2272" s="58" t="str">
        <f>IF(B2272&lt;&gt;"",IF(OR(D2272&gt;0,G2272&gt;0),COUNTIF($B$2:B2272,B2272),COUNTIFS($B$2:B2272,B2272,$E$2:E2272,"&gt;0")),"")</f>
        <v/>
      </c>
    </row>
    <row r="2273" spans="1:16" x14ac:dyDescent="0.35">
      <c r="A2273" s="51" t="str">
        <f t="shared" si="105"/>
        <v/>
      </c>
      <c r="B2273" s="102"/>
      <c r="C2273" s="4"/>
      <c r="D2273" s="14"/>
      <c r="E2273" s="14"/>
      <c r="F2273" s="14"/>
      <c r="G2273" s="82"/>
      <c r="H2273" s="107" t="str">
        <f>IF(B2273&lt;&gt;"",IF(OR(O2273=0,O2273=999),"",SUMIFS($E$2:E2273,$A$2:A2273,A2273)-SUMIFS($F$2:F2273,$A$2:A2273,A2273)),"")</f>
        <v/>
      </c>
      <c r="I2273" s="109" t="str">
        <f t="shared" si="107"/>
        <v/>
      </c>
      <c r="J2273" s="113"/>
      <c r="K2273" s="90"/>
      <c r="L2273" s="73"/>
      <c r="M2273" s="69" t="str">
        <f>IF(C2273&lt;&gt;"",DailyLog!$S$3,"")</f>
        <v/>
      </c>
      <c r="N2273" s="56" t="str">
        <f t="shared" si="106"/>
        <v/>
      </c>
      <c r="O2273" s="53" t="str">
        <f>IF($B2273&lt;&gt;"",IF(ISNUMBER(_xlfn.XMATCH($B2273,Language!$A$6:$E$6)),0,IF(ISNUMBER(_xlfn.XMATCH($B2273,Language!$A$29:$E$29)),'Lista de Prestatarios'!$B$3,VLOOKUP(B2273,'Lista de Prestatarios'!$A$2:$B$500,2,FALSE))),"")</f>
        <v/>
      </c>
      <c r="P2273" s="58" t="str">
        <f>IF(B2273&lt;&gt;"",IF(OR(D2273&gt;0,G2273&gt;0),COUNTIF($B$2:B2273,B2273),COUNTIFS($B$2:B2273,B2273,$E$2:E2273,"&gt;0")),"")</f>
        <v/>
      </c>
    </row>
    <row r="2274" spans="1:16" x14ac:dyDescent="0.35">
      <c r="A2274" s="51" t="str">
        <f t="shared" si="105"/>
        <v/>
      </c>
      <c r="B2274" s="102"/>
      <c r="C2274" s="4"/>
      <c r="D2274" s="14"/>
      <c r="E2274" s="14"/>
      <c r="F2274" s="14"/>
      <c r="G2274" s="82"/>
      <c r="H2274" s="107" t="str">
        <f>IF(B2274&lt;&gt;"",IF(OR(O2274=0,O2274=999),"",SUMIFS($E$2:E2274,$A$2:A2274,A2274)-SUMIFS($F$2:F2274,$A$2:A2274,A2274)),"")</f>
        <v/>
      </c>
      <c r="I2274" s="109" t="str">
        <f t="shared" si="107"/>
        <v/>
      </c>
      <c r="J2274" s="113"/>
      <c r="K2274" s="90"/>
      <c r="L2274" s="73"/>
      <c r="M2274" s="69" t="str">
        <f>IF(C2274&lt;&gt;"",DailyLog!$S$3,"")</f>
        <v/>
      </c>
      <c r="N2274" s="56" t="str">
        <f t="shared" si="106"/>
        <v/>
      </c>
      <c r="O2274" s="53" t="str">
        <f>IF($B2274&lt;&gt;"",IF(ISNUMBER(_xlfn.XMATCH($B2274,Language!$A$6:$E$6)),0,IF(ISNUMBER(_xlfn.XMATCH($B2274,Language!$A$29:$E$29)),'Lista de Prestatarios'!$B$3,VLOOKUP(B2274,'Lista de Prestatarios'!$A$2:$B$500,2,FALSE))),"")</f>
        <v/>
      </c>
      <c r="P2274" s="58" t="str">
        <f>IF(B2274&lt;&gt;"",IF(OR(D2274&gt;0,G2274&gt;0),COUNTIF($B$2:B2274,B2274),COUNTIFS($B$2:B2274,B2274,$E$2:E2274,"&gt;0")),"")</f>
        <v/>
      </c>
    </row>
    <row r="2275" spans="1:16" x14ac:dyDescent="0.35">
      <c r="A2275" s="51" t="str">
        <f t="shared" si="105"/>
        <v/>
      </c>
      <c r="B2275" s="102"/>
      <c r="C2275" s="4"/>
      <c r="D2275" s="14"/>
      <c r="E2275" s="14"/>
      <c r="F2275" s="14"/>
      <c r="G2275" s="82"/>
      <c r="H2275" s="107" t="str">
        <f>IF(B2275&lt;&gt;"",IF(OR(O2275=0,O2275=999),"",SUMIFS($E$2:E2275,$A$2:A2275,A2275)-SUMIFS($F$2:F2275,$A$2:A2275,A2275)),"")</f>
        <v/>
      </c>
      <c r="I2275" s="109" t="str">
        <f t="shared" si="107"/>
        <v/>
      </c>
      <c r="J2275" s="113"/>
      <c r="K2275" s="90"/>
      <c r="L2275" s="73"/>
      <c r="M2275" s="69" t="str">
        <f>IF(C2275&lt;&gt;"",DailyLog!$S$3,"")</f>
        <v/>
      </c>
      <c r="N2275" s="56" t="str">
        <f t="shared" si="106"/>
        <v/>
      </c>
      <c r="O2275" s="53" t="str">
        <f>IF($B2275&lt;&gt;"",IF(ISNUMBER(_xlfn.XMATCH($B2275,Language!$A$6:$E$6)),0,IF(ISNUMBER(_xlfn.XMATCH($B2275,Language!$A$29:$E$29)),'Lista de Prestatarios'!$B$3,VLOOKUP(B2275,'Lista de Prestatarios'!$A$2:$B$500,2,FALSE))),"")</f>
        <v/>
      </c>
      <c r="P2275" s="58" t="str">
        <f>IF(B2275&lt;&gt;"",IF(OR(D2275&gt;0,G2275&gt;0),COUNTIF($B$2:B2275,B2275),COUNTIFS($B$2:B2275,B2275,$E$2:E2275,"&gt;0")),"")</f>
        <v/>
      </c>
    </row>
    <row r="2276" spans="1:16" x14ac:dyDescent="0.35">
      <c r="A2276" s="51" t="str">
        <f t="shared" si="105"/>
        <v/>
      </c>
      <c r="B2276" s="102"/>
      <c r="C2276" s="4"/>
      <c r="D2276" s="14"/>
      <c r="E2276" s="14"/>
      <c r="F2276" s="14"/>
      <c r="G2276" s="82"/>
      <c r="H2276" s="107" t="str">
        <f>IF(B2276&lt;&gt;"",IF(OR(O2276=0,O2276=999),"",SUMIFS($E$2:E2276,$A$2:A2276,A2276)-SUMIFS($F$2:F2276,$A$2:A2276,A2276)),"")</f>
        <v/>
      </c>
      <c r="I2276" s="109" t="str">
        <f t="shared" si="107"/>
        <v/>
      </c>
      <c r="J2276" s="113"/>
      <c r="K2276" s="90"/>
      <c r="L2276" s="73"/>
      <c r="M2276" s="69" t="str">
        <f>IF(C2276&lt;&gt;"",DailyLog!$S$3,"")</f>
        <v/>
      </c>
      <c r="N2276" s="56" t="str">
        <f t="shared" si="106"/>
        <v/>
      </c>
      <c r="O2276" s="53" t="str">
        <f>IF($B2276&lt;&gt;"",IF(ISNUMBER(_xlfn.XMATCH($B2276,Language!$A$6:$E$6)),0,IF(ISNUMBER(_xlfn.XMATCH($B2276,Language!$A$29:$E$29)),'Lista de Prestatarios'!$B$3,VLOOKUP(B2276,'Lista de Prestatarios'!$A$2:$B$500,2,FALSE))),"")</f>
        <v/>
      </c>
      <c r="P2276" s="58" t="str">
        <f>IF(B2276&lt;&gt;"",IF(OR(D2276&gt;0,G2276&gt;0),COUNTIF($B$2:B2276,B2276),COUNTIFS($B$2:B2276,B2276,$E$2:E2276,"&gt;0")),"")</f>
        <v/>
      </c>
    </row>
    <row r="2277" spans="1:16" x14ac:dyDescent="0.35">
      <c r="A2277" s="51" t="str">
        <f t="shared" si="105"/>
        <v/>
      </c>
      <c r="B2277" s="102"/>
      <c r="C2277" s="4"/>
      <c r="D2277" s="14"/>
      <c r="E2277" s="14"/>
      <c r="F2277" s="14"/>
      <c r="G2277" s="82"/>
      <c r="H2277" s="107" t="str">
        <f>IF(B2277&lt;&gt;"",IF(OR(O2277=0,O2277=999),"",SUMIFS($E$2:E2277,$A$2:A2277,A2277)-SUMIFS($F$2:F2277,$A$2:A2277,A2277)),"")</f>
        <v/>
      </c>
      <c r="I2277" s="109" t="str">
        <f t="shared" si="107"/>
        <v/>
      </c>
      <c r="J2277" s="113"/>
      <c r="K2277" s="90"/>
      <c r="L2277" s="73"/>
      <c r="M2277" s="69" t="str">
        <f>IF(C2277&lt;&gt;"",DailyLog!$S$3,"")</f>
        <v/>
      </c>
      <c r="N2277" s="56" t="str">
        <f t="shared" si="106"/>
        <v/>
      </c>
      <c r="O2277" s="53" t="str">
        <f>IF($B2277&lt;&gt;"",IF(ISNUMBER(_xlfn.XMATCH($B2277,Language!$A$6:$E$6)),0,IF(ISNUMBER(_xlfn.XMATCH($B2277,Language!$A$29:$E$29)),'Lista de Prestatarios'!$B$3,VLOOKUP(B2277,'Lista de Prestatarios'!$A$2:$B$500,2,FALSE))),"")</f>
        <v/>
      </c>
      <c r="P2277" s="58" t="str">
        <f>IF(B2277&lt;&gt;"",IF(OR(D2277&gt;0,G2277&gt;0),COUNTIF($B$2:B2277,B2277),COUNTIFS($B$2:B2277,B2277,$E$2:E2277,"&gt;0")),"")</f>
        <v/>
      </c>
    </row>
    <row r="2278" spans="1:16" x14ac:dyDescent="0.35">
      <c r="A2278" s="51" t="str">
        <f t="shared" si="105"/>
        <v/>
      </c>
      <c r="B2278" s="102"/>
      <c r="C2278" s="4"/>
      <c r="D2278" s="14"/>
      <c r="E2278" s="14"/>
      <c r="F2278" s="14"/>
      <c r="G2278" s="82"/>
      <c r="H2278" s="107" t="str">
        <f>IF(B2278&lt;&gt;"",IF(OR(O2278=0,O2278=999),"",SUMIFS($E$2:E2278,$A$2:A2278,A2278)-SUMIFS($F$2:F2278,$A$2:A2278,A2278)),"")</f>
        <v/>
      </c>
      <c r="I2278" s="109" t="str">
        <f t="shared" si="107"/>
        <v/>
      </c>
      <c r="J2278" s="113"/>
      <c r="K2278" s="90"/>
      <c r="L2278" s="73"/>
      <c r="M2278" s="69" t="str">
        <f>IF(C2278&lt;&gt;"",DailyLog!$S$3,"")</f>
        <v/>
      </c>
      <c r="N2278" s="56" t="str">
        <f t="shared" si="106"/>
        <v/>
      </c>
      <c r="O2278" s="53" t="str">
        <f>IF($B2278&lt;&gt;"",IF(ISNUMBER(_xlfn.XMATCH($B2278,Language!$A$6:$E$6)),0,IF(ISNUMBER(_xlfn.XMATCH($B2278,Language!$A$29:$E$29)),'Lista de Prestatarios'!$B$3,VLOOKUP(B2278,'Lista de Prestatarios'!$A$2:$B$500,2,FALSE))),"")</f>
        <v/>
      </c>
      <c r="P2278" s="58" t="str">
        <f>IF(B2278&lt;&gt;"",IF(OR(D2278&gt;0,G2278&gt;0),COUNTIF($B$2:B2278,B2278),COUNTIFS($B$2:B2278,B2278,$E$2:E2278,"&gt;0")),"")</f>
        <v/>
      </c>
    </row>
    <row r="2279" spans="1:16" x14ac:dyDescent="0.35">
      <c r="A2279" s="51" t="str">
        <f t="shared" si="105"/>
        <v/>
      </c>
      <c r="B2279" s="102"/>
      <c r="C2279" s="4"/>
      <c r="D2279" s="14"/>
      <c r="E2279" s="14"/>
      <c r="F2279" s="14"/>
      <c r="G2279" s="82"/>
      <c r="H2279" s="107" t="str">
        <f>IF(B2279&lt;&gt;"",IF(OR(O2279=0,O2279=999),"",SUMIFS($E$2:E2279,$A$2:A2279,A2279)-SUMIFS($F$2:F2279,$A$2:A2279,A2279)),"")</f>
        <v/>
      </c>
      <c r="I2279" s="109" t="str">
        <f t="shared" si="107"/>
        <v/>
      </c>
      <c r="J2279" s="113"/>
      <c r="K2279" s="90"/>
      <c r="L2279" s="73"/>
      <c r="M2279" s="69" t="str">
        <f>IF(C2279&lt;&gt;"",DailyLog!$S$3,"")</f>
        <v/>
      </c>
      <c r="N2279" s="56" t="str">
        <f t="shared" si="106"/>
        <v/>
      </c>
      <c r="O2279" s="53" t="str">
        <f>IF($B2279&lt;&gt;"",IF(ISNUMBER(_xlfn.XMATCH($B2279,Language!$A$6:$E$6)),0,IF(ISNUMBER(_xlfn.XMATCH($B2279,Language!$A$29:$E$29)),'Lista de Prestatarios'!$B$3,VLOOKUP(B2279,'Lista de Prestatarios'!$A$2:$B$500,2,FALSE))),"")</f>
        <v/>
      </c>
      <c r="P2279" s="58" t="str">
        <f>IF(B2279&lt;&gt;"",IF(OR(D2279&gt;0,G2279&gt;0),COUNTIF($B$2:B2279,B2279),COUNTIFS($B$2:B2279,B2279,$E$2:E2279,"&gt;0")),"")</f>
        <v/>
      </c>
    </row>
    <row r="2280" spans="1:16" x14ac:dyDescent="0.35">
      <c r="A2280" s="51" t="str">
        <f t="shared" si="105"/>
        <v/>
      </c>
      <c r="B2280" s="102"/>
      <c r="C2280" s="4"/>
      <c r="D2280" s="14"/>
      <c r="E2280" s="14"/>
      <c r="F2280" s="14"/>
      <c r="G2280" s="82"/>
      <c r="H2280" s="107" t="str">
        <f>IF(B2280&lt;&gt;"",IF(OR(O2280=0,O2280=999),"",SUMIFS($E$2:E2280,$A$2:A2280,A2280)-SUMIFS($F$2:F2280,$A$2:A2280,A2280)),"")</f>
        <v/>
      </c>
      <c r="I2280" s="109" t="str">
        <f t="shared" si="107"/>
        <v/>
      </c>
      <c r="J2280" s="113"/>
      <c r="K2280" s="90"/>
      <c r="L2280" s="73"/>
      <c r="M2280" s="69" t="str">
        <f>IF(C2280&lt;&gt;"",DailyLog!$S$3,"")</f>
        <v/>
      </c>
      <c r="N2280" s="56" t="str">
        <f t="shared" si="106"/>
        <v/>
      </c>
      <c r="O2280" s="53" t="str">
        <f>IF($B2280&lt;&gt;"",IF(ISNUMBER(_xlfn.XMATCH($B2280,Language!$A$6:$E$6)),0,IF(ISNUMBER(_xlfn.XMATCH($B2280,Language!$A$29:$E$29)),'Lista de Prestatarios'!$B$3,VLOOKUP(B2280,'Lista de Prestatarios'!$A$2:$B$500,2,FALSE))),"")</f>
        <v/>
      </c>
      <c r="P2280" s="58" t="str">
        <f>IF(B2280&lt;&gt;"",IF(OR(D2280&gt;0,G2280&gt;0),COUNTIF($B$2:B2280,B2280),COUNTIFS($B$2:B2280,B2280,$E$2:E2280,"&gt;0")),"")</f>
        <v/>
      </c>
    </row>
    <row r="2281" spans="1:16" x14ac:dyDescent="0.35">
      <c r="A2281" s="51" t="str">
        <f t="shared" si="105"/>
        <v/>
      </c>
      <c r="B2281" s="102"/>
      <c r="C2281" s="4"/>
      <c r="D2281" s="14"/>
      <c r="E2281" s="14"/>
      <c r="F2281" s="14"/>
      <c r="G2281" s="82"/>
      <c r="H2281" s="107" t="str">
        <f>IF(B2281&lt;&gt;"",IF(OR(O2281=0,O2281=999),"",SUMIFS($E$2:E2281,$A$2:A2281,A2281)-SUMIFS($F$2:F2281,$A$2:A2281,A2281)),"")</f>
        <v/>
      </c>
      <c r="I2281" s="109" t="str">
        <f t="shared" si="107"/>
        <v/>
      </c>
      <c r="J2281" s="113"/>
      <c r="K2281" s="90"/>
      <c r="L2281" s="73"/>
      <c r="M2281" s="69" t="str">
        <f>IF(C2281&lt;&gt;"",DailyLog!$S$3,"")</f>
        <v/>
      </c>
      <c r="N2281" s="56" t="str">
        <f t="shared" si="106"/>
        <v/>
      </c>
      <c r="O2281" s="53" t="str">
        <f>IF($B2281&lt;&gt;"",IF(ISNUMBER(_xlfn.XMATCH($B2281,Language!$A$6:$E$6)),0,IF(ISNUMBER(_xlfn.XMATCH($B2281,Language!$A$29:$E$29)),'Lista de Prestatarios'!$B$3,VLOOKUP(B2281,'Lista de Prestatarios'!$A$2:$B$500,2,FALSE))),"")</f>
        <v/>
      </c>
      <c r="P2281" s="58" t="str">
        <f>IF(B2281&lt;&gt;"",IF(OR(D2281&gt;0,G2281&gt;0),COUNTIF($B$2:B2281,B2281),COUNTIFS($B$2:B2281,B2281,$E$2:E2281,"&gt;0")),"")</f>
        <v/>
      </c>
    </row>
    <row r="2282" spans="1:16" x14ac:dyDescent="0.35">
      <c r="A2282" s="51" t="str">
        <f t="shared" si="105"/>
        <v/>
      </c>
      <c r="B2282" s="102"/>
      <c r="C2282" s="4"/>
      <c r="D2282" s="14"/>
      <c r="E2282" s="14"/>
      <c r="F2282" s="14"/>
      <c r="G2282" s="82"/>
      <c r="H2282" s="107" t="str">
        <f>IF(B2282&lt;&gt;"",IF(OR(O2282=0,O2282=999),"",SUMIFS($E$2:E2282,$A$2:A2282,A2282)-SUMIFS($F$2:F2282,$A$2:A2282,A2282)),"")</f>
        <v/>
      </c>
      <c r="I2282" s="109" t="str">
        <f t="shared" si="107"/>
        <v/>
      </c>
      <c r="J2282" s="113"/>
      <c r="K2282" s="90"/>
      <c r="L2282" s="73"/>
      <c r="M2282" s="69" t="str">
        <f>IF(C2282&lt;&gt;"",DailyLog!$S$3,"")</f>
        <v/>
      </c>
      <c r="N2282" s="56" t="str">
        <f t="shared" si="106"/>
        <v/>
      </c>
      <c r="O2282" s="53" t="str">
        <f>IF($B2282&lt;&gt;"",IF(ISNUMBER(_xlfn.XMATCH($B2282,Language!$A$6:$E$6)),0,IF(ISNUMBER(_xlfn.XMATCH($B2282,Language!$A$29:$E$29)),'Lista de Prestatarios'!$B$3,VLOOKUP(B2282,'Lista de Prestatarios'!$A$2:$B$500,2,FALSE))),"")</f>
        <v/>
      </c>
      <c r="P2282" s="58" t="str">
        <f>IF(B2282&lt;&gt;"",IF(OR(D2282&gt;0,G2282&gt;0),COUNTIF($B$2:B2282,B2282),COUNTIFS($B$2:B2282,B2282,$E$2:E2282,"&gt;0")),"")</f>
        <v/>
      </c>
    </row>
    <row r="2283" spans="1:16" x14ac:dyDescent="0.35">
      <c r="A2283" s="51" t="str">
        <f t="shared" si="105"/>
        <v/>
      </c>
      <c r="B2283" s="102"/>
      <c r="C2283" s="4"/>
      <c r="D2283" s="14"/>
      <c r="E2283" s="14"/>
      <c r="F2283" s="14"/>
      <c r="G2283" s="82"/>
      <c r="H2283" s="107" t="str">
        <f>IF(B2283&lt;&gt;"",IF(OR(O2283=0,O2283=999),"",SUMIFS($E$2:E2283,$A$2:A2283,A2283)-SUMIFS($F$2:F2283,$A$2:A2283,A2283)),"")</f>
        <v/>
      </c>
      <c r="I2283" s="109" t="str">
        <f t="shared" si="107"/>
        <v/>
      </c>
      <c r="J2283" s="113"/>
      <c r="K2283" s="90"/>
      <c r="L2283" s="73"/>
      <c r="M2283" s="69" t="str">
        <f>IF(C2283&lt;&gt;"",DailyLog!$S$3,"")</f>
        <v/>
      </c>
      <c r="N2283" s="56" t="str">
        <f t="shared" si="106"/>
        <v/>
      </c>
      <c r="O2283" s="53" t="str">
        <f>IF($B2283&lt;&gt;"",IF(ISNUMBER(_xlfn.XMATCH($B2283,Language!$A$6:$E$6)),0,IF(ISNUMBER(_xlfn.XMATCH($B2283,Language!$A$29:$E$29)),'Lista de Prestatarios'!$B$3,VLOOKUP(B2283,'Lista de Prestatarios'!$A$2:$B$500,2,FALSE))),"")</f>
        <v/>
      </c>
      <c r="P2283" s="58" t="str">
        <f>IF(B2283&lt;&gt;"",IF(OR(D2283&gt;0,G2283&gt;0),COUNTIF($B$2:B2283,B2283),COUNTIFS($B$2:B2283,B2283,$E$2:E2283,"&gt;0")),"")</f>
        <v/>
      </c>
    </row>
    <row r="2284" spans="1:16" x14ac:dyDescent="0.35">
      <c r="A2284" s="51" t="str">
        <f t="shared" si="105"/>
        <v/>
      </c>
      <c r="B2284" s="102"/>
      <c r="C2284" s="4"/>
      <c r="D2284" s="14"/>
      <c r="E2284" s="14"/>
      <c r="F2284" s="14"/>
      <c r="G2284" s="82"/>
      <c r="H2284" s="107" t="str">
        <f>IF(B2284&lt;&gt;"",IF(OR(O2284=0,O2284=999),"",SUMIFS($E$2:E2284,$A$2:A2284,A2284)-SUMIFS($F$2:F2284,$A$2:A2284,A2284)),"")</f>
        <v/>
      </c>
      <c r="I2284" s="109" t="str">
        <f t="shared" si="107"/>
        <v/>
      </c>
      <c r="J2284" s="113"/>
      <c r="K2284" s="90"/>
      <c r="L2284" s="73"/>
      <c r="M2284" s="69" t="str">
        <f>IF(C2284&lt;&gt;"",DailyLog!$S$3,"")</f>
        <v/>
      </c>
      <c r="N2284" s="56" t="str">
        <f t="shared" si="106"/>
        <v/>
      </c>
      <c r="O2284" s="53" t="str">
        <f>IF($B2284&lt;&gt;"",IF(ISNUMBER(_xlfn.XMATCH($B2284,Language!$A$6:$E$6)),0,IF(ISNUMBER(_xlfn.XMATCH($B2284,Language!$A$29:$E$29)),'Lista de Prestatarios'!$B$3,VLOOKUP(B2284,'Lista de Prestatarios'!$A$2:$B$500,2,FALSE))),"")</f>
        <v/>
      </c>
      <c r="P2284" s="58" t="str">
        <f>IF(B2284&lt;&gt;"",IF(OR(D2284&gt;0,G2284&gt;0),COUNTIF($B$2:B2284,B2284),COUNTIFS($B$2:B2284,B2284,$E$2:E2284,"&gt;0")),"")</f>
        <v/>
      </c>
    </row>
    <row r="2285" spans="1:16" x14ac:dyDescent="0.35">
      <c r="A2285" s="51" t="str">
        <f t="shared" si="105"/>
        <v/>
      </c>
      <c r="B2285" s="102"/>
      <c r="C2285" s="4"/>
      <c r="D2285" s="14"/>
      <c r="E2285" s="14"/>
      <c r="F2285" s="14"/>
      <c r="G2285" s="82"/>
      <c r="H2285" s="107" t="str">
        <f>IF(B2285&lt;&gt;"",IF(OR(O2285=0,O2285=999),"",SUMIFS($E$2:E2285,$A$2:A2285,A2285)-SUMIFS($F$2:F2285,$A$2:A2285,A2285)),"")</f>
        <v/>
      </c>
      <c r="I2285" s="109" t="str">
        <f t="shared" si="107"/>
        <v/>
      </c>
      <c r="J2285" s="113"/>
      <c r="K2285" s="90"/>
      <c r="L2285" s="73"/>
      <c r="M2285" s="69" t="str">
        <f>IF(C2285&lt;&gt;"",DailyLog!$S$3,"")</f>
        <v/>
      </c>
      <c r="N2285" s="56" t="str">
        <f t="shared" si="106"/>
        <v/>
      </c>
      <c r="O2285" s="53" t="str">
        <f>IF($B2285&lt;&gt;"",IF(ISNUMBER(_xlfn.XMATCH($B2285,Language!$A$6:$E$6)),0,IF(ISNUMBER(_xlfn.XMATCH($B2285,Language!$A$29:$E$29)),'Lista de Prestatarios'!$B$3,VLOOKUP(B2285,'Lista de Prestatarios'!$A$2:$B$500,2,FALSE))),"")</f>
        <v/>
      </c>
      <c r="P2285" s="58" t="str">
        <f>IF(B2285&lt;&gt;"",IF(OR(D2285&gt;0,G2285&gt;0),COUNTIF($B$2:B2285,B2285),COUNTIFS($B$2:B2285,B2285,$E$2:E2285,"&gt;0")),"")</f>
        <v/>
      </c>
    </row>
    <row r="2286" spans="1:16" x14ac:dyDescent="0.35">
      <c r="A2286" s="51" t="str">
        <f t="shared" si="105"/>
        <v/>
      </c>
      <c r="B2286" s="102"/>
      <c r="C2286" s="4"/>
      <c r="D2286" s="14"/>
      <c r="E2286" s="14"/>
      <c r="F2286" s="14"/>
      <c r="G2286" s="82"/>
      <c r="H2286" s="107" t="str">
        <f>IF(B2286&lt;&gt;"",IF(OR(O2286=0,O2286=999),"",SUMIFS($E$2:E2286,$A$2:A2286,A2286)-SUMIFS($F$2:F2286,$A$2:A2286,A2286)),"")</f>
        <v/>
      </c>
      <c r="I2286" s="109" t="str">
        <f t="shared" si="107"/>
        <v/>
      </c>
      <c r="J2286" s="113"/>
      <c r="K2286" s="90"/>
      <c r="L2286" s="73"/>
      <c r="M2286" s="69" t="str">
        <f>IF(C2286&lt;&gt;"",DailyLog!$S$3,"")</f>
        <v/>
      </c>
      <c r="N2286" s="56" t="str">
        <f t="shared" si="106"/>
        <v/>
      </c>
      <c r="O2286" s="53" t="str">
        <f>IF($B2286&lt;&gt;"",IF(ISNUMBER(_xlfn.XMATCH($B2286,Language!$A$6:$E$6)),0,IF(ISNUMBER(_xlfn.XMATCH($B2286,Language!$A$29:$E$29)),'Lista de Prestatarios'!$B$3,VLOOKUP(B2286,'Lista de Prestatarios'!$A$2:$B$500,2,FALSE))),"")</f>
        <v/>
      </c>
      <c r="P2286" s="58" t="str">
        <f>IF(B2286&lt;&gt;"",IF(OR(D2286&gt;0,G2286&gt;0),COUNTIF($B$2:B2286,B2286),COUNTIFS($B$2:B2286,B2286,$E$2:E2286,"&gt;0")),"")</f>
        <v/>
      </c>
    </row>
    <row r="2287" spans="1:16" x14ac:dyDescent="0.35">
      <c r="A2287" s="51" t="str">
        <f t="shared" si="105"/>
        <v/>
      </c>
      <c r="B2287" s="102"/>
      <c r="C2287" s="4"/>
      <c r="D2287" s="14"/>
      <c r="E2287" s="14"/>
      <c r="F2287" s="14"/>
      <c r="G2287" s="82"/>
      <c r="H2287" s="107" t="str">
        <f>IF(B2287&lt;&gt;"",IF(OR(O2287=0,O2287=999),"",SUMIFS($E$2:E2287,$A$2:A2287,A2287)-SUMIFS($F$2:F2287,$A$2:A2287,A2287)),"")</f>
        <v/>
      </c>
      <c r="I2287" s="109" t="str">
        <f t="shared" si="107"/>
        <v/>
      </c>
      <c r="J2287" s="113"/>
      <c r="K2287" s="90"/>
      <c r="L2287" s="73"/>
      <c r="M2287" s="69" t="str">
        <f>IF(C2287&lt;&gt;"",DailyLog!$S$3,"")</f>
        <v/>
      </c>
      <c r="N2287" s="56" t="str">
        <f t="shared" si="106"/>
        <v/>
      </c>
      <c r="O2287" s="53" t="str">
        <f>IF($B2287&lt;&gt;"",IF(ISNUMBER(_xlfn.XMATCH($B2287,Language!$A$6:$E$6)),0,IF(ISNUMBER(_xlfn.XMATCH($B2287,Language!$A$29:$E$29)),'Lista de Prestatarios'!$B$3,VLOOKUP(B2287,'Lista de Prestatarios'!$A$2:$B$500,2,FALSE))),"")</f>
        <v/>
      </c>
      <c r="P2287" s="58" t="str">
        <f>IF(B2287&lt;&gt;"",IF(OR(D2287&gt;0,G2287&gt;0),COUNTIF($B$2:B2287,B2287),COUNTIFS($B$2:B2287,B2287,$E$2:E2287,"&gt;0")),"")</f>
        <v/>
      </c>
    </row>
    <row r="2288" spans="1:16" x14ac:dyDescent="0.35">
      <c r="A2288" s="51" t="str">
        <f t="shared" si="105"/>
        <v/>
      </c>
      <c r="B2288" s="102"/>
      <c r="C2288" s="4"/>
      <c r="D2288" s="14"/>
      <c r="E2288" s="14"/>
      <c r="F2288" s="14"/>
      <c r="G2288" s="82"/>
      <c r="H2288" s="107" t="str">
        <f>IF(B2288&lt;&gt;"",IF(OR(O2288=0,O2288=999),"",SUMIFS($E$2:E2288,$A$2:A2288,A2288)-SUMIFS($F$2:F2288,$A$2:A2288,A2288)),"")</f>
        <v/>
      </c>
      <c r="I2288" s="109" t="str">
        <f t="shared" si="107"/>
        <v/>
      </c>
      <c r="J2288" s="113"/>
      <c r="K2288" s="90"/>
      <c r="L2288" s="73"/>
      <c r="M2288" s="69" t="str">
        <f>IF(C2288&lt;&gt;"",DailyLog!$S$3,"")</f>
        <v/>
      </c>
      <c r="N2288" s="56" t="str">
        <f t="shared" si="106"/>
        <v/>
      </c>
      <c r="O2288" s="53" t="str">
        <f>IF($B2288&lt;&gt;"",IF(ISNUMBER(_xlfn.XMATCH($B2288,Language!$A$6:$E$6)),0,IF(ISNUMBER(_xlfn.XMATCH($B2288,Language!$A$29:$E$29)),'Lista de Prestatarios'!$B$3,VLOOKUP(B2288,'Lista de Prestatarios'!$A$2:$B$500,2,FALSE))),"")</f>
        <v/>
      </c>
      <c r="P2288" s="58" t="str">
        <f>IF(B2288&lt;&gt;"",IF(OR(D2288&gt;0,G2288&gt;0),COUNTIF($B$2:B2288,B2288),COUNTIFS($B$2:B2288,B2288,$E$2:E2288,"&gt;0")),"")</f>
        <v/>
      </c>
    </row>
    <row r="2289" spans="1:16" x14ac:dyDescent="0.35">
      <c r="A2289" s="51" t="str">
        <f t="shared" si="105"/>
        <v/>
      </c>
      <c r="B2289" s="102"/>
      <c r="C2289" s="4"/>
      <c r="D2289" s="14"/>
      <c r="E2289" s="14"/>
      <c r="F2289" s="14"/>
      <c r="G2289" s="82"/>
      <c r="H2289" s="107" t="str">
        <f>IF(B2289&lt;&gt;"",IF(OR(O2289=0,O2289=999),"",SUMIFS($E$2:E2289,$A$2:A2289,A2289)-SUMIFS($F$2:F2289,$A$2:A2289,A2289)),"")</f>
        <v/>
      </c>
      <c r="I2289" s="109" t="str">
        <f t="shared" si="107"/>
        <v/>
      </c>
      <c r="J2289" s="113"/>
      <c r="K2289" s="90"/>
      <c r="L2289" s="73"/>
      <c r="M2289" s="69" t="str">
        <f>IF(C2289&lt;&gt;"",DailyLog!$S$3,"")</f>
        <v/>
      </c>
      <c r="N2289" s="56" t="str">
        <f t="shared" si="106"/>
        <v/>
      </c>
      <c r="O2289" s="53" t="str">
        <f>IF($B2289&lt;&gt;"",IF(ISNUMBER(_xlfn.XMATCH($B2289,Language!$A$6:$E$6)),0,IF(ISNUMBER(_xlfn.XMATCH($B2289,Language!$A$29:$E$29)),'Lista de Prestatarios'!$B$3,VLOOKUP(B2289,'Lista de Prestatarios'!$A$2:$B$500,2,FALSE))),"")</f>
        <v/>
      </c>
      <c r="P2289" s="58" t="str">
        <f>IF(B2289&lt;&gt;"",IF(OR(D2289&gt;0,G2289&gt;0),COUNTIF($B$2:B2289,B2289),COUNTIFS($B$2:B2289,B2289,$E$2:E2289,"&gt;0")),"")</f>
        <v/>
      </c>
    </row>
    <row r="2290" spans="1:16" x14ac:dyDescent="0.35">
      <c r="A2290" s="51" t="str">
        <f t="shared" si="105"/>
        <v/>
      </c>
      <c r="B2290" s="102"/>
      <c r="C2290" s="4"/>
      <c r="D2290" s="14"/>
      <c r="E2290" s="14"/>
      <c r="F2290" s="14"/>
      <c r="G2290" s="82"/>
      <c r="H2290" s="107" t="str">
        <f>IF(B2290&lt;&gt;"",IF(OR(O2290=0,O2290=999),"",SUMIFS($E$2:E2290,$A$2:A2290,A2290)-SUMIFS($F$2:F2290,$A$2:A2290,A2290)),"")</f>
        <v/>
      </c>
      <c r="I2290" s="109" t="str">
        <f t="shared" si="107"/>
        <v/>
      </c>
      <c r="J2290" s="113"/>
      <c r="K2290" s="90"/>
      <c r="L2290" s="73"/>
      <c r="M2290" s="69" t="str">
        <f>IF(C2290&lt;&gt;"",DailyLog!$S$3,"")</f>
        <v/>
      </c>
      <c r="N2290" s="56" t="str">
        <f t="shared" si="106"/>
        <v/>
      </c>
      <c r="O2290" s="53" t="str">
        <f>IF($B2290&lt;&gt;"",IF(ISNUMBER(_xlfn.XMATCH($B2290,Language!$A$6:$E$6)),0,IF(ISNUMBER(_xlfn.XMATCH($B2290,Language!$A$29:$E$29)),'Lista de Prestatarios'!$B$3,VLOOKUP(B2290,'Lista de Prestatarios'!$A$2:$B$500,2,FALSE))),"")</f>
        <v/>
      </c>
      <c r="P2290" s="58" t="str">
        <f>IF(B2290&lt;&gt;"",IF(OR(D2290&gt;0,G2290&gt;0),COUNTIF($B$2:B2290,B2290),COUNTIFS($B$2:B2290,B2290,$E$2:E2290,"&gt;0")),"")</f>
        <v/>
      </c>
    </row>
    <row r="2291" spans="1:16" x14ac:dyDescent="0.35">
      <c r="A2291" s="51" t="str">
        <f t="shared" si="105"/>
        <v/>
      </c>
      <c r="B2291" s="102"/>
      <c r="C2291" s="4"/>
      <c r="D2291" s="14"/>
      <c r="E2291" s="14"/>
      <c r="F2291" s="14"/>
      <c r="G2291" s="82"/>
      <c r="H2291" s="107" t="str">
        <f>IF(B2291&lt;&gt;"",IF(OR(O2291=0,O2291=999),"",SUMIFS($E$2:E2291,$A$2:A2291,A2291)-SUMIFS($F$2:F2291,$A$2:A2291,A2291)),"")</f>
        <v/>
      </c>
      <c r="I2291" s="109" t="str">
        <f t="shared" si="107"/>
        <v/>
      </c>
      <c r="J2291" s="113"/>
      <c r="K2291" s="90"/>
      <c r="L2291" s="73"/>
      <c r="M2291" s="69" t="str">
        <f>IF(C2291&lt;&gt;"",DailyLog!$S$3,"")</f>
        <v/>
      </c>
      <c r="N2291" s="56" t="str">
        <f t="shared" si="106"/>
        <v/>
      </c>
      <c r="O2291" s="53" t="str">
        <f>IF($B2291&lt;&gt;"",IF(ISNUMBER(_xlfn.XMATCH($B2291,Language!$A$6:$E$6)),0,IF(ISNUMBER(_xlfn.XMATCH($B2291,Language!$A$29:$E$29)),'Lista de Prestatarios'!$B$3,VLOOKUP(B2291,'Lista de Prestatarios'!$A$2:$B$500,2,FALSE))),"")</f>
        <v/>
      </c>
      <c r="P2291" s="58" t="str">
        <f>IF(B2291&lt;&gt;"",IF(OR(D2291&gt;0,G2291&gt;0),COUNTIF($B$2:B2291,B2291),COUNTIFS($B$2:B2291,B2291,$E$2:E2291,"&gt;0")),"")</f>
        <v/>
      </c>
    </row>
    <row r="2292" spans="1:16" x14ac:dyDescent="0.35">
      <c r="A2292" s="51" t="str">
        <f t="shared" si="105"/>
        <v/>
      </c>
      <c r="B2292" s="102"/>
      <c r="C2292" s="4"/>
      <c r="D2292" s="14"/>
      <c r="E2292" s="14"/>
      <c r="F2292" s="14"/>
      <c r="G2292" s="82"/>
      <c r="H2292" s="107" t="str">
        <f>IF(B2292&lt;&gt;"",IF(OR(O2292=0,O2292=999),"",SUMIFS($E$2:E2292,$A$2:A2292,A2292)-SUMIFS($F$2:F2292,$A$2:A2292,A2292)),"")</f>
        <v/>
      </c>
      <c r="I2292" s="109" t="str">
        <f t="shared" si="107"/>
        <v/>
      </c>
      <c r="J2292" s="113"/>
      <c r="K2292" s="90"/>
      <c r="L2292" s="73"/>
      <c r="M2292" s="69" t="str">
        <f>IF(C2292&lt;&gt;"",DailyLog!$S$3,"")</f>
        <v/>
      </c>
      <c r="N2292" s="56" t="str">
        <f t="shared" si="106"/>
        <v/>
      </c>
      <c r="O2292" s="53" t="str">
        <f>IF($B2292&lt;&gt;"",IF(ISNUMBER(_xlfn.XMATCH($B2292,Language!$A$6:$E$6)),0,IF(ISNUMBER(_xlfn.XMATCH($B2292,Language!$A$29:$E$29)),'Lista de Prestatarios'!$B$3,VLOOKUP(B2292,'Lista de Prestatarios'!$A$2:$B$500,2,FALSE))),"")</f>
        <v/>
      </c>
      <c r="P2292" s="58" t="str">
        <f>IF(B2292&lt;&gt;"",IF(OR(D2292&gt;0,G2292&gt;0),COUNTIF($B$2:B2292,B2292),COUNTIFS($B$2:B2292,B2292,$E$2:E2292,"&gt;0")),"")</f>
        <v/>
      </c>
    </row>
    <row r="2293" spans="1:16" x14ac:dyDescent="0.35">
      <c r="A2293" s="51" t="str">
        <f t="shared" si="105"/>
        <v/>
      </c>
      <c r="B2293" s="102"/>
      <c r="C2293" s="4"/>
      <c r="D2293" s="14"/>
      <c r="E2293" s="14"/>
      <c r="F2293" s="14"/>
      <c r="G2293" s="82"/>
      <c r="H2293" s="107" t="str">
        <f>IF(B2293&lt;&gt;"",IF(OR(O2293=0,O2293=999),"",SUMIFS($E$2:E2293,$A$2:A2293,A2293)-SUMIFS($F$2:F2293,$A$2:A2293,A2293)),"")</f>
        <v/>
      </c>
      <c r="I2293" s="109" t="str">
        <f t="shared" si="107"/>
        <v/>
      </c>
      <c r="J2293" s="113"/>
      <c r="K2293" s="90"/>
      <c r="L2293" s="73"/>
      <c r="M2293" s="69" t="str">
        <f>IF(C2293&lt;&gt;"",DailyLog!$S$3,"")</f>
        <v/>
      </c>
      <c r="N2293" s="56" t="str">
        <f t="shared" si="106"/>
        <v/>
      </c>
      <c r="O2293" s="53" t="str">
        <f>IF($B2293&lt;&gt;"",IF(ISNUMBER(_xlfn.XMATCH($B2293,Language!$A$6:$E$6)),0,IF(ISNUMBER(_xlfn.XMATCH($B2293,Language!$A$29:$E$29)),'Lista de Prestatarios'!$B$3,VLOOKUP(B2293,'Lista de Prestatarios'!$A$2:$B$500,2,FALSE))),"")</f>
        <v/>
      </c>
      <c r="P2293" s="58" t="str">
        <f>IF(B2293&lt;&gt;"",IF(OR(D2293&gt;0,G2293&gt;0),COUNTIF($B$2:B2293,B2293),COUNTIFS($B$2:B2293,B2293,$E$2:E2293,"&gt;0")),"")</f>
        <v/>
      </c>
    </row>
    <row r="2294" spans="1:16" x14ac:dyDescent="0.35">
      <c r="A2294" s="51" t="str">
        <f t="shared" si="105"/>
        <v/>
      </c>
      <c r="B2294" s="102"/>
      <c r="C2294" s="4"/>
      <c r="D2294" s="14"/>
      <c r="E2294" s="14"/>
      <c r="F2294" s="14"/>
      <c r="G2294" s="82"/>
      <c r="H2294" s="107" t="str">
        <f>IF(B2294&lt;&gt;"",IF(OR(O2294=0,O2294=999),"",SUMIFS($E$2:E2294,$A$2:A2294,A2294)-SUMIFS($F$2:F2294,$A$2:A2294,A2294)),"")</f>
        <v/>
      </c>
      <c r="I2294" s="109" t="str">
        <f t="shared" si="107"/>
        <v/>
      </c>
      <c r="J2294" s="113"/>
      <c r="K2294" s="90"/>
      <c r="L2294" s="73"/>
      <c r="M2294" s="69" t="str">
        <f>IF(C2294&lt;&gt;"",DailyLog!$S$3,"")</f>
        <v/>
      </c>
      <c r="N2294" s="56" t="str">
        <f t="shared" si="106"/>
        <v/>
      </c>
      <c r="O2294" s="53" t="str">
        <f>IF($B2294&lt;&gt;"",IF(ISNUMBER(_xlfn.XMATCH($B2294,Language!$A$6:$E$6)),0,IF(ISNUMBER(_xlfn.XMATCH($B2294,Language!$A$29:$E$29)),'Lista de Prestatarios'!$B$3,VLOOKUP(B2294,'Lista de Prestatarios'!$A$2:$B$500,2,FALSE))),"")</f>
        <v/>
      </c>
      <c r="P2294" s="58" t="str">
        <f>IF(B2294&lt;&gt;"",IF(OR(D2294&gt;0,G2294&gt;0),COUNTIF($B$2:B2294,B2294),COUNTIFS($B$2:B2294,B2294,$E$2:E2294,"&gt;0")),"")</f>
        <v/>
      </c>
    </row>
    <row r="2295" spans="1:16" x14ac:dyDescent="0.35">
      <c r="A2295" s="51" t="str">
        <f t="shared" si="105"/>
        <v/>
      </c>
      <c r="B2295" s="102"/>
      <c r="C2295" s="4"/>
      <c r="D2295" s="14"/>
      <c r="E2295" s="14"/>
      <c r="F2295" s="14"/>
      <c r="G2295" s="82"/>
      <c r="H2295" s="107" t="str">
        <f>IF(B2295&lt;&gt;"",IF(OR(O2295=0,O2295=999),"",SUMIFS($E$2:E2295,$A$2:A2295,A2295)-SUMIFS($F$2:F2295,$A$2:A2295,A2295)),"")</f>
        <v/>
      </c>
      <c r="I2295" s="109" t="str">
        <f t="shared" si="107"/>
        <v/>
      </c>
      <c r="J2295" s="113"/>
      <c r="K2295" s="90"/>
      <c r="L2295" s="73"/>
      <c r="M2295" s="69" t="str">
        <f>IF(C2295&lt;&gt;"",DailyLog!$S$3,"")</f>
        <v/>
      </c>
      <c r="N2295" s="56" t="str">
        <f t="shared" si="106"/>
        <v/>
      </c>
      <c r="O2295" s="53" t="str">
        <f>IF($B2295&lt;&gt;"",IF(ISNUMBER(_xlfn.XMATCH($B2295,Language!$A$6:$E$6)),0,IF(ISNUMBER(_xlfn.XMATCH($B2295,Language!$A$29:$E$29)),'Lista de Prestatarios'!$B$3,VLOOKUP(B2295,'Lista de Prestatarios'!$A$2:$B$500,2,FALSE))),"")</f>
        <v/>
      </c>
      <c r="P2295" s="58" t="str">
        <f>IF(B2295&lt;&gt;"",IF(OR(D2295&gt;0,G2295&gt;0),COUNTIF($B$2:B2295,B2295),COUNTIFS($B$2:B2295,B2295,$E$2:E2295,"&gt;0")),"")</f>
        <v/>
      </c>
    </row>
    <row r="2296" spans="1:16" x14ac:dyDescent="0.35">
      <c r="A2296" s="51" t="str">
        <f t="shared" si="105"/>
        <v/>
      </c>
      <c r="B2296" s="102"/>
      <c r="C2296" s="4"/>
      <c r="D2296" s="14"/>
      <c r="E2296" s="14"/>
      <c r="F2296" s="14"/>
      <c r="G2296" s="82"/>
      <c r="H2296" s="107" t="str">
        <f>IF(B2296&lt;&gt;"",IF(OR(O2296=0,O2296=999),"",SUMIFS($E$2:E2296,$A$2:A2296,A2296)-SUMIFS($F$2:F2296,$A$2:A2296,A2296)),"")</f>
        <v/>
      </c>
      <c r="I2296" s="109" t="str">
        <f t="shared" si="107"/>
        <v/>
      </c>
      <c r="J2296" s="113"/>
      <c r="K2296" s="90"/>
      <c r="L2296" s="73"/>
      <c r="M2296" s="69" t="str">
        <f>IF(C2296&lt;&gt;"",DailyLog!$S$3,"")</f>
        <v/>
      </c>
      <c r="N2296" s="56" t="str">
        <f t="shared" si="106"/>
        <v/>
      </c>
      <c r="O2296" s="53" t="str">
        <f>IF($B2296&lt;&gt;"",IF(ISNUMBER(_xlfn.XMATCH($B2296,Language!$A$6:$E$6)),0,IF(ISNUMBER(_xlfn.XMATCH($B2296,Language!$A$29:$E$29)),'Lista de Prestatarios'!$B$3,VLOOKUP(B2296,'Lista de Prestatarios'!$A$2:$B$500,2,FALSE))),"")</f>
        <v/>
      </c>
      <c r="P2296" s="58" t="str">
        <f>IF(B2296&lt;&gt;"",IF(OR(D2296&gt;0,G2296&gt;0),COUNTIF($B$2:B2296,B2296),COUNTIFS($B$2:B2296,B2296,$E$2:E2296,"&gt;0")),"")</f>
        <v/>
      </c>
    </row>
    <row r="2297" spans="1:16" x14ac:dyDescent="0.35">
      <c r="A2297" s="51" t="str">
        <f t="shared" si="105"/>
        <v/>
      </c>
      <c r="B2297" s="102"/>
      <c r="C2297" s="4"/>
      <c r="D2297" s="14"/>
      <c r="E2297" s="14"/>
      <c r="F2297" s="14"/>
      <c r="G2297" s="82"/>
      <c r="H2297" s="107" t="str">
        <f>IF(B2297&lt;&gt;"",IF(OR(O2297=0,O2297=999),"",SUMIFS($E$2:E2297,$A$2:A2297,A2297)-SUMIFS($F$2:F2297,$A$2:A2297,A2297)),"")</f>
        <v/>
      </c>
      <c r="I2297" s="109" t="str">
        <f t="shared" si="107"/>
        <v/>
      </c>
      <c r="J2297" s="113"/>
      <c r="K2297" s="90"/>
      <c r="L2297" s="73"/>
      <c r="M2297" s="69" t="str">
        <f>IF(C2297&lt;&gt;"",DailyLog!$S$3,"")</f>
        <v/>
      </c>
      <c r="N2297" s="56" t="str">
        <f t="shared" si="106"/>
        <v/>
      </c>
      <c r="O2297" s="53" t="str">
        <f>IF($B2297&lt;&gt;"",IF(ISNUMBER(_xlfn.XMATCH($B2297,Language!$A$6:$E$6)),0,IF(ISNUMBER(_xlfn.XMATCH($B2297,Language!$A$29:$E$29)),'Lista de Prestatarios'!$B$3,VLOOKUP(B2297,'Lista de Prestatarios'!$A$2:$B$500,2,FALSE))),"")</f>
        <v/>
      </c>
      <c r="P2297" s="58" t="str">
        <f>IF(B2297&lt;&gt;"",IF(OR(D2297&gt;0,G2297&gt;0),COUNTIF($B$2:B2297,B2297),COUNTIFS($B$2:B2297,B2297,$E$2:E2297,"&gt;0")),"")</f>
        <v/>
      </c>
    </row>
    <row r="2298" spans="1:16" x14ac:dyDescent="0.35">
      <c r="A2298" s="51" t="str">
        <f t="shared" si="105"/>
        <v/>
      </c>
      <c r="B2298" s="102"/>
      <c r="C2298" s="4"/>
      <c r="D2298" s="14"/>
      <c r="E2298" s="14"/>
      <c r="F2298" s="14"/>
      <c r="G2298" s="82"/>
      <c r="H2298" s="107" t="str">
        <f>IF(B2298&lt;&gt;"",IF(OR(O2298=0,O2298=999),"",SUMIFS($E$2:E2298,$A$2:A2298,A2298)-SUMIFS($F$2:F2298,$A$2:A2298,A2298)),"")</f>
        <v/>
      </c>
      <c r="I2298" s="109" t="str">
        <f t="shared" si="107"/>
        <v/>
      </c>
      <c r="J2298" s="113"/>
      <c r="K2298" s="90"/>
      <c r="L2298" s="73"/>
      <c r="M2298" s="69" t="str">
        <f>IF(C2298&lt;&gt;"",DailyLog!$S$3,"")</f>
        <v/>
      </c>
      <c r="N2298" s="56" t="str">
        <f t="shared" si="106"/>
        <v/>
      </c>
      <c r="O2298" s="53" t="str">
        <f>IF($B2298&lt;&gt;"",IF(ISNUMBER(_xlfn.XMATCH($B2298,Language!$A$6:$E$6)),0,IF(ISNUMBER(_xlfn.XMATCH($B2298,Language!$A$29:$E$29)),'Lista de Prestatarios'!$B$3,VLOOKUP(B2298,'Lista de Prestatarios'!$A$2:$B$500,2,FALSE))),"")</f>
        <v/>
      </c>
      <c r="P2298" s="58" t="str">
        <f>IF(B2298&lt;&gt;"",IF(OR(D2298&gt;0,G2298&gt;0),COUNTIF($B$2:B2298,B2298),COUNTIFS($B$2:B2298,B2298,$E$2:E2298,"&gt;0")),"")</f>
        <v/>
      </c>
    </row>
    <row r="2299" spans="1:16" x14ac:dyDescent="0.35">
      <c r="A2299" s="51" t="str">
        <f t="shared" si="105"/>
        <v/>
      </c>
      <c r="B2299" s="102"/>
      <c r="C2299" s="4"/>
      <c r="D2299" s="14"/>
      <c r="E2299" s="14"/>
      <c r="F2299" s="14"/>
      <c r="G2299" s="82"/>
      <c r="H2299" s="107" t="str">
        <f>IF(B2299&lt;&gt;"",IF(OR(O2299=0,O2299=999),"",SUMIFS($E$2:E2299,$A$2:A2299,A2299)-SUMIFS($F$2:F2299,$A$2:A2299,A2299)),"")</f>
        <v/>
      </c>
      <c r="I2299" s="109" t="str">
        <f t="shared" si="107"/>
        <v/>
      </c>
      <c r="J2299" s="113"/>
      <c r="K2299" s="90"/>
      <c r="L2299" s="73"/>
      <c r="M2299" s="69" t="str">
        <f>IF(C2299&lt;&gt;"",DailyLog!$S$3,"")</f>
        <v/>
      </c>
      <c r="N2299" s="56" t="str">
        <f t="shared" si="106"/>
        <v/>
      </c>
      <c r="O2299" s="53" t="str">
        <f>IF($B2299&lt;&gt;"",IF(ISNUMBER(_xlfn.XMATCH($B2299,Language!$A$6:$E$6)),0,IF(ISNUMBER(_xlfn.XMATCH($B2299,Language!$A$29:$E$29)),'Lista de Prestatarios'!$B$3,VLOOKUP(B2299,'Lista de Prestatarios'!$A$2:$B$500,2,FALSE))),"")</f>
        <v/>
      </c>
      <c r="P2299" s="58" t="str">
        <f>IF(B2299&lt;&gt;"",IF(OR(D2299&gt;0,G2299&gt;0),COUNTIF($B$2:B2299,B2299),COUNTIFS($B$2:B2299,B2299,$E$2:E2299,"&gt;0")),"")</f>
        <v/>
      </c>
    </row>
    <row r="2300" spans="1:16" x14ac:dyDescent="0.35">
      <c r="A2300" s="51" t="str">
        <f t="shared" si="105"/>
        <v/>
      </c>
      <c r="B2300" s="102"/>
      <c r="C2300" s="4"/>
      <c r="D2300" s="14"/>
      <c r="E2300" s="14"/>
      <c r="F2300" s="14"/>
      <c r="G2300" s="82"/>
      <c r="H2300" s="107" t="str">
        <f>IF(B2300&lt;&gt;"",IF(OR(O2300=0,O2300=999),"",SUMIFS($E$2:E2300,$A$2:A2300,A2300)-SUMIFS($F$2:F2300,$A$2:A2300,A2300)),"")</f>
        <v/>
      </c>
      <c r="I2300" s="109" t="str">
        <f t="shared" si="107"/>
        <v/>
      </c>
      <c r="J2300" s="113"/>
      <c r="K2300" s="90"/>
      <c r="L2300" s="73"/>
      <c r="M2300" s="69" t="str">
        <f>IF(C2300&lt;&gt;"",DailyLog!$S$3,"")</f>
        <v/>
      </c>
      <c r="N2300" s="56" t="str">
        <f t="shared" si="106"/>
        <v/>
      </c>
      <c r="O2300" s="53" t="str">
        <f>IF($B2300&lt;&gt;"",IF(ISNUMBER(_xlfn.XMATCH($B2300,Language!$A$6:$E$6)),0,IF(ISNUMBER(_xlfn.XMATCH($B2300,Language!$A$29:$E$29)),'Lista de Prestatarios'!$B$3,VLOOKUP(B2300,'Lista de Prestatarios'!$A$2:$B$500,2,FALSE))),"")</f>
        <v/>
      </c>
      <c r="P2300" s="58" t="str">
        <f>IF(B2300&lt;&gt;"",IF(OR(D2300&gt;0,G2300&gt;0),COUNTIF($B$2:B2300,B2300),COUNTIFS($B$2:B2300,B2300,$E$2:E2300,"&gt;0")),"")</f>
        <v/>
      </c>
    </row>
    <row r="2301" spans="1:16" x14ac:dyDescent="0.35">
      <c r="A2301" s="51" t="str">
        <f t="shared" si="105"/>
        <v/>
      </c>
      <c r="B2301" s="102"/>
      <c r="C2301" s="4"/>
      <c r="D2301" s="14"/>
      <c r="E2301" s="14"/>
      <c r="F2301" s="14"/>
      <c r="G2301" s="82"/>
      <c r="H2301" s="107" t="str">
        <f>IF(B2301&lt;&gt;"",IF(OR(O2301=0,O2301=999),"",SUMIFS($E$2:E2301,$A$2:A2301,A2301)-SUMIFS($F$2:F2301,$A$2:A2301,A2301)),"")</f>
        <v/>
      </c>
      <c r="I2301" s="109" t="str">
        <f t="shared" si="107"/>
        <v/>
      </c>
      <c r="J2301" s="113"/>
      <c r="K2301" s="90"/>
      <c r="L2301" s="73"/>
      <c r="M2301" s="69" t="str">
        <f>IF(C2301&lt;&gt;"",DailyLog!$S$3,"")</f>
        <v/>
      </c>
      <c r="N2301" s="56" t="str">
        <f t="shared" si="106"/>
        <v/>
      </c>
      <c r="O2301" s="53" t="str">
        <f>IF($B2301&lt;&gt;"",IF(ISNUMBER(_xlfn.XMATCH($B2301,Language!$A$6:$E$6)),0,IF(ISNUMBER(_xlfn.XMATCH($B2301,Language!$A$29:$E$29)),'Lista de Prestatarios'!$B$3,VLOOKUP(B2301,'Lista de Prestatarios'!$A$2:$B$500,2,FALSE))),"")</f>
        <v/>
      </c>
      <c r="P2301" s="58" t="str">
        <f>IF(B2301&lt;&gt;"",IF(OR(D2301&gt;0,G2301&gt;0),COUNTIF($B$2:B2301,B2301),COUNTIFS($B$2:B2301,B2301,$E$2:E2301,"&gt;0")),"")</f>
        <v/>
      </c>
    </row>
    <row r="2302" spans="1:16" x14ac:dyDescent="0.35">
      <c r="A2302" s="51" t="str">
        <f t="shared" si="105"/>
        <v/>
      </c>
      <c r="B2302" s="102"/>
      <c r="C2302" s="4"/>
      <c r="D2302" s="14"/>
      <c r="E2302" s="14"/>
      <c r="F2302" s="14"/>
      <c r="G2302" s="82"/>
      <c r="H2302" s="107" t="str">
        <f>IF(B2302&lt;&gt;"",IF(OR(O2302=0,O2302=999),"",SUMIFS($E$2:E2302,$A$2:A2302,A2302)-SUMIFS($F$2:F2302,$A$2:A2302,A2302)),"")</f>
        <v/>
      </c>
      <c r="I2302" s="109" t="str">
        <f t="shared" si="107"/>
        <v/>
      </c>
      <c r="J2302" s="113"/>
      <c r="K2302" s="90"/>
      <c r="L2302" s="73"/>
      <c r="M2302" s="69" t="str">
        <f>IF(C2302&lt;&gt;"",DailyLog!$S$3,"")</f>
        <v/>
      </c>
      <c r="N2302" s="56" t="str">
        <f t="shared" si="106"/>
        <v/>
      </c>
      <c r="O2302" s="53" t="str">
        <f>IF($B2302&lt;&gt;"",IF(ISNUMBER(_xlfn.XMATCH($B2302,Language!$A$6:$E$6)),0,IF(ISNUMBER(_xlfn.XMATCH($B2302,Language!$A$29:$E$29)),'Lista de Prestatarios'!$B$3,VLOOKUP(B2302,'Lista de Prestatarios'!$A$2:$B$500,2,FALSE))),"")</f>
        <v/>
      </c>
      <c r="P2302" s="58" t="str">
        <f>IF(B2302&lt;&gt;"",IF(OR(D2302&gt;0,G2302&gt;0),COUNTIF($B$2:B2302,B2302),COUNTIFS($B$2:B2302,B2302,$E$2:E2302,"&gt;0")),"")</f>
        <v/>
      </c>
    </row>
    <row r="2303" spans="1:16" x14ac:dyDescent="0.35">
      <c r="A2303" s="51" t="str">
        <f t="shared" si="105"/>
        <v/>
      </c>
      <c r="B2303" s="102"/>
      <c r="C2303" s="4"/>
      <c r="D2303" s="14"/>
      <c r="E2303" s="14"/>
      <c r="F2303" s="14"/>
      <c r="G2303" s="82"/>
      <c r="H2303" s="107" t="str">
        <f>IF(B2303&lt;&gt;"",IF(OR(O2303=0,O2303=999),"",SUMIFS($E$2:E2303,$A$2:A2303,A2303)-SUMIFS($F$2:F2303,$A$2:A2303,A2303)),"")</f>
        <v/>
      </c>
      <c r="I2303" s="109" t="str">
        <f t="shared" si="107"/>
        <v/>
      </c>
      <c r="J2303" s="113"/>
      <c r="K2303" s="90"/>
      <c r="L2303" s="73"/>
      <c r="M2303" s="69" t="str">
        <f>IF(C2303&lt;&gt;"",DailyLog!$S$3,"")</f>
        <v/>
      </c>
      <c r="N2303" s="56" t="str">
        <f t="shared" si="106"/>
        <v/>
      </c>
      <c r="O2303" s="53" t="str">
        <f>IF($B2303&lt;&gt;"",IF(ISNUMBER(_xlfn.XMATCH($B2303,Language!$A$6:$E$6)),0,IF(ISNUMBER(_xlfn.XMATCH($B2303,Language!$A$29:$E$29)),'Lista de Prestatarios'!$B$3,VLOOKUP(B2303,'Lista de Prestatarios'!$A$2:$B$500,2,FALSE))),"")</f>
        <v/>
      </c>
      <c r="P2303" s="58" t="str">
        <f>IF(B2303&lt;&gt;"",IF(OR(D2303&gt;0,G2303&gt;0),COUNTIF($B$2:B2303,B2303),COUNTIFS($B$2:B2303,B2303,$E$2:E2303,"&gt;0")),"")</f>
        <v/>
      </c>
    </row>
    <row r="2304" spans="1:16" x14ac:dyDescent="0.35">
      <c r="A2304" s="51" t="str">
        <f t="shared" si="105"/>
        <v/>
      </c>
      <c r="B2304" s="102"/>
      <c r="C2304" s="4"/>
      <c r="D2304" s="14"/>
      <c r="E2304" s="14"/>
      <c r="F2304" s="14"/>
      <c r="G2304" s="82"/>
      <c r="H2304" s="107" t="str">
        <f>IF(B2304&lt;&gt;"",IF(OR(O2304=0,O2304=999),"",SUMIFS($E$2:E2304,$A$2:A2304,A2304)-SUMIFS($F$2:F2304,$A$2:A2304,A2304)),"")</f>
        <v/>
      </c>
      <c r="I2304" s="109" t="str">
        <f t="shared" si="107"/>
        <v/>
      </c>
      <c r="J2304" s="113"/>
      <c r="K2304" s="90"/>
      <c r="L2304" s="73"/>
      <c r="M2304" s="69" t="str">
        <f>IF(C2304&lt;&gt;"",DailyLog!$S$3,"")</f>
        <v/>
      </c>
      <c r="N2304" s="56" t="str">
        <f t="shared" si="106"/>
        <v/>
      </c>
      <c r="O2304" s="53" t="str">
        <f>IF($B2304&lt;&gt;"",IF(ISNUMBER(_xlfn.XMATCH($B2304,Language!$A$6:$E$6)),0,IF(ISNUMBER(_xlfn.XMATCH($B2304,Language!$A$29:$E$29)),'Lista de Prestatarios'!$B$3,VLOOKUP(B2304,'Lista de Prestatarios'!$A$2:$B$500,2,FALSE))),"")</f>
        <v/>
      </c>
      <c r="P2304" s="58" t="str">
        <f>IF(B2304&lt;&gt;"",IF(OR(D2304&gt;0,G2304&gt;0),COUNTIF($B$2:B2304,B2304),COUNTIFS($B$2:B2304,B2304,$E$2:E2304,"&gt;0")),"")</f>
        <v/>
      </c>
    </row>
    <row r="2305" spans="1:16" x14ac:dyDescent="0.35">
      <c r="A2305" s="51" t="str">
        <f t="shared" si="105"/>
        <v/>
      </c>
      <c r="B2305" s="102"/>
      <c r="C2305" s="4"/>
      <c r="D2305" s="14"/>
      <c r="E2305" s="14"/>
      <c r="F2305" s="14"/>
      <c r="G2305" s="82"/>
      <c r="H2305" s="107" t="str">
        <f>IF(B2305&lt;&gt;"",IF(OR(O2305=0,O2305=999),"",SUMIFS($E$2:E2305,$A$2:A2305,A2305)-SUMIFS($F$2:F2305,$A$2:A2305,A2305)),"")</f>
        <v/>
      </c>
      <c r="I2305" s="109" t="str">
        <f t="shared" si="107"/>
        <v/>
      </c>
      <c r="J2305" s="113"/>
      <c r="K2305" s="90"/>
      <c r="L2305" s="73"/>
      <c r="M2305" s="69" t="str">
        <f>IF(C2305&lt;&gt;"",DailyLog!$S$3,"")</f>
        <v/>
      </c>
      <c r="N2305" s="56" t="str">
        <f t="shared" si="106"/>
        <v/>
      </c>
      <c r="O2305" s="53" t="str">
        <f>IF($B2305&lt;&gt;"",IF(ISNUMBER(_xlfn.XMATCH($B2305,Language!$A$6:$E$6)),0,IF(ISNUMBER(_xlfn.XMATCH($B2305,Language!$A$29:$E$29)),'Lista de Prestatarios'!$B$3,VLOOKUP(B2305,'Lista de Prestatarios'!$A$2:$B$500,2,FALSE))),"")</f>
        <v/>
      </c>
      <c r="P2305" s="58" t="str">
        <f>IF(B2305&lt;&gt;"",IF(OR(D2305&gt;0,G2305&gt;0),COUNTIF($B$2:B2305,B2305),COUNTIFS($B$2:B2305,B2305,$E$2:E2305,"&gt;0")),"")</f>
        <v/>
      </c>
    </row>
    <row r="2306" spans="1:16" x14ac:dyDescent="0.35">
      <c r="A2306" s="51" t="str">
        <f t="shared" ref="A2306:A2369" si="108">IF(B2306&lt;&gt;"",O2306&amp;"."&amp;P2306,"")</f>
        <v/>
      </c>
      <c r="B2306" s="102"/>
      <c r="C2306" s="4"/>
      <c r="D2306" s="14"/>
      <c r="E2306" s="14"/>
      <c r="F2306" s="14"/>
      <c r="G2306" s="82"/>
      <c r="H2306" s="107" t="str">
        <f>IF(B2306&lt;&gt;"",IF(OR(O2306=0,O2306=999),"",SUMIFS($E$2:E2306,$A$2:A2306,A2306)-SUMIFS($F$2:F2306,$A$2:A2306,A2306)),"")</f>
        <v/>
      </c>
      <c r="I2306" s="109" t="str">
        <f t="shared" si="107"/>
        <v/>
      </c>
      <c r="J2306" s="113"/>
      <c r="K2306" s="90"/>
      <c r="L2306" s="73"/>
      <c r="M2306" s="69" t="str">
        <f>IF(C2306&lt;&gt;"",DailyLog!$S$3,"")</f>
        <v/>
      </c>
      <c r="N2306" s="56" t="str">
        <f t="shared" ref="N2306:N2369" si="109">IF(B2306&lt;&gt;"",COUNT(D2306:G2306),"")</f>
        <v/>
      </c>
      <c r="O2306" s="53" t="str">
        <f>IF($B2306&lt;&gt;"",IF(ISNUMBER(_xlfn.XMATCH($B2306,Language!$A$6:$E$6)),0,IF(ISNUMBER(_xlfn.XMATCH($B2306,Language!$A$29:$E$29)),'Lista de Prestatarios'!$B$3,VLOOKUP(B2306,'Lista de Prestatarios'!$A$2:$B$500,2,FALSE))),"")</f>
        <v/>
      </c>
      <c r="P2306" s="58" t="str">
        <f>IF(B2306&lt;&gt;"",IF(OR(D2306&gt;0,G2306&gt;0),COUNTIF($B$2:B2306,B2306),COUNTIFS($B$2:B2306,B2306,$E$2:E2306,"&gt;0")),"")</f>
        <v/>
      </c>
    </row>
    <row r="2307" spans="1:16" x14ac:dyDescent="0.35">
      <c r="A2307" s="51" t="str">
        <f t="shared" si="108"/>
        <v/>
      </c>
      <c r="B2307" s="102"/>
      <c r="C2307" s="4"/>
      <c r="D2307" s="14"/>
      <c r="E2307" s="14"/>
      <c r="F2307" s="14"/>
      <c r="G2307" s="82"/>
      <c r="H2307" s="107" t="str">
        <f>IF(B2307&lt;&gt;"",IF(OR(O2307=0,O2307=999),"",SUMIFS($E$2:E2307,$A$2:A2307,A2307)-SUMIFS($F$2:F2307,$A$2:A2307,A2307)),"")</f>
        <v/>
      </c>
      <c r="I2307" s="109" t="str">
        <f t="shared" si="107"/>
        <v/>
      </c>
      <c r="J2307" s="113"/>
      <c r="K2307" s="90"/>
      <c r="L2307" s="73"/>
      <c r="M2307" s="69" t="str">
        <f>IF(C2307&lt;&gt;"",DailyLog!$S$3,"")</f>
        <v/>
      </c>
      <c r="N2307" s="56" t="str">
        <f t="shared" si="109"/>
        <v/>
      </c>
      <c r="O2307" s="53" t="str">
        <f>IF($B2307&lt;&gt;"",IF(ISNUMBER(_xlfn.XMATCH($B2307,Language!$A$6:$E$6)),0,IF(ISNUMBER(_xlfn.XMATCH($B2307,Language!$A$29:$E$29)),'Lista de Prestatarios'!$B$3,VLOOKUP(B2307,'Lista de Prestatarios'!$A$2:$B$500,2,FALSE))),"")</f>
        <v/>
      </c>
      <c r="P2307" s="58" t="str">
        <f>IF(B2307&lt;&gt;"",IF(OR(D2307&gt;0,G2307&gt;0),COUNTIF($B$2:B2307,B2307),COUNTIFS($B$2:B2307,B2307,$E$2:E2307,"&gt;0")),"")</f>
        <v/>
      </c>
    </row>
    <row r="2308" spans="1:16" x14ac:dyDescent="0.35">
      <c r="A2308" s="51" t="str">
        <f t="shared" si="108"/>
        <v/>
      </c>
      <c r="B2308" s="102"/>
      <c r="C2308" s="4"/>
      <c r="D2308" s="14"/>
      <c r="E2308" s="14"/>
      <c r="F2308" s="14"/>
      <c r="G2308" s="82"/>
      <c r="H2308" s="107" t="str">
        <f>IF(B2308&lt;&gt;"",IF(OR(O2308=0,O2308=999),"",SUMIFS($E$2:E2308,$A$2:A2308,A2308)-SUMIFS($F$2:F2308,$A$2:A2308,A2308)),"")</f>
        <v/>
      </c>
      <c r="I2308" s="109" t="str">
        <f t="shared" ref="I2308:I2371" si="110">IF(B2308&lt;&gt;"",I2307+D2308-E2308+F2308-G2308,"")</f>
        <v/>
      </c>
      <c r="J2308" s="113"/>
      <c r="K2308" s="90"/>
      <c r="L2308" s="73"/>
      <c r="M2308" s="69" t="str">
        <f>IF(C2308&lt;&gt;"",DailyLog!$S$3,"")</f>
        <v/>
      </c>
      <c r="N2308" s="56" t="str">
        <f t="shared" si="109"/>
        <v/>
      </c>
      <c r="O2308" s="53" t="str">
        <f>IF($B2308&lt;&gt;"",IF(ISNUMBER(_xlfn.XMATCH($B2308,Language!$A$6:$E$6)),0,IF(ISNUMBER(_xlfn.XMATCH($B2308,Language!$A$29:$E$29)),'Lista de Prestatarios'!$B$3,VLOOKUP(B2308,'Lista de Prestatarios'!$A$2:$B$500,2,FALSE))),"")</f>
        <v/>
      </c>
      <c r="P2308" s="58" t="str">
        <f>IF(B2308&lt;&gt;"",IF(OR(D2308&gt;0,G2308&gt;0),COUNTIF($B$2:B2308,B2308),COUNTIFS($B$2:B2308,B2308,$E$2:E2308,"&gt;0")),"")</f>
        <v/>
      </c>
    </row>
    <row r="2309" spans="1:16" x14ac:dyDescent="0.35">
      <c r="A2309" s="51" t="str">
        <f t="shared" si="108"/>
        <v/>
      </c>
      <c r="B2309" s="102"/>
      <c r="C2309" s="4"/>
      <c r="D2309" s="14"/>
      <c r="E2309" s="14"/>
      <c r="F2309" s="14"/>
      <c r="G2309" s="82"/>
      <c r="H2309" s="107" t="str">
        <f>IF(B2309&lt;&gt;"",IF(OR(O2309=0,O2309=999),"",SUMIFS($E$2:E2309,$A$2:A2309,A2309)-SUMIFS($F$2:F2309,$A$2:A2309,A2309)),"")</f>
        <v/>
      </c>
      <c r="I2309" s="109" t="str">
        <f t="shared" si="110"/>
        <v/>
      </c>
      <c r="J2309" s="113"/>
      <c r="K2309" s="90"/>
      <c r="L2309" s="73"/>
      <c r="M2309" s="69" t="str">
        <f>IF(C2309&lt;&gt;"",DailyLog!$S$3,"")</f>
        <v/>
      </c>
      <c r="N2309" s="56" t="str">
        <f t="shared" si="109"/>
        <v/>
      </c>
      <c r="O2309" s="53" t="str">
        <f>IF($B2309&lt;&gt;"",IF(ISNUMBER(_xlfn.XMATCH($B2309,Language!$A$6:$E$6)),0,IF(ISNUMBER(_xlfn.XMATCH($B2309,Language!$A$29:$E$29)),'Lista de Prestatarios'!$B$3,VLOOKUP(B2309,'Lista de Prestatarios'!$A$2:$B$500,2,FALSE))),"")</f>
        <v/>
      </c>
      <c r="P2309" s="58" t="str">
        <f>IF(B2309&lt;&gt;"",IF(OR(D2309&gt;0,G2309&gt;0),COUNTIF($B$2:B2309,B2309),COUNTIFS($B$2:B2309,B2309,$E$2:E2309,"&gt;0")),"")</f>
        <v/>
      </c>
    </row>
    <row r="2310" spans="1:16" x14ac:dyDescent="0.35">
      <c r="A2310" s="51" t="str">
        <f t="shared" si="108"/>
        <v/>
      </c>
      <c r="B2310" s="102"/>
      <c r="C2310" s="4"/>
      <c r="D2310" s="14"/>
      <c r="E2310" s="14"/>
      <c r="F2310" s="14"/>
      <c r="G2310" s="82"/>
      <c r="H2310" s="107" t="str">
        <f>IF(B2310&lt;&gt;"",IF(OR(O2310=0,O2310=999),"",SUMIFS($E$2:E2310,$A$2:A2310,A2310)-SUMIFS($F$2:F2310,$A$2:A2310,A2310)),"")</f>
        <v/>
      </c>
      <c r="I2310" s="109" t="str">
        <f t="shared" si="110"/>
        <v/>
      </c>
      <c r="J2310" s="113"/>
      <c r="K2310" s="90"/>
      <c r="L2310" s="73"/>
      <c r="M2310" s="69" t="str">
        <f>IF(C2310&lt;&gt;"",DailyLog!$S$3,"")</f>
        <v/>
      </c>
      <c r="N2310" s="56" t="str">
        <f t="shared" si="109"/>
        <v/>
      </c>
      <c r="O2310" s="53" t="str">
        <f>IF($B2310&lt;&gt;"",IF(ISNUMBER(_xlfn.XMATCH($B2310,Language!$A$6:$E$6)),0,IF(ISNUMBER(_xlfn.XMATCH($B2310,Language!$A$29:$E$29)),'Lista de Prestatarios'!$B$3,VLOOKUP(B2310,'Lista de Prestatarios'!$A$2:$B$500,2,FALSE))),"")</f>
        <v/>
      </c>
      <c r="P2310" s="58" t="str">
        <f>IF(B2310&lt;&gt;"",IF(OR(D2310&gt;0,G2310&gt;0),COUNTIF($B$2:B2310,B2310),COUNTIFS($B$2:B2310,B2310,$E$2:E2310,"&gt;0")),"")</f>
        <v/>
      </c>
    </row>
    <row r="2311" spans="1:16" x14ac:dyDescent="0.35">
      <c r="A2311" s="51" t="str">
        <f t="shared" si="108"/>
        <v/>
      </c>
      <c r="B2311" s="102"/>
      <c r="C2311" s="4"/>
      <c r="D2311" s="14"/>
      <c r="E2311" s="14"/>
      <c r="F2311" s="14"/>
      <c r="G2311" s="82"/>
      <c r="H2311" s="107" t="str">
        <f>IF(B2311&lt;&gt;"",IF(OR(O2311=0,O2311=999),"",SUMIFS($E$2:E2311,$A$2:A2311,A2311)-SUMIFS($F$2:F2311,$A$2:A2311,A2311)),"")</f>
        <v/>
      </c>
      <c r="I2311" s="109" t="str">
        <f t="shared" si="110"/>
        <v/>
      </c>
      <c r="J2311" s="113"/>
      <c r="K2311" s="90"/>
      <c r="L2311" s="73"/>
      <c r="M2311" s="69" t="str">
        <f>IF(C2311&lt;&gt;"",DailyLog!$S$3,"")</f>
        <v/>
      </c>
      <c r="N2311" s="56" t="str">
        <f t="shared" si="109"/>
        <v/>
      </c>
      <c r="O2311" s="53" t="str">
        <f>IF($B2311&lt;&gt;"",IF(ISNUMBER(_xlfn.XMATCH($B2311,Language!$A$6:$E$6)),0,IF(ISNUMBER(_xlfn.XMATCH($B2311,Language!$A$29:$E$29)),'Lista de Prestatarios'!$B$3,VLOOKUP(B2311,'Lista de Prestatarios'!$A$2:$B$500,2,FALSE))),"")</f>
        <v/>
      </c>
      <c r="P2311" s="58" t="str">
        <f>IF(B2311&lt;&gt;"",IF(OR(D2311&gt;0,G2311&gt;0),COUNTIF($B$2:B2311,B2311),COUNTIFS($B$2:B2311,B2311,$E$2:E2311,"&gt;0")),"")</f>
        <v/>
      </c>
    </row>
    <row r="2312" spans="1:16" x14ac:dyDescent="0.35">
      <c r="A2312" s="51" t="str">
        <f t="shared" si="108"/>
        <v/>
      </c>
      <c r="B2312" s="102"/>
      <c r="C2312" s="4"/>
      <c r="D2312" s="14"/>
      <c r="E2312" s="14"/>
      <c r="F2312" s="14"/>
      <c r="G2312" s="82"/>
      <c r="H2312" s="107" t="str">
        <f>IF(B2312&lt;&gt;"",IF(OR(O2312=0,O2312=999),"",SUMIFS($E$2:E2312,$A$2:A2312,A2312)-SUMIFS($F$2:F2312,$A$2:A2312,A2312)),"")</f>
        <v/>
      </c>
      <c r="I2312" s="109" t="str">
        <f t="shared" si="110"/>
        <v/>
      </c>
      <c r="J2312" s="113"/>
      <c r="K2312" s="90"/>
      <c r="L2312" s="73"/>
      <c r="M2312" s="69" t="str">
        <f>IF(C2312&lt;&gt;"",DailyLog!$S$3,"")</f>
        <v/>
      </c>
      <c r="N2312" s="56" t="str">
        <f t="shared" si="109"/>
        <v/>
      </c>
      <c r="O2312" s="53" t="str">
        <f>IF($B2312&lt;&gt;"",IF(ISNUMBER(_xlfn.XMATCH($B2312,Language!$A$6:$E$6)),0,IF(ISNUMBER(_xlfn.XMATCH($B2312,Language!$A$29:$E$29)),'Lista de Prestatarios'!$B$3,VLOOKUP(B2312,'Lista de Prestatarios'!$A$2:$B$500,2,FALSE))),"")</f>
        <v/>
      </c>
      <c r="P2312" s="58" t="str">
        <f>IF(B2312&lt;&gt;"",IF(OR(D2312&gt;0,G2312&gt;0),COUNTIF($B$2:B2312,B2312),COUNTIFS($B$2:B2312,B2312,$E$2:E2312,"&gt;0")),"")</f>
        <v/>
      </c>
    </row>
    <row r="2313" spans="1:16" x14ac:dyDescent="0.35">
      <c r="A2313" s="51" t="str">
        <f t="shared" si="108"/>
        <v/>
      </c>
      <c r="B2313" s="102"/>
      <c r="C2313" s="4"/>
      <c r="D2313" s="14"/>
      <c r="E2313" s="14"/>
      <c r="F2313" s="14"/>
      <c r="G2313" s="82"/>
      <c r="H2313" s="107" t="str">
        <f>IF(B2313&lt;&gt;"",IF(OR(O2313=0,O2313=999),"",SUMIFS($E$2:E2313,$A$2:A2313,A2313)-SUMIFS($F$2:F2313,$A$2:A2313,A2313)),"")</f>
        <v/>
      </c>
      <c r="I2313" s="109" t="str">
        <f t="shared" si="110"/>
        <v/>
      </c>
      <c r="J2313" s="113"/>
      <c r="K2313" s="90"/>
      <c r="L2313" s="73"/>
      <c r="M2313" s="69" t="str">
        <f>IF(C2313&lt;&gt;"",DailyLog!$S$3,"")</f>
        <v/>
      </c>
      <c r="N2313" s="56" t="str">
        <f t="shared" si="109"/>
        <v/>
      </c>
      <c r="O2313" s="53" t="str">
        <f>IF($B2313&lt;&gt;"",IF(ISNUMBER(_xlfn.XMATCH($B2313,Language!$A$6:$E$6)),0,IF(ISNUMBER(_xlfn.XMATCH($B2313,Language!$A$29:$E$29)),'Lista de Prestatarios'!$B$3,VLOOKUP(B2313,'Lista de Prestatarios'!$A$2:$B$500,2,FALSE))),"")</f>
        <v/>
      </c>
      <c r="P2313" s="58" t="str">
        <f>IF(B2313&lt;&gt;"",IF(OR(D2313&gt;0,G2313&gt;0),COUNTIF($B$2:B2313,B2313),COUNTIFS($B$2:B2313,B2313,$E$2:E2313,"&gt;0")),"")</f>
        <v/>
      </c>
    </row>
    <row r="2314" spans="1:16" x14ac:dyDescent="0.35">
      <c r="A2314" s="51" t="str">
        <f t="shared" si="108"/>
        <v/>
      </c>
      <c r="B2314" s="102"/>
      <c r="C2314" s="4"/>
      <c r="D2314" s="14"/>
      <c r="E2314" s="14"/>
      <c r="F2314" s="14"/>
      <c r="G2314" s="82"/>
      <c r="H2314" s="107" t="str">
        <f>IF(B2314&lt;&gt;"",IF(OR(O2314=0,O2314=999),"",SUMIFS($E$2:E2314,$A$2:A2314,A2314)-SUMIFS($F$2:F2314,$A$2:A2314,A2314)),"")</f>
        <v/>
      </c>
      <c r="I2314" s="109" t="str">
        <f t="shared" si="110"/>
        <v/>
      </c>
      <c r="J2314" s="113"/>
      <c r="K2314" s="90"/>
      <c r="L2314" s="73"/>
      <c r="M2314" s="69" t="str">
        <f>IF(C2314&lt;&gt;"",DailyLog!$S$3,"")</f>
        <v/>
      </c>
      <c r="N2314" s="56" t="str">
        <f t="shared" si="109"/>
        <v/>
      </c>
      <c r="O2314" s="53" t="str">
        <f>IF($B2314&lt;&gt;"",IF(ISNUMBER(_xlfn.XMATCH($B2314,Language!$A$6:$E$6)),0,IF(ISNUMBER(_xlfn.XMATCH($B2314,Language!$A$29:$E$29)),'Lista de Prestatarios'!$B$3,VLOOKUP(B2314,'Lista de Prestatarios'!$A$2:$B$500,2,FALSE))),"")</f>
        <v/>
      </c>
      <c r="P2314" s="58" t="str">
        <f>IF(B2314&lt;&gt;"",IF(OR(D2314&gt;0,G2314&gt;0),COUNTIF($B$2:B2314,B2314),COUNTIFS($B$2:B2314,B2314,$E$2:E2314,"&gt;0")),"")</f>
        <v/>
      </c>
    </row>
    <row r="2315" spans="1:16" x14ac:dyDescent="0.35">
      <c r="A2315" s="51" t="str">
        <f t="shared" si="108"/>
        <v/>
      </c>
      <c r="B2315" s="102"/>
      <c r="C2315" s="4"/>
      <c r="D2315" s="14"/>
      <c r="E2315" s="14"/>
      <c r="F2315" s="14"/>
      <c r="G2315" s="82"/>
      <c r="H2315" s="107" t="str">
        <f>IF(B2315&lt;&gt;"",IF(OR(O2315=0,O2315=999),"",SUMIFS($E$2:E2315,$A$2:A2315,A2315)-SUMIFS($F$2:F2315,$A$2:A2315,A2315)),"")</f>
        <v/>
      </c>
      <c r="I2315" s="109" t="str">
        <f t="shared" si="110"/>
        <v/>
      </c>
      <c r="J2315" s="113"/>
      <c r="K2315" s="90"/>
      <c r="L2315" s="73"/>
      <c r="M2315" s="69" t="str">
        <f>IF(C2315&lt;&gt;"",DailyLog!$S$3,"")</f>
        <v/>
      </c>
      <c r="N2315" s="56" t="str">
        <f t="shared" si="109"/>
        <v/>
      </c>
      <c r="O2315" s="53" t="str">
        <f>IF($B2315&lt;&gt;"",IF(ISNUMBER(_xlfn.XMATCH($B2315,Language!$A$6:$E$6)),0,IF(ISNUMBER(_xlfn.XMATCH($B2315,Language!$A$29:$E$29)),'Lista de Prestatarios'!$B$3,VLOOKUP(B2315,'Lista de Prestatarios'!$A$2:$B$500,2,FALSE))),"")</f>
        <v/>
      </c>
      <c r="P2315" s="58" t="str">
        <f>IF(B2315&lt;&gt;"",IF(OR(D2315&gt;0,G2315&gt;0),COUNTIF($B$2:B2315,B2315),COUNTIFS($B$2:B2315,B2315,$E$2:E2315,"&gt;0")),"")</f>
        <v/>
      </c>
    </row>
    <row r="2316" spans="1:16" x14ac:dyDescent="0.35">
      <c r="A2316" s="51" t="str">
        <f t="shared" si="108"/>
        <v/>
      </c>
      <c r="B2316" s="102"/>
      <c r="C2316" s="4"/>
      <c r="D2316" s="14"/>
      <c r="E2316" s="14"/>
      <c r="F2316" s="14"/>
      <c r="G2316" s="82"/>
      <c r="H2316" s="107" t="str">
        <f>IF(B2316&lt;&gt;"",IF(OR(O2316=0,O2316=999),"",SUMIFS($E$2:E2316,$A$2:A2316,A2316)-SUMIFS($F$2:F2316,$A$2:A2316,A2316)),"")</f>
        <v/>
      </c>
      <c r="I2316" s="109" t="str">
        <f t="shared" si="110"/>
        <v/>
      </c>
      <c r="J2316" s="113"/>
      <c r="K2316" s="90"/>
      <c r="L2316" s="73"/>
      <c r="M2316" s="69" t="str">
        <f>IF(C2316&lt;&gt;"",DailyLog!$S$3,"")</f>
        <v/>
      </c>
      <c r="N2316" s="56" t="str">
        <f t="shared" si="109"/>
        <v/>
      </c>
      <c r="O2316" s="53" t="str">
        <f>IF($B2316&lt;&gt;"",IF(ISNUMBER(_xlfn.XMATCH($B2316,Language!$A$6:$E$6)),0,IF(ISNUMBER(_xlfn.XMATCH($B2316,Language!$A$29:$E$29)),'Lista de Prestatarios'!$B$3,VLOOKUP(B2316,'Lista de Prestatarios'!$A$2:$B$500,2,FALSE))),"")</f>
        <v/>
      </c>
      <c r="P2316" s="58" t="str">
        <f>IF(B2316&lt;&gt;"",IF(OR(D2316&gt;0,G2316&gt;0),COUNTIF($B$2:B2316,B2316),COUNTIFS($B$2:B2316,B2316,$E$2:E2316,"&gt;0")),"")</f>
        <v/>
      </c>
    </row>
    <row r="2317" spans="1:16" x14ac:dyDescent="0.35">
      <c r="A2317" s="51" t="str">
        <f t="shared" si="108"/>
        <v/>
      </c>
      <c r="B2317" s="102"/>
      <c r="C2317" s="4"/>
      <c r="D2317" s="14"/>
      <c r="E2317" s="14"/>
      <c r="F2317" s="14"/>
      <c r="G2317" s="82"/>
      <c r="H2317" s="107" t="str">
        <f>IF(B2317&lt;&gt;"",IF(OR(O2317=0,O2317=999),"",SUMIFS($E$2:E2317,$A$2:A2317,A2317)-SUMIFS($F$2:F2317,$A$2:A2317,A2317)),"")</f>
        <v/>
      </c>
      <c r="I2317" s="109" t="str">
        <f t="shared" si="110"/>
        <v/>
      </c>
      <c r="J2317" s="113"/>
      <c r="K2317" s="90"/>
      <c r="L2317" s="73"/>
      <c r="M2317" s="69" t="str">
        <f>IF(C2317&lt;&gt;"",DailyLog!$S$3,"")</f>
        <v/>
      </c>
      <c r="N2317" s="56" t="str">
        <f t="shared" si="109"/>
        <v/>
      </c>
      <c r="O2317" s="53" t="str">
        <f>IF($B2317&lt;&gt;"",IF(ISNUMBER(_xlfn.XMATCH($B2317,Language!$A$6:$E$6)),0,IF(ISNUMBER(_xlfn.XMATCH($B2317,Language!$A$29:$E$29)),'Lista de Prestatarios'!$B$3,VLOOKUP(B2317,'Lista de Prestatarios'!$A$2:$B$500,2,FALSE))),"")</f>
        <v/>
      </c>
      <c r="P2317" s="58" t="str">
        <f>IF(B2317&lt;&gt;"",IF(OR(D2317&gt;0,G2317&gt;0),COUNTIF($B$2:B2317,B2317),COUNTIFS($B$2:B2317,B2317,$E$2:E2317,"&gt;0")),"")</f>
        <v/>
      </c>
    </row>
    <row r="2318" spans="1:16" x14ac:dyDescent="0.35">
      <c r="A2318" s="51" t="str">
        <f t="shared" si="108"/>
        <v/>
      </c>
      <c r="B2318" s="102"/>
      <c r="C2318" s="4"/>
      <c r="D2318" s="14"/>
      <c r="E2318" s="14"/>
      <c r="F2318" s="14"/>
      <c r="G2318" s="82"/>
      <c r="H2318" s="107" t="str">
        <f>IF(B2318&lt;&gt;"",IF(OR(O2318=0,O2318=999),"",SUMIFS($E$2:E2318,$A$2:A2318,A2318)-SUMIFS($F$2:F2318,$A$2:A2318,A2318)),"")</f>
        <v/>
      </c>
      <c r="I2318" s="109" t="str">
        <f t="shared" si="110"/>
        <v/>
      </c>
      <c r="J2318" s="113"/>
      <c r="K2318" s="90"/>
      <c r="L2318" s="73"/>
      <c r="M2318" s="69" t="str">
        <f>IF(C2318&lt;&gt;"",DailyLog!$S$3,"")</f>
        <v/>
      </c>
      <c r="N2318" s="56" t="str">
        <f t="shared" si="109"/>
        <v/>
      </c>
      <c r="O2318" s="53" t="str">
        <f>IF($B2318&lt;&gt;"",IF(ISNUMBER(_xlfn.XMATCH($B2318,Language!$A$6:$E$6)),0,IF(ISNUMBER(_xlfn.XMATCH($B2318,Language!$A$29:$E$29)),'Lista de Prestatarios'!$B$3,VLOOKUP(B2318,'Lista de Prestatarios'!$A$2:$B$500,2,FALSE))),"")</f>
        <v/>
      </c>
      <c r="P2318" s="58" t="str">
        <f>IF(B2318&lt;&gt;"",IF(OR(D2318&gt;0,G2318&gt;0),COUNTIF($B$2:B2318,B2318),COUNTIFS($B$2:B2318,B2318,$E$2:E2318,"&gt;0")),"")</f>
        <v/>
      </c>
    </row>
    <row r="2319" spans="1:16" x14ac:dyDescent="0.35">
      <c r="A2319" s="51" t="str">
        <f t="shared" si="108"/>
        <v/>
      </c>
      <c r="B2319" s="102"/>
      <c r="C2319" s="4"/>
      <c r="D2319" s="14"/>
      <c r="E2319" s="14"/>
      <c r="F2319" s="14"/>
      <c r="G2319" s="82"/>
      <c r="H2319" s="107" t="str">
        <f>IF(B2319&lt;&gt;"",IF(OR(O2319=0,O2319=999),"",SUMIFS($E$2:E2319,$A$2:A2319,A2319)-SUMIFS($F$2:F2319,$A$2:A2319,A2319)),"")</f>
        <v/>
      </c>
      <c r="I2319" s="109" t="str">
        <f t="shared" si="110"/>
        <v/>
      </c>
      <c r="J2319" s="113"/>
      <c r="K2319" s="90"/>
      <c r="L2319" s="73"/>
      <c r="M2319" s="69" t="str">
        <f>IF(C2319&lt;&gt;"",DailyLog!$S$3,"")</f>
        <v/>
      </c>
      <c r="N2319" s="56" t="str">
        <f t="shared" si="109"/>
        <v/>
      </c>
      <c r="O2319" s="53" t="str">
        <f>IF($B2319&lt;&gt;"",IF(ISNUMBER(_xlfn.XMATCH($B2319,Language!$A$6:$E$6)),0,IF(ISNUMBER(_xlfn.XMATCH($B2319,Language!$A$29:$E$29)),'Lista de Prestatarios'!$B$3,VLOOKUP(B2319,'Lista de Prestatarios'!$A$2:$B$500,2,FALSE))),"")</f>
        <v/>
      </c>
      <c r="P2319" s="58" t="str">
        <f>IF(B2319&lt;&gt;"",IF(OR(D2319&gt;0,G2319&gt;0),COUNTIF($B$2:B2319,B2319),COUNTIFS($B$2:B2319,B2319,$E$2:E2319,"&gt;0")),"")</f>
        <v/>
      </c>
    </row>
    <row r="2320" spans="1:16" x14ac:dyDescent="0.35">
      <c r="A2320" s="51" t="str">
        <f t="shared" si="108"/>
        <v/>
      </c>
      <c r="B2320" s="102"/>
      <c r="C2320" s="4"/>
      <c r="D2320" s="14"/>
      <c r="E2320" s="14"/>
      <c r="F2320" s="14"/>
      <c r="G2320" s="82"/>
      <c r="H2320" s="107" t="str">
        <f>IF(B2320&lt;&gt;"",IF(OR(O2320=0,O2320=999),"",SUMIFS($E$2:E2320,$A$2:A2320,A2320)-SUMIFS($F$2:F2320,$A$2:A2320,A2320)),"")</f>
        <v/>
      </c>
      <c r="I2320" s="109" t="str">
        <f t="shared" si="110"/>
        <v/>
      </c>
      <c r="J2320" s="113"/>
      <c r="K2320" s="90"/>
      <c r="L2320" s="73"/>
      <c r="M2320" s="69" t="str">
        <f>IF(C2320&lt;&gt;"",DailyLog!$S$3,"")</f>
        <v/>
      </c>
      <c r="N2320" s="56" t="str">
        <f t="shared" si="109"/>
        <v/>
      </c>
      <c r="O2320" s="53" t="str">
        <f>IF($B2320&lt;&gt;"",IF(ISNUMBER(_xlfn.XMATCH($B2320,Language!$A$6:$E$6)),0,IF(ISNUMBER(_xlfn.XMATCH($B2320,Language!$A$29:$E$29)),'Lista de Prestatarios'!$B$3,VLOOKUP(B2320,'Lista de Prestatarios'!$A$2:$B$500,2,FALSE))),"")</f>
        <v/>
      </c>
      <c r="P2320" s="58" t="str">
        <f>IF(B2320&lt;&gt;"",IF(OR(D2320&gt;0,G2320&gt;0),COUNTIF($B$2:B2320,B2320),COUNTIFS($B$2:B2320,B2320,$E$2:E2320,"&gt;0")),"")</f>
        <v/>
      </c>
    </row>
    <row r="2321" spans="1:16" x14ac:dyDescent="0.35">
      <c r="A2321" s="51" t="str">
        <f t="shared" si="108"/>
        <v/>
      </c>
      <c r="B2321" s="102"/>
      <c r="C2321" s="4"/>
      <c r="D2321" s="14"/>
      <c r="E2321" s="14"/>
      <c r="F2321" s="14"/>
      <c r="G2321" s="82"/>
      <c r="H2321" s="107" t="str">
        <f>IF(B2321&lt;&gt;"",IF(OR(O2321=0,O2321=999),"",SUMIFS($E$2:E2321,$A$2:A2321,A2321)-SUMIFS($F$2:F2321,$A$2:A2321,A2321)),"")</f>
        <v/>
      </c>
      <c r="I2321" s="109" t="str">
        <f t="shared" si="110"/>
        <v/>
      </c>
      <c r="J2321" s="113"/>
      <c r="K2321" s="90"/>
      <c r="L2321" s="73"/>
      <c r="M2321" s="69" t="str">
        <f>IF(C2321&lt;&gt;"",DailyLog!$S$3,"")</f>
        <v/>
      </c>
      <c r="N2321" s="56" t="str">
        <f t="shared" si="109"/>
        <v/>
      </c>
      <c r="O2321" s="53" t="str">
        <f>IF($B2321&lt;&gt;"",IF(ISNUMBER(_xlfn.XMATCH($B2321,Language!$A$6:$E$6)),0,IF(ISNUMBER(_xlfn.XMATCH($B2321,Language!$A$29:$E$29)),'Lista de Prestatarios'!$B$3,VLOOKUP(B2321,'Lista de Prestatarios'!$A$2:$B$500,2,FALSE))),"")</f>
        <v/>
      </c>
      <c r="P2321" s="58" t="str">
        <f>IF(B2321&lt;&gt;"",IF(OR(D2321&gt;0,G2321&gt;0),COUNTIF($B$2:B2321,B2321),COUNTIFS($B$2:B2321,B2321,$E$2:E2321,"&gt;0")),"")</f>
        <v/>
      </c>
    </row>
    <row r="2322" spans="1:16" x14ac:dyDescent="0.35">
      <c r="A2322" s="51" t="str">
        <f t="shared" si="108"/>
        <v/>
      </c>
      <c r="B2322" s="102"/>
      <c r="C2322" s="4"/>
      <c r="D2322" s="14"/>
      <c r="E2322" s="14"/>
      <c r="F2322" s="14"/>
      <c r="G2322" s="82"/>
      <c r="H2322" s="107" t="str">
        <f>IF(B2322&lt;&gt;"",IF(OR(O2322=0,O2322=999),"",SUMIFS($E$2:E2322,$A$2:A2322,A2322)-SUMIFS($F$2:F2322,$A$2:A2322,A2322)),"")</f>
        <v/>
      </c>
      <c r="I2322" s="109" t="str">
        <f t="shared" si="110"/>
        <v/>
      </c>
      <c r="J2322" s="113"/>
      <c r="K2322" s="90"/>
      <c r="L2322" s="73"/>
      <c r="M2322" s="69" t="str">
        <f>IF(C2322&lt;&gt;"",DailyLog!$S$3,"")</f>
        <v/>
      </c>
      <c r="N2322" s="56" t="str">
        <f t="shared" si="109"/>
        <v/>
      </c>
      <c r="O2322" s="53" t="str">
        <f>IF($B2322&lt;&gt;"",IF(ISNUMBER(_xlfn.XMATCH($B2322,Language!$A$6:$E$6)),0,IF(ISNUMBER(_xlfn.XMATCH($B2322,Language!$A$29:$E$29)),'Lista de Prestatarios'!$B$3,VLOOKUP(B2322,'Lista de Prestatarios'!$A$2:$B$500,2,FALSE))),"")</f>
        <v/>
      </c>
      <c r="P2322" s="58" t="str">
        <f>IF(B2322&lt;&gt;"",IF(OR(D2322&gt;0,G2322&gt;0),COUNTIF($B$2:B2322,B2322),COUNTIFS($B$2:B2322,B2322,$E$2:E2322,"&gt;0")),"")</f>
        <v/>
      </c>
    </row>
    <row r="2323" spans="1:16" x14ac:dyDescent="0.35">
      <c r="A2323" s="51" t="str">
        <f t="shared" si="108"/>
        <v/>
      </c>
      <c r="B2323" s="102"/>
      <c r="C2323" s="4"/>
      <c r="D2323" s="14"/>
      <c r="E2323" s="14"/>
      <c r="F2323" s="14"/>
      <c r="G2323" s="82"/>
      <c r="H2323" s="107" t="str">
        <f>IF(B2323&lt;&gt;"",IF(OR(O2323=0,O2323=999),"",SUMIFS($E$2:E2323,$A$2:A2323,A2323)-SUMIFS($F$2:F2323,$A$2:A2323,A2323)),"")</f>
        <v/>
      </c>
      <c r="I2323" s="109" t="str">
        <f t="shared" si="110"/>
        <v/>
      </c>
      <c r="J2323" s="113"/>
      <c r="K2323" s="90"/>
      <c r="L2323" s="73"/>
      <c r="M2323" s="69" t="str">
        <f>IF(C2323&lt;&gt;"",DailyLog!$S$3,"")</f>
        <v/>
      </c>
      <c r="N2323" s="56" t="str">
        <f t="shared" si="109"/>
        <v/>
      </c>
      <c r="O2323" s="53" t="str">
        <f>IF($B2323&lt;&gt;"",IF(ISNUMBER(_xlfn.XMATCH($B2323,Language!$A$6:$E$6)),0,IF(ISNUMBER(_xlfn.XMATCH($B2323,Language!$A$29:$E$29)),'Lista de Prestatarios'!$B$3,VLOOKUP(B2323,'Lista de Prestatarios'!$A$2:$B$500,2,FALSE))),"")</f>
        <v/>
      </c>
      <c r="P2323" s="58" t="str">
        <f>IF(B2323&lt;&gt;"",IF(OR(D2323&gt;0,G2323&gt;0),COUNTIF($B$2:B2323,B2323),COUNTIFS($B$2:B2323,B2323,$E$2:E2323,"&gt;0")),"")</f>
        <v/>
      </c>
    </row>
    <row r="2324" spans="1:16" x14ac:dyDescent="0.35">
      <c r="A2324" s="51" t="str">
        <f t="shared" si="108"/>
        <v/>
      </c>
      <c r="B2324" s="102"/>
      <c r="C2324" s="4"/>
      <c r="D2324" s="14"/>
      <c r="E2324" s="14"/>
      <c r="F2324" s="14"/>
      <c r="G2324" s="82"/>
      <c r="H2324" s="107" t="str">
        <f>IF(B2324&lt;&gt;"",IF(OR(O2324=0,O2324=999),"",SUMIFS($E$2:E2324,$A$2:A2324,A2324)-SUMIFS($F$2:F2324,$A$2:A2324,A2324)),"")</f>
        <v/>
      </c>
      <c r="I2324" s="109" t="str">
        <f t="shared" si="110"/>
        <v/>
      </c>
      <c r="J2324" s="113"/>
      <c r="K2324" s="90"/>
      <c r="L2324" s="73"/>
      <c r="M2324" s="69" t="str">
        <f>IF(C2324&lt;&gt;"",DailyLog!$S$3,"")</f>
        <v/>
      </c>
      <c r="N2324" s="56" t="str">
        <f t="shared" si="109"/>
        <v/>
      </c>
      <c r="O2324" s="53" t="str">
        <f>IF($B2324&lt;&gt;"",IF(ISNUMBER(_xlfn.XMATCH($B2324,Language!$A$6:$E$6)),0,IF(ISNUMBER(_xlfn.XMATCH($B2324,Language!$A$29:$E$29)),'Lista de Prestatarios'!$B$3,VLOOKUP(B2324,'Lista de Prestatarios'!$A$2:$B$500,2,FALSE))),"")</f>
        <v/>
      </c>
      <c r="P2324" s="58" t="str">
        <f>IF(B2324&lt;&gt;"",IF(OR(D2324&gt;0,G2324&gt;0),COUNTIF($B$2:B2324,B2324),COUNTIFS($B$2:B2324,B2324,$E$2:E2324,"&gt;0")),"")</f>
        <v/>
      </c>
    </row>
    <row r="2325" spans="1:16" x14ac:dyDescent="0.35">
      <c r="A2325" s="51" t="str">
        <f t="shared" si="108"/>
        <v/>
      </c>
      <c r="B2325" s="102"/>
      <c r="C2325" s="4"/>
      <c r="D2325" s="14"/>
      <c r="E2325" s="14"/>
      <c r="F2325" s="14"/>
      <c r="G2325" s="82"/>
      <c r="H2325" s="107" t="str">
        <f>IF(B2325&lt;&gt;"",IF(OR(O2325=0,O2325=999),"",SUMIFS($E$2:E2325,$A$2:A2325,A2325)-SUMIFS($F$2:F2325,$A$2:A2325,A2325)),"")</f>
        <v/>
      </c>
      <c r="I2325" s="109" t="str">
        <f t="shared" si="110"/>
        <v/>
      </c>
      <c r="J2325" s="113"/>
      <c r="K2325" s="90"/>
      <c r="L2325" s="73"/>
      <c r="M2325" s="69" t="str">
        <f>IF(C2325&lt;&gt;"",DailyLog!$S$3,"")</f>
        <v/>
      </c>
      <c r="N2325" s="56" t="str">
        <f t="shared" si="109"/>
        <v/>
      </c>
      <c r="O2325" s="53" t="str">
        <f>IF($B2325&lt;&gt;"",IF(ISNUMBER(_xlfn.XMATCH($B2325,Language!$A$6:$E$6)),0,IF(ISNUMBER(_xlfn.XMATCH($B2325,Language!$A$29:$E$29)),'Lista de Prestatarios'!$B$3,VLOOKUP(B2325,'Lista de Prestatarios'!$A$2:$B$500,2,FALSE))),"")</f>
        <v/>
      </c>
      <c r="P2325" s="58" t="str">
        <f>IF(B2325&lt;&gt;"",IF(OR(D2325&gt;0,G2325&gt;0),COUNTIF($B$2:B2325,B2325),COUNTIFS($B$2:B2325,B2325,$E$2:E2325,"&gt;0")),"")</f>
        <v/>
      </c>
    </row>
    <row r="2326" spans="1:16" x14ac:dyDescent="0.35">
      <c r="A2326" s="51" t="str">
        <f t="shared" si="108"/>
        <v/>
      </c>
      <c r="B2326" s="102"/>
      <c r="C2326" s="4"/>
      <c r="D2326" s="14"/>
      <c r="E2326" s="14"/>
      <c r="F2326" s="14"/>
      <c r="G2326" s="82"/>
      <c r="H2326" s="107" t="str">
        <f>IF(B2326&lt;&gt;"",IF(OR(O2326=0,O2326=999),"",SUMIFS($E$2:E2326,$A$2:A2326,A2326)-SUMIFS($F$2:F2326,$A$2:A2326,A2326)),"")</f>
        <v/>
      </c>
      <c r="I2326" s="109" t="str">
        <f t="shared" si="110"/>
        <v/>
      </c>
      <c r="J2326" s="113"/>
      <c r="K2326" s="90"/>
      <c r="L2326" s="73"/>
      <c r="M2326" s="69" t="str">
        <f>IF(C2326&lt;&gt;"",DailyLog!$S$3,"")</f>
        <v/>
      </c>
      <c r="N2326" s="56" t="str">
        <f t="shared" si="109"/>
        <v/>
      </c>
      <c r="O2326" s="53" t="str">
        <f>IF($B2326&lt;&gt;"",IF(ISNUMBER(_xlfn.XMATCH($B2326,Language!$A$6:$E$6)),0,IF(ISNUMBER(_xlfn.XMATCH($B2326,Language!$A$29:$E$29)),'Lista de Prestatarios'!$B$3,VLOOKUP(B2326,'Lista de Prestatarios'!$A$2:$B$500,2,FALSE))),"")</f>
        <v/>
      </c>
      <c r="P2326" s="58" t="str">
        <f>IF(B2326&lt;&gt;"",IF(OR(D2326&gt;0,G2326&gt;0),COUNTIF($B$2:B2326,B2326),COUNTIFS($B$2:B2326,B2326,$E$2:E2326,"&gt;0")),"")</f>
        <v/>
      </c>
    </row>
    <row r="2327" spans="1:16" x14ac:dyDescent="0.35">
      <c r="A2327" s="51" t="str">
        <f t="shared" si="108"/>
        <v/>
      </c>
      <c r="B2327" s="102"/>
      <c r="C2327" s="4"/>
      <c r="D2327" s="14"/>
      <c r="E2327" s="14"/>
      <c r="F2327" s="14"/>
      <c r="G2327" s="82"/>
      <c r="H2327" s="107" t="str">
        <f>IF(B2327&lt;&gt;"",IF(OR(O2327=0,O2327=999),"",SUMIFS($E$2:E2327,$A$2:A2327,A2327)-SUMIFS($F$2:F2327,$A$2:A2327,A2327)),"")</f>
        <v/>
      </c>
      <c r="I2327" s="109" t="str">
        <f t="shared" si="110"/>
        <v/>
      </c>
      <c r="J2327" s="113"/>
      <c r="K2327" s="90"/>
      <c r="L2327" s="73"/>
      <c r="M2327" s="69" t="str">
        <f>IF(C2327&lt;&gt;"",DailyLog!$S$3,"")</f>
        <v/>
      </c>
      <c r="N2327" s="56" t="str">
        <f t="shared" si="109"/>
        <v/>
      </c>
      <c r="O2327" s="53" t="str">
        <f>IF($B2327&lt;&gt;"",IF(ISNUMBER(_xlfn.XMATCH($B2327,Language!$A$6:$E$6)),0,IF(ISNUMBER(_xlfn.XMATCH($B2327,Language!$A$29:$E$29)),'Lista de Prestatarios'!$B$3,VLOOKUP(B2327,'Lista de Prestatarios'!$A$2:$B$500,2,FALSE))),"")</f>
        <v/>
      </c>
      <c r="P2327" s="58" t="str">
        <f>IF(B2327&lt;&gt;"",IF(OR(D2327&gt;0,G2327&gt;0),COUNTIF($B$2:B2327,B2327),COUNTIFS($B$2:B2327,B2327,$E$2:E2327,"&gt;0")),"")</f>
        <v/>
      </c>
    </row>
    <row r="2328" spans="1:16" x14ac:dyDescent="0.35">
      <c r="A2328" s="51" t="str">
        <f t="shared" si="108"/>
        <v/>
      </c>
      <c r="B2328" s="102"/>
      <c r="C2328" s="4"/>
      <c r="D2328" s="14"/>
      <c r="E2328" s="14"/>
      <c r="F2328" s="14"/>
      <c r="G2328" s="82"/>
      <c r="H2328" s="107" t="str">
        <f>IF(B2328&lt;&gt;"",IF(OR(O2328=0,O2328=999),"",SUMIFS($E$2:E2328,$A$2:A2328,A2328)-SUMIFS($F$2:F2328,$A$2:A2328,A2328)),"")</f>
        <v/>
      </c>
      <c r="I2328" s="109" t="str">
        <f t="shared" si="110"/>
        <v/>
      </c>
      <c r="J2328" s="113"/>
      <c r="K2328" s="90"/>
      <c r="L2328" s="73"/>
      <c r="M2328" s="69" t="str">
        <f>IF(C2328&lt;&gt;"",DailyLog!$S$3,"")</f>
        <v/>
      </c>
      <c r="N2328" s="56" t="str">
        <f t="shared" si="109"/>
        <v/>
      </c>
      <c r="O2328" s="53" t="str">
        <f>IF($B2328&lt;&gt;"",IF(ISNUMBER(_xlfn.XMATCH($B2328,Language!$A$6:$E$6)),0,IF(ISNUMBER(_xlfn.XMATCH($B2328,Language!$A$29:$E$29)),'Lista de Prestatarios'!$B$3,VLOOKUP(B2328,'Lista de Prestatarios'!$A$2:$B$500,2,FALSE))),"")</f>
        <v/>
      </c>
      <c r="P2328" s="58" t="str">
        <f>IF(B2328&lt;&gt;"",IF(OR(D2328&gt;0,G2328&gt;0),COUNTIF($B$2:B2328,B2328),COUNTIFS($B$2:B2328,B2328,$E$2:E2328,"&gt;0")),"")</f>
        <v/>
      </c>
    </row>
    <row r="2329" spans="1:16" x14ac:dyDescent="0.35">
      <c r="A2329" s="51" t="str">
        <f t="shared" si="108"/>
        <v/>
      </c>
      <c r="B2329" s="102"/>
      <c r="C2329" s="4"/>
      <c r="D2329" s="14"/>
      <c r="E2329" s="14"/>
      <c r="F2329" s="14"/>
      <c r="G2329" s="82"/>
      <c r="H2329" s="107" t="str">
        <f>IF(B2329&lt;&gt;"",IF(OR(O2329=0,O2329=999),"",SUMIFS($E$2:E2329,$A$2:A2329,A2329)-SUMIFS($F$2:F2329,$A$2:A2329,A2329)),"")</f>
        <v/>
      </c>
      <c r="I2329" s="109" t="str">
        <f t="shared" si="110"/>
        <v/>
      </c>
      <c r="J2329" s="113"/>
      <c r="K2329" s="90"/>
      <c r="L2329" s="73"/>
      <c r="M2329" s="69" t="str">
        <f>IF(C2329&lt;&gt;"",DailyLog!$S$3,"")</f>
        <v/>
      </c>
      <c r="N2329" s="56" t="str">
        <f t="shared" si="109"/>
        <v/>
      </c>
      <c r="O2329" s="53" t="str">
        <f>IF($B2329&lt;&gt;"",IF(ISNUMBER(_xlfn.XMATCH($B2329,Language!$A$6:$E$6)),0,IF(ISNUMBER(_xlfn.XMATCH($B2329,Language!$A$29:$E$29)),'Lista de Prestatarios'!$B$3,VLOOKUP(B2329,'Lista de Prestatarios'!$A$2:$B$500,2,FALSE))),"")</f>
        <v/>
      </c>
      <c r="P2329" s="58" t="str">
        <f>IF(B2329&lt;&gt;"",IF(OR(D2329&gt;0,G2329&gt;0),COUNTIF($B$2:B2329,B2329),COUNTIFS($B$2:B2329,B2329,$E$2:E2329,"&gt;0")),"")</f>
        <v/>
      </c>
    </row>
    <row r="2330" spans="1:16" x14ac:dyDescent="0.35">
      <c r="A2330" s="51" t="str">
        <f t="shared" si="108"/>
        <v/>
      </c>
      <c r="B2330" s="102"/>
      <c r="C2330" s="4"/>
      <c r="D2330" s="14"/>
      <c r="E2330" s="14"/>
      <c r="F2330" s="14"/>
      <c r="G2330" s="82"/>
      <c r="H2330" s="107" t="str">
        <f>IF(B2330&lt;&gt;"",IF(OR(O2330=0,O2330=999),"",SUMIFS($E$2:E2330,$A$2:A2330,A2330)-SUMIFS($F$2:F2330,$A$2:A2330,A2330)),"")</f>
        <v/>
      </c>
      <c r="I2330" s="109" t="str">
        <f t="shared" si="110"/>
        <v/>
      </c>
      <c r="J2330" s="113"/>
      <c r="K2330" s="90"/>
      <c r="L2330" s="73"/>
      <c r="M2330" s="69" t="str">
        <f>IF(C2330&lt;&gt;"",DailyLog!$S$3,"")</f>
        <v/>
      </c>
      <c r="N2330" s="56" t="str">
        <f t="shared" si="109"/>
        <v/>
      </c>
      <c r="O2330" s="53" t="str">
        <f>IF($B2330&lt;&gt;"",IF(ISNUMBER(_xlfn.XMATCH($B2330,Language!$A$6:$E$6)),0,IF(ISNUMBER(_xlfn.XMATCH($B2330,Language!$A$29:$E$29)),'Lista de Prestatarios'!$B$3,VLOOKUP(B2330,'Lista de Prestatarios'!$A$2:$B$500,2,FALSE))),"")</f>
        <v/>
      </c>
      <c r="P2330" s="58" t="str">
        <f>IF(B2330&lt;&gt;"",IF(OR(D2330&gt;0,G2330&gt;0),COUNTIF($B$2:B2330,B2330),COUNTIFS($B$2:B2330,B2330,$E$2:E2330,"&gt;0")),"")</f>
        <v/>
      </c>
    </row>
    <row r="2331" spans="1:16" x14ac:dyDescent="0.35">
      <c r="A2331" s="51" t="str">
        <f t="shared" si="108"/>
        <v/>
      </c>
      <c r="B2331" s="102"/>
      <c r="C2331" s="4"/>
      <c r="D2331" s="14"/>
      <c r="E2331" s="14"/>
      <c r="F2331" s="14"/>
      <c r="G2331" s="82"/>
      <c r="H2331" s="107" t="str">
        <f>IF(B2331&lt;&gt;"",IF(OR(O2331=0,O2331=999),"",SUMIFS($E$2:E2331,$A$2:A2331,A2331)-SUMIFS($F$2:F2331,$A$2:A2331,A2331)),"")</f>
        <v/>
      </c>
      <c r="I2331" s="109" t="str">
        <f t="shared" si="110"/>
        <v/>
      </c>
      <c r="J2331" s="113"/>
      <c r="K2331" s="90"/>
      <c r="L2331" s="73"/>
      <c r="M2331" s="69" t="str">
        <f>IF(C2331&lt;&gt;"",DailyLog!$S$3,"")</f>
        <v/>
      </c>
      <c r="N2331" s="56" t="str">
        <f t="shared" si="109"/>
        <v/>
      </c>
      <c r="O2331" s="53" t="str">
        <f>IF($B2331&lt;&gt;"",IF(ISNUMBER(_xlfn.XMATCH($B2331,Language!$A$6:$E$6)),0,IF(ISNUMBER(_xlfn.XMATCH($B2331,Language!$A$29:$E$29)),'Lista de Prestatarios'!$B$3,VLOOKUP(B2331,'Lista de Prestatarios'!$A$2:$B$500,2,FALSE))),"")</f>
        <v/>
      </c>
      <c r="P2331" s="58" t="str">
        <f>IF(B2331&lt;&gt;"",IF(OR(D2331&gt;0,G2331&gt;0),COUNTIF($B$2:B2331,B2331),COUNTIFS($B$2:B2331,B2331,$E$2:E2331,"&gt;0")),"")</f>
        <v/>
      </c>
    </row>
    <row r="2332" spans="1:16" x14ac:dyDescent="0.35">
      <c r="A2332" s="51" t="str">
        <f t="shared" si="108"/>
        <v/>
      </c>
      <c r="B2332" s="102"/>
      <c r="C2332" s="4"/>
      <c r="D2332" s="14"/>
      <c r="E2332" s="14"/>
      <c r="F2332" s="14"/>
      <c r="G2332" s="82"/>
      <c r="H2332" s="107" t="str">
        <f>IF(B2332&lt;&gt;"",IF(OR(O2332=0,O2332=999),"",SUMIFS($E$2:E2332,$A$2:A2332,A2332)-SUMIFS($F$2:F2332,$A$2:A2332,A2332)),"")</f>
        <v/>
      </c>
      <c r="I2332" s="109" t="str">
        <f t="shared" si="110"/>
        <v/>
      </c>
      <c r="J2332" s="113"/>
      <c r="K2332" s="90"/>
      <c r="L2332" s="73"/>
      <c r="M2332" s="69" t="str">
        <f>IF(C2332&lt;&gt;"",DailyLog!$S$3,"")</f>
        <v/>
      </c>
      <c r="N2332" s="56" t="str">
        <f t="shared" si="109"/>
        <v/>
      </c>
      <c r="O2332" s="53" t="str">
        <f>IF($B2332&lt;&gt;"",IF(ISNUMBER(_xlfn.XMATCH($B2332,Language!$A$6:$E$6)),0,IF(ISNUMBER(_xlfn.XMATCH($B2332,Language!$A$29:$E$29)),'Lista de Prestatarios'!$B$3,VLOOKUP(B2332,'Lista de Prestatarios'!$A$2:$B$500,2,FALSE))),"")</f>
        <v/>
      </c>
      <c r="P2332" s="58" t="str">
        <f>IF(B2332&lt;&gt;"",IF(OR(D2332&gt;0,G2332&gt;0),COUNTIF($B$2:B2332,B2332),COUNTIFS($B$2:B2332,B2332,$E$2:E2332,"&gt;0")),"")</f>
        <v/>
      </c>
    </row>
    <row r="2333" spans="1:16" x14ac:dyDescent="0.35">
      <c r="A2333" s="51" t="str">
        <f t="shared" si="108"/>
        <v/>
      </c>
      <c r="B2333" s="102"/>
      <c r="C2333" s="4"/>
      <c r="D2333" s="14"/>
      <c r="E2333" s="14"/>
      <c r="F2333" s="14"/>
      <c r="G2333" s="82"/>
      <c r="H2333" s="107" t="str">
        <f>IF(B2333&lt;&gt;"",IF(OR(O2333=0,O2333=999),"",SUMIFS($E$2:E2333,$A$2:A2333,A2333)-SUMIFS($F$2:F2333,$A$2:A2333,A2333)),"")</f>
        <v/>
      </c>
      <c r="I2333" s="109" t="str">
        <f t="shared" si="110"/>
        <v/>
      </c>
      <c r="J2333" s="113"/>
      <c r="K2333" s="90"/>
      <c r="L2333" s="73"/>
      <c r="M2333" s="69" t="str">
        <f>IF(C2333&lt;&gt;"",DailyLog!$S$3,"")</f>
        <v/>
      </c>
      <c r="N2333" s="56" t="str">
        <f t="shared" si="109"/>
        <v/>
      </c>
      <c r="O2333" s="53" t="str">
        <f>IF($B2333&lt;&gt;"",IF(ISNUMBER(_xlfn.XMATCH($B2333,Language!$A$6:$E$6)),0,IF(ISNUMBER(_xlfn.XMATCH($B2333,Language!$A$29:$E$29)),'Lista de Prestatarios'!$B$3,VLOOKUP(B2333,'Lista de Prestatarios'!$A$2:$B$500,2,FALSE))),"")</f>
        <v/>
      </c>
      <c r="P2333" s="58" t="str">
        <f>IF(B2333&lt;&gt;"",IF(OR(D2333&gt;0,G2333&gt;0),COUNTIF($B$2:B2333,B2333),COUNTIFS($B$2:B2333,B2333,$E$2:E2333,"&gt;0")),"")</f>
        <v/>
      </c>
    </row>
    <row r="2334" spans="1:16" x14ac:dyDescent="0.35">
      <c r="A2334" s="51" t="str">
        <f t="shared" si="108"/>
        <v/>
      </c>
      <c r="B2334" s="102"/>
      <c r="C2334" s="4"/>
      <c r="D2334" s="14"/>
      <c r="E2334" s="14"/>
      <c r="F2334" s="14"/>
      <c r="G2334" s="82"/>
      <c r="H2334" s="107" t="str">
        <f>IF(B2334&lt;&gt;"",IF(OR(O2334=0,O2334=999),"",SUMIFS($E$2:E2334,$A$2:A2334,A2334)-SUMIFS($F$2:F2334,$A$2:A2334,A2334)),"")</f>
        <v/>
      </c>
      <c r="I2334" s="109" t="str">
        <f t="shared" si="110"/>
        <v/>
      </c>
      <c r="J2334" s="113"/>
      <c r="K2334" s="90"/>
      <c r="L2334" s="73"/>
      <c r="M2334" s="69" t="str">
        <f>IF(C2334&lt;&gt;"",DailyLog!$S$3,"")</f>
        <v/>
      </c>
      <c r="N2334" s="56" t="str">
        <f t="shared" si="109"/>
        <v/>
      </c>
      <c r="O2334" s="53" t="str">
        <f>IF($B2334&lt;&gt;"",IF(ISNUMBER(_xlfn.XMATCH($B2334,Language!$A$6:$E$6)),0,IF(ISNUMBER(_xlfn.XMATCH($B2334,Language!$A$29:$E$29)),'Lista de Prestatarios'!$B$3,VLOOKUP(B2334,'Lista de Prestatarios'!$A$2:$B$500,2,FALSE))),"")</f>
        <v/>
      </c>
      <c r="P2334" s="58" t="str">
        <f>IF(B2334&lt;&gt;"",IF(OR(D2334&gt;0,G2334&gt;0),COUNTIF($B$2:B2334,B2334),COUNTIFS($B$2:B2334,B2334,$E$2:E2334,"&gt;0")),"")</f>
        <v/>
      </c>
    </row>
    <row r="2335" spans="1:16" x14ac:dyDescent="0.35">
      <c r="A2335" s="51" t="str">
        <f t="shared" si="108"/>
        <v/>
      </c>
      <c r="B2335" s="102"/>
      <c r="C2335" s="4"/>
      <c r="D2335" s="14"/>
      <c r="E2335" s="14"/>
      <c r="F2335" s="14"/>
      <c r="G2335" s="82"/>
      <c r="H2335" s="107" t="str">
        <f>IF(B2335&lt;&gt;"",IF(OR(O2335=0,O2335=999),"",SUMIFS($E$2:E2335,$A$2:A2335,A2335)-SUMIFS($F$2:F2335,$A$2:A2335,A2335)),"")</f>
        <v/>
      </c>
      <c r="I2335" s="109" t="str">
        <f t="shared" si="110"/>
        <v/>
      </c>
      <c r="J2335" s="113"/>
      <c r="K2335" s="90"/>
      <c r="L2335" s="73"/>
      <c r="M2335" s="69" t="str">
        <f>IF(C2335&lt;&gt;"",DailyLog!$S$3,"")</f>
        <v/>
      </c>
      <c r="N2335" s="56" t="str">
        <f t="shared" si="109"/>
        <v/>
      </c>
      <c r="O2335" s="53" t="str">
        <f>IF($B2335&lt;&gt;"",IF(ISNUMBER(_xlfn.XMATCH($B2335,Language!$A$6:$E$6)),0,IF(ISNUMBER(_xlfn.XMATCH($B2335,Language!$A$29:$E$29)),'Lista de Prestatarios'!$B$3,VLOOKUP(B2335,'Lista de Prestatarios'!$A$2:$B$500,2,FALSE))),"")</f>
        <v/>
      </c>
      <c r="P2335" s="58" t="str">
        <f>IF(B2335&lt;&gt;"",IF(OR(D2335&gt;0,G2335&gt;0),COUNTIF($B$2:B2335,B2335),COUNTIFS($B$2:B2335,B2335,$E$2:E2335,"&gt;0")),"")</f>
        <v/>
      </c>
    </row>
    <row r="2336" spans="1:16" x14ac:dyDescent="0.35">
      <c r="A2336" s="51" t="str">
        <f t="shared" si="108"/>
        <v/>
      </c>
      <c r="B2336" s="102"/>
      <c r="C2336" s="4"/>
      <c r="D2336" s="14"/>
      <c r="E2336" s="14"/>
      <c r="F2336" s="14"/>
      <c r="G2336" s="82"/>
      <c r="H2336" s="107" t="str">
        <f>IF(B2336&lt;&gt;"",IF(OR(O2336=0,O2336=999),"",SUMIFS($E$2:E2336,$A$2:A2336,A2336)-SUMIFS($F$2:F2336,$A$2:A2336,A2336)),"")</f>
        <v/>
      </c>
      <c r="I2336" s="109" t="str">
        <f t="shared" si="110"/>
        <v/>
      </c>
      <c r="J2336" s="113"/>
      <c r="K2336" s="90"/>
      <c r="L2336" s="73"/>
      <c r="M2336" s="69" t="str">
        <f>IF(C2336&lt;&gt;"",DailyLog!$S$3,"")</f>
        <v/>
      </c>
      <c r="N2336" s="56" t="str">
        <f t="shared" si="109"/>
        <v/>
      </c>
      <c r="O2336" s="53" t="str">
        <f>IF($B2336&lt;&gt;"",IF(ISNUMBER(_xlfn.XMATCH($B2336,Language!$A$6:$E$6)),0,IF(ISNUMBER(_xlfn.XMATCH($B2336,Language!$A$29:$E$29)),'Lista de Prestatarios'!$B$3,VLOOKUP(B2336,'Lista de Prestatarios'!$A$2:$B$500,2,FALSE))),"")</f>
        <v/>
      </c>
      <c r="P2336" s="58" t="str">
        <f>IF(B2336&lt;&gt;"",IF(OR(D2336&gt;0,G2336&gt;0),COUNTIF($B$2:B2336,B2336),COUNTIFS($B$2:B2336,B2336,$E$2:E2336,"&gt;0")),"")</f>
        <v/>
      </c>
    </row>
    <row r="2337" spans="1:16" x14ac:dyDescent="0.35">
      <c r="A2337" s="51" t="str">
        <f t="shared" si="108"/>
        <v/>
      </c>
      <c r="B2337" s="102"/>
      <c r="C2337" s="4"/>
      <c r="D2337" s="14"/>
      <c r="E2337" s="14"/>
      <c r="F2337" s="14"/>
      <c r="G2337" s="82"/>
      <c r="H2337" s="107" t="str">
        <f>IF(B2337&lt;&gt;"",IF(OR(O2337=0,O2337=999),"",SUMIFS($E$2:E2337,$A$2:A2337,A2337)-SUMIFS($F$2:F2337,$A$2:A2337,A2337)),"")</f>
        <v/>
      </c>
      <c r="I2337" s="109" t="str">
        <f t="shared" si="110"/>
        <v/>
      </c>
      <c r="J2337" s="113"/>
      <c r="K2337" s="90"/>
      <c r="L2337" s="73"/>
      <c r="M2337" s="69" t="str">
        <f>IF(C2337&lt;&gt;"",DailyLog!$S$3,"")</f>
        <v/>
      </c>
      <c r="N2337" s="56" t="str">
        <f t="shared" si="109"/>
        <v/>
      </c>
      <c r="O2337" s="53" t="str">
        <f>IF($B2337&lt;&gt;"",IF(ISNUMBER(_xlfn.XMATCH($B2337,Language!$A$6:$E$6)),0,IF(ISNUMBER(_xlfn.XMATCH($B2337,Language!$A$29:$E$29)),'Lista de Prestatarios'!$B$3,VLOOKUP(B2337,'Lista de Prestatarios'!$A$2:$B$500,2,FALSE))),"")</f>
        <v/>
      </c>
      <c r="P2337" s="58" t="str">
        <f>IF(B2337&lt;&gt;"",IF(OR(D2337&gt;0,G2337&gt;0),COUNTIF($B$2:B2337,B2337),COUNTIFS($B$2:B2337,B2337,$E$2:E2337,"&gt;0")),"")</f>
        <v/>
      </c>
    </row>
    <row r="2338" spans="1:16" x14ac:dyDescent="0.35">
      <c r="A2338" s="51" t="str">
        <f t="shared" si="108"/>
        <v/>
      </c>
      <c r="B2338" s="102"/>
      <c r="C2338" s="4"/>
      <c r="D2338" s="14"/>
      <c r="E2338" s="14"/>
      <c r="F2338" s="14"/>
      <c r="G2338" s="82"/>
      <c r="H2338" s="107" t="str">
        <f>IF(B2338&lt;&gt;"",IF(OR(O2338=0,O2338=999),"",SUMIFS($E$2:E2338,$A$2:A2338,A2338)-SUMIFS($F$2:F2338,$A$2:A2338,A2338)),"")</f>
        <v/>
      </c>
      <c r="I2338" s="109" t="str">
        <f t="shared" si="110"/>
        <v/>
      </c>
      <c r="J2338" s="113"/>
      <c r="K2338" s="90"/>
      <c r="L2338" s="73"/>
      <c r="M2338" s="69" t="str">
        <f>IF(C2338&lt;&gt;"",DailyLog!$S$3,"")</f>
        <v/>
      </c>
      <c r="N2338" s="56" t="str">
        <f t="shared" si="109"/>
        <v/>
      </c>
      <c r="O2338" s="53" t="str">
        <f>IF($B2338&lt;&gt;"",IF(ISNUMBER(_xlfn.XMATCH($B2338,Language!$A$6:$E$6)),0,IF(ISNUMBER(_xlfn.XMATCH($B2338,Language!$A$29:$E$29)),'Lista de Prestatarios'!$B$3,VLOOKUP(B2338,'Lista de Prestatarios'!$A$2:$B$500,2,FALSE))),"")</f>
        <v/>
      </c>
      <c r="P2338" s="58" t="str">
        <f>IF(B2338&lt;&gt;"",IF(OR(D2338&gt;0,G2338&gt;0),COUNTIF($B$2:B2338,B2338),COUNTIFS($B$2:B2338,B2338,$E$2:E2338,"&gt;0")),"")</f>
        <v/>
      </c>
    </row>
    <row r="2339" spans="1:16" x14ac:dyDescent="0.35">
      <c r="A2339" s="51" t="str">
        <f t="shared" si="108"/>
        <v/>
      </c>
      <c r="B2339" s="102"/>
      <c r="C2339" s="4"/>
      <c r="D2339" s="14"/>
      <c r="E2339" s="14"/>
      <c r="F2339" s="14"/>
      <c r="G2339" s="82"/>
      <c r="H2339" s="107" t="str">
        <f>IF(B2339&lt;&gt;"",IF(OR(O2339=0,O2339=999),"",SUMIFS($E$2:E2339,$A$2:A2339,A2339)-SUMIFS($F$2:F2339,$A$2:A2339,A2339)),"")</f>
        <v/>
      </c>
      <c r="I2339" s="109" t="str">
        <f t="shared" si="110"/>
        <v/>
      </c>
      <c r="J2339" s="113"/>
      <c r="K2339" s="90"/>
      <c r="L2339" s="73"/>
      <c r="M2339" s="69" t="str">
        <f>IF(C2339&lt;&gt;"",DailyLog!$S$3,"")</f>
        <v/>
      </c>
      <c r="N2339" s="56" t="str">
        <f t="shared" si="109"/>
        <v/>
      </c>
      <c r="O2339" s="53" t="str">
        <f>IF($B2339&lt;&gt;"",IF(ISNUMBER(_xlfn.XMATCH($B2339,Language!$A$6:$E$6)),0,IF(ISNUMBER(_xlfn.XMATCH($B2339,Language!$A$29:$E$29)),'Lista de Prestatarios'!$B$3,VLOOKUP(B2339,'Lista de Prestatarios'!$A$2:$B$500,2,FALSE))),"")</f>
        <v/>
      </c>
      <c r="P2339" s="58" t="str">
        <f>IF(B2339&lt;&gt;"",IF(OR(D2339&gt;0,G2339&gt;0),COUNTIF($B$2:B2339,B2339),COUNTIFS($B$2:B2339,B2339,$E$2:E2339,"&gt;0")),"")</f>
        <v/>
      </c>
    </row>
    <row r="2340" spans="1:16" x14ac:dyDescent="0.35">
      <c r="A2340" s="51" t="str">
        <f t="shared" si="108"/>
        <v/>
      </c>
      <c r="B2340" s="102"/>
      <c r="C2340" s="4"/>
      <c r="D2340" s="14"/>
      <c r="E2340" s="14"/>
      <c r="F2340" s="14"/>
      <c r="G2340" s="82"/>
      <c r="H2340" s="107" t="str">
        <f>IF(B2340&lt;&gt;"",IF(OR(O2340=0,O2340=999),"",SUMIFS($E$2:E2340,$A$2:A2340,A2340)-SUMIFS($F$2:F2340,$A$2:A2340,A2340)),"")</f>
        <v/>
      </c>
      <c r="I2340" s="109" t="str">
        <f t="shared" si="110"/>
        <v/>
      </c>
      <c r="J2340" s="113"/>
      <c r="K2340" s="90"/>
      <c r="L2340" s="73"/>
      <c r="M2340" s="69" t="str">
        <f>IF(C2340&lt;&gt;"",DailyLog!$S$3,"")</f>
        <v/>
      </c>
      <c r="N2340" s="56" t="str">
        <f t="shared" si="109"/>
        <v/>
      </c>
      <c r="O2340" s="53" t="str">
        <f>IF($B2340&lt;&gt;"",IF(ISNUMBER(_xlfn.XMATCH($B2340,Language!$A$6:$E$6)),0,IF(ISNUMBER(_xlfn.XMATCH($B2340,Language!$A$29:$E$29)),'Lista de Prestatarios'!$B$3,VLOOKUP(B2340,'Lista de Prestatarios'!$A$2:$B$500,2,FALSE))),"")</f>
        <v/>
      </c>
      <c r="P2340" s="58" t="str">
        <f>IF(B2340&lt;&gt;"",IF(OR(D2340&gt;0,G2340&gt;0),COUNTIF($B$2:B2340,B2340),COUNTIFS($B$2:B2340,B2340,$E$2:E2340,"&gt;0")),"")</f>
        <v/>
      </c>
    </row>
    <row r="2341" spans="1:16" x14ac:dyDescent="0.35">
      <c r="A2341" s="51" t="str">
        <f t="shared" si="108"/>
        <v/>
      </c>
      <c r="B2341" s="102"/>
      <c r="C2341" s="4"/>
      <c r="D2341" s="14"/>
      <c r="E2341" s="14"/>
      <c r="F2341" s="14"/>
      <c r="G2341" s="82"/>
      <c r="H2341" s="107" t="str">
        <f>IF(B2341&lt;&gt;"",IF(OR(O2341=0,O2341=999),"",SUMIFS($E$2:E2341,$A$2:A2341,A2341)-SUMIFS($F$2:F2341,$A$2:A2341,A2341)),"")</f>
        <v/>
      </c>
      <c r="I2341" s="109" t="str">
        <f t="shared" si="110"/>
        <v/>
      </c>
      <c r="J2341" s="113"/>
      <c r="K2341" s="90"/>
      <c r="L2341" s="73"/>
      <c r="M2341" s="69" t="str">
        <f>IF(C2341&lt;&gt;"",DailyLog!$S$3,"")</f>
        <v/>
      </c>
      <c r="N2341" s="56" t="str">
        <f t="shared" si="109"/>
        <v/>
      </c>
      <c r="O2341" s="53" t="str">
        <f>IF($B2341&lt;&gt;"",IF(ISNUMBER(_xlfn.XMATCH($B2341,Language!$A$6:$E$6)),0,IF(ISNUMBER(_xlfn.XMATCH($B2341,Language!$A$29:$E$29)),'Lista de Prestatarios'!$B$3,VLOOKUP(B2341,'Lista de Prestatarios'!$A$2:$B$500,2,FALSE))),"")</f>
        <v/>
      </c>
      <c r="P2341" s="58" t="str">
        <f>IF(B2341&lt;&gt;"",IF(OR(D2341&gt;0,G2341&gt;0),COUNTIF($B$2:B2341,B2341),COUNTIFS($B$2:B2341,B2341,$E$2:E2341,"&gt;0")),"")</f>
        <v/>
      </c>
    </row>
    <row r="2342" spans="1:16" x14ac:dyDescent="0.35">
      <c r="A2342" s="51" t="str">
        <f t="shared" si="108"/>
        <v/>
      </c>
      <c r="B2342" s="102"/>
      <c r="C2342" s="4"/>
      <c r="D2342" s="14"/>
      <c r="E2342" s="14"/>
      <c r="F2342" s="14"/>
      <c r="G2342" s="82"/>
      <c r="H2342" s="107" t="str">
        <f>IF(B2342&lt;&gt;"",IF(OR(O2342=0,O2342=999),"",SUMIFS($E$2:E2342,$A$2:A2342,A2342)-SUMIFS($F$2:F2342,$A$2:A2342,A2342)),"")</f>
        <v/>
      </c>
      <c r="I2342" s="109" t="str">
        <f t="shared" si="110"/>
        <v/>
      </c>
      <c r="J2342" s="113"/>
      <c r="K2342" s="90"/>
      <c r="L2342" s="73"/>
      <c r="M2342" s="69" t="str">
        <f>IF(C2342&lt;&gt;"",DailyLog!$S$3,"")</f>
        <v/>
      </c>
      <c r="N2342" s="56" t="str">
        <f t="shared" si="109"/>
        <v/>
      </c>
      <c r="O2342" s="53" t="str">
        <f>IF($B2342&lt;&gt;"",IF(ISNUMBER(_xlfn.XMATCH($B2342,Language!$A$6:$E$6)),0,IF(ISNUMBER(_xlfn.XMATCH($B2342,Language!$A$29:$E$29)),'Lista de Prestatarios'!$B$3,VLOOKUP(B2342,'Lista de Prestatarios'!$A$2:$B$500,2,FALSE))),"")</f>
        <v/>
      </c>
      <c r="P2342" s="58" t="str">
        <f>IF(B2342&lt;&gt;"",IF(OR(D2342&gt;0,G2342&gt;0),COUNTIF($B$2:B2342,B2342),COUNTIFS($B$2:B2342,B2342,$E$2:E2342,"&gt;0")),"")</f>
        <v/>
      </c>
    </row>
    <row r="2343" spans="1:16" x14ac:dyDescent="0.35">
      <c r="A2343" s="51" t="str">
        <f t="shared" si="108"/>
        <v/>
      </c>
      <c r="B2343" s="102"/>
      <c r="C2343" s="4"/>
      <c r="D2343" s="14"/>
      <c r="E2343" s="14"/>
      <c r="F2343" s="14"/>
      <c r="G2343" s="82"/>
      <c r="H2343" s="107" t="str">
        <f>IF(B2343&lt;&gt;"",IF(OR(O2343=0,O2343=999),"",SUMIFS($E$2:E2343,$A$2:A2343,A2343)-SUMIFS($F$2:F2343,$A$2:A2343,A2343)),"")</f>
        <v/>
      </c>
      <c r="I2343" s="109" t="str">
        <f t="shared" si="110"/>
        <v/>
      </c>
      <c r="J2343" s="113"/>
      <c r="K2343" s="90"/>
      <c r="L2343" s="73"/>
      <c r="M2343" s="69" t="str">
        <f>IF(C2343&lt;&gt;"",DailyLog!$S$3,"")</f>
        <v/>
      </c>
      <c r="N2343" s="56" t="str">
        <f t="shared" si="109"/>
        <v/>
      </c>
      <c r="O2343" s="53" t="str">
        <f>IF($B2343&lt;&gt;"",IF(ISNUMBER(_xlfn.XMATCH($B2343,Language!$A$6:$E$6)),0,IF(ISNUMBER(_xlfn.XMATCH($B2343,Language!$A$29:$E$29)),'Lista de Prestatarios'!$B$3,VLOOKUP(B2343,'Lista de Prestatarios'!$A$2:$B$500,2,FALSE))),"")</f>
        <v/>
      </c>
      <c r="P2343" s="58" t="str">
        <f>IF(B2343&lt;&gt;"",IF(OR(D2343&gt;0,G2343&gt;0),COUNTIF($B$2:B2343,B2343),COUNTIFS($B$2:B2343,B2343,$E$2:E2343,"&gt;0")),"")</f>
        <v/>
      </c>
    </row>
    <row r="2344" spans="1:16" x14ac:dyDescent="0.35">
      <c r="A2344" s="51" t="str">
        <f t="shared" si="108"/>
        <v/>
      </c>
      <c r="B2344" s="102"/>
      <c r="C2344" s="4"/>
      <c r="D2344" s="14"/>
      <c r="E2344" s="14"/>
      <c r="F2344" s="14"/>
      <c r="G2344" s="82"/>
      <c r="H2344" s="107" t="str">
        <f>IF(B2344&lt;&gt;"",IF(OR(O2344=0,O2344=999),"",SUMIFS($E$2:E2344,$A$2:A2344,A2344)-SUMIFS($F$2:F2344,$A$2:A2344,A2344)),"")</f>
        <v/>
      </c>
      <c r="I2344" s="109" t="str">
        <f t="shared" si="110"/>
        <v/>
      </c>
      <c r="J2344" s="113"/>
      <c r="K2344" s="90"/>
      <c r="L2344" s="73"/>
      <c r="M2344" s="69" t="str">
        <f>IF(C2344&lt;&gt;"",DailyLog!$S$3,"")</f>
        <v/>
      </c>
      <c r="N2344" s="56" t="str">
        <f t="shared" si="109"/>
        <v/>
      </c>
      <c r="O2344" s="53" t="str">
        <f>IF($B2344&lt;&gt;"",IF(ISNUMBER(_xlfn.XMATCH($B2344,Language!$A$6:$E$6)),0,IF(ISNUMBER(_xlfn.XMATCH($B2344,Language!$A$29:$E$29)),'Lista de Prestatarios'!$B$3,VLOOKUP(B2344,'Lista de Prestatarios'!$A$2:$B$500,2,FALSE))),"")</f>
        <v/>
      </c>
      <c r="P2344" s="58" t="str">
        <f>IF(B2344&lt;&gt;"",IF(OR(D2344&gt;0,G2344&gt;0),COUNTIF($B$2:B2344,B2344),COUNTIFS($B$2:B2344,B2344,$E$2:E2344,"&gt;0")),"")</f>
        <v/>
      </c>
    </row>
    <row r="2345" spans="1:16" x14ac:dyDescent="0.35">
      <c r="A2345" s="51" t="str">
        <f t="shared" si="108"/>
        <v/>
      </c>
      <c r="B2345" s="102"/>
      <c r="C2345" s="4"/>
      <c r="D2345" s="14"/>
      <c r="E2345" s="14"/>
      <c r="F2345" s="14"/>
      <c r="G2345" s="82"/>
      <c r="H2345" s="107" t="str">
        <f>IF(B2345&lt;&gt;"",IF(OR(O2345=0,O2345=999),"",SUMIFS($E$2:E2345,$A$2:A2345,A2345)-SUMIFS($F$2:F2345,$A$2:A2345,A2345)),"")</f>
        <v/>
      </c>
      <c r="I2345" s="109" t="str">
        <f t="shared" si="110"/>
        <v/>
      </c>
      <c r="J2345" s="113"/>
      <c r="K2345" s="90"/>
      <c r="L2345" s="73"/>
      <c r="M2345" s="69" t="str">
        <f>IF(C2345&lt;&gt;"",DailyLog!$S$3,"")</f>
        <v/>
      </c>
      <c r="N2345" s="56" t="str">
        <f t="shared" si="109"/>
        <v/>
      </c>
      <c r="O2345" s="53" t="str">
        <f>IF($B2345&lt;&gt;"",IF(ISNUMBER(_xlfn.XMATCH($B2345,Language!$A$6:$E$6)),0,IF(ISNUMBER(_xlfn.XMATCH($B2345,Language!$A$29:$E$29)),'Lista de Prestatarios'!$B$3,VLOOKUP(B2345,'Lista de Prestatarios'!$A$2:$B$500,2,FALSE))),"")</f>
        <v/>
      </c>
      <c r="P2345" s="58" t="str">
        <f>IF(B2345&lt;&gt;"",IF(OR(D2345&gt;0,G2345&gt;0),COUNTIF($B$2:B2345,B2345),COUNTIFS($B$2:B2345,B2345,$E$2:E2345,"&gt;0")),"")</f>
        <v/>
      </c>
    </row>
    <row r="2346" spans="1:16" x14ac:dyDescent="0.35">
      <c r="A2346" s="51" t="str">
        <f t="shared" si="108"/>
        <v/>
      </c>
      <c r="B2346" s="102"/>
      <c r="C2346" s="4"/>
      <c r="D2346" s="14"/>
      <c r="E2346" s="14"/>
      <c r="F2346" s="14"/>
      <c r="G2346" s="82"/>
      <c r="H2346" s="107" t="str">
        <f>IF(B2346&lt;&gt;"",IF(OR(O2346=0,O2346=999),"",SUMIFS($E$2:E2346,$A$2:A2346,A2346)-SUMIFS($F$2:F2346,$A$2:A2346,A2346)),"")</f>
        <v/>
      </c>
      <c r="I2346" s="109" t="str">
        <f t="shared" si="110"/>
        <v/>
      </c>
      <c r="J2346" s="113"/>
      <c r="K2346" s="90"/>
      <c r="L2346" s="73"/>
      <c r="M2346" s="69" t="str">
        <f>IF(C2346&lt;&gt;"",DailyLog!$S$3,"")</f>
        <v/>
      </c>
      <c r="N2346" s="56" t="str">
        <f t="shared" si="109"/>
        <v/>
      </c>
      <c r="O2346" s="53" t="str">
        <f>IF($B2346&lt;&gt;"",IF(ISNUMBER(_xlfn.XMATCH($B2346,Language!$A$6:$E$6)),0,IF(ISNUMBER(_xlfn.XMATCH($B2346,Language!$A$29:$E$29)),'Lista de Prestatarios'!$B$3,VLOOKUP(B2346,'Lista de Prestatarios'!$A$2:$B$500,2,FALSE))),"")</f>
        <v/>
      </c>
      <c r="P2346" s="58" t="str">
        <f>IF(B2346&lt;&gt;"",IF(OR(D2346&gt;0,G2346&gt;0),COUNTIF($B$2:B2346,B2346),COUNTIFS($B$2:B2346,B2346,$E$2:E2346,"&gt;0")),"")</f>
        <v/>
      </c>
    </row>
    <row r="2347" spans="1:16" x14ac:dyDescent="0.35">
      <c r="A2347" s="51" t="str">
        <f t="shared" si="108"/>
        <v/>
      </c>
      <c r="B2347" s="102"/>
      <c r="C2347" s="4"/>
      <c r="D2347" s="14"/>
      <c r="E2347" s="14"/>
      <c r="F2347" s="14"/>
      <c r="G2347" s="82"/>
      <c r="H2347" s="107" t="str">
        <f>IF(B2347&lt;&gt;"",IF(OR(O2347=0,O2347=999),"",SUMIFS($E$2:E2347,$A$2:A2347,A2347)-SUMIFS($F$2:F2347,$A$2:A2347,A2347)),"")</f>
        <v/>
      </c>
      <c r="I2347" s="109" t="str">
        <f t="shared" si="110"/>
        <v/>
      </c>
      <c r="J2347" s="113"/>
      <c r="K2347" s="90"/>
      <c r="L2347" s="73"/>
      <c r="M2347" s="69" t="str">
        <f>IF(C2347&lt;&gt;"",DailyLog!$S$3,"")</f>
        <v/>
      </c>
      <c r="N2347" s="56" t="str">
        <f t="shared" si="109"/>
        <v/>
      </c>
      <c r="O2347" s="53" t="str">
        <f>IF($B2347&lt;&gt;"",IF(ISNUMBER(_xlfn.XMATCH($B2347,Language!$A$6:$E$6)),0,IF(ISNUMBER(_xlfn.XMATCH($B2347,Language!$A$29:$E$29)),'Lista de Prestatarios'!$B$3,VLOOKUP(B2347,'Lista de Prestatarios'!$A$2:$B$500,2,FALSE))),"")</f>
        <v/>
      </c>
      <c r="P2347" s="58" t="str">
        <f>IF(B2347&lt;&gt;"",IF(OR(D2347&gt;0,G2347&gt;0),COUNTIF($B$2:B2347,B2347),COUNTIFS($B$2:B2347,B2347,$E$2:E2347,"&gt;0")),"")</f>
        <v/>
      </c>
    </row>
    <row r="2348" spans="1:16" x14ac:dyDescent="0.35">
      <c r="A2348" s="51" t="str">
        <f t="shared" si="108"/>
        <v/>
      </c>
      <c r="B2348" s="102"/>
      <c r="C2348" s="4"/>
      <c r="D2348" s="14"/>
      <c r="E2348" s="14"/>
      <c r="F2348" s="14"/>
      <c r="G2348" s="82"/>
      <c r="H2348" s="107" t="str">
        <f>IF(B2348&lt;&gt;"",IF(OR(O2348=0,O2348=999),"",SUMIFS($E$2:E2348,$A$2:A2348,A2348)-SUMIFS($F$2:F2348,$A$2:A2348,A2348)),"")</f>
        <v/>
      </c>
      <c r="I2348" s="109" t="str">
        <f t="shared" si="110"/>
        <v/>
      </c>
      <c r="J2348" s="113"/>
      <c r="K2348" s="90"/>
      <c r="L2348" s="73"/>
      <c r="M2348" s="69" t="str">
        <f>IF(C2348&lt;&gt;"",DailyLog!$S$3,"")</f>
        <v/>
      </c>
      <c r="N2348" s="56" t="str">
        <f t="shared" si="109"/>
        <v/>
      </c>
      <c r="O2348" s="53" t="str">
        <f>IF($B2348&lt;&gt;"",IF(ISNUMBER(_xlfn.XMATCH($B2348,Language!$A$6:$E$6)),0,IF(ISNUMBER(_xlfn.XMATCH($B2348,Language!$A$29:$E$29)),'Lista de Prestatarios'!$B$3,VLOOKUP(B2348,'Lista de Prestatarios'!$A$2:$B$500,2,FALSE))),"")</f>
        <v/>
      </c>
      <c r="P2348" s="58" t="str">
        <f>IF(B2348&lt;&gt;"",IF(OR(D2348&gt;0,G2348&gt;0),COUNTIF($B$2:B2348,B2348),COUNTIFS($B$2:B2348,B2348,$E$2:E2348,"&gt;0")),"")</f>
        <v/>
      </c>
    </row>
    <row r="2349" spans="1:16" x14ac:dyDescent="0.35">
      <c r="A2349" s="51" t="str">
        <f t="shared" si="108"/>
        <v/>
      </c>
      <c r="B2349" s="102"/>
      <c r="C2349" s="4"/>
      <c r="D2349" s="14"/>
      <c r="E2349" s="14"/>
      <c r="F2349" s="14"/>
      <c r="G2349" s="82"/>
      <c r="H2349" s="107" t="str">
        <f>IF(B2349&lt;&gt;"",IF(OR(O2349=0,O2349=999),"",SUMIFS($E$2:E2349,$A$2:A2349,A2349)-SUMIFS($F$2:F2349,$A$2:A2349,A2349)),"")</f>
        <v/>
      </c>
      <c r="I2349" s="109" t="str">
        <f t="shared" si="110"/>
        <v/>
      </c>
      <c r="J2349" s="113"/>
      <c r="K2349" s="90"/>
      <c r="L2349" s="73"/>
      <c r="M2349" s="69" t="str">
        <f>IF(C2349&lt;&gt;"",DailyLog!$S$3,"")</f>
        <v/>
      </c>
      <c r="N2349" s="56" t="str">
        <f t="shared" si="109"/>
        <v/>
      </c>
      <c r="O2349" s="53" t="str">
        <f>IF($B2349&lt;&gt;"",IF(ISNUMBER(_xlfn.XMATCH($B2349,Language!$A$6:$E$6)),0,IF(ISNUMBER(_xlfn.XMATCH($B2349,Language!$A$29:$E$29)),'Lista de Prestatarios'!$B$3,VLOOKUP(B2349,'Lista de Prestatarios'!$A$2:$B$500,2,FALSE))),"")</f>
        <v/>
      </c>
      <c r="P2349" s="58" t="str">
        <f>IF(B2349&lt;&gt;"",IF(OR(D2349&gt;0,G2349&gt;0),COUNTIF($B$2:B2349,B2349),COUNTIFS($B$2:B2349,B2349,$E$2:E2349,"&gt;0")),"")</f>
        <v/>
      </c>
    </row>
    <row r="2350" spans="1:16" x14ac:dyDescent="0.35">
      <c r="A2350" s="51" t="str">
        <f t="shared" si="108"/>
        <v/>
      </c>
      <c r="B2350" s="102"/>
      <c r="C2350" s="4"/>
      <c r="D2350" s="14"/>
      <c r="E2350" s="14"/>
      <c r="F2350" s="14"/>
      <c r="G2350" s="82"/>
      <c r="H2350" s="107" t="str">
        <f>IF(B2350&lt;&gt;"",IF(OR(O2350=0,O2350=999),"",SUMIFS($E$2:E2350,$A$2:A2350,A2350)-SUMIFS($F$2:F2350,$A$2:A2350,A2350)),"")</f>
        <v/>
      </c>
      <c r="I2350" s="109" t="str">
        <f t="shared" si="110"/>
        <v/>
      </c>
      <c r="J2350" s="113"/>
      <c r="K2350" s="90"/>
      <c r="L2350" s="73"/>
      <c r="M2350" s="69" t="str">
        <f>IF(C2350&lt;&gt;"",DailyLog!$S$3,"")</f>
        <v/>
      </c>
      <c r="N2350" s="56" t="str">
        <f t="shared" si="109"/>
        <v/>
      </c>
      <c r="O2350" s="53" t="str">
        <f>IF($B2350&lt;&gt;"",IF(ISNUMBER(_xlfn.XMATCH($B2350,Language!$A$6:$E$6)),0,IF(ISNUMBER(_xlfn.XMATCH($B2350,Language!$A$29:$E$29)),'Lista de Prestatarios'!$B$3,VLOOKUP(B2350,'Lista de Prestatarios'!$A$2:$B$500,2,FALSE))),"")</f>
        <v/>
      </c>
      <c r="P2350" s="58" t="str">
        <f>IF(B2350&lt;&gt;"",IF(OR(D2350&gt;0,G2350&gt;0),COUNTIF($B$2:B2350,B2350),COUNTIFS($B$2:B2350,B2350,$E$2:E2350,"&gt;0")),"")</f>
        <v/>
      </c>
    </row>
    <row r="2351" spans="1:16" x14ac:dyDescent="0.35">
      <c r="A2351" s="51" t="str">
        <f t="shared" si="108"/>
        <v/>
      </c>
      <c r="B2351" s="102"/>
      <c r="C2351" s="4"/>
      <c r="D2351" s="14"/>
      <c r="E2351" s="14"/>
      <c r="F2351" s="14"/>
      <c r="G2351" s="82"/>
      <c r="H2351" s="107" t="str">
        <f>IF(B2351&lt;&gt;"",IF(OR(O2351=0,O2351=999),"",SUMIFS($E$2:E2351,$A$2:A2351,A2351)-SUMIFS($F$2:F2351,$A$2:A2351,A2351)),"")</f>
        <v/>
      </c>
      <c r="I2351" s="109" t="str">
        <f t="shared" si="110"/>
        <v/>
      </c>
      <c r="J2351" s="113"/>
      <c r="K2351" s="90"/>
      <c r="L2351" s="73"/>
      <c r="M2351" s="69" t="str">
        <f>IF(C2351&lt;&gt;"",DailyLog!$S$3,"")</f>
        <v/>
      </c>
      <c r="N2351" s="56" t="str">
        <f t="shared" si="109"/>
        <v/>
      </c>
      <c r="O2351" s="53" t="str">
        <f>IF($B2351&lt;&gt;"",IF(ISNUMBER(_xlfn.XMATCH($B2351,Language!$A$6:$E$6)),0,IF(ISNUMBER(_xlfn.XMATCH($B2351,Language!$A$29:$E$29)),'Lista de Prestatarios'!$B$3,VLOOKUP(B2351,'Lista de Prestatarios'!$A$2:$B$500,2,FALSE))),"")</f>
        <v/>
      </c>
      <c r="P2351" s="58" t="str">
        <f>IF(B2351&lt;&gt;"",IF(OR(D2351&gt;0,G2351&gt;0),COUNTIF($B$2:B2351,B2351),COUNTIFS($B$2:B2351,B2351,$E$2:E2351,"&gt;0")),"")</f>
        <v/>
      </c>
    </row>
    <row r="2352" spans="1:16" x14ac:dyDescent="0.35">
      <c r="A2352" s="51" t="str">
        <f t="shared" si="108"/>
        <v/>
      </c>
      <c r="B2352" s="102"/>
      <c r="C2352" s="4"/>
      <c r="D2352" s="14"/>
      <c r="E2352" s="14"/>
      <c r="F2352" s="14"/>
      <c r="G2352" s="82"/>
      <c r="H2352" s="107" t="str">
        <f>IF(B2352&lt;&gt;"",IF(OR(O2352=0,O2352=999),"",SUMIFS($E$2:E2352,$A$2:A2352,A2352)-SUMIFS($F$2:F2352,$A$2:A2352,A2352)),"")</f>
        <v/>
      </c>
      <c r="I2352" s="109" t="str">
        <f t="shared" si="110"/>
        <v/>
      </c>
      <c r="J2352" s="113"/>
      <c r="K2352" s="90"/>
      <c r="L2352" s="73"/>
      <c r="M2352" s="69" t="str">
        <f>IF(C2352&lt;&gt;"",DailyLog!$S$3,"")</f>
        <v/>
      </c>
      <c r="N2352" s="56" t="str">
        <f t="shared" si="109"/>
        <v/>
      </c>
      <c r="O2352" s="53" t="str">
        <f>IF($B2352&lt;&gt;"",IF(ISNUMBER(_xlfn.XMATCH($B2352,Language!$A$6:$E$6)),0,IF(ISNUMBER(_xlfn.XMATCH($B2352,Language!$A$29:$E$29)),'Lista de Prestatarios'!$B$3,VLOOKUP(B2352,'Lista de Prestatarios'!$A$2:$B$500,2,FALSE))),"")</f>
        <v/>
      </c>
      <c r="P2352" s="58" t="str">
        <f>IF(B2352&lt;&gt;"",IF(OR(D2352&gt;0,G2352&gt;0),COUNTIF($B$2:B2352,B2352),COUNTIFS($B$2:B2352,B2352,$E$2:E2352,"&gt;0")),"")</f>
        <v/>
      </c>
    </row>
    <row r="2353" spans="1:16" x14ac:dyDescent="0.35">
      <c r="A2353" s="51" t="str">
        <f t="shared" si="108"/>
        <v/>
      </c>
      <c r="B2353" s="102"/>
      <c r="C2353" s="4"/>
      <c r="D2353" s="14"/>
      <c r="E2353" s="14"/>
      <c r="F2353" s="14"/>
      <c r="G2353" s="82"/>
      <c r="H2353" s="107" t="str">
        <f>IF(B2353&lt;&gt;"",IF(OR(O2353=0,O2353=999),"",SUMIFS($E$2:E2353,$A$2:A2353,A2353)-SUMIFS($F$2:F2353,$A$2:A2353,A2353)),"")</f>
        <v/>
      </c>
      <c r="I2353" s="109" t="str">
        <f t="shared" si="110"/>
        <v/>
      </c>
      <c r="J2353" s="113"/>
      <c r="K2353" s="90"/>
      <c r="L2353" s="73"/>
      <c r="M2353" s="69" t="str">
        <f>IF(C2353&lt;&gt;"",DailyLog!$S$3,"")</f>
        <v/>
      </c>
      <c r="N2353" s="56" t="str">
        <f t="shared" si="109"/>
        <v/>
      </c>
      <c r="O2353" s="53" t="str">
        <f>IF($B2353&lt;&gt;"",IF(ISNUMBER(_xlfn.XMATCH($B2353,Language!$A$6:$E$6)),0,IF(ISNUMBER(_xlfn.XMATCH($B2353,Language!$A$29:$E$29)),'Lista de Prestatarios'!$B$3,VLOOKUP(B2353,'Lista de Prestatarios'!$A$2:$B$500,2,FALSE))),"")</f>
        <v/>
      </c>
      <c r="P2353" s="58" t="str">
        <f>IF(B2353&lt;&gt;"",IF(OR(D2353&gt;0,G2353&gt;0),COUNTIF($B$2:B2353,B2353),COUNTIFS($B$2:B2353,B2353,$E$2:E2353,"&gt;0")),"")</f>
        <v/>
      </c>
    </row>
    <row r="2354" spans="1:16" x14ac:dyDescent="0.35">
      <c r="A2354" s="51" t="str">
        <f t="shared" si="108"/>
        <v/>
      </c>
      <c r="B2354" s="102"/>
      <c r="C2354" s="4"/>
      <c r="D2354" s="14"/>
      <c r="E2354" s="14"/>
      <c r="F2354" s="14"/>
      <c r="G2354" s="82"/>
      <c r="H2354" s="107" t="str">
        <f>IF(B2354&lt;&gt;"",IF(OR(O2354=0,O2354=999),"",SUMIFS($E$2:E2354,$A$2:A2354,A2354)-SUMIFS($F$2:F2354,$A$2:A2354,A2354)),"")</f>
        <v/>
      </c>
      <c r="I2354" s="109" t="str">
        <f t="shared" si="110"/>
        <v/>
      </c>
      <c r="J2354" s="113"/>
      <c r="K2354" s="90"/>
      <c r="L2354" s="73"/>
      <c r="M2354" s="69" t="str">
        <f>IF(C2354&lt;&gt;"",DailyLog!$S$3,"")</f>
        <v/>
      </c>
      <c r="N2354" s="56" t="str">
        <f t="shared" si="109"/>
        <v/>
      </c>
      <c r="O2354" s="53" t="str">
        <f>IF($B2354&lt;&gt;"",IF(ISNUMBER(_xlfn.XMATCH($B2354,Language!$A$6:$E$6)),0,IF(ISNUMBER(_xlfn.XMATCH($B2354,Language!$A$29:$E$29)),'Lista de Prestatarios'!$B$3,VLOOKUP(B2354,'Lista de Prestatarios'!$A$2:$B$500,2,FALSE))),"")</f>
        <v/>
      </c>
      <c r="P2354" s="58" t="str">
        <f>IF(B2354&lt;&gt;"",IF(OR(D2354&gt;0,G2354&gt;0),COUNTIF($B$2:B2354,B2354),COUNTIFS($B$2:B2354,B2354,$E$2:E2354,"&gt;0")),"")</f>
        <v/>
      </c>
    </row>
    <row r="2355" spans="1:16" x14ac:dyDescent="0.35">
      <c r="A2355" s="51" t="str">
        <f t="shared" si="108"/>
        <v/>
      </c>
      <c r="B2355" s="102"/>
      <c r="C2355" s="4"/>
      <c r="D2355" s="14"/>
      <c r="E2355" s="14"/>
      <c r="F2355" s="14"/>
      <c r="G2355" s="82"/>
      <c r="H2355" s="107" t="str">
        <f>IF(B2355&lt;&gt;"",IF(OR(O2355=0,O2355=999),"",SUMIFS($E$2:E2355,$A$2:A2355,A2355)-SUMIFS($F$2:F2355,$A$2:A2355,A2355)),"")</f>
        <v/>
      </c>
      <c r="I2355" s="109" t="str">
        <f t="shared" si="110"/>
        <v/>
      </c>
      <c r="J2355" s="113"/>
      <c r="K2355" s="90"/>
      <c r="L2355" s="73"/>
      <c r="M2355" s="69" t="str">
        <f>IF(C2355&lt;&gt;"",DailyLog!$S$3,"")</f>
        <v/>
      </c>
      <c r="N2355" s="56" t="str">
        <f t="shared" si="109"/>
        <v/>
      </c>
      <c r="O2355" s="53" t="str">
        <f>IF($B2355&lt;&gt;"",IF(ISNUMBER(_xlfn.XMATCH($B2355,Language!$A$6:$E$6)),0,IF(ISNUMBER(_xlfn.XMATCH($B2355,Language!$A$29:$E$29)),'Lista de Prestatarios'!$B$3,VLOOKUP(B2355,'Lista de Prestatarios'!$A$2:$B$500,2,FALSE))),"")</f>
        <v/>
      </c>
      <c r="P2355" s="58" t="str">
        <f>IF(B2355&lt;&gt;"",IF(OR(D2355&gt;0,G2355&gt;0),COUNTIF($B$2:B2355,B2355),COUNTIFS($B$2:B2355,B2355,$E$2:E2355,"&gt;0")),"")</f>
        <v/>
      </c>
    </row>
    <row r="2356" spans="1:16" x14ac:dyDescent="0.35">
      <c r="A2356" s="51" t="str">
        <f t="shared" si="108"/>
        <v/>
      </c>
      <c r="B2356" s="102"/>
      <c r="C2356" s="4"/>
      <c r="D2356" s="14"/>
      <c r="E2356" s="14"/>
      <c r="F2356" s="14"/>
      <c r="G2356" s="82"/>
      <c r="H2356" s="107" t="str">
        <f>IF(B2356&lt;&gt;"",IF(OR(O2356=0,O2356=999),"",SUMIFS($E$2:E2356,$A$2:A2356,A2356)-SUMIFS($F$2:F2356,$A$2:A2356,A2356)),"")</f>
        <v/>
      </c>
      <c r="I2356" s="109" t="str">
        <f t="shared" si="110"/>
        <v/>
      </c>
      <c r="J2356" s="113"/>
      <c r="K2356" s="90"/>
      <c r="L2356" s="73"/>
      <c r="M2356" s="69" t="str">
        <f>IF(C2356&lt;&gt;"",DailyLog!$S$3,"")</f>
        <v/>
      </c>
      <c r="N2356" s="56" t="str">
        <f t="shared" si="109"/>
        <v/>
      </c>
      <c r="O2356" s="53" t="str">
        <f>IF($B2356&lt;&gt;"",IF(ISNUMBER(_xlfn.XMATCH($B2356,Language!$A$6:$E$6)),0,IF(ISNUMBER(_xlfn.XMATCH($B2356,Language!$A$29:$E$29)),'Lista de Prestatarios'!$B$3,VLOOKUP(B2356,'Lista de Prestatarios'!$A$2:$B$500,2,FALSE))),"")</f>
        <v/>
      </c>
      <c r="P2356" s="58" t="str">
        <f>IF(B2356&lt;&gt;"",IF(OR(D2356&gt;0,G2356&gt;0),COUNTIF($B$2:B2356,B2356),COUNTIFS($B$2:B2356,B2356,$E$2:E2356,"&gt;0")),"")</f>
        <v/>
      </c>
    </row>
    <row r="2357" spans="1:16" x14ac:dyDescent="0.35">
      <c r="A2357" s="51" t="str">
        <f t="shared" si="108"/>
        <v/>
      </c>
      <c r="B2357" s="102"/>
      <c r="C2357" s="4"/>
      <c r="D2357" s="14"/>
      <c r="E2357" s="14"/>
      <c r="F2357" s="14"/>
      <c r="G2357" s="82"/>
      <c r="H2357" s="107" t="str">
        <f>IF(B2357&lt;&gt;"",IF(OR(O2357=0,O2357=999),"",SUMIFS($E$2:E2357,$A$2:A2357,A2357)-SUMIFS($F$2:F2357,$A$2:A2357,A2357)),"")</f>
        <v/>
      </c>
      <c r="I2357" s="109" t="str">
        <f t="shared" si="110"/>
        <v/>
      </c>
      <c r="J2357" s="113"/>
      <c r="K2357" s="90"/>
      <c r="L2357" s="73"/>
      <c r="M2357" s="69" t="str">
        <f>IF(C2357&lt;&gt;"",DailyLog!$S$3,"")</f>
        <v/>
      </c>
      <c r="N2357" s="56" t="str">
        <f t="shared" si="109"/>
        <v/>
      </c>
      <c r="O2357" s="53" t="str">
        <f>IF($B2357&lt;&gt;"",IF(ISNUMBER(_xlfn.XMATCH($B2357,Language!$A$6:$E$6)),0,IF(ISNUMBER(_xlfn.XMATCH($B2357,Language!$A$29:$E$29)),'Lista de Prestatarios'!$B$3,VLOOKUP(B2357,'Lista de Prestatarios'!$A$2:$B$500,2,FALSE))),"")</f>
        <v/>
      </c>
      <c r="P2357" s="58" t="str">
        <f>IF(B2357&lt;&gt;"",IF(OR(D2357&gt;0,G2357&gt;0),COUNTIF($B$2:B2357,B2357),COUNTIFS($B$2:B2357,B2357,$E$2:E2357,"&gt;0")),"")</f>
        <v/>
      </c>
    </row>
    <row r="2358" spans="1:16" x14ac:dyDescent="0.35">
      <c r="A2358" s="51" t="str">
        <f t="shared" si="108"/>
        <v/>
      </c>
      <c r="B2358" s="102"/>
      <c r="C2358" s="4"/>
      <c r="D2358" s="14"/>
      <c r="E2358" s="14"/>
      <c r="F2358" s="14"/>
      <c r="G2358" s="82"/>
      <c r="H2358" s="107" t="str">
        <f>IF(B2358&lt;&gt;"",IF(OR(O2358=0,O2358=999),"",SUMIFS($E$2:E2358,$A$2:A2358,A2358)-SUMIFS($F$2:F2358,$A$2:A2358,A2358)),"")</f>
        <v/>
      </c>
      <c r="I2358" s="109" t="str">
        <f t="shared" si="110"/>
        <v/>
      </c>
      <c r="J2358" s="113"/>
      <c r="K2358" s="90"/>
      <c r="L2358" s="73"/>
      <c r="M2358" s="69" t="str">
        <f>IF(C2358&lt;&gt;"",DailyLog!$S$3,"")</f>
        <v/>
      </c>
      <c r="N2358" s="56" t="str">
        <f t="shared" si="109"/>
        <v/>
      </c>
      <c r="O2358" s="53" t="str">
        <f>IF($B2358&lt;&gt;"",IF(ISNUMBER(_xlfn.XMATCH($B2358,Language!$A$6:$E$6)),0,IF(ISNUMBER(_xlfn.XMATCH($B2358,Language!$A$29:$E$29)),'Lista de Prestatarios'!$B$3,VLOOKUP(B2358,'Lista de Prestatarios'!$A$2:$B$500,2,FALSE))),"")</f>
        <v/>
      </c>
      <c r="P2358" s="58" t="str">
        <f>IF(B2358&lt;&gt;"",IF(OR(D2358&gt;0,G2358&gt;0),COUNTIF($B$2:B2358,B2358),COUNTIFS($B$2:B2358,B2358,$E$2:E2358,"&gt;0")),"")</f>
        <v/>
      </c>
    </row>
    <row r="2359" spans="1:16" x14ac:dyDescent="0.35">
      <c r="A2359" s="51" t="str">
        <f t="shared" si="108"/>
        <v/>
      </c>
      <c r="B2359" s="102"/>
      <c r="C2359" s="4"/>
      <c r="D2359" s="14"/>
      <c r="E2359" s="14"/>
      <c r="F2359" s="14"/>
      <c r="G2359" s="82"/>
      <c r="H2359" s="107" t="str">
        <f>IF(B2359&lt;&gt;"",IF(OR(O2359=0,O2359=999),"",SUMIFS($E$2:E2359,$A$2:A2359,A2359)-SUMIFS($F$2:F2359,$A$2:A2359,A2359)),"")</f>
        <v/>
      </c>
      <c r="I2359" s="109" t="str">
        <f t="shared" si="110"/>
        <v/>
      </c>
      <c r="J2359" s="113"/>
      <c r="K2359" s="90"/>
      <c r="L2359" s="73"/>
      <c r="M2359" s="69" t="str">
        <f>IF(C2359&lt;&gt;"",DailyLog!$S$3,"")</f>
        <v/>
      </c>
      <c r="N2359" s="56" t="str">
        <f t="shared" si="109"/>
        <v/>
      </c>
      <c r="O2359" s="53" t="str">
        <f>IF($B2359&lt;&gt;"",IF(ISNUMBER(_xlfn.XMATCH($B2359,Language!$A$6:$E$6)),0,IF(ISNUMBER(_xlfn.XMATCH($B2359,Language!$A$29:$E$29)),'Lista de Prestatarios'!$B$3,VLOOKUP(B2359,'Lista de Prestatarios'!$A$2:$B$500,2,FALSE))),"")</f>
        <v/>
      </c>
      <c r="P2359" s="58" t="str">
        <f>IF(B2359&lt;&gt;"",IF(OR(D2359&gt;0,G2359&gt;0),COUNTIF($B$2:B2359,B2359),COUNTIFS($B$2:B2359,B2359,$E$2:E2359,"&gt;0")),"")</f>
        <v/>
      </c>
    </row>
    <row r="2360" spans="1:16" x14ac:dyDescent="0.35">
      <c r="A2360" s="51" t="str">
        <f t="shared" si="108"/>
        <v/>
      </c>
      <c r="B2360" s="102"/>
      <c r="C2360" s="4"/>
      <c r="D2360" s="14"/>
      <c r="E2360" s="14"/>
      <c r="F2360" s="14"/>
      <c r="G2360" s="82"/>
      <c r="H2360" s="107" t="str">
        <f>IF(B2360&lt;&gt;"",IF(OR(O2360=0,O2360=999),"",SUMIFS($E$2:E2360,$A$2:A2360,A2360)-SUMIFS($F$2:F2360,$A$2:A2360,A2360)),"")</f>
        <v/>
      </c>
      <c r="I2360" s="109" t="str">
        <f t="shared" si="110"/>
        <v/>
      </c>
      <c r="J2360" s="113"/>
      <c r="K2360" s="90"/>
      <c r="L2360" s="73"/>
      <c r="M2360" s="69" t="str">
        <f>IF(C2360&lt;&gt;"",DailyLog!$S$3,"")</f>
        <v/>
      </c>
      <c r="N2360" s="56" t="str">
        <f t="shared" si="109"/>
        <v/>
      </c>
      <c r="O2360" s="53" t="str">
        <f>IF($B2360&lt;&gt;"",IF(ISNUMBER(_xlfn.XMATCH($B2360,Language!$A$6:$E$6)),0,IF(ISNUMBER(_xlfn.XMATCH($B2360,Language!$A$29:$E$29)),'Lista de Prestatarios'!$B$3,VLOOKUP(B2360,'Lista de Prestatarios'!$A$2:$B$500,2,FALSE))),"")</f>
        <v/>
      </c>
      <c r="P2360" s="58" t="str">
        <f>IF(B2360&lt;&gt;"",IF(OR(D2360&gt;0,G2360&gt;0),COUNTIF($B$2:B2360,B2360),COUNTIFS($B$2:B2360,B2360,$E$2:E2360,"&gt;0")),"")</f>
        <v/>
      </c>
    </row>
    <row r="2361" spans="1:16" x14ac:dyDescent="0.35">
      <c r="A2361" s="51" t="str">
        <f t="shared" si="108"/>
        <v/>
      </c>
      <c r="B2361" s="102"/>
      <c r="C2361" s="4"/>
      <c r="D2361" s="14"/>
      <c r="E2361" s="14"/>
      <c r="F2361" s="14"/>
      <c r="G2361" s="82"/>
      <c r="H2361" s="107" t="str">
        <f>IF(B2361&lt;&gt;"",IF(OR(O2361=0,O2361=999),"",SUMIFS($E$2:E2361,$A$2:A2361,A2361)-SUMIFS($F$2:F2361,$A$2:A2361,A2361)),"")</f>
        <v/>
      </c>
      <c r="I2361" s="109" t="str">
        <f t="shared" si="110"/>
        <v/>
      </c>
      <c r="J2361" s="113"/>
      <c r="K2361" s="90"/>
      <c r="L2361" s="73"/>
      <c r="M2361" s="69" t="str">
        <f>IF(C2361&lt;&gt;"",DailyLog!$S$3,"")</f>
        <v/>
      </c>
      <c r="N2361" s="56" t="str">
        <f t="shared" si="109"/>
        <v/>
      </c>
      <c r="O2361" s="53" t="str">
        <f>IF($B2361&lt;&gt;"",IF(ISNUMBER(_xlfn.XMATCH($B2361,Language!$A$6:$E$6)),0,IF(ISNUMBER(_xlfn.XMATCH($B2361,Language!$A$29:$E$29)),'Lista de Prestatarios'!$B$3,VLOOKUP(B2361,'Lista de Prestatarios'!$A$2:$B$500,2,FALSE))),"")</f>
        <v/>
      </c>
      <c r="P2361" s="58" t="str">
        <f>IF(B2361&lt;&gt;"",IF(OR(D2361&gt;0,G2361&gt;0),COUNTIF($B$2:B2361,B2361),COUNTIFS($B$2:B2361,B2361,$E$2:E2361,"&gt;0")),"")</f>
        <v/>
      </c>
    </row>
    <row r="2362" spans="1:16" x14ac:dyDescent="0.35">
      <c r="A2362" s="51" t="str">
        <f t="shared" si="108"/>
        <v/>
      </c>
      <c r="B2362" s="102"/>
      <c r="C2362" s="4"/>
      <c r="D2362" s="14"/>
      <c r="E2362" s="14"/>
      <c r="F2362" s="14"/>
      <c r="G2362" s="82"/>
      <c r="H2362" s="107" t="str">
        <f>IF(B2362&lt;&gt;"",IF(OR(O2362=0,O2362=999),"",SUMIFS($E$2:E2362,$A$2:A2362,A2362)-SUMIFS($F$2:F2362,$A$2:A2362,A2362)),"")</f>
        <v/>
      </c>
      <c r="I2362" s="109" t="str">
        <f t="shared" si="110"/>
        <v/>
      </c>
      <c r="J2362" s="113"/>
      <c r="K2362" s="90"/>
      <c r="L2362" s="73"/>
      <c r="M2362" s="69" t="str">
        <f>IF(C2362&lt;&gt;"",DailyLog!$S$3,"")</f>
        <v/>
      </c>
      <c r="N2362" s="56" t="str">
        <f t="shared" si="109"/>
        <v/>
      </c>
      <c r="O2362" s="53" t="str">
        <f>IF($B2362&lt;&gt;"",IF(ISNUMBER(_xlfn.XMATCH($B2362,Language!$A$6:$E$6)),0,IF(ISNUMBER(_xlfn.XMATCH($B2362,Language!$A$29:$E$29)),'Lista de Prestatarios'!$B$3,VLOOKUP(B2362,'Lista de Prestatarios'!$A$2:$B$500,2,FALSE))),"")</f>
        <v/>
      </c>
      <c r="P2362" s="58" t="str">
        <f>IF(B2362&lt;&gt;"",IF(OR(D2362&gt;0,G2362&gt;0),COUNTIF($B$2:B2362,B2362),COUNTIFS($B$2:B2362,B2362,$E$2:E2362,"&gt;0")),"")</f>
        <v/>
      </c>
    </row>
    <row r="2363" spans="1:16" x14ac:dyDescent="0.35">
      <c r="A2363" s="51" t="str">
        <f t="shared" si="108"/>
        <v/>
      </c>
      <c r="B2363" s="102"/>
      <c r="C2363" s="4"/>
      <c r="D2363" s="14"/>
      <c r="E2363" s="14"/>
      <c r="F2363" s="14"/>
      <c r="G2363" s="82"/>
      <c r="H2363" s="107" t="str">
        <f>IF(B2363&lt;&gt;"",IF(OR(O2363=0,O2363=999),"",SUMIFS($E$2:E2363,$A$2:A2363,A2363)-SUMIFS($F$2:F2363,$A$2:A2363,A2363)),"")</f>
        <v/>
      </c>
      <c r="I2363" s="109" t="str">
        <f t="shared" si="110"/>
        <v/>
      </c>
      <c r="J2363" s="113"/>
      <c r="K2363" s="90"/>
      <c r="L2363" s="73"/>
      <c r="M2363" s="69" t="str">
        <f>IF(C2363&lt;&gt;"",DailyLog!$S$3,"")</f>
        <v/>
      </c>
      <c r="N2363" s="56" t="str">
        <f t="shared" si="109"/>
        <v/>
      </c>
      <c r="O2363" s="53" t="str">
        <f>IF($B2363&lt;&gt;"",IF(ISNUMBER(_xlfn.XMATCH($B2363,Language!$A$6:$E$6)),0,IF(ISNUMBER(_xlfn.XMATCH($B2363,Language!$A$29:$E$29)),'Lista de Prestatarios'!$B$3,VLOOKUP(B2363,'Lista de Prestatarios'!$A$2:$B$500,2,FALSE))),"")</f>
        <v/>
      </c>
      <c r="P2363" s="58" t="str">
        <f>IF(B2363&lt;&gt;"",IF(OR(D2363&gt;0,G2363&gt;0),COUNTIF($B$2:B2363,B2363),COUNTIFS($B$2:B2363,B2363,$E$2:E2363,"&gt;0")),"")</f>
        <v/>
      </c>
    </row>
    <row r="2364" spans="1:16" x14ac:dyDescent="0.35">
      <c r="A2364" s="51" t="str">
        <f t="shared" si="108"/>
        <v/>
      </c>
      <c r="B2364" s="102"/>
      <c r="C2364" s="4"/>
      <c r="D2364" s="14"/>
      <c r="E2364" s="14"/>
      <c r="F2364" s="14"/>
      <c r="G2364" s="82"/>
      <c r="H2364" s="107" t="str">
        <f>IF(B2364&lt;&gt;"",IF(OR(O2364=0,O2364=999),"",SUMIFS($E$2:E2364,$A$2:A2364,A2364)-SUMIFS($F$2:F2364,$A$2:A2364,A2364)),"")</f>
        <v/>
      </c>
      <c r="I2364" s="109" t="str">
        <f t="shared" si="110"/>
        <v/>
      </c>
      <c r="J2364" s="113"/>
      <c r="K2364" s="90"/>
      <c r="L2364" s="73"/>
      <c r="M2364" s="69" t="str">
        <f>IF(C2364&lt;&gt;"",DailyLog!$S$3,"")</f>
        <v/>
      </c>
      <c r="N2364" s="56" t="str">
        <f t="shared" si="109"/>
        <v/>
      </c>
      <c r="O2364" s="53" t="str">
        <f>IF($B2364&lt;&gt;"",IF(ISNUMBER(_xlfn.XMATCH($B2364,Language!$A$6:$E$6)),0,IF(ISNUMBER(_xlfn.XMATCH($B2364,Language!$A$29:$E$29)),'Lista de Prestatarios'!$B$3,VLOOKUP(B2364,'Lista de Prestatarios'!$A$2:$B$500,2,FALSE))),"")</f>
        <v/>
      </c>
      <c r="P2364" s="58" t="str">
        <f>IF(B2364&lt;&gt;"",IF(OR(D2364&gt;0,G2364&gt;0),COUNTIF($B$2:B2364,B2364),COUNTIFS($B$2:B2364,B2364,$E$2:E2364,"&gt;0")),"")</f>
        <v/>
      </c>
    </row>
    <row r="2365" spans="1:16" x14ac:dyDescent="0.35">
      <c r="A2365" s="51" t="str">
        <f t="shared" si="108"/>
        <v/>
      </c>
      <c r="B2365" s="102"/>
      <c r="C2365" s="4"/>
      <c r="D2365" s="14"/>
      <c r="E2365" s="14"/>
      <c r="F2365" s="14"/>
      <c r="G2365" s="82"/>
      <c r="H2365" s="107" t="str">
        <f>IF(B2365&lt;&gt;"",IF(OR(O2365=0,O2365=999),"",SUMIFS($E$2:E2365,$A$2:A2365,A2365)-SUMIFS($F$2:F2365,$A$2:A2365,A2365)),"")</f>
        <v/>
      </c>
      <c r="I2365" s="109" t="str">
        <f t="shared" si="110"/>
        <v/>
      </c>
      <c r="J2365" s="113"/>
      <c r="K2365" s="90"/>
      <c r="L2365" s="73"/>
      <c r="M2365" s="69" t="str">
        <f>IF(C2365&lt;&gt;"",DailyLog!$S$3,"")</f>
        <v/>
      </c>
      <c r="N2365" s="56" t="str">
        <f t="shared" si="109"/>
        <v/>
      </c>
      <c r="O2365" s="53" t="str">
        <f>IF($B2365&lt;&gt;"",IF(ISNUMBER(_xlfn.XMATCH($B2365,Language!$A$6:$E$6)),0,IF(ISNUMBER(_xlfn.XMATCH($B2365,Language!$A$29:$E$29)),'Lista de Prestatarios'!$B$3,VLOOKUP(B2365,'Lista de Prestatarios'!$A$2:$B$500,2,FALSE))),"")</f>
        <v/>
      </c>
      <c r="P2365" s="58" t="str">
        <f>IF(B2365&lt;&gt;"",IF(OR(D2365&gt;0,G2365&gt;0),COUNTIF($B$2:B2365,B2365),COUNTIFS($B$2:B2365,B2365,$E$2:E2365,"&gt;0")),"")</f>
        <v/>
      </c>
    </row>
    <row r="2366" spans="1:16" x14ac:dyDescent="0.35">
      <c r="A2366" s="51" t="str">
        <f t="shared" si="108"/>
        <v/>
      </c>
      <c r="B2366" s="102"/>
      <c r="C2366" s="4"/>
      <c r="D2366" s="14"/>
      <c r="E2366" s="14"/>
      <c r="F2366" s="14"/>
      <c r="G2366" s="82"/>
      <c r="H2366" s="107" t="str">
        <f>IF(B2366&lt;&gt;"",IF(OR(O2366=0,O2366=999),"",SUMIFS($E$2:E2366,$A$2:A2366,A2366)-SUMIFS($F$2:F2366,$A$2:A2366,A2366)),"")</f>
        <v/>
      </c>
      <c r="I2366" s="109" t="str">
        <f t="shared" si="110"/>
        <v/>
      </c>
      <c r="J2366" s="113"/>
      <c r="K2366" s="90"/>
      <c r="L2366" s="73"/>
      <c r="M2366" s="69" t="str">
        <f>IF(C2366&lt;&gt;"",DailyLog!$S$3,"")</f>
        <v/>
      </c>
      <c r="N2366" s="56" t="str">
        <f t="shared" si="109"/>
        <v/>
      </c>
      <c r="O2366" s="53" t="str">
        <f>IF($B2366&lt;&gt;"",IF(ISNUMBER(_xlfn.XMATCH($B2366,Language!$A$6:$E$6)),0,IF(ISNUMBER(_xlfn.XMATCH($B2366,Language!$A$29:$E$29)),'Lista de Prestatarios'!$B$3,VLOOKUP(B2366,'Lista de Prestatarios'!$A$2:$B$500,2,FALSE))),"")</f>
        <v/>
      </c>
      <c r="P2366" s="58" t="str">
        <f>IF(B2366&lt;&gt;"",IF(OR(D2366&gt;0,G2366&gt;0),COUNTIF($B$2:B2366,B2366),COUNTIFS($B$2:B2366,B2366,$E$2:E2366,"&gt;0")),"")</f>
        <v/>
      </c>
    </row>
    <row r="2367" spans="1:16" x14ac:dyDescent="0.35">
      <c r="A2367" s="51" t="str">
        <f t="shared" si="108"/>
        <v/>
      </c>
      <c r="B2367" s="102"/>
      <c r="C2367" s="4"/>
      <c r="D2367" s="14"/>
      <c r="E2367" s="14"/>
      <c r="F2367" s="14"/>
      <c r="G2367" s="82"/>
      <c r="H2367" s="107" t="str">
        <f>IF(B2367&lt;&gt;"",IF(OR(O2367=0,O2367=999),"",SUMIFS($E$2:E2367,$A$2:A2367,A2367)-SUMIFS($F$2:F2367,$A$2:A2367,A2367)),"")</f>
        <v/>
      </c>
      <c r="I2367" s="109" t="str">
        <f t="shared" si="110"/>
        <v/>
      </c>
      <c r="J2367" s="113"/>
      <c r="K2367" s="90"/>
      <c r="L2367" s="73"/>
      <c r="M2367" s="69" t="str">
        <f>IF(C2367&lt;&gt;"",DailyLog!$S$3,"")</f>
        <v/>
      </c>
      <c r="N2367" s="56" t="str">
        <f t="shared" si="109"/>
        <v/>
      </c>
      <c r="O2367" s="53" t="str">
        <f>IF($B2367&lt;&gt;"",IF(ISNUMBER(_xlfn.XMATCH($B2367,Language!$A$6:$E$6)),0,IF(ISNUMBER(_xlfn.XMATCH($B2367,Language!$A$29:$E$29)),'Lista de Prestatarios'!$B$3,VLOOKUP(B2367,'Lista de Prestatarios'!$A$2:$B$500,2,FALSE))),"")</f>
        <v/>
      </c>
      <c r="P2367" s="58" t="str">
        <f>IF(B2367&lt;&gt;"",IF(OR(D2367&gt;0,G2367&gt;0),COUNTIF($B$2:B2367,B2367),COUNTIFS($B$2:B2367,B2367,$E$2:E2367,"&gt;0")),"")</f>
        <v/>
      </c>
    </row>
    <row r="2368" spans="1:16" x14ac:dyDescent="0.35">
      <c r="A2368" s="51" t="str">
        <f t="shared" si="108"/>
        <v/>
      </c>
      <c r="B2368" s="102"/>
      <c r="C2368" s="4"/>
      <c r="D2368" s="14"/>
      <c r="E2368" s="14"/>
      <c r="F2368" s="14"/>
      <c r="G2368" s="82"/>
      <c r="H2368" s="107" t="str">
        <f>IF(B2368&lt;&gt;"",IF(OR(O2368=0,O2368=999),"",SUMIFS($E$2:E2368,$A$2:A2368,A2368)-SUMIFS($F$2:F2368,$A$2:A2368,A2368)),"")</f>
        <v/>
      </c>
      <c r="I2368" s="109" t="str">
        <f t="shared" si="110"/>
        <v/>
      </c>
      <c r="J2368" s="113"/>
      <c r="K2368" s="90"/>
      <c r="L2368" s="73"/>
      <c r="M2368" s="69" t="str">
        <f>IF(C2368&lt;&gt;"",DailyLog!$S$3,"")</f>
        <v/>
      </c>
      <c r="N2368" s="56" t="str">
        <f t="shared" si="109"/>
        <v/>
      </c>
      <c r="O2368" s="53" t="str">
        <f>IF($B2368&lt;&gt;"",IF(ISNUMBER(_xlfn.XMATCH($B2368,Language!$A$6:$E$6)),0,IF(ISNUMBER(_xlfn.XMATCH($B2368,Language!$A$29:$E$29)),'Lista de Prestatarios'!$B$3,VLOOKUP(B2368,'Lista de Prestatarios'!$A$2:$B$500,2,FALSE))),"")</f>
        <v/>
      </c>
      <c r="P2368" s="58" t="str">
        <f>IF(B2368&lt;&gt;"",IF(OR(D2368&gt;0,G2368&gt;0),COUNTIF($B$2:B2368,B2368),COUNTIFS($B$2:B2368,B2368,$E$2:E2368,"&gt;0")),"")</f>
        <v/>
      </c>
    </row>
    <row r="2369" spans="1:16" x14ac:dyDescent="0.35">
      <c r="A2369" s="51" t="str">
        <f t="shared" si="108"/>
        <v/>
      </c>
      <c r="B2369" s="102"/>
      <c r="C2369" s="4"/>
      <c r="D2369" s="14"/>
      <c r="E2369" s="14"/>
      <c r="F2369" s="14"/>
      <c r="G2369" s="82"/>
      <c r="H2369" s="107" t="str">
        <f>IF(B2369&lt;&gt;"",IF(OR(O2369=0,O2369=999),"",SUMIFS($E$2:E2369,$A$2:A2369,A2369)-SUMIFS($F$2:F2369,$A$2:A2369,A2369)),"")</f>
        <v/>
      </c>
      <c r="I2369" s="109" t="str">
        <f t="shared" si="110"/>
        <v/>
      </c>
      <c r="J2369" s="113"/>
      <c r="K2369" s="90"/>
      <c r="L2369" s="73"/>
      <c r="M2369" s="69" t="str">
        <f>IF(C2369&lt;&gt;"",DailyLog!$S$3,"")</f>
        <v/>
      </c>
      <c r="N2369" s="56" t="str">
        <f t="shared" si="109"/>
        <v/>
      </c>
      <c r="O2369" s="53" t="str">
        <f>IF($B2369&lt;&gt;"",IF(ISNUMBER(_xlfn.XMATCH($B2369,Language!$A$6:$E$6)),0,IF(ISNUMBER(_xlfn.XMATCH($B2369,Language!$A$29:$E$29)),'Lista de Prestatarios'!$B$3,VLOOKUP(B2369,'Lista de Prestatarios'!$A$2:$B$500,2,FALSE))),"")</f>
        <v/>
      </c>
      <c r="P2369" s="58" t="str">
        <f>IF(B2369&lt;&gt;"",IF(OR(D2369&gt;0,G2369&gt;0),COUNTIF($B$2:B2369,B2369),COUNTIFS($B$2:B2369,B2369,$E$2:E2369,"&gt;0")),"")</f>
        <v/>
      </c>
    </row>
    <row r="2370" spans="1:16" x14ac:dyDescent="0.35">
      <c r="A2370" s="51" t="str">
        <f t="shared" ref="A2370:A2433" si="111">IF(B2370&lt;&gt;"",O2370&amp;"."&amp;P2370,"")</f>
        <v/>
      </c>
      <c r="B2370" s="102"/>
      <c r="C2370" s="4"/>
      <c r="D2370" s="14"/>
      <c r="E2370" s="14"/>
      <c r="F2370" s="14"/>
      <c r="G2370" s="82"/>
      <c r="H2370" s="107" t="str">
        <f>IF(B2370&lt;&gt;"",IF(OR(O2370=0,O2370=999),"",SUMIFS($E$2:E2370,$A$2:A2370,A2370)-SUMIFS($F$2:F2370,$A$2:A2370,A2370)),"")</f>
        <v/>
      </c>
      <c r="I2370" s="109" t="str">
        <f t="shared" si="110"/>
        <v/>
      </c>
      <c r="J2370" s="113"/>
      <c r="K2370" s="90"/>
      <c r="L2370" s="73"/>
      <c r="M2370" s="69" t="str">
        <f>IF(C2370&lt;&gt;"",DailyLog!$S$3,"")</f>
        <v/>
      </c>
      <c r="N2370" s="56" t="str">
        <f t="shared" ref="N2370:N2433" si="112">IF(B2370&lt;&gt;"",COUNT(D2370:G2370),"")</f>
        <v/>
      </c>
      <c r="O2370" s="53" t="str">
        <f>IF($B2370&lt;&gt;"",IF(ISNUMBER(_xlfn.XMATCH($B2370,Language!$A$6:$E$6)),0,IF(ISNUMBER(_xlfn.XMATCH($B2370,Language!$A$29:$E$29)),'Lista de Prestatarios'!$B$3,VLOOKUP(B2370,'Lista de Prestatarios'!$A$2:$B$500,2,FALSE))),"")</f>
        <v/>
      </c>
      <c r="P2370" s="58" t="str">
        <f>IF(B2370&lt;&gt;"",IF(OR(D2370&gt;0,G2370&gt;0),COUNTIF($B$2:B2370,B2370),COUNTIFS($B$2:B2370,B2370,$E$2:E2370,"&gt;0")),"")</f>
        <v/>
      </c>
    </row>
    <row r="2371" spans="1:16" x14ac:dyDescent="0.35">
      <c r="A2371" s="51" t="str">
        <f t="shared" si="111"/>
        <v/>
      </c>
      <c r="B2371" s="102"/>
      <c r="C2371" s="4"/>
      <c r="D2371" s="14"/>
      <c r="E2371" s="14"/>
      <c r="F2371" s="14"/>
      <c r="G2371" s="82"/>
      <c r="H2371" s="107" t="str">
        <f>IF(B2371&lt;&gt;"",IF(OR(O2371=0,O2371=999),"",SUMIFS($E$2:E2371,$A$2:A2371,A2371)-SUMIFS($F$2:F2371,$A$2:A2371,A2371)),"")</f>
        <v/>
      </c>
      <c r="I2371" s="109" t="str">
        <f t="shared" si="110"/>
        <v/>
      </c>
      <c r="J2371" s="113"/>
      <c r="K2371" s="90"/>
      <c r="L2371" s="73"/>
      <c r="M2371" s="69" t="str">
        <f>IF(C2371&lt;&gt;"",DailyLog!$S$3,"")</f>
        <v/>
      </c>
      <c r="N2371" s="56" t="str">
        <f t="shared" si="112"/>
        <v/>
      </c>
      <c r="O2371" s="53" t="str">
        <f>IF($B2371&lt;&gt;"",IF(ISNUMBER(_xlfn.XMATCH($B2371,Language!$A$6:$E$6)),0,IF(ISNUMBER(_xlfn.XMATCH($B2371,Language!$A$29:$E$29)),'Lista de Prestatarios'!$B$3,VLOOKUP(B2371,'Lista de Prestatarios'!$A$2:$B$500,2,FALSE))),"")</f>
        <v/>
      </c>
      <c r="P2371" s="58" t="str">
        <f>IF(B2371&lt;&gt;"",IF(OR(D2371&gt;0,G2371&gt;0),COUNTIF($B$2:B2371,B2371),COUNTIFS($B$2:B2371,B2371,$E$2:E2371,"&gt;0")),"")</f>
        <v/>
      </c>
    </row>
    <row r="2372" spans="1:16" x14ac:dyDescent="0.35">
      <c r="A2372" s="51" t="str">
        <f t="shared" si="111"/>
        <v/>
      </c>
      <c r="B2372" s="102"/>
      <c r="C2372" s="4"/>
      <c r="D2372" s="14"/>
      <c r="E2372" s="14"/>
      <c r="F2372" s="14"/>
      <c r="G2372" s="82"/>
      <c r="H2372" s="107" t="str">
        <f>IF(B2372&lt;&gt;"",IF(OR(O2372=0,O2372=999),"",SUMIFS($E$2:E2372,$A$2:A2372,A2372)-SUMIFS($F$2:F2372,$A$2:A2372,A2372)),"")</f>
        <v/>
      </c>
      <c r="I2372" s="109" t="str">
        <f t="shared" ref="I2372:I2435" si="113">IF(B2372&lt;&gt;"",I2371+D2372-E2372+F2372-G2372,"")</f>
        <v/>
      </c>
      <c r="J2372" s="113"/>
      <c r="K2372" s="90"/>
      <c r="L2372" s="73"/>
      <c r="M2372" s="69" t="str">
        <f>IF(C2372&lt;&gt;"",DailyLog!$S$3,"")</f>
        <v/>
      </c>
      <c r="N2372" s="56" t="str">
        <f t="shared" si="112"/>
        <v/>
      </c>
      <c r="O2372" s="53" t="str">
        <f>IF($B2372&lt;&gt;"",IF(ISNUMBER(_xlfn.XMATCH($B2372,Language!$A$6:$E$6)),0,IF(ISNUMBER(_xlfn.XMATCH($B2372,Language!$A$29:$E$29)),'Lista de Prestatarios'!$B$3,VLOOKUP(B2372,'Lista de Prestatarios'!$A$2:$B$500,2,FALSE))),"")</f>
        <v/>
      </c>
      <c r="P2372" s="58" t="str">
        <f>IF(B2372&lt;&gt;"",IF(OR(D2372&gt;0,G2372&gt;0),COUNTIF($B$2:B2372,B2372),COUNTIFS($B$2:B2372,B2372,$E$2:E2372,"&gt;0")),"")</f>
        <v/>
      </c>
    </row>
    <row r="2373" spans="1:16" x14ac:dyDescent="0.35">
      <c r="A2373" s="51" t="str">
        <f t="shared" si="111"/>
        <v/>
      </c>
      <c r="B2373" s="102"/>
      <c r="C2373" s="4"/>
      <c r="D2373" s="14"/>
      <c r="E2373" s="14"/>
      <c r="F2373" s="14"/>
      <c r="G2373" s="82"/>
      <c r="H2373" s="107" t="str">
        <f>IF(B2373&lt;&gt;"",IF(OR(O2373=0,O2373=999),"",SUMIFS($E$2:E2373,$A$2:A2373,A2373)-SUMIFS($F$2:F2373,$A$2:A2373,A2373)),"")</f>
        <v/>
      </c>
      <c r="I2373" s="109" t="str">
        <f t="shared" si="113"/>
        <v/>
      </c>
      <c r="J2373" s="113"/>
      <c r="K2373" s="90"/>
      <c r="L2373" s="73"/>
      <c r="M2373" s="69" t="str">
        <f>IF(C2373&lt;&gt;"",DailyLog!$S$3,"")</f>
        <v/>
      </c>
      <c r="N2373" s="56" t="str">
        <f t="shared" si="112"/>
        <v/>
      </c>
      <c r="O2373" s="53" t="str">
        <f>IF($B2373&lt;&gt;"",IF(ISNUMBER(_xlfn.XMATCH($B2373,Language!$A$6:$E$6)),0,IF(ISNUMBER(_xlfn.XMATCH($B2373,Language!$A$29:$E$29)),'Lista de Prestatarios'!$B$3,VLOOKUP(B2373,'Lista de Prestatarios'!$A$2:$B$500,2,FALSE))),"")</f>
        <v/>
      </c>
      <c r="P2373" s="58" t="str">
        <f>IF(B2373&lt;&gt;"",IF(OR(D2373&gt;0,G2373&gt;0),COUNTIF($B$2:B2373,B2373),COUNTIFS($B$2:B2373,B2373,$E$2:E2373,"&gt;0")),"")</f>
        <v/>
      </c>
    </row>
    <row r="2374" spans="1:16" x14ac:dyDescent="0.35">
      <c r="A2374" s="51" t="str">
        <f t="shared" si="111"/>
        <v/>
      </c>
      <c r="B2374" s="102"/>
      <c r="C2374" s="4"/>
      <c r="D2374" s="14"/>
      <c r="E2374" s="14"/>
      <c r="F2374" s="14"/>
      <c r="G2374" s="82"/>
      <c r="H2374" s="107" t="str">
        <f>IF(B2374&lt;&gt;"",IF(OR(O2374=0,O2374=999),"",SUMIFS($E$2:E2374,$A$2:A2374,A2374)-SUMIFS($F$2:F2374,$A$2:A2374,A2374)),"")</f>
        <v/>
      </c>
      <c r="I2374" s="109" t="str">
        <f t="shared" si="113"/>
        <v/>
      </c>
      <c r="J2374" s="113"/>
      <c r="K2374" s="90"/>
      <c r="L2374" s="73"/>
      <c r="M2374" s="69" t="str">
        <f>IF(C2374&lt;&gt;"",DailyLog!$S$3,"")</f>
        <v/>
      </c>
      <c r="N2374" s="56" t="str">
        <f t="shared" si="112"/>
        <v/>
      </c>
      <c r="O2374" s="53" t="str">
        <f>IF($B2374&lt;&gt;"",IF(ISNUMBER(_xlfn.XMATCH($B2374,Language!$A$6:$E$6)),0,IF(ISNUMBER(_xlfn.XMATCH($B2374,Language!$A$29:$E$29)),'Lista de Prestatarios'!$B$3,VLOOKUP(B2374,'Lista de Prestatarios'!$A$2:$B$500,2,FALSE))),"")</f>
        <v/>
      </c>
      <c r="P2374" s="58" t="str">
        <f>IF(B2374&lt;&gt;"",IF(OR(D2374&gt;0,G2374&gt;0),COUNTIF($B$2:B2374,B2374),COUNTIFS($B$2:B2374,B2374,$E$2:E2374,"&gt;0")),"")</f>
        <v/>
      </c>
    </row>
    <row r="2375" spans="1:16" x14ac:dyDescent="0.35">
      <c r="A2375" s="51" t="str">
        <f t="shared" si="111"/>
        <v/>
      </c>
      <c r="B2375" s="102"/>
      <c r="C2375" s="4"/>
      <c r="D2375" s="14"/>
      <c r="E2375" s="14"/>
      <c r="F2375" s="14"/>
      <c r="G2375" s="82"/>
      <c r="H2375" s="107" t="str">
        <f>IF(B2375&lt;&gt;"",IF(OR(O2375=0,O2375=999),"",SUMIFS($E$2:E2375,$A$2:A2375,A2375)-SUMIFS($F$2:F2375,$A$2:A2375,A2375)),"")</f>
        <v/>
      </c>
      <c r="I2375" s="109" t="str">
        <f t="shared" si="113"/>
        <v/>
      </c>
      <c r="J2375" s="113"/>
      <c r="K2375" s="90"/>
      <c r="L2375" s="73"/>
      <c r="M2375" s="69" t="str">
        <f>IF(C2375&lt;&gt;"",DailyLog!$S$3,"")</f>
        <v/>
      </c>
      <c r="N2375" s="56" t="str">
        <f t="shared" si="112"/>
        <v/>
      </c>
      <c r="O2375" s="53" t="str">
        <f>IF($B2375&lt;&gt;"",IF(ISNUMBER(_xlfn.XMATCH($B2375,Language!$A$6:$E$6)),0,IF(ISNUMBER(_xlfn.XMATCH($B2375,Language!$A$29:$E$29)),'Lista de Prestatarios'!$B$3,VLOOKUP(B2375,'Lista de Prestatarios'!$A$2:$B$500,2,FALSE))),"")</f>
        <v/>
      </c>
      <c r="P2375" s="58" t="str">
        <f>IF(B2375&lt;&gt;"",IF(OR(D2375&gt;0,G2375&gt;0),COUNTIF($B$2:B2375,B2375),COUNTIFS($B$2:B2375,B2375,$E$2:E2375,"&gt;0")),"")</f>
        <v/>
      </c>
    </row>
    <row r="2376" spans="1:16" x14ac:dyDescent="0.35">
      <c r="A2376" s="51" t="str">
        <f t="shared" si="111"/>
        <v/>
      </c>
      <c r="B2376" s="102"/>
      <c r="C2376" s="4"/>
      <c r="D2376" s="14"/>
      <c r="E2376" s="14"/>
      <c r="F2376" s="14"/>
      <c r="G2376" s="82"/>
      <c r="H2376" s="107" t="str">
        <f>IF(B2376&lt;&gt;"",IF(OR(O2376=0,O2376=999),"",SUMIFS($E$2:E2376,$A$2:A2376,A2376)-SUMIFS($F$2:F2376,$A$2:A2376,A2376)),"")</f>
        <v/>
      </c>
      <c r="I2376" s="109" t="str">
        <f t="shared" si="113"/>
        <v/>
      </c>
      <c r="J2376" s="113"/>
      <c r="K2376" s="90"/>
      <c r="L2376" s="73"/>
      <c r="M2376" s="69" t="str">
        <f>IF(C2376&lt;&gt;"",DailyLog!$S$3,"")</f>
        <v/>
      </c>
      <c r="N2376" s="56" t="str">
        <f t="shared" si="112"/>
        <v/>
      </c>
      <c r="O2376" s="53" t="str">
        <f>IF($B2376&lt;&gt;"",IF(ISNUMBER(_xlfn.XMATCH($B2376,Language!$A$6:$E$6)),0,IF(ISNUMBER(_xlfn.XMATCH($B2376,Language!$A$29:$E$29)),'Lista de Prestatarios'!$B$3,VLOOKUP(B2376,'Lista de Prestatarios'!$A$2:$B$500,2,FALSE))),"")</f>
        <v/>
      </c>
      <c r="P2376" s="58" t="str">
        <f>IF(B2376&lt;&gt;"",IF(OR(D2376&gt;0,G2376&gt;0),COUNTIF($B$2:B2376,B2376),COUNTIFS($B$2:B2376,B2376,$E$2:E2376,"&gt;0")),"")</f>
        <v/>
      </c>
    </row>
    <row r="2377" spans="1:16" x14ac:dyDescent="0.35">
      <c r="A2377" s="51" t="str">
        <f t="shared" si="111"/>
        <v/>
      </c>
      <c r="B2377" s="102"/>
      <c r="C2377" s="4"/>
      <c r="D2377" s="14"/>
      <c r="E2377" s="14"/>
      <c r="F2377" s="14"/>
      <c r="G2377" s="82"/>
      <c r="H2377" s="107" t="str">
        <f>IF(B2377&lt;&gt;"",IF(OR(O2377=0,O2377=999),"",SUMIFS($E$2:E2377,$A$2:A2377,A2377)-SUMIFS($F$2:F2377,$A$2:A2377,A2377)),"")</f>
        <v/>
      </c>
      <c r="I2377" s="109" t="str">
        <f t="shared" si="113"/>
        <v/>
      </c>
      <c r="J2377" s="113"/>
      <c r="K2377" s="90"/>
      <c r="L2377" s="73"/>
      <c r="M2377" s="69" t="str">
        <f>IF(C2377&lt;&gt;"",DailyLog!$S$3,"")</f>
        <v/>
      </c>
      <c r="N2377" s="56" t="str">
        <f t="shared" si="112"/>
        <v/>
      </c>
      <c r="O2377" s="53" t="str">
        <f>IF($B2377&lt;&gt;"",IF(ISNUMBER(_xlfn.XMATCH($B2377,Language!$A$6:$E$6)),0,IF(ISNUMBER(_xlfn.XMATCH($B2377,Language!$A$29:$E$29)),'Lista de Prestatarios'!$B$3,VLOOKUP(B2377,'Lista de Prestatarios'!$A$2:$B$500,2,FALSE))),"")</f>
        <v/>
      </c>
      <c r="P2377" s="58" t="str">
        <f>IF(B2377&lt;&gt;"",IF(OR(D2377&gt;0,G2377&gt;0),COUNTIF($B$2:B2377,B2377),COUNTIFS($B$2:B2377,B2377,$E$2:E2377,"&gt;0")),"")</f>
        <v/>
      </c>
    </row>
    <row r="2378" spans="1:16" x14ac:dyDescent="0.35">
      <c r="A2378" s="51" t="str">
        <f t="shared" si="111"/>
        <v/>
      </c>
      <c r="B2378" s="102"/>
      <c r="C2378" s="4"/>
      <c r="D2378" s="14"/>
      <c r="E2378" s="14"/>
      <c r="F2378" s="14"/>
      <c r="G2378" s="82"/>
      <c r="H2378" s="107" t="str">
        <f>IF(B2378&lt;&gt;"",IF(OR(O2378=0,O2378=999),"",SUMIFS($E$2:E2378,$A$2:A2378,A2378)-SUMIFS($F$2:F2378,$A$2:A2378,A2378)),"")</f>
        <v/>
      </c>
      <c r="I2378" s="109" t="str">
        <f t="shared" si="113"/>
        <v/>
      </c>
      <c r="J2378" s="113"/>
      <c r="K2378" s="90"/>
      <c r="L2378" s="73"/>
      <c r="M2378" s="69" t="str">
        <f>IF(C2378&lt;&gt;"",DailyLog!$S$3,"")</f>
        <v/>
      </c>
      <c r="N2378" s="56" t="str">
        <f t="shared" si="112"/>
        <v/>
      </c>
      <c r="O2378" s="53" t="str">
        <f>IF($B2378&lt;&gt;"",IF(ISNUMBER(_xlfn.XMATCH($B2378,Language!$A$6:$E$6)),0,IF(ISNUMBER(_xlfn.XMATCH($B2378,Language!$A$29:$E$29)),'Lista de Prestatarios'!$B$3,VLOOKUP(B2378,'Lista de Prestatarios'!$A$2:$B$500,2,FALSE))),"")</f>
        <v/>
      </c>
      <c r="P2378" s="58" t="str">
        <f>IF(B2378&lt;&gt;"",IF(OR(D2378&gt;0,G2378&gt;0),COUNTIF($B$2:B2378,B2378),COUNTIFS($B$2:B2378,B2378,$E$2:E2378,"&gt;0")),"")</f>
        <v/>
      </c>
    </row>
    <row r="2379" spans="1:16" x14ac:dyDescent="0.35">
      <c r="A2379" s="51" t="str">
        <f t="shared" si="111"/>
        <v/>
      </c>
      <c r="B2379" s="102"/>
      <c r="C2379" s="4"/>
      <c r="D2379" s="14"/>
      <c r="E2379" s="14"/>
      <c r="F2379" s="14"/>
      <c r="G2379" s="82"/>
      <c r="H2379" s="107" t="str">
        <f>IF(B2379&lt;&gt;"",IF(OR(O2379=0,O2379=999),"",SUMIFS($E$2:E2379,$A$2:A2379,A2379)-SUMIFS($F$2:F2379,$A$2:A2379,A2379)),"")</f>
        <v/>
      </c>
      <c r="I2379" s="109" t="str">
        <f t="shared" si="113"/>
        <v/>
      </c>
      <c r="J2379" s="113"/>
      <c r="K2379" s="90"/>
      <c r="L2379" s="73"/>
      <c r="M2379" s="69" t="str">
        <f>IF(C2379&lt;&gt;"",DailyLog!$S$3,"")</f>
        <v/>
      </c>
      <c r="N2379" s="56" t="str">
        <f t="shared" si="112"/>
        <v/>
      </c>
      <c r="O2379" s="53" t="str">
        <f>IF($B2379&lt;&gt;"",IF(ISNUMBER(_xlfn.XMATCH($B2379,Language!$A$6:$E$6)),0,IF(ISNUMBER(_xlfn.XMATCH($B2379,Language!$A$29:$E$29)),'Lista de Prestatarios'!$B$3,VLOOKUP(B2379,'Lista de Prestatarios'!$A$2:$B$500,2,FALSE))),"")</f>
        <v/>
      </c>
      <c r="P2379" s="58" t="str">
        <f>IF(B2379&lt;&gt;"",IF(OR(D2379&gt;0,G2379&gt;0),COUNTIF($B$2:B2379,B2379),COUNTIFS($B$2:B2379,B2379,$E$2:E2379,"&gt;0")),"")</f>
        <v/>
      </c>
    </row>
    <row r="2380" spans="1:16" x14ac:dyDescent="0.35">
      <c r="A2380" s="51" t="str">
        <f t="shared" si="111"/>
        <v/>
      </c>
      <c r="B2380" s="102"/>
      <c r="C2380" s="4"/>
      <c r="D2380" s="14"/>
      <c r="E2380" s="14"/>
      <c r="F2380" s="14"/>
      <c r="G2380" s="82"/>
      <c r="H2380" s="107" t="str">
        <f>IF(B2380&lt;&gt;"",IF(OR(O2380=0,O2380=999),"",SUMIFS($E$2:E2380,$A$2:A2380,A2380)-SUMIFS($F$2:F2380,$A$2:A2380,A2380)),"")</f>
        <v/>
      </c>
      <c r="I2380" s="109" t="str">
        <f t="shared" si="113"/>
        <v/>
      </c>
      <c r="J2380" s="113"/>
      <c r="K2380" s="90"/>
      <c r="L2380" s="73"/>
      <c r="M2380" s="69" t="str">
        <f>IF(C2380&lt;&gt;"",DailyLog!$S$3,"")</f>
        <v/>
      </c>
      <c r="N2380" s="56" t="str">
        <f t="shared" si="112"/>
        <v/>
      </c>
      <c r="O2380" s="53" t="str">
        <f>IF($B2380&lt;&gt;"",IF(ISNUMBER(_xlfn.XMATCH($B2380,Language!$A$6:$E$6)),0,IF(ISNUMBER(_xlfn.XMATCH($B2380,Language!$A$29:$E$29)),'Lista de Prestatarios'!$B$3,VLOOKUP(B2380,'Lista de Prestatarios'!$A$2:$B$500,2,FALSE))),"")</f>
        <v/>
      </c>
      <c r="P2380" s="58" t="str">
        <f>IF(B2380&lt;&gt;"",IF(OR(D2380&gt;0,G2380&gt;0),COUNTIF($B$2:B2380,B2380),COUNTIFS($B$2:B2380,B2380,$E$2:E2380,"&gt;0")),"")</f>
        <v/>
      </c>
    </row>
    <row r="2381" spans="1:16" x14ac:dyDescent="0.35">
      <c r="A2381" s="51" t="str">
        <f t="shared" si="111"/>
        <v/>
      </c>
      <c r="B2381" s="102"/>
      <c r="C2381" s="4"/>
      <c r="D2381" s="14"/>
      <c r="E2381" s="14"/>
      <c r="F2381" s="14"/>
      <c r="G2381" s="82"/>
      <c r="H2381" s="107" t="str">
        <f>IF(B2381&lt;&gt;"",IF(OR(O2381=0,O2381=999),"",SUMIFS($E$2:E2381,$A$2:A2381,A2381)-SUMIFS($F$2:F2381,$A$2:A2381,A2381)),"")</f>
        <v/>
      </c>
      <c r="I2381" s="109" t="str">
        <f t="shared" si="113"/>
        <v/>
      </c>
      <c r="J2381" s="113"/>
      <c r="K2381" s="90"/>
      <c r="L2381" s="73"/>
      <c r="M2381" s="69" t="str">
        <f>IF(C2381&lt;&gt;"",DailyLog!$S$3,"")</f>
        <v/>
      </c>
      <c r="N2381" s="56" t="str">
        <f t="shared" si="112"/>
        <v/>
      </c>
      <c r="O2381" s="53" t="str">
        <f>IF($B2381&lt;&gt;"",IF(ISNUMBER(_xlfn.XMATCH($B2381,Language!$A$6:$E$6)),0,IF(ISNUMBER(_xlfn.XMATCH($B2381,Language!$A$29:$E$29)),'Lista de Prestatarios'!$B$3,VLOOKUP(B2381,'Lista de Prestatarios'!$A$2:$B$500,2,FALSE))),"")</f>
        <v/>
      </c>
      <c r="P2381" s="58" t="str">
        <f>IF(B2381&lt;&gt;"",IF(OR(D2381&gt;0,G2381&gt;0),COUNTIF($B$2:B2381,B2381),COUNTIFS($B$2:B2381,B2381,$E$2:E2381,"&gt;0")),"")</f>
        <v/>
      </c>
    </row>
    <row r="2382" spans="1:16" x14ac:dyDescent="0.35">
      <c r="A2382" s="51" t="str">
        <f t="shared" si="111"/>
        <v/>
      </c>
      <c r="B2382" s="102"/>
      <c r="C2382" s="4"/>
      <c r="D2382" s="14"/>
      <c r="E2382" s="14"/>
      <c r="F2382" s="14"/>
      <c r="G2382" s="82"/>
      <c r="H2382" s="107" t="str">
        <f>IF(B2382&lt;&gt;"",IF(OR(O2382=0,O2382=999),"",SUMIFS($E$2:E2382,$A$2:A2382,A2382)-SUMIFS($F$2:F2382,$A$2:A2382,A2382)),"")</f>
        <v/>
      </c>
      <c r="I2382" s="109" t="str">
        <f t="shared" si="113"/>
        <v/>
      </c>
      <c r="J2382" s="113"/>
      <c r="K2382" s="90"/>
      <c r="L2382" s="73"/>
      <c r="M2382" s="69" t="str">
        <f>IF(C2382&lt;&gt;"",DailyLog!$S$3,"")</f>
        <v/>
      </c>
      <c r="N2382" s="56" t="str">
        <f t="shared" si="112"/>
        <v/>
      </c>
      <c r="O2382" s="53" t="str">
        <f>IF($B2382&lt;&gt;"",IF(ISNUMBER(_xlfn.XMATCH($B2382,Language!$A$6:$E$6)),0,IF(ISNUMBER(_xlfn.XMATCH($B2382,Language!$A$29:$E$29)),'Lista de Prestatarios'!$B$3,VLOOKUP(B2382,'Lista de Prestatarios'!$A$2:$B$500,2,FALSE))),"")</f>
        <v/>
      </c>
      <c r="P2382" s="58" t="str">
        <f>IF(B2382&lt;&gt;"",IF(OR(D2382&gt;0,G2382&gt;0),COUNTIF($B$2:B2382,B2382),COUNTIFS($B$2:B2382,B2382,$E$2:E2382,"&gt;0")),"")</f>
        <v/>
      </c>
    </row>
    <row r="2383" spans="1:16" x14ac:dyDescent="0.35">
      <c r="A2383" s="51" t="str">
        <f t="shared" si="111"/>
        <v/>
      </c>
      <c r="B2383" s="102"/>
      <c r="C2383" s="4"/>
      <c r="D2383" s="14"/>
      <c r="E2383" s="14"/>
      <c r="F2383" s="14"/>
      <c r="G2383" s="82"/>
      <c r="H2383" s="107" t="str">
        <f>IF(B2383&lt;&gt;"",IF(OR(O2383=0,O2383=999),"",SUMIFS($E$2:E2383,$A$2:A2383,A2383)-SUMIFS($F$2:F2383,$A$2:A2383,A2383)),"")</f>
        <v/>
      </c>
      <c r="I2383" s="109" t="str">
        <f t="shared" si="113"/>
        <v/>
      </c>
      <c r="J2383" s="113"/>
      <c r="K2383" s="90"/>
      <c r="L2383" s="73"/>
      <c r="M2383" s="69" t="str">
        <f>IF(C2383&lt;&gt;"",DailyLog!$S$3,"")</f>
        <v/>
      </c>
      <c r="N2383" s="56" t="str">
        <f t="shared" si="112"/>
        <v/>
      </c>
      <c r="O2383" s="53" t="str">
        <f>IF($B2383&lt;&gt;"",IF(ISNUMBER(_xlfn.XMATCH($B2383,Language!$A$6:$E$6)),0,IF(ISNUMBER(_xlfn.XMATCH($B2383,Language!$A$29:$E$29)),'Lista de Prestatarios'!$B$3,VLOOKUP(B2383,'Lista de Prestatarios'!$A$2:$B$500,2,FALSE))),"")</f>
        <v/>
      </c>
      <c r="P2383" s="58" t="str">
        <f>IF(B2383&lt;&gt;"",IF(OR(D2383&gt;0,G2383&gt;0),COUNTIF($B$2:B2383,B2383),COUNTIFS($B$2:B2383,B2383,$E$2:E2383,"&gt;0")),"")</f>
        <v/>
      </c>
    </row>
    <row r="2384" spans="1:16" x14ac:dyDescent="0.35">
      <c r="A2384" s="51" t="str">
        <f t="shared" si="111"/>
        <v/>
      </c>
      <c r="B2384" s="102"/>
      <c r="C2384" s="4"/>
      <c r="D2384" s="14"/>
      <c r="E2384" s="14"/>
      <c r="F2384" s="14"/>
      <c r="G2384" s="82"/>
      <c r="H2384" s="107" t="str">
        <f>IF(B2384&lt;&gt;"",IF(OR(O2384=0,O2384=999),"",SUMIFS($E$2:E2384,$A$2:A2384,A2384)-SUMIFS($F$2:F2384,$A$2:A2384,A2384)),"")</f>
        <v/>
      </c>
      <c r="I2384" s="109" t="str">
        <f t="shared" si="113"/>
        <v/>
      </c>
      <c r="J2384" s="113"/>
      <c r="K2384" s="90"/>
      <c r="L2384" s="73"/>
      <c r="M2384" s="69" t="str">
        <f>IF(C2384&lt;&gt;"",DailyLog!$S$3,"")</f>
        <v/>
      </c>
      <c r="N2384" s="56" t="str">
        <f t="shared" si="112"/>
        <v/>
      </c>
      <c r="O2384" s="53" t="str">
        <f>IF($B2384&lt;&gt;"",IF(ISNUMBER(_xlfn.XMATCH($B2384,Language!$A$6:$E$6)),0,IF(ISNUMBER(_xlfn.XMATCH($B2384,Language!$A$29:$E$29)),'Lista de Prestatarios'!$B$3,VLOOKUP(B2384,'Lista de Prestatarios'!$A$2:$B$500,2,FALSE))),"")</f>
        <v/>
      </c>
      <c r="P2384" s="58" t="str">
        <f>IF(B2384&lt;&gt;"",IF(OR(D2384&gt;0,G2384&gt;0),COUNTIF($B$2:B2384,B2384),COUNTIFS($B$2:B2384,B2384,$E$2:E2384,"&gt;0")),"")</f>
        <v/>
      </c>
    </row>
    <row r="2385" spans="1:16" x14ac:dyDescent="0.35">
      <c r="A2385" s="51" t="str">
        <f t="shared" si="111"/>
        <v/>
      </c>
      <c r="B2385" s="102"/>
      <c r="C2385" s="4"/>
      <c r="D2385" s="14"/>
      <c r="E2385" s="14"/>
      <c r="F2385" s="14"/>
      <c r="G2385" s="82"/>
      <c r="H2385" s="107" t="str">
        <f>IF(B2385&lt;&gt;"",IF(OR(O2385=0,O2385=999),"",SUMIFS($E$2:E2385,$A$2:A2385,A2385)-SUMIFS($F$2:F2385,$A$2:A2385,A2385)),"")</f>
        <v/>
      </c>
      <c r="I2385" s="109" t="str">
        <f t="shared" si="113"/>
        <v/>
      </c>
      <c r="J2385" s="113"/>
      <c r="K2385" s="90"/>
      <c r="L2385" s="73"/>
      <c r="M2385" s="69" t="str">
        <f>IF(C2385&lt;&gt;"",DailyLog!$S$3,"")</f>
        <v/>
      </c>
      <c r="N2385" s="56" t="str">
        <f t="shared" si="112"/>
        <v/>
      </c>
      <c r="O2385" s="53" t="str">
        <f>IF($B2385&lt;&gt;"",IF(ISNUMBER(_xlfn.XMATCH($B2385,Language!$A$6:$E$6)),0,IF(ISNUMBER(_xlfn.XMATCH($B2385,Language!$A$29:$E$29)),'Lista de Prestatarios'!$B$3,VLOOKUP(B2385,'Lista de Prestatarios'!$A$2:$B$500,2,FALSE))),"")</f>
        <v/>
      </c>
      <c r="P2385" s="58" t="str">
        <f>IF(B2385&lt;&gt;"",IF(OR(D2385&gt;0,G2385&gt;0),COUNTIF($B$2:B2385,B2385),COUNTIFS($B$2:B2385,B2385,$E$2:E2385,"&gt;0")),"")</f>
        <v/>
      </c>
    </row>
    <row r="2386" spans="1:16" x14ac:dyDescent="0.35">
      <c r="A2386" s="51" t="str">
        <f t="shared" si="111"/>
        <v/>
      </c>
      <c r="B2386" s="102"/>
      <c r="C2386" s="4"/>
      <c r="D2386" s="14"/>
      <c r="E2386" s="14"/>
      <c r="F2386" s="14"/>
      <c r="G2386" s="82"/>
      <c r="H2386" s="107" t="str">
        <f>IF(B2386&lt;&gt;"",IF(OR(O2386=0,O2386=999),"",SUMIFS($E$2:E2386,$A$2:A2386,A2386)-SUMIFS($F$2:F2386,$A$2:A2386,A2386)),"")</f>
        <v/>
      </c>
      <c r="I2386" s="109" t="str">
        <f t="shared" si="113"/>
        <v/>
      </c>
      <c r="J2386" s="113"/>
      <c r="K2386" s="90"/>
      <c r="L2386" s="73"/>
      <c r="M2386" s="69" t="str">
        <f>IF(C2386&lt;&gt;"",DailyLog!$S$3,"")</f>
        <v/>
      </c>
      <c r="N2386" s="56" t="str">
        <f t="shared" si="112"/>
        <v/>
      </c>
      <c r="O2386" s="53" t="str">
        <f>IF($B2386&lt;&gt;"",IF(ISNUMBER(_xlfn.XMATCH($B2386,Language!$A$6:$E$6)),0,IF(ISNUMBER(_xlfn.XMATCH($B2386,Language!$A$29:$E$29)),'Lista de Prestatarios'!$B$3,VLOOKUP(B2386,'Lista de Prestatarios'!$A$2:$B$500,2,FALSE))),"")</f>
        <v/>
      </c>
      <c r="P2386" s="58" t="str">
        <f>IF(B2386&lt;&gt;"",IF(OR(D2386&gt;0,G2386&gt;0),COUNTIF($B$2:B2386,B2386),COUNTIFS($B$2:B2386,B2386,$E$2:E2386,"&gt;0")),"")</f>
        <v/>
      </c>
    </row>
    <row r="2387" spans="1:16" x14ac:dyDescent="0.35">
      <c r="A2387" s="51" t="str">
        <f t="shared" si="111"/>
        <v/>
      </c>
      <c r="B2387" s="102"/>
      <c r="C2387" s="4"/>
      <c r="D2387" s="14"/>
      <c r="E2387" s="14"/>
      <c r="F2387" s="14"/>
      <c r="G2387" s="82"/>
      <c r="H2387" s="107" t="str">
        <f>IF(B2387&lt;&gt;"",IF(OR(O2387=0,O2387=999),"",SUMIFS($E$2:E2387,$A$2:A2387,A2387)-SUMIFS($F$2:F2387,$A$2:A2387,A2387)),"")</f>
        <v/>
      </c>
      <c r="I2387" s="109" t="str">
        <f t="shared" si="113"/>
        <v/>
      </c>
      <c r="J2387" s="113"/>
      <c r="K2387" s="90"/>
      <c r="L2387" s="73"/>
      <c r="M2387" s="69" t="str">
        <f>IF(C2387&lt;&gt;"",DailyLog!$S$3,"")</f>
        <v/>
      </c>
      <c r="N2387" s="56" t="str">
        <f t="shared" si="112"/>
        <v/>
      </c>
      <c r="O2387" s="53" t="str">
        <f>IF($B2387&lt;&gt;"",IF(ISNUMBER(_xlfn.XMATCH($B2387,Language!$A$6:$E$6)),0,IF(ISNUMBER(_xlfn.XMATCH($B2387,Language!$A$29:$E$29)),'Lista de Prestatarios'!$B$3,VLOOKUP(B2387,'Lista de Prestatarios'!$A$2:$B$500,2,FALSE))),"")</f>
        <v/>
      </c>
      <c r="P2387" s="58" t="str">
        <f>IF(B2387&lt;&gt;"",IF(OR(D2387&gt;0,G2387&gt;0),COUNTIF($B$2:B2387,B2387),COUNTIFS($B$2:B2387,B2387,$E$2:E2387,"&gt;0")),"")</f>
        <v/>
      </c>
    </row>
    <row r="2388" spans="1:16" x14ac:dyDescent="0.35">
      <c r="A2388" s="51" t="str">
        <f t="shared" si="111"/>
        <v/>
      </c>
      <c r="B2388" s="102"/>
      <c r="C2388" s="4"/>
      <c r="D2388" s="14"/>
      <c r="E2388" s="14"/>
      <c r="F2388" s="14"/>
      <c r="G2388" s="82"/>
      <c r="H2388" s="107" t="str">
        <f>IF(B2388&lt;&gt;"",IF(OR(O2388=0,O2388=999),"",SUMIFS($E$2:E2388,$A$2:A2388,A2388)-SUMIFS($F$2:F2388,$A$2:A2388,A2388)),"")</f>
        <v/>
      </c>
      <c r="I2388" s="109" t="str">
        <f t="shared" si="113"/>
        <v/>
      </c>
      <c r="J2388" s="113"/>
      <c r="K2388" s="90"/>
      <c r="L2388" s="73"/>
      <c r="M2388" s="69" t="str">
        <f>IF(C2388&lt;&gt;"",DailyLog!$S$3,"")</f>
        <v/>
      </c>
      <c r="N2388" s="56" t="str">
        <f t="shared" si="112"/>
        <v/>
      </c>
      <c r="O2388" s="53" t="str">
        <f>IF($B2388&lt;&gt;"",IF(ISNUMBER(_xlfn.XMATCH($B2388,Language!$A$6:$E$6)),0,IF(ISNUMBER(_xlfn.XMATCH($B2388,Language!$A$29:$E$29)),'Lista de Prestatarios'!$B$3,VLOOKUP(B2388,'Lista de Prestatarios'!$A$2:$B$500,2,FALSE))),"")</f>
        <v/>
      </c>
      <c r="P2388" s="58" t="str">
        <f>IF(B2388&lt;&gt;"",IF(OR(D2388&gt;0,G2388&gt;0),COUNTIF($B$2:B2388,B2388),COUNTIFS($B$2:B2388,B2388,$E$2:E2388,"&gt;0")),"")</f>
        <v/>
      </c>
    </row>
    <row r="2389" spans="1:16" x14ac:dyDescent="0.35">
      <c r="A2389" s="51" t="str">
        <f t="shared" si="111"/>
        <v/>
      </c>
      <c r="B2389" s="102"/>
      <c r="C2389" s="4"/>
      <c r="D2389" s="14"/>
      <c r="E2389" s="14"/>
      <c r="F2389" s="14"/>
      <c r="G2389" s="82"/>
      <c r="H2389" s="107" t="str">
        <f>IF(B2389&lt;&gt;"",IF(OR(O2389=0,O2389=999),"",SUMIFS($E$2:E2389,$A$2:A2389,A2389)-SUMIFS($F$2:F2389,$A$2:A2389,A2389)),"")</f>
        <v/>
      </c>
      <c r="I2389" s="109" t="str">
        <f t="shared" si="113"/>
        <v/>
      </c>
      <c r="J2389" s="113"/>
      <c r="K2389" s="90"/>
      <c r="L2389" s="73"/>
      <c r="M2389" s="69" t="str">
        <f>IF(C2389&lt;&gt;"",DailyLog!$S$3,"")</f>
        <v/>
      </c>
      <c r="N2389" s="56" t="str">
        <f t="shared" si="112"/>
        <v/>
      </c>
      <c r="O2389" s="53" t="str">
        <f>IF($B2389&lt;&gt;"",IF(ISNUMBER(_xlfn.XMATCH($B2389,Language!$A$6:$E$6)),0,IF(ISNUMBER(_xlfn.XMATCH($B2389,Language!$A$29:$E$29)),'Lista de Prestatarios'!$B$3,VLOOKUP(B2389,'Lista de Prestatarios'!$A$2:$B$500,2,FALSE))),"")</f>
        <v/>
      </c>
      <c r="P2389" s="58" t="str">
        <f>IF(B2389&lt;&gt;"",IF(OR(D2389&gt;0,G2389&gt;0),COUNTIF($B$2:B2389,B2389),COUNTIFS($B$2:B2389,B2389,$E$2:E2389,"&gt;0")),"")</f>
        <v/>
      </c>
    </row>
    <row r="2390" spans="1:16" x14ac:dyDescent="0.35">
      <c r="A2390" s="51" t="str">
        <f t="shared" si="111"/>
        <v/>
      </c>
      <c r="B2390" s="102"/>
      <c r="C2390" s="4"/>
      <c r="D2390" s="14"/>
      <c r="E2390" s="14"/>
      <c r="F2390" s="14"/>
      <c r="G2390" s="82"/>
      <c r="H2390" s="107" t="str">
        <f>IF(B2390&lt;&gt;"",IF(OR(O2390=0,O2390=999),"",SUMIFS($E$2:E2390,$A$2:A2390,A2390)-SUMIFS($F$2:F2390,$A$2:A2390,A2390)),"")</f>
        <v/>
      </c>
      <c r="I2390" s="109" t="str">
        <f t="shared" si="113"/>
        <v/>
      </c>
      <c r="J2390" s="113"/>
      <c r="K2390" s="90"/>
      <c r="L2390" s="73"/>
      <c r="M2390" s="69" t="str">
        <f>IF(C2390&lt;&gt;"",DailyLog!$S$3,"")</f>
        <v/>
      </c>
      <c r="N2390" s="56" t="str">
        <f t="shared" si="112"/>
        <v/>
      </c>
      <c r="O2390" s="53" t="str">
        <f>IF($B2390&lt;&gt;"",IF(ISNUMBER(_xlfn.XMATCH($B2390,Language!$A$6:$E$6)),0,IF(ISNUMBER(_xlfn.XMATCH($B2390,Language!$A$29:$E$29)),'Lista de Prestatarios'!$B$3,VLOOKUP(B2390,'Lista de Prestatarios'!$A$2:$B$500,2,FALSE))),"")</f>
        <v/>
      </c>
      <c r="P2390" s="58" t="str">
        <f>IF(B2390&lt;&gt;"",IF(OR(D2390&gt;0,G2390&gt;0),COUNTIF($B$2:B2390,B2390),COUNTIFS($B$2:B2390,B2390,$E$2:E2390,"&gt;0")),"")</f>
        <v/>
      </c>
    </row>
    <row r="2391" spans="1:16" x14ac:dyDescent="0.35">
      <c r="A2391" s="51" t="str">
        <f t="shared" si="111"/>
        <v/>
      </c>
      <c r="B2391" s="102"/>
      <c r="C2391" s="4"/>
      <c r="D2391" s="14"/>
      <c r="E2391" s="14"/>
      <c r="F2391" s="14"/>
      <c r="G2391" s="82"/>
      <c r="H2391" s="107" t="str">
        <f>IF(B2391&lt;&gt;"",IF(OR(O2391=0,O2391=999),"",SUMIFS($E$2:E2391,$A$2:A2391,A2391)-SUMIFS($F$2:F2391,$A$2:A2391,A2391)),"")</f>
        <v/>
      </c>
      <c r="I2391" s="109" t="str">
        <f t="shared" si="113"/>
        <v/>
      </c>
      <c r="J2391" s="113"/>
      <c r="K2391" s="90"/>
      <c r="L2391" s="73"/>
      <c r="M2391" s="69" t="str">
        <f>IF(C2391&lt;&gt;"",DailyLog!$S$3,"")</f>
        <v/>
      </c>
      <c r="N2391" s="56" t="str">
        <f t="shared" si="112"/>
        <v/>
      </c>
      <c r="O2391" s="53" t="str">
        <f>IF($B2391&lt;&gt;"",IF(ISNUMBER(_xlfn.XMATCH($B2391,Language!$A$6:$E$6)),0,IF(ISNUMBER(_xlfn.XMATCH($B2391,Language!$A$29:$E$29)),'Lista de Prestatarios'!$B$3,VLOOKUP(B2391,'Lista de Prestatarios'!$A$2:$B$500,2,FALSE))),"")</f>
        <v/>
      </c>
      <c r="P2391" s="58" t="str">
        <f>IF(B2391&lt;&gt;"",IF(OR(D2391&gt;0,G2391&gt;0),COUNTIF($B$2:B2391,B2391),COUNTIFS($B$2:B2391,B2391,$E$2:E2391,"&gt;0")),"")</f>
        <v/>
      </c>
    </row>
    <row r="2392" spans="1:16" x14ac:dyDescent="0.35">
      <c r="A2392" s="51" t="str">
        <f t="shared" si="111"/>
        <v/>
      </c>
      <c r="B2392" s="102"/>
      <c r="C2392" s="4"/>
      <c r="D2392" s="14"/>
      <c r="E2392" s="14"/>
      <c r="F2392" s="14"/>
      <c r="G2392" s="82"/>
      <c r="H2392" s="107" t="str">
        <f>IF(B2392&lt;&gt;"",IF(OR(O2392=0,O2392=999),"",SUMIFS($E$2:E2392,$A$2:A2392,A2392)-SUMIFS($F$2:F2392,$A$2:A2392,A2392)),"")</f>
        <v/>
      </c>
      <c r="I2392" s="109" t="str">
        <f t="shared" si="113"/>
        <v/>
      </c>
      <c r="J2392" s="113"/>
      <c r="K2392" s="90"/>
      <c r="L2392" s="73"/>
      <c r="M2392" s="69" t="str">
        <f>IF(C2392&lt;&gt;"",DailyLog!$S$3,"")</f>
        <v/>
      </c>
      <c r="N2392" s="56" t="str">
        <f t="shared" si="112"/>
        <v/>
      </c>
      <c r="O2392" s="53" t="str">
        <f>IF($B2392&lt;&gt;"",IF(ISNUMBER(_xlfn.XMATCH($B2392,Language!$A$6:$E$6)),0,IF(ISNUMBER(_xlfn.XMATCH($B2392,Language!$A$29:$E$29)),'Lista de Prestatarios'!$B$3,VLOOKUP(B2392,'Lista de Prestatarios'!$A$2:$B$500,2,FALSE))),"")</f>
        <v/>
      </c>
      <c r="P2392" s="58" t="str">
        <f>IF(B2392&lt;&gt;"",IF(OR(D2392&gt;0,G2392&gt;0),COUNTIF($B$2:B2392,B2392),COUNTIFS($B$2:B2392,B2392,$E$2:E2392,"&gt;0")),"")</f>
        <v/>
      </c>
    </row>
    <row r="2393" spans="1:16" x14ac:dyDescent="0.35">
      <c r="A2393" s="51" t="str">
        <f t="shared" si="111"/>
        <v/>
      </c>
      <c r="B2393" s="102"/>
      <c r="C2393" s="4"/>
      <c r="D2393" s="14"/>
      <c r="E2393" s="14"/>
      <c r="F2393" s="14"/>
      <c r="G2393" s="82"/>
      <c r="H2393" s="107" t="str">
        <f>IF(B2393&lt;&gt;"",IF(OR(O2393=0,O2393=999),"",SUMIFS($E$2:E2393,$A$2:A2393,A2393)-SUMIFS($F$2:F2393,$A$2:A2393,A2393)),"")</f>
        <v/>
      </c>
      <c r="I2393" s="109" t="str">
        <f t="shared" si="113"/>
        <v/>
      </c>
      <c r="J2393" s="113"/>
      <c r="K2393" s="90"/>
      <c r="L2393" s="73"/>
      <c r="M2393" s="69" t="str">
        <f>IF(C2393&lt;&gt;"",DailyLog!$S$3,"")</f>
        <v/>
      </c>
      <c r="N2393" s="56" t="str">
        <f t="shared" si="112"/>
        <v/>
      </c>
      <c r="O2393" s="53" t="str">
        <f>IF($B2393&lt;&gt;"",IF(ISNUMBER(_xlfn.XMATCH($B2393,Language!$A$6:$E$6)),0,IF(ISNUMBER(_xlfn.XMATCH($B2393,Language!$A$29:$E$29)),'Lista de Prestatarios'!$B$3,VLOOKUP(B2393,'Lista de Prestatarios'!$A$2:$B$500,2,FALSE))),"")</f>
        <v/>
      </c>
      <c r="P2393" s="58" t="str">
        <f>IF(B2393&lt;&gt;"",IF(OR(D2393&gt;0,G2393&gt;0),COUNTIF($B$2:B2393,B2393),COUNTIFS($B$2:B2393,B2393,$E$2:E2393,"&gt;0")),"")</f>
        <v/>
      </c>
    </row>
    <row r="2394" spans="1:16" x14ac:dyDescent="0.35">
      <c r="A2394" s="51" t="str">
        <f t="shared" si="111"/>
        <v/>
      </c>
      <c r="B2394" s="102"/>
      <c r="C2394" s="4"/>
      <c r="D2394" s="14"/>
      <c r="E2394" s="14"/>
      <c r="F2394" s="14"/>
      <c r="G2394" s="82"/>
      <c r="H2394" s="107" t="str">
        <f>IF(B2394&lt;&gt;"",IF(OR(O2394=0,O2394=999),"",SUMIFS($E$2:E2394,$A$2:A2394,A2394)-SUMIFS($F$2:F2394,$A$2:A2394,A2394)),"")</f>
        <v/>
      </c>
      <c r="I2394" s="109" t="str">
        <f t="shared" si="113"/>
        <v/>
      </c>
      <c r="J2394" s="113"/>
      <c r="K2394" s="90"/>
      <c r="L2394" s="73"/>
      <c r="M2394" s="69" t="str">
        <f>IF(C2394&lt;&gt;"",DailyLog!$S$3,"")</f>
        <v/>
      </c>
      <c r="N2394" s="56" t="str">
        <f t="shared" si="112"/>
        <v/>
      </c>
      <c r="O2394" s="53" t="str">
        <f>IF($B2394&lt;&gt;"",IF(ISNUMBER(_xlfn.XMATCH($B2394,Language!$A$6:$E$6)),0,IF(ISNUMBER(_xlfn.XMATCH($B2394,Language!$A$29:$E$29)),'Lista de Prestatarios'!$B$3,VLOOKUP(B2394,'Lista de Prestatarios'!$A$2:$B$500,2,FALSE))),"")</f>
        <v/>
      </c>
      <c r="P2394" s="58" t="str">
        <f>IF(B2394&lt;&gt;"",IF(OR(D2394&gt;0,G2394&gt;0),COUNTIF($B$2:B2394,B2394),COUNTIFS($B$2:B2394,B2394,$E$2:E2394,"&gt;0")),"")</f>
        <v/>
      </c>
    </row>
    <row r="2395" spans="1:16" x14ac:dyDescent="0.35">
      <c r="A2395" s="51" t="str">
        <f t="shared" si="111"/>
        <v/>
      </c>
      <c r="B2395" s="102"/>
      <c r="C2395" s="4"/>
      <c r="D2395" s="14"/>
      <c r="E2395" s="14"/>
      <c r="F2395" s="14"/>
      <c r="G2395" s="82"/>
      <c r="H2395" s="107" t="str">
        <f>IF(B2395&lt;&gt;"",IF(OR(O2395=0,O2395=999),"",SUMIFS($E$2:E2395,$A$2:A2395,A2395)-SUMIFS($F$2:F2395,$A$2:A2395,A2395)),"")</f>
        <v/>
      </c>
      <c r="I2395" s="109" t="str">
        <f t="shared" si="113"/>
        <v/>
      </c>
      <c r="J2395" s="113"/>
      <c r="K2395" s="90"/>
      <c r="L2395" s="73"/>
      <c r="M2395" s="69" t="str">
        <f>IF(C2395&lt;&gt;"",DailyLog!$S$3,"")</f>
        <v/>
      </c>
      <c r="N2395" s="56" t="str">
        <f t="shared" si="112"/>
        <v/>
      </c>
      <c r="O2395" s="53" t="str">
        <f>IF($B2395&lt;&gt;"",IF(ISNUMBER(_xlfn.XMATCH($B2395,Language!$A$6:$E$6)),0,IF(ISNUMBER(_xlfn.XMATCH($B2395,Language!$A$29:$E$29)),'Lista de Prestatarios'!$B$3,VLOOKUP(B2395,'Lista de Prestatarios'!$A$2:$B$500,2,FALSE))),"")</f>
        <v/>
      </c>
      <c r="P2395" s="58" t="str">
        <f>IF(B2395&lt;&gt;"",IF(OR(D2395&gt;0,G2395&gt;0),COUNTIF($B$2:B2395,B2395),COUNTIFS($B$2:B2395,B2395,$E$2:E2395,"&gt;0")),"")</f>
        <v/>
      </c>
    </row>
    <row r="2396" spans="1:16" x14ac:dyDescent="0.35">
      <c r="A2396" s="51" t="str">
        <f t="shared" si="111"/>
        <v/>
      </c>
      <c r="B2396" s="102"/>
      <c r="C2396" s="4"/>
      <c r="D2396" s="14"/>
      <c r="E2396" s="14"/>
      <c r="F2396" s="14"/>
      <c r="G2396" s="82"/>
      <c r="H2396" s="107" t="str">
        <f>IF(B2396&lt;&gt;"",IF(OR(O2396=0,O2396=999),"",SUMIFS($E$2:E2396,$A$2:A2396,A2396)-SUMIFS($F$2:F2396,$A$2:A2396,A2396)),"")</f>
        <v/>
      </c>
      <c r="I2396" s="109" t="str">
        <f t="shared" si="113"/>
        <v/>
      </c>
      <c r="J2396" s="113"/>
      <c r="K2396" s="90"/>
      <c r="L2396" s="73"/>
      <c r="M2396" s="69" t="str">
        <f>IF(C2396&lt;&gt;"",DailyLog!$S$3,"")</f>
        <v/>
      </c>
      <c r="N2396" s="56" t="str">
        <f t="shared" si="112"/>
        <v/>
      </c>
      <c r="O2396" s="53" t="str">
        <f>IF($B2396&lt;&gt;"",IF(ISNUMBER(_xlfn.XMATCH($B2396,Language!$A$6:$E$6)),0,IF(ISNUMBER(_xlfn.XMATCH($B2396,Language!$A$29:$E$29)),'Lista de Prestatarios'!$B$3,VLOOKUP(B2396,'Lista de Prestatarios'!$A$2:$B$500,2,FALSE))),"")</f>
        <v/>
      </c>
      <c r="P2396" s="58" t="str">
        <f>IF(B2396&lt;&gt;"",IF(OR(D2396&gt;0,G2396&gt;0),COUNTIF($B$2:B2396,B2396),COUNTIFS($B$2:B2396,B2396,$E$2:E2396,"&gt;0")),"")</f>
        <v/>
      </c>
    </row>
    <row r="2397" spans="1:16" x14ac:dyDescent="0.35">
      <c r="A2397" s="51" t="str">
        <f t="shared" si="111"/>
        <v/>
      </c>
      <c r="B2397" s="102"/>
      <c r="C2397" s="4"/>
      <c r="D2397" s="14"/>
      <c r="E2397" s="14"/>
      <c r="F2397" s="14"/>
      <c r="G2397" s="82"/>
      <c r="H2397" s="107" t="str">
        <f>IF(B2397&lt;&gt;"",IF(OR(O2397=0,O2397=999),"",SUMIFS($E$2:E2397,$A$2:A2397,A2397)-SUMIFS($F$2:F2397,$A$2:A2397,A2397)),"")</f>
        <v/>
      </c>
      <c r="I2397" s="109" t="str">
        <f t="shared" si="113"/>
        <v/>
      </c>
      <c r="J2397" s="113"/>
      <c r="K2397" s="90"/>
      <c r="L2397" s="73"/>
      <c r="M2397" s="69" t="str">
        <f>IF(C2397&lt;&gt;"",DailyLog!$S$3,"")</f>
        <v/>
      </c>
      <c r="N2397" s="56" t="str">
        <f t="shared" si="112"/>
        <v/>
      </c>
      <c r="O2397" s="53" t="str">
        <f>IF($B2397&lt;&gt;"",IF(ISNUMBER(_xlfn.XMATCH($B2397,Language!$A$6:$E$6)),0,IF(ISNUMBER(_xlfn.XMATCH($B2397,Language!$A$29:$E$29)),'Lista de Prestatarios'!$B$3,VLOOKUP(B2397,'Lista de Prestatarios'!$A$2:$B$500,2,FALSE))),"")</f>
        <v/>
      </c>
      <c r="P2397" s="58" t="str">
        <f>IF(B2397&lt;&gt;"",IF(OR(D2397&gt;0,G2397&gt;0),COUNTIF($B$2:B2397,B2397),COUNTIFS($B$2:B2397,B2397,$E$2:E2397,"&gt;0")),"")</f>
        <v/>
      </c>
    </row>
    <row r="2398" spans="1:16" x14ac:dyDescent="0.35">
      <c r="A2398" s="51" t="str">
        <f t="shared" si="111"/>
        <v/>
      </c>
      <c r="B2398" s="102"/>
      <c r="C2398" s="4"/>
      <c r="D2398" s="14"/>
      <c r="E2398" s="14"/>
      <c r="F2398" s="14"/>
      <c r="G2398" s="82"/>
      <c r="H2398" s="107" t="str">
        <f>IF(B2398&lt;&gt;"",IF(OR(O2398=0,O2398=999),"",SUMIFS($E$2:E2398,$A$2:A2398,A2398)-SUMIFS($F$2:F2398,$A$2:A2398,A2398)),"")</f>
        <v/>
      </c>
      <c r="I2398" s="109" t="str">
        <f t="shared" si="113"/>
        <v/>
      </c>
      <c r="J2398" s="113"/>
      <c r="K2398" s="90"/>
      <c r="L2398" s="73"/>
      <c r="M2398" s="69" t="str">
        <f>IF(C2398&lt;&gt;"",DailyLog!$S$3,"")</f>
        <v/>
      </c>
      <c r="N2398" s="56" t="str">
        <f t="shared" si="112"/>
        <v/>
      </c>
      <c r="O2398" s="53" t="str">
        <f>IF($B2398&lt;&gt;"",IF(ISNUMBER(_xlfn.XMATCH($B2398,Language!$A$6:$E$6)),0,IF(ISNUMBER(_xlfn.XMATCH($B2398,Language!$A$29:$E$29)),'Lista de Prestatarios'!$B$3,VLOOKUP(B2398,'Lista de Prestatarios'!$A$2:$B$500,2,FALSE))),"")</f>
        <v/>
      </c>
      <c r="P2398" s="58" t="str">
        <f>IF(B2398&lt;&gt;"",IF(OR(D2398&gt;0,G2398&gt;0),COUNTIF($B$2:B2398,B2398),COUNTIFS($B$2:B2398,B2398,$E$2:E2398,"&gt;0")),"")</f>
        <v/>
      </c>
    </row>
    <row r="2399" spans="1:16" x14ac:dyDescent="0.35">
      <c r="A2399" s="51" t="str">
        <f t="shared" si="111"/>
        <v/>
      </c>
      <c r="B2399" s="102"/>
      <c r="C2399" s="4"/>
      <c r="D2399" s="14"/>
      <c r="E2399" s="14"/>
      <c r="F2399" s="14"/>
      <c r="G2399" s="82"/>
      <c r="H2399" s="107" t="str">
        <f>IF(B2399&lt;&gt;"",IF(OR(O2399=0,O2399=999),"",SUMIFS($E$2:E2399,$A$2:A2399,A2399)-SUMIFS($F$2:F2399,$A$2:A2399,A2399)),"")</f>
        <v/>
      </c>
      <c r="I2399" s="109" t="str">
        <f t="shared" si="113"/>
        <v/>
      </c>
      <c r="J2399" s="113"/>
      <c r="K2399" s="90"/>
      <c r="L2399" s="73"/>
      <c r="M2399" s="69" t="str">
        <f>IF(C2399&lt;&gt;"",DailyLog!$S$3,"")</f>
        <v/>
      </c>
      <c r="N2399" s="56" t="str">
        <f t="shared" si="112"/>
        <v/>
      </c>
      <c r="O2399" s="53" t="str">
        <f>IF($B2399&lt;&gt;"",IF(ISNUMBER(_xlfn.XMATCH($B2399,Language!$A$6:$E$6)),0,IF(ISNUMBER(_xlfn.XMATCH($B2399,Language!$A$29:$E$29)),'Lista de Prestatarios'!$B$3,VLOOKUP(B2399,'Lista de Prestatarios'!$A$2:$B$500,2,FALSE))),"")</f>
        <v/>
      </c>
      <c r="P2399" s="58" t="str">
        <f>IF(B2399&lt;&gt;"",IF(OR(D2399&gt;0,G2399&gt;0),COUNTIF($B$2:B2399,B2399),COUNTIFS($B$2:B2399,B2399,$E$2:E2399,"&gt;0")),"")</f>
        <v/>
      </c>
    </row>
    <row r="2400" spans="1:16" x14ac:dyDescent="0.35">
      <c r="A2400" s="51" t="str">
        <f t="shared" si="111"/>
        <v/>
      </c>
      <c r="B2400" s="102"/>
      <c r="C2400" s="4"/>
      <c r="D2400" s="14"/>
      <c r="E2400" s="14"/>
      <c r="F2400" s="14"/>
      <c r="G2400" s="82"/>
      <c r="H2400" s="107" t="str">
        <f>IF(B2400&lt;&gt;"",IF(OR(O2400=0,O2400=999),"",SUMIFS($E$2:E2400,$A$2:A2400,A2400)-SUMIFS($F$2:F2400,$A$2:A2400,A2400)),"")</f>
        <v/>
      </c>
      <c r="I2400" s="109" t="str">
        <f t="shared" si="113"/>
        <v/>
      </c>
      <c r="J2400" s="113"/>
      <c r="K2400" s="90"/>
      <c r="L2400" s="73"/>
      <c r="M2400" s="69" t="str">
        <f>IF(C2400&lt;&gt;"",DailyLog!$S$3,"")</f>
        <v/>
      </c>
      <c r="N2400" s="56" t="str">
        <f t="shared" si="112"/>
        <v/>
      </c>
      <c r="O2400" s="53" t="str">
        <f>IF($B2400&lt;&gt;"",IF(ISNUMBER(_xlfn.XMATCH($B2400,Language!$A$6:$E$6)),0,IF(ISNUMBER(_xlfn.XMATCH($B2400,Language!$A$29:$E$29)),'Lista de Prestatarios'!$B$3,VLOOKUP(B2400,'Lista de Prestatarios'!$A$2:$B$500,2,FALSE))),"")</f>
        <v/>
      </c>
      <c r="P2400" s="58" t="str">
        <f>IF(B2400&lt;&gt;"",IF(OR(D2400&gt;0,G2400&gt;0),COUNTIF($B$2:B2400,B2400),COUNTIFS($B$2:B2400,B2400,$E$2:E2400,"&gt;0")),"")</f>
        <v/>
      </c>
    </row>
    <row r="2401" spans="1:16" x14ac:dyDescent="0.35">
      <c r="A2401" s="51" t="str">
        <f t="shared" si="111"/>
        <v/>
      </c>
      <c r="B2401" s="102"/>
      <c r="C2401" s="4"/>
      <c r="D2401" s="14"/>
      <c r="E2401" s="14"/>
      <c r="F2401" s="14"/>
      <c r="G2401" s="82"/>
      <c r="H2401" s="107" t="str">
        <f>IF(B2401&lt;&gt;"",IF(OR(O2401=0,O2401=999),"",SUMIFS($E$2:E2401,$A$2:A2401,A2401)-SUMIFS($F$2:F2401,$A$2:A2401,A2401)),"")</f>
        <v/>
      </c>
      <c r="I2401" s="109" t="str">
        <f t="shared" si="113"/>
        <v/>
      </c>
      <c r="J2401" s="113"/>
      <c r="K2401" s="90"/>
      <c r="L2401" s="73"/>
      <c r="M2401" s="69" t="str">
        <f>IF(C2401&lt;&gt;"",DailyLog!$S$3,"")</f>
        <v/>
      </c>
      <c r="N2401" s="56" t="str">
        <f t="shared" si="112"/>
        <v/>
      </c>
      <c r="O2401" s="53" t="str">
        <f>IF($B2401&lt;&gt;"",IF(ISNUMBER(_xlfn.XMATCH($B2401,Language!$A$6:$E$6)),0,IF(ISNUMBER(_xlfn.XMATCH($B2401,Language!$A$29:$E$29)),'Lista de Prestatarios'!$B$3,VLOOKUP(B2401,'Lista de Prestatarios'!$A$2:$B$500,2,FALSE))),"")</f>
        <v/>
      </c>
      <c r="P2401" s="58" t="str">
        <f>IF(B2401&lt;&gt;"",IF(OR(D2401&gt;0,G2401&gt;0),COUNTIF($B$2:B2401,B2401),COUNTIFS($B$2:B2401,B2401,$E$2:E2401,"&gt;0")),"")</f>
        <v/>
      </c>
    </row>
    <row r="2402" spans="1:16" x14ac:dyDescent="0.35">
      <c r="A2402" s="51" t="str">
        <f t="shared" si="111"/>
        <v/>
      </c>
      <c r="B2402" s="102"/>
      <c r="C2402" s="4"/>
      <c r="D2402" s="14"/>
      <c r="E2402" s="14"/>
      <c r="F2402" s="14"/>
      <c r="G2402" s="82"/>
      <c r="H2402" s="107" t="str">
        <f>IF(B2402&lt;&gt;"",IF(OR(O2402=0,O2402=999),"",SUMIFS($E$2:E2402,$A$2:A2402,A2402)-SUMIFS($F$2:F2402,$A$2:A2402,A2402)),"")</f>
        <v/>
      </c>
      <c r="I2402" s="109" t="str">
        <f t="shared" si="113"/>
        <v/>
      </c>
      <c r="J2402" s="113"/>
      <c r="K2402" s="90"/>
      <c r="L2402" s="73"/>
      <c r="M2402" s="69" t="str">
        <f>IF(C2402&lt;&gt;"",DailyLog!$S$3,"")</f>
        <v/>
      </c>
      <c r="N2402" s="56" t="str">
        <f t="shared" si="112"/>
        <v/>
      </c>
      <c r="O2402" s="53" t="str">
        <f>IF($B2402&lt;&gt;"",IF(ISNUMBER(_xlfn.XMATCH($B2402,Language!$A$6:$E$6)),0,IF(ISNUMBER(_xlfn.XMATCH($B2402,Language!$A$29:$E$29)),'Lista de Prestatarios'!$B$3,VLOOKUP(B2402,'Lista de Prestatarios'!$A$2:$B$500,2,FALSE))),"")</f>
        <v/>
      </c>
      <c r="P2402" s="58" t="str">
        <f>IF(B2402&lt;&gt;"",IF(OR(D2402&gt;0,G2402&gt;0),COUNTIF($B$2:B2402,B2402),COUNTIFS($B$2:B2402,B2402,$E$2:E2402,"&gt;0")),"")</f>
        <v/>
      </c>
    </row>
    <row r="2403" spans="1:16" x14ac:dyDescent="0.35">
      <c r="A2403" s="51" t="str">
        <f t="shared" si="111"/>
        <v/>
      </c>
      <c r="B2403" s="102"/>
      <c r="C2403" s="4"/>
      <c r="D2403" s="14"/>
      <c r="E2403" s="14"/>
      <c r="F2403" s="14"/>
      <c r="G2403" s="82"/>
      <c r="H2403" s="107" t="str">
        <f>IF(B2403&lt;&gt;"",IF(OR(O2403=0,O2403=999),"",SUMIFS($E$2:E2403,$A$2:A2403,A2403)-SUMIFS($F$2:F2403,$A$2:A2403,A2403)),"")</f>
        <v/>
      </c>
      <c r="I2403" s="109" t="str">
        <f t="shared" si="113"/>
        <v/>
      </c>
      <c r="J2403" s="113"/>
      <c r="K2403" s="90"/>
      <c r="L2403" s="73"/>
      <c r="M2403" s="69" t="str">
        <f>IF(C2403&lt;&gt;"",DailyLog!$S$3,"")</f>
        <v/>
      </c>
      <c r="N2403" s="56" t="str">
        <f t="shared" si="112"/>
        <v/>
      </c>
      <c r="O2403" s="53" t="str">
        <f>IF($B2403&lt;&gt;"",IF(ISNUMBER(_xlfn.XMATCH($B2403,Language!$A$6:$E$6)),0,IF(ISNUMBER(_xlfn.XMATCH($B2403,Language!$A$29:$E$29)),'Lista de Prestatarios'!$B$3,VLOOKUP(B2403,'Lista de Prestatarios'!$A$2:$B$500,2,FALSE))),"")</f>
        <v/>
      </c>
      <c r="P2403" s="58" t="str">
        <f>IF(B2403&lt;&gt;"",IF(OR(D2403&gt;0,G2403&gt;0),COUNTIF($B$2:B2403,B2403),COUNTIFS($B$2:B2403,B2403,$E$2:E2403,"&gt;0")),"")</f>
        <v/>
      </c>
    </row>
    <row r="2404" spans="1:16" x14ac:dyDescent="0.35">
      <c r="A2404" s="51" t="str">
        <f t="shared" si="111"/>
        <v/>
      </c>
      <c r="B2404" s="102"/>
      <c r="C2404" s="4"/>
      <c r="D2404" s="14"/>
      <c r="E2404" s="14"/>
      <c r="F2404" s="14"/>
      <c r="G2404" s="82"/>
      <c r="H2404" s="107" t="str">
        <f>IF(B2404&lt;&gt;"",IF(OR(O2404=0,O2404=999),"",SUMIFS($E$2:E2404,$A$2:A2404,A2404)-SUMIFS($F$2:F2404,$A$2:A2404,A2404)),"")</f>
        <v/>
      </c>
      <c r="I2404" s="109" t="str">
        <f t="shared" si="113"/>
        <v/>
      </c>
      <c r="J2404" s="113"/>
      <c r="K2404" s="90"/>
      <c r="L2404" s="73"/>
      <c r="M2404" s="69" t="str">
        <f>IF(C2404&lt;&gt;"",DailyLog!$S$3,"")</f>
        <v/>
      </c>
      <c r="N2404" s="56" t="str">
        <f t="shared" si="112"/>
        <v/>
      </c>
      <c r="O2404" s="53" t="str">
        <f>IF($B2404&lt;&gt;"",IF(ISNUMBER(_xlfn.XMATCH($B2404,Language!$A$6:$E$6)),0,IF(ISNUMBER(_xlfn.XMATCH($B2404,Language!$A$29:$E$29)),'Lista de Prestatarios'!$B$3,VLOOKUP(B2404,'Lista de Prestatarios'!$A$2:$B$500,2,FALSE))),"")</f>
        <v/>
      </c>
      <c r="P2404" s="58" t="str">
        <f>IF(B2404&lt;&gt;"",IF(OR(D2404&gt;0,G2404&gt;0),COUNTIF($B$2:B2404,B2404),COUNTIFS($B$2:B2404,B2404,$E$2:E2404,"&gt;0")),"")</f>
        <v/>
      </c>
    </row>
    <row r="2405" spans="1:16" x14ac:dyDescent="0.35">
      <c r="A2405" s="51" t="str">
        <f t="shared" si="111"/>
        <v/>
      </c>
      <c r="B2405" s="102"/>
      <c r="C2405" s="4"/>
      <c r="D2405" s="14"/>
      <c r="E2405" s="14"/>
      <c r="F2405" s="14"/>
      <c r="G2405" s="82"/>
      <c r="H2405" s="107" t="str">
        <f>IF(B2405&lt;&gt;"",IF(OR(O2405=0,O2405=999),"",SUMIFS($E$2:E2405,$A$2:A2405,A2405)-SUMIFS($F$2:F2405,$A$2:A2405,A2405)),"")</f>
        <v/>
      </c>
      <c r="I2405" s="109" t="str">
        <f t="shared" si="113"/>
        <v/>
      </c>
      <c r="J2405" s="113"/>
      <c r="K2405" s="90"/>
      <c r="L2405" s="73"/>
      <c r="M2405" s="69" t="str">
        <f>IF(C2405&lt;&gt;"",DailyLog!$S$3,"")</f>
        <v/>
      </c>
      <c r="N2405" s="56" t="str">
        <f t="shared" si="112"/>
        <v/>
      </c>
      <c r="O2405" s="53" t="str">
        <f>IF($B2405&lt;&gt;"",IF(ISNUMBER(_xlfn.XMATCH($B2405,Language!$A$6:$E$6)),0,IF(ISNUMBER(_xlfn.XMATCH($B2405,Language!$A$29:$E$29)),'Lista de Prestatarios'!$B$3,VLOOKUP(B2405,'Lista de Prestatarios'!$A$2:$B$500,2,FALSE))),"")</f>
        <v/>
      </c>
      <c r="P2405" s="58" t="str">
        <f>IF(B2405&lt;&gt;"",IF(OR(D2405&gt;0,G2405&gt;0),COUNTIF($B$2:B2405,B2405),COUNTIFS($B$2:B2405,B2405,$E$2:E2405,"&gt;0")),"")</f>
        <v/>
      </c>
    </row>
    <row r="2406" spans="1:16" x14ac:dyDescent="0.35">
      <c r="A2406" s="51" t="str">
        <f t="shared" si="111"/>
        <v/>
      </c>
      <c r="B2406" s="102"/>
      <c r="C2406" s="4"/>
      <c r="D2406" s="14"/>
      <c r="E2406" s="14"/>
      <c r="F2406" s="14"/>
      <c r="G2406" s="82"/>
      <c r="H2406" s="107" t="str">
        <f>IF(B2406&lt;&gt;"",IF(OR(O2406=0,O2406=999),"",SUMIFS($E$2:E2406,$A$2:A2406,A2406)-SUMIFS($F$2:F2406,$A$2:A2406,A2406)),"")</f>
        <v/>
      </c>
      <c r="I2406" s="109" t="str">
        <f t="shared" si="113"/>
        <v/>
      </c>
      <c r="J2406" s="113"/>
      <c r="K2406" s="90"/>
      <c r="L2406" s="73"/>
      <c r="M2406" s="69" t="str">
        <f>IF(C2406&lt;&gt;"",DailyLog!$S$3,"")</f>
        <v/>
      </c>
      <c r="N2406" s="56" t="str">
        <f t="shared" si="112"/>
        <v/>
      </c>
      <c r="O2406" s="53" t="str">
        <f>IF($B2406&lt;&gt;"",IF(ISNUMBER(_xlfn.XMATCH($B2406,Language!$A$6:$E$6)),0,IF(ISNUMBER(_xlfn.XMATCH($B2406,Language!$A$29:$E$29)),'Lista de Prestatarios'!$B$3,VLOOKUP(B2406,'Lista de Prestatarios'!$A$2:$B$500,2,FALSE))),"")</f>
        <v/>
      </c>
      <c r="P2406" s="58" t="str">
        <f>IF(B2406&lt;&gt;"",IF(OR(D2406&gt;0,G2406&gt;0),COUNTIF($B$2:B2406,B2406),COUNTIFS($B$2:B2406,B2406,$E$2:E2406,"&gt;0")),"")</f>
        <v/>
      </c>
    </row>
    <row r="2407" spans="1:16" x14ac:dyDescent="0.35">
      <c r="A2407" s="51" t="str">
        <f t="shared" si="111"/>
        <v/>
      </c>
      <c r="B2407" s="102"/>
      <c r="C2407" s="4"/>
      <c r="D2407" s="14"/>
      <c r="E2407" s="14"/>
      <c r="F2407" s="14"/>
      <c r="G2407" s="82"/>
      <c r="H2407" s="107" t="str">
        <f>IF(B2407&lt;&gt;"",IF(OR(O2407=0,O2407=999),"",SUMIFS($E$2:E2407,$A$2:A2407,A2407)-SUMIFS($F$2:F2407,$A$2:A2407,A2407)),"")</f>
        <v/>
      </c>
      <c r="I2407" s="109" t="str">
        <f t="shared" si="113"/>
        <v/>
      </c>
      <c r="J2407" s="113"/>
      <c r="K2407" s="90"/>
      <c r="L2407" s="73"/>
      <c r="M2407" s="69" t="str">
        <f>IF(C2407&lt;&gt;"",DailyLog!$S$3,"")</f>
        <v/>
      </c>
      <c r="N2407" s="56" t="str">
        <f t="shared" si="112"/>
        <v/>
      </c>
      <c r="O2407" s="53" t="str">
        <f>IF($B2407&lt;&gt;"",IF(ISNUMBER(_xlfn.XMATCH($B2407,Language!$A$6:$E$6)),0,IF(ISNUMBER(_xlfn.XMATCH($B2407,Language!$A$29:$E$29)),'Lista de Prestatarios'!$B$3,VLOOKUP(B2407,'Lista de Prestatarios'!$A$2:$B$500,2,FALSE))),"")</f>
        <v/>
      </c>
      <c r="P2407" s="58" t="str">
        <f>IF(B2407&lt;&gt;"",IF(OR(D2407&gt;0,G2407&gt;0),COUNTIF($B$2:B2407,B2407),COUNTIFS($B$2:B2407,B2407,$E$2:E2407,"&gt;0")),"")</f>
        <v/>
      </c>
    </row>
    <row r="2408" spans="1:16" x14ac:dyDescent="0.35">
      <c r="A2408" s="51" t="str">
        <f t="shared" si="111"/>
        <v/>
      </c>
      <c r="B2408" s="102"/>
      <c r="C2408" s="4"/>
      <c r="D2408" s="14"/>
      <c r="E2408" s="14"/>
      <c r="F2408" s="14"/>
      <c r="G2408" s="82"/>
      <c r="H2408" s="107" t="str">
        <f>IF(B2408&lt;&gt;"",IF(OR(O2408=0,O2408=999),"",SUMIFS($E$2:E2408,$A$2:A2408,A2408)-SUMIFS($F$2:F2408,$A$2:A2408,A2408)),"")</f>
        <v/>
      </c>
      <c r="I2408" s="109" t="str">
        <f t="shared" si="113"/>
        <v/>
      </c>
      <c r="J2408" s="113"/>
      <c r="K2408" s="90"/>
      <c r="L2408" s="73"/>
      <c r="M2408" s="69" t="str">
        <f>IF(C2408&lt;&gt;"",DailyLog!$S$3,"")</f>
        <v/>
      </c>
      <c r="N2408" s="56" t="str">
        <f t="shared" si="112"/>
        <v/>
      </c>
      <c r="O2408" s="53" t="str">
        <f>IF($B2408&lt;&gt;"",IF(ISNUMBER(_xlfn.XMATCH($B2408,Language!$A$6:$E$6)),0,IF(ISNUMBER(_xlfn.XMATCH($B2408,Language!$A$29:$E$29)),'Lista de Prestatarios'!$B$3,VLOOKUP(B2408,'Lista de Prestatarios'!$A$2:$B$500,2,FALSE))),"")</f>
        <v/>
      </c>
      <c r="P2408" s="58" t="str">
        <f>IF(B2408&lt;&gt;"",IF(OR(D2408&gt;0,G2408&gt;0),COUNTIF($B$2:B2408,B2408),COUNTIFS($B$2:B2408,B2408,$E$2:E2408,"&gt;0")),"")</f>
        <v/>
      </c>
    </row>
    <row r="2409" spans="1:16" x14ac:dyDescent="0.35">
      <c r="A2409" s="51" t="str">
        <f t="shared" si="111"/>
        <v/>
      </c>
      <c r="B2409" s="102"/>
      <c r="C2409" s="4"/>
      <c r="D2409" s="14"/>
      <c r="E2409" s="14"/>
      <c r="F2409" s="14"/>
      <c r="G2409" s="82"/>
      <c r="H2409" s="107" t="str">
        <f>IF(B2409&lt;&gt;"",IF(OR(O2409=0,O2409=999),"",SUMIFS($E$2:E2409,$A$2:A2409,A2409)-SUMIFS($F$2:F2409,$A$2:A2409,A2409)),"")</f>
        <v/>
      </c>
      <c r="I2409" s="109" t="str">
        <f t="shared" si="113"/>
        <v/>
      </c>
      <c r="J2409" s="113"/>
      <c r="K2409" s="90"/>
      <c r="L2409" s="73"/>
      <c r="M2409" s="69" t="str">
        <f>IF(C2409&lt;&gt;"",DailyLog!$S$3,"")</f>
        <v/>
      </c>
      <c r="N2409" s="56" t="str">
        <f t="shared" si="112"/>
        <v/>
      </c>
      <c r="O2409" s="53" t="str">
        <f>IF($B2409&lt;&gt;"",IF(ISNUMBER(_xlfn.XMATCH($B2409,Language!$A$6:$E$6)),0,IF(ISNUMBER(_xlfn.XMATCH($B2409,Language!$A$29:$E$29)),'Lista de Prestatarios'!$B$3,VLOOKUP(B2409,'Lista de Prestatarios'!$A$2:$B$500,2,FALSE))),"")</f>
        <v/>
      </c>
      <c r="P2409" s="58" t="str">
        <f>IF(B2409&lt;&gt;"",IF(OR(D2409&gt;0,G2409&gt;0),COUNTIF($B$2:B2409,B2409),COUNTIFS($B$2:B2409,B2409,$E$2:E2409,"&gt;0")),"")</f>
        <v/>
      </c>
    </row>
    <row r="2410" spans="1:16" x14ac:dyDescent="0.35">
      <c r="A2410" s="51" t="str">
        <f t="shared" si="111"/>
        <v/>
      </c>
      <c r="B2410" s="102"/>
      <c r="C2410" s="4"/>
      <c r="D2410" s="14"/>
      <c r="E2410" s="14"/>
      <c r="F2410" s="14"/>
      <c r="G2410" s="82"/>
      <c r="H2410" s="107" t="str">
        <f>IF(B2410&lt;&gt;"",IF(OR(O2410=0,O2410=999),"",SUMIFS($E$2:E2410,$A$2:A2410,A2410)-SUMIFS($F$2:F2410,$A$2:A2410,A2410)),"")</f>
        <v/>
      </c>
      <c r="I2410" s="109" t="str">
        <f t="shared" si="113"/>
        <v/>
      </c>
      <c r="J2410" s="113"/>
      <c r="K2410" s="90"/>
      <c r="L2410" s="73"/>
      <c r="M2410" s="69" t="str">
        <f>IF(C2410&lt;&gt;"",DailyLog!$S$3,"")</f>
        <v/>
      </c>
      <c r="N2410" s="56" t="str">
        <f t="shared" si="112"/>
        <v/>
      </c>
      <c r="O2410" s="53" t="str">
        <f>IF($B2410&lt;&gt;"",IF(ISNUMBER(_xlfn.XMATCH($B2410,Language!$A$6:$E$6)),0,IF(ISNUMBER(_xlfn.XMATCH($B2410,Language!$A$29:$E$29)),'Lista de Prestatarios'!$B$3,VLOOKUP(B2410,'Lista de Prestatarios'!$A$2:$B$500,2,FALSE))),"")</f>
        <v/>
      </c>
      <c r="P2410" s="58" t="str">
        <f>IF(B2410&lt;&gt;"",IF(OR(D2410&gt;0,G2410&gt;0),COUNTIF($B$2:B2410,B2410),COUNTIFS($B$2:B2410,B2410,$E$2:E2410,"&gt;0")),"")</f>
        <v/>
      </c>
    </row>
    <row r="2411" spans="1:16" x14ac:dyDescent="0.35">
      <c r="A2411" s="51" t="str">
        <f t="shared" si="111"/>
        <v/>
      </c>
      <c r="B2411" s="102"/>
      <c r="C2411" s="4"/>
      <c r="D2411" s="14"/>
      <c r="E2411" s="14"/>
      <c r="F2411" s="14"/>
      <c r="G2411" s="82"/>
      <c r="H2411" s="107" t="str">
        <f>IF(B2411&lt;&gt;"",IF(OR(O2411=0,O2411=999),"",SUMIFS($E$2:E2411,$A$2:A2411,A2411)-SUMIFS($F$2:F2411,$A$2:A2411,A2411)),"")</f>
        <v/>
      </c>
      <c r="I2411" s="109" t="str">
        <f t="shared" si="113"/>
        <v/>
      </c>
      <c r="J2411" s="113"/>
      <c r="K2411" s="90"/>
      <c r="L2411" s="73"/>
      <c r="M2411" s="69" t="str">
        <f>IF(C2411&lt;&gt;"",DailyLog!$S$3,"")</f>
        <v/>
      </c>
      <c r="N2411" s="56" t="str">
        <f t="shared" si="112"/>
        <v/>
      </c>
      <c r="O2411" s="53" t="str">
        <f>IF($B2411&lt;&gt;"",IF(ISNUMBER(_xlfn.XMATCH($B2411,Language!$A$6:$E$6)),0,IF(ISNUMBER(_xlfn.XMATCH($B2411,Language!$A$29:$E$29)),'Lista de Prestatarios'!$B$3,VLOOKUP(B2411,'Lista de Prestatarios'!$A$2:$B$500,2,FALSE))),"")</f>
        <v/>
      </c>
      <c r="P2411" s="58" t="str">
        <f>IF(B2411&lt;&gt;"",IF(OR(D2411&gt;0,G2411&gt;0),COUNTIF($B$2:B2411,B2411),COUNTIFS($B$2:B2411,B2411,$E$2:E2411,"&gt;0")),"")</f>
        <v/>
      </c>
    </row>
    <row r="2412" spans="1:16" x14ac:dyDescent="0.35">
      <c r="A2412" s="51" t="str">
        <f t="shared" si="111"/>
        <v/>
      </c>
      <c r="B2412" s="102"/>
      <c r="C2412" s="4"/>
      <c r="D2412" s="14"/>
      <c r="E2412" s="14"/>
      <c r="F2412" s="14"/>
      <c r="G2412" s="82"/>
      <c r="H2412" s="107" t="str">
        <f>IF(B2412&lt;&gt;"",IF(OR(O2412=0,O2412=999),"",SUMIFS($E$2:E2412,$A$2:A2412,A2412)-SUMIFS($F$2:F2412,$A$2:A2412,A2412)),"")</f>
        <v/>
      </c>
      <c r="I2412" s="109" t="str">
        <f t="shared" si="113"/>
        <v/>
      </c>
      <c r="J2412" s="113"/>
      <c r="K2412" s="90"/>
      <c r="L2412" s="73"/>
      <c r="M2412" s="69" t="str">
        <f>IF(C2412&lt;&gt;"",DailyLog!$S$3,"")</f>
        <v/>
      </c>
      <c r="N2412" s="56" t="str">
        <f t="shared" si="112"/>
        <v/>
      </c>
      <c r="O2412" s="53" t="str">
        <f>IF($B2412&lt;&gt;"",IF(ISNUMBER(_xlfn.XMATCH($B2412,Language!$A$6:$E$6)),0,IF(ISNUMBER(_xlfn.XMATCH($B2412,Language!$A$29:$E$29)),'Lista de Prestatarios'!$B$3,VLOOKUP(B2412,'Lista de Prestatarios'!$A$2:$B$500,2,FALSE))),"")</f>
        <v/>
      </c>
      <c r="P2412" s="58" t="str">
        <f>IF(B2412&lt;&gt;"",IF(OR(D2412&gt;0,G2412&gt;0),COUNTIF($B$2:B2412,B2412),COUNTIFS($B$2:B2412,B2412,$E$2:E2412,"&gt;0")),"")</f>
        <v/>
      </c>
    </row>
    <row r="2413" spans="1:16" x14ac:dyDescent="0.35">
      <c r="A2413" s="51" t="str">
        <f t="shared" si="111"/>
        <v/>
      </c>
      <c r="B2413" s="102"/>
      <c r="C2413" s="4"/>
      <c r="D2413" s="14"/>
      <c r="E2413" s="14"/>
      <c r="F2413" s="14"/>
      <c r="G2413" s="82"/>
      <c r="H2413" s="107" t="str">
        <f>IF(B2413&lt;&gt;"",IF(OR(O2413=0,O2413=999),"",SUMIFS($E$2:E2413,$A$2:A2413,A2413)-SUMIFS($F$2:F2413,$A$2:A2413,A2413)),"")</f>
        <v/>
      </c>
      <c r="I2413" s="109" t="str">
        <f t="shared" si="113"/>
        <v/>
      </c>
      <c r="J2413" s="113"/>
      <c r="K2413" s="90"/>
      <c r="L2413" s="73"/>
      <c r="M2413" s="69" t="str">
        <f>IF(C2413&lt;&gt;"",DailyLog!$S$3,"")</f>
        <v/>
      </c>
      <c r="N2413" s="56" t="str">
        <f t="shared" si="112"/>
        <v/>
      </c>
      <c r="O2413" s="53" t="str">
        <f>IF($B2413&lt;&gt;"",IF(ISNUMBER(_xlfn.XMATCH($B2413,Language!$A$6:$E$6)),0,IF(ISNUMBER(_xlfn.XMATCH($B2413,Language!$A$29:$E$29)),'Lista de Prestatarios'!$B$3,VLOOKUP(B2413,'Lista de Prestatarios'!$A$2:$B$500,2,FALSE))),"")</f>
        <v/>
      </c>
      <c r="P2413" s="58" t="str">
        <f>IF(B2413&lt;&gt;"",IF(OR(D2413&gt;0,G2413&gt;0),COUNTIF($B$2:B2413,B2413),COUNTIFS($B$2:B2413,B2413,$E$2:E2413,"&gt;0")),"")</f>
        <v/>
      </c>
    </row>
    <row r="2414" spans="1:16" x14ac:dyDescent="0.35">
      <c r="A2414" s="51" t="str">
        <f t="shared" si="111"/>
        <v/>
      </c>
      <c r="B2414" s="102"/>
      <c r="C2414" s="4"/>
      <c r="D2414" s="14"/>
      <c r="E2414" s="14"/>
      <c r="F2414" s="14"/>
      <c r="G2414" s="82"/>
      <c r="H2414" s="107" t="str">
        <f>IF(B2414&lt;&gt;"",IF(OR(O2414=0,O2414=999),"",SUMIFS($E$2:E2414,$A$2:A2414,A2414)-SUMIFS($F$2:F2414,$A$2:A2414,A2414)),"")</f>
        <v/>
      </c>
      <c r="I2414" s="109" t="str">
        <f t="shared" si="113"/>
        <v/>
      </c>
      <c r="J2414" s="113"/>
      <c r="K2414" s="90"/>
      <c r="L2414" s="73"/>
      <c r="M2414" s="69" t="str">
        <f>IF(C2414&lt;&gt;"",DailyLog!$S$3,"")</f>
        <v/>
      </c>
      <c r="N2414" s="56" t="str">
        <f t="shared" si="112"/>
        <v/>
      </c>
      <c r="O2414" s="53" t="str">
        <f>IF($B2414&lt;&gt;"",IF(ISNUMBER(_xlfn.XMATCH($B2414,Language!$A$6:$E$6)),0,IF(ISNUMBER(_xlfn.XMATCH($B2414,Language!$A$29:$E$29)),'Lista de Prestatarios'!$B$3,VLOOKUP(B2414,'Lista de Prestatarios'!$A$2:$B$500,2,FALSE))),"")</f>
        <v/>
      </c>
      <c r="P2414" s="58" t="str">
        <f>IF(B2414&lt;&gt;"",IF(OR(D2414&gt;0,G2414&gt;0),COUNTIF($B$2:B2414,B2414),COUNTIFS($B$2:B2414,B2414,$E$2:E2414,"&gt;0")),"")</f>
        <v/>
      </c>
    </row>
    <row r="2415" spans="1:16" x14ac:dyDescent="0.35">
      <c r="A2415" s="51" t="str">
        <f t="shared" si="111"/>
        <v/>
      </c>
      <c r="B2415" s="102"/>
      <c r="C2415" s="4"/>
      <c r="D2415" s="14"/>
      <c r="E2415" s="14"/>
      <c r="F2415" s="14"/>
      <c r="G2415" s="82"/>
      <c r="H2415" s="107" t="str">
        <f>IF(B2415&lt;&gt;"",IF(OR(O2415=0,O2415=999),"",SUMIFS($E$2:E2415,$A$2:A2415,A2415)-SUMIFS($F$2:F2415,$A$2:A2415,A2415)),"")</f>
        <v/>
      </c>
      <c r="I2415" s="109" t="str">
        <f t="shared" si="113"/>
        <v/>
      </c>
      <c r="J2415" s="113"/>
      <c r="K2415" s="90"/>
      <c r="L2415" s="73"/>
      <c r="M2415" s="69" t="str">
        <f>IF(C2415&lt;&gt;"",DailyLog!$S$3,"")</f>
        <v/>
      </c>
      <c r="N2415" s="56" t="str">
        <f t="shared" si="112"/>
        <v/>
      </c>
      <c r="O2415" s="53" t="str">
        <f>IF($B2415&lt;&gt;"",IF(ISNUMBER(_xlfn.XMATCH($B2415,Language!$A$6:$E$6)),0,IF(ISNUMBER(_xlfn.XMATCH($B2415,Language!$A$29:$E$29)),'Lista de Prestatarios'!$B$3,VLOOKUP(B2415,'Lista de Prestatarios'!$A$2:$B$500,2,FALSE))),"")</f>
        <v/>
      </c>
      <c r="P2415" s="58" t="str">
        <f>IF(B2415&lt;&gt;"",IF(OR(D2415&gt;0,G2415&gt;0),COUNTIF($B$2:B2415,B2415),COUNTIFS($B$2:B2415,B2415,$E$2:E2415,"&gt;0")),"")</f>
        <v/>
      </c>
    </row>
    <row r="2416" spans="1:16" x14ac:dyDescent="0.35">
      <c r="A2416" s="51" t="str">
        <f t="shared" si="111"/>
        <v/>
      </c>
      <c r="B2416" s="102"/>
      <c r="C2416" s="4"/>
      <c r="D2416" s="14"/>
      <c r="E2416" s="14"/>
      <c r="F2416" s="14"/>
      <c r="G2416" s="82"/>
      <c r="H2416" s="107" t="str">
        <f>IF(B2416&lt;&gt;"",IF(OR(O2416=0,O2416=999),"",SUMIFS($E$2:E2416,$A$2:A2416,A2416)-SUMIFS($F$2:F2416,$A$2:A2416,A2416)),"")</f>
        <v/>
      </c>
      <c r="I2416" s="109" t="str">
        <f t="shared" si="113"/>
        <v/>
      </c>
      <c r="J2416" s="113"/>
      <c r="K2416" s="90"/>
      <c r="L2416" s="73"/>
      <c r="M2416" s="69" t="str">
        <f>IF(C2416&lt;&gt;"",DailyLog!$S$3,"")</f>
        <v/>
      </c>
      <c r="N2416" s="56" t="str">
        <f t="shared" si="112"/>
        <v/>
      </c>
      <c r="O2416" s="53" t="str">
        <f>IF($B2416&lt;&gt;"",IF(ISNUMBER(_xlfn.XMATCH($B2416,Language!$A$6:$E$6)),0,IF(ISNUMBER(_xlfn.XMATCH($B2416,Language!$A$29:$E$29)),'Lista de Prestatarios'!$B$3,VLOOKUP(B2416,'Lista de Prestatarios'!$A$2:$B$500,2,FALSE))),"")</f>
        <v/>
      </c>
      <c r="P2416" s="58" t="str">
        <f>IF(B2416&lt;&gt;"",IF(OR(D2416&gt;0,G2416&gt;0),COUNTIF($B$2:B2416,B2416),COUNTIFS($B$2:B2416,B2416,$E$2:E2416,"&gt;0")),"")</f>
        <v/>
      </c>
    </row>
    <row r="2417" spans="1:16" x14ac:dyDescent="0.35">
      <c r="A2417" s="51" t="str">
        <f t="shared" si="111"/>
        <v/>
      </c>
      <c r="B2417" s="102"/>
      <c r="C2417" s="4"/>
      <c r="D2417" s="14"/>
      <c r="E2417" s="14"/>
      <c r="F2417" s="14"/>
      <c r="G2417" s="82"/>
      <c r="H2417" s="107" t="str">
        <f>IF(B2417&lt;&gt;"",IF(OR(O2417=0,O2417=999),"",SUMIFS($E$2:E2417,$A$2:A2417,A2417)-SUMIFS($F$2:F2417,$A$2:A2417,A2417)),"")</f>
        <v/>
      </c>
      <c r="I2417" s="109" t="str">
        <f t="shared" si="113"/>
        <v/>
      </c>
      <c r="J2417" s="113"/>
      <c r="K2417" s="90"/>
      <c r="L2417" s="73"/>
      <c r="M2417" s="69" t="str">
        <f>IF(C2417&lt;&gt;"",DailyLog!$S$3,"")</f>
        <v/>
      </c>
      <c r="N2417" s="56" t="str">
        <f t="shared" si="112"/>
        <v/>
      </c>
      <c r="O2417" s="53" t="str">
        <f>IF($B2417&lt;&gt;"",IF(ISNUMBER(_xlfn.XMATCH($B2417,Language!$A$6:$E$6)),0,IF(ISNUMBER(_xlfn.XMATCH($B2417,Language!$A$29:$E$29)),'Lista de Prestatarios'!$B$3,VLOOKUP(B2417,'Lista de Prestatarios'!$A$2:$B$500,2,FALSE))),"")</f>
        <v/>
      </c>
      <c r="P2417" s="58" t="str">
        <f>IF(B2417&lt;&gt;"",IF(OR(D2417&gt;0,G2417&gt;0),COUNTIF($B$2:B2417,B2417),COUNTIFS($B$2:B2417,B2417,$E$2:E2417,"&gt;0")),"")</f>
        <v/>
      </c>
    </row>
    <row r="2418" spans="1:16" x14ac:dyDescent="0.35">
      <c r="A2418" s="51" t="str">
        <f t="shared" si="111"/>
        <v/>
      </c>
      <c r="B2418" s="102"/>
      <c r="C2418" s="4"/>
      <c r="D2418" s="14"/>
      <c r="E2418" s="14"/>
      <c r="F2418" s="14"/>
      <c r="G2418" s="82"/>
      <c r="H2418" s="107" t="str">
        <f>IF(B2418&lt;&gt;"",IF(OR(O2418=0,O2418=999),"",SUMIFS($E$2:E2418,$A$2:A2418,A2418)-SUMIFS($F$2:F2418,$A$2:A2418,A2418)),"")</f>
        <v/>
      </c>
      <c r="I2418" s="109" t="str">
        <f t="shared" si="113"/>
        <v/>
      </c>
      <c r="J2418" s="113"/>
      <c r="K2418" s="90"/>
      <c r="L2418" s="73"/>
      <c r="M2418" s="69" t="str">
        <f>IF(C2418&lt;&gt;"",DailyLog!$S$3,"")</f>
        <v/>
      </c>
      <c r="N2418" s="56" t="str">
        <f t="shared" si="112"/>
        <v/>
      </c>
      <c r="O2418" s="53" t="str">
        <f>IF($B2418&lt;&gt;"",IF(ISNUMBER(_xlfn.XMATCH($B2418,Language!$A$6:$E$6)),0,IF(ISNUMBER(_xlfn.XMATCH($B2418,Language!$A$29:$E$29)),'Lista de Prestatarios'!$B$3,VLOOKUP(B2418,'Lista de Prestatarios'!$A$2:$B$500,2,FALSE))),"")</f>
        <v/>
      </c>
      <c r="P2418" s="58" t="str">
        <f>IF(B2418&lt;&gt;"",IF(OR(D2418&gt;0,G2418&gt;0),COUNTIF($B$2:B2418,B2418),COUNTIFS($B$2:B2418,B2418,$E$2:E2418,"&gt;0")),"")</f>
        <v/>
      </c>
    </row>
    <row r="2419" spans="1:16" x14ac:dyDescent="0.35">
      <c r="A2419" s="51" t="str">
        <f t="shared" si="111"/>
        <v/>
      </c>
      <c r="B2419" s="102"/>
      <c r="C2419" s="4"/>
      <c r="D2419" s="14"/>
      <c r="E2419" s="14"/>
      <c r="F2419" s="14"/>
      <c r="G2419" s="82"/>
      <c r="H2419" s="107" t="str">
        <f>IF(B2419&lt;&gt;"",IF(OR(O2419=0,O2419=999),"",SUMIFS($E$2:E2419,$A$2:A2419,A2419)-SUMIFS($F$2:F2419,$A$2:A2419,A2419)),"")</f>
        <v/>
      </c>
      <c r="I2419" s="109" t="str">
        <f t="shared" si="113"/>
        <v/>
      </c>
      <c r="J2419" s="113"/>
      <c r="K2419" s="90"/>
      <c r="L2419" s="73"/>
      <c r="M2419" s="69" t="str">
        <f>IF(C2419&lt;&gt;"",DailyLog!$S$3,"")</f>
        <v/>
      </c>
      <c r="N2419" s="56" t="str">
        <f t="shared" si="112"/>
        <v/>
      </c>
      <c r="O2419" s="53" t="str">
        <f>IF($B2419&lt;&gt;"",IF(ISNUMBER(_xlfn.XMATCH($B2419,Language!$A$6:$E$6)),0,IF(ISNUMBER(_xlfn.XMATCH($B2419,Language!$A$29:$E$29)),'Lista de Prestatarios'!$B$3,VLOOKUP(B2419,'Lista de Prestatarios'!$A$2:$B$500,2,FALSE))),"")</f>
        <v/>
      </c>
      <c r="P2419" s="58" t="str">
        <f>IF(B2419&lt;&gt;"",IF(OR(D2419&gt;0,G2419&gt;0),COUNTIF($B$2:B2419,B2419),COUNTIFS($B$2:B2419,B2419,$E$2:E2419,"&gt;0")),"")</f>
        <v/>
      </c>
    </row>
    <row r="2420" spans="1:16" x14ac:dyDescent="0.35">
      <c r="A2420" s="51" t="str">
        <f t="shared" si="111"/>
        <v/>
      </c>
      <c r="B2420" s="102"/>
      <c r="C2420" s="4"/>
      <c r="D2420" s="14"/>
      <c r="E2420" s="14"/>
      <c r="F2420" s="14"/>
      <c r="G2420" s="82"/>
      <c r="H2420" s="107" t="str">
        <f>IF(B2420&lt;&gt;"",IF(OR(O2420=0,O2420=999),"",SUMIFS($E$2:E2420,$A$2:A2420,A2420)-SUMIFS($F$2:F2420,$A$2:A2420,A2420)),"")</f>
        <v/>
      </c>
      <c r="I2420" s="109" t="str">
        <f t="shared" si="113"/>
        <v/>
      </c>
      <c r="J2420" s="113"/>
      <c r="K2420" s="90"/>
      <c r="L2420" s="73"/>
      <c r="M2420" s="69" t="str">
        <f>IF(C2420&lt;&gt;"",DailyLog!$S$3,"")</f>
        <v/>
      </c>
      <c r="N2420" s="56" t="str">
        <f t="shared" si="112"/>
        <v/>
      </c>
      <c r="O2420" s="53" t="str">
        <f>IF($B2420&lt;&gt;"",IF(ISNUMBER(_xlfn.XMATCH($B2420,Language!$A$6:$E$6)),0,IF(ISNUMBER(_xlfn.XMATCH($B2420,Language!$A$29:$E$29)),'Lista de Prestatarios'!$B$3,VLOOKUP(B2420,'Lista de Prestatarios'!$A$2:$B$500,2,FALSE))),"")</f>
        <v/>
      </c>
      <c r="P2420" s="58" t="str">
        <f>IF(B2420&lt;&gt;"",IF(OR(D2420&gt;0,G2420&gt;0),COUNTIF($B$2:B2420,B2420),COUNTIFS($B$2:B2420,B2420,$E$2:E2420,"&gt;0")),"")</f>
        <v/>
      </c>
    </row>
    <row r="2421" spans="1:16" x14ac:dyDescent="0.35">
      <c r="A2421" s="51" t="str">
        <f t="shared" si="111"/>
        <v/>
      </c>
      <c r="B2421" s="102"/>
      <c r="C2421" s="4"/>
      <c r="D2421" s="14"/>
      <c r="E2421" s="14"/>
      <c r="F2421" s="14"/>
      <c r="G2421" s="82"/>
      <c r="H2421" s="107" t="str">
        <f>IF(B2421&lt;&gt;"",IF(OR(O2421=0,O2421=999),"",SUMIFS($E$2:E2421,$A$2:A2421,A2421)-SUMIFS($F$2:F2421,$A$2:A2421,A2421)),"")</f>
        <v/>
      </c>
      <c r="I2421" s="109" t="str">
        <f t="shared" si="113"/>
        <v/>
      </c>
      <c r="J2421" s="113"/>
      <c r="K2421" s="90"/>
      <c r="L2421" s="73"/>
      <c r="M2421" s="69" t="str">
        <f>IF(C2421&lt;&gt;"",DailyLog!$S$3,"")</f>
        <v/>
      </c>
      <c r="N2421" s="56" t="str">
        <f t="shared" si="112"/>
        <v/>
      </c>
      <c r="O2421" s="53" t="str">
        <f>IF($B2421&lt;&gt;"",IF(ISNUMBER(_xlfn.XMATCH($B2421,Language!$A$6:$E$6)),0,IF(ISNUMBER(_xlfn.XMATCH($B2421,Language!$A$29:$E$29)),'Lista de Prestatarios'!$B$3,VLOOKUP(B2421,'Lista de Prestatarios'!$A$2:$B$500,2,FALSE))),"")</f>
        <v/>
      </c>
      <c r="P2421" s="58" t="str">
        <f>IF(B2421&lt;&gt;"",IF(OR(D2421&gt;0,G2421&gt;0),COUNTIF($B$2:B2421,B2421),COUNTIFS($B$2:B2421,B2421,$E$2:E2421,"&gt;0")),"")</f>
        <v/>
      </c>
    </row>
    <row r="2422" spans="1:16" x14ac:dyDescent="0.35">
      <c r="A2422" s="51" t="str">
        <f t="shared" si="111"/>
        <v/>
      </c>
      <c r="B2422" s="102"/>
      <c r="C2422" s="4"/>
      <c r="D2422" s="14"/>
      <c r="E2422" s="14"/>
      <c r="F2422" s="14"/>
      <c r="G2422" s="82"/>
      <c r="H2422" s="107" t="str">
        <f>IF(B2422&lt;&gt;"",IF(OR(O2422=0,O2422=999),"",SUMIFS($E$2:E2422,$A$2:A2422,A2422)-SUMIFS($F$2:F2422,$A$2:A2422,A2422)),"")</f>
        <v/>
      </c>
      <c r="I2422" s="109" t="str">
        <f t="shared" si="113"/>
        <v/>
      </c>
      <c r="J2422" s="113"/>
      <c r="K2422" s="90"/>
      <c r="L2422" s="73"/>
      <c r="M2422" s="69" t="str">
        <f>IF(C2422&lt;&gt;"",DailyLog!$S$3,"")</f>
        <v/>
      </c>
      <c r="N2422" s="56" t="str">
        <f t="shared" si="112"/>
        <v/>
      </c>
      <c r="O2422" s="53" t="str">
        <f>IF($B2422&lt;&gt;"",IF(ISNUMBER(_xlfn.XMATCH($B2422,Language!$A$6:$E$6)),0,IF(ISNUMBER(_xlfn.XMATCH($B2422,Language!$A$29:$E$29)),'Lista de Prestatarios'!$B$3,VLOOKUP(B2422,'Lista de Prestatarios'!$A$2:$B$500,2,FALSE))),"")</f>
        <v/>
      </c>
      <c r="P2422" s="58" t="str">
        <f>IF(B2422&lt;&gt;"",IF(OR(D2422&gt;0,G2422&gt;0),COUNTIF($B$2:B2422,B2422),COUNTIFS($B$2:B2422,B2422,$E$2:E2422,"&gt;0")),"")</f>
        <v/>
      </c>
    </row>
    <row r="2423" spans="1:16" x14ac:dyDescent="0.35">
      <c r="A2423" s="51" t="str">
        <f t="shared" si="111"/>
        <v/>
      </c>
      <c r="B2423" s="102"/>
      <c r="C2423" s="4"/>
      <c r="D2423" s="14"/>
      <c r="E2423" s="14"/>
      <c r="F2423" s="14"/>
      <c r="G2423" s="82"/>
      <c r="H2423" s="107" t="str">
        <f>IF(B2423&lt;&gt;"",IF(OR(O2423=0,O2423=999),"",SUMIFS($E$2:E2423,$A$2:A2423,A2423)-SUMIFS($F$2:F2423,$A$2:A2423,A2423)),"")</f>
        <v/>
      </c>
      <c r="I2423" s="109" t="str">
        <f t="shared" si="113"/>
        <v/>
      </c>
      <c r="J2423" s="113"/>
      <c r="K2423" s="90"/>
      <c r="L2423" s="73"/>
      <c r="M2423" s="69" t="str">
        <f>IF(C2423&lt;&gt;"",DailyLog!$S$3,"")</f>
        <v/>
      </c>
      <c r="N2423" s="56" t="str">
        <f t="shared" si="112"/>
        <v/>
      </c>
      <c r="O2423" s="53" t="str">
        <f>IF($B2423&lt;&gt;"",IF(ISNUMBER(_xlfn.XMATCH($B2423,Language!$A$6:$E$6)),0,IF(ISNUMBER(_xlfn.XMATCH($B2423,Language!$A$29:$E$29)),'Lista de Prestatarios'!$B$3,VLOOKUP(B2423,'Lista de Prestatarios'!$A$2:$B$500,2,FALSE))),"")</f>
        <v/>
      </c>
      <c r="P2423" s="58" t="str">
        <f>IF(B2423&lt;&gt;"",IF(OR(D2423&gt;0,G2423&gt;0),COUNTIF($B$2:B2423,B2423),COUNTIFS($B$2:B2423,B2423,$E$2:E2423,"&gt;0")),"")</f>
        <v/>
      </c>
    </row>
    <row r="2424" spans="1:16" x14ac:dyDescent="0.35">
      <c r="A2424" s="51" t="str">
        <f t="shared" si="111"/>
        <v/>
      </c>
      <c r="B2424" s="102"/>
      <c r="C2424" s="4"/>
      <c r="D2424" s="14"/>
      <c r="E2424" s="14"/>
      <c r="F2424" s="14"/>
      <c r="G2424" s="82"/>
      <c r="H2424" s="107" t="str">
        <f>IF(B2424&lt;&gt;"",IF(OR(O2424=0,O2424=999),"",SUMIFS($E$2:E2424,$A$2:A2424,A2424)-SUMIFS($F$2:F2424,$A$2:A2424,A2424)),"")</f>
        <v/>
      </c>
      <c r="I2424" s="109" t="str">
        <f t="shared" si="113"/>
        <v/>
      </c>
      <c r="J2424" s="113"/>
      <c r="K2424" s="90"/>
      <c r="L2424" s="73"/>
      <c r="M2424" s="69" t="str">
        <f>IF(C2424&lt;&gt;"",DailyLog!$S$3,"")</f>
        <v/>
      </c>
      <c r="N2424" s="56" t="str">
        <f t="shared" si="112"/>
        <v/>
      </c>
      <c r="O2424" s="53" t="str">
        <f>IF($B2424&lt;&gt;"",IF(ISNUMBER(_xlfn.XMATCH($B2424,Language!$A$6:$E$6)),0,IF(ISNUMBER(_xlfn.XMATCH($B2424,Language!$A$29:$E$29)),'Lista de Prestatarios'!$B$3,VLOOKUP(B2424,'Lista de Prestatarios'!$A$2:$B$500,2,FALSE))),"")</f>
        <v/>
      </c>
      <c r="P2424" s="58" t="str">
        <f>IF(B2424&lt;&gt;"",IF(OR(D2424&gt;0,G2424&gt;0),COUNTIF($B$2:B2424,B2424),COUNTIFS($B$2:B2424,B2424,$E$2:E2424,"&gt;0")),"")</f>
        <v/>
      </c>
    </row>
    <row r="2425" spans="1:16" x14ac:dyDescent="0.35">
      <c r="A2425" s="51" t="str">
        <f t="shared" si="111"/>
        <v/>
      </c>
      <c r="B2425" s="102"/>
      <c r="C2425" s="4"/>
      <c r="D2425" s="14"/>
      <c r="E2425" s="14"/>
      <c r="F2425" s="14"/>
      <c r="G2425" s="82"/>
      <c r="H2425" s="107" t="str">
        <f>IF(B2425&lt;&gt;"",IF(OR(O2425=0,O2425=999),"",SUMIFS($E$2:E2425,$A$2:A2425,A2425)-SUMIFS($F$2:F2425,$A$2:A2425,A2425)),"")</f>
        <v/>
      </c>
      <c r="I2425" s="109" t="str">
        <f t="shared" si="113"/>
        <v/>
      </c>
      <c r="J2425" s="113"/>
      <c r="K2425" s="90"/>
      <c r="L2425" s="73"/>
      <c r="M2425" s="69" t="str">
        <f>IF(C2425&lt;&gt;"",DailyLog!$S$3,"")</f>
        <v/>
      </c>
      <c r="N2425" s="56" t="str">
        <f t="shared" si="112"/>
        <v/>
      </c>
      <c r="O2425" s="53" t="str">
        <f>IF($B2425&lt;&gt;"",IF(ISNUMBER(_xlfn.XMATCH($B2425,Language!$A$6:$E$6)),0,IF(ISNUMBER(_xlfn.XMATCH($B2425,Language!$A$29:$E$29)),'Lista de Prestatarios'!$B$3,VLOOKUP(B2425,'Lista de Prestatarios'!$A$2:$B$500,2,FALSE))),"")</f>
        <v/>
      </c>
      <c r="P2425" s="58" t="str">
        <f>IF(B2425&lt;&gt;"",IF(OR(D2425&gt;0,G2425&gt;0),COUNTIF($B$2:B2425,B2425),COUNTIFS($B$2:B2425,B2425,$E$2:E2425,"&gt;0")),"")</f>
        <v/>
      </c>
    </row>
    <row r="2426" spans="1:16" x14ac:dyDescent="0.35">
      <c r="A2426" s="51" t="str">
        <f t="shared" si="111"/>
        <v/>
      </c>
      <c r="B2426" s="102"/>
      <c r="C2426" s="4"/>
      <c r="D2426" s="14"/>
      <c r="E2426" s="14"/>
      <c r="F2426" s="14"/>
      <c r="G2426" s="82"/>
      <c r="H2426" s="107" t="str">
        <f>IF(B2426&lt;&gt;"",IF(OR(O2426=0,O2426=999),"",SUMIFS($E$2:E2426,$A$2:A2426,A2426)-SUMIFS($F$2:F2426,$A$2:A2426,A2426)),"")</f>
        <v/>
      </c>
      <c r="I2426" s="109" t="str">
        <f t="shared" si="113"/>
        <v/>
      </c>
      <c r="J2426" s="113"/>
      <c r="K2426" s="90"/>
      <c r="L2426" s="73"/>
      <c r="M2426" s="69" t="str">
        <f>IF(C2426&lt;&gt;"",DailyLog!$S$3,"")</f>
        <v/>
      </c>
      <c r="N2426" s="56" t="str">
        <f t="shared" si="112"/>
        <v/>
      </c>
      <c r="O2426" s="53" t="str">
        <f>IF($B2426&lt;&gt;"",IF(ISNUMBER(_xlfn.XMATCH($B2426,Language!$A$6:$E$6)),0,IF(ISNUMBER(_xlfn.XMATCH($B2426,Language!$A$29:$E$29)),'Lista de Prestatarios'!$B$3,VLOOKUP(B2426,'Lista de Prestatarios'!$A$2:$B$500,2,FALSE))),"")</f>
        <v/>
      </c>
      <c r="P2426" s="58" t="str">
        <f>IF(B2426&lt;&gt;"",IF(OR(D2426&gt;0,G2426&gt;0),COUNTIF($B$2:B2426,B2426),COUNTIFS($B$2:B2426,B2426,$E$2:E2426,"&gt;0")),"")</f>
        <v/>
      </c>
    </row>
    <row r="2427" spans="1:16" x14ac:dyDescent="0.35">
      <c r="A2427" s="51" t="str">
        <f t="shared" si="111"/>
        <v/>
      </c>
      <c r="B2427" s="102"/>
      <c r="C2427" s="4"/>
      <c r="D2427" s="14"/>
      <c r="E2427" s="14"/>
      <c r="F2427" s="14"/>
      <c r="G2427" s="82"/>
      <c r="H2427" s="107" t="str">
        <f>IF(B2427&lt;&gt;"",IF(OR(O2427=0,O2427=999),"",SUMIFS($E$2:E2427,$A$2:A2427,A2427)-SUMIFS($F$2:F2427,$A$2:A2427,A2427)),"")</f>
        <v/>
      </c>
      <c r="I2427" s="109" t="str">
        <f t="shared" si="113"/>
        <v/>
      </c>
      <c r="J2427" s="113"/>
      <c r="K2427" s="90"/>
      <c r="L2427" s="73"/>
      <c r="M2427" s="69" t="str">
        <f>IF(C2427&lt;&gt;"",DailyLog!$S$3,"")</f>
        <v/>
      </c>
      <c r="N2427" s="56" t="str">
        <f t="shared" si="112"/>
        <v/>
      </c>
      <c r="O2427" s="53" t="str">
        <f>IF($B2427&lt;&gt;"",IF(ISNUMBER(_xlfn.XMATCH($B2427,Language!$A$6:$E$6)),0,IF(ISNUMBER(_xlfn.XMATCH($B2427,Language!$A$29:$E$29)),'Lista de Prestatarios'!$B$3,VLOOKUP(B2427,'Lista de Prestatarios'!$A$2:$B$500,2,FALSE))),"")</f>
        <v/>
      </c>
      <c r="P2427" s="58" t="str">
        <f>IF(B2427&lt;&gt;"",IF(OR(D2427&gt;0,G2427&gt;0),COUNTIF($B$2:B2427,B2427),COUNTIFS($B$2:B2427,B2427,$E$2:E2427,"&gt;0")),"")</f>
        <v/>
      </c>
    </row>
    <row r="2428" spans="1:16" x14ac:dyDescent="0.35">
      <c r="A2428" s="51" t="str">
        <f t="shared" si="111"/>
        <v/>
      </c>
      <c r="B2428" s="102"/>
      <c r="C2428" s="4"/>
      <c r="D2428" s="14"/>
      <c r="E2428" s="14"/>
      <c r="F2428" s="14"/>
      <c r="G2428" s="82"/>
      <c r="H2428" s="107" t="str">
        <f>IF(B2428&lt;&gt;"",IF(OR(O2428=0,O2428=999),"",SUMIFS($E$2:E2428,$A$2:A2428,A2428)-SUMIFS($F$2:F2428,$A$2:A2428,A2428)),"")</f>
        <v/>
      </c>
      <c r="I2428" s="109" t="str">
        <f t="shared" si="113"/>
        <v/>
      </c>
      <c r="J2428" s="113"/>
      <c r="K2428" s="90"/>
      <c r="L2428" s="73"/>
      <c r="M2428" s="69" t="str">
        <f>IF(C2428&lt;&gt;"",DailyLog!$S$3,"")</f>
        <v/>
      </c>
      <c r="N2428" s="56" t="str">
        <f t="shared" si="112"/>
        <v/>
      </c>
      <c r="O2428" s="53" t="str">
        <f>IF($B2428&lt;&gt;"",IF(ISNUMBER(_xlfn.XMATCH($B2428,Language!$A$6:$E$6)),0,IF(ISNUMBER(_xlfn.XMATCH($B2428,Language!$A$29:$E$29)),'Lista de Prestatarios'!$B$3,VLOOKUP(B2428,'Lista de Prestatarios'!$A$2:$B$500,2,FALSE))),"")</f>
        <v/>
      </c>
      <c r="P2428" s="58" t="str">
        <f>IF(B2428&lt;&gt;"",IF(OR(D2428&gt;0,G2428&gt;0),COUNTIF($B$2:B2428,B2428),COUNTIFS($B$2:B2428,B2428,$E$2:E2428,"&gt;0")),"")</f>
        <v/>
      </c>
    </row>
    <row r="2429" spans="1:16" x14ac:dyDescent="0.35">
      <c r="A2429" s="51" t="str">
        <f t="shared" si="111"/>
        <v/>
      </c>
      <c r="B2429" s="102"/>
      <c r="C2429" s="4"/>
      <c r="D2429" s="14"/>
      <c r="E2429" s="14"/>
      <c r="F2429" s="14"/>
      <c r="G2429" s="82"/>
      <c r="H2429" s="107" t="str">
        <f>IF(B2429&lt;&gt;"",IF(OR(O2429=0,O2429=999),"",SUMIFS($E$2:E2429,$A$2:A2429,A2429)-SUMIFS($F$2:F2429,$A$2:A2429,A2429)),"")</f>
        <v/>
      </c>
      <c r="I2429" s="109" t="str">
        <f t="shared" si="113"/>
        <v/>
      </c>
      <c r="J2429" s="113"/>
      <c r="K2429" s="90"/>
      <c r="L2429" s="73"/>
      <c r="M2429" s="69" t="str">
        <f>IF(C2429&lt;&gt;"",DailyLog!$S$3,"")</f>
        <v/>
      </c>
      <c r="N2429" s="56" t="str">
        <f t="shared" si="112"/>
        <v/>
      </c>
      <c r="O2429" s="53" t="str">
        <f>IF($B2429&lt;&gt;"",IF(ISNUMBER(_xlfn.XMATCH($B2429,Language!$A$6:$E$6)),0,IF(ISNUMBER(_xlfn.XMATCH($B2429,Language!$A$29:$E$29)),'Lista de Prestatarios'!$B$3,VLOOKUP(B2429,'Lista de Prestatarios'!$A$2:$B$500,2,FALSE))),"")</f>
        <v/>
      </c>
      <c r="P2429" s="58" t="str">
        <f>IF(B2429&lt;&gt;"",IF(OR(D2429&gt;0,G2429&gt;0),COUNTIF($B$2:B2429,B2429),COUNTIFS($B$2:B2429,B2429,$E$2:E2429,"&gt;0")),"")</f>
        <v/>
      </c>
    </row>
    <row r="2430" spans="1:16" x14ac:dyDescent="0.35">
      <c r="A2430" s="51" t="str">
        <f t="shared" si="111"/>
        <v/>
      </c>
      <c r="B2430" s="102"/>
      <c r="C2430" s="4"/>
      <c r="D2430" s="14"/>
      <c r="E2430" s="14"/>
      <c r="F2430" s="14"/>
      <c r="G2430" s="82"/>
      <c r="H2430" s="107" t="str">
        <f>IF(B2430&lt;&gt;"",IF(OR(O2430=0,O2430=999),"",SUMIFS($E$2:E2430,$A$2:A2430,A2430)-SUMIFS($F$2:F2430,$A$2:A2430,A2430)),"")</f>
        <v/>
      </c>
      <c r="I2430" s="109" t="str">
        <f t="shared" si="113"/>
        <v/>
      </c>
      <c r="J2430" s="113"/>
      <c r="K2430" s="90"/>
      <c r="L2430" s="73"/>
      <c r="M2430" s="69" t="str">
        <f>IF(C2430&lt;&gt;"",DailyLog!$S$3,"")</f>
        <v/>
      </c>
      <c r="N2430" s="56" t="str">
        <f t="shared" si="112"/>
        <v/>
      </c>
      <c r="O2430" s="53" t="str">
        <f>IF($B2430&lt;&gt;"",IF(ISNUMBER(_xlfn.XMATCH($B2430,Language!$A$6:$E$6)),0,IF(ISNUMBER(_xlfn.XMATCH($B2430,Language!$A$29:$E$29)),'Lista de Prestatarios'!$B$3,VLOOKUP(B2430,'Lista de Prestatarios'!$A$2:$B$500,2,FALSE))),"")</f>
        <v/>
      </c>
      <c r="P2430" s="58" t="str">
        <f>IF(B2430&lt;&gt;"",IF(OR(D2430&gt;0,G2430&gt;0),COUNTIF($B$2:B2430,B2430),COUNTIFS($B$2:B2430,B2430,$E$2:E2430,"&gt;0")),"")</f>
        <v/>
      </c>
    </row>
    <row r="2431" spans="1:16" x14ac:dyDescent="0.35">
      <c r="A2431" s="51" t="str">
        <f t="shared" si="111"/>
        <v/>
      </c>
      <c r="B2431" s="102"/>
      <c r="C2431" s="4"/>
      <c r="D2431" s="14"/>
      <c r="E2431" s="14"/>
      <c r="F2431" s="14"/>
      <c r="G2431" s="82"/>
      <c r="H2431" s="107" t="str">
        <f>IF(B2431&lt;&gt;"",IF(OR(O2431=0,O2431=999),"",SUMIFS($E$2:E2431,$A$2:A2431,A2431)-SUMIFS($F$2:F2431,$A$2:A2431,A2431)),"")</f>
        <v/>
      </c>
      <c r="I2431" s="109" t="str">
        <f t="shared" si="113"/>
        <v/>
      </c>
      <c r="J2431" s="113"/>
      <c r="K2431" s="90"/>
      <c r="L2431" s="73"/>
      <c r="M2431" s="69" t="str">
        <f>IF(C2431&lt;&gt;"",DailyLog!$S$3,"")</f>
        <v/>
      </c>
      <c r="N2431" s="56" t="str">
        <f t="shared" si="112"/>
        <v/>
      </c>
      <c r="O2431" s="53" t="str">
        <f>IF($B2431&lt;&gt;"",IF(ISNUMBER(_xlfn.XMATCH($B2431,Language!$A$6:$E$6)),0,IF(ISNUMBER(_xlfn.XMATCH($B2431,Language!$A$29:$E$29)),'Lista de Prestatarios'!$B$3,VLOOKUP(B2431,'Lista de Prestatarios'!$A$2:$B$500,2,FALSE))),"")</f>
        <v/>
      </c>
      <c r="P2431" s="58" t="str">
        <f>IF(B2431&lt;&gt;"",IF(OR(D2431&gt;0,G2431&gt;0),COUNTIF($B$2:B2431,B2431),COUNTIFS($B$2:B2431,B2431,$E$2:E2431,"&gt;0")),"")</f>
        <v/>
      </c>
    </row>
    <row r="2432" spans="1:16" x14ac:dyDescent="0.35">
      <c r="A2432" s="51" t="str">
        <f t="shared" si="111"/>
        <v/>
      </c>
      <c r="B2432" s="102"/>
      <c r="C2432" s="4"/>
      <c r="D2432" s="14"/>
      <c r="E2432" s="14"/>
      <c r="F2432" s="14"/>
      <c r="G2432" s="82"/>
      <c r="H2432" s="107" t="str">
        <f>IF(B2432&lt;&gt;"",IF(OR(O2432=0,O2432=999),"",SUMIFS($E$2:E2432,$A$2:A2432,A2432)-SUMIFS($F$2:F2432,$A$2:A2432,A2432)),"")</f>
        <v/>
      </c>
      <c r="I2432" s="109" t="str">
        <f t="shared" si="113"/>
        <v/>
      </c>
      <c r="J2432" s="113"/>
      <c r="K2432" s="90"/>
      <c r="L2432" s="73"/>
      <c r="M2432" s="69" t="str">
        <f>IF(C2432&lt;&gt;"",DailyLog!$S$3,"")</f>
        <v/>
      </c>
      <c r="N2432" s="56" t="str">
        <f t="shared" si="112"/>
        <v/>
      </c>
      <c r="O2432" s="53" t="str">
        <f>IF($B2432&lt;&gt;"",IF(ISNUMBER(_xlfn.XMATCH($B2432,Language!$A$6:$E$6)),0,IF(ISNUMBER(_xlfn.XMATCH($B2432,Language!$A$29:$E$29)),'Lista de Prestatarios'!$B$3,VLOOKUP(B2432,'Lista de Prestatarios'!$A$2:$B$500,2,FALSE))),"")</f>
        <v/>
      </c>
      <c r="P2432" s="58" t="str">
        <f>IF(B2432&lt;&gt;"",IF(OR(D2432&gt;0,G2432&gt;0),COUNTIF($B$2:B2432,B2432),COUNTIFS($B$2:B2432,B2432,$E$2:E2432,"&gt;0")),"")</f>
        <v/>
      </c>
    </row>
    <row r="2433" spans="1:16" x14ac:dyDescent="0.35">
      <c r="A2433" s="51" t="str">
        <f t="shared" si="111"/>
        <v/>
      </c>
      <c r="B2433" s="102"/>
      <c r="C2433" s="4"/>
      <c r="D2433" s="14"/>
      <c r="E2433" s="14"/>
      <c r="F2433" s="14"/>
      <c r="G2433" s="82"/>
      <c r="H2433" s="107" t="str">
        <f>IF(B2433&lt;&gt;"",IF(OR(O2433=0,O2433=999),"",SUMIFS($E$2:E2433,$A$2:A2433,A2433)-SUMIFS($F$2:F2433,$A$2:A2433,A2433)),"")</f>
        <v/>
      </c>
      <c r="I2433" s="109" t="str">
        <f t="shared" si="113"/>
        <v/>
      </c>
      <c r="J2433" s="113"/>
      <c r="K2433" s="90"/>
      <c r="L2433" s="73"/>
      <c r="M2433" s="69" t="str">
        <f>IF(C2433&lt;&gt;"",DailyLog!$S$3,"")</f>
        <v/>
      </c>
      <c r="N2433" s="56" t="str">
        <f t="shared" si="112"/>
        <v/>
      </c>
      <c r="O2433" s="53" t="str">
        <f>IF($B2433&lt;&gt;"",IF(ISNUMBER(_xlfn.XMATCH($B2433,Language!$A$6:$E$6)),0,IF(ISNUMBER(_xlfn.XMATCH($B2433,Language!$A$29:$E$29)),'Lista de Prestatarios'!$B$3,VLOOKUP(B2433,'Lista de Prestatarios'!$A$2:$B$500,2,FALSE))),"")</f>
        <v/>
      </c>
      <c r="P2433" s="58" t="str">
        <f>IF(B2433&lt;&gt;"",IF(OR(D2433&gt;0,G2433&gt;0),COUNTIF($B$2:B2433,B2433),COUNTIFS($B$2:B2433,B2433,$E$2:E2433,"&gt;0")),"")</f>
        <v/>
      </c>
    </row>
    <row r="2434" spans="1:16" x14ac:dyDescent="0.35">
      <c r="A2434" s="51" t="str">
        <f t="shared" ref="A2434:A2497" si="114">IF(B2434&lt;&gt;"",O2434&amp;"."&amp;P2434,"")</f>
        <v/>
      </c>
      <c r="B2434" s="102"/>
      <c r="C2434" s="4"/>
      <c r="D2434" s="14"/>
      <c r="E2434" s="14"/>
      <c r="F2434" s="14"/>
      <c r="G2434" s="82"/>
      <c r="H2434" s="107" t="str">
        <f>IF(B2434&lt;&gt;"",IF(OR(O2434=0,O2434=999),"",SUMIFS($E$2:E2434,$A$2:A2434,A2434)-SUMIFS($F$2:F2434,$A$2:A2434,A2434)),"")</f>
        <v/>
      </c>
      <c r="I2434" s="109" t="str">
        <f t="shared" si="113"/>
        <v/>
      </c>
      <c r="J2434" s="113"/>
      <c r="K2434" s="90"/>
      <c r="L2434" s="73"/>
      <c r="M2434" s="69" t="str">
        <f>IF(C2434&lt;&gt;"",DailyLog!$S$3,"")</f>
        <v/>
      </c>
      <c r="N2434" s="56" t="str">
        <f t="shared" ref="N2434:N2497" si="115">IF(B2434&lt;&gt;"",COUNT(D2434:G2434),"")</f>
        <v/>
      </c>
      <c r="O2434" s="53" t="str">
        <f>IF($B2434&lt;&gt;"",IF(ISNUMBER(_xlfn.XMATCH($B2434,Language!$A$6:$E$6)),0,IF(ISNUMBER(_xlfn.XMATCH($B2434,Language!$A$29:$E$29)),'Lista de Prestatarios'!$B$3,VLOOKUP(B2434,'Lista de Prestatarios'!$A$2:$B$500,2,FALSE))),"")</f>
        <v/>
      </c>
      <c r="P2434" s="58" t="str">
        <f>IF(B2434&lt;&gt;"",IF(OR(D2434&gt;0,G2434&gt;0),COUNTIF($B$2:B2434,B2434),COUNTIFS($B$2:B2434,B2434,$E$2:E2434,"&gt;0")),"")</f>
        <v/>
      </c>
    </row>
    <row r="2435" spans="1:16" x14ac:dyDescent="0.35">
      <c r="A2435" s="51" t="str">
        <f t="shared" si="114"/>
        <v/>
      </c>
      <c r="B2435" s="102"/>
      <c r="C2435" s="4"/>
      <c r="D2435" s="14"/>
      <c r="E2435" s="14"/>
      <c r="F2435" s="14"/>
      <c r="G2435" s="82"/>
      <c r="H2435" s="107" t="str">
        <f>IF(B2435&lt;&gt;"",IF(OR(O2435=0,O2435=999),"",SUMIFS($E$2:E2435,$A$2:A2435,A2435)-SUMIFS($F$2:F2435,$A$2:A2435,A2435)),"")</f>
        <v/>
      </c>
      <c r="I2435" s="109" t="str">
        <f t="shared" si="113"/>
        <v/>
      </c>
      <c r="J2435" s="113"/>
      <c r="K2435" s="90"/>
      <c r="L2435" s="73"/>
      <c r="M2435" s="69" t="str">
        <f>IF(C2435&lt;&gt;"",DailyLog!$S$3,"")</f>
        <v/>
      </c>
      <c r="N2435" s="56" t="str">
        <f t="shared" si="115"/>
        <v/>
      </c>
      <c r="O2435" s="53" t="str">
        <f>IF($B2435&lt;&gt;"",IF(ISNUMBER(_xlfn.XMATCH($B2435,Language!$A$6:$E$6)),0,IF(ISNUMBER(_xlfn.XMATCH($B2435,Language!$A$29:$E$29)),'Lista de Prestatarios'!$B$3,VLOOKUP(B2435,'Lista de Prestatarios'!$A$2:$B$500,2,FALSE))),"")</f>
        <v/>
      </c>
      <c r="P2435" s="58" t="str">
        <f>IF(B2435&lt;&gt;"",IF(OR(D2435&gt;0,G2435&gt;0),COUNTIF($B$2:B2435,B2435),COUNTIFS($B$2:B2435,B2435,$E$2:E2435,"&gt;0")),"")</f>
        <v/>
      </c>
    </row>
    <row r="2436" spans="1:16" x14ac:dyDescent="0.35">
      <c r="A2436" s="51" t="str">
        <f t="shared" si="114"/>
        <v/>
      </c>
      <c r="B2436" s="102"/>
      <c r="C2436" s="4"/>
      <c r="D2436" s="14"/>
      <c r="E2436" s="14"/>
      <c r="F2436" s="14"/>
      <c r="G2436" s="82"/>
      <c r="H2436" s="107" t="str">
        <f>IF(B2436&lt;&gt;"",IF(OR(O2436=0,O2436=999),"",SUMIFS($E$2:E2436,$A$2:A2436,A2436)-SUMIFS($F$2:F2436,$A$2:A2436,A2436)),"")</f>
        <v/>
      </c>
      <c r="I2436" s="109" t="str">
        <f t="shared" ref="I2436:I2499" si="116">IF(B2436&lt;&gt;"",I2435+D2436-E2436+F2436-G2436,"")</f>
        <v/>
      </c>
      <c r="J2436" s="113"/>
      <c r="K2436" s="90"/>
      <c r="L2436" s="73"/>
      <c r="M2436" s="69" t="str">
        <f>IF(C2436&lt;&gt;"",DailyLog!$S$3,"")</f>
        <v/>
      </c>
      <c r="N2436" s="56" t="str">
        <f t="shared" si="115"/>
        <v/>
      </c>
      <c r="O2436" s="53" t="str">
        <f>IF($B2436&lt;&gt;"",IF(ISNUMBER(_xlfn.XMATCH($B2436,Language!$A$6:$E$6)),0,IF(ISNUMBER(_xlfn.XMATCH($B2436,Language!$A$29:$E$29)),'Lista de Prestatarios'!$B$3,VLOOKUP(B2436,'Lista de Prestatarios'!$A$2:$B$500,2,FALSE))),"")</f>
        <v/>
      </c>
      <c r="P2436" s="58" t="str">
        <f>IF(B2436&lt;&gt;"",IF(OR(D2436&gt;0,G2436&gt;0),COUNTIF($B$2:B2436,B2436),COUNTIFS($B$2:B2436,B2436,$E$2:E2436,"&gt;0")),"")</f>
        <v/>
      </c>
    </row>
    <row r="2437" spans="1:16" x14ac:dyDescent="0.35">
      <c r="A2437" s="51" t="str">
        <f t="shared" si="114"/>
        <v/>
      </c>
      <c r="B2437" s="102"/>
      <c r="C2437" s="4"/>
      <c r="D2437" s="14"/>
      <c r="E2437" s="14"/>
      <c r="F2437" s="14"/>
      <c r="G2437" s="82"/>
      <c r="H2437" s="107" t="str">
        <f>IF(B2437&lt;&gt;"",IF(OR(O2437=0,O2437=999),"",SUMIFS($E$2:E2437,$A$2:A2437,A2437)-SUMIFS($F$2:F2437,$A$2:A2437,A2437)),"")</f>
        <v/>
      </c>
      <c r="I2437" s="109" t="str">
        <f t="shared" si="116"/>
        <v/>
      </c>
      <c r="J2437" s="113"/>
      <c r="K2437" s="90"/>
      <c r="L2437" s="73"/>
      <c r="M2437" s="69" t="str">
        <f>IF(C2437&lt;&gt;"",DailyLog!$S$3,"")</f>
        <v/>
      </c>
      <c r="N2437" s="56" t="str">
        <f t="shared" si="115"/>
        <v/>
      </c>
      <c r="O2437" s="53" t="str">
        <f>IF($B2437&lt;&gt;"",IF(ISNUMBER(_xlfn.XMATCH($B2437,Language!$A$6:$E$6)),0,IF(ISNUMBER(_xlfn.XMATCH($B2437,Language!$A$29:$E$29)),'Lista de Prestatarios'!$B$3,VLOOKUP(B2437,'Lista de Prestatarios'!$A$2:$B$500,2,FALSE))),"")</f>
        <v/>
      </c>
      <c r="P2437" s="58" t="str">
        <f>IF(B2437&lt;&gt;"",IF(OR(D2437&gt;0,G2437&gt;0),COUNTIF($B$2:B2437,B2437),COUNTIFS($B$2:B2437,B2437,$E$2:E2437,"&gt;0")),"")</f>
        <v/>
      </c>
    </row>
    <row r="2438" spans="1:16" x14ac:dyDescent="0.35">
      <c r="A2438" s="51" t="str">
        <f t="shared" si="114"/>
        <v/>
      </c>
      <c r="B2438" s="102"/>
      <c r="C2438" s="4"/>
      <c r="D2438" s="14"/>
      <c r="E2438" s="14"/>
      <c r="F2438" s="14"/>
      <c r="G2438" s="82"/>
      <c r="H2438" s="107" t="str">
        <f>IF(B2438&lt;&gt;"",IF(OR(O2438=0,O2438=999),"",SUMIFS($E$2:E2438,$A$2:A2438,A2438)-SUMIFS($F$2:F2438,$A$2:A2438,A2438)),"")</f>
        <v/>
      </c>
      <c r="I2438" s="109" t="str">
        <f t="shared" si="116"/>
        <v/>
      </c>
      <c r="J2438" s="113"/>
      <c r="K2438" s="90"/>
      <c r="L2438" s="73"/>
      <c r="M2438" s="69" t="str">
        <f>IF(C2438&lt;&gt;"",DailyLog!$S$3,"")</f>
        <v/>
      </c>
      <c r="N2438" s="56" t="str">
        <f t="shared" si="115"/>
        <v/>
      </c>
      <c r="O2438" s="53" t="str">
        <f>IF($B2438&lt;&gt;"",IF(ISNUMBER(_xlfn.XMATCH($B2438,Language!$A$6:$E$6)),0,IF(ISNUMBER(_xlfn.XMATCH($B2438,Language!$A$29:$E$29)),'Lista de Prestatarios'!$B$3,VLOOKUP(B2438,'Lista de Prestatarios'!$A$2:$B$500,2,FALSE))),"")</f>
        <v/>
      </c>
      <c r="P2438" s="58" t="str">
        <f>IF(B2438&lt;&gt;"",IF(OR(D2438&gt;0,G2438&gt;0),COUNTIF($B$2:B2438,B2438),COUNTIFS($B$2:B2438,B2438,$E$2:E2438,"&gt;0")),"")</f>
        <v/>
      </c>
    </row>
    <row r="2439" spans="1:16" x14ac:dyDescent="0.35">
      <c r="A2439" s="51" t="str">
        <f t="shared" si="114"/>
        <v/>
      </c>
      <c r="B2439" s="102"/>
      <c r="C2439" s="4"/>
      <c r="D2439" s="14"/>
      <c r="E2439" s="14"/>
      <c r="F2439" s="14"/>
      <c r="G2439" s="82"/>
      <c r="H2439" s="107" t="str">
        <f>IF(B2439&lt;&gt;"",IF(OR(O2439=0,O2439=999),"",SUMIFS($E$2:E2439,$A$2:A2439,A2439)-SUMIFS($F$2:F2439,$A$2:A2439,A2439)),"")</f>
        <v/>
      </c>
      <c r="I2439" s="109" t="str">
        <f t="shared" si="116"/>
        <v/>
      </c>
      <c r="J2439" s="113"/>
      <c r="K2439" s="90"/>
      <c r="L2439" s="73"/>
      <c r="M2439" s="69" t="str">
        <f>IF(C2439&lt;&gt;"",DailyLog!$S$3,"")</f>
        <v/>
      </c>
      <c r="N2439" s="56" t="str">
        <f t="shared" si="115"/>
        <v/>
      </c>
      <c r="O2439" s="53" t="str">
        <f>IF($B2439&lt;&gt;"",IF(ISNUMBER(_xlfn.XMATCH($B2439,Language!$A$6:$E$6)),0,IF(ISNUMBER(_xlfn.XMATCH($B2439,Language!$A$29:$E$29)),'Lista de Prestatarios'!$B$3,VLOOKUP(B2439,'Lista de Prestatarios'!$A$2:$B$500,2,FALSE))),"")</f>
        <v/>
      </c>
      <c r="P2439" s="58" t="str">
        <f>IF(B2439&lt;&gt;"",IF(OR(D2439&gt;0,G2439&gt;0),COUNTIF($B$2:B2439,B2439),COUNTIFS($B$2:B2439,B2439,$E$2:E2439,"&gt;0")),"")</f>
        <v/>
      </c>
    </row>
    <row r="2440" spans="1:16" x14ac:dyDescent="0.35">
      <c r="A2440" s="51" t="str">
        <f t="shared" si="114"/>
        <v/>
      </c>
      <c r="B2440" s="102"/>
      <c r="C2440" s="4"/>
      <c r="D2440" s="14"/>
      <c r="E2440" s="14"/>
      <c r="F2440" s="14"/>
      <c r="G2440" s="82"/>
      <c r="H2440" s="107" t="str">
        <f>IF(B2440&lt;&gt;"",IF(OR(O2440=0,O2440=999),"",SUMIFS($E$2:E2440,$A$2:A2440,A2440)-SUMIFS($F$2:F2440,$A$2:A2440,A2440)),"")</f>
        <v/>
      </c>
      <c r="I2440" s="109" t="str">
        <f t="shared" si="116"/>
        <v/>
      </c>
      <c r="J2440" s="113"/>
      <c r="K2440" s="90"/>
      <c r="L2440" s="73"/>
      <c r="M2440" s="69" t="str">
        <f>IF(C2440&lt;&gt;"",DailyLog!$S$3,"")</f>
        <v/>
      </c>
      <c r="N2440" s="56" t="str">
        <f t="shared" si="115"/>
        <v/>
      </c>
      <c r="O2440" s="53" t="str">
        <f>IF($B2440&lt;&gt;"",IF(ISNUMBER(_xlfn.XMATCH($B2440,Language!$A$6:$E$6)),0,IF(ISNUMBER(_xlfn.XMATCH($B2440,Language!$A$29:$E$29)),'Lista de Prestatarios'!$B$3,VLOOKUP(B2440,'Lista de Prestatarios'!$A$2:$B$500,2,FALSE))),"")</f>
        <v/>
      </c>
      <c r="P2440" s="58" t="str">
        <f>IF(B2440&lt;&gt;"",IF(OR(D2440&gt;0,G2440&gt;0),COUNTIF($B$2:B2440,B2440),COUNTIFS($B$2:B2440,B2440,$E$2:E2440,"&gt;0")),"")</f>
        <v/>
      </c>
    </row>
    <row r="2441" spans="1:16" x14ac:dyDescent="0.35">
      <c r="A2441" s="51" t="str">
        <f t="shared" si="114"/>
        <v/>
      </c>
      <c r="B2441" s="102"/>
      <c r="C2441" s="4"/>
      <c r="D2441" s="14"/>
      <c r="E2441" s="14"/>
      <c r="F2441" s="14"/>
      <c r="G2441" s="82"/>
      <c r="H2441" s="107" t="str">
        <f>IF(B2441&lt;&gt;"",IF(OR(O2441=0,O2441=999),"",SUMIFS($E$2:E2441,$A$2:A2441,A2441)-SUMIFS($F$2:F2441,$A$2:A2441,A2441)),"")</f>
        <v/>
      </c>
      <c r="I2441" s="109" t="str">
        <f t="shared" si="116"/>
        <v/>
      </c>
      <c r="J2441" s="113"/>
      <c r="K2441" s="90"/>
      <c r="L2441" s="73"/>
      <c r="M2441" s="69" t="str">
        <f>IF(C2441&lt;&gt;"",DailyLog!$S$3,"")</f>
        <v/>
      </c>
      <c r="N2441" s="56" t="str">
        <f t="shared" si="115"/>
        <v/>
      </c>
      <c r="O2441" s="53" t="str">
        <f>IF($B2441&lt;&gt;"",IF(ISNUMBER(_xlfn.XMATCH($B2441,Language!$A$6:$E$6)),0,IF(ISNUMBER(_xlfn.XMATCH($B2441,Language!$A$29:$E$29)),'Lista de Prestatarios'!$B$3,VLOOKUP(B2441,'Lista de Prestatarios'!$A$2:$B$500,2,FALSE))),"")</f>
        <v/>
      </c>
      <c r="P2441" s="58" t="str">
        <f>IF(B2441&lt;&gt;"",IF(OR(D2441&gt;0,G2441&gt;0),COUNTIF($B$2:B2441,B2441),COUNTIFS($B$2:B2441,B2441,$E$2:E2441,"&gt;0")),"")</f>
        <v/>
      </c>
    </row>
    <row r="2442" spans="1:16" x14ac:dyDescent="0.35">
      <c r="A2442" s="51" t="str">
        <f t="shared" si="114"/>
        <v/>
      </c>
      <c r="B2442" s="102"/>
      <c r="C2442" s="4"/>
      <c r="D2442" s="14"/>
      <c r="E2442" s="14"/>
      <c r="F2442" s="14"/>
      <c r="G2442" s="82"/>
      <c r="H2442" s="107" t="str">
        <f>IF(B2442&lt;&gt;"",IF(OR(O2442=0,O2442=999),"",SUMIFS($E$2:E2442,$A$2:A2442,A2442)-SUMIFS($F$2:F2442,$A$2:A2442,A2442)),"")</f>
        <v/>
      </c>
      <c r="I2442" s="109" t="str">
        <f t="shared" si="116"/>
        <v/>
      </c>
      <c r="J2442" s="113"/>
      <c r="K2442" s="90"/>
      <c r="L2442" s="73"/>
      <c r="M2442" s="69" t="str">
        <f>IF(C2442&lt;&gt;"",DailyLog!$S$3,"")</f>
        <v/>
      </c>
      <c r="N2442" s="56" t="str">
        <f t="shared" si="115"/>
        <v/>
      </c>
      <c r="O2442" s="53" t="str">
        <f>IF($B2442&lt;&gt;"",IF(ISNUMBER(_xlfn.XMATCH($B2442,Language!$A$6:$E$6)),0,IF(ISNUMBER(_xlfn.XMATCH($B2442,Language!$A$29:$E$29)),'Lista de Prestatarios'!$B$3,VLOOKUP(B2442,'Lista de Prestatarios'!$A$2:$B$500,2,FALSE))),"")</f>
        <v/>
      </c>
      <c r="P2442" s="58" t="str">
        <f>IF(B2442&lt;&gt;"",IF(OR(D2442&gt;0,G2442&gt;0),COUNTIF($B$2:B2442,B2442),COUNTIFS($B$2:B2442,B2442,$E$2:E2442,"&gt;0")),"")</f>
        <v/>
      </c>
    </row>
    <row r="2443" spans="1:16" x14ac:dyDescent="0.35">
      <c r="A2443" s="51" t="str">
        <f t="shared" si="114"/>
        <v/>
      </c>
      <c r="B2443" s="102"/>
      <c r="C2443" s="4"/>
      <c r="D2443" s="14"/>
      <c r="E2443" s="14"/>
      <c r="F2443" s="14"/>
      <c r="G2443" s="82"/>
      <c r="H2443" s="107" t="str">
        <f>IF(B2443&lt;&gt;"",IF(OR(O2443=0,O2443=999),"",SUMIFS($E$2:E2443,$A$2:A2443,A2443)-SUMIFS($F$2:F2443,$A$2:A2443,A2443)),"")</f>
        <v/>
      </c>
      <c r="I2443" s="109" t="str">
        <f t="shared" si="116"/>
        <v/>
      </c>
      <c r="J2443" s="113"/>
      <c r="K2443" s="90"/>
      <c r="L2443" s="73"/>
      <c r="M2443" s="69" t="str">
        <f>IF(C2443&lt;&gt;"",DailyLog!$S$3,"")</f>
        <v/>
      </c>
      <c r="N2443" s="56" t="str">
        <f t="shared" si="115"/>
        <v/>
      </c>
      <c r="O2443" s="53" t="str">
        <f>IF($B2443&lt;&gt;"",IF(ISNUMBER(_xlfn.XMATCH($B2443,Language!$A$6:$E$6)),0,IF(ISNUMBER(_xlfn.XMATCH($B2443,Language!$A$29:$E$29)),'Lista de Prestatarios'!$B$3,VLOOKUP(B2443,'Lista de Prestatarios'!$A$2:$B$500,2,FALSE))),"")</f>
        <v/>
      </c>
      <c r="P2443" s="58" t="str">
        <f>IF(B2443&lt;&gt;"",IF(OR(D2443&gt;0,G2443&gt;0),COUNTIF($B$2:B2443,B2443),COUNTIFS($B$2:B2443,B2443,$E$2:E2443,"&gt;0")),"")</f>
        <v/>
      </c>
    </row>
    <row r="2444" spans="1:16" x14ac:dyDescent="0.35">
      <c r="A2444" s="51" t="str">
        <f t="shared" si="114"/>
        <v/>
      </c>
      <c r="B2444" s="102"/>
      <c r="C2444" s="4"/>
      <c r="D2444" s="14"/>
      <c r="E2444" s="14"/>
      <c r="F2444" s="14"/>
      <c r="G2444" s="82"/>
      <c r="H2444" s="107" t="str">
        <f>IF(B2444&lt;&gt;"",IF(OR(O2444=0,O2444=999),"",SUMIFS($E$2:E2444,$A$2:A2444,A2444)-SUMIFS($F$2:F2444,$A$2:A2444,A2444)),"")</f>
        <v/>
      </c>
      <c r="I2444" s="109" t="str">
        <f t="shared" si="116"/>
        <v/>
      </c>
      <c r="J2444" s="113"/>
      <c r="K2444" s="90"/>
      <c r="L2444" s="73"/>
      <c r="M2444" s="69" t="str">
        <f>IF(C2444&lt;&gt;"",DailyLog!$S$3,"")</f>
        <v/>
      </c>
      <c r="N2444" s="56" t="str">
        <f t="shared" si="115"/>
        <v/>
      </c>
      <c r="O2444" s="53" t="str">
        <f>IF($B2444&lt;&gt;"",IF(ISNUMBER(_xlfn.XMATCH($B2444,Language!$A$6:$E$6)),0,IF(ISNUMBER(_xlfn.XMATCH($B2444,Language!$A$29:$E$29)),'Lista de Prestatarios'!$B$3,VLOOKUP(B2444,'Lista de Prestatarios'!$A$2:$B$500,2,FALSE))),"")</f>
        <v/>
      </c>
      <c r="P2444" s="58" t="str">
        <f>IF(B2444&lt;&gt;"",IF(OR(D2444&gt;0,G2444&gt;0),COUNTIF($B$2:B2444,B2444),COUNTIFS($B$2:B2444,B2444,$E$2:E2444,"&gt;0")),"")</f>
        <v/>
      </c>
    </row>
    <row r="2445" spans="1:16" x14ac:dyDescent="0.35">
      <c r="A2445" s="51" t="str">
        <f t="shared" si="114"/>
        <v/>
      </c>
      <c r="B2445" s="102"/>
      <c r="C2445" s="4"/>
      <c r="D2445" s="14"/>
      <c r="E2445" s="14"/>
      <c r="F2445" s="14"/>
      <c r="G2445" s="82"/>
      <c r="H2445" s="107" t="str">
        <f>IF(B2445&lt;&gt;"",IF(OR(O2445=0,O2445=999),"",SUMIFS($E$2:E2445,$A$2:A2445,A2445)-SUMIFS($F$2:F2445,$A$2:A2445,A2445)),"")</f>
        <v/>
      </c>
      <c r="I2445" s="109" t="str">
        <f t="shared" si="116"/>
        <v/>
      </c>
      <c r="J2445" s="113"/>
      <c r="K2445" s="90"/>
      <c r="L2445" s="73"/>
      <c r="M2445" s="69" t="str">
        <f>IF(C2445&lt;&gt;"",DailyLog!$S$3,"")</f>
        <v/>
      </c>
      <c r="N2445" s="56" t="str">
        <f t="shared" si="115"/>
        <v/>
      </c>
      <c r="O2445" s="53" t="str">
        <f>IF($B2445&lt;&gt;"",IF(ISNUMBER(_xlfn.XMATCH($B2445,Language!$A$6:$E$6)),0,IF(ISNUMBER(_xlfn.XMATCH($B2445,Language!$A$29:$E$29)),'Lista de Prestatarios'!$B$3,VLOOKUP(B2445,'Lista de Prestatarios'!$A$2:$B$500,2,FALSE))),"")</f>
        <v/>
      </c>
      <c r="P2445" s="58" t="str">
        <f>IF(B2445&lt;&gt;"",IF(OR(D2445&gt;0,G2445&gt;0),COUNTIF($B$2:B2445,B2445),COUNTIFS($B$2:B2445,B2445,$E$2:E2445,"&gt;0")),"")</f>
        <v/>
      </c>
    </row>
    <row r="2446" spans="1:16" x14ac:dyDescent="0.35">
      <c r="A2446" s="51" t="str">
        <f t="shared" si="114"/>
        <v/>
      </c>
      <c r="B2446" s="102"/>
      <c r="C2446" s="4"/>
      <c r="D2446" s="14"/>
      <c r="E2446" s="14"/>
      <c r="F2446" s="14"/>
      <c r="G2446" s="82"/>
      <c r="H2446" s="107" t="str">
        <f>IF(B2446&lt;&gt;"",IF(OR(O2446=0,O2446=999),"",SUMIFS($E$2:E2446,$A$2:A2446,A2446)-SUMIFS($F$2:F2446,$A$2:A2446,A2446)),"")</f>
        <v/>
      </c>
      <c r="I2446" s="109" t="str">
        <f t="shared" si="116"/>
        <v/>
      </c>
      <c r="J2446" s="113"/>
      <c r="K2446" s="90"/>
      <c r="L2446" s="73"/>
      <c r="M2446" s="69" t="str">
        <f>IF(C2446&lt;&gt;"",DailyLog!$S$3,"")</f>
        <v/>
      </c>
      <c r="N2446" s="56" t="str">
        <f t="shared" si="115"/>
        <v/>
      </c>
      <c r="O2446" s="53" t="str">
        <f>IF($B2446&lt;&gt;"",IF(ISNUMBER(_xlfn.XMATCH($B2446,Language!$A$6:$E$6)),0,IF(ISNUMBER(_xlfn.XMATCH($B2446,Language!$A$29:$E$29)),'Lista de Prestatarios'!$B$3,VLOOKUP(B2446,'Lista de Prestatarios'!$A$2:$B$500,2,FALSE))),"")</f>
        <v/>
      </c>
      <c r="P2446" s="58" t="str">
        <f>IF(B2446&lt;&gt;"",IF(OR(D2446&gt;0,G2446&gt;0),COUNTIF($B$2:B2446,B2446),COUNTIFS($B$2:B2446,B2446,$E$2:E2446,"&gt;0")),"")</f>
        <v/>
      </c>
    </row>
    <row r="2447" spans="1:16" x14ac:dyDescent="0.35">
      <c r="A2447" s="51" t="str">
        <f t="shared" si="114"/>
        <v/>
      </c>
      <c r="B2447" s="102"/>
      <c r="C2447" s="4"/>
      <c r="D2447" s="14"/>
      <c r="E2447" s="14"/>
      <c r="F2447" s="14"/>
      <c r="G2447" s="82"/>
      <c r="H2447" s="107" t="str">
        <f>IF(B2447&lt;&gt;"",IF(OR(O2447=0,O2447=999),"",SUMIFS($E$2:E2447,$A$2:A2447,A2447)-SUMIFS($F$2:F2447,$A$2:A2447,A2447)),"")</f>
        <v/>
      </c>
      <c r="I2447" s="109" t="str">
        <f t="shared" si="116"/>
        <v/>
      </c>
      <c r="J2447" s="113"/>
      <c r="K2447" s="90"/>
      <c r="L2447" s="73"/>
      <c r="M2447" s="69" t="str">
        <f>IF(C2447&lt;&gt;"",DailyLog!$S$3,"")</f>
        <v/>
      </c>
      <c r="N2447" s="56" t="str">
        <f t="shared" si="115"/>
        <v/>
      </c>
      <c r="O2447" s="53" t="str">
        <f>IF($B2447&lt;&gt;"",IF(ISNUMBER(_xlfn.XMATCH($B2447,Language!$A$6:$E$6)),0,IF(ISNUMBER(_xlfn.XMATCH($B2447,Language!$A$29:$E$29)),'Lista de Prestatarios'!$B$3,VLOOKUP(B2447,'Lista de Prestatarios'!$A$2:$B$500,2,FALSE))),"")</f>
        <v/>
      </c>
      <c r="P2447" s="58" t="str">
        <f>IF(B2447&lt;&gt;"",IF(OR(D2447&gt;0,G2447&gt;0),COUNTIF($B$2:B2447,B2447),COUNTIFS($B$2:B2447,B2447,$E$2:E2447,"&gt;0")),"")</f>
        <v/>
      </c>
    </row>
    <row r="2448" spans="1:16" x14ac:dyDescent="0.35">
      <c r="A2448" s="51" t="str">
        <f t="shared" si="114"/>
        <v/>
      </c>
      <c r="B2448" s="102"/>
      <c r="C2448" s="4"/>
      <c r="D2448" s="14"/>
      <c r="E2448" s="14"/>
      <c r="F2448" s="14"/>
      <c r="G2448" s="82"/>
      <c r="H2448" s="107" t="str">
        <f>IF(B2448&lt;&gt;"",IF(OR(O2448=0,O2448=999),"",SUMIFS($E$2:E2448,$A$2:A2448,A2448)-SUMIFS($F$2:F2448,$A$2:A2448,A2448)),"")</f>
        <v/>
      </c>
      <c r="I2448" s="109" t="str">
        <f t="shared" si="116"/>
        <v/>
      </c>
      <c r="J2448" s="113"/>
      <c r="K2448" s="90"/>
      <c r="L2448" s="73"/>
      <c r="M2448" s="69" t="str">
        <f>IF(C2448&lt;&gt;"",DailyLog!$S$3,"")</f>
        <v/>
      </c>
      <c r="N2448" s="56" t="str">
        <f t="shared" si="115"/>
        <v/>
      </c>
      <c r="O2448" s="53" t="str">
        <f>IF($B2448&lt;&gt;"",IF(ISNUMBER(_xlfn.XMATCH($B2448,Language!$A$6:$E$6)),0,IF(ISNUMBER(_xlfn.XMATCH($B2448,Language!$A$29:$E$29)),'Lista de Prestatarios'!$B$3,VLOOKUP(B2448,'Lista de Prestatarios'!$A$2:$B$500,2,FALSE))),"")</f>
        <v/>
      </c>
      <c r="P2448" s="58" t="str">
        <f>IF(B2448&lt;&gt;"",IF(OR(D2448&gt;0,G2448&gt;0),COUNTIF($B$2:B2448,B2448),COUNTIFS($B$2:B2448,B2448,$E$2:E2448,"&gt;0")),"")</f>
        <v/>
      </c>
    </row>
    <row r="2449" spans="1:16" x14ac:dyDescent="0.35">
      <c r="A2449" s="51" t="str">
        <f t="shared" si="114"/>
        <v/>
      </c>
      <c r="B2449" s="102"/>
      <c r="C2449" s="4"/>
      <c r="D2449" s="14"/>
      <c r="E2449" s="14"/>
      <c r="F2449" s="14"/>
      <c r="G2449" s="82"/>
      <c r="H2449" s="107" t="str">
        <f>IF(B2449&lt;&gt;"",IF(OR(O2449=0,O2449=999),"",SUMIFS($E$2:E2449,$A$2:A2449,A2449)-SUMIFS($F$2:F2449,$A$2:A2449,A2449)),"")</f>
        <v/>
      </c>
      <c r="I2449" s="109" t="str">
        <f t="shared" si="116"/>
        <v/>
      </c>
      <c r="J2449" s="113"/>
      <c r="K2449" s="90"/>
      <c r="L2449" s="73"/>
      <c r="M2449" s="69" t="str">
        <f>IF(C2449&lt;&gt;"",DailyLog!$S$3,"")</f>
        <v/>
      </c>
      <c r="N2449" s="56" t="str">
        <f t="shared" si="115"/>
        <v/>
      </c>
      <c r="O2449" s="53" t="str">
        <f>IF($B2449&lt;&gt;"",IF(ISNUMBER(_xlfn.XMATCH($B2449,Language!$A$6:$E$6)),0,IF(ISNUMBER(_xlfn.XMATCH($B2449,Language!$A$29:$E$29)),'Lista de Prestatarios'!$B$3,VLOOKUP(B2449,'Lista de Prestatarios'!$A$2:$B$500,2,FALSE))),"")</f>
        <v/>
      </c>
      <c r="P2449" s="58" t="str">
        <f>IF(B2449&lt;&gt;"",IF(OR(D2449&gt;0,G2449&gt;0),COUNTIF($B$2:B2449,B2449),COUNTIFS($B$2:B2449,B2449,$E$2:E2449,"&gt;0")),"")</f>
        <v/>
      </c>
    </row>
    <row r="2450" spans="1:16" x14ac:dyDescent="0.35">
      <c r="A2450" s="51" t="str">
        <f t="shared" si="114"/>
        <v/>
      </c>
      <c r="B2450" s="102"/>
      <c r="C2450" s="4"/>
      <c r="D2450" s="14"/>
      <c r="E2450" s="14"/>
      <c r="F2450" s="14"/>
      <c r="G2450" s="82"/>
      <c r="H2450" s="107" t="str">
        <f>IF(B2450&lt;&gt;"",IF(OR(O2450=0,O2450=999),"",SUMIFS($E$2:E2450,$A$2:A2450,A2450)-SUMIFS($F$2:F2450,$A$2:A2450,A2450)),"")</f>
        <v/>
      </c>
      <c r="I2450" s="109" t="str">
        <f t="shared" si="116"/>
        <v/>
      </c>
      <c r="J2450" s="113"/>
      <c r="K2450" s="90"/>
      <c r="L2450" s="73"/>
      <c r="M2450" s="69" t="str">
        <f>IF(C2450&lt;&gt;"",DailyLog!$S$3,"")</f>
        <v/>
      </c>
      <c r="N2450" s="56" t="str">
        <f t="shared" si="115"/>
        <v/>
      </c>
      <c r="O2450" s="53" t="str">
        <f>IF($B2450&lt;&gt;"",IF(ISNUMBER(_xlfn.XMATCH($B2450,Language!$A$6:$E$6)),0,IF(ISNUMBER(_xlfn.XMATCH($B2450,Language!$A$29:$E$29)),'Lista de Prestatarios'!$B$3,VLOOKUP(B2450,'Lista de Prestatarios'!$A$2:$B$500,2,FALSE))),"")</f>
        <v/>
      </c>
      <c r="P2450" s="58" t="str">
        <f>IF(B2450&lt;&gt;"",IF(OR(D2450&gt;0,G2450&gt;0),COUNTIF($B$2:B2450,B2450),COUNTIFS($B$2:B2450,B2450,$E$2:E2450,"&gt;0")),"")</f>
        <v/>
      </c>
    </row>
    <row r="2451" spans="1:16" x14ac:dyDescent="0.35">
      <c r="A2451" s="51" t="str">
        <f t="shared" si="114"/>
        <v/>
      </c>
      <c r="B2451" s="102"/>
      <c r="C2451" s="4"/>
      <c r="D2451" s="14"/>
      <c r="E2451" s="14"/>
      <c r="F2451" s="14"/>
      <c r="G2451" s="82"/>
      <c r="H2451" s="107" t="str">
        <f>IF(B2451&lt;&gt;"",IF(OR(O2451=0,O2451=999),"",SUMIFS($E$2:E2451,$A$2:A2451,A2451)-SUMIFS($F$2:F2451,$A$2:A2451,A2451)),"")</f>
        <v/>
      </c>
      <c r="I2451" s="109" t="str">
        <f t="shared" si="116"/>
        <v/>
      </c>
      <c r="J2451" s="113"/>
      <c r="K2451" s="90"/>
      <c r="L2451" s="73"/>
      <c r="M2451" s="69" t="str">
        <f>IF(C2451&lt;&gt;"",DailyLog!$S$3,"")</f>
        <v/>
      </c>
      <c r="N2451" s="56" t="str">
        <f t="shared" si="115"/>
        <v/>
      </c>
      <c r="O2451" s="53" t="str">
        <f>IF($B2451&lt;&gt;"",IF(ISNUMBER(_xlfn.XMATCH($B2451,Language!$A$6:$E$6)),0,IF(ISNUMBER(_xlfn.XMATCH($B2451,Language!$A$29:$E$29)),'Lista de Prestatarios'!$B$3,VLOOKUP(B2451,'Lista de Prestatarios'!$A$2:$B$500,2,FALSE))),"")</f>
        <v/>
      </c>
      <c r="P2451" s="58" t="str">
        <f>IF(B2451&lt;&gt;"",IF(OR(D2451&gt;0,G2451&gt;0),COUNTIF($B$2:B2451,B2451),COUNTIFS($B$2:B2451,B2451,$E$2:E2451,"&gt;0")),"")</f>
        <v/>
      </c>
    </row>
    <row r="2452" spans="1:16" x14ac:dyDescent="0.35">
      <c r="A2452" s="51" t="str">
        <f t="shared" si="114"/>
        <v/>
      </c>
      <c r="B2452" s="102"/>
      <c r="C2452" s="4"/>
      <c r="D2452" s="14"/>
      <c r="E2452" s="14"/>
      <c r="F2452" s="14"/>
      <c r="G2452" s="82"/>
      <c r="H2452" s="107" t="str">
        <f>IF(B2452&lt;&gt;"",IF(OR(O2452=0,O2452=999),"",SUMIFS($E$2:E2452,$A$2:A2452,A2452)-SUMIFS($F$2:F2452,$A$2:A2452,A2452)),"")</f>
        <v/>
      </c>
      <c r="I2452" s="109" t="str">
        <f t="shared" si="116"/>
        <v/>
      </c>
      <c r="J2452" s="113"/>
      <c r="K2452" s="90"/>
      <c r="L2452" s="73"/>
      <c r="M2452" s="69" t="str">
        <f>IF(C2452&lt;&gt;"",DailyLog!$S$3,"")</f>
        <v/>
      </c>
      <c r="N2452" s="56" t="str">
        <f t="shared" si="115"/>
        <v/>
      </c>
      <c r="O2452" s="53" t="str">
        <f>IF($B2452&lt;&gt;"",IF(ISNUMBER(_xlfn.XMATCH($B2452,Language!$A$6:$E$6)),0,IF(ISNUMBER(_xlfn.XMATCH($B2452,Language!$A$29:$E$29)),'Lista de Prestatarios'!$B$3,VLOOKUP(B2452,'Lista de Prestatarios'!$A$2:$B$500,2,FALSE))),"")</f>
        <v/>
      </c>
      <c r="P2452" s="58" t="str">
        <f>IF(B2452&lt;&gt;"",IF(OR(D2452&gt;0,G2452&gt;0),COUNTIF($B$2:B2452,B2452),COUNTIFS($B$2:B2452,B2452,$E$2:E2452,"&gt;0")),"")</f>
        <v/>
      </c>
    </row>
    <row r="2453" spans="1:16" x14ac:dyDescent="0.35">
      <c r="A2453" s="51" t="str">
        <f t="shared" si="114"/>
        <v/>
      </c>
      <c r="B2453" s="102"/>
      <c r="C2453" s="4"/>
      <c r="D2453" s="14"/>
      <c r="E2453" s="14"/>
      <c r="F2453" s="14"/>
      <c r="G2453" s="82"/>
      <c r="H2453" s="107" t="str">
        <f>IF(B2453&lt;&gt;"",IF(OR(O2453=0,O2453=999),"",SUMIFS($E$2:E2453,$A$2:A2453,A2453)-SUMIFS($F$2:F2453,$A$2:A2453,A2453)),"")</f>
        <v/>
      </c>
      <c r="I2453" s="109" t="str">
        <f t="shared" si="116"/>
        <v/>
      </c>
      <c r="J2453" s="113"/>
      <c r="K2453" s="90"/>
      <c r="L2453" s="73"/>
      <c r="M2453" s="69" t="str">
        <f>IF(C2453&lt;&gt;"",DailyLog!$S$3,"")</f>
        <v/>
      </c>
      <c r="N2453" s="56" t="str">
        <f t="shared" si="115"/>
        <v/>
      </c>
      <c r="O2453" s="53" t="str">
        <f>IF($B2453&lt;&gt;"",IF(ISNUMBER(_xlfn.XMATCH($B2453,Language!$A$6:$E$6)),0,IF(ISNUMBER(_xlfn.XMATCH($B2453,Language!$A$29:$E$29)),'Lista de Prestatarios'!$B$3,VLOOKUP(B2453,'Lista de Prestatarios'!$A$2:$B$500,2,FALSE))),"")</f>
        <v/>
      </c>
      <c r="P2453" s="58" t="str">
        <f>IF(B2453&lt;&gt;"",IF(OR(D2453&gt;0,G2453&gt;0),COUNTIF($B$2:B2453,B2453),COUNTIFS($B$2:B2453,B2453,$E$2:E2453,"&gt;0")),"")</f>
        <v/>
      </c>
    </row>
    <row r="2454" spans="1:16" x14ac:dyDescent="0.35">
      <c r="A2454" s="51" t="str">
        <f t="shared" si="114"/>
        <v/>
      </c>
      <c r="B2454" s="102"/>
      <c r="C2454" s="4"/>
      <c r="D2454" s="14"/>
      <c r="E2454" s="14"/>
      <c r="F2454" s="14"/>
      <c r="G2454" s="82"/>
      <c r="H2454" s="107" t="str">
        <f>IF(B2454&lt;&gt;"",IF(OR(O2454=0,O2454=999),"",SUMIFS($E$2:E2454,$A$2:A2454,A2454)-SUMIFS($F$2:F2454,$A$2:A2454,A2454)),"")</f>
        <v/>
      </c>
      <c r="I2454" s="109" t="str">
        <f t="shared" si="116"/>
        <v/>
      </c>
      <c r="J2454" s="113"/>
      <c r="K2454" s="90"/>
      <c r="L2454" s="73"/>
      <c r="M2454" s="69" t="str">
        <f>IF(C2454&lt;&gt;"",DailyLog!$S$3,"")</f>
        <v/>
      </c>
      <c r="N2454" s="56" t="str">
        <f t="shared" si="115"/>
        <v/>
      </c>
      <c r="O2454" s="53" t="str">
        <f>IF($B2454&lt;&gt;"",IF(ISNUMBER(_xlfn.XMATCH($B2454,Language!$A$6:$E$6)),0,IF(ISNUMBER(_xlfn.XMATCH($B2454,Language!$A$29:$E$29)),'Lista de Prestatarios'!$B$3,VLOOKUP(B2454,'Lista de Prestatarios'!$A$2:$B$500,2,FALSE))),"")</f>
        <v/>
      </c>
      <c r="P2454" s="58" t="str">
        <f>IF(B2454&lt;&gt;"",IF(OR(D2454&gt;0,G2454&gt;0),COUNTIF($B$2:B2454,B2454),COUNTIFS($B$2:B2454,B2454,$E$2:E2454,"&gt;0")),"")</f>
        <v/>
      </c>
    </row>
    <row r="2455" spans="1:16" x14ac:dyDescent="0.35">
      <c r="A2455" s="51" t="str">
        <f t="shared" si="114"/>
        <v/>
      </c>
      <c r="B2455" s="102"/>
      <c r="C2455" s="4"/>
      <c r="D2455" s="14"/>
      <c r="E2455" s="14"/>
      <c r="F2455" s="14"/>
      <c r="G2455" s="82"/>
      <c r="H2455" s="107" t="str">
        <f>IF(B2455&lt;&gt;"",IF(OR(O2455=0,O2455=999),"",SUMIFS($E$2:E2455,$A$2:A2455,A2455)-SUMIFS($F$2:F2455,$A$2:A2455,A2455)),"")</f>
        <v/>
      </c>
      <c r="I2455" s="109" t="str">
        <f t="shared" si="116"/>
        <v/>
      </c>
      <c r="J2455" s="113"/>
      <c r="K2455" s="90"/>
      <c r="L2455" s="73"/>
      <c r="M2455" s="69" t="str">
        <f>IF(C2455&lt;&gt;"",DailyLog!$S$3,"")</f>
        <v/>
      </c>
      <c r="N2455" s="56" t="str">
        <f t="shared" si="115"/>
        <v/>
      </c>
      <c r="O2455" s="53" t="str">
        <f>IF($B2455&lt;&gt;"",IF(ISNUMBER(_xlfn.XMATCH($B2455,Language!$A$6:$E$6)),0,IF(ISNUMBER(_xlfn.XMATCH($B2455,Language!$A$29:$E$29)),'Lista de Prestatarios'!$B$3,VLOOKUP(B2455,'Lista de Prestatarios'!$A$2:$B$500,2,FALSE))),"")</f>
        <v/>
      </c>
      <c r="P2455" s="58" t="str">
        <f>IF(B2455&lt;&gt;"",IF(OR(D2455&gt;0,G2455&gt;0),COUNTIF($B$2:B2455,B2455),COUNTIFS($B$2:B2455,B2455,$E$2:E2455,"&gt;0")),"")</f>
        <v/>
      </c>
    </row>
    <row r="2456" spans="1:16" x14ac:dyDescent="0.35">
      <c r="A2456" s="51" t="str">
        <f t="shared" si="114"/>
        <v/>
      </c>
      <c r="B2456" s="102"/>
      <c r="C2456" s="4"/>
      <c r="D2456" s="14"/>
      <c r="E2456" s="14"/>
      <c r="F2456" s="14"/>
      <c r="G2456" s="82"/>
      <c r="H2456" s="107" t="str">
        <f>IF(B2456&lt;&gt;"",IF(OR(O2456=0,O2456=999),"",SUMIFS($E$2:E2456,$A$2:A2456,A2456)-SUMIFS($F$2:F2456,$A$2:A2456,A2456)),"")</f>
        <v/>
      </c>
      <c r="I2456" s="109" t="str">
        <f t="shared" si="116"/>
        <v/>
      </c>
      <c r="J2456" s="113"/>
      <c r="K2456" s="90"/>
      <c r="L2456" s="73"/>
      <c r="M2456" s="69" t="str">
        <f>IF(C2456&lt;&gt;"",DailyLog!$S$3,"")</f>
        <v/>
      </c>
      <c r="N2456" s="56" t="str">
        <f t="shared" si="115"/>
        <v/>
      </c>
      <c r="O2456" s="53" t="str">
        <f>IF($B2456&lt;&gt;"",IF(ISNUMBER(_xlfn.XMATCH($B2456,Language!$A$6:$E$6)),0,IF(ISNUMBER(_xlfn.XMATCH($B2456,Language!$A$29:$E$29)),'Lista de Prestatarios'!$B$3,VLOOKUP(B2456,'Lista de Prestatarios'!$A$2:$B$500,2,FALSE))),"")</f>
        <v/>
      </c>
      <c r="P2456" s="58" t="str">
        <f>IF(B2456&lt;&gt;"",IF(OR(D2456&gt;0,G2456&gt;0),COUNTIF($B$2:B2456,B2456),COUNTIFS($B$2:B2456,B2456,$E$2:E2456,"&gt;0")),"")</f>
        <v/>
      </c>
    </row>
    <row r="2457" spans="1:16" x14ac:dyDescent="0.35">
      <c r="A2457" s="51" t="str">
        <f t="shared" si="114"/>
        <v/>
      </c>
      <c r="B2457" s="102"/>
      <c r="C2457" s="4"/>
      <c r="D2457" s="14"/>
      <c r="E2457" s="14"/>
      <c r="F2457" s="14"/>
      <c r="G2457" s="82"/>
      <c r="H2457" s="107" t="str">
        <f>IF(B2457&lt;&gt;"",IF(OR(O2457=0,O2457=999),"",SUMIFS($E$2:E2457,$A$2:A2457,A2457)-SUMIFS($F$2:F2457,$A$2:A2457,A2457)),"")</f>
        <v/>
      </c>
      <c r="I2457" s="109" t="str">
        <f t="shared" si="116"/>
        <v/>
      </c>
      <c r="J2457" s="113"/>
      <c r="K2457" s="90"/>
      <c r="L2457" s="73"/>
      <c r="M2457" s="69" t="str">
        <f>IF(C2457&lt;&gt;"",DailyLog!$S$3,"")</f>
        <v/>
      </c>
      <c r="N2457" s="56" t="str">
        <f t="shared" si="115"/>
        <v/>
      </c>
      <c r="O2457" s="53" t="str">
        <f>IF($B2457&lt;&gt;"",IF(ISNUMBER(_xlfn.XMATCH($B2457,Language!$A$6:$E$6)),0,IF(ISNUMBER(_xlfn.XMATCH($B2457,Language!$A$29:$E$29)),'Lista de Prestatarios'!$B$3,VLOOKUP(B2457,'Lista de Prestatarios'!$A$2:$B$500,2,FALSE))),"")</f>
        <v/>
      </c>
      <c r="P2457" s="58" t="str">
        <f>IF(B2457&lt;&gt;"",IF(OR(D2457&gt;0,G2457&gt;0),COUNTIF($B$2:B2457,B2457),COUNTIFS($B$2:B2457,B2457,$E$2:E2457,"&gt;0")),"")</f>
        <v/>
      </c>
    </row>
    <row r="2458" spans="1:16" x14ac:dyDescent="0.35">
      <c r="A2458" s="51" t="str">
        <f t="shared" si="114"/>
        <v/>
      </c>
      <c r="B2458" s="102"/>
      <c r="C2458" s="4"/>
      <c r="D2458" s="14"/>
      <c r="E2458" s="14"/>
      <c r="F2458" s="14"/>
      <c r="G2458" s="82"/>
      <c r="H2458" s="107" t="str">
        <f>IF(B2458&lt;&gt;"",IF(OR(O2458=0,O2458=999),"",SUMIFS($E$2:E2458,$A$2:A2458,A2458)-SUMIFS($F$2:F2458,$A$2:A2458,A2458)),"")</f>
        <v/>
      </c>
      <c r="I2458" s="109" t="str">
        <f t="shared" si="116"/>
        <v/>
      </c>
      <c r="J2458" s="113"/>
      <c r="K2458" s="90"/>
      <c r="L2458" s="73"/>
      <c r="M2458" s="69" t="str">
        <f>IF(C2458&lt;&gt;"",DailyLog!$S$3,"")</f>
        <v/>
      </c>
      <c r="N2458" s="56" t="str">
        <f t="shared" si="115"/>
        <v/>
      </c>
      <c r="O2458" s="53" t="str">
        <f>IF($B2458&lt;&gt;"",IF(ISNUMBER(_xlfn.XMATCH($B2458,Language!$A$6:$E$6)),0,IF(ISNUMBER(_xlfn.XMATCH($B2458,Language!$A$29:$E$29)),'Lista de Prestatarios'!$B$3,VLOOKUP(B2458,'Lista de Prestatarios'!$A$2:$B$500,2,FALSE))),"")</f>
        <v/>
      </c>
      <c r="P2458" s="58" t="str">
        <f>IF(B2458&lt;&gt;"",IF(OR(D2458&gt;0,G2458&gt;0),COUNTIF($B$2:B2458,B2458),COUNTIFS($B$2:B2458,B2458,$E$2:E2458,"&gt;0")),"")</f>
        <v/>
      </c>
    </row>
    <row r="2459" spans="1:16" x14ac:dyDescent="0.35">
      <c r="A2459" s="51" t="str">
        <f t="shared" si="114"/>
        <v/>
      </c>
      <c r="B2459" s="102"/>
      <c r="C2459" s="4"/>
      <c r="D2459" s="14"/>
      <c r="E2459" s="14"/>
      <c r="F2459" s="14"/>
      <c r="G2459" s="82"/>
      <c r="H2459" s="107" t="str">
        <f>IF(B2459&lt;&gt;"",IF(OR(O2459=0,O2459=999),"",SUMIFS($E$2:E2459,$A$2:A2459,A2459)-SUMIFS($F$2:F2459,$A$2:A2459,A2459)),"")</f>
        <v/>
      </c>
      <c r="I2459" s="109" t="str">
        <f t="shared" si="116"/>
        <v/>
      </c>
      <c r="J2459" s="113"/>
      <c r="K2459" s="90"/>
      <c r="L2459" s="73"/>
      <c r="M2459" s="69" t="str">
        <f>IF(C2459&lt;&gt;"",DailyLog!$S$3,"")</f>
        <v/>
      </c>
      <c r="N2459" s="56" t="str">
        <f t="shared" si="115"/>
        <v/>
      </c>
      <c r="O2459" s="53" t="str">
        <f>IF($B2459&lt;&gt;"",IF(ISNUMBER(_xlfn.XMATCH($B2459,Language!$A$6:$E$6)),0,IF(ISNUMBER(_xlfn.XMATCH($B2459,Language!$A$29:$E$29)),'Lista de Prestatarios'!$B$3,VLOOKUP(B2459,'Lista de Prestatarios'!$A$2:$B$500,2,FALSE))),"")</f>
        <v/>
      </c>
      <c r="P2459" s="58" t="str">
        <f>IF(B2459&lt;&gt;"",IF(OR(D2459&gt;0,G2459&gt;0),COUNTIF($B$2:B2459,B2459),COUNTIFS($B$2:B2459,B2459,$E$2:E2459,"&gt;0")),"")</f>
        <v/>
      </c>
    </row>
    <row r="2460" spans="1:16" x14ac:dyDescent="0.35">
      <c r="A2460" s="51" t="str">
        <f t="shared" si="114"/>
        <v/>
      </c>
      <c r="B2460" s="102"/>
      <c r="C2460" s="4"/>
      <c r="D2460" s="14"/>
      <c r="E2460" s="14"/>
      <c r="F2460" s="14"/>
      <c r="G2460" s="82"/>
      <c r="H2460" s="107" t="str">
        <f>IF(B2460&lt;&gt;"",IF(OR(O2460=0,O2460=999),"",SUMIFS($E$2:E2460,$A$2:A2460,A2460)-SUMIFS($F$2:F2460,$A$2:A2460,A2460)),"")</f>
        <v/>
      </c>
      <c r="I2460" s="109" t="str">
        <f t="shared" si="116"/>
        <v/>
      </c>
      <c r="J2460" s="113"/>
      <c r="K2460" s="90"/>
      <c r="L2460" s="73"/>
      <c r="M2460" s="69" t="str">
        <f>IF(C2460&lt;&gt;"",DailyLog!$S$3,"")</f>
        <v/>
      </c>
      <c r="N2460" s="56" t="str">
        <f t="shared" si="115"/>
        <v/>
      </c>
      <c r="O2460" s="53" t="str">
        <f>IF($B2460&lt;&gt;"",IF(ISNUMBER(_xlfn.XMATCH($B2460,Language!$A$6:$E$6)),0,IF(ISNUMBER(_xlfn.XMATCH($B2460,Language!$A$29:$E$29)),'Lista de Prestatarios'!$B$3,VLOOKUP(B2460,'Lista de Prestatarios'!$A$2:$B$500,2,FALSE))),"")</f>
        <v/>
      </c>
      <c r="P2460" s="58" t="str">
        <f>IF(B2460&lt;&gt;"",IF(OR(D2460&gt;0,G2460&gt;0),COUNTIF($B$2:B2460,B2460),COUNTIFS($B$2:B2460,B2460,$E$2:E2460,"&gt;0")),"")</f>
        <v/>
      </c>
    </row>
    <row r="2461" spans="1:16" x14ac:dyDescent="0.35">
      <c r="A2461" s="51" t="str">
        <f t="shared" si="114"/>
        <v/>
      </c>
      <c r="B2461" s="102"/>
      <c r="C2461" s="4"/>
      <c r="D2461" s="14"/>
      <c r="E2461" s="14"/>
      <c r="F2461" s="14"/>
      <c r="G2461" s="82"/>
      <c r="H2461" s="107" t="str">
        <f>IF(B2461&lt;&gt;"",IF(OR(O2461=0,O2461=999),"",SUMIFS($E$2:E2461,$A$2:A2461,A2461)-SUMIFS($F$2:F2461,$A$2:A2461,A2461)),"")</f>
        <v/>
      </c>
      <c r="I2461" s="109" t="str">
        <f t="shared" si="116"/>
        <v/>
      </c>
      <c r="J2461" s="113"/>
      <c r="K2461" s="90"/>
      <c r="L2461" s="73"/>
      <c r="M2461" s="69" t="str">
        <f>IF(C2461&lt;&gt;"",DailyLog!$S$3,"")</f>
        <v/>
      </c>
      <c r="N2461" s="56" t="str">
        <f t="shared" si="115"/>
        <v/>
      </c>
      <c r="O2461" s="53" t="str">
        <f>IF($B2461&lt;&gt;"",IF(ISNUMBER(_xlfn.XMATCH($B2461,Language!$A$6:$E$6)),0,IF(ISNUMBER(_xlfn.XMATCH($B2461,Language!$A$29:$E$29)),'Lista de Prestatarios'!$B$3,VLOOKUP(B2461,'Lista de Prestatarios'!$A$2:$B$500,2,FALSE))),"")</f>
        <v/>
      </c>
      <c r="P2461" s="58" t="str">
        <f>IF(B2461&lt;&gt;"",IF(OR(D2461&gt;0,G2461&gt;0),COUNTIF($B$2:B2461,B2461),COUNTIFS($B$2:B2461,B2461,$E$2:E2461,"&gt;0")),"")</f>
        <v/>
      </c>
    </row>
    <row r="2462" spans="1:16" x14ac:dyDescent="0.35">
      <c r="A2462" s="51" t="str">
        <f t="shared" si="114"/>
        <v/>
      </c>
      <c r="B2462" s="102"/>
      <c r="C2462" s="4"/>
      <c r="D2462" s="14"/>
      <c r="E2462" s="14"/>
      <c r="F2462" s="14"/>
      <c r="G2462" s="82"/>
      <c r="H2462" s="107" t="str">
        <f>IF(B2462&lt;&gt;"",IF(OR(O2462=0,O2462=999),"",SUMIFS($E$2:E2462,$A$2:A2462,A2462)-SUMIFS($F$2:F2462,$A$2:A2462,A2462)),"")</f>
        <v/>
      </c>
      <c r="I2462" s="109" t="str">
        <f t="shared" si="116"/>
        <v/>
      </c>
      <c r="J2462" s="113"/>
      <c r="K2462" s="90"/>
      <c r="L2462" s="73"/>
      <c r="M2462" s="69" t="str">
        <f>IF(C2462&lt;&gt;"",DailyLog!$S$3,"")</f>
        <v/>
      </c>
      <c r="N2462" s="56" t="str">
        <f t="shared" si="115"/>
        <v/>
      </c>
      <c r="O2462" s="53" t="str">
        <f>IF($B2462&lt;&gt;"",IF(ISNUMBER(_xlfn.XMATCH($B2462,Language!$A$6:$E$6)),0,IF(ISNUMBER(_xlfn.XMATCH($B2462,Language!$A$29:$E$29)),'Lista de Prestatarios'!$B$3,VLOOKUP(B2462,'Lista de Prestatarios'!$A$2:$B$500,2,FALSE))),"")</f>
        <v/>
      </c>
      <c r="P2462" s="58" t="str">
        <f>IF(B2462&lt;&gt;"",IF(OR(D2462&gt;0,G2462&gt;0),COUNTIF($B$2:B2462,B2462),COUNTIFS($B$2:B2462,B2462,$E$2:E2462,"&gt;0")),"")</f>
        <v/>
      </c>
    </row>
    <row r="2463" spans="1:16" x14ac:dyDescent="0.35">
      <c r="A2463" s="51" t="str">
        <f t="shared" si="114"/>
        <v/>
      </c>
      <c r="B2463" s="102"/>
      <c r="C2463" s="4"/>
      <c r="D2463" s="14"/>
      <c r="E2463" s="14"/>
      <c r="F2463" s="14"/>
      <c r="G2463" s="82"/>
      <c r="H2463" s="107" t="str">
        <f>IF(B2463&lt;&gt;"",IF(OR(O2463=0,O2463=999),"",SUMIFS($E$2:E2463,$A$2:A2463,A2463)-SUMIFS($F$2:F2463,$A$2:A2463,A2463)),"")</f>
        <v/>
      </c>
      <c r="I2463" s="109" t="str">
        <f t="shared" si="116"/>
        <v/>
      </c>
      <c r="J2463" s="113"/>
      <c r="K2463" s="90"/>
      <c r="L2463" s="73"/>
      <c r="M2463" s="69" t="str">
        <f>IF(C2463&lt;&gt;"",DailyLog!$S$3,"")</f>
        <v/>
      </c>
      <c r="N2463" s="56" t="str">
        <f t="shared" si="115"/>
        <v/>
      </c>
      <c r="O2463" s="53" t="str">
        <f>IF($B2463&lt;&gt;"",IF(ISNUMBER(_xlfn.XMATCH($B2463,Language!$A$6:$E$6)),0,IF(ISNUMBER(_xlfn.XMATCH($B2463,Language!$A$29:$E$29)),'Lista de Prestatarios'!$B$3,VLOOKUP(B2463,'Lista de Prestatarios'!$A$2:$B$500,2,FALSE))),"")</f>
        <v/>
      </c>
      <c r="P2463" s="58" t="str">
        <f>IF(B2463&lt;&gt;"",IF(OR(D2463&gt;0,G2463&gt;0),COUNTIF($B$2:B2463,B2463),COUNTIFS($B$2:B2463,B2463,$E$2:E2463,"&gt;0")),"")</f>
        <v/>
      </c>
    </row>
    <row r="2464" spans="1:16" x14ac:dyDescent="0.35">
      <c r="A2464" s="51" t="str">
        <f t="shared" si="114"/>
        <v/>
      </c>
      <c r="B2464" s="102"/>
      <c r="C2464" s="4"/>
      <c r="D2464" s="14"/>
      <c r="E2464" s="14"/>
      <c r="F2464" s="14"/>
      <c r="G2464" s="82"/>
      <c r="H2464" s="107" t="str">
        <f>IF(B2464&lt;&gt;"",IF(OR(O2464=0,O2464=999),"",SUMIFS($E$2:E2464,$A$2:A2464,A2464)-SUMIFS($F$2:F2464,$A$2:A2464,A2464)),"")</f>
        <v/>
      </c>
      <c r="I2464" s="109" t="str">
        <f t="shared" si="116"/>
        <v/>
      </c>
      <c r="J2464" s="113"/>
      <c r="K2464" s="90"/>
      <c r="L2464" s="73"/>
      <c r="M2464" s="69" t="str">
        <f>IF(C2464&lt;&gt;"",DailyLog!$S$3,"")</f>
        <v/>
      </c>
      <c r="N2464" s="56" t="str">
        <f t="shared" si="115"/>
        <v/>
      </c>
      <c r="O2464" s="53" t="str">
        <f>IF($B2464&lt;&gt;"",IF(ISNUMBER(_xlfn.XMATCH($B2464,Language!$A$6:$E$6)),0,IF(ISNUMBER(_xlfn.XMATCH($B2464,Language!$A$29:$E$29)),'Lista de Prestatarios'!$B$3,VLOOKUP(B2464,'Lista de Prestatarios'!$A$2:$B$500,2,FALSE))),"")</f>
        <v/>
      </c>
      <c r="P2464" s="58" t="str">
        <f>IF(B2464&lt;&gt;"",IF(OR(D2464&gt;0,G2464&gt;0),COUNTIF($B$2:B2464,B2464),COUNTIFS($B$2:B2464,B2464,$E$2:E2464,"&gt;0")),"")</f>
        <v/>
      </c>
    </row>
    <row r="2465" spans="1:16" x14ac:dyDescent="0.35">
      <c r="A2465" s="51" t="str">
        <f t="shared" si="114"/>
        <v/>
      </c>
      <c r="B2465" s="102"/>
      <c r="C2465" s="4"/>
      <c r="D2465" s="14"/>
      <c r="E2465" s="14"/>
      <c r="F2465" s="14"/>
      <c r="G2465" s="82"/>
      <c r="H2465" s="107" t="str">
        <f>IF(B2465&lt;&gt;"",IF(OR(O2465=0,O2465=999),"",SUMIFS($E$2:E2465,$A$2:A2465,A2465)-SUMIFS($F$2:F2465,$A$2:A2465,A2465)),"")</f>
        <v/>
      </c>
      <c r="I2465" s="109" t="str">
        <f t="shared" si="116"/>
        <v/>
      </c>
      <c r="J2465" s="113"/>
      <c r="K2465" s="90"/>
      <c r="L2465" s="73"/>
      <c r="M2465" s="69" t="str">
        <f>IF(C2465&lt;&gt;"",DailyLog!$S$3,"")</f>
        <v/>
      </c>
      <c r="N2465" s="56" t="str">
        <f t="shared" si="115"/>
        <v/>
      </c>
      <c r="O2465" s="53" t="str">
        <f>IF($B2465&lt;&gt;"",IF(ISNUMBER(_xlfn.XMATCH($B2465,Language!$A$6:$E$6)),0,IF(ISNUMBER(_xlfn.XMATCH($B2465,Language!$A$29:$E$29)),'Lista de Prestatarios'!$B$3,VLOOKUP(B2465,'Lista de Prestatarios'!$A$2:$B$500,2,FALSE))),"")</f>
        <v/>
      </c>
      <c r="P2465" s="58" t="str">
        <f>IF(B2465&lt;&gt;"",IF(OR(D2465&gt;0,G2465&gt;0),COUNTIF($B$2:B2465,B2465),COUNTIFS($B$2:B2465,B2465,$E$2:E2465,"&gt;0")),"")</f>
        <v/>
      </c>
    </row>
    <row r="2466" spans="1:16" x14ac:dyDescent="0.35">
      <c r="A2466" s="51" t="str">
        <f t="shared" si="114"/>
        <v/>
      </c>
      <c r="B2466" s="102"/>
      <c r="C2466" s="4"/>
      <c r="D2466" s="14"/>
      <c r="E2466" s="14"/>
      <c r="F2466" s="14"/>
      <c r="G2466" s="82"/>
      <c r="H2466" s="107" t="str">
        <f>IF(B2466&lt;&gt;"",IF(OR(O2466=0,O2466=999),"",SUMIFS($E$2:E2466,$A$2:A2466,A2466)-SUMIFS($F$2:F2466,$A$2:A2466,A2466)),"")</f>
        <v/>
      </c>
      <c r="I2466" s="109" t="str">
        <f t="shared" si="116"/>
        <v/>
      </c>
      <c r="J2466" s="113"/>
      <c r="K2466" s="90"/>
      <c r="L2466" s="73"/>
      <c r="M2466" s="69" t="str">
        <f>IF(C2466&lt;&gt;"",DailyLog!$S$3,"")</f>
        <v/>
      </c>
      <c r="N2466" s="56" t="str">
        <f t="shared" si="115"/>
        <v/>
      </c>
      <c r="O2466" s="53" t="str">
        <f>IF($B2466&lt;&gt;"",IF(ISNUMBER(_xlfn.XMATCH($B2466,Language!$A$6:$E$6)),0,IF(ISNUMBER(_xlfn.XMATCH($B2466,Language!$A$29:$E$29)),'Lista de Prestatarios'!$B$3,VLOOKUP(B2466,'Lista de Prestatarios'!$A$2:$B$500,2,FALSE))),"")</f>
        <v/>
      </c>
      <c r="P2466" s="58" t="str">
        <f>IF(B2466&lt;&gt;"",IF(OR(D2466&gt;0,G2466&gt;0),COUNTIF($B$2:B2466,B2466),COUNTIFS($B$2:B2466,B2466,$E$2:E2466,"&gt;0")),"")</f>
        <v/>
      </c>
    </row>
    <row r="2467" spans="1:16" x14ac:dyDescent="0.35">
      <c r="A2467" s="51" t="str">
        <f t="shared" si="114"/>
        <v/>
      </c>
      <c r="B2467" s="102"/>
      <c r="C2467" s="4"/>
      <c r="D2467" s="14"/>
      <c r="E2467" s="14"/>
      <c r="F2467" s="14"/>
      <c r="G2467" s="82"/>
      <c r="H2467" s="107" t="str">
        <f>IF(B2467&lt;&gt;"",IF(OR(O2467=0,O2467=999),"",SUMIFS($E$2:E2467,$A$2:A2467,A2467)-SUMIFS($F$2:F2467,$A$2:A2467,A2467)),"")</f>
        <v/>
      </c>
      <c r="I2467" s="109" t="str">
        <f t="shared" si="116"/>
        <v/>
      </c>
      <c r="J2467" s="113"/>
      <c r="K2467" s="90"/>
      <c r="L2467" s="73"/>
      <c r="M2467" s="69" t="str">
        <f>IF(C2467&lt;&gt;"",DailyLog!$S$3,"")</f>
        <v/>
      </c>
      <c r="N2467" s="56" t="str">
        <f t="shared" si="115"/>
        <v/>
      </c>
      <c r="O2467" s="53" t="str">
        <f>IF($B2467&lt;&gt;"",IF(ISNUMBER(_xlfn.XMATCH($B2467,Language!$A$6:$E$6)),0,IF(ISNUMBER(_xlfn.XMATCH($B2467,Language!$A$29:$E$29)),'Lista de Prestatarios'!$B$3,VLOOKUP(B2467,'Lista de Prestatarios'!$A$2:$B$500,2,FALSE))),"")</f>
        <v/>
      </c>
      <c r="P2467" s="58" t="str">
        <f>IF(B2467&lt;&gt;"",IF(OR(D2467&gt;0,G2467&gt;0),COUNTIF($B$2:B2467,B2467),COUNTIFS($B$2:B2467,B2467,$E$2:E2467,"&gt;0")),"")</f>
        <v/>
      </c>
    </row>
    <row r="2468" spans="1:16" x14ac:dyDescent="0.35">
      <c r="A2468" s="51" t="str">
        <f t="shared" si="114"/>
        <v/>
      </c>
      <c r="B2468" s="102"/>
      <c r="C2468" s="4"/>
      <c r="D2468" s="14"/>
      <c r="E2468" s="14"/>
      <c r="F2468" s="14"/>
      <c r="G2468" s="82"/>
      <c r="H2468" s="107" t="str">
        <f>IF(B2468&lt;&gt;"",IF(OR(O2468=0,O2468=999),"",SUMIFS($E$2:E2468,$A$2:A2468,A2468)-SUMIFS($F$2:F2468,$A$2:A2468,A2468)),"")</f>
        <v/>
      </c>
      <c r="I2468" s="109" t="str">
        <f t="shared" si="116"/>
        <v/>
      </c>
      <c r="J2468" s="113"/>
      <c r="K2468" s="90"/>
      <c r="L2468" s="73"/>
      <c r="M2468" s="69" t="str">
        <f>IF(C2468&lt;&gt;"",DailyLog!$S$3,"")</f>
        <v/>
      </c>
      <c r="N2468" s="56" t="str">
        <f t="shared" si="115"/>
        <v/>
      </c>
      <c r="O2468" s="53" t="str">
        <f>IF($B2468&lt;&gt;"",IF(ISNUMBER(_xlfn.XMATCH($B2468,Language!$A$6:$E$6)),0,IF(ISNUMBER(_xlfn.XMATCH($B2468,Language!$A$29:$E$29)),'Lista de Prestatarios'!$B$3,VLOOKUP(B2468,'Lista de Prestatarios'!$A$2:$B$500,2,FALSE))),"")</f>
        <v/>
      </c>
      <c r="P2468" s="58" t="str">
        <f>IF(B2468&lt;&gt;"",IF(OR(D2468&gt;0,G2468&gt;0),COUNTIF($B$2:B2468,B2468),COUNTIFS($B$2:B2468,B2468,$E$2:E2468,"&gt;0")),"")</f>
        <v/>
      </c>
    </row>
    <row r="2469" spans="1:16" x14ac:dyDescent="0.35">
      <c r="A2469" s="51" t="str">
        <f t="shared" si="114"/>
        <v/>
      </c>
      <c r="B2469" s="102"/>
      <c r="C2469" s="4"/>
      <c r="D2469" s="14"/>
      <c r="E2469" s="14"/>
      <c r="F2469" s="14"/>
      <c r="G2469" s="82"/>
      <c r="H2469" s="107" t="str">
        <f>IF(B2469&lt;&gt;"",IF(OR(O2469=0,O2469=999),"",SUMIFS($E$2:E2469,$A$2:A2469,A2469)-SUMIFS($F$2:F2469,$A$2:A2469,A2469)),"")</f>
        <v/>
      </c>
      <c r="I2469" s="109" t="str">
        <f t="shared" si="116"/>
        <v/>
      </c>
      <c r="J2469" s="113"/>
      <c r="K2469" s="90"/>
      <c r="L2469" s="73"/>
      <c r="M2469" s="69" t="str">
        <f>IF(C2469&lt;&gt;"",DailyLog!$S$3,"")</f>
        <v/>
      </c>
      <c r="N2469" s="56" t="str">
        <f t="shared" si="115"/>
        <v/>
      </c>
      <c r="O2469" s="53" t="str">
        <f>IF($B2469&lt;&gt;"",IF(ISNUMBER(_xlfn.XMATCH($B2469,Language!$A$6:$E$6)),0,IF(ISNUMBER(_xlfn.XMATCH($B2469,Language!$A$29:$E$29)),'Lista de Prestatarios'!$B$3,VLOOKUP(B2469,'Lista de Prestatarios'!$A$2:$B$500,2,FALSE))),"")</f>
        <v/>
      </c>
      <c r="P2469" s="58" t="str">
        <f>IF(B2469&lt;&gt;"",IF(OR(D2469&gt;0,G2469&gt;0),COUNTIF($B$2:B2469,B2469),COUNTIFS($B$2:B2469,B2469,$E$2:E2469,"&gt;0")),"")</f>
        <v/>
      </c>
    </row>
    <row r="2470" spans="1:16" x14ac:dyDescent="0.35">
      <c r="A2470" s="51" t="str">
        <f t="shared" si="114"/>
        <v/>
      </c>
      <c r="B2470" s="102"/>
      <c r="C2470" s="4"/>
      <c r="D2470" s="14"/>
      <c r="E2470" s="14"/>
      <c r="F2470" s="14"/>
      <c r="G2470" s="82"/>
      <c r="H2470" s="107" t="str">
        <f>IF(B2470&lt;&gt;"",IF(OR(O2470=0,O2470=999),"",SUMIFS($E$2:E2470,$A$2:A2470,A2470)-SUMIFS($F$2:F2470,$A$2:A2470,A2470)),"")</f>
        <v/>
      </c>
      <c r="I2470" s="109" t="str">
        <f t="shared" si="116"/>
        <v/>
      </c>
      <c r="J2470" s="113"/>
      <c r="K2470" s="90"/>
      <c r="L2470" s="73"/>
      <c r="M2470" s="69" t="str">
        <f>IF(C2470&lt;&gt;"",DailyLog!$S$3,"")</f>
        <v/>
      </c>
      <c r="N2470" s="56" t="str">
        <f t="shared" si="115"/>
        <v/>
      </c>
      <c r="O2470" s="53" t="str">
        <f>IF($B2470&lt;&gt;"",IF(ISNUMBER(_xlfn.XMATCH($B2470,Language!$A$6:$E$6)),0,IF(ISNUMBER(_xlfn.XMATCH($B2470,Language!$A$29:$E$29)),'Lista de Prestatarios'!$B$3,VLOOKUP(B2470,'Lista de Prestatarios'!$A$2:$B$500,2,FALSE))),"")</f>
        <v/>
      </c>
      <c r="P2470" s="58" t="str">
        <f>IF(B2470&lt;&gt;"",IF(OR(D2470&gt;0,G2470&gt;0),COUNTIF($B$2:B2470,B2470),COUNTIFS($B$2:B2470,B2470,$E$2:E2470,"&gt;0")),"")</f>
        <v/>
      </c>
    </row>
    <row r="2471" spans="1:16" x14ac:dyDescent="0.35">
      <c r="A2471" s="51" t="str">
        <f t="shared" si="114"/>
        <v/>
      </c>
      <c r="B2471" s="102"/>
      <c r="C2471" s="4"/>
      <c r="D2471" s="14"/>
      <c r="E2471" s="14"/>
      <c r="F2471" s="14"/>
      <c r="G2471" s="82"/>
      <c r="H2471" s="107" t="str">
        <f>IF(B2471&lt;&gt;"",IF(OR(O2471=0,O2471=999),"",SUMIFS($E$2:E2471,$A$2:A2471,A2471)-SUMIFS($F$2:F2471,$A$2:A2471,A2471)),"")</f>
        <v/>
      </c>
      <c r="I2471" s="109" t="str">
        <f t="shared" si="116"/>
        <v/>
      </c>
      <c r="J2471" s="113"/>
      <c r="K2471" s="90"/>
      <c r="L2471" s="73"/>
      <c r="M2471" s="69" t="str">
        <f>IF(C2471&lt;&gt;"",DailyLog!$S$3,"")</f>
        <v/>
      </c>
      <c r="N2471" s="56" t="str">
        <f t="shared" si="115"/>
        <v/>
      </c>
      <c r="O2471" s="53" t="str">
        <f>IF($B2471&lt;&gt;"",IF(ISNUMBER(_xlfn.XMATCH($B2471,Language!$A$6:$E$6)),0,IF(ISNUMBER(_xlfn.XMATCH($B2471,Language!$A$29:$E$29)),'Lista de Prestatarios'!$B$3,VLOOKUP(B2471,'Lista de Prestatarios'!$A$2:$B$500,2,FALSE))),"")</f>
        <v/>
      </c>
      <c r="P2471" s="58" t="str">
        <f>IF(B2471&lt;&gt;"",IF(OR(D2471&gt;0,G2471&gt;0),COUNTIF($B$2:B2471,B2471),COUNTIFS($B$2:B2471,B2471,$E$2:E2471,"&gt;0")),"")</f>
        <v/>
      </c>
    </row>
    <row r="2472" spans="1:16" x14ac:dyDescent="0.35">
      <c r="A2472" s="51" t="str">
        <f t="shared" si="114"/>
        <v/>
      </c>
      <c r="B2472" s="102"/>
      <c r="C2472" s="4"/>
      <c r="D2472" s="14"/>
      <c r="E2472" s="14"/>
      <c r="F2472" s="14"/>
      <c r="G2472" s="82"/>
      <c r="H2472" s="107" t="str">
        <f>IF(B2472&lt;&gt;"",IF(OR(O2472=0,O2472=999),"",SUMIFS($E$2:E2472,$A$2:A2472,A2472)-SUMIFS($F$2:F2472,$A$2:A2472,A2472)),"")</f>
        <v/>
      </c>
      <c r="I2472" s="109" t="str">
        <f t="shared" si="116"/>
        <v/>
      </c>
      <c r="J2472" s="113"/>
      <c r="K2472" s="90"/>
      <c r="L2472" s="73"/>
      <c r="M2472" s="69" t="str">
        <f>IF(C2472&lt;&gt;"",DailyLog!$S$3,"")</f>
        <v/>
      </c>
      <c r="N2472" s="56" t="str">
        <f t="shared" si="115"/>
        <v/>
      </c>
      <c r="O2472" s="53" t="str">
        <f>IF($B2472&lt;&gt;"",IF(ISNUMBER(_xlfn.XMATCH($B2472,Language!$A$6:$E$6)),0,IF(ISNUMBER(_xlfn.XMATCH($B2472,Language!$A$29:$E$29)),'Lista de Prestatarios'!$B$3,VLOOKUP(B2472,'Lista de Prestatarios'!$A$2:$B$500,2,FALSE))),"")</f>
        <v/>
      </c>
      <c r="P2472" s="58" t="str">
        <f>IF(B2472&lt;&gt;"",IF(OR(D2472&gt;0,G2472&gt;0),COUNTIF($B$2:B2472,B2472),COUNTIFS($B$2:B2472,B2472,$E$2:E2472,"&gt;0")),"")</f>
        <v/>
      </c>
    </row>
    <row r="2473" spans="1:16" x14ac:dyDescent="0.35">
      <c r="A2473" s="51" t="str">
        <f t="shared" si="114"/>
        <v/>
      </c>
      <c r="B2473" s="102"/>
      <c r="C2473" s="4"/>
      <c r="D2473" s="14"/>
      <c r="E2473" s="14"/>
      <c r="F2473" s="14"/>
      <c r="G2473" s="82"/>
      <c r="H2473" s="107" t="str">
        <f>IF(B2473&lt;&gt;"",IF(OR(O2473=0,O2473=999),"",SUMIFS($E$2:E2473,$A$2:A2473,A2473)-SUMIFS($F$2:F2473,$A$2:A2473,A2473)),"")</f>
        <v/>
      </c>
      <c r="I2473" s="109" t="str">
        <f t="shared" si="116"/>
        <v/>
      </c>
      <c r="J2473" s="113"/>
      <c r="K2473" s="90"/>
      <c r="L2473" s="73"/>
      <c r="M2473" s="69" t="str">
        <f>IF(C2473&lt;&gt;"",DailyLog!$S$3,"")</f>
        <v/>
      </c>
      <c r="N2473" s="56" t="str">
        <f t="shared" si="115"/>
        <v/>
      </c>
      <c r="O2473" s="53" t="str">
        <f>IF($B2473&lt;&gt;"",IF(ISNUMBER(_xlfn.XMATCH($B2473,Language!$A$6:$E$6)),0,IF(ISNUMBER(_xlfn.XMATCH($B2473,Language!$A$29:$E$29)),'Lista de Prestatarios'!$B$3,VLOOKUP(B2473,'Lista de Prestatarios'!$A$2:$B$500,2,FALSE))),"")</f>
        <v/>
      </c>
      <c r="P2473" s="58" t="str">
        <f>IF(B2473&lt;&gt;"",IF(OR(D2473&gt;0,G2473&gt;0),COUNTIF($B$2:B2473,B2473),COUNTIFS($B$2:B2473,B2473,$E$2:E2473,"&gt;0")),"")</f>
        <v/>
      </c>
    </row>
    <row r="2474" spans="1:16" x14ac:dyDescent="0.35">
      <c r="A2474" s="51" t="str">
        <f t="shared" si="114"/>
        <v/>
      </c>
      <c r="B2474" s="102"/>
      <c r="C2474" s="4"/>
      <c r="D2474" s="14"/>
      <c r="E2474" s="14"/>
      <c r="F2474" s="14"/>
      <c r="G2474" s="82"/>
      <c r="H2474" s="107" t="str">
        <f>IF(B2474&lt;&gt;"",IF(OR(O2474=0,O2474=999),"",SUMIFS($E$2:E2474,$A$2:A2474,A2474)-SUMIFS($F$2:F2474,$A$2:A2474,A2474)),"")</f>
        <v/>
      </c>
      <c r="I2474" s="109" t="str">
        <f t="shared" si="116"/>
        <v/>
      </c>
      <c r="J2474" s="113"/>
      <c r="K2474" s="90"/>
      <c r="L2474" s="73"/>
      <c r="M2474" s="69" t="str">
        <f>IF(C2474&lt;&gt;"",DailyLog!$S$3,"")</f>
        <v/>
      </c>
      <c r="N2474" s="56" t="str">
        <f t="shared" si="115"/>
        <v/>
      </c>
      <c r="O2474" s="53" t="str">
        <f>IF($B2474&lt;&gt;"",IF(ISNUMBER(_xlfn.XMATCH($B2474,Language!$A$6:$E$6)),0,IF(ISNUMBER(_xlfn.XMATCH($B2474,Language!$A$29:$E$29)),'Lista de Prestatarios'!$B$3,VLOOKUP(B2474,'Lista de Prestatarios'!$A$2:$B$500,2,FALSE))),"")</f>
        <v/>
      </c>
      <c r="P2474" s="58" t="str">
        <f>IF(B2474&lt;&gt;"",IF(OR(D2474&gt;0,G2474&gt;0),COUNTIF($B$2:B2474,B2474),COUNTIFS($B$2:B2474,B2474,$E$2:E2474,"&gt;0")),"")</f>
        <v/>
      </c>
    </row>
    <row r="2475" spans="1:16" x14ac:dyDescent="0.35">
      <c r="A2475" s="51" t="str">
        <f t="shared" si="114"/>
        <v/>
      </c>
      <c r="B2475" s="102"/>
      <c r="C2475" s="4"/>
      <c r="D2475" s="14"/>
      <c r="E2475" s="14"/>
      <c r="F2475" s="14"/>
      <c r="G2475" s="82"/>
      <c r="H2475" s="107" t="str">
        <f>IF(B2475&lt;&gt;"",IF(OR(O2475=0,O2475=999),"",SUMIFS($E$2:E2475,$A$2:A2475,A2475)-SUMIFS($F$2:F2475,$A$2:A2475,A2475)),"")</f>
        <v/>
      </c>
      <c r="I2475" s="109" t="str">
        <f t="shared" si="116"/>
        <v/>
      </c>
      <c r="J2475" s="113"/>
      <c r="K2475" s="90"/>
      <c r="L2475" s="73"/>
      <c r="M2475" s="69" t="str">
        <f>IF(C2475&lt;&gt;"",DailyLog!$S$3,"")</f>
        <v/>
      </c>
      <c r="N2475" s="56" t="str">
        <f t="shared" si="115"/>
        <v/>
      </c>
      <c r="O2475" s="53" t="str">
        <f>IF($B2475&lt;&gt;"",IF(ISNUMBER(_xlfn.XMATCH($B2475,Language!$A$6:$E$6)),0,IF(ISNUMBER(_xlfn.XMATCH($B2475,Language!$A$29:$E$29)),'Lista de Prestatarios'!$B$3,VLOOKUP(B2475,'Lista de Prestatarios'!$A$2:$B$500,2,FALSE))),"")</f>
        <v/>
      </c>
      <c r="P2475" s="58" t="str">
        <f>IF(B2475&lt;&gt;"",IF(OR(D2475&gt;0,G2475&gt;0),COUNTIF($B$2:B2475,B2475),COUNTIFS($B$2:B2475,B2475,$E$2:E2475,"&gt;0")),"")</f>
        <v/>
      </c>
    </row>
    <row r="2476" spans="1:16" x14ac:dyDescent="0.35">
      <c r="A2476" s="51" t="str">
        <f t="shared" si="114"/>
        <v/>
      </c>
      <c r="B2476" s="102"/>
      <c r="C2476" s="4"/>
      <c r="D2476" s="14"/>
      <c r="E2476" s="14"/>
      <c r="F2476" s="14"/>
      <c r="G2476" s="82"/>
      <c r="H2476" s="107" t="str">
        <f>IF(B2476&lt;&gt;"",IF(OR(O2476=0,O2476=999),"",SUMIFS($E$2:E2476,$A$2:A2476,A2476)-SUMIFS($F$2:F2476,$A$2:A2476,A2476)),"")</f>
        <v/>
      </c>
      <c r="I2476" s="109" t="str">
        <f t="shared" si="116"/>
        <v/>
      </c>
      <c r="J2476" s="113"/>
      <c r="K2476" s="90"/>
      <c r="L2476" s="73"/>
      <c r="M2476" s="69" t="str">
        <f>IF(C2476&lt;&gt;"",DailyLog!$S$3,"")</f>
        <v/>
      </c>
      <c r="N2476" s="56" t="str">
        <f t="shared" si="115"/>
        <v/>
      </c>
      <c r="O2476" s="53" t="str">
        <f>IF($B2476&lt;&gt;"",IF(ISNUMBER(_xlfn.XMATCH($B2476,Language!$A$6:$E$6)),0,IF(ISNUMBER(_xlfn.XMATCH($B2476,Language!$A$29:$E$29)),'Lista de Prestatarios'!$B$3,VLOOKUP(B2476,'Lista de Prestatarios'!$A$2:$B$500,2,FALSE))),"")</f>
        <v/>
      </c>
      <c r="P2476" s="58" t="str">
        <f>IF(B2476&lt;&gt;"",IF(OR(D2476&gt;0,G2476&gt;0),COUNTIF($B$2:B2476,B2476),COUNTIFS($B$2:B2476,B2476,$E$2:E2476,"&gt;0")),"")</f>
        <v/>
      </c>
    </row>
    <row r="2477" spans="1:16" x14ac:dyDescent="0.35">
      <c r="A2477" s="51" t="str">
        <f t="shared" si="114"/>
        <v/>
      </c>
      <c r="B2477" s="102"/>
      <c r="C2477" s="4"/>
      <c r="D2477" s="14"/>
      <c r="E2477" s="14"/>
      <c r="F2477" s="14"/>
      <c r="G2477" s="82"/>
      <c r="H2477" s="107" t="str">
        <f>IF(B2477&lt;&gt;"",IF(OR(O2477=0,O2477=999),"",SUMIFS($E$2:E2477,$A$2:A2477,A2477)-SUMIFS($F$2:F2477,$A$2:A2477,A2477)),"")</f>
        <v/>
      </c>
      <c r="I2477" s="109" t="str">
        <f t="shared" si="116"/>
        <v/>
      </c>
      <c r="J2477" s="113"/>
      <c r="K2477" s="90"/>
      <c r="L2477" s="73"/>
      <c r="M2477" s="69" t="str">
        <f>IF(C2477&lt;&gt;"",DailyLog!$S$3,"")</f>
        <v/>
      </c>
      <c r="N2477" s="56" t="str">
        <f t="shared" si="115"/>
        <v/>
      </c>
      <c r="O2477" s="53" t="str">
        <f>IF($B2477&lt;&gt;"",IF(ISNUMBER(_xlfn.XMATCH($B2477,Language!$A$6:$E$6)),0,IF(ISNUMBER(_xlfn.XMATCH($B2477,Language!$A$29:$E$29)),'Lista de Prestatarios'!$B$3,VLOOKUP(B2477,'Lista de Prestatarios'!$A$2:$B$500,2,FALSE))),"")</f>
        <v/>
      </c>
      <c r="P2477" s="58" t="str">
        <f>IF(B2477&lt;&gt;"",IF(OR(D2477&gt;0,G2477&gt;0),COUNTIF($B$2:B2477,B2477),COUNTIFS($B$2:B2477,B2477,$E$2:E2477,"&gt;0")),"")</f>
        <v/>
      </c>
    </row>
    <row r="2478" spans="1:16" x14ac:dyDescent="0.35">
      <c r="A2478" s="51" t="str">
        <f t="shared" si="114"/>
        <v/>
      </c>
      <c r="B2478" s="102"/>
      <c r="C2478" s="4"/>
      <c r="D2478" s="14"/>
      <c r="E2478" s="14"/>
      <c r="F2478" s="14"/>
      <c r="G2478" s="82"/>
      <c r="H2478" s="107" t="str">
        <f>IF(B2478&lt;&gt;"",IF(OR(O2478=0,O2478=999),"",SUMIFS($E$2:E2478,$A$2:A2478,A2478)-SUMIFS($F$2:F2478,$A$2:A2478,A2478)),"")</f>
        <v/>
      </c>
      <c r="I2478" s="109" t="str">
        <f t="shared" si="116"/>
        <v/>
      </c>
      <c r="J2478" s="113"/>
      <c r="K2478" s="90"/>
      <c r="L2478" s="73"/>
      <c r="M2478" s="69" t="str">
        <f>IF(C2478&lt;&gt;"",DailyLog!$S$3,"")</f>
        <v/>
      </c>
      <c r="N2478" s="56" t="str">
        <f t="shared" si="115"/>
        <v/>
      </c>
      <c r="O2478" s="53" t="str">
        <f>IF($B2478&lt;&gt;"",IF(ISNUMBER(_xlfn.XMATCH($B2478,Language!$A$6:$E$6)),0,IF(ISNUMBER(_xlfn.XMATCH($B2478,Language!$A$29:$E$29)),'Lista de Prestatarios'!$B$3,VLOOKUP(B2478,'Lista de Prestatarios'!$A$2:$B$500,2,FALSE))),"")</f>
        <v/>
      </c>
      <c r="P2478" s="58" t="str">
        <f>IF(B2478&lt;&gt;"",IF(OR(D2478&gt;0,G2478&gt;0),COUNTIF($B$2:B2478,B2478),COUNTIFS($B$2:B2478,B2478,$E$2:E2478,"&gt;0")),"")</f>
        <v/>
      </c>
    </row>
    <row r="2479" spans="1:16" x14ac:dyDescent="0.35">
      <c r="A2479" s="51" t="str">
        <f t="shared" si="114"/>
        <v/>
      </c>
      <c r="B2479" s="102"/>
      <c r="C2479" s="4"/>
      <c r="D2479" s="14"/>
      <c r="E2479" s="14"/>
      <c r="F2479" s="14"/>
      <c r="G2479" s="82"/>
      <c r="H2479" s="107" t="str">
        <f>IF(B2479&lt;&gt;"",IF(OR(O2479=0,O2479=999),"",SUMIFS($E$2:E2479,$A$2:A2479,A2479)-SUMIFS($F$2:F2479,$A$2:A2479,A2479)),"")</f>
        <v/>
      </c>
      <c r="I2479" s="109" t="str">
        <f t="shared" si="116"/>
        <v/>
      </c>
      <c r="J2479" s="113"/>
      <c r="K2479" s="90"/>
      <c r="L2479" s="73"/>
      <c r="M2479" s="69" t="str">
        <f>IF(C2479&lt;&gt;"",DailyLog!$S$3,"")</f>
        <v/>
      </c>
      <c r="N2479" s="56" t="str">
        <f t="shared" si="115"/>
        <v/>
      </c>
      <c r="O2479" s="53" t="str">
        <f>IF($B2479&lt;&gt;"",IF(ISNUMBER(_xlfn.XMATCH($B2479,Language!$A$6:$E$6)),0,IF(ISNUMBER(_xlfn.XMATCH($B2479,Language!$A$29:$E$29)),'Lista de Prestatarios'!$B$3,VLOOKUP(B2479,'Lista de Prestatarios'!$A$2:$B$500,2,FALSE))),"")</f>
        <v/>
      </c>
      <c r="P2479" s="58" t="str">
        <f>IF(B2479&lt;&gt;"",IF(OR(D2479&gt;0,G2479&gt;0),COUNTIF($B$2:B2479,B2479),COUNTIFS($B$2:B2479,B2479,$E$2:E2479,"&gt;0")),"")</f>
        <v/>
      </c>
    </row>
    <row r="2480" spans="1:16" x14ac:dyDescent="0.35">
      <c r="A2480" s="51" t="str">
        <f t="shared" si="114"/>
        <v/>
      </c>
      <c r="B2480" s="102"/>
      <c r="C2480" s="4"/>
      <c r="D2480" s="14"/>
      <c r="E2480" s="14"/>
      <c r="F2480" s="14"/>
      <c r="G2480" s="82"/>
      <c r="H2480" s="107" t="str">
        <f>IF(B2480&lt;&gt;"",IF(OR(O2480=0,O2480=999),"",SUMIFS($E$2:E2480,$A$2:A2480,A2480)-SUMIFS($F$2:F2480,$A$2:A2480,A2480)),"")</f>
        <v/>
      </c>
      <c r="I2480" s="109" t="str">
        <f t="shared" si="116"/>
        <v/>
      </c>
      <c r="J2480" s="113"/>
      <c r="K2480" s="90"/>
      <c r="L2480" s="73"/>
      <c r="M2480" s="69" t="str">
        <f>IF(C2480&lt;&gt;"",DailyLog!$S$3,"")</f>
        <v/>
      </c>
      <c r="N2480" s="56" t="str">
        <f t="shared" si="115"/>
        <v/>
      </c>
      <c r="O2480" s="53" t="str">
        <f>IF($B2480&lt;&gt;"",IF(ISNUMBER(_xlfn.XMATCH($B2480,Language!$A$6:$E$6)),0,IF(ISNUMBER(_xlfn.XMATCH($B2480,Language!$A$29:$E$29)),'Lista de Prestatarios'!$B$3,VLOOKUP(B2480,'Lista de Prestatarios'!$A$2:$B$500,2,FALSE))),"")</f>
        <v/>
      </c>
      <c r="P2480" s="58" t="str">
        <f>IF(B2480&lt;&gt;"",IF(OR(D2480&gt;0,G2480&gt;0),COUNTIF($B$2:B2480,B2480),COUNTIFS($B$2:B2480,B2480,$E$2:E2480,"&gt;0")),"")</f>
        <v/>
      </c>
    </row>
    <row r="2481" spans="1:16" x14ac:dyDescent="0.35">
      <c r="A2481" s="51" t="str">
        <f t="shared" si="114"/>
        <v/>
      </c>
      <c r="B2481" s="102"/>
      <c r="C2481" s="4"/>
      <c r="D2481" s="14"/>
      <c r="E2481" s="14"/>
      <c r="F2481" s="14"/>
      <c r="G2481" s="82"/>
      <c r="H2481" s="107" t="str">
        <f>IF(B2481&lt;&gt;"",IF(OR(O2481=0,O2481=999),"",SUMIFS($E$2:E2481,$A$2:A2481,A2481)-SUMIFS($F$2:F2481,$A$2:A2481,A2481)),"")</f>
        <v/>
      </c>
      <c r="I2481" s="109" t="str">
        <f t="shared" si="116"/>
        <v/>
      </c>
      <c r="J2481" s="113"/>
      <c r="K2481" s="90"/>
      <c r="L2481" s="73"/>
      <c r="M2481" s="69" t="str">
        <f>IF(C2481&lt;&gt;"",DailyLog!$S$3,"")</f>
        <v/>
      </c>
      <c r="N2481" s="56" t="str">
        <f t="shared" si="115"/>
        <v/>
      </c>
      <c r="O2481" s="53" t="str">
        <f>IF($B2481&lt;&gt;"",IF(ISNUMBER(_xlfn.XMATCH($B2481,Language!$A$6:$E$6)),0,IF(ISNUMBER(_xlfn.XMATCH($B2481,Language!$A$29:$E$29)),'Lista de Prestatarios'!$B$3,VLOOKUP(B2481,'Lista de Prestatarios'!$A$2:$B$500,2,FALSE))),"")</f>
        <v/>
      </c>
      <c r="P2481" s="58" t="str">
        <f>IF(B2481&lt;&gt;"",IF(OR(D2481&gt;0,G2481&gt;0),COUNTIF($B$2:B2481,B2481),COUNTIFS($B$2:B2481,B2481,$E$2:E2481,"&gt;0")),"")</f>
        <v/>
      </c>
    </row>
    <row r="2482" spans="1:16" x14ac:dyDescent="0.35">
      <c r="A2482" s="51" t="str">
        <f t="shared" si="114"/>
        <v/>
      </c>
      <c r="B2482" s="102"/>
      <c r="C2482" s="4"/>
      <c r="D2482" s="14"/>
      <c r="E2482" s="14"/>
      <c r="F2482" s="14"/>
      <c r="G2482" s="82"/>
      <c r="H2482" s="107" t="str">
        <f>IF(B2482&lt;&gt;"",IF(OR(O2482=0,O2482=999),"",SUMIFS($E$2:E2482,$A$2:A2482,A2482)-SUMIFS($F$2:F2482,$A$2:A2482,A2482)),"")</f>
        <v/>
      </c>
      <c r="I2482" s="109" t="str">
        <f t="shared" si="116"/>
        <v/>
      </c>
      <c r="J2482" s="113"/>
      <c r="K2482" s="90"/>
      <c r="L2482" s="73"/>
      <c r="M2482" s="69" t="str">
        <f>IF(C2482&lt;&gt;"",DailyLog!$S$3,"")</f>
        <v/>
      </c>
      <c r="N2482" s="56" t="str">
        <f t="shared" si="115"/>
        <v/>
      </c>
      <c r="O2482" s="53" t="str">
        <f>IF($B2482&lt;&gt;"",IF(ISNUMBER(_xlfn.XMATCH($B2482,Language!$A$6:$E$6)),0,IF(ISNUMBER(_xlfn.XMATCH($B2482,Language!$A$29:$E$29)),'Lista de Prestatarios'!$B$3,VLOOKUP(B2482,'Lista de Prestatarios'!$A$2:$B$500,2,FALSE))),"")</f>
        <v/>
      </c>
      <c r="P2482" s="58" t="str">
        <f>IF(B2482&lt;&gt;"",IF(OR(D2482&gt;0,G2482&gt;0),COUNTIF($B$2:B2482,B2482),COUNTIFS($B$2:B2482,B2482,$E$2:E2482,"&gt;0")),"")</f>
        <v/>
      </c>
    </row>
    <row r="2483" spans="1:16" x14ac:dyDescent="0.35">
      <c r="A2483" s="51" t="str">
        <f t="shared" si="114"/>
        <v/>
      </c>
      <c r="B2483" s="102"/>
      <c r="C2483" s="4"/>
      <c r="D2483" s="14"/>
      <c r="E2483" s="14"/>
      <c r="F2483" s="14"/>
      <c r="G2483" s="82"/>
      <c r="H2483" s="107" t="str">
        <f>IF(B2483&lt;&gt;"",IF(OR(O2483=0,O2483=999),"",SUMIFS($E$2:E2483,$A$2:A2483,A2483)-SUMIFS($F$2:F2483,$A$2:A2483,A2483)),"")</f>
        <v/>
      </c>
      <c r="I2483" s="109" t="str">
        <f t="shared" si="116"/>
        <v/>
      </c>
      <c r="J2483" s="113"/>
      <c r="K2483" s="90"/>
      <c r="L2483" s="73"/>
      <c r="M2483" s="69" t="str">
        <f>IF(C2483&lt;&gt;"",DailyLog!$S$3,"")</f>
        <v/>
      </c>
      <c r="N2483" s="56" t="str">
        <f t="shared" si="115"/>
        <v/>
      </c>
      <c r="O2483" s="53" t="str">
        <f>IF($B2483&lt;&gt;"",IF(ISNUMBER(_xlfn.XMATCH($B2483,Language!$A$6:$E$6)),0,IF(ISNUMBER(_xlfn.XMATCH($B2483,Language!$A$29:$E$29)),'Lista de Prestatarios'!$B$3,VLOOKUP(B2483,'Lista de Prestatarios'!$A$2:$B$500,2,FALSE))),"")</f>
        <v/>
      </c>
      <c r="P2483" s="58" t="str">
        <f>IF(B2483&lt;&gt;"",IF(OR(D2483&gt;0,G2483&gt;0),COUNTIF($B$2:B2483,B2483),COUNTIFS($B$2:B2483,B2483,$E$2:E2483,"&gt;0")),"")</f>
        <v/>
      </c>
    </row>
    <row r="2484" spans="1:16" x14ac:dyDescent="0.35">
      <c r="A2484" s="51" t="str">
        <f t="shared" si="114"/>
        <v/>
      </c>
      <c r="B2484" s="102"/>
      <c r="C2484" s="4"/>
      <c r="D2484" s="14"/>
      <c r="E2484" s="14"/>
      <c r="F2484" s="14"/>
      <c r="G2484" s="82"/>
      <c r="H2484" s="107" t="str">
        <f>IF(B2484&lt;&gt;"",IF(OR(O2484=0,O2484=999),"",SUMIFS($E$2:E2484,$A$2:A2484,A2484)-SUMIFS($F$2:F2484,$A$2:A2484,A2484)),"")</f>
        <v/>
      </c>
      <c r="I2484" s="109" t="str">
        <f t="shared" si="116"/>
        <v/>
      </c>
      <c r="J2484" s="113"/>
      <c r="K2484" s="90"/>
      <c r="L2484" s="73"/>
      <c r="M2484" s="69" t="str">
        <f>IF(C2484&lt;&gt;"",DailyLog!$S$3,"")</f>
        <v/>
      </c>
      <c r="N2484" s="56" t="str">
        <f t="shared" si="115"/>
        <v/>
      </c>
      <c r="O2484" s="53" t="str">
        <f>IF($B2484&lt;&gt;"",IF(ISNUMBER(_xlfn.XMATCH($B2484,Language!$A$6:$E$6)),0,IF(ISNUMBER(_xlfn.XMATCH($B2484,Language!$A$29:$E$29)),'Lista de Prestatarios'!$B$3,VLOOKUP(B2484,'Lista de Prestatarios'!$A$2:$B$500,2,FALSE))),"")</f>
        <v/>
      </c>
      <c r="P2484" s="58" t="str">
        <f>IF(B2484&lt;&gt;"",IF(OR(D2484&gt;0,G2484&gt;0),COUNTIF($B$2:B2484,B2484),COUNTIFS($B$2:B2484,B2484,$E$2:E2484,"&gt;0")),"")</f>
        <v/>
      </c>
    </row>
    <row r="2485" spans="1:16" x14ac:dyDescent="0.35">
      <c r="A2485" s="51" t="str">
        <f t="shared" si="114"/>
        <v/>
      </c>
      <c r="B2485" s="102"/>
      <c r="C2485" s="4"/>
      <c r="D2485" s="14"/>
      <c r="E2485" s="14"/>
      <c r="F2485" s="14"/>
      <c r="G2485" s="82"/>
      <c r="H2485" s="107" t="str">
        <f>IF(B2485&lt;&gt;"",IF(OR(O2485=0,O2485=999),"",SUMIFS($E$2:E2485,$A$2:A2485,A2485)-SUMIFS($F$2:F2485,$A$2:A2485,A2485)),"")</f>
        <v/>
      </c>
      <c r="I2485" s="109" t="str">
        <f t="shared" si="116"/>
        <v/>
      </c>
      <c r="J2485" s="113"/>
      <c r="K2485" s="90"/>
      <c r="L2485" s="73"/>
      <c r="M2485" s="69" t="str">
        <f>IF(C2485&lt;&gt;"",DailyLog!$S$3,"")</f>
        <v/>
      </c>
      <c r="N2485" s="56" t="str">
        <f t="shared" si="115"/>
        <v/>
      </c>
      <c r="O2485" s="53" t="str">
        <f>IF($B2485&lt;&gt;"",IF(ISNUMBER(_xlfn.XMATCH($B2485,Language!$A$6:$E$6)),0,IF(ISNUMBER(_xlfn.XMATCH($B2485,Language!$A$29:$E$29)),'Lista de Prestatarios'!$B$3,VLOOKUP(B2485,'Lista de Prestatarios'!$A$2:$B$500,2,FALSE))),"")</f>
        <v/>
      </c>
      <c r="P2485" s="58" t="str">
        <f>IF(B2485&lt;&gt;"",IF(OR(D2485&gt;0,G2485&gt;0),COUNTIF($B$2:B2485,B2485),COUNTIFS($B$2:B2485,B2485,$E$2:E2485,"&gt;0")),"")</f>
        <v/>
      </c>
    </row>
    <row r="2486" spans="1:16" x14ac:dyDescent="0.35">
      <c r="A2486" s="51" t="str">
        <f t="shared" si="114"/>
        <v/>
      </c>
      <c r="B2486" s="102"/>
      <c r="C2486" s="4"/>
      <c r="D2486" s="14"/>
      <c r="E2486" s="14"/>
      <c r="F2486" s="14"/>
      <c r="G2486" s="82"/>
      <c r="H2486" s="107" t="str">
        <f>IF(B2486&lt;&gt;"",IF(OR(O2486=0,O2486=999),"",SUMIFS($E$2:E2486,$A$2:A2486,A2486)-SUMIFS($F$2:F2486,$A$2:A2486,A2486)),"")</f>
        <v/>
      </c>
      <c r="I2486" s="109" t="str">
        <f t="shared" si="116"/>
        <v/>
      </c>
      <c r="J2486" s="113"/>
      <c r="K2486" s="90"/>
      <c r="L2486" s="73"/>
      <c r="M2486" s="69" t="str">
        <f>IF(C2486&lt;&gt;"",DailyLog!$S$3,"")</f>
        <v/>
      </c>
      <c r="N2486" s="56" t="str">
        <f t="shared" si="115"/>
        <v/>
      </c>
      <c r="O2486" s="53" t="str">
        <f>IF($B2486&lt;&gt;"",IF(ISNUMBER(_xlfn.XMATCH($B2486,Language!$A$6:$E$6)),0,IF(ISNUMBER(_xlfn.XMATCH($B2486,Language!$A$29:$E$29)),'Lista de Prestatarios'!$B$3,VLOOKUP(B2486,'Lista de Prestatarios'!$A$2:$B$500,2,FALSE))),"")</f>
        <v/>
      </c>
      <c r="P2486" s="58" t="str">
        <f>IF(B2486&lt;&gt;"",IF(OR(D2486&gt;0,G2486&gt;0),COUNTIF($B$2:B2486,B2486),COUNTIFS($B$2:B2486,B2486,$E$2:E2486,"&gt;0")),"")</f>
        <v/>
      </c>
    </row>
    <row r="2487" spans="1:16" x14ac:dyDescent="0.35">
      <c r="A2487" s="51" t="str">
        <f t="shared" si="114"/>
        <v/>
      </c>
      <c r="B2487" s="102"/>
      <c r="C2487" s="4"/>
      <c r="D2487" s="14"/>
      <c r="E2487" s="14"/>
      <c r="F2487" s="14"/>
      <c r="G2487" s="82"/>
      <c r="H2487" s="107" t="str">
        <f>IF(B2487&lt;&gt;"",IF(OR(O2487=0,O2487=999),"",SUMIFS($E$2:E2487,$A$2:A2487,A2487)-SUMIFS($F$2:F2487,$A$2:A2487,A2487)),"")</f>
        <v/>
      </c>
      <c r="I2487" s="109" t="str">
        <f t="shared" si="116"/>
        <v/>
      </c>
      <c r="J2487" s="113"/>
      <c r="K2487" s="90"/>
      <c r="L2487" s="73"/>
      <c r="M2487" s="69" t="str">
        <f>IF(C2487&lt;&gt;"",DailyLog!$S$3,"")</f>
        <v/>
      </c>
      <c r="N2487" s="56" t="str">
        <f t="shared" si="115"/>
        <v/>
      </c>
      <c r="O2487" s="53" t="str">
        <f>IF($B2487&lt;&gt;"",IF(ISNUMBER(_xlfn.XMATCH($B2487,Language!$A$6:$E$6)),0,IF(ISNUMBER(_xlfn.XMATCH($B2487,Language!$A$29:$E$29)),'Lista de Prestatarios'!$B$3,VLOOKUP(B2487,'Lista de Prestatarios'!$A$2:$B$500,2,FALSE))),"")</f>
        <v/>
      </c>
      <c r="P2487" s="58" t="str">
        <f>IF(B2487&lt;&gt;"",IF(OR(D2487&gt;0,G2487&gt;0),COUNTIF($B$2:B2487,B2487),COUNTIFS($B$2:B2487,B2487,$E$2:E2487,"&gt;0")),"")</f>
        <v/>
      </c>
    </row>
    <row r="2488" spans="1:16" x14ac:dyDescent="0.35">
      <c r="A2488" s="51" t="str">
        <f t="shared" si="114"/>
        <v/>
      </c>
      <c r="B2488" s="102"/>
      <c r="C2488" s="4"/>
      <c r="D2488" s="14"/>
      <c r="E2488" s="14"/>
      <c r="F2488" s="14"/>
      <c r="G2488" s="82"/>
      <c r="H2488" s="107" t="str">
        <f>IF(B2488&lt;&gt;"",IF(OR(O2488=0,O2488=999),"",SUMIFS($E$2:E2488,$A$2:A2488,A2488)-SUMIFS($F$2:F2488,$A$2:A2488,A2488)),"")</f>
        <v/>
      </c>
      <c r="I2488" s="109" t="str">
        <f t="shared" si="116"/>
        <v/>
      </c>
      <c r="J2488" s="113"/>
      <c r="K2488" s="90"/>
      <c r="L2488" s="73"/>
      <c r="M2488" s="69" t="str">
        <f>IF(C2488&lt;&gt;"",DailyLog!$S$3,"")</f>
        <v/>
      </c>
      <c r="N2488" s="56" t="str">
        <f t="shared" si="115"/>
        <v/>
      </c>
      <c r="O2488" s="53" t="str">
        <f>IF($B2488&lt;&gt;"",IF(ISNUMBER(_xlfn.XMATCH($B2488,Language!$A$6:$E$6)),0,IF(ISNUMBER(_xlfn.XMATCH($B2488,Language!$A$29:$E$29)),'Lista de Prestatarios'!$B$3,VLOOKUP(B2488,'Lista de Prestatarios'!$A$2:$B$500,2,FALSE))),"")</f>
        <v/>
      </c>
      <c r="P2488" s="58" t="str">
        <f>IF(B2488&lt;&gt;"",IF(OR(D2488&gt;0,G2488&gt;0),COUNTIF($B$2:B2488,B2488),COUNTIFS($B$2:B2488,B2488,$E$2:E2488,"&gt;0")),"")</f>
        <v/>
      </c>
    </row>
    <row r="2489" spans="1:16" x14ac:dyDescent="0.35">
      <c r="A2489" s="51" t="str">
        <f t="shared" si="114"/>
        <v/>
      </c>
      <c r="B2489" s="102"/>
      <c r="C2489" s="4"/>
      <c r="D2489" s="14"/>
      <c r="E2489" s="14"/>
      <c r="F2489" s="14"/>
      <c r="G2489" s="82"/>
      <c r="H2489" s="107" t="str">
        <f>IF(B2489&lt;&gt;"",IF(OR(O2489=0,O2489=999),"",SUMIFS($E$2:E2489,$A$2:A2489,A2489)-SUMIFS($F$2:F2489,$A$2:A2489,A2489)),"")</f>
        <v/>
      </c>
      <c r="I2489" s="109" t="str">
        <f t="shared" si="116"/>
        <v/>
      </c>
      <c r="J2489" s="113"/>
      <c r="K2489" s="90"/>
      <c r="L2489" s="73"/>
      <c r="M2489" s="69" t="str">
        <f>IF(C2489&lt;&gt;"",DailyLog!$S$3,"")</f>
        <v/>
      </c>
      <c r="N2489" s="56" t="str">
        <f t="shared" si="115"/>
        <v/>
      </c>
      <c r="O2489" s="53" t="str">
        <f>IF($B2489&lt;&gt;"",IF(ISNUMBER(_xlfn.XMATCH($B2489,Language!$A$6:$E$6)),0,IF(ISNUMBER(_xlfn.XMATCH($B2489,Language!$A$29:$E$29)),'Lista de Prestatarios'!$B$3,VLOOKUP(B2489,'Lista de Prestatarios'!$A$2:$B$500,2,FALSE))),"")</f>
        <v/>
      </c>
      <c r="P2489" s="58" t="str">
        <f>IF(B2489&lt;&gt;"",IF(OR(D2489&gt;0,G2489&gt;0),COUNTIF($B$2:B2489,B2489),COUNTIFS($B$2:B2489,B2489,$E$2:E2489,"&gt;0")),"")</f>
        <v/>
      </c>
    </row>
    <row r="2490" spans="1:16" x14ac:dyDescent="0.35">
      <c r="A2490" s="51" t="str">
        <f t="shared" si="114"/>
        <v/>
      </c>
      <c r="B2490" s="102"/>
      <c r="C2490" s="4"/>
      <c r="D2490" s="14"/>
      <c r="E2490" s="14"/>
      <c r="F2490" s="14"/>
      <c r="G2490" s="82"/>
      <c r="H2490" s="107" t="str">
        <f>IF(B2490&lt;&gt;"",IF(OR(O2490=0,O2490=999),"",SUMIFS($E$2:E2490,$A$2:A2490,A2490)-SUMIFS($F$2:F2490,$A$2:A2490,A2490)),"")</f>
        <v/>
      </c>
      <c r="I2490" s="109" t="str">
        <f t="shared" si="116"/>
        <v/>
      </c>
      <c r="J2490" s="113"/>
      <c r="K2490" s="90"/>
      <c r="L2490" s="73"/>
      <c r="M2490" s="69" t="str">
        <f>IF(C2490&lt;&gt;"",DailyLog!$S$3,"")</f>
        <v/>
      </c>
      <c r="N2490" s="56" t="str">
        <f t="shared" si="115"/>
        <v/>
      </c>
      <c r="O2490" s="53" t="str">
        <f>IF($B2490&lt;&gt;"",IF(ISNUMBER(_xlfn.XMATCH($B2490,Language!$A$6:$E$6)),0,IF(ISNUMBER(_xlfn.XMATCH($B2490,Language!$A$29:$E$29)),'Lista de Prestatarios'!$B$3,VLOOKUP(B2490,'Lista de Prestatarios'!$A$2:$B$500,2,FALSE))),"")</f>
        <v/>
      </c>
      <c r="P2490" s="58" t="str">
        <f>IF(B2490&lt;&gt;"",IF(OR(D2490&gt;0,G2490&gt;0),COUNTIF($B$2:B2490,B2490),COUNTIFS($B$2:B2490,B2490,$E$2:E2490,"&gt;0")),"")</f>
        <v/>
      </c>
    </row>
    <row r="2491" spans="1:16" x14ac:dyDescent="0.35">
      <c r="A2491" s="51" t="str">
        <f t="shared" si="114"/>
        <v/>
      </c>
      <c r="B2491" s="102"/>
      <c r="C2491" s="4"/>
      <c r="D2491" s="14"/>
      <c r="E2491" s="14"/>
      <c r="F2491" s="14"/>
      <c r="G2491" s="82"/>
      <c r="H2491" s="107" t="str">
        <f>IF(B2491&lt;&gt;"",IF(OR(O2491=0,O2491=999),"",SUMIFS($E$2:E2491,$A$2:A2491,A2491)-SUMIFS($F$2:F2491,$A$2:A2491,A2491)),"")</f>
        <v/>
      </c>
      <c r="I2491" s="109" t="str">
        <f t="shared" si="116"/>
        <v/>
      </c>
      <c r="J2491" s="113"/>
      <c r="K2491" s="90"/>
      <c r="L2491" s="73"/>
      <c r="M2491" s="69" t="str">
        <f>IF(C2491&lt;&gt;"",DailyLog!$S$3,"")</f>
        <v/>
      </c>
      <c r="N2491" s="56" t="str">
        <f t="shared" si="115"/>
        <v/>
      </c>
      <c r="O2491" s="53" t="str">
        <f>IF($B2491&lt;&gt;"",IF(ISNUMBER(_xlfn.XMATCH($B2491,Language!$A$6:$E$6)),0,IF(ISNUMBER(_xlfn.XMATCH($B2491,Language!$A$29:$E$29)),'Lista de Prestatarios'!$B$3,VLOOKUP(B2491,'Lista de Prestatarios'!$A$2:$B$500,2,FALSE))),"")</f>
        <v/>
      </c>
      <c r="P2491" s="58" t="str">
        <f>IF(B2491&lt;&gt;"",IF(OR(D2491&gt;0,G2491&gt;0),COUNTIF($B$2:B2491,B2491),COUNTIFS($B$2:B2491,B2491,$E$2:E2491,"&gt;0")),"")</f>
        <v/>
      </c>
    </row>
    <row r="2492" spans="1:16" x14ac:dyDescent="0.35">
      <c r="A2492" s="51" t="str">
        <f t="shared" si="114"/>
        <v/>
      </c>
      <c r="B2492" s="102"/>
      <c r="C2492" s="4"/>
      <c r="D2492" s="14"/>
      <c r="E2492" s="14"/>
      <c r="F2492" s="14"/>
      <c r="G2492" s="82"/>
      <c r="H2492" s="107" t="str">
        <f>IF(B2492&lt;&gt;"",IF(OR(O2492=0,O2492=999),"",SUMIFS($E$2:E2492,$A$2:A2492,A2492)-SUMIFS($F$2:F2492,$A$2:A2492,A2492)),"")</f>
        <v/>
      </c>
      <c r="I2492" s="109" t="str">
        <f t="shared" si="116"/>
        <v/>
      </c>
      <c r="J2492" s="113"/>
      <c r="K2492" s="90"/>
      <c r="L2492" s="73"/>
      <c r="M2492" s="69" t="str">
        <f>IF(C2492&lt;&gt;"",DailyLog!$S$3,"")</f>
        <v/>
      </c>
      <c r="N2492" s="56" t="str">
        <f t="shared" si="115"/>
        <v/>
      </c>
      <c r="O2492" s="53" t="str">
        <f>IF($B2492&lt;&gt;"",IF(ISNUMBER(_xlfn.XMATCH($B2492,Language!$A$6:$E$6)),0,IF(ISNUMBER(_xlfn.XMATCH($B2492,Language!$A$29:$E$29)),'Lista de Prestatarios'!$B$3,VLOOKUP(B2492,'Lista de Prestatarios'!$A$2:$B$500,2,FALSE))),"")</f>
        <v/>
      </c>
      <c r="P2492" s="58" t="str">
        <f>IF(B2492&lt;&gt;"",IF(OR(D2492&gt;0,G2492&gt;0),COUNTIF($B$2:B2492,B2492),COUNTIFS($B$2:B2492,B2492,$E$2:E2492,"&gt;0")),"")</f>
        <v/>
      </c>
    </row>
    <row r="2493" spans="1:16" x14ac:dyDescent="0.35">
      <c r="A2493" s="51" t="str">
        <f t="shared" si="114"/>
        <v/>
      </c>
      <c r="B2493" s="102"/>
      <c r="C2493" s="4"/>
      <c r="D2493" s="14"/>
      <c r="E2493" s="14"/>
      <c r="F2493" s="14"/>
      <c r="G2493" s="82"/>
      <c r="H2493" s="107" t="str">
        <f>IF(B2493&lt;&gt;"",IF(OR(O2493=0,O2493=999),"",SUMIFS($E$2:E2493,$A$2:A2493,A2493)-SUMIFS($F$2:F2493,$A$2:A2493,A2493)),"")</f>
        <v/>
      </c>
      <c r="I2493" s="109" t="str">
        <f t="shared" si="116"/>
        <v/>
      </c>
      <c r="J2493" s="113"/>
      <c r="K2493" s="90"/>
      <c r="L2493" s="73"/>
      <c r="M2493" s="69" t="str">
        <f>IF(C2493&lt;&gt;"",DailyLog!$S$3,"")</f>
        <v/>
      </c>
      <c r="N2493" s="56" t="str">
        <f t="shared" si="115"/>
        <v/>
      </c>
      <c r="O2493" s="53" t="str">
        <f>IF($B2493&lt;&gt;"",IF(ISNUMBER(_xlfn.XMATCH($B2493,Language!$A$6:$E$6)),0,IF(ISNUMBER(_xlfn.XMATCH($B2493,Language!$A$29:$E$29)),'Lista de Prestatarios'!$B$3,VLOOKUP(B2493,'Lista de Prestatarios'!$A$2:$B$500,2,FALSE))),"")</f>
        <v/>
      </c>
      <c r="P2493" s="58" t="str">
        <f>IF(B2493&lt;&gt;"",IF(OR(D2493&gt;0,G2493&gt;0),COUNTIF($B$2:B2493,B2493),COUNTIFS($B$2:B2493,B2493,$E$2:E2493,"&gt;0")),"")</f>
        <v/>
      </c>
    </row>
    <row r="2494" spans="1:16" x14ac:dyDescent="0.35">
      <c r="A2494" s="51" t="str">
        <f t="shared" si="114"/>
        <v/>
      </c>
      <c r="B2494" s="102"/>
      <c r="C2494" s="4"/>
      <c r="D2494" s="14"/>
      <c r="E2494" s="14"/>
      <c r="F2494" s="14"/>
      <c r="G2494" s="82"/>
      <c r="H2494" s="107" t="str">
        <f>IF(B2494&lt;&gt;"",IF(OR(O2494=0,O2494=999),"",SUMIFS($E$2:E2494,$A$2:A2494,A2494)-SUMIFS($F$2:F2494,$A$2:A2494,A2494)),"")</f>
        <v/>
      </c>
      <c r="I2494" s="109" t="str">
        <f t="shared" si="116"/>
        <v/>
      </c>
      <c r="J2494" s="113"/>
      <c r="K2494" s="90"/>
      <c r="L2494" s="73"/>
      <c r="M2494" s="69" t="str">
        <f>IF(C2494&lt;&gt;"",DailyLog!$S$3,"")</f>
        <v/>
      </c>
      <c r="N2494" s="56" t="str">
        <f t="shared" si="115"/>
        <v/>
      </c>
      <c r="O2494" s="53" t="str">
        <f>IF($B2494&lt;&gt;"",IF(ISNUMBER(_xlfn.XMATCH($B2494,Language!$A$6:$E$6)),0,IF(ISNUMBER(_xlfn.XMATCH($B2494,Language!$A$29:$E$29)),'Lista de Prestatarios'!$B$3,VLOOKUP(B2494,'Lista de Prestatarios'!$A$2:$B$500,2,FALSE))),"")</f>
        <v/>
      </c>
      <c r="P2494" s="58" t="str">
        <f>IF(B2494&lt;&gt;"",IF(OR(D2494&gt;0,G2494&gt;0),COUNTIF($B$2:B2494,B2494),COUNTIFS($B$2:B2494,B2494,$E$2:E2494,"&gt;0")),"")</f>
        <v/>
      </c>
    </row>
    <row r="2495" spans="1:16" x14ac:dyDescent="0.35">
      <c r="A2495" s="51" t="str">
        <f t="shared" si="114"/>
        <v/>
      </c>
      <c r="B2495" s="102"/>
      <c r="C2495" s="4"/>
      <c r="D2495" s="14"/>
      <c r="E2495" s="14"/>
      <c r="F2495" s="14"/>
      <c r="G2495" s="82"/>
      <c r="H2495" s="107" t="str">
        <f>IF(B2495&lt;&gt;"",IF(OR(O2495=0,O2495=999),"",SUMIFS($E$2:E2495,$A$2:A2495,A2495)-SUMIFS($F$2:F2495,$A$2:A2495,A2495)),"")</f>
        <v/>
      </c>
      <c r="I2495" s="109" t="str">
        <f t="shared" si="116"/>
        <v/>
      </c>
      <c r="J2495" s="113"/>
      <c r="K2495" s="90"/>
      <c r="L2495" s="73"/>
      <c r="M2495" s="69" t="str">
        <f>IF(C2495&lt;&gt;"",DailyLog!$S$3,"")</f>
        <v/>
      </c>
      <c r="N2495" s="56" t="str">
        <f t="shared" si="115"/>
        <v/>
      </c>
      <c r="O2495" s="53" t="str">
        <f>IF($B2495&lt;&gt;"",IF(ISNUMBER(_xlfn.XMATCH($B2495,Language!$A$6:$E$6)),0,IF(ISNUMBER(_xlfn.XMATCH($B2495,Language!$A$29:$E$29)),'Lista de Prestatarios'!$B$3,VLOOKUP(B2495,'Lista de Prestatarios'!$A$2:$B$500,2,FALSE))),"")</f>
        <v/>
      </c>
      <c r="P2495" s="58" t="str">
        <f>IF(B2495&lt;&gt;"",IF(OR(D2495&gt;0,G2495&gt;0),COUNTIF($B$2:B2495,B2495),COUNTIFS($B$2:B2495,B2495,$E$2:E2495,"&gt;0")),"")</f>
        <v/>
      </c>
    </row>
    <row r="2496" spans="1:16" x14ac:dyDescent="0.35">
      <c r="A2496" s="51" t="str">
        <f t="shared" si="114"/>
        <v/>
      </c>
      <c r="B2496" s="102"/>
      <c r="C2496" s="4"/>
      <c r="D2496" s="14"/>
      <c r="E2496" s="14"/>
      <c r="F2496" s="14"/>
      <c r="G2496" s="82"/>
      <c r="H2496" s="107" t="str">
        <f>IF(B2496&lt;&gt;"",IF(OR(O2496=0,O2496=999),"",SUMIFS($E$2:E2496,$A$2:A2496,A2496)-SUMIFS($F$2:F2496,$A$2:A2496,A2496)),"")</f>
        <v/>
      </c>
      <c r="I2496" s="109" t="str">
        <f t="shared" si="116"/>
        <v/>
      </c>
      <c r="J2496" s="113"/>
      <c r="K2496" s="90"/>
      <c r="L2496" s="73"/>
      <c r="M2496" s="69" t="str">
        <f>IF(C2496&lt;&gt;"",DailyLog!$S$3,"")</f>
        <v/>
      </c>
      <c r="N2496" s="56" t="str">
        <f t="shared" si="115"/>
        <v/>
      </c>
      <c r="O2496" s="53" t="str">
        <f>IF($B2496&lt;&gt;"",IF(ISNUMBER(_xlfn.XMATCH($B2496,Language!$A$6:$E$6)),0,IF(ISNUMBER(_xlfn.XMATCH($B2496,Language!$A$29:$E$29)),'Lista de Prestatarios'!$B$3,VLOOKUP(B2496,'Lista de Prestatarios'!$A$2:$B$500,2,FALSE))),"")</f>
        <v/>
      </c>
      <c r="P2496" s="58" t="str">
        <f>IF(B2496&lt;&gt;"",IF(OR(D2496&gt;0,G2496&gt;0),COUNTIF($B$2:B2496,B2496),COUNTIFS($B$2:B2496,B2496,$E$2:E2496,"&gt;0")),"")</f>
        <v/>
      </c>
    </row>
    <row r="2497" spans="1:16" x14ac:dyDescent="0.35">
      <c r="A2497" s="51" t="str">
        <f t="shared" si="114"/>
        <v/>
      </c>
      <c r="B2497" s="102"/>
      <c r="C2497" s="4"/>
      <c r="D2497" s="14"/>
      <c r="E2497" s="14"/>
      <c r="F2497" s="14"/>
      <c r="G2497" s="82"/>
      <c r="H2497" s="107" t="str">
        <f>IF(B2497&lt;&gt;"",IF(OR(O2497=0,O2497=999),"",SUMIFS($E$2:E2497,$A$2:A2497,A2497)-SUMIFS($F$2:F2497,$A$2:A2497,A2497)),"")</f>
        <v/>
      </c>
      <c r="I2497" s="109" t="str">
        <f t="shared" si="116"/>
        <v/>
      </c>
      <c r="J2497" s="113"/>
      <c r="K2497" s="90"/>
      <c r="L2497" s="73"/>
      <c r="M2497" s="69" t="str">
        <f>IF(C2497&lt;&gt;"",DailyLog!$S$3,"")</f>
        <v/>
      </c>
      <c r="N2497" s="56" t="str">
        <f t="shared" si="115"/>
        <v/>
      </c>
      <c r="O2497" s="53" t="str">
        <f>IF($B2497&lt;&gt;"",IF(ISNUMBER(_xlfn.XMATCH($B2497,Language!$A$6:$E$6)),0,IF(ISNUMBER(_xlfn.XMATCH($B2497,Language!$A$29:$E$29)),'Lista de Prestatarios'!$B$3,VLOOKUP(B2497,'Lista de Prestatarios'!$A$2:$B$500,2,FALSE))),"")</f>
        <v/>
      </c>
      <c r="P2497" s="58" t="str">
        <f>IF(B2497&lt;&gt;"",IF(OR(D2497&gt;0,G2497&gt;0),COUNTIF($B$2:B2497,B2497),COUNTIFS($B$2:B2497,B2497,$E$2:E2497,"&gt;0")),"")</f>
        <v/>
      </c>
    </row>
    <row r="2498" spans="1:16" x14ac:dyDescent="0.35">
      <c r="A2498" s="51" t="str">
        <f t="shared" ref="A2498:A2561" si="117">IF(B2498&lt;&gt;"",O2498&amp;"."&amp;P2498,"")</f>
        <v/>
      </c>
      <c r="B2498" s="99"/>
      <c r="C2498" s="4"/>
      <c r="D2498" s="14"/>
      <c r="E2498" s="14"/>
      <c r="F2498" s="14"/>
      <c r="G2498" s="82"/>
      <c r="H2498" s="107" t="str">
        <f>IF(B2498&lt;&gt;"",IF(OR(O2498=0,O2498=999),"",SUMIFS($E$2:E2498,$A$2:A2498,A2498)-SUMIFS($F$2:F2498,$A$2:A2498,A2498)),"")</f>
        <v/>
      </c>
      <c r="I2498" s="109" t="str">
        <f t="shared" si="116"/>
        <v/>
      </c>
      <c r="J2498" s="113"/>
      <c r="K2498" s="90"/>
      <c r="L2498" s="73"/>
      <c r="M2498" s="69" t="str">
        <f>IF(C2498&lt;&gt;"",DailyLog!$S$3,"")</f>
        <v/>
      </c>
      <c r="N2498" s="56" t="str">
        <f t="shared" ref="N2498:N2561" si="118">IF(B2498&lt;&gt;"",COUNT(D2498:G2498),"")</f>
        <v/>
      </c>
      <c r="O2498" s="53" t="str">
        <f>IF($B2498&lt;&gt;"",IF(ISNUMBER(_xlfn.XMATCH($B2498,Language!$A$6:$E$6)),0,IF(ISNUMBER(_xlfn.XMATCH($B2498,Language!$A$29:$E$29)),'Lista de Prestatarios'!$B$3,VLOOKUP(B2498,'Lista de Prestatarios'!$A$2:$B$500,2,FALSE))),"")</f>
        <v/>
      </c>
      <c r="P2498" s="58" t="str">
        <f>IF(B2498&lt;&gt;"",IF(OR(D2498&gt;0,G2498&gt;0),COUNTIF($B$2:B2498,B2498),COUNTIFS($B$2:B2498,B2498,$E$2:E2498,"&gt;0")),"")</f>
        <v/>
      </c>
    </row>
    <row r="2499" spans="1:16" x14ac:dyDescent="0.35">
      <c r="A2499" s="51" t="str">
        <f t="shared" si="117"/>
        <v/>
      </c>
      <c r="B2499" s="99"/>
      <c r="C2499" s="4"/>
      <c r="D2499" s="14"/>
      <c r="E2499" s="14"/>
      <c r="F2499" s="14"/>
      <c r="G2499" s="82"/>
      <c r="H2499" s="107" t="str">
        <f>IF(B2499&lt;&gt;"",IF(OR(O2499=0,O2499=999),"",SUMIFS($E$2:E2499,$A$2:A2499,A2499)-SUMIFS($F$2:F2499,$A$2:A2499,A2499)),"")</f>
        <v/>
      </c>
      <c r="I2499" s="109" t="str">
        <f t="shared" si="116"/>
        <v/>
      </c>
      <c r="J2499" s="113"/>
      <c r="K2499" s="90"/>
      <c r="L2499" s="73"/>
      <c r="M2499" s="69" t="str">
        <f>IF(C2499&lt;&gt;"",DailyLog!$S$3,"")</f>
        <v/>
      </c>
      <c r="N2499" s="56" t="str">
        <f t="shared" si="118"/>
        <v/>
      </c>
      <c r="O2499" s="53" t="str">
        <f>IF($B2499&lt;&gt;"",IF(ISNUMBER(_xlfn.XMATCH($B2499,Language!$A$6:$E$6)),0,IF(ISNUMBER(_xlfn.XMATCH($B2499,Language!$A$29:$E$29)),'Lista de Prestatarios'!$B$3,VLOOKUP(B2499,'Lista de Prestatarios'!$A$2:$B$500,2,FALSE))),"")</f>
        <v/>
      </c>
      <c r="P2499" s="58" t="str">
        <f>IF(B2499&lt;&gt;"",IF(OR(D2499&gt;0,G2499&gt;0),COUNTIF($B$2:B2499,B2499),COUNTIFS($B$2:B2499,B2499,$E$2:E2499,"&gt;0")),"")</f>
        <v/>
      </c>
    </row>
    <row r="2500" spans="1:16" x14ac:dyDescent="0.35">
      <c r="A2500" s="51" t="str">
        <f t="shared" si="117"/>
        <v/>
      </c>
      <c r="B2500" s="99"/>
      <c r="C2500" s="4"/>
      <c r="D2500" s="14"/>
      <c r="E2500" s="14"/>
      <c r="F2500" s="14"/>
      <c r="G2500" s="82"/>
      <c r="H2500" s="107" t="str">
        <f>IF(B2500&lt;&gt;"",IF(OR(O2500=0,O2500=999),"",SUMIFS($E$2:E2500,$A$2:A2500,A2500)-SUMIFS($F$2:F2500,$A$2:A2500,A2500)),"")</f>
        <v/>
      </c>
      <c r="I2500" s="109" t="str">
        <f t="shared" ref="I2500:I2563" si="119">IF(B2500&lt;&gt;"",I2499+D2500-E2500+F2500-G2500,"")</f>
        <v/>
      </c>
      <c r="J2500" s="113"/>
      <c r="K2500" s="90"/>
      <c r="L2500" s="73"/>
      <c r="M2500" s="69" t="str">
        <f>IF(C2500&lt;&gt;"",DailyLog!$S$3,"")</f>
        <v/>
      </c>
      <c r="N2500" s="56" t="str">
        <f t="shared" si="118"/>
        <v/>
      </c>
      <c r="O2500" s="53" t="str">
        <f>IF($B2500&lt;&gt;"",IF(ISNUMBER(_xlfn.XMATCH($B2500,Language!$A$6:$E$6)),0,IF(ISNUMBER(_xlfn.XMATCH($B2500,Language!$A$29:$E$29)),'Lista de Prestatarios'!$B$3,VLOOKUP(B2500,'Lista de Prestatarios'!$A$2:$B$500,2,FALSE))),"")</f>
        <v/>
      </c>
      <c r="P2500" s="58" t="str">
        <f>IF(B2500&lt;&gt;"",IF(OR(D2500&gt;0,G2500&gt;0),COUNTIF($B$2:B2500,B2500),COUNTIFS($B$2:B2500,B2500,$E$2:E2500,"&gt;0")),"")</f>
        <v/>
      </c>
    </row>
    <row r="2501" spans="1:16" x14ac:dyDescent="0.35">
      <c r="A2501" s="51" t="str">
        <f t="shared" si="117"/>
        <v/>
      </c>
      <c r="B2501" s="99"/>
      <c r="C2501" s="4"/>
      <c r="D2501" s="14"/>
      <c r="E2501" s="14"/>
      <c r="F2501" s="14"/>
      <c r="G2501" s="82"/>
      <c r="H2501" s="107" t="str">
        <f>IF(B2501&lt;&gt;"",IF(OR(O2501=0,O2501=999),"",SUMIFS($E$2:E2501,$A$2:A2501,A2501)-SUMIFS($F$2:F2501,$A$2:A2501,A2501)),"")</f>
        <v/>
      </c>
      <c r="I2501" s="109" t="str">
        <f t="shared" si="119"/>
        <v/>
      </c>
      <c r="J2501" s="113"/>
      <c r="K2501" s="90"/>
      <c r="L2501" s="73"/>
      <c r="M2501" s="69" t="str">
        <f>IF(C2501&lt;&gt;"",DailyLog!$S$3,"")</f>
        <v/>
      </c>
      <c r="N2501" s="56" t="str">
        <f t="shared" si="118"/>
        <v/>
      </c>
      <c r="O2501" s="53" t="str">
        <f>IF($B2501&lt;&gt;"",IF(ISNUMBER(_xlfn.XMATCH($B2501,Language!$A$6:$E$6)),0,IF(ISNUMBER(_xlfn.XMATCH($B2501,Language!$A$29:$E$29)),'Lista de Prestatarios'!$B$3,VLOOKUP(B2501,'Lista de Prestatarios'!$A$2:$B$500,2,FALSE))),"")</f>
        <v/>
      </c>
      <c r="P2501" s="58" t="str">
        <f>IF(B2501&lt;&gt;"",IF(OR(D2501&gt;0,G2501&gt;0),COUNTIF($B$2:B2501,B2501),COUNTIFS($B$2:B2501,B2501,$E$2:E2501,"&gt;0")),"")</f>
        <v/>
      </c>
    </row>
    <row r="2502" spans="1:16" x14ac:dyDescent="0.35">
      <c r="A2502" s="51" t="str">
        <f t="shared" si="117"/>
        <v/>
      </c>
      <c r="B2502" s="99"/>
      <c r="C2502" s="4"/>
      <c r="D2502" s="14"/>
      <c r="E2502" s="14"/>
      <c r="F2502" s="14"/>
      <c r="G2502" s="82"/>
      <c r="H2502" s="107" t="str">
        <f>IF(B2502&lt;&gt;"",IF(OR(O2502=0,O2502=999),"",SUMIFS($E$2:E2502,$A$2:A2502,A2502)-SUMIFS($F$2:F2502,$A$2:A2502,A2502)),"")</f>
        <v/>
      </c>
      <c r="I2502" s="109" t="str">
        <f t="shared" si="119"/>
        <v/>
      </c>
      <c r="J2502" s="113"/>
      <c r="K2502" s="90"/>
      <c r="L2502" s="73"/>
      <c r="M2502" s="69" t="str">
        <f>IF(C2502&lt;&gt;"",DailyLog!$S$3,"")</f>
        <v/>
      </c>
      <c r="N2502" s="56" t="str">
        <f t="shared" si="118"/>
        <v/>
      </c>
      <c r="O2502" s="53" t="str">
        <f>IF($B2502&lt;&gt;"",IF(ISNUMBER(_xlfn.XMATCH($B2502,Language!$A$6:$E$6)),0,IF(ISNUMBER(_xlfn.XMATCH($B2502,Language!$A$29:$E$29)),'Lista de Prestatarios'!$B$3,VLOOKUP(B2502,'Lista de Prestatarios'!$A$2:$B$500,2,FALSE))),"")</f>
        <v/>
      </c>
      <c r="P2502" s="58" t="str">
        <f>IF(B2502&lt;&gt;"",IF(OR(D2502&gt;0,G2502&gt;0),COUNTIF($B$2:B2502,B2502),COUNTIFS($B$2:B2502,B2502,$E$2:E2502,"&gt;0")),"")</f>
        <v/>
      </c>
    </row>
    <row r="2503" spans="1:16" x14ac:dyDescent="0.35">
      <c r="A2503" s="51" t="str">
        <f t="shared" si="117"/>
        <v/>
      </c>
      <c r="B2503" s="99"/>
      <c r="C2503" s="4"/>
      <c r="D2503" s="14"/>
      <c r="E2503" s="14"/>
      <c r="F2503" s="14"/>
      <c r="G2503" s="82"/>
      <c r="H2503" s="107" t="str">
        <f>IF(B2503&lt;&gt;"",IF(OR(O2503=0,O2503=999),"",SUMIFS($E$2:E2503,$A$2:A2503,A2503)-SUMIFS($F$2:F2503,$A$2:A2503,A2503)),"")</f>
        <v/>
      </c>
      <c r="I2503" s="109" t="str">
        <f t="shared" si="119"/>
        <v/>
      </c>
      <c r="J2503" s="113"/>
      <c r="K2503" s="90"/>
      <c r="L2503" s="73"/>
      <c r="M2503" s="69" t="str">
        <f>IF(C2503&lt;&gt;"",DailyLog!$S$3,"")</f>
        <v/>
      </c>
      <c r="N2503" s="56" t="str">
        <f t="shared" si="118"/>
        <v/>
      </c>
      <c r="O2503" s="53" t="str">
        <f>IF($B2503&lt;&gt;"",IF(ISNUMBER(_xlfn.XMATCH($B2503,Language!$A$6:$E$6)),0,IF(ISNUMBER(_xlfn.XMATCH($B2503,Language!$A$29:$E$29)),'Lista de Prestatarios'!$B$3,VLOOKUP(B2503,'Lista de Prestatarios'!$A$2:$B$500,2,FALSE))),"")</f>
        <v/>
      </c>
      <c r="P2503" s="58" t="str">
        <f>IF(B2503&lt;&gt;"",IF(OR(D2503&gt;0,G2503&gt;0),COUNTIF($B$2:B2503,B2503),COUNTIFS($B$2:B2503,B2503,$E$2:E2503,"&gt;0")),"")</f>
        <v/>
      </c>
    </row>
    <row r="2504" spans="1:16" x14ac:dyDescent="0.35">
      <c r="A2504" s="51" t="str">
        <f t="shared" si="117"/>
        <v/>
      </c>
      <c r="B2504" s="99"/>
      <c r="C2504" s="4"/>
      <c r="D2504" s="14"/>
      <c r="E2504" s="14"/>
      <c r="F2504" s="14"/>
      <c r="G2504" s="82"/>
      <c r="H2504" s="107" t="str">
        <f>IF(B2504&lt;&gt;"",IF(OR(O2504=0,O2504=999),"",SUMIFS($E$2:E2504,$A$2:A2504,A2504)-SUMIFS($F$2:F2504,$A$2:A2504,A2504)),"")</f>
        <v/>
      </c>
      <c r="I2504" s="109" t="str">
        <f t="shared" si="119"/>
        <v/>
      </c>
      <c r="J2504" s="113"/>
      <c r="K2504" s="90"/>
      <c r="L2504" s="73"/>
      <c r="M2504" s="69" t="str">
        <f>IF(C2504&lt;&gt;"",DailyLog!$S$3,"")</f>
        <v/>
      </c>
      <c r="N2504" s="56" t="str">
        <f t="shared" si="118"/>
        <v/>
      </c>
      <c r="O2504" s="53" t="str">
        <f>IF($B2504&lt;&gt;"",IF(ISNUMBER(_xlfn.XMATCH($B2504,Language!$A$6:$E$6)),0,IF(ISNUMBER(_xlfn.XMATCH($B2504,Language!$A$29:$E$29)),'Lista de Prestatarios'!$B$3,VLOOKUP(B2504,'Lista de Prestatarios'!$A$2:$B$500,2,FALSE))),"")</f>
        <v/>
      </c>
      <c r="P2504" s="58" t="str">
        <f>IF(B2504&lt;&gt;"",IF(OR(D2504&gt;0,G2504&gt;0),COUNTIF($B$2:B2504,B2504),COUNTIFS($B$2:B2504,B2504,$E$2:E2504,"&gt;0")),"")</f>
        <v/>
      </c>
    </row>
    <row r="2505" spans="1:16" x14ac:dyDescent="0.35">
      <c r="A2505" s="51" t="str">
        <f t="shared" si="117"/>
        <v/>
      </c>
      <c r="B2505" s="99"/>
      <c r="C2505" s="4"/>
      <c r="D2505" s="14"/>
      <c r="E2505" s="14"/>
      <c r="F2505" s="14"/>
      <c r="G2505" s="82"/>
      <c r="H2505" s="107" t="str">
        <f>IF(B2505&lt;&gt;"",IF(OR(O2505=0,O2505=999),"",SUMIFS($E$2:E2505,$A$2:A2505,A2505)-SUMIFS($F$2:F2505,$A$2:A2505,A2505)),"")</f>
        <v/>
      </c>
      <c r="I2505" s="109" t="str">
        <f t="shared" si="119"/>
        <v/>
      </c>
      <c r="J2505" s="113"/>
      <c r="K2505" s="90"/>
      <c r="L2505" s="73"/>
      <c r="M2505" s="69" t="str">
        <f>IF(C2505&lt;&gt;"",DailyLog!$S$3,"")</f>
        <v/>
      </c>
      <c r="N2505" s="56" t="str">
        <f t="shared" si="118"/>
        <v/>
      </c>
      <c r="O2505" s="53" t="str">
        <f>IF($B2505&lt;&gt;"",IF(ISNUMBER(_xlfn.XMATCH($B2505,Language!$A$6:$E$6)),0,IF(ISNUMBER(_xlfn.XMATCH($B2505,Language!$A$29:$E$29)),'Lista de Prestatarios'!$B$3,VLOOKUP(B2505,'Lista de Prestatarios'!$A$2:$B$500,2,FALSE))),"")</f>
        <v/>
      </c>
      <c r="P2505" s="58" t="str">
        <f>IF(B2505&lt;&gt;"",IF(OR(D2505&gt;0,G2505&gt;0),COUNTIF($B$2:B2505,B2505),COUNTIFS($B$2:B2505,B2505,$E$2:E2505,"&gt;0")),"")</f>
        <v/>
      </c>
    </row>
    <row r="2506" spans="1:16" x14ac:dyDescent="0.35">
      <c r="A2506" s="51" t="str">
        <f t="shared" si="117"/>
        <v/>
      </c>
      <c r="B2506" s="99"/>
      <c r="C2506" s="4"/>
      <c r="D2506" s="14"/>
      <c r="E2506" s="14"/>
      <c r="F2506" s="14"/>
      <c r="G2506" s="82"/>
      <c r="H2506" s="107" t="str">
        <f>IF(B2506&lt;&gt;"",IF(OR(O2506=0,O2506=999),"",SUMIFS($E$2:E2506,$A$2:A2506,A2506)-SUMIFS($F$2:F2506,$A$2:A2506,A2506)),"")</f>
        <v/>
      </c>
      <c r="I2506" s="109" t="str">
        <f t="shared" si="119"/>
        <v/>
      </c>
      <c r="J2506" s="113"/>
      <c r="K2506" s="90"/>
      <c r="L2506" s="73"/>
      <c r="M2506" s="69" t="str">
        <f>IF(C2506&lt;&gt;"",DailyLog!$S$3,"")</f>
        <v/>
      </c>
      <c r="N2506" s="56" t="str">
        <f t="shared" si="118"/>
        <v/>
      </c>
      <c r="O2506" s="53" t="str">
        <f>IF($B2506&lt;&gt;"",IF(ISNUMBER(_xlfn.XMATCH($B2506,Language!$A$6:$E$6)),0,IF(ISNUMBER(_xlfn.XMATCH($B2506,Language!$A$29:$E$29)),'Lista de Prestatarios'!$B$3,VLOOKUP(B2506,'Lista de Prestatarios'!$A$2:$B$500,2,FALSE))),"")</f>
        <v/>
      </c>
      <c r="P2506" s="58" t="str">
        <f>IF(B2506&lt;&gt;"",IF(OR(D2506&gt;0,G2506&gt;0),COUNTIF($B$2:B2506,B2506),COUNTIFS($B$2:B2506,B2506,$E$2:E2506,"&gt;0")),"")</f>
        <v/>
      </c>
    </row>
    <row r="2507" spans="1:16" x14ac:dyDescent="0.35">
      <c r="A2507" s="51" t="str">
        <f t="shared" si="117"/>
        <v/>
      </c>
      <c r="B2507" s="99"/>
      <c r="C2507" s="4"/>
      <c r="D2507" s="14"/>
      <c r="E2507" s="14"/>
      <c r="F2507" s="14"/>
      <c r="G2507" s="82"/>
      <c r="H2507" s="107" t="str">
        <f>IF(B2507&lt;&gt;"",IF(OR(O2507=0,O2507=999),"",SUMIFS($E$2:E2507,$A$2:A2507,A2507)-SUMIFS($F$2:F2507,$A$2:A2507,A2507)),"")</f>
        <v/>
      </c>
      <c r="I2507" s="109" t="str">
        <f t="shared" si="119"/>
        <v/>
      </c>
      <c r="J2507" s="113"/>
      <c r="K2507" s="90"/>
      <c r="L2507" s="73"/>
      <c r="M2507" s="69" t="str">
        <f>IF(C2507&lt;&gt;"",DailyLog!$S$3,"")</f>
        <v/>
      </c>
      <c r="N2507" s="56" t="str">
        <f t="shared" si="118"/>
        <v/>
      </c>
      <c r="O2507" s="53" t="str">
        <f>IF($B2507&lt;&gt;"",IF(ISNUMBER(_xlfn.XMATCH($B2507,Language!$A$6:$E$6)),0,IF(ISNUMBER(_xlfn.XMATCH($B2507,Language!$A$29:$E$29)),'Lista de Prestatarios'!$B$3,VLOOKUP(B2507,'Lista de Prestatarios'!$A$2:$B$500,2,FALSE))),"")</f>
        <v/>
      </c>
      <c r="P2507" s="58" t="str">
        <f>IF(B2507&lt;&gt;"",IF(OR(D2507&gt;0,G2507&gt;0),COUNTIF($B$2:B2507,B2507),COUNTIFS($B$2:B2507,B2507,$E$2:E2507,"&gt;0")),"")</f>
        <v/>
      </c>
    </row>
    <row r="2508" spans="1:16" x14ac:dyDescent="0.35">
      <c r="A2508" s="51" t="str">
        <f t="shared" si="117"/>
        <v/>
      </c>
      <c r="B2508" s="99"/>
      <c r="C2508" s="4"/>
      <c r="D2508" s="14"/>
      <c r="E2508" s="14"/>
      <c r="F2508" s="14"/>
      <c r="G2508" s="82"/>
      <c r="H2508" s="107" t="str">
        <f>IF(B2508&lt;&gt;"",IF(OR(O2508=0,O2508=999),"",SUMIFS($E$2:E2508,$A$2:A2508,A2508)-SUMIFS($F$2:F2508,$A$2:A2508,A2508)),"")</f>
        <v/>
      </c>
      <c r="I2508" s="109" t="str">
        <f t="shared" si="119"/>
        <v/>
      </c>
      <c r="J2508" s="113"/>
      <c r="K2508" s="90"/>
      <c r="L2508" s="73"/>
      <c r="M2508" s="69" t="str">
        <f>IF(C2508&lt;&gt;"",DailyLog!$S$3,"")</f>
        <v/>
      </c>
      <c r="N2508" s="56" t="str">
        <f t="shared" si="118"/>
        <v/>
      </c>
      <c r="O2508" s="53" t="str">
        <f>IF($B2508&lt;&gt;"",IF(ISNUMBER(_xlfn.XMATCH($B2508,Language!$A$6:$E$6)),0,IF(ISNUMBER(_xlfn.XMATCH($B2508,Language!$A$29:$E$29)),'Lista de Prestatarios'!$B$3,VLOOKUP(B2508,'Lista de Prestatarios'!$A$2:$B$500,2,FALSE))),"")</f>
        <v/>
      </c>
      <c r="P2508" s="58" t="str">
        <f>IF(B2508&lt;&gt;"",IF(OR(D2508&gt;0,G2508&gt;0),COUNTIF($B$2:B2508,B2508),COUNTIFS($B$2:B2508,B2508,$E$2:E2508,"&gt;0")),"")</f>
        <v/>
      </c>
    </row>
    <row r="2509" spans="1:16" x14ac:dyDescent="0.35">
      <c r="A2509" s="51" t="str">
        <f t="shared" si="117"/>
        <v/>
      </c>
      <c r="B2509" s="99"/>
      <c r="C2509" s="4"/>
      <c r="D2509" s="14"/>
      <c r="E2509" s="14"/>
      <c r="F2509" s="14"/>
      <c r="G2509" s="82"/>
      <c r="H2509" s="107" t="str">
        <f>IF(B2509&lt;&gt;"",IF(OR(O2509=0,O2509=999),"",SUMIFS($E$2:E2509,$A$2:A2509,A2509)-SUMIFS($F$2:F2509,$A$2:A2509,A2509)),"")</f>
        <v/>
      </c>
      <c r="I2509" s="109" t="str">
        <f t="shared" si="119"/>
        <v/>
      </c>
      <c r="J2509" s="113"/>
      <c r="K2509" s="90"/>
      <c r="L2509" s="73"/>
      <c r="M2509" s="69" t="str">
        <f>IF(C2509&lt;&gt;"",DailyLog!$S$3,"")</f>
        <v/>
      </c>
      <c r="N2509" s="56" t="str">
        <f t="shared" si="118"/>
        <v/>
      </c>
      <c r="O2509" s="53" t="str">
        <f>IF($B2509&lt;&gt;"",IF(ISNUMBER(_xlfn.XMATCH($B2509,Language!$A$6:$E$6)),0,IF(ISNUMBER(_xlfn.XMATCH($B2509,Language!$A$29:$E$29)),'Lista de Prestatarios'!$B$3,VLOOKUP(B2509,'Lista de Prestatarios'!$A$2:$B$500,2,FALSE))),"")</f>
        <v/>
      </c>
      <c r="P2509" s="58" t="str">
        <f>IF(B2509&lt;&gt;"",IF(OR(D2509&gt;0,G2509&gt;0),COUNTIF($B$2:B2509,B2509),COUNTIFS($B$2:B2509,B2509,$E$2:E2509,"&gt;0")),"")</f>
        <v/>
      </c>
    </row>
    <row r="2510" spans="1:16" x14ac:dyDescent="0.35">
      <c r="A2510" s="51" t="str">
        <f t="shared" si="117"/>
        <v/>
      </c>
      <c r="B2510" s="99"/>
      <c r="C2510" s="4"/>
      <c r="D2510" s="14"/>
      <c r="E2510" s="14"/>
      <c r="F2510" s="14"/>
      <c r="G2510" s="82"/>
      <c r="H2510" s="107" t="str">
        <f>IF(B2510&lt;&gt;"",IF(OR(O2510=0,O2510=999),"",SUMIFS($E$2:E2510,$A$2:A2510,A2510)-SUMIFS($F$2:F2510,$A$2:A2510,A2510)),"")</f>
        <v/>
      </c>
      <c r="I2510" s="109" t="str">
        <f t="shared" si="119"/>
        <v/>
      </c>
      <c r="J2510" s="113"/>
      <c r="K2510" s="90"/>
      <c r="L2510" s="73"/>
      <c r="M2510" s="69" t="str">
        <f>IF(C2510&lt;&gt;"",DailyLog!$S$3,"")</f>
        <v/>
      </c>
      <c r="N2510" s="56" t="str">
        <f t="shared" si="118"/>
        <v/>
      </c>
      <c r="O2510" s="53" t="str">
        <f>IF($B2510&lt;&gt;"",IF(ISNUMBER(_xlfn.XMATCH($B2510,Language!$A$6:$E$6)),0,IF(ISNUMBER(_xlfn.XMATCH($B2510,Language!$A$29:$E$29)),'Lista de Prestatarios'!$B$3,VLOOKUP(B2510,'Lista de Prestatarios'!$A$2:$B$500,2,FALSE))),"")</f>
        <v/>
      </c>
      <c r="P2510" s="58" t="str">
        <f>IF(B2510&lt;&gt;"",IF(OR(D2510&gt;0,G2510&gt;0),COUNTIF($B$2:B2510,B2510),COUNTIFS($B$2:B2510,B2510,$E$2:E2510,"&gt;0")),"")</f>
        <v/>
      </c>
    </row>
    <row r="2511" spans="1:16" x14ac:dyDescent="0.35">
      <c r="A2511" s="51" t="str">
        <f t="shared" si="117"/>
        <v/>
      </c>
      <c r="B2511" s="99"/>
      <c r="C2511" s="4"/>
      <c r="D2511" s="14"/>
      <c r="E2511" s="14"/>
      <c r="F2511" s="14"/>
      <c r="G2511" s="82"/>
      <c r="H2511" s="107" t="str">
        <f>IF(B2511&lt;&gt;"",IF(OR(O2511=0,O2511=999),"",SUMIFS($E$2:E2511,$A$2:A2511,A2511)-SUMIFS($F$2:F2511,$A$2:A2511,A2511)),"")</f>
        <v/>
      </c>
      <c r="I2511" s="109" t="str">
        <f t="shared" si="119"/>
        <v/>
      </c>
      <c r="J2511" s="113"/>
      <c r="K2511" s="90"/>
      <c r="L2511" s="73"/>
      <c r="M2511" s="69" t="str">
        <f>IF(C2511&lt;&gt;"",DailyLog!$S$3,"")</f>
        <v/>
      </c>
      <c r="N2511" s="56" t="str">
        <f t="shared" si="118"/>
        <v/>
      </c>
      <c r="O2511" s="53" t="str">
        <f>IF($B2511&lt;&gt;"",IF(ISNUMBER(_xlfn.XMATCH($B2511,Language!$A$6:$E$6)),0,IF(ISNUMBER(_xlfn.XMATCH($B2511,Language!$A$29:$E$29)),'Lista de Prestatarios'!$B$3,VLOOKUP(B2511,'Lista de Prestatarios'!$A$2:$B$500,2,FALSE))),"")</f>
        <v/>
      </c>
      <c r="P2511" s="58" t="str">
        <f>IF(B2511&lt;&gt;"",IF(OR(D2511&gt;0,G2511&gt;0),COUNTIF($B$2:B2511,B2511),COUNTIFS($B$2:B2511,B2511,$E$2:E2511,"&gt;0")),"")</f>
        <v/>
      </c>
    </row>
    <row r="2512" spans="1:16" x14ac:dyDescent="0.35">
      <c r="A2512" s="51" t="str">
        <f t="shared" si="117"/>
        <v/>
      </c>
      <c r="B2512" s="99"/>
      <c r="C2512" s="4"/>
      <c r="D2512" s="14"/>
      <c r="E2512" s="14"/>
      <c r="F2512" s="14"/>
      <c r="G2512" s="82"/>
      <c r="H2512" s="107" t="str">
        <f>IF(B2512&lt;&gt;"",IF(OR(O2512=0,O2512=999),"",SUMIFS($E$2:E2512,$A$2:A2512,A2512)-SUMIFS($F$2:F2512,$A$2:A2512,A2512)),"")</f>
        <v/>
      </c>
      <c r="I2512" s="109" t="str">
        <f t="shared" si="119"/>
        <v/>
      </c>
      <c r="J2512" s="113"/>
      <c r="K2512" s="90"/>
      <c r="L2512" s="73"/>
      <c r="M2512" s="69" t="str">
        <f>IF(C2512&lt;&gt;"",DailyLog!$S$3,"")</f>
        <v/>
      </c>
      <c r="N2512" s="56" t="str">
        <f t="shared" si="118"/>
        <v/>
      </c>
      <c r="O2512" s="53" t="str">
        <f>IF($B2512&lt;&gt;"",IF(ISNUMBER(_xlfn.XMATCH($B2512,Language!$A$6:$E$6)),0,IF(ISNUMBER(_xlfn.XMATCH($B2512,Language!$A$29:$E$29)),'Lista de Prestatarios'!$B$3,VLOOKUP(B2512,'Lista de Prestatarios'!$A$2:$B$500,2,FALSE))),"")</f>
        <v/>
      </c>
      <c r="P2512" s="58" t="str">
        <f>IF(B2512&lt;&gt;"",IF(OR(D2512&gt;0,G2512&gt;0),COUNTIF($B$2:B2512,B2512),COUNTIFS($B$2:B2512,B2512,$E$2:E2512,"&gt;0")),"")</f>
        <v/>
      </c>
    </row>
    <row r="2513" spans="1:16" x14ac:dyDescent="0.35">
      <c r="A2513" s="51" t="str">
        <f t="shared" si="117"/>
        <v/>
      </c>
      <c r="B2513" s="99"/>
      <c r="C2513" s="4"/>
      <c r="D2513" s="14"/>
      <c r="E2513" s="14"/>
      <c r="F2513" s="14"/>
      <c r="G2513" s="82"/>
      <c r="H2513" s="107" t="str">
        <f>IF(B2513&lt;&gt;"",IF(OR(O2513=0,O2513=999),"",SUMIFS($E$2:E2513,$A$2:A2513,A2513)-SUMIFS($F$2:F2513,$A$2:A2513,A2513)),"")</f>
        <v/>
      </c>
      <c r="I2513" s="109" t="str">
        <f t="shared" si="119"/>
        <v/>
      </c>
      <c r="J2513" s="113"/>
      <c r="K2513" s="90"/>
      <c r="L2513" s="73"/>
      <c r="M2513" s="69" t="str">
        <f>IF(C2513&lt;&gt;"",DailyLog!$S$3,"")</f>
        <v/>
      </c>
      <c r="N2513" s="56" t="str">
        <f t="shared" si="118"/>
        <v/>
      </c>
      <c r="O2513" s="53" t="str">
        <f>IF($B2513&lt;&gt;"",IF(ISNUMBER(_xlfn.XMATCH($B2513,Language!$A$6:$E$6)),0,IF(ISNUMBER(_xlfn.XMATCH($B2513,Language!$A$29:$E$29)),'Lista de Prestatarios'!$B$3,VLOOKUP(B2513,'Lista de Prestatarios'!$A$2:$B$500,2,FALSE))),"")</f>
        <v/>
      </c>
      <c r="P2513" s="58" t="str">
        <f>IF(B2513&lt;&gt;"",IF(OR(D2513&gt;0,G2513&gt;0),COUNTIF($B$2:B2513,B2513),COUNTIFS($B$2:B2513,B2513,$E$2:E2513,"&gt;0")),"")</f>
        <v/>
      </c>
    </row>
    <row r="2514" spans="1:16" x14ac:dyDescent="0.35">
      <c r="A2514" s="51" t="str">
        <f t="shared" si="117"/>
        <v/>
      </c>
      <c r="B2514" s="99"/>
      <c r="C2514" s="4"/>
      <c r="D2514" s="14"/>
      <c r="E2514" s="14"/>
      <c r="F2514" s="14"/>
      <c r="G2514" s="82"/>
      <c r="H2514" s="107" t="str">
        <f>IF(B2514&lt;&gt;"",IF(OR(O2514=0,O2514=999),"",SUMIFS($E$2:E2514,$A$2:A2514,A2514)-SUMIFS($F$2:F2514,$A$2:A2514,A2514)),"")</f>
        <v/>
      </c>
      <c r="I2514" s="109" t="str">
        <f t="shared" si="119"/>
        <v/>
      </c>
      <c r="J2514" s="113"/>
      <c r="K2514" s="90"/>
      <c r="L2514" s="73"/>
      <c r="M2514" s="69" t="str">
        <f>IF(C2514&lt;&gt;"",DailyLog!$S$3,"")</f>
        <v/>
      </c>
      <c r="N2514" s="56" t="str">
        <f t="shared" si="118"/>
        <v/>
      </c>
      <c r="O2514" s="53" t="str">
        <f>IF($B2514&lt;&gt;"",IF(ISNUMBER(_xlfn.XMATCH($B2514,Language!$A$6:$E$6)),0,IF(ISNUMBER(_xlfn.XMATCH($B2514,Language!$A$29:$E$29)),'Lista de Prestatarios'!$B$3,VLOOKUP(B2514,'Lista de Prestatarios'!$A$2:$B$500,2,FALSE))),"")</f>
        <v/>
      </c>
      <c r="P2514" s="58" t="str">
        <f>IF(B2514&lt;&gt;"",IF(OR(D2514&gt;0,G2514&gt;0),COUNTIF($B$2:B2514,B2514),COUNTIFS($B$2:B2514,B2514,$E$2:E2514,"&gt;0")),"")</f>
        <v/>
      </c>
    </row>
    <row r="2515" spans="1:16" x14ac:dyDescent="0.35">
      <c r="A2515" s="51" t="str">
        <f t="shared" si="117"/>
        <v/>
      </c>
      <c r="B2515" s="99"/>
      <c r="C2515" s="4"/>
      <c r="D2515" s="14"/>
      <c r="E2515" s="14"/>
      <c r="F2515" s="14"/>
      <c r="G2515" s="82"/>
      <c r="H2515" s="107" t="str">
        <f>IF(B2515&lt;&gt;"",IF(OR(O2515=0,O2515=999),"",SUMIFS($E$2:E2515,$A$2:A2515,A2515)-SUMIFS($F$2:F2515,$A$2:A2515,A2515)),"")</f>
        <v/>
      </c>
      <c r="I2515" s="109" t="str">
        <f t="shared" si="119"/>
        <v/>
      </c>
      <c r="J2515" s="113"/>
      <c r="K2515" s="90"/>
      <c r="L2515" s="73"/>
      <c r="M2515" s="69" t="str">
        <f>IF(C2515&lt;&gt;"",DailyLog!$S$3,"")</f>
        <v/>
      </c>
      <c r="N2515" s="56" t="str">
        <f t="shared" si="118"/>
        <v/>
      </c>
      <c r="O2515" s="53" t="str">
        <f>IF($B2515&lt;&gt;"",IF(ISNUMBER(_xlfn.XMATCH($B2515,Language!$A$6:$E$6)),0,IF(ISNUMBER(_xlfn.XMATCH($B2515,Language!$A$29:$E$29)),'Lista de Prestatarios'!$B$3,VLOOKUP(B2515,'Lista de Prestatarios'!$A$2:$B$500,2,FALSE))),"")</f>
        <v/>
      </c>
      <c r="P2515" s="58" t="str">
        <f>IF(B2515&lt;&gt;"",IF(OR(D2515&gt;0,G2515&gt;0),COUNTIF($B$2:B2515,B2515),COUNTIFS($B$2:B2515,B2515,$E$2:E2515,"&gt;0")),"")</f>
        <v/>
      </c>
    </row>
    <row r="2516" spans="1:16" x14ac:dyDescent="0.35">
      <c r="A2516" s="51" t="str">
        <f t="shared" si="117"/>
        <v/>
      </c>
      <c r="B2516" s="99"/>
      <c r="C2516" s="4"/>
      <c r="D2516" s="14"/>
      <c r="E2516" s="14"/>
      <c r="F2516" s="14"/>
      <c r="G2516" s="82"/>
      <c r="H2516" s="107" t="str">
        <f>IF(B2516&lt;&gt;"",IF(OR(O2516=0,O2516=999),"",SUMIFS($E$2:E2516,$A$2:A2516,A2516)-SUMIFS($F$2:F2516,$A$2:A2516,A2516)),"")</f>
        <v/>
      </c>
      <c r="I2516" s="109" t="str">
        <f t="shared" si="119"/>
        <v/>
      </c>
      <c r="J2516" s="113"/>
      <c r="K2516" s="90"/>
      <c r="L2516" s="73"/>
      <c r="M2516" s="69" t="str">
        <f>IF(C2516&lt;&gt;"",DailyLog!$S$3,"")</f>
        <v/>
      </c>
      <c r="N2516" s="56" t="str">
        <f t="shared" si="118"/>
        <v/>
      </c>
      <c r="O2516" s="53" t="str">
        <f>IF($B2516&lt;&gt;"",IF(ISNUMBER(_xlfn.XMATCH($B2516,Language!$A$6:$E$6)),0,IF(ISNUMBER(_xlfn.XMATCH($B2516,Language!$A$29:$E$29)),'Lista de Prestatarios'!$B$3,VLOOKUP(B2516,'Lista de Prestatarios'!$A$2:$B$500,2,FALSE))),"")</f>
        <v/>
      </c>
      <c r="P2516" s="58" t="str">
        <f>IF(B2516&lt;&gt;"",IF(OR(D2516&gt;0,G2516&gt;0),COUNTIF($B$2:B2516,B2516),COUNTIFS($B$2:B2516,B2516,$E$2:E2516,"&gt;0")),"")</f>
        <v/>
      </c>
    </row>
    <row r="2517" spans="1:16" x14ac:dyDescent="0.35">
      <c r="A2517" s="51" t="str">
        <f t="shared" si="117"/>
        <v/>
      </c>
      <c r="B2517" s="99"/>
      <c r="C2517" s="4"/>
      <c r="D2517" s="14"/>
      <c r="E2517" s="14"/>
      <c r="F2517" s="14"/>
      <c r="G2517" s="82"/>
      <c r="H2517" s="107" t="str">
        <f>IF(B2517&lt;&gt;"",IF(OR(O2517=0,O2517=999),"",SUMIFS($E$2:E2517,$A$2:A2517,A2517)-SUMIFS($F$2:F2517,$A$2:A2517,A2517)),"")</f>
        <v/>
      </c>
      <c r="I2517" s="109" t="str">
        <f t="shared" si="119"/>
        <v/>
      </c>
      <c r="J2517" s="113"/>
      <c r="K2517" s="90"/>
      <c r="L2517" s="73"/>
      <c r="M2517" s="69" t="str">
        <f>IF(C2517&lt;&gt;"",DailyLog!$S$3,"")</f>
        <v/>
      </c>
      <c r="N2517" s="56" t="str">
        <f t="shared" si="118"/>
        <v/>
      </c>
      <c r="O2517" s="53" t="str">
        <f>IF($B2517&lt;&gt;"",IF(ISNUMBER(_xlfn.XMATCH($B2517,Language!$A$6:$E$6)),0,IF(ISNUMBER(_xlfn.XMATCH($B2517,Language!$A$29:$E$29)),'Lista de Prestatarios'!$B$3,VLOOKUP(B2517,'Lista de Prestatarios'!$A$2:$B$500,2,FALSE))),"")</f>
        <v/>
      </c>
      <c r="P2517" s="58" t="str">
        <f>IF(B2517&lt;&gt;"",IF(OR(D2517&gt;0,G2517&gt;0),COUNTIF($B$2:B2517,B2517),COUNTIFS($B$2:B2517,B2517,$E$2:E2517,"&gt;0")),"")</f>
        <v/>
      </c>
    </row>
    <row r="2518" spans="1:16" x14ac:dyDescent="0.35">
      <c r="A2518" s="51" t="str">
        <f t="shared" si="117"/>
        <v/>
      </c>
      <c r="B2518" s="99"/>
      <c r="C2518" s="4"/>
      <c r="D2518" s="14"/>
      <c r="E2518" s="14"/>
      <c r="F2518" s="14"/>
      <c r="G2518" s="82"/>
      <c r="H2518" s="107" t="str">
        <f>IF(B2518&lt;&gt;"",IF(OR(O2518=0,O2518=999),"",SUMIFS($E$2:E2518,$A$2:A2518,A2518)-SUMIFS($F$2:F2518,$A$2:A2518,A2518)),"")</f>
        <v/>
      </c>
      <c r="I2518" s="109" t="str">
        <f t="shared" si="119"/>
        <v/>
      </c>
      <c r="J2518" s="113"/>
      <c r="K2518" s="90"/>
      <c r="L2518" s="73"/>
      <c r="M2518" s="69" t="str">
        <f>IF(C2518&lt;&gt;"",DailyLog!$S$3,"")</f>
        <v/>
      </c>
      <c r="N2518" s="56" t="str">
        <f t="shared" si="118"/>
        <v/>
      </c>
      <c r="O2518" s="53" t="str">
        <f>IF($B2518&lt;&gt;"",IF(ISNUMBER(_xlfn.XMATCH($B2518,Language!$A$6:$E$6)),0,IF(ISNUMBER(_xlfn.XMATCH($B2518,Language!$A$29:$E$29)),'Lista de Prestatarios'!$B$3,VLOOKUP(B2518,'Lista de Prestatarios'!$A$2:$B$500,2,FALSE))),"")</f>
        <v/>
      </c>
      <c r="P2518" s="58" t="str">
        <f>IF(B2518&lt;&gt;"",IF(OR(D2518&gt;0,G2518&gt;0),COUNTIF($B$2:B2518,B2518),COUNTIFS($B$2:B2518,B2518,$E$2:E2518,"&gt;0")),"")</f>
        <v/>
      </c>
    </row>
    <row r="2519" spans="1:16" x14ac:dyDescent="0.35">
      <c r="A2519" s="51" t="str">
        <f t="shared" si="117"/>
        <v/>
      </c>
      <c r="B2519" s="99"/>
      <c r="C2519" s="4"/>
      <c r="D2519" s="14"/>
      <c r="E2519" s="14"/>
      <c r="F2519" s="14"/>
      <c r="G2519" s="82"/>
      <c r="H2519" s="107" t="str">
        <f>IF(B2519&lt;&gt;"",IF(OR(O2519=0,O2519=999),"",SUMIFS($E$2:E2519,$A$2:A2519,A2519)-SUMIFS($F$2:F2519,$A$2:A2519,A2519)),"")</f>
        <v/>
      </c>
      <c r="I2519" s="109" t="str">
        <f t="shared" si="119"/>
        <v/>
      </c>
      <c r="J2519" s="113"/>
      <c r="K2519" s="90"/>
      <c r="L2519" s="73"/>
      <c r="M2519" s="69" t="str">
        <f>IF(C2519&lt;&gt;"",DailyLog!$S$3,"")</f>
        <v/>
      </c>
      <c r="N2519" s="56" t="str">
        <f t="shared" si="118"/>
        <v/>
      </c>
      <c r="O2519" s="53" t="str">
        <f>IF($B2519&lt;&gt;"",IF(ISNUMBER(_xlfn.XMATCH($B2519,Language!$A$6:$E$6)),0,IF(ISNUMBER(_xlfn.XMATCH($B2519,Language!$A$29:$E$29)),'Lista de Prestatarios'!$B$3,VLOOKUP(B2519,'Lista de Prestatarios'!$A$2:$B$500,2,FALSE))),"")</f>
        <v/>
      </c>
      <c r="P2519" s="58" t="str">
        <f>IF(B2519&lt;&gt;"",IF(OR(D2519&gt;0,G2519&gt;0),COUNTIF($B$2:B2519,B2519),COUNTIFS($B$2:B2519,B2519,$E$2:E2519,"&gt;0")),"")</f>
        <v/>
      </c>
    </row>
    <row r="2520" spans="1:16" x14ac:dyDescent="0.35">
      <c r="A2520" s="51" t="str">
        <f t="shared" si="117"/>
        <v/>
      </c>
      <c r="B2520" s="99"/>
      <c r="C2520" s="4"/>
      <c r="D2520" s="14"/>
      <c r="E2520" s="14"/>
      <c r="F2520" s="14"/>
      <c r="G2520" s="82"/>
      <c r="H2520" s="107" t="str">
        <f>IF(B2520&lt;&gt;"",IF(OR(O2520=0,O2520=999),"",SUMIFS($E$2:E2520,$A$2:A2520,A2520)-SUMIFS($F$2:F2520,$A$2:A2520,A2520)),"")</f>
        <v/>
      </c>
      <c r="I2520" s="109" t="str">
        <f t="shared" si="119"/>
        <v/>
      </c>
      <c r="J2520" s="113"/>
      <c r="K2520" s="90"/>
      <c r="L2520" s="73"/>
      <c r="M2520" s="69" t="str">
        <f>IF(C2520&lt;&gt;"",DailyLog!$S$3,"")</f>
        <v/>
      </c>
      <c r="N2520" s="56" t="str">
        <f t="shared" si="118"/>
        <v/>
      </c>
      <c r="O2520" s="53" t="str">
        <f>IF($B2520&lt;&gt;"",IF(ISNUMBER(_xlfn.XMATCH($B2520,Language!$A$6:$E$6)),0,IF(ISNUMBER(_xlfn.XMATCH($B2520,Language!$A$29:$E$29)),'Lista de Prestatarios'!$B$3,VLOOKUP(B2520,'Lista de Prestatarios'!$A$2:$B$500,2,FALSE))),"")</f>
        <v/>
      </c>
      <c r="P2520" s="58" t="str">
        <f>IF(B2520&lt;&gt;"",IF(OR(D2520&gt;0,G2520&gt;0),COUNTIF($B$2:B2520,B2520),COUNTIFS($B$2:B2520,B2520,$E$2:E2520,"&gt;0")),"")</f>
        <v/>
      </c>
    </row>
    <row r="2521" spans="1:16" x14ac:dyDescent="0.35">
      <c r="A2521" s="51" t="str">
        <f t="shared" si="117"/>
        <v/>
      </c>
      <c r="B2521" s="99"/>
      <c r="C2521" s="4"/>
      <c r="D2521" s="14"/>
      <c r="E2521" s="14"/>
      <c r="F2521" s="14"/>
      <c r="G2521" s="82"/>
      <c r="H2521" s="107" t="str">
        <f>IF(B2521&lt;&gt;"",IF(OR(O2521=0,O2521=999),"",SUMIFS($E$2:E2521,$A$2:A2521,A2521)-SUMIFS($F$2:F2521,$A$2:A2521,A2521)),"")</f>
        <v/>
      </c>
      <c r="I2521" s="109" t="str">
        <f t="shared" si="119"/>
        <v/>
      </c>
      <c r="J2521" s="113"/>
      <c r="K2521" s="90"/>
      <c r="L2521" s="73"/>
      <c r="M2521" s="69" t="str">
        <f>IF(C2521&lt;&gt;"",DailyLog!$S$3,"")</f>
        <v/>
      </c>
      <c r="N2521" s="56" t="str">
        <f t="shared" si="118"/>
        <v/>
      </c>
      <c r="O2521" s="53" t="str">
        <f>IF($B2521&lt;&gt;"",IF(ISNUMBER(_xlfn.XMATCH($B2521,Language!$A$6:$E$6)),0,IF(ISNUMBER(_xlfn.XMATCH($B2521,Language!$A$29:$E$29)),'Lista de Prestatarios'!$B$3,VLOOKUP(B2521,'Lista de Prestatarios'!$A$2:$B$500,2,FALSE))),"")</f>
        <v/>
      </c>
      <c r="P2521" s="58" t="str">
        <f>IF(B2521&lt;&gt;"",IF(OR(D2521&gt;0,G2521&gt;0),COUNTIF($B$2:B2521,B2521),COUNTIFS($B$2:B2521,B2521,$E$2:E2521,"&gt;0")),"")</f>
        <v/>
      </c>
    </row>
    <row r="2522" spans="1:16" x14ac:dyDescent="0.35">
      <c r="A2522" s="51" t="str">
        <f t="shared" si="117"/>
        <v/>
      </c>
      <c r="B2522" s="99"/>
      <c r="C2522" s="4"/>
      <c r="D2522" s="14"/>
      <c r="E2522" s="14"/>
      <c r="F2522" s="14"/>
      <c r="G2522" s="82"/>
      <c r="H2522" s="107" t="str">
        <f>IF(B2522&lt;&gt;"",IF(OR(O2522=0,O2522=999),"",SUMIFS($E$2:E2522,$A$2:A2522,A2522)-SUMIFS($F$2:F2522,$A$2:A2522,A2522)),"")</f>
        <v/>
      </c>
      <c r="I2522" s="109" t="str">
        <f t="shared" si="119"/>
        <v/>
      </c>
      <c r="J2522" s="113"/>
      <c r="K2522" s="90"/>
      <c r="L2522" s="73"/>
      <c r="M2522" s="69" t="str">
        <f>IF(C2522&lt;&gt;"",DailyLog!$S$3,"")</f>
        <v/>
      </c>
      <c r="N2522" s="56" t="str">
        <f t="shared" si="118"/>
        <v/>
      </c>
      <c r="O2522" s="53" t="str">
        <f>IF($B2522&lt;&gt;"",IF(ISNUMBER(_xlfn.XMATCH($B2522,Language!$A$6:$E$6)),0,IF(ISNUMBER(_xlfn.XMATCH($B2522,Language!$A$29:$E$29)),'Lista de Prestatarios'!$B$3,VLOOKUP(B2522,'Lista de Prestatarios'!$A$2:$B$500,2,FALSE))),"")</f>
        <v/>
      </c>
      <c r="P2522" s="58" t="str">
        <f>IF(B2522&lt;&gt;"",IF(OR(D2522&gt;0,G2522&gt;0),COUNTIF($B$2:B2522,B2522),COUNTIFS($B$2:B2522,B2522,$E$2:E2522,"&gt;0")),"")</f>
        <v/>
      </c>
    </row>
    <row r="2523" spans="1:16" x14ac:dyDescent="0.35">
      <c r="A2523" s="51" t="str">
        <f t="shared" si="117"/>
        <v/>
      </c>
      <c r="B2523" s="99"/>
      <c r="C2523" s="4"/>
      <c r="D2523" s="14"/>
      <c r="E2523" s="14"/>
      <c r="F2523" s="14"/>
      <c r="G2523" s="82"/>
      <c r="H2523" s="107" t="str">
        <f>IF(B2523&lt;&gt;"",IF(OR(O2523=0,O2523=999),"",SUMIFS($E$2:E2523,$A$2:A2523,A2523)-SUMIFS($F$2:F2523,$A$2:A2523,A2523)),"")</f>
        <v/>
      </c>
      <c r="I2523" s="109" t="str">
        <f t="shared" si="119"/>
        <v/>
      </c>
      <c r="J2523" s="113"/>
      <c r="K2523" s="90"/>
      <c r="L2523" s="73"/>
      <c r="M2523" s="69" t="str">
        <f>IF(C2523&lt;&gt;"",DailyLog!$S$3,"")</f>
        <v/>
      </c>
      <c r="N2523" s="56" t="str">
        <f t="shared" si="118"/>
        <v/>
      </c>
      <c r="O2523" s="53" t="str">
        <f>IF($B2523&lt;&gt;"",IF(ISNUMBER(_xlfn.XMATCH($B2523,Language!$A$6:$E$6)),0,IF(ISNUMBER(_xlfn.XMATCH($B2523,Language!$A$29:$E$29)),'Lista de Prestatarios'!$B$3,VLOOKUP(B2523,'Lista de Prestatarios'!$A$2:$B$500,2,FALSE))),"")</f>
        <v/>
      </c>
      <c r="P2523" s="58" t="str">
        <f>IF(B2523&lt;&gt;"",IF(OR(D2523&gt;0,G2523&gt;0),COUNTIF($B$2:B2523,B2523),COUNTIFS($B$2:B2523,B2523,$E$2:E2523,"&gt;0")),"")</f>
        <v/>
      </c>
    </row>
    <row r="2524" spans="1:16" x14ac:dyDescent="0.35">
      <c r="A2524" s="51" t="str">
        <f t="shared" si="117"/>
        <v/>
      </c>
      <c r="B2524" s="99"/>
      <c r="C2524" s="4"/>
      <c r="D2524" s="14"/>
      <c r="E2524" s="14"/>
      <c r="F2524" s="14"/>
      <c r="G2524" s="82"/>
      <c r="H2524" s="107" t="str">
        <f>IF(B2524&lt;&gt;"",IF(OR(O2524=0,O2524=999),"",SUMIFS($E$2:E2524,$A$2:A2524,A2524)-SUMIFS($F$2:F2524,$A$2:A2524,A2524)),"")</f>
        <v/>
      </c>
      <c r="I2524" s="109" t="str">
        <f t="shared" si="119"/>
        <v/>
      </c>
      <c r="J2524" s="113"/>
      <c r="K2524" s="90"/>
      <c r="L2524" s="73"/>
      <c r="M2524" s="69" t="str">
        <f>IF(C2524&lt;&gt;"",DailyLog!$S$3,"")</f>
        <v/>
      </c>
      <c r="N2524" s="56" t="str">
        <f t="shared" si="118"/>
        <v/>
      </c>
      <c r="O2524" s="53" t="str">
        <f>IF($B2524&lt;&gt;"",IF(ISNUMBER(_xlfn.XMATCH($B2524,Language!$A$6:$E$6)),0,IF(ISNUMBER(_xlfn.XMATCH($B2524,Language!$A$29:$E$29)),'Lista de Prestatarios'!$B$3,VLOOKUP(B2524,'Lista de Prestatarios'!$A$2:$B$500,2,FALSE))),"")</f>
        <v/>
      </c>
      <c r="P2524" s="58" t="str">
        <f>IF(B2524&lt;&gt;"",IF(OR(D2524&gt;0,G2524&gt;0),COUNTIF($B$2:B2524,B2524),COUNTIFS($B$2:B2524,B2524,$E$2:E2524,"&gt;0")),"")</f>
        <v/>
      </c>
    </row>
    <row r="2525" spans="1:16" x14ac:dyDescent="0.35">
      <c r="A2525" s="51" t="str">
        <f t="shared" si="117"/>
        <v/>
      </c>
      <c r="B2525" s="99"/>
      <c r="C2525" s="4"/>
      <c r="D2525" s="14"/>
      <c r="E2525" s="14"/>
      <c r="F2525" s="14"/>
      <c r="G2525" s="82"/>
      <c r="H2525" s="107" t="str">
        <f>IF(B2525&lt;&gt;"",IF(OR(O2525=0,O2525=999),"",SUMIFS($E$2:E2525,$A$2:A2525,A2525)-SUMIFS($F$2:F2525,$A$2:A2525,A2525)),"")</f>
        <v/>
      </c>
      <c r="I2525" s="109" t="str">
        <f t="shared" si="119"/>
        <v/>
      </c>
      <c r="J2525" s="113"/>
      <c r="K2525" s="90"/>
      <c r="L2525" s="73"/>
      <c r="M2525" s="69" t="str">
        <f>IF(C2525&lt;&gt;"",DailyLog!$S$3,"")</f>
        <v/>
      </c>
      <c r="N2525" s="56" t="str">
        <f t="shared" si="118"/>
        <v/>
      </c>
      <c r="O2525" s="53" t="str">
        <f>IF($B2525&lt;&gt;"",IF(ISNUMBER(_xlfn.XMATCH($B2525,Language!$A$6:$E$6)),0,IF(ISNUMBER(_xlfn.XMATCH($B2525,Language!$A$29:$E$29)),'Lista de Prestatarios'!$B$3,VLOOKUP(B2525,'Lista de Prestatarios'!$A$2:$B$500,2,FALSE))),"")</f>
        <v/>
      </c>
      <c r="P2525" s="58" t="str">
        <f>IF(B2525&lt;&gt;"",IF(OR(D2525&gt;0,G2525&gt;0),COUNTIF($B$2:B2525,B2525),COUNTIFS($B$2:B2525,B2525,$E$2:E2525,"&gt;0")),"")</f>
        <v/>
      </c>
    </row>
    <row r="2526" spans="1:16" x14ac:dyDescent="0.35">
      <c r="A2526" s="51" t="str">
        <f t="shared" si="117"/>
        <v/>
      </c>
      <c r="B2526" s="99"/>
      <c r="C2526" s="4"/>
      <c r="D2526" s="14"/>
      <c r="E2526" s="14"/>
      <c r="F2526" s="14"/>
      <c r="G2526" s="82"/>
      <c r="H2526" s="107" t="str">
        <f>IF(B2526&lt;&gt;"",IF(OR(O2526=0,O2526=999),"",SUMIFS($E$2:E2526,$A$2:A2526,A2526)-SUMIFS($F$2:F2526,$A$2:A2526,A2526)),"")</f>
        <v/>
      </c>
      <c r="I2526" s="109" t="str">
        <f t="shared" si="119"/>
        <v/>
      </c>
      <c r="J2526" s="113"/>
      <c r="K2526" s="90"/>
      <c r="L2526" s="73"/>
      <c r="M2526" s="69" t="str">
        <f>IF(C2526&lt;&gt;"",DailyLog!$S$3,"")</f>
        <v/>
      </c>
      <c r="N2526" s="56" t="str">
        <f t="shared" si="118"/>
        <v/>
      </c>
      <c r="O2526" s="53" t="str">
        <f>IF($B2526&lt;&gt;"",IF(ISNUMBER(_xlfn.XMATCH($B2526,Language!$A$6:$E$6)),0,IF(ISNUMBER(_xlfn.XMATCH($B2526,Language!$A$29:$E$29)),'Lista de Prestatarios'!$B$3,VLOOKUP(B2526,'Lista de Prestatarios'!$A$2:$B$500,2,FALSE))),"")</f>
        <v/>
      </c>
      <c r="P2526" s="58" t="str">
        <f>IF(B2526&lt;&gt;"",IF(OR(D2526&gt;0,G2526&gt;0),COUNTIF($B$2:B2526,B2526),COUNTIFS($B$2:B2526,B2526,$E$2:E2526,"&gt;0")),"")</f>
        <v/>
      </c>
    </row>
    <row r="2527" spans="1:16" x14ac:dyDescent="0.35">
      <c r="A2527" s="51" t="str">
        <f t="shared" si="117"/>
        <v/>
      </c>
      <c r="B2527" s="99"/>
      <c r="C2527" s="4"/>
      <c r="D2527" s="14"/>
      <c r="E2527" s="14"/>
      <c r="F2527" s="14"/>
      <c r="G2527" s="82"/>
      <c r="H2527" s="107" t="str">
        <f>IF(B2527&lt;&gt;"",IF(OR(O2527=0,O2527=999),"",SUMIFS($E$2:E2527,$A$2:A2527,A2527)-SUMIFS($F$2:F2527,$A$2:A2527,A2527)),"")</f>
        <v/>
      </c>
      <c r="I2527" s="109" t="str">
        <f t="shared" si="119"/>
        <v/>
      </c>
      <c r="J2527" s="113"/>
      <c r="K2527" s="90"/>
      <c r="L2527" s="73"/>
      <c r="M2527" s="69" t="str">
        <f>IF(C2527&lt;&gt;"",DailyLog!$S$3,"")</f>
        <v/>
      </c>
      <c r="N2527" s="56" t="str">
        <f t="shared" si="118"/>
        <v/>
      </c>
      <c r="O2527" s="53" t="str">
        <f>IF($B2527&lt;&gt;"",IF(ISNUMBER(_xlfn.XMATCH($B2527,Language!$A$6:$E$6)),0,IF(ISNUMBER(_xlfn.XMATCH($B2527,Language!$A$29:$E$29)),'Lista de Prestatarios'!$B$3,VLOOKUP(B2527,'Lista de Prestatarios'!$A$2:$B$500,2,FALSE))),"")</f>
        <v/>
      </c>
      <c r="P2527" s="58" t="str">
        <f>IF(B2527&lt;&gt;"",IF(OR(D2527&gt;0,G2527&gt;0),COUNTIF($B$2:B2527,B2527),COUNTIFS($B$2:B2527,B2527,$E$2:E2527,"&gt;0")),"")</f>
        <v/>
      </c>
    </row>
    <row r="2528" spans="1:16" x14ac:dyDescent="0.35">
      <c r="A2528" s="51" t="str">
        <f t="shared" si="117"/>
        <v/>
      </c>
      <c r="B2528" s="99"/>
      <c r="C2528" s="4"/>
      <c r="D2528" s="14"/>
      <c r="E2528" s="14"/>
      <c r="F2528" s="14"/>
      <c r="G2528" s="82"/>
      <c r="H2528" s="107" t="str">
        <f>IF(B2528&lt;&gt;"",IF(OR(O2528=0,O2528=999),"",SUMIFS($E$2:E2528,$A$2:A2528,A2528)-SUMIFS($F$2:F2528,$A$2:A2528,A2528)),"")</f>
        <v/>
      </c>
      <c r="I2528" s="109" t="str">
        <f t="shared" si="119"/>
        <v/>
      </c>
      <c r="J2528" s="113"/>
      <c r="K2528" s="90"/>
      <c r="L2528" s="73"/>
      <c r="M2528" s="69" t="str">
        <f>IF(C2528&lt;&gt;"",DailyLog!$S$3,"")</f>
        <v/>
      </c>
      <c r="N2528" s="56" t="str">
        <f t="shared" si="118"/>
        <v/>
      </c>
      <c r="O2528" s="53" t="str">
        <f>IF($B2528&lt;&gt;"",IF(ISNUMBER(_xlfn.XMATCH($B2528,Language!$A$6:$E$6)),0,IF(ISNUMBER(_xlfn.XMATCH($B2528,Language!$A$29:$E$29)),'Lista de Prestatarios'!$B$3,VLOOKUP(B2528,'Lista de Prestatarios'!$A$2:$B$500,2,FALSE))),"")</f>
        <v/>
      </c>
      <c r="P2528" s="58" t="str">
        <f>IF(B2528&lt;&gt;"",IF(OR(D2528&gt;0,G2528&gt;0),COUNTIF($B$2:B2528,B2528),COUNTIFS($B$2:B2528,B2528,$E$2:E2528,"&gt;0")),"")</f>
        <v/>
      </c>
    </row>
    <row r="2529" spans="1:16" x14ac:dyDescent="0.35">
      <c r="A2529" s="51" t="str">
        <f t="shared" si="117"/>
        <v/>
      </c>
      <c r="B2529" s="99"/>
      <c r="C2529" s="4"/>
      <c r="D2529" s="14"/>
      <c r="E2529" s="14"/>
      <c r="F2529" s="14"/>
      <c r="G2529" s="82"/>
      <c r="H2529" s="107" t="str">
        <f>IF(B2529&lt;&gt;"",IF(OR(O2529=0,O2529=999),"",SUMIFS($E$2:E2529,$A$2:A2529,A2529)-SUMIFS($F$2:F2529,$A$2:A2529,A2529)),"")</f>
        <v/>
      </c>
      <c r="I2529" s="109" t="str">
        <f t="shared" si="119"/>
        <v/>
      </c>
      <c r="J2529" s="113"/>
      <c r="K2529" s="90"/>
      <c r="L2529" s="73"/>
      <c r="M2529" s="69" t="str">
        <f>IF(C2529&lt;&gt;"",DailyLog!$S$3,"")</f>
        <v/>
      </c>
      <c r="N2529" s="56" t="str">
        <f t="shared" si="118"/>
        <v/>
      </c>
      <c r="O2529" s="53" t="str">
        <f>IF($B2529&lt;&gt;"",IF(ISNUMBER(_xlfn.XMATCH($B2529,Language!$A$6:$E$6)),0,IF(ISNUMBER(_xlfn.XMATCH($B2529,Language!$A$29:$E$29)),'Lista de Prestatarios'!$B$3,VLOOKUP(B2529,'Lista de Prestatarios'!$A$2:$B$500,2,FALSE))),"")</f>
        <v/>
      </c>
      <c r="P2529" s="58" t="str">
        <f>IF(B2529&lt;&gt;"",IF(OR(D2529&gt;0,G2529&gt;0),COUNTIF($B$2:B2529,B2529),COUNTIFS($B$2:B2529,B2529,$E$2:E2529,"&gt;0")),"")</f>
        <v/>
      </c>
    </row>
    <row r="2530" spans="1:16" x14ac:dyDescent="0.35">
      <c r="A2530" s="51" t="str">
        <f t="shared" si="117"/>
        <v/>
      </c>
      <c r="B2530" s="99"/>
      <c r="C2530" s="4"/>
      <c r="D2530" s="14"/>
      <c r="E2530" s="14"/>
      <c r="F2530" s="14"/>
      <c r="G2530" s="82"/>
      <c r="H2530" s="107" t="str">
        <f>IF(B2530&lt;&gt;"",IF(OR(O2530=0,O2530=999),"",SUMIFS($E$2:E2530,$A$2:A2530,A2530)-SUMIFS($F$2:F2530,$A$2:A2530,A2530)),"")</f>
        <v/>
      </c>
      <c r="I2530" s="109" t="str">
        <f t="shared" si="119"/>
        <v/>
      </c>
      <c r="J2530" s="113"/>
      <c r="K2530" s="90"/>
      <c r="L2530" s="73"/>
      <c r="M2530" s="69" t="str">
        <f>IF(C2530&lt;&gt;"",DailyLog!$S$3,"")</f>
        <v/>
      </c>
      <c r="N2530" s="56" t="str">
        <f t="shared" si="118"/>
        <v/>
      </c>
      <c r="O2530" s="53" t="str">
        <f>IF($B2530&lt;&gt;"",IF(ISNUMBER(_xlfn.XMATCH($B2530,Language!$A$6:$E$6)),0,IF(ISNUMBER(_xlfn.XMATCH($B2530,Language!$A$29:$E$29)),'Lista de Prestatarios'!$B$3,VLOOKUP(B2530,'Lista de Prestatarios'!$A$2:$B$500,2,FALSE))),"")</f>
        <v/>
      </c>
      <c r="P2530" s="58" t="str">
        <f>IF(B2530&lt;&gt;"",IF(OR(D2530&gt;0,G2530&gt;0),COUNTIF($B$2:B2530,B2530),COUNTIFS($B$2:B2530,B2530,$E$2:E2530,"&gt;0")),"")</f>
        <v/>
      </c>
    </row>
    <row r="2531" spans="1:16" x14ac:dyDescent="0.35">
      <c r="A2531" s="51" t="str">
        <f t="shared" si="117"/>
        <v/>
      </c>
      <c r="B2531" s="99"/>
      <c r="C2531" s="4"/>
      <c r="D2531" s="14"/>
      <c r="E2531" s="14"/>
      <c r="F2531" s="14"/>
      <c r="G2531" s="82"/>
      <c r="H2531" s="107" t="str">
        <f>IF(B2531&lt;&gt;"",IF(OR(O2531=0,O2531=999),"",SUMIFS($E$2:E2531,$A$2:A2531,A2531)-SUMIFS($F$2:F2531,$A$2:A2531,A2531)),"")</f>
        <v/>
      </c>
      <c r="I2531" s="109" t="str">
        <f t="shared" si="119"/>
        <v/>
      </c>
      <c r="J2531" s="113"/>
      <c r="K2531" s="90"/>
      <c r="L2531" s="73"/>
      <c r="M2531" s="69" t="str">
        <f>IF(C2531&lt;&gt;"",DailyLog!$S$3,"")</f>
        <v/>
      </c>
      <c r="N2531" s="56" t="str">
        <f t="shared" si="118"/>
        <v/>
      </c>
      <c r="O2531" s="53" t="str">
        <f>IF($B2531&lt;&gt;"",IF(ISNUMBER(_xlfn.XMATCH($B2531,Language!$A$6:$E$6)),0,IF(ISNUMBER(_xlfn.XMATCH($B2531,Language!$A$29:$E$29)),'Lista de Prestatarios'!$B$3,VLOOKUP(B2531,'Lista de Prestatarios'!$A$2:$B$500,2,FALSE))),"")</f>
        <v/>
      </c>
      <c r="P2531" s="58" t="str">
        <f>IF(B2531&lt;&gt;"",IF(OR(D2531&gt;0,G2531&gt;0),COUNTIF($B$2:B2531,B2531),COUNTIFS($B$2:B2531,B2531,$E$2:E2531,"&gt;0")),"")</f>
        <v/>
      </c>
    </row>
    <row r="2532" spans="1:16" x14ac:dyDescent="0.35">
      <c r="A2532" s="51" t="str">
        <f t="shared" si="117"/>
        <v/>
      </c>
      <c r="B2532" s="99"/>
      <c r="C2532" s="4"/>
      <c r="D2532" s="14"/>
      <c r="E2532" s="14"/>
      <c r="F2532" s="14"/>
      <c r="G2532" s="82"/>
      <c r="H2532" s="107" t="str">
        <f>IF(B2532&lt;&gt;"",IF(OR(O2532=0,O2532=999),"",SUMIFS($E$2:E2532,$A$2:A2532,A2532)-SUMIFS($F$2:F2532,$A$2:A2532,A2532)),"")</f>
        <v/>
      </c>
      <c r="I2532" s="109" t="str">
        <f t="shared" si="119"/>
        <v/>
      </c>
      <c r="J2532" s="113"/>
      <c r="K2532" s="90"/>
      <c r="L2532" s="73"/>
      <c r="M2532" s="69" t="str">
        <f>IF(C2532&lt;&gt;"",DailyLog!$S$3,"")</f>
        <v/>
      </c>
      <c r="N2532" s="56" t="str">
        <f t="shared" si="118"/>
        <v/>
      </c>
      <c r="O2532" s="53" t="str">
        <f>IF($B2532&lt;&gt;"",IF(ISNUMBER(_xlfn.XMATCH($B2532,Language!$A$6:$E$6)),0,IF(ISNUMBER(_xlfn.XMATCH($B2532,Language!$A$29:$E$29)),'Lista de Prestatarios'!$B$3,VLOOKUP(B2532,'Lista de Prestatarios'!$A$2:$B$500,2,FALSE))),"")</f>
        <v/>
      </c>
      <c r="P2532" s="58" t="str">
        <f>IF(B2532&lt;&gt;"",IF(OR(D2532&gt;0,G2532&gt;0),COUNTIF($B$2:B2532,B2532),COUNTIFS($B$2:B2532,B2532,$E$2:E2532,"&gt;0")),"")</f>
        <v/>
      </c>
    </row>
    <row r="2533" spans="1:16" x14ac:dyDescent="0.35">
      <c r="A2533" s="51" t="str">
        <f t="shared" si="117"/>
        <v/>
      </c>
      <c r="B2533" s="99"/>
      <c r="C2533" s="4"/>
      <c r="D2533" s="14"/>
      <c r="E2533" s="14"/>
      <c r="F2533" s="14"/>
      <c r="G2533" s="82"/>
      <c r="H2533" s="107" t="str">
        <f>IF(B2533&lt;&gt;"",IF(OR(O2533=0,O2533=999),"",SUMIFS($E$2:E2533,$A$2:A2533,A2533)-SUMIFS($F$2:F2533,$A$2:A2533,A2533)),"")</f>
        <v/>
      </c>
      <c r="I2533" s="109" t="str">
        <f t="shared" si="119"/>
        <v/>
      </c>
      <c r="J2533" s="113"/>
      <c r="K2533" s="90"/>
      <c r="L2533" s="73"/>
      <c r="M2533" s="69" t="str">
        <f>IF(C2533&lt;&gt;"",DailyLog!$S$3,"")</f>
        <v/>
      </c>
      <c r="N2533" s="56" t="str">
        <f t="shared" si="118"/>
        <v/>
      </c>
      <c r="O2533" s="53" t="str">
        <f>IF($B2533&lt;&gt;"",IF(ISNUMBER(_xlfn.XMATCH($B2533,Language!$A$6:$E$6)),0,IF(ISNUMBER(_xlfn.XMATCH($B2533,Language!$A$29:$E$29)),'Lista de Prestatarios'!$B$3,VLOOKUP(B2533,'Lista de Prestatarios'!$A$2:$B$500,2,FALSE))),"")</f>
        <v/>
      </c>
      <c r="P2533" s="58" t="str">
        <f>IF(B2533&lt;&gt;"",IF(OR(D2533&gt;0,G2533&gt;0),COUNTIF($B$2:B2533,B2533),COUNTIFS($B$2:B2533,B2533,$E$2:E2533,"&gt;0")),"")</f>
        <v/>
      </c>
    </row>
    <row r="2534" spans="1:16" x14ac:dyDescent="0.35">
      <c r="A2534" s="51" t="str">
        <f t="shared" si="117"/>
        <v/>
      </c>
      <c r="B2534" s="99"/>
      <c r="C2534" s="4"/>
      <c r="D2534" s="14"/>
      <c r="E2534" s="14"/>
      <c r="F2534" s="14"/>
      <c r="G2534" s="82"/>
      <c r="H2534" s="107" t="str">
        <f>IF(B2534&lt;&gt;"",IF(OR(O2534=0,O2534=999),"",SUMIFS($E$2:E2534,$A$2:A2534,A2534)-SUMIFS($F$2:F2534,$A$2:A2534,A2534)),"")</f>
        <v/>
      </c>
      <c r="I2534" s="109" t="str">
        <f t="shared" si="119"/>
        <v/>
      </c>
      <c r="J2534" s="113"/>
      <c r="K2534" s="90"/>
      <c r="L2534" s="73"/>
      <c r="M2534" s="69" t="str">
        <f>IF(C2534&lt;&gt;"",DailyLog!$S$3,"")</f>
        <v/>
      </c>
      <c r="N2534" s="56" t="str">
        <f t="shared" si="118"/>
        <v/>
      </c>
      <c r="O2534" s="53" t="str">
        <f>IF($B2534&lt;&gt;"",IF(ISNUMBER(_xlfn.XMATCH($B2534,Language!$A$6:$E$6)),0,IF(ISNUMBER(_xlfn.XMATCH($B2534,Language!$A$29:$E$29)),'Lista de Prestatarios'!$B$3,VLOOKUP(B2534,'Lista de Prestatarios'!$A$2:$B$500,2,FALSE))),"")</f>
        <v/>
      </c>
      <c r="P2534" s="58" t="str">
        <f>IF(B2534&lt;&gt;"",IF(OR(D2534&gt;0,G2534&gt;0),COUNTIF($B$2:B2534,B2534),COUNTIFS($B$2:B2534,B2534,$E$2:E2534,"&gt;0")),"")</f>
        <v/>
      </c>
    </row>
    <row r="2535" spans="1:16" x14ac:dyDescent="0.35">
      <c r="A2535" s="51" t="str">
        <f t="shared" si="117"/>
        <v/>
      </c>
      <c r="B2535" s="99"/>
      <c r="C2535" s="4"/>
      <c r="D2535" s="14"/>
      <c r="E2535" s="14"/>
      <c r="F2535" s="14"/>
      <c r="G2535" s="82"/>
      <c r="H2535" s="107" t="str">
        <f>IF(B2535&lt;&gt;"",IF(OR(O2535=0,O2535=999),"",SUMIFS($E$2:E2535,$A$2:A2535,A2535)-SUMIFS($F$2:F2535,$A$2:A2535,A2535)),"")</f>
        <v/>
      </c>
      <c r="I2535" s="109" t="str">
        <f t="shared" si="119"/>
        <v/>
      </c>
      <c r="J2535" s="113"/>
      <c r="K2535" s="90"/>
      <c r="L2535" s="73"/>
      <c r="M2535" s="69" t="str">
        <f>IF(C2535&lt;&gt;"",DailyLog!$S$3,"")</f>
        <v/>
      </c>
      <c r="N2535" s="56" t="str">
        <f t="shared" si="118"/>
        <v/>
      </c>
      <c r="O2535" s="53" t="str">
        <f>IF($B2535&lt;&gt;"",IF(ISNUMBER(_xlfn.XMATCH($B2535,Language!$A$6:$E$6)),0,IF(ISNUMBER(_xlfn.XMATCH($B2535,Language!$A$29:$E$29)),'Lista de Prestatarios'!$B$3,VLOOKUP(B2535,'Lista de Prestatarios'!$A$2:$B$500,2,FALSE))),"")</f>
        <v/>
      </c>
      <c r="P2535" s="58" t="str">
        <f>IF(B2535&lt;&gt;"",IF(OR(D2535&gt;0,G2535&gt;0),COUNTIF($B$2:B2535,B2535),COUNTIFS($B$2:B2535,B2535,$E$2:E2535,"&gt;0")),"")</f>
        <v/>
      </c>
    </row>
    <row r="2536" spans="1:16" x14ac:dyDescent="0.35">
      <c r="A2536" s="51" t="str">
        <f t="shared" si="117"/>
        <v/>
      </c>
      <c r="B2536" s="99"/>
      <c r="C2536" s="4"/>
      <c r="D2536" s="14"/>
      <c r="E2536" s="14"/>
      <c r="F2536" s="14"/>
      <c r="G2536" s="82"/>
      <c r="H2536" s="107" t="str">
        <f>IF(B2536&lt;&gt;"",IF(OR(O2536=0,O2536=999),"",SUMIFS($E$2:E2536,$A$2:A2536,A2536)-SUMIFS($F$2:F2536,$A$2:A2536,A2536)),"")</f>
        <v/>
      </c>
      <c r="I2536" s="109" t="str">
        <f t="shared" si="119"/>
        <v/>
      </c>
      <c r="J2536" s="113"/>
      <c r="K2536" s="90"/>
      <c r="L2536" s="73"/>
      <c r="M2536" s="69" t="str">
        <f>IF(C2536&lt;&gt;"",DailyLog!$S$3,"")</f>
        <v/>
      </c>
      <c r="N2536" s="56" t="str">
        <f t="shared" si="118"/>
        <v/>
      </c>
      <c r="O2536" s="53" t="str">
        <f>IF($B2536&lt;&gt;"",IF(ISNUMBER(_xlfn.XMATCH($B2536,Language!$A$6:$E$6)),0,IF(ISNUMBER(_xlfn.XMATCH($B2536,Language!$A$29:$E$29)),'Lista de Prestatarios'!$B$3,VLOOKUP(B2536,'Lista de Prestatarios'!$A$2:$B$500,2,FALSE))),"")</f>
        <v/>
      </c>
      <c r="P2536" s="58" t="str">
        <f>IF(B2536&lt;&gt;"",IF(OR(D2536&gt;0,G2536&gt;0),COUNTIF($B$2:B2536,B2536),COUNTIFS($B$2:B2536,B2536,$E$2:E2536,"&gt;0")),"")</f>
        <v/>
      </c>
    </row>
    <row r="2537" spans="1:16" x14ac:dyDescent="0.35">
      <c r="A2537" s="51" t="str">
        <f t="shared" si="117"/>
        <v/>
      </c>
      <c r="B2537" s="99"/>
      <c r="C2537" s="4"/>
      <c r="D2537" s="14"/>
      <c r="E2537" s="14"/>
      <c r="F2537" s="14"/>
      <c r="G2537" s="82"/>
      <c r="H2537" s="107" t="str">
        <f>IF(B2537&lt;&gt;"",IF(OR(O2537=0,O2537=999),"",SUMIFS($E$2:E2537,$A$2:A2537,A2537)-SUMIFS($F$2:F2537,$A$2:A2537,A2537)),"")</f>
        <v/>
      </c>
      <c r="I2537" s="109" t="str">
        <f t="shared" si="119"/>
        <v/>
      </c>
      <c r="J2537" s="113"/>
      <c r="K2537" s="90"/>
      <c r="L2537" s="73"/>
      <c r="M2537" s="69" t="str">
        <f>IF(C2537&lt;&gt;"",DailyLog!$S$3,"")</f>
        <v/>
      </c>
      <c r="N2537" s="56" t="str">
        <f t="shared" si="118"/>
        <v/>
      </c>
      <c r="O2537" s="53" t="str">
        <f>IF($B2537&lt;&gt;"",IF(ISNUMBER(_xlfn.XMATCH($B2537,Language!$A$6:$E$6)),0,IF(ISNUMBER(_xlfn.XMATCH($B2537,Language!$A$29:$E$29)),'Lista de Prestatarios'!$B$3,VLOOKUP(B2537,'Lista de Prestatarios'!$A$2:$B$500,2,FALSE))),"")</f>
        <v/>
      </c>
      <c r="P2537" s="58" t="str">
        <f>IF(B2537&lt;&gt;"",IF(OR(D2537&gt;0,G2537&gt;0),COUNTIF($B$2:B2537,B2537),COUNTIFS($B$2:B2537,B2537,$E$2:E2537,"&gt;0")),"")</f>
        <v/>
      </c>
    </row>
    <row r="2538" spans="1:16" x14ac:dyDescent="0.35">
      <c r="A2538" s="51" t="str">
        <f t="shared" si="117"/>
        <v/>
      </c>
      <c r="B2538" s="99"/>
      <c r="C2538" s="4"/>
      <c r="D2538" s="14"/>
      <c r="E2538" s="14"/>
      <c r="F2538" s="14"/>
      <c r="G2538" s="82"/>
      <c r="H2538" s="107" t="str">
        <f>IF(B2538&lt;&gt;"",IF(OR(O2538=0,O2538=999),"",SUMIFS($E$2:E2538,$A$2:A2538,A2538)-SUMIFS($F$2:F2538,$A$2:A2538,A2538)),"")</f>
        <v/>
      </c>
      <c r="I2538" s="109" t="str">
        <f t="shared" si="119"/>
        <v/>
      </c>
      <c r="J2538" s="113"/>
      <c r="K2538" s="90"/>
      <c r="L2538" s="73"/>
      <c r="M2538" s="69" t="str">
        <f>IF(C2538&lt;&gt;"",DailyLog!$S$3,"")</f>
        <v/>
      </c>
      <c r="N2538" s="56" t="str">
        <f t="shared" si="118"/>
        <v/>
      </c>
      <c r="O2538" s="53" t="str">
        <f>IF($B2538&lt;&gt;"",IF(ISNUMBER(_xlfn.XMATCH($B2538,Language!$A$6:$E$6)),0,IF(ISNUMBER(_xlfn.XMATCH($B2538,Language!$A$29:$E$29)),'Lista de Prestatarios'!$B$3,VLOOKUP(B2538,'Lista de Prestatarios'!$A$2:$B$500,2,FALSE))),"")</f>
        <v/>
      </c>
      <c r="P2538" s="58" t="str">
        <f>IF(B2538&lt;&gt;"",IF(OR(D2538&gt;0,G2538&gt;0),COUNTIF($B$2:B2538,B2538),COUNTIFS($B$2:B2538,B2538,$E$2:E2538,"&gt;0")),"")</f>
        <v/>
      </c>
    </row>
    <row r="2539" spans="1:16" x14ac:dyDescent="0.35">
      <c r="A2539" s="51" t="str">
        <f t="shared" si="117"/>
        <v/>
      </c>
      <c r="B2539" s="99"/>
      <c r="C2539" s="4"/>
      <c r="D2539" s="14"/>
      <c r="E2539" s="14"/>
      <c r="F2539" s="14"/>
      <c r="G2539" s="82"/>
      <c r="H2539" s="107" t="str">
        <f>IF(B2539&lt;&gt;"",IF(OR(O2539=0,O2539=999),"",SUMIFS($E$2:E2539,$A$2:A2539,A2539)-SUMIFS($F$2:F2539,$A$2:A2539,A2539)),"")</f>
        <v/>
      </c>
      <c r="I2539" s="109" t="str">
        <f t="shared" si="119"/>
        <v/>
      </c>
      <c r="J2539" s="113"/>
      <c r="K2539" s="90"/>
      <c r="L2539" s="73"/>
      <c r="M2539" s="69" t="str">
        <f>IF(C2539&lt;&gt;"",DailyLog!$S$3,"")</f>
        <v/>
      </c>
      <c r="N2539" s="56" t="str">
        <f t="shared" si="118"/>
        <v/>
      </c>
      <c r="O2539" s="53" t="str">
        <f>IF($B2539&lt;&gt;"",IF(ISNUMBER(_xlfn.XMATCH($B2539,Language!$A$6:$E$6)),0,IF(ISNUMBER(_xlfn.XMATCH($B2539,Language!$A$29:$E$29)),'Lista de Prestatarios'!$B$3,VLOOKUP(B2539,'Lista de Prestatarios'!$A$2:$B$500,2,FALSE))),"")</f>
        <v/>
      </c>
      <c r="P2539" s="58" t="str">
        <f>IF(B2539&lt;&gt;"",IF(OR(D2539&gt;0,G2539&gt;0),COUNTIF($B$2:B2539,B2539),COUNTIFS($B$2:B2539,B2539,$E$2:E2539,"&gt;0")),"")</f>
        <v/>
      </c>
    </row>
    <row r="2540" spans="1:16" x14ac:dyDescent="0.35">
      <c r="A2540" s="51" t="str">
        <f t="shared" si="117"/>
        <v/>
      </c>
      <c r="B2540" s="99"/>
      <c r="C2540" s="4"/>
      <c r="D2540" s="14"/>
      <c r="E2540" s="14"/>
      <c r="F2540" s="14"/>
      <c r="G2540" s="82"/>
      <c r="H2540" s="107" t="str">
        <f>IF(B2540&lt;&gt;"",IF(OR(O2540=0,O2540=999),"",SUMIFS($E$2:E2540,$A$2:A2540,A2540)-SUMIFS($F$2:F2540,$A$2:A2540,A2540)),"")</f>
        <v/>
      </c>
      <c r="I2540" s="109" t="str">
        <f t="shared" si="119"/>
        <v/>
      </c>
      <c r="J2540" s="113"/>
      <c r="K2540" s="90"/>
      <c r="L2540" s="73"/>
      <c r="M2540" s="69" t="str">
        <f>IF(C2540&lt;&gt;"",DailyLog!$S$3,"")</f>
        <v/>
      </c>
      <c r="N2540" s="56" t="str">
        <f t="shared" si="118"/>
        <v/>
      </c>
      <c r="O2540" s="53" t="str">
        <f>IF($B2540&lt;&gt;"",IF(ISNUMBER(_xlfn.XMATCH($B2540,Language!$A$6:$E$6)),0,IF(ISNUMBER(_xlfn.XMATCH($B2540,Language!$A$29:$E$29)),'Lista de Prestatarios'!$B$3,VLOOKUP(B2540,'Lista de Prestatarios'!$A$2:$B$500,2,FALSE))),"")</f>
        <v/>
      </c>
      <c r="P2540" s="58" t="str">
        <f>IF(B2540&lt;&gt;"",IF(OR(D2540&gt;0,G2540&gt;0),COUNTIF($B$2:B2540,B2540),COUNTIFS($B$2:B2540,B2540,$E$2:E2540,"&gt;0")),"")</f>
        <v/>
      </c>
    </row>
    <row r="2541" spans="1:16" x14ac:dyDescent="0.35">
      <c r="A2541" s="51" t="str">
        <f t="shared" si="117"/>
        <v/>
      </c>
      <c r="B2541" s="99"/>
      <c r="C2541" s="4"/>
      <c r="D2541" s="14"/>
      <c r="E2541" s="14"/>
      <c r="F2541" s="14"/>
      <c r="G2541" s="82"/>
      <c r="H2541" s="107" t="str">
        <f>IF(B2541&lt;&gt;"",IF(OR(O2541=0,O2541=999),"",SUMIFS($E$2:E2541,$A$2:A2541,A2541)-SUMIFS($F$2:F2541,$A$2:A2541,A2541)),"")</f>
        <v/>
      </c>
      <c r="I2541" s="109" t="str">
        <f t="shared" si="119"/>
        <v/>
      </c>
      <c r="J2541" s="113"/>
      <c r="K2541" s="90"/>
      <c r="L2541" s="73"/>
      <c r="M2541" s="69" t="str">
        <f>IF(C2541&lt;&gt;"",DailyLog!$S$3,"")</f>
        <v/>
      </c>
      <c r="N2541" s="56" t="str">
        <f t="shared" si="118"/>
        <v/>
      </c>
      <c r="O2541" s="53" t="str">
        <f>IF($B2541&lt;&gt;"",IF(ISNUMBER(_xlfn.XMATCH($B2541,Language!$A$6:$E$6)),0,IF(ISNUMBER(_xlfn.XMATCH($B2541,Language!$A$29:$E$29)),'Lista de Prestatarios'!$B$3,VLOOKUP(B2541,'Lista de Prestatarios'!$A$2:$B$500,2,FALSE))),"")</f>
        <v/>
      </c>
      <c r="P2541" s="58" t="str">
        <f>IF(B2541&lt;&gt;"",IF(OR(D2541&gt;0,G2541&gt;0),COUNTIF($B$2:B2541,B2541),COUNTIFS($B$2:B2541,B2541,$E$2:E2541,"&gt;0")),"")</f>
        <v/>
      </c>
    </row>
    <row r="2542" spans="1:16" x14ac:dyDescent="0.35">
      <c r="A2542" s="51" t="str">
        <f t="shared" si="117"/>
        <v/>
      </c>
      <c r="B2542" s="99"/>
      <c r="C2542" s="4"/>
      <c r="D2542" s="14"/>
      <c r="E2542" s="14"/>
      <c r="F2542" s="14"/>
      <c r="G2542" s="82"/>
      <c r="H2542" s="107" t="str">
        <f>IF(B2542&lt;&gt;"",IF(OR(O2542=0,O2542=999),"",SUMIFS($E$2:E2542,$A$2:A2542,A2542)-SUMIFS($F$2:F2542,$A$2:A2542,A2542)),"")</f>
        <v/>
      </c>
      <c r="I2542" s="109" t="str">
        <f t="shared" si="119"/>
        <v/>
      </c>
      <c r="J2542" s="113"/>
      <c r="K2542" s="90"/>
      <c r="L2542" s="73"/>
      <c r="M2542" s="69" t="str">
        <f>IF(C2542&lt;&gt;"",DailyLog!$S$3,"")</f>
        <v/>
      </c>
      <c r="N2542" s="56" t="str">
        <f t="shared" si="118"/>
        <v/>
      </c>
      <c r="O2542" s="53" t="str">
        <f>IF($B2542&lt;&gt;"",IF(ISNUMBER(_xlfn.XMATCH($B2542,Language!$A$6:$E$6)),0,IF(ISNUMBER(_xlfn.XMATCH($B2542,Language!$A$29:$E$29)),'Lista de Prestatarios'!$B$3,VLOOKUP(B2542,'Lista de Prestatarios'!$A$2:$B$500,2,FALSE))),"")</f>
        <v/>
      </c>
      <c r="P2542" s="58" t="str">
        <f>IF(B2542&lt;&gt;"",IF(OR(D2542&gt;0,G2542&gt;0),COUNTIF($B$2:B2542,B2542),COUNTIFS($B$2:B2542,B2542,$E$2:E2542,"&gt;0")),"")</f>
        <v/>
      </c>
    </row>
    <row r="2543" spans="1:16" x14ac:dyDescent="0.35">
      <c r="A2543" s="51" t="str">
        <f t="shared" si="117"/>
        <v/>
      </c>
      <c r="B2543" s="99"/>
      <c r="C2543" s="4"/>
      <c r="D2543" s="14"/>
      <c r="E2543" s="14"/>
      <c r="F2543" s="14"/>
      <c r="G2543" s="82"/>
      <c r="H2543" s="107" t="str">
        <f>IF(B2543&lt;&gt;"",IF(OR(O2543=0,O2543=999),"",SUMIFS($E$2:E2543,$A$2:A2543,A2543)-SUMIFS($F$2:F2543,$A$2:A2543,A2543)),"")</f>
        <v/>
      </c>
      <c r="I2543" s="109" t="str">
        <f t="shared" si="119"/>
        <v/>
      </c>
      <c r="J2543" s="113"/>
      <c r="K2543" s="90"/>
      <c r="L2543" s="73"/>
      <c r="M2543" s="69" t="str">
        <f>IF(C2543&lt;&gt;"",DailyLog!$S$3,"")</f>
        <v/>
      </c>
      <c r="N2543" s="56" t="str">
        <f t="shared" si="118"/>
        <v/>
      </c>
      <c r="O2543" s="53" t="str">
        <f>IF($B2543&lt;&gt;"",IF(ISNUMBER(_xlfn.XMATCH($B2543,Language!$A$6:$E$6)),0,IF(ISNUMBER(_xlfn.XMATCH($B2543,Language!$A$29:$E$29)),'Lista de Prestatarios'!$B$3,VLOOKUP(B2543,'Lista de Prestatarios'!$A$2:$B$500,2,FALSE))),"")</f>
        <v/>
      </c>
      <c r="P2543" s="58" t="str">
        <f>IF(B2543&lt;&gt;"",IF(OR(D2543&gt;0,G2543&gt;0),COUNTIF($B$2:B2543,B2543),COUNTIFS($B$2:B2543,B2543,$E$2:E2543,"&gt;0")),"")</f>
        <v/>
      </c>
    </row>
    <row r="2544" spans="1:16" x14ac:dyDescent="0.35">
      <c r="A2544" s="51" t="str">
        <f t="shared" si="117"/>
        <v/>
      </c>
      <c r="B2544" s="99"/>
      <c r="C2544" s="4"/>
      <c r="D2544" s="14"/>
      <c r="E2544" s="14"/>
      <c r="F2544" s="14"/>
      <c r="G2544" s="82"/>
      <c r="H2544" s="107" t="str">
        <f>IF(B2544&lt;&gt;"",IF(OR(O2544=0,O2544=999),"",SUMIFS($E$2:E2544,$A$2:A2544,A2544)-SUMIFS($F$2:F2544,$A$2:A2544,A2544)),"")</f>
        <v/>
      </c>
      <c r="I2544" s="109" t="str">
        <f t="shared" si="119"/>
        <v/>
      </c>
      <c r="J2544" s="113"/>
      <c r="K2544" s="90"/>
      <c r="L2544" s="73"/>
      <c r="M2544" s="69" t="str">
        <f>IF(C2544&lt;&gt;"",DailyLog!$S$3,"")</f>
        <v/>
      </c>
      <c r="N2544" s="56" t="str">
        <f t="shared" si="118"/>
        <v/>
      </c>
      <c r="O2544" s="53" t="str">
        <f>IF($B2544&lt;&gt;"",IF(ISNUMBER(_xlfn.XMATCH($B2544,Language!$A$6:$E$6)),0,IF(ISNUMBER(_xlfn.XMATCH($B2544,Language!$A$29:$E$29)),'Lista de Prestatarios'!$B$3,VLOOKUP(B2544,'Lista de Prestatarios'!$A$2:$B$500,2,FALSE))),"")</f>
        <v/>
      </c>
      <c r="P2544" s="58" t="str">
        <f>IF(B2544&lt;&gt;"",IF(OR(D2544&gt;0,G2544&gt;0),COUNTIF($B$2:B2544,B2544),COUNTIFS($B$2:B2544,B2544,$E$2:E2544,"&gt;0")),"")</f>
        <v/>
      </c>
    </row>
    <row r="2545" spans="1:16" x14ac:dyDescent="0.35">
      <c r="A2545" s="51" t="str">
        <f t="shared" si="117"/>
        <v/>
      </c>
      <c r="B2545" s="99"/>
      <c r="C2545" s="4"/>
      <c r="D2545" s="14"/>
      <c r="E2545" s="14"/>
      <c r="F2545" s="14"/>
      <c r="G2545" s="82"/>
      <c r="H2545" s="107" t="str">
        <f>IF(B2545&lt;&gt;"",IF(OR(O2545=0,O2545=999),"",SUMIFS($E$2:E2545,$A$2:A2545,A2545)-SUMIFS($F$2:F2545,$A$2:A2545,A2545)),"")</f>
        <v/>
      </c>
      <c r="I2545" s="109" t="str">
        <f t="shared" si="119"/>
        <v/>
      </c>
      <c r="J2545" s="113"/>
      <c r="K2545" s="90"/>
      <c r="L2545" s="73"/>
      <c r="M2545" s="69" t="str">
        <f>IF(C2545&lt;&gt;"",DailyLog!$S$3,"")</f>
        <v/>
      </c>
      <c r="N2545" s="56" t="str">
        <f t="shared" si="118"/>
        <v/>
      </c>
      <c r="O2545" s="53" t="str">
        <f>IF($B2545&lt;&gt;"",IF(ISNUMBER(_xlfn.XMATCH($B2545,Language!$A$6:$E$6)),0,IF(ISNUMBER(_xlfn.XMATCH($B2545,Language!$A$29:$E$29)),'Lista de Prestatarios'!$B$3,VLOOKUP(B2545,'Lista de Prestatarios'!$A$2:$B$500,2,FALSE))),"")</f>
        <v/>
      </c>
      <c r="P2545" s="58" t="str">
        <f>IF(B2545&lt;&gt;"",IF(OR(D2545&gt;0,G2545&gt;0),COUNTIF($B$2:B2545,B2545),COUNTIFS($B$2:B2545,B2545,$E$2:E2545,"&gt;0")),"")</f>
        <v/>
      </c>
    </row>
    <row r="2546" spans="1:16" x14ac:dyDescent="0.35">
      <c r="A2546" s="51" t="str">
        <f t="shared" si="117"/>
        <v/>
      </c>
      <c r="B2546" s="99"/>
      <c r="C2546" s="4"/>
      <c r="D2546" s="14"/>
      <c r="E2546" s="14"/>
      <c r="F2546" s="14"/>
      <c r="G2546" s="82"/>
      <c r="H2546" s="107" t="str">
        <f>IF(B2546&lt;&gt;"",IF(OR(O2546=0,O2546=999),"",SUMIFS($E$2:E2546,$A$2:A2546,A2546)-SUMIFS($F$2:F2546,$A$2:A2546,A2546)),"")</f>
        <v/>
      </c>
      <c r="I2546" s="109" t="str">
        <f t="shared" si="119"/>
        <v/>
      </c>
      <c r="J2546" s="113"/>
      <c r="K2546" s="90"/>
      <c r="L2546" s="73"/>
      <c r="M2546" s="69" t="str">
        <f>IF(C2546&lt;&gt;"",DailyLog!$S$3,"")</f>
        <v/>
      </c>
      <c r="N2546" s="56" t="str">
        <f t="shared" si="118"/>
        <v/>
      </c>
      <c r="O2546" s="53" t="str">
        <f>IF($B2546&lt;&gt;"",IF(ISNUMBER(_xlfn.XMATCH($B2546,Language!$A$6:$E$6)),0,IF(ISNUMBER(_xlfn.XMATCH($B2546,Language!$A$29:$E$29)),'Lista de Prestatarios'!$B$3,VLOOKUP(B2546,'Lista de Prestatarios'!$A$2:$B$500,2,FALSE))),"")</f>
        <v/>
      </c>
      <c r="P2546" s="58" t="str">
        <f>IF(B2546&lt;&gt;"",IF(OR(D2546&gt;0,G2546&gt;0),COUNTIF($B$2:B2546,B2546),COUNTIFS($B$2:B2546,B2546,$E$2:E2546,"&gt;0")),"")</f>
        <v/>
      </c>
    </row>
    <row r="2547" spans="1:16" x14ac:dyDescent="0.35">
      <c r="A2547" s="51" t="str">
        <f t="shared" si="117"/>
        <v/>
      </c>
      <c r="B2547" s="99"/>
      <c r="C2547" s="4"/>
      <c r="D2547" s="14"/>
      <c r="E2547" s="14"/>
      <c r="F2547" s="14"/>
      <c r="G2547" s="82"/>
      <c r="H2547" s="107" t="str">
        <f>IF(B2547&lt;&gt;"",IF(OR(O2547=0,O2547=999),"",SUMIFS($E$2:E2547,$A$2:A2547,A2547)-SUMIFS($F$2:F2547,$A$2:A2547,A2547)),"")</f>
        <v/>
      </c>
      <c r="I2547" s="109" t="str">
        <f t="shared" si="119"/>
        <v/>
      </c>
      <c r="J2547" s="113"/>
      <c r="K2547" s="90"/>
      <c r="L2547" s="73"/>
      <c r="M2547" s="69" t="str">
        <f>IF(C2547&lt;&gt;"",DailyLog!$S$3,"")</f>
        <v/>
      </c>
      <c r="N2547" s="56" t="str">
        <f t="shared" si="118"/>
        <v/>
      </c>
      <c r="O2547" s="53" t="str">
        <f>IF($B2547&lt;&gt;"",IF(ISNUMBER(_xlfn.XMATCH($B2547,Language!$A$6:$E$6)),0,IF(ISNUMBER(_xlfn.XMATCH($B2547,Language!$A$29:$E$29)),'Lista de Prestatarios'!$B$3,VLOOKUP(B2547,'Lista de Prestatarios'!$A$2:$B$500,2,FALSE))),"")</f>
        <v/>
      </c>
      <c r="P2547" s="58" t="str">
        <f>IF(B2547&lt;&gt;"",IF(OR(D2547&gt;0,G2547&gt;0),COUNTIF($B$2:B2547,B2547),COUNTIFS($B$2:B2547,B2547,$E$2:E2547,"&gt;0")),"")</f>
        <v/>
      </c>
    </row>
    <row r="2548" spans="1:16" x14ac:dyDescent="0.35">
      <c r="A2548" s="51" t="str">
        <f t="shared" si="117"/>
        <v/>
      </c>
      <c r="B2548" s="99"/>
      <c r="C2548" s="4"/>
      <c r="D2548" s="14"/>
      <c r="E2548" s="14"/>
      <c r="F2548" s="14"/>
      <c r="G2548" s="82"/>
      <c r="H2548" s="107" t="str">
        <f>IF(B2548&lt;&gt;"",IF(OR(O2548=0,O2548=999),"",SUMIFS($E$2:E2548,$A$2:A2548,A2548)-SUMIFS($F$2:F2548,$A$2:A2548,A2548)),"")</f>
        <v/>
      </c>
      <c r="I2548" s="109" t="str">
        <f t="shared" si="119"/>
        <v/>
      </c>
      <c r="J2548" s="113"/>
      <c r="K2548" s="90"/>
      <c r="L2548" s="73"/>
      <c r="M2548" s="69" t="str">
        <f>IF(C2548&lt;&gt;"",DailyLog!$S$3,"")</f>
        <v/>
      </c>
      <c r="N2548" s="56" t="str">
        <f t="shared" si="118"/>
        <v/>
      </c>
      <c r="O2548" s="53" t="str">
        <f>IF($B2548&lt;&gt;"",IF(ISNUMBER(_xlfn.XMATCH($B2548,Language!$A$6:$E$6)),0,IF(ISNUMBER(_xlfn.XMATCH($B2548,Language!$A$29:$E$29)),'Lista de Prestatarios'!$B$3,VLOOKUP(B2548,'Lista de Prestatarios'!$A$2:$B$500,2,FALSE))),"")</f>
        <v/>
      </c>
      <c r="P2548" s="58" t="str">
        <f>IF(B2548&lt;&gt;"",IF(OR(D2548&gt;0,G2548&gt;0),COUNTIF($B$2:B2548,B2548),COUNTIFS($B$2:B2548,B2548,$E$2:E2548,"&gt;0")),"")</f>
        <v/>
      </c>
    </row>
    <row r="2549" spans="1:16" x14ac:dyDescent="0.35">
      <c r="A2549" s="51" t="str">
        <f t="shared" si="117"/>
        <v/>
      </c>
      <c r="B2549" s="99"/>
      <c r="C2549" s="4"/>
      <c r="D2549" s="14"/>
      <c r="E2549" s="14"/>
      <c r="F2549" s="14"/>
      <c r="G2549" s="82"/>
      <c r="H2549" s="107" t="str">
        <f>IF(B2549&lt;&gt;"",IF(OR(O2549=0,O2549=999),"",SUMIFS($E$2:E2549,$A$2:A2549,A2549)-SUMIFS($F$2:F2549,$A$2:A2549,A2549)),"")</f>
        <v/>
      </c>
      <c r="I2549" s="109" t="str">
        <f t="shared" si="119"/>
        <v/>
      </c>
      <c r="J2549" s="113"/>
      <c r="K2549" s="90"/>
      <c r="L2549" s="73"/>
      <c r="M2549" s="69" t="str">
        <f>IF(C2549&lt;&gt;"",DailyLog!$S$3,"")</f>
        <v/>
      </c>
      <c r="N2549" s="56" t="str">
        <f t="shared" si="118"/>
        <v/>
      </c>
      <c r="O2549" s="53" t="str">
        <f>IF($B2549&lt;&gt;"",IF(ISNUMBER(_xlfn.XMATCH($B2549,Language!$A$6:$E$6)),0,IF(ISNUMBER(_xlfn.XMATCH($B2549,Language!$A$29:$E$29)),'Lista de Prestatarios'!$B$3,VLOOKUP(B2549,'Lista de Prestatarios'!$A$2:$B$500,2,FALSE))),"")</f>
        <v/>
      </c>
      <c r="P2549" s="58" t="str">
        <f>IF(B2549&lt;&gt;"",IF(OR(D2549&gt;0,G2549&gt;0),COUNTIF($B$2:B2549,B2549),COUNTIFS($B$2:B2549,B2549,$E$2:E2549,"&gt;0")),"")</f>
        <v/>
      </c>
    </row>
    <row r="2550" spans="1:16" x14ac:dyDescent="0.35">
      <c r="A2550" s="51" t="str">
        <f t="shared" si="117"/>
        <v/>
      </c>
      <c r="B2550" s="99"/>
      <c r="C2550" s="4"/>
      <c r="D2550" s="14"/>
      <c r="E2550" s="14"/>
      <c r="F2550" s="14"/>
      <c r="G2550" s="82"/>
      <c r="H2550" s="107" t="str">
        <f>IF(B2550&lt;&gt;"",IF(OR(O2550=0,O2550=999),"",SUMIFS($E$2:E2550,$A$2:A2550,A2550)-SUMIFS($F$2:F2550,$A$2:A2550,A2550)),"")</f>
        <v/>
      </c>
      <c r="I2550" s="109" t="str">
        <f t="shared" si="119"/>
        <v/>
      </c>
      <c r="J2550" s="113"/>
      <c r="K2550" s="90"/>
      <c r="L2550" s="73"/>
      <c r="M2550" s="69" t="str">
        <f>IF(C2550&lt;&gt;"",DailyLog!$S$3,"")</f>
        <v/>
      </c>
      <c r="N2550" s="56" t="str">
        <f t="shared" si="118"/>
        <v/>
      </c>
      <c r="O2550" s="53" t="str">
        <f>IF($B2550&lt;&gt;"",IF(ISNUMBER(_xlfn.XMATCH($B2550,Language!$A$6:$E$6)),0,IF(ISNUMBER(_xlfn.XMATCH($B2550,Language!$A$29:$E$29)),'Lista de Prestatarios'!$B$3,VLOOKUP(B2550,'Lista de Prestatarios'!$A$2:$B$500,2,FALSE))),"")</f>
        <v/>
      </c>
      <c r="P2550" s="58" t="str">
        <f>IF(B2550&lt;&gt;"",IF(OR(D2550&gt;0,G2550&gt;0),COUNTIF($B$2:B2550,B2550),COUNTIFS($B$2:B2550,B2550,$E$2:E2550,"&gt;0")),"")</f>
        <v/>
      </c>
    </row>
    <row r="2551" spans="1:16" x14ac:dyDescent="0.35">
      <c r="A2551" s="51" t="str">
        <f t="shared" si="117"/>
        <v/>
      </c>
      <c r="B2551" s="99"/>
      <c r="C2551" s="4"/>
      <c r="D2551" s="14"/>
      <c r="E2551" s="14"/>
      <c r="F2551" s="14"/>
      <c r="G2551" s="82"/>
      <c r="H2551" s="107" t="str">
        <f>IF(B2551&lt;&gt;"",IF(OR(O2551=0,O2551=999),"",SUMIFS($E$2:E2551,$A$2:A2551,A2551)-SUMIFS($F$2:F2551,$A$2:A2551,A2551)),"")</f>
        <v/>
      </c>
      <c r="I2551" s="109" t="str">
        <f t="shared" si="119"/>
        <v/>
      </c>
      <c r="J2551" s="113"/>
      <c r="K2551" s="90"/>
      <c r="L2551" s="73"/>
      <c r="M2551" s="69" t="str">
        <f>IF(C2551&lt;&gt;"",DailyLog!$S$3,"")</f>
        <v/>
      </c>
      <c r="N2551" s="56" t="str">
        <f t="shared" si="118"/>
        <v/>
      </c>
      <c r="O2551" s="53" t="str">
        <f>IF($B2551&lt;&gt;"",IF(ISNUMBER(_xlfn.XMATCH($B2551,Language!$A$6:$E$6)),0,IF(ISNUMBER(_xlfn.XMATCH($B2551,Language!$A$29:$E$29)),'Lista de Prestatarios'!$B$3,VLOOKUP(B2551,'Lista de Prestatarios'!$A$2:$B$500,2,FALSE))),"")</f>
        <v/>
      </c>
      <c r="P2551" s="58" t="str">
        <f>IF(B2551&lt;&gt;"",IF(OR(D2551&gt;0,G2551&gt;0),COUNTIF($B$2:B2551,B2551),COUNTIFS($B$2:B2551,B2551,$E$2:E2551,"&gt;0")),"")</f>
        <v/>
      </c>
    </row>
    <row r="2552" spans="1:16" x14ac:dyDescent="0.35">
      <c r="A2552" s="51" t="str">
        <f t="shared" si="117"/>
        <v/>
      </c>
      <c r="B2552" s="99"/>
      <c r="C2552" s="4"/>
      <c r="D2552" s="14"/>
      <c r="E2552" s="14"/>
      <c r="F2552" s="14"/>
      <c r="G2552" s="82"/>
      <c r="H2552" s="107" t="str">
        <f>IF(B2552&lt;&gt;"",IF(OR(O2552=0,O2552=999),"",SUMIFS($E$2:E2552,$A$2:A2552,A2552)-SUMIFS($F$2:F2552,$A$2:A2552,A2552)),"")</f>
        <v/>
      </c>
      <c r="I2552" s="109" t="str">
        <f t="shared" si="119"/>
        <v/>
      </c>
      <c r="J2552" s="113"/>
      <c r="K2552" s="90"/>
      <c r="L2552" s="73"/>
      <c r="M2552" s="69" t="str">
        <f>IF(C2552&lt;&gt;"",DailyLog!$S$3,"")</f>
        <v/>
      </c>
      <c r="N2552" s="56" t="str">
        <f t="shared" si="118"/>
        <v/>
      </c>
      <c r="O2552" s="53" t="str">
        <f>IF($B2552&lt;&gt;"",IF(ISNUMBER(_xlfn.XMATCH($B2552,Language!$A$6:$E$6)),0,IF(ISNUMBER(_xlfn.XMATCH($B2552,Language!$A$29:$E$29)),'Lista de Prestatarios'!$B$3,VLOOKUP(B2552,'Lista de Prestatarios'!$A$2:$B$500,2,FALSE))),"")</f>
        <v/>
      </c>
      <c r="P2552" s="58" t="str">
        <f>IF(B2552&lt;&gt;"",IF(OR(D2552&gt;0,G2552&gt;0),COUNTIF($B$2:B2552,B2552),COUNTIFS($B$2:B2552,B2552,$E$2:E2552,"&gt;0")),"")</f>
        <v/>
      </c>
    </row>
    <row r="2553" spans="1:16" x14ac:dyDescent="0.35">
      <c r="A2553" s="51" t="str">
        <f t="shared" si="117"/>
        <v/>
      </c>
      <c r="B2553" s="99"/>
      <c r="C2553" s="4"/>
      <c r="D2553" s="14"/>
      <c r="E2553" s="14"/>
      <c r="F2553" s="14"/>
      <c r="G2553" s="82"/>
      <c r="H2553" s="107" t="str">
        <f>IF(B2553&lt;&gt;"",IF(OR(O2553=0,O2553=999),"",SUMIFS($E$2:E2553,$A$2:A2553,A2553)-SUMIFS($F$2:F2553,$A$2:A2553,A2553)),"")</f>
        <v/>
      </c>
      <c r="I2553" s="109" t="str">
        <f t="shared" si="119"/>
        <v/>
      </c>
      <c r="J2553" s="113"/>
      <c r="K2553" s="90"/>
      <c r="L2553" s="73"/>
      <c r="M2553" s="69" t="str">
        <f>IF(C2553&lt;&gt;"",DailyLog!$S$3,"")</f>
        <v/>
      </c>
      <c r="N2553" s="56" t="str">
        <f t="shared" si="118"/>
        <v/>
      </c>
      <c r="O2553" s="53" t="str">
        <f>IF($B2553&lt;&gt;"",IF(ISNUMBER(_xlfn.XMATCH($B2553,Language!$A$6:$E$6)),0,IF(ISNUMBER(_xlfn.XMATCH($B2553,Language!$A$29:$E$29)),'Lista de Prestatarios'!$B$3,VLOOKUP(B2553,'Lista de Prestatarios'!$A$2:$B$500,2,FALSE))),"")</f>
        <v/>
      </c>
      <c r="P2553" s="58" t="str">
        <f>IF(B2553&lt;&gt;"",IF(OR(D2553&gt;0,G2553&gt;0),COUNTIF($B$2:B2553,B2553),COUNTIFS($B$2:B2553,B2553,$E$2:E2553,"&gt;0")),"")</f>
        <v/>
      </c>
    </row>
    <row r="2554" spans="1:16" x14ac:dyDescent="0.35">
      <c r="A2554" s="51" t="str">
        <f t="shared" si="117"/>
        <v/>
      </c>
      <c r="B2554" s="99"/>
      <c r="C2554" s="4"/>
      <c r="D2554" s="14"/>
      <c r="E2554" s="14"/>
      <c r="F2554" s="14"/>
      <c r="G2554" s="82"/>
      <c r="H2554" s="107" t="str">
        <f>IF(B2554&lt;&gt;"",IF(OR(O2554=0,O2554=999),"",SUMIFS($E$2:E2554,$A$2:A2554,A2554)-SUMIFS($F$2:F2554,$A$2:A2554,A2554)),"")</f>
        <v/>
      </c>
      <c r="I2554" s="109" t="str">
        <f t="shared" si="119"/>
        <v/>
      </c>
      <c r="J2554" s="113"/>
      <c r="K2554" s="90"/>
      <c r="L2554" s="73"/>
      <c r="M2554" s="69" t="str">
        <f>IF(C2554&lt;&gt;"",DailyLog!$S$3,"")</f>
        <v/>
      </c>
      <c r="N2554" s="56" t="str">
        <f t="shared" si="118"/>
        <v/>
      </c>
      <c r="O2554" s="53" t="str">
        <f>IF($B2554&lt;&gt;"",IF(ISNUMBER(_xlfn.XMATCH($B2554,Language!$A$6:$E$6)),0,IF(ISNUMBER(_xlfn.XMATCH($B2554,Language!$A$29:$E$29)),'Lista de Prestatarios'!$B$3,VLOOKUP(B2554,'Lista de Prestatarios'!$A$2:$B$500,2,FALSE))),"")</f>
        <v/>
      </c>
      <c r="P2554" s="58" t="str">
        <f>IF(B2554&lt;&gt;"",IF(OR(D2554&gt;0,G2554&gt;0),COUNTIF($B$2:B2554,B2554),COUNTIFS($B$2:B2554,B2554,$E$2:E2554,"&gt;0")),"")</f>
        <v/>
      </c>
    </row>
    <row r="2555" spans="1:16" x14ac:dyDescent="0.35">
      <c r="A2555" s="51" t="str">
        <f t="shared" si="117"/>
        <v/>
      </c>
      <c r="B2555" s="99"/>
      <c r="C2555" s="4"/>
      <c r="D2555" s="14"/>
      <c r="E2555" s="14"/>
      <c r="F2555" s="14"/>
      <c r="G2555" s="82"/>
      <c r="H2555" s="107" t="str">
        <f>IF(B2555&lt;&gt;"",IF(OR(O2555=0,O2555=999),"",SUMIFS($E$2:E2555,$A$2:A2555,A2555)-SUMIFS($F$2:F2555,$A$2:A2555,A2555)),"")</f>
        <v/>
      </c>
      <c r="I2555" s="109" t="str">
        <f t="shared" si="119"/>
        <v/>
      </c>
      <c r="J2555" s="113"/>
      <c r="K2555" s="90"/>
      <c r="L2555" s="73"/>
      <c r="M2555" s="69" t="str">
        <f>IF(C2555&lt;&gt;"",DailyLog!$S$3,"")</f>
        <v/>
      </c>
      <c r="N2555" s="56" t="str">
        <f t="shared" si="118"/>
        <v/>
      </c>
      <c r="O2555" s="53" t="str">
        <f>IF($B2555&lt;&gt;"",IF(ISNUMBER(_xlfn.XMATCH($B2555,Language!$A$6:$E$6)),0,IF(ISNUMBER(_xlfn.XMATCH($B2555,Language!$A$29:$E$29)),'Lista de Prestatarios'!$B$3,VLOOKUP(B2555,'Lista de Prestatarios'!$A$2:$B$500,2,FALSE))),"")</f>
        <v/>
      </c>
      <c r="P2555" s="58" t="str">
        <f>IF(B2555&lt;&gt;"",IF(OR(D2555&gt;0,G2555&gt;0),COUNTIF($B$2:B2555,B2555),COUNTIFS($B$2:B2555,B2555,$E$2:E2555,"&gt;0")),"")</f>
        <v/>
      </c>
    </row>
    <row r="2556" spans="1:16" x14ac:dyDescent="0.35">
      <c r="A2556" s="51" t="str">
        <f t="shared" si="117"/>
        <v/>
      </c>
      <c r="B2556" s="99"/>
      <c r="C2556" s="4"/>
      <c r="D2556" s="14"/>
      <c r="E2556" s="14"/>
      <c r="F2556" s="14"/>
      <c r="G2556" s="82"/>
      <c r="H2556" s="107" t="str">
        <f>IF(B2556&lt;&gt;"",IF(OR(O2556=0,O2556=999),"",SUMIFS($E$2:E2556,$A$2:A2556,A2556)-SUMIFS($F$2:F2556,$A$2:A2556,A2556)),"")</f>
        <v/>
      </c>
      <c r="I2556" s="109" t="str">
        <f t="shared" si="119"/>
        <v/>
      </c>
      <c r="J2556" s="113"/>
      <c r="K2556" s="90"/>
      <c r="L2556" s="73"/>
      <c r="M2556" s="69" t="str">
        <f>IF(C2556&lt;&gt;"",DailyLog!$S$3,"")</f>
        <v/>
      </c>
      <c r="N2556" s="56" t="str">
        <f t="shared" si="118"/>
        <v/>
      </c>
      <c r="O2556" s="53" t="str">
        <f>IF($B2556&lt;&gt;"",IF(ISNUMBER(_xlfn.XMATCH($B2556,Language!$A$6:$E$6)),0,IF(ISNUMBER(_xlfn.XMATCH($B2556,Language!$A$29:$E$29)),'Lista de Prestatarios'!$B$3,VLOOKUP(B2556,'Lista de Prestatarios'!$A$2:$B$500,2,FALSE))),"")</f>
        <v/>
      </c>
      <c r="P2556" s="58" t="str">
        <f>IF(B2556&lt;&gt;"",IF(OR(D2556&gt;0,G2556&gt;0),COUNTIF($B$2:B2556,B2556),COUNTIFS($B$2:B2556,B2556,$E$2:E2556,"&gt;0")),"")</f>
        <v/>
      </c>
    </row>
    <row r="2557" spans="1:16" x14ac:dyDescent="0.35">
      <c r="A2557" s="51" t="str">
        <f t="shared" si="117"/>
        <v/>
      </c>
      <c r="B2557" s="99"/>
      <c r="C2557" s="4"/>
      <c r="D2557" s="14"/>
      <c r="E2557" s="14"/>
      <c r="F2557" s="14"/>
      <c r="G2557" s="82"/>
      <c r="H2557" s="107" t="str">
        <f>IF(B2557&lt;&gt;"",IF(OR(O2557=0,O2557=999),"",SUMIFS($E$2:E2557,$A$2:A2557,A2557)-SUMIFS($F$2:F2557,$A$2:A2557,A2557)),"")</f>
        <v/>
      </c>
      <c r="I2557" s="109" t="str">
        <f t="shared" si="119"/>
        <v/>
      </c>
      <c r="J2557" s="113"/>
      <c r="K2557" s="90"/>
      <c r="L2557" s="73"/>
      <c r="M2557" s="69" t="str">
        <f>IF(C2557&lt;&gt;"",DailyLog!$S$3,"")</f>
        <v/>
      </c>
      <c r="N2557" s="56" t="str">
        <f t="shared" si="118"/>
        <v/>
      </c>
      <c r="O2557" s="53" t="str">
        <f>IF($B2557&lt;&gt;"",IF(ISNUMBER(_xlfn.XMATCH($B2557,Language!$A$6:$E$6)),0,IF(ISNUMBER(_xlfn.XMATCH($B2557,Language!$A$29:$E$29)),'Lista de Prestatarios'!$B$3,VLOOKUP(B2557,'Lista de Prestatarios'!$A$2:$B$500,2,FALSE))),"")</f>
        <v/>
      </c>
      <c r="P2557" s="58" t="str">
        <f>IF(B2557&lt;&gt;"",IF(OR(D2557&gt;0,G2557&gt;0),COUNTIF($B$2:B2557,B2557),COUNTIFS($B$2:B2557,B2557,$E$2:E2557,"&gt;0")),"")</f>
        <v/>
      </c>
    </row>
    <row r="2558" spans="1:16" x14ac:dyDescent="0.35">
      <c r="A2558" s="51" t="str">
        <f t="shared" si="117"/>
        <v/>
      </c>
      <c r="B2558" s="99"/>
      <c r="C2558" s="4"/>
      <c r="D2558" s="14"/>
      <c r="E2558" s="14"/>
      <c r="F2558" s="14"/>
      <c r="G2558" s="82"/>
      <c r="H2558" s="107" t="str">
        <f>IF(B2558&lt;&gt;"",IF(OR(O2558=0,O2558=999),"",SUMIFS($E$2:E2558,$A$2:A2558,A2558)-SUMIFS($F$2:F2558,$A$2:A2558,A2558)),"")</f>
        <v/>
      </c>
      <c r="I2558" s="109" t="str">
        <f t="shared" si="119"/>
        <v/>
      </c>
      <c r="J2558" s="113"/>
      <c r="K2558" s="90"/>
      <c r="L2558" s="73"/>
      <c r="M2558" s="69" t="str">
        <f>IF(C2558&lt;&gt;"",DailyLog!$S$3,"")</f>
        <v/>
      </c>
      <c r="N2558" s="56" t="str">
        <f t="shared" si="118"/>
        <v/>
      </c>
      <c r="O2558" s="53" t="str">
        <f>IF($B2558&lt;&gt;"",IF(ISNUMBER(_xlfn.XMATCH($B2558,Language!$A$6:$E$6)),0,IF(ISNUMBER(_xlfn.XMATCH($B2558,Language!$A$29:$E$29)),'Lista de Prestatarios'!$B$3,VLOOKUP(B2558,'Lista de Prestatarios'!$A$2:$B$500,2,FALSE))),"")</f>
        <v/>
      </c>
      <c r="P2558" s="58" t="str">
        <f>IF(B2558&lt;&gt;"",IF(OR(D2558&gt;0,G2558&gt;0),COUNTIF($B$2:B2558,B2558),COUNTIFS($B$2:B2558,B2558,$E$2:E2558,"&gt;0")),"")</f>
        <v/>
      </c>
    </row>
    <row r="2559" spans="1:16" x14ac:dyDescent="0.35">
      <c r="A2559" s="51" t="str">
        <f t="shared" si="117"/>
        <v/>
      </c>
      <c r="B2559" s="99"/>
      <c r="C2559" s="4"/>
      <c r="D2559" s="14"/>
      <c r="E2559" s="14"/>
      <c r="F2559" s="14"/>
      <c r="G2559" s="82"/>
      <c r="H2559" s="107" t="str">
        <f>IF(B2559&lt;&gt;"",IF(OR(O2559=0,O2559=999),"",SUMIFS($E$2:E2559,$A$2:A2559,A2559)-SUMIFS($F$2:F2559,$A$2:A2559,A2559)),"")</f>
        <v/>
      </c>
      <c r="I2559" s="109" t="str">
        <f t="shared" si="119"/>
        <v/>
      </c>
      <c r="J2559" s="113"/>
      <c r="K2559" s="90"/>
      <c r="L2559" s="73"/>
      <c r="M2559" s="69" t="str">
        <f>IF(C2559&lt;&gt;"",DailyLog!$S$3,"")</f>
        <v/>
      </c>
      <c r="N2559" s="56" t="str">
        <f t="shared" si="118"/>
        <v/>
      </c>
      <c r="O2559" s="53" t="str">
        <f>IF($B2559&lt;&gt;"",IF(ISNUMBER(_xlfn.XMATCH($B2559,Language!$A$6:$E$6)),0,IF(ISNUMBER(_xlfn.XMATCH($B2559,Language!$A$29:$E$29)),'Lista de Prestatarios'!$B$3,VLOOKUP(B2559,'Lista de Prestatarios'!$A$2:$B$500,2,FALSE))),"")</f>
        <v/>
      </c>
      <c r="P2559" s="58" t="str">
        <f>IF(B2559&lt;&gt;"",IF(OR(D2559&gt;0,G2559&gt;0),COUNTIF($B$2:B2559,B2559),COUNTIFS($B$2:B2559,B2559,$E$2:E2559,"&gt;0")),"")</f>
        <v/>
      </c>
    </row>
    <row r="2560" spans="1:16" x14ac:dyDescent="0.35">
      <c r="A2560" s="51" t="str">
        <f t="shared" si="117"/>
        <v/>
      </c>
      <c r="B2560" s="99"/>
      <c r="C2560" s="4"/>
      <c r="D2560" s="14"/>
      <c r="E2560" s="14"/>
      <c r="F2560" s="14"/>
      <c r="G2560" s="82"/>
      <c r="H2560" s="107" t="str">
        <f>IF(B2560&lt;&gt;"",IF(OR(O2560=0,O2560=999),"",SUMIFS($E$2:E2560,$A$2:A2560,A2560)-SUMIFS($F$2:F2560,$A$2:A2560,A2560)),"")</f>
        <v/>
      </c>
      <c r="I2560" s="109" t="str">
        <f t="shared" si="119"/>
        <v/>
      </c>
      <c r="J2560" s="113"/>
      <c r="K2560" s="90"/>
      <c r="L2560" s="73"/>
      <c r="M2560" s="69" t="str">
        <f>IF(C2560&lt;&gt;"",DailyLog!$S$3,"")</f>
        <v/>
      </c>
      <c r="N2560" s="56" t="str">
        <f t="shared" si="118"/>
        <v/>
      </c>
      <c r="O2560" s="53" t="str">
        <f>IF($B2560&lt;&gt;"",IF(ISNUMBER(_xlfn.XMATCH($B2560,Language!$A$6:$E$6)),0,IF(ISNUMBER(_xlfn.XMATCH($B2560,Language!$A$29:$E$29)),'Lista de Prestatarios'!$B$3,VLOOKUP(B2560,'Lista de Prestatarios'!$A$2:$B$500,2,FALSE))),"")</f>
        <v/>
      </c>
      <c r="P2560" s="58" t="str">
        <f>IF(B2560&lt;&gt;"",IF(OR(D2560&gt;0,G2560&gt;0),COUNTIF($B$2:B2560,B2560),COUNTIFS($B$2:B2560,B2560,$E$2:E2560,"&gt;0")),"")</f>
        <v/>
      </c>
    </row>
    <row r="2561" spans="1:16" x14ac:dyDescent="0.35">
      <c r="A2561" s="51" t="str">
        <f t="shared" si="117"/>
        <v/>
      </c>
      <c r="B2561" s="99"/>
      <c r="C2561" s="4"/>
      <c r="D2561" s="14"/>
      <c r="E2561" s="14"/>
      <c r="F2561" s="14"/>
      <c r="G2561" s="82"/>
      <c r="H2561" s="107" t="str">
        <f>IF(B2561&lt;&gt;"",IF(OR(O2561=0,O2561=999),"",SUMIFS($E$2:E2561,$A$2:A2561,A2561)-SUMIFS($F$2:F2561,$A$2:A2561,A2561)),"")</f>
        <v/>
      </c>
      <c r="I2561" s="109" t="str">
        <f t="shared" si="119"/>
        <v/>
      </c>
      <c r="J2561" s="113"/>
      <c r="K2561" s="90"/>
      <c r="L2561" s="73"/>
      <c r="M2561" s="69" t="str">
        <f>IF(C2561&lt;&gt;"",DailyLog!$S$3,"")</f>
        <v/>
      </c>
      <c r="N2561" s="56" t="str">
        <f t="shared" si="118"/>
        <v/>
      </c>
      <c r="O2561" s="53" t="str">
        <f>IF($B2561&lt;&gt;"",IF(ISNUMBER(_xlfn.XMATCH($B2561,Language!$A$6:$E$6)),0,IF(ISNUMBER(_xlfn.XMATCH($B2561,Language!$A$29:$E$29)),'Lista de Prestatarios'!$B$3,VLOOKUP(B2561,'Lista de Prestatarios'!$A$2:$B$500,2,FALSE))),"")</f>
        <v/>
      </c>
      <c r="P2561" s="58" t="str">
        <f>IF(B2561&lt;&gt;"",IF(OR(D2561&gt;0,G2561&gt;0),COUNTIF($B$2:B2561,B2561),COUNTIFS($B$2:B2561,B2561,$E$2:E2561,"&gt;0")),"")</f>
        <v/>
      </c>
    </row>
    <row r="2562" spans="1:16" x14ac:dyDescent="0.35">
      <c r="A2562" s="51" t="str">
        <f t="shared" ref="A2562:A2625" si="120">IF(B2562&lt;&gt;"",O2562&amp;"."&amp;P2562,"")</f>
        <v/>
      </c>
      <c r="B2562" s="99"/>
      <c r="C2562" s="4"/>
      <c r="D2562" s="14"/>
      <c r="E2562" s="14"/>
      <c r="F2562" s="14"/>
      <c r="G2562" s="82"/>
      <c r="H2562" s="107" t="str">
        <f>IF(B2562&lt;&gt;"",IF(OR(O2562=0,O2562=999),"",SUMIFS($E$2:E2562,$A$2:A2562,A2562)-SUMIFS($F$2:F2562,$A$2:A2562,A2562)),"")</f>
        <v/>
      </c>
      <c r="I2562" s="109" t="str">
        <f t="shared" si="119"/>
        <v/>
      </c>
      <c r="J2562" s="113"/>
      <c r="K2562" s="90"/>
      <c r="L2562" s="73"/>
      <c r="M2562" s="69" t="str">
        <f>IF(C2562&lt;&gt;"",DailyLog!$S$3,"")</f>
        <v/>
      </c>
      <c r="N2562" s="56" t="str">
        <f t="shared" ref="N2562:N2625" si="121">IF(B2562&lt;&gt;"",COUNT(D2562:G2562),"")</f>
        <v/>
      </c>
      <c r="O2562" s="53" t="str">
        <f>IF($B2562&lt;&gt;"",IF(ISNUMBER(_xlfn.XMATCH($B2562,Language!$A$6:$E$6)),0,IF(ISNUMBER(_xlfn.XMATCH($B2562,Language!$A$29:$E$29)),'Lista de Prestatarios'!$B$3,VLOOKUP(B2562,'Lista de Prestatarios'!$A$2:$B$500,2,FALSE))),"")</f>
        <v/>
      </c>
      <c r="P2562" s="58" t="str">
        <f>IF(B2562&lt;&gt;"",IF(OR(D2562&gt;0,G2562&gt;0),COUNTIF($B$2:B2562,B2562),COUNTIFS($B$2:B2562,B2562,$E$2:E2562,"&gt;0")),"")</f>
        <v/>
      </c>
    </row>
    <row r="2563" spans="1:16" x14ac:dyDescent="0.35">
      <c r="A2563" s="51" t="str">
        <f t="shared" si="120"/>
        <v/>
      </c>
      <c r="B2563" s="99"/>
      <c r="C2563" s="4"/>
      <c r="D2563" s="14"/>
      <c r="E2563" s="14"/>
      <c r="F2563" s="14"/>
      <c r="G2563" s="82"/>
      <c r="H2563" s="107" t="str">
        <f>IF(B2563&lt;&gt;"",IF(OR(O2563=0,O2563=999),"",SUMIFS($E$2:E2563,$A$2:A2563,A2563)-SUMIFS($F$2:F2563,$A$2:A2563,A2563)),"")</f>
        <v/>
      </c>
      <c r="I2563" s="109" t="str">
        <f t="shared" si="119"/>
        <v/>
      </c>
      <c r="J2563" s="113"/>
      <c r="K2563" s="90"/>
      <c r="L2563" s="73"/>
      <c r="M2563" s="69" t="str">
        <f>IF(C2563&lt;&gt;"",DailyLog!$S$3,"")</f>
        <v/>
      </c>
      <c r="N2563" s="56" t="str">
        <f t="shared" si="121"/>
        <v/>
      </c>
      <c r="O2563" s="53" t="str">
        <f>IF($B2563&lt;&gt;"",IF(ISNUMBER(_xlfn.XMATCH($B2563,Language!$A$6:$E$6)),0,IF(ISNUMBER(_xlfn.XMATCH($B2563,Language!$A$29:$E$29)),'Lista de Prestatarios'!$B$3,VLOOKUP(B2563,'Lista de Prestatarios'!$A$2:$B$500,2,FALSE))),"")</f>
        <v/>
      </c>
      <c r="P2563" s="58" t="str">
        <f>IF(B2563&lt;&gt;"",IF(OR(D2563&gt;0,G2563&gt;0),COUNTIF($B$2:B2563,B2563),COUNTIFS($B$2:B2563,B2563,$E$2:E2563,"&gt;0")),"")</f>
        <v/>
      </c>
    </row>
    <row r="2564" spans="1:16" x14ac:dyDescent="0.35">
      <c r="A2564" s="51" t="str">
        <f t="shared" si="120"/>
        <v/>
      </c>
      <c r="B2564" s="99"/>
      <c r="C2564" s="4"/>
      <c r="D2564" s="14"/>
      <c r="E2564" s="14"/>
      <c r="F2564" s="14"/>
      <c r="G2564" s="82"/>
      <c r="H2564" s="107" t="str">
        <f>IF(B2564&lt;&gt;"",IF(OR(O2564=0,O2564=999),"",SUMIFS($E$2:E2564,$A$2:A2564,A2564)-SUMIFS($F$2:F2564,$A$2:A2564,A2564)),"")</f>
        <v/>
      </c>
      <c r="I2564" s="109" t="str">
        <f t="shared" ref="I2564:I2627" si="122">IF(B2564&lt;&gt;"",I2563+D2564-E2564+F2564-G2564,"")</f>
        <v/>
      </c>
      <c r="J2564" s="113"/>
      <c r="K2564" s="90"/>
      <c r="L2564" s="73"/>
      <c r="M2564" s="69" t="str">
        <f>IF(C2564&lt;&gt;"",DailyLog!$S$3,"")</f>
        <v/>
      </c>
      <c r="N2564" s="56" t="str">
        <f t="shared" si="121"/>
        <v/>
      </c>
      <c r="O2564" s="53" t="str">
        <f>IF($B2564&lt;&gt;"",IF(ISNUMBER(_xlfn.XMATCH($B2564,Language!$A$6:$E$6)),0,IF(ISNUMBER(_xlfn.XMATCH($B2564,Language!$A$29:$E$29)),'Lista de Prestatarios'!$B$3,VLOOKUP(B2564,'Lista de Prestatarios'!$A$2:$B$500,2,FALSE))),"")</f>
        <v/>
      </c>
      <c r="P2564" s="58" t="str">
        <f>IF(B2564&lt;&gt;"",IF(OR(D2564&gt;0,G2564&gt;0),COUNTIF($B$2:B2564,B2564),COUNTIFS($B$2:B2564,B2564,$E$2:E2564,"&gt;0")),"")</f>
        <v/>
      </c>
    </row>
    <row r="2565" spans="1:16" x14ac:dyDescent="0.35">
      <c r="A2565" s="51" t="str">
        <f t="shared" si="120"/>
        <v/>
      </c>
      <c r="B2565" s="99"/>
      <c r="C2565" s="4"/>
      <c r="D2565" s="14"/>
      <c r="E2565" s="14"/>
      <c r="F2565" s="14"/>
      <c r="G2565" s="82"/>
      <c r="H2565" s="107" t="str">
        <f>IF(B2565&lt;&gt;"",IF(OR(O2565=0,O2565=999),"",SUMIFS($E$2:E2565,$A$2:A2565,A2565)-SUMIFS($F$2:F2565,$A$2:A2565,A2565)),"")</f>
        <v/>
      </c>
      <c r="I2565" s="109" t="str">
        <f t="shared" si="122"/>
        <v/>
      </c>
      <c r="J2565" s="113"/>
      <c r="K2565" s="90"/>
      <c r="L2565" s="73"/>
      <c r="M2565" s="69" t="str">
        <f>IF(C2565&lt;&gt;"",DailyLog!$S$3,"")</f>
        <v/>
      </c>
      <c r="N2565" s="56" t="str">
        <f t="shared" si="121"/>
        <v/>
      </c>
      <c r="O2565" s="53" t="str">
        <f>IF($B2565&lt;&gt;"",IF(ISNUMBER(_xlfn.XMATCH($B2565,Language!$A$6:$E$6)),0,IF(ISNUMBER(_xlfn.XMATCH($B2565,Language!$A$29:$E$29)),'Lista de Prestatarios'!$B$3,VLOOKUP(B2565,'Lista de Prestatarios'!$A$2:$B$500,2,FALSE))),"")</f>
        <v/>
      </c>
      <c r="P2565" s="58" t="str">
        <f>IF(B2565&lt;&gt;"",IF(OR(D2565&gt;0,G2565&gt;0),COUNTIF($B$2:B2565,B2565),COUNTIFS($B$2:B2565,B2565,$E$2:E2565,"&gt;0")),"")</f>
        <v/>
      </c>
    </row>
    <row r="2566" spans="1:16" x14ac:dyDescent="0.35">
      <c r="A2566" s="51" t="str">
        <f t="shared" si="120"/>
        <v/>
      </c>
      <c r="B2566" s="99"/>
      <c r="C2566" s="4"/>
      <c r="D2566" s="14"/>
      <c r="E2566" s="14"/>
      <c r="F2566" s="14"/>
      <c r="G2566" s="82"/>
      <c r="H2566" s="107" t="str">
        <f>IF(B2566&lt;&gt;"",IF(OR(O2566=0,O2566=999),"",SUMIFS($E$2:E2566,$A$2:A2566,A2566)-SUMIFS($F$2:F2566,$A$2:A2566,A2566)),"")</f>
        <v/>
      </c>
      <c r="I2566" s="109" t="str">
        <f t="shared" si="122"/>
        <v/>
      </c>
      <c r="J2566" s="113"/>
      <c r="K2566" s="90"/>
      <c r="L2566" s="73"/>
      <c r="M2566" s="69" t="str">
        <f>IF(C2566&lt;&gt;"",DailyLog!$S$3,"")</f>
        <v/>
      </c>
      <c r="N2566" s="56" t="str">
        <f t="shared" si="121"/>
        <v/>
      </c>
      <c r="O2566" s="53" t="str">
        <f>IF($B2566&lt;&gt;"",IF(ISNUMBER(_xlfn.XMATCH($B2566,Language!$A$6:$E$6)),0,IF(ISNUMBER(_xlfn.XMATCH($B2566,Language!$A$29:$E$29)),'Lista de Prestatarios'!$B$3,VLOOKUP(B2566,'Lista de Prestatarios'!$A$2:$B$500,2,FALSE))),"")</f>
        <v/>
      </c>
      <c r="P2566" s="58" t="str">
        <f>IF(B2566&lt;&gt;"",IF(OR(D2566&gt;0,G2566&gt;0),COUNTIF($B$2:B2566,B2566),COUNTIFS($B$2:B2566,B2566,$E$2:E2566,"&gt;0")),"")</f>
        <v/>
      </c>
    </row>
    <row r="2567" spans="1:16" x14ac:dyDescent="0.35">
      <c r="A2567" s="51" t="str">
        <f t="shared" si="120"/>
        <v/>
      </c>
      <c r="B2567" s="99"/>
      <c r="C2567" s="4"/>
      <c r="D2567" s="14"/>
      <c r="E2567" s="14"/>
      <c r="F2567" s="14"/>
      <c r="G2567" s="82"/>
      <c r="H2567" s="107" t="str">
        <f>IF(B2567&lt;&gt;"",IF(OR(O2567=0,O2567=999),"",SUMIFS($E$2:E2567,$A$2:A2567,A2567)-SUMIFS($F$2:F2567,$A$2:A2567,A2567)),"")</f>
        <v/>
      </c>
      <c r="I2567" s="109" t="str">
        <f t="shared" si="122"/>
        <v/>
      </c>
      <c r="J2567" s="113"/>
      <c r="K2567" s="90"/>
      <c r="L2567" s="73"/>
      <c r="M2567" s="69" t="str">
        <f>IF(C2567&lt;&gt;"",DailyLog!$S$3,"")</f>
        <v/>
      </c>
      <c r="N2567" s="56" t="str">
        <f t="shared" si="121"/>
        <v/>
      </c>
      <c r="O2567" s="53" t="str">
        <f>IF($B2567&lt;&gt;"",IF(ISNUMBER(_xlfn.XMATCH($B2567,Language!$A$6:$E$6)),0,IF(ISNUMBER(_xlfn.XMATCH($B2567,Language!$A$29:$E$29)),'Lista de Prestatarios'!$B$3,VLOOKUP(B2567,'Lista de Prestatarios'!$A$2:$B$500,2,FALSE))),"")</f>
        <v/>
      </c>
      <c r="P2567" s="58" t="str">
        <f>IF(B2567&lt;&gt;"",IF(OR(D2567&gt;0,G2567&gt;0),COUNTIF($B$2:B2567,B2567),COUNTIFS($B$2:B2567,B2567,$E$2:E2567,"&gt;0")),"")</f>
        <v/>
      </c>
    </row>
    <row r="2568" spans="1:16" x14ac:dyDescent="0.35">
      <c r="A2568" s="51" t="str">
        <f t="shared" si="120"/>
        <v/>
      </c>
      <c r="B2568" s="99"/>
      <c r="C2568" s="4"/>
      <c r="D2568" s="14"/>
      <c r="E2568" s="14"/>
      <c r="F2568" s="14"/>
      <c r="G2568" s="82"/>
      <c r="H2568" s="107" t="str">
        <f>IF(B2568&lt;&gt;"",IF(OR(O2568=0,O2568=999),"",SUMIFS($E$2:E2568,$A$2:A2568,A2568)-SUMIFS($F$2:F2568,$A$2:A2568,A2568)),"")</f>
        <v/>
      </c>
      <c r="I2568" s="109" t="str">
        <f t="shared" si="122"/>
        <v/>
      </c>
      <c r="J2568" s="113"/>
      <c r="K2568" s="90"/>
      <c r="L2568" s="73"/>
      <c r="M2568" s="69" t="str">
        <f>IF(C2568&lt;&gt;"",DailyLog!$S$3,"")</f>
        <v/>
      </c>
      <c r="N2568" s="56" t="str">
        <f t="shared" si="121"/>
        <v/>
      </c>
      <c r="O2568" s="53" t="str">
        <f>IF($B2568&lt;&gt;"",IF(ISNUMBER(_xlfn.XMATCH($B2568,Language!$A$6:$E$6)),0,IF(ISNUMBER(_xlfn.XMATCH($B2568,Language!$A$29:$E$29)),'Lista de Prestatarios'!$B$3,VLOOKUP(B2568,'Lista de Prestatarios'!$A$2:$B$500,2,FALSE))),"")</f>
        <v/>
      </c>
      <c r="P2568" s="58" t="str">
        <f>IF(B2568&lt;&gt;"",IF(OR(D2568&gt;0,G2568&gt;0),COUNTIF($B$2:B2568,B2568),COUNTIFS($B$2:B2568,B2568,$E$2:E2568,"&gt;0")),"")</f>
        <v/>
      </c>
    </row>
    <row r="2569" spans="1:16" x14ac:dyDescent="0.35">
      <c r="A2569" s="51" t="str">
        <f t="shared" si="120"/>
        <v/>
      </c>
      <c r="B2569" s="99"/>
      <c r="C2569" s="4"/>
      <c r="D2569" s="14"/>
      <c r="E2569" s="14"/>
      <c r="F2569" s="14"/>
      <c r="G2569" s="82"/>
      <c r="H2569" s="107" t="str">
        <f>IF(B2569&lt;&gt;"",IF(OR(O2569=0,O2569=999),"",SUMIFS($E$2:E2569,$A$2:A2569,A2569)-SUMIFS($F$2:F2569,$A$2:A2569,A2569)),"")</f>
        <v/>
      </c>
      <c r="I2569" s="109" t="str">
        <f t="shared" si="122"/>
        <v/>
      </c>
      <c r="J2569" s="113"/>
      <c r="K2569" s="90"/>
      <c r="L2569" s="73"/>
      <c r="M2569" s="69" t="str">
        <f>IF(C2569&lt;&gt;"",DailyLog!$S$3,"")</f>
        <v/>
      </c>
      <c r="N2569" s="56" t="str">
        <f t="shared" si="121"/>
        <v/>
      </c>
      <c r="O2569" s="53" t="str">
        <f>IF($B2569&lt;&gt;"",IF(ISNUMBER(_xlfn.XMATCH($B2569,Language!$A$6:$E$6)),0,IF(ISNUMBER(_xlfn.XMATCH($B2569,Language!$A$29:$E$29)),'Lista de Prestatarios'!$B$3,VLOOKUP(B2569,'Lista de Prestatarios'!$A$2:$B$500,2,FALSE))),"")</f>
        <v/>
      </c>
      <c r="P2569" s="58" t="str">
        <f>IF(B2569&lt;&gt;"",IF(OR(D2569&gt;0,G2569&gt;0),COUNTIF($B$2:B2569,B2569),COUNTIFS($B$2:B2569,B2569,$E$2:E2569,"&gt;0")),"")</f>
        <v/>
      </c>
    </row>
    <row r="2570" spans="1:16" x14ac:dyDescent="0.35">
      <c r="A2570" s="51" t="str">
        <f t="shared" si="120"/>
        <v/>
      </c>
      <c r="B2570" s="99"/>
      <c r="C2570" s="4"/>
      <c r="D2570" s="14"/>
      <c r="E2570" s="14"/>
      <c r="F2570" s="14"/>
      <c r="G2570" s="82"/>
      <c r="H2570" s="107" t="str">
        <f>IF(B2570&lt;&gt;"",IF(OR(O2570=0,O2570=999),"",SUMIFS($E$2:E2570,$A$2:A2570,A2570)-SUMIFS($F$2:F2570,$A$2:A2570,A2570)),"")</f>
        <v/>
      </c>
      <c r="I2570" s="109" t="str">
        <f t="shared" si="122"/>
        <v/>
      </c>
      <c r="J2570" s="113"/>
      <c r="K2570" s="90"/>
      <c r="L2570" s="73"/>
      <c r="M2570" s="69" t="str">
        <f>IF(C2570&lt;&gt;"",DailyLog!$S$3,"")</f>
        <v/>
      </c>
      <c r="N2570" s="56" t="str">
        <f t="shared" si="121"/>
        <v/>
      </c>
      <c r="O2570" s="53" t="str">
        <f>IF($B2570&lt;&gt;"",IF(ISNUMBER(_xlfn.XMATCH($B2570,Language!$A$6:$E$6)),0,IF(ISNUMBER(_xlfn.XMATCH($B2570,Language!$A$29:$E$29)),'Lista de Prestatarios'!$B$3,VLOOKUP(B2570,'Lista de Prestatarios'!$A$2:$B$500,2,FALSE))),"")</f>
        <v/>
      </c>
      <c r="P2570" s="58" t="str">
        <f>IF(B2570&lt;&gt;"",IF(OR(D2570&gt;0,G2570&gt;0),COUNTIF($B$2:B2570,B2570),COUNTIFS($B$2:B2570,B2570,$E$2:E2570,"&gt;0")),"")</f>
        <v/>
      </c>
    </row>
    <row r="2571" spans="1:16" x14ac:dyDescent="0.35">
      <c r="A2571" s="51" t="str">
        <f t="shared" si="120"/>
        <v/>
      </c>
      <c r="B2571" s="99"/>
      <c r="C2571" s="4"/>
      <c r="D2571" s="14"/>
      <c r="E2571" s="14"/>
      <c r="F2571" s="14"/>
      <c r="G2571" s="82"/>
      <c r="H2571" s="107" t="str">
        <f>IF(B2571&lt;&gt;"",IF(OR(O2571=0,O2571=999),"",SUMIFS($E$2:E2571,$A$2:A2571,A2571)-SUMIFS($F$2:F2571,$A$2:A2571,A2571)),"")</f>
        <v/>
      </c>
      <c r="I2571" s="109" t="str">
        <f t="shared" si="122"/>
        <v/>
      </c>
      <c r="J2571" s="113"/>
      <c r="K2571" s="90"/>
      <c r="L2571" s="73"/>
      <c r="M2571" s="69" t="str">
        <f>IF(C2571&lt;&gt;"",DailyLog!$S$3,"")</f>
        <v/>
      </c>
      <c r="N2571" s="56" t="str">
        <f t="shared" si="121"/>
        <v/>
      </c>
      <c r="O2571" s="53" t="str">
        <f>IF($B2571&lt;&gt;"",IF(ISNUMBER(_xlfn.XMATCH($B2571,Language!$A$6:$E$6)),0,IF(ISNUMBER(_xlfn.XMATCH($B2571,Language!$A$29:$E$29)),'Lista de Prestatarios'!$B$3,VLOOKUP(B2571,'Lista de Prestatarios'!$A$2:$B$500,2,FALSE))),"")</f>
        <v/>
      </c>
      <c r="P2571" s="58" t="str">
        <f>IF(B2571&lt;&gt;"",IF(OR(D2571&gt;0,G2571&gt;0),COUNTIF($B$2:B2571,B2571),COUNTIFS($B$2:B2571,B2571,$E$2:E2571,"&gt;0")),"")</f>
        <v/>
      </c>
    </row>
    <row r="2572" spans="1:16" x14ac:dyDescent="0.35">
      <c r="A2572" s="51" t="str">
        <f t="shared" si="120"/>
        <v/>
      </c>
      <c r="B2572" s="99"/>
      <c r="C2572" s="4"/>
      <c r="D2572" s="14"/>
      <c r="E2572" s="14"/>
      <c r="F2572" s="14"/>
      <c r="G2572" s="82"/>
      <c r="H2572" s="107" t="str">
        <f>IF(B2572&lt;&gt;"",IF(OR(O2572=0,O2572=999),"",SUMIFS($E$2:E2572,$A$2:A2572,A2572)-SUMIFS($F$2:F2572,$A$2:A2572,A2572)),"")</f>
        <v/>
      </c>
      <c r="I2572" s="109" t="str">
        <f t="shared" si="122"/>
        <v/>
      </c>
      <c r="J2572" s="113"/>
      <c r="K2572" s="90"/>
      <c r="L2572" s="73"/>
      <c r="M2572" s="69" t="str">
        <f>IF(C2572&lt;&gt;"",DailyLog!$S$3,"")</f>
        <v/>
      </c>
      <c r="N2572" s="56" t="str">
        <f t="shared" si="121"/>
        <v/>
      </c>
      <c r="O2572" s="53" t="str">
        <f>IF($B2572&lt;&gt;"",IF(ISNUMBER(_xlfn.XMATCH($B2572,Language!$A$6:$E$6)),0,IF(ISNUMBER(_xlfn.XMATCH($B2572,Language!$A$29:$E$29)),'Lista de Prestatarios'!$B$3,VLOOKUP(B2572,'Lista de Prestatarios'!$A$2:$B$500,2,FALSE))),"")</f>
        <v/>
      </c>
      <c r="P2572" s="58" t="str">
        <f>IF(B2572&lt;&gt;"",IF(OR(D2572&gt;0,G2572&gt;0),COUNTIF($B$2:B2572,B2572),COUNTIFS($B$2:B2572,B2572,$E$2:E2572,"&gt;0")),"")</f>
        <v/>
      </c>
    </row>
    <row r="2573" spans="1:16" x14ac:dyDescent="0.35">
      <c r="A2573" s="51" t="str">
        <f t="shared" si="120"/>
        <v/>
      </c>
      <c r="B2573" s="99"/>
      <c r="C2573" s="4"/>
      <c r="D2573" s="14"/>
      <c r="E2573" s="14"/>
      <c r="F2573" s="14"/>
      <c r="G2573" s="82"/>
      <c r="H2573" s="107" t="str">
        <f>IF(B2573&lt;&gt;"",IF(OR(O2573=0,O2573=999),"",SUMIFS($E$2:E2573,$A$2:A2573,A2573)-SUMIFS($F$2:F2573,$A$2:A2573,A2573)),"")</f>
        <v/>
      </c>
      <c r="I2573" s="109" t="str">
        <f t="shared" si="122"/>
        <v/>
      </c>
      <c r="J2573" s="113"/>
      <c r="K2573" s="90"/>
      <c r="L2573" s="73"/>
      <c r="M2573" s="69" t="str">
        <f>IF(C2573&lt;&gt;"",DailyLog!$S$3,"")</f>
        <v/>
      </c>
      <c r="N2573" s="56" t="str">
        <f t="shared" si="121"/>
        <v/>
      </c>
      <c r="O2573" s="53" t="str">
        <f>IF($B2573&lt;&gt;"",IF(ISNUMBER(_xlfn.XMATCH($B2573,Language!$A$6:$E$6)),0,IF(ISNUMBER(_xlfn.XMATCH($B2573,Language!$A$29:$E$29)),'Lista de Prestatarios'!$B$3,VLOOKUP(B2573,'Lista de Prestatarios'!$A$2:$B$500,2,FALSE))),"")</f>
        <v/>
      </c>
      <c r="P2573" s="58" t="str">
        <f>IF(B2573&lt;&gt;"",IF(OR(D2573&gt;0,G2573&gt;0),COUNTIF($B$2:B2573,B2573),COUNTIFS($B$2:B2573,B2573,$E$2:E2573,"&gt;0")),"")</f>
        <v/>
      </c>
    </row>
    <row r="2574" spans="1:16" x14ac:dyDescent="0.35">
      <c r="A2574" s="51" t="str">
        <f t="shared" si="120"/>
        <v/>
      </c>
      <c r="B2574" s="99"/>
      <c r="C2574" s="4"/>
      <c r="D2574" s="14"/>
      <c r="E2574" s="14"/>
      <c r="F2574" s="14"/>
      <c r="G2574" s="82"/>
      <c r="H2574" s="107" t="str">
        <f>IF(B2574&lt;&gt;"",IF(OR(O2574=0,O2574=999),"",SUMIFS($E$2:E2574,$A$2:A2574,A2574)-SUMIFS($F$2:F2574,$A$2:A2574,A2574)),"")</f>
        <v/>
      </c>
      <c r="I2574" s="109" t="str">
        <f t="shared" si="122"/>
        <v/>
      </c>
      <c r="J2574" s="113"/>
      <c r="K2574" s="90"/>
      <c r="L2574" s="73"/>
      <c r="M2574" s="69" t="str">
        <f>IF(C2574&lt;&gt;"",DailyLog!$S$3,"")</f>
        <v/>
      </c>
      <c r="N2574" s="56" t="str">
        <f t="shared" si="121"/>
        <v/>
      </c>
      <c r="O2574" s="53" t="str">
        <f>IF($B2574&lt;&gt;"",IF(ISNUMBER(_xlfn.XMATCH($B2574,Language!$A$6:$E$6)),0,IF(ISNUMBER(_xlfn.XMATCH($B2574,Language!$A$29:$E$29)),'Lista de Prestatarios'!$B$3,VLOOKUP(B2574,'Lista de Prestatarios'!$A$2:$B$500,2,FALSE))),"")</f>
        <v/>
      </c>
      <c r="P2574" s="58" t="str">
        <f>IF(B2574&lt;&gt;"",IF(OR(D2574&gt;0,G2574&gt;0),COUNTIF($B$2:B2574,B2574),COUNTIFS($B$2:B2574,B2574,$E$2:E2574,"&gt;0")),"")</f>
        <v/>
      </c>
    </row>
    <row r="2575" spans="1:16" x14ac:dyDescent="0.35">
      <c r="A2575" s="51" t="str">
        <f t="shared" si="120"/>
        <v/>
      </c>
      <c r="B2575" s="99"/>
      <c r="C2575" s="4"/>
      <c r="D2575" s="14"/>
      <c r="E2575" s="14"/>
      <c r="F2575" s="14"/>
      <c r="G2575" s="82"/>
      <c r="H2575" s="107" t="str">
        <f>IF(B2575&lt;&gt;"",IF(OR(O2575=0,O2575=999),"",SUMIFS($E$2:E2575,$A$2:A2575,A2575)-SUMIFS($F$2:F2575,$A$2:A2575,A2575)),"")</f>
        <v/>
      </c>
      <c r="I2575" s="109" t="str">
        <f t="shared" si="122"/>
        <v/>
      </c>
      <c r="J2575" s="113"/>
      <c r="K2575" s="90"/>
      <c r="L2575" s="73"/>
      <c r="M2575" s="69" t="str">
        <f>IF(C2575&lt;&gt;"",DailyLog!$S$3,"")</f>
        <v/>
      </c>
      <c r="N2575" s="56" t="str">
        <f t="shared" si="121"/>
        <v/>
      </c>
      <c r="O2575" s="53" t="str">
        <f>IF($B2575&lt;&gt;"",IF(ISNUMBER(_xlfn.XMATCH($B2575,Language!$A$6:$E$6)),0,IF(ISNUMBER(_xlfn.XMATCH($B2575,Language!$A$29:$E$29)),'Lista de Prestatarios'!$B$3,VLOOKUP(B2575,'Lista de Prestatarios'!$A$2:$B$500,2,FALSE))),"")</f>
        <v/>
      </c>
      <c r="P2575" s="58" t="str">
        <f>IF(B2575&lt;&gt;"",IF(OR(D2575&gt;0,G2575&gt;0),COUNTIF($B$2:B2575,B2575),COUNTIFS($B$2:B2575,B2575,$E$2:E2575,"&gt;0")),"")</f>
        <v/>
      </c>
    </row>
    <row r="2576" spans="1:16" x14ac:dyDescent="0.35">
      <c r="A2576" s="51" t="str">
        <f t="shared" si="120"/>
        <v/>
      </c>
      <c r="B2576" s="99"/>
      <c r="C2576" s="4"/>
      <c r="D2576" s="14"/>
      <c r="E2576" s="14"/>
      <c r="F2576" s="14"/>
      <c r="G2576" s="82"/>
      <c r="H2576" s="107" t="str">
        <f>IF(B2576&lt;&gt;"",IF(OR(O2576=0,O2576=999),"",SUMIFS($E$2:E2576,$A$2:A2576,A2576)-SUMIFS($F$2:F2576,$A$2:A2576,A2576)),"")</f>
        <v/>
      </c>
      <c r="I2576" s="109" t="str">
        <f t="shared" si="122"/>
        <v/>
      </c>
      <c r="J2576" s="113"/>
      <c r="K2576" s="90"/>
      <c r="L2576" s="73"/>
      <c r="M2576" s="69" t="str">
        <f>IF(C2576&lt;&gt;"",DailyLog!$S$3,"")</f>
        <v/>
      </c>
      <c r="N2576" s="56" t="str">
        <f t="shared" si="121"/>
        <v/>
      </c>
      <c r="O2576" s="53" t="str">
        <f>IF($B2576&lt;&gt;"",IF(ISNUMBER(_xlfn.XMATCH($B2576,Language!$A$6:$E$6)),0,IF(ISNUMBER(_xlfn.XMATCH($B2576,Language!$A$29:$E$29)),'Lista de Prestatarios'!$B$3,VLOOKUP(B2576,'Lista de Prestatarios'!$A$2:$B$500,2,FALSE))),"")</f>
        <v/>
      </c>
      <c r="P2576" s="58" t="str">
        <f>IF(B2576&lt;&gt;"",IF(OR(D2576&gt;0,G2576&gt;0),COUNTIF($B$2:B2576,B2576),COUNTIFS($B$2:B2576,B2576,$E$2:E2576,"&gt;0")),"")</f>
        <v/>
      </c>
    </row>
    <row r="2577" spans="1:16" x14ac:dyDescent="0.35">
      <c r="A2577" s="51" t="str">
        <f t="shared" si="120"/>
        <v/>
      </c>
      <c r="B2577" s="99"/>
      <c r="C2577" s="4"/>
      <c r="D2577" s="14"/>
      <c r="E2577" s="14"/>
      <c r="F2577" s="14"/>
      <c r="G2577" s="82"/>
      <c r="H2577" s="107" t="str">
        <f>IF(B2577&lt;&gt;"",IF(OR(O2577=0,O2577=999),"",SUMIFS($E$2:E2577,$A$2:A2577,A2577)-SUMIFS($F$2:F2577,$A$2:A2577,A2577)),"")</f>
        <v/>
      </c>
      <c r="I2577" s="109" t="str">
        <f t="shared" si="122"/>
        <v/>
      </c>
      <c r="J2577" s="113"/>
      <c r="K2577" s="90"/>
      <c r="L2577" s="73"/>
      <c r="M2577" s="69" t="str">
        <f>IF(C2577&lt;&gt;"",DailyLog!$S$3,"")</f>
        <v/>
      </c>
      <c r="N2577" s="56" t="str">
        <f t="shared" si="121"/>
        <v/>
      </c>
      <c r="O2577" s="53" t="str">
        <f>IF($B2577&lt;&gt;"",IF(ISNUMBER(_xlfn.XMATCH($B2577,Language!$A$6:$E$6)),0,IF(ISNUMBER(_xlfn.XMATCH($B2577,Language!$A$29:$E$29)),'Lista de Prestatarios'!$B$3,VLOOKUP(B2577,'Lista de Prestatarios'!$A$2:$B$500,2,FALSE))),"")</f>
        <v/>
      </c>
      <c r="P2577" s="58" t="str">
        <f>IF(B2577&lt;&gt;"",IF(OR(D2577&gt;0,G2577&gt;0),COUNTIF($B$2:B2577,B2577),COUNTIFS($B$2:B2577,B2577,$E$2:E2577,"&gt;0")),"")</f>
        <v/>
      </c>
    </row>
    <row r="2578" spans="1:16" x14ac:dyDescent="0.35">
      <c r="A2578" s="51" t="str">
        <f t="shared" si="120"/>
        <v/>
      </c>
      <c r="B2578" s="99"/>
      <c r="C2578" s="4"/>
      <c r="D2578" s="14"/>
      <c r="E2578" s="14"/>
      <c r="F2578" s="14"/>
      <c r="G2578" s="82"/>
      <c r="H2578" s="107" t="str">
        <f>IF(B2578&lt;&gt;"",IF(OR(O2578=0,O2578=999),"",SUMIFS($E$2:E2578,$A$2:A2578,A2578)-SUMIFS($F$2:F2578,$A$2:A2578,A2578)),"")</f>
        <v/>
      </c>
      <c r="I2578" s="109" t="str">
        <f t="shared" si="122"/>
        <v/>
      </c>
      <c r="J2578" s="113"/>
      <c r="K2578" s="90"/>
      <c r="L2578" s="73"/>
      <c r="M2578" s="69" t="str">
        <f>IF(C2578&lt;&gt;"",DailyLog!$S$3,"")</f>
        <v/>
      </c>
      <c r="N2578" s="56" t="str">
        <f t="shared" si="121"/>
        <v/>
      </c>
      <c r="O2578" s="53" t="str">
        <f>IF($B2578&lt;&gt;"",IF(ISNUMBER(_xlfn.XMATCH($B2578,Language!$A$6:$E$6)),0,IF(ISNUMBER(_xlfn.XMATCH($B2578,Language!$A$29:$E$29)),'Lista de Prestatarios'!$B$3,VLOOKUP(B2578,'Lista de Prestatarios'!$A$2:$B$500,2,FALSE))),"")</f>
        <v/>
      </c>
      <c r="P2578" s="58" t="str">
        <f>IF(B2578&lt;&gt;"",IF(OR(D2578&gt;0,G2578&gt;0),COUNTIF($B$2:B2578,B2578),COUNTIFS($B$2:B2578,B2578,$E$2:E2578,"&gt;0")),"")</f>
        <v/>
      </c>
    </row>
    <row r="2579" spans="1:16" x14ac:dyDescent="0.35">
      <c r="A2579" s="51" t="str">
        <f t="shared" si="120"/>
        <v/>
      </c>
      <c r="B2579" s="99"/>
      <c r="C2579" s="4"/>
      <c r="D2579" s="14"/>
      <c r="E2579" s="14"/>
      <c r="F2579" s="14"/>
      <c r="G2579" s="82"/>
      <c r="H2579" s="107" t="str">
        <f>IF(B2579&lt;&gt;"",IF(OR(O2579=0,O2579=999),"",SUMIFS($E$2:E2579,$A$2:A2579,A2579)-SUMIFS($F$2:F2579,$A$2:A2579,A2579)),"")</f>
        <v/>
      </c>
      <c r="I2579" s="109" t="str">
        <f t="shared" si="122"/>
        <v/>
      </c>
      <c r="J2579" s="113"/>
      <c r="K2579" s="90"/>
      <c r="L2579" s="73"/>
      <c r="M2579" s="69" t="str">
        <f>IF(C2579&lt;&gt;"",DailyLog!$S$3,"")</f>
        <v/>
      </c>
      <c r="N2579" s="56" t="str">
        <f t="shared" si="121"/>
        <v/>
      </c>
      <c r="O2579" s="53" t="str">
        <f>IF($B2579&lt;&gt;"",IF(ISNUMBER(_xlfn.XMATCH($B2579,Language!$A$6:$E$6)),0,IF(ISNUMBER(_xlfn.XMATCH($B2579,Language!$A$29:$E$29)),'Lista de Prestatarios'!$B$3,VLOOKUP(B2579,'Lista de Prestatarios'!$A$2:$B$500,2,FALSE))),"")</f>
        <v/>
      </c>
      <c r="P2579" s="58" t="str">
        <f>IF(B2579&lt;&gt;"",IF(OR(D2579&gt;0,G2579&gt;0),COUNTIF($B$2:B2579,B2579),COUNTIFS($B$2:B2579,B2579,$E$2:E2579,"&gt;0")),"")</f>
        <v/>
      </c>
    </row>
    <row r="2580" spans="1:16" x14ac:dyDescent="0.35">
      <c r="A2580" s="51" t="str">
        <f t="shared" si="120"/>
        <v/>
      </c>
      <c r="B2580" s="99"/>
      <c r="C2580" s="4"/>
      <c r="D2580" s="14"/>
      <c r="E2580" s="14"/>
      <c r="F2580" s="14"/>
      <c r="G2580" s="82"/>
      <c r="H2580" s="107" t="str">
        <f>IF(B2580&lt;&gt;"",IF(OR(O2580=0,O2580=999),"",SUMIFS($E$2:E2580,$A$2:A2580,A2580)-SUMIFS($F$2:F2580,$A$2:A2580,A2580)),"")</f>
        <v/>
      </c>
      <c r="I2580" s="109" t="str">
        <f t="shared" si="122"/>
        <v/>
      </c>
      <c r="J2580" s="113"/>
      <c r="K2580" s="90"/>
      <c r="L2580" s="73"/>
      <c r="M2580" s="69" t="str">
        <f>IF(C2580&lt;&gt;"",DailyLog!$S$3,"")</f>
        <v/>
      </c>
      <c r="N2580" s="56" t="str">
        <f t="shared" si="121"/>
        <v/>
      </c>
      <c r="O2580" s="53" t="str">
        <f>IF($B2580&lt;&gt;"",IF(ISNUMBER(_xlfn.XMATCH($B2580,Language!$A$6:$E$6)),0,IF(ISNUMBER(_xlfn.XMATCH($B2580,Language!$A$29:$E$29)),'Lista de Prestatarios'!$B$3,VLOOKUP(B2580,'Lista de Prestatarios'!$A$2:$B$500,2,FALSE))),"")</f>
        <v/>
      </c>
      <c r="P2580" s="58" t="str">
        <f>IF(B2580&lt;&gt;"",IF(OR(D2580&gt;0,G2580&gt;0),COUNTIF($B$2:B2580,B2580),COUNTIFS($B$2:B2580,B2580,$E$2:E2580,"&gt;0")),"")</f>
        <v/>
      </c>
    </row>
    <row r="2581" spans="1:16" x14ac:dyDescent="0.35">
      <c r="A2581" s="51" t="str">
        <f t="shared" si="120"/>
        <v/>
      </c>
      <c r="B2581" s="99"/>
      <c r="C2581" s="4"/>
      <c r="D2581" s="14"/>
      <c r="E2581" s="14"/>
      <c r="F2581" s="14"/>
      <c r="G2581" s="82"/>
      <c r="H2581" s="107" t="str">
        <f>IF(B2581&lt;&gt;"",IF(OR(O2581=0,O2581=999),"",SUMIFS($E$2:E2581,$A$2:A2581,A2581)-SUMIFS($F$2:F2581,$A$2:A2581,A2581)),"")</f>
        <v/>
      </c>
      <c r="I2581" s="109" t="str">
        <f t="shared" si="122"/>
        <v/>
      </c>
      <c r="J2581" s="113"/>
      <c r="K2581" s="90"/>
      <c r="L2581" s="73"/>
      <c r="M2581" s="69" t="str">
        <f>IF(C2581&lt;&gt;"",DailyLog!$S$3,"")</f>
        <v/>
      </c>
      <c r="N2581" s="56" t="str">
        <f t="shared" si="121"/>
        <v/>
      </c>
      <c r="O2581" s="53" t="str">
        <f>IF($B2581&lt;&gt;"",IF(ISNUMBER(_xlfn.XMATCH($B2581,Language!$A$6:$E$6)),0,IF(ISNUMBER(_xlfn.XMATCH($B2581,Language!$A$29:$E$29)),'Lista de Prestatarios'!$B$3,VLOOKUP(B2581,'Lista de Prestatarios'!$A$2:$B$500,2,FALSE))),"")</f>
        <v/>
      </c>
      <c r="P2581" s="58" t="str">
        <f>IF(B2581&lt;&gt;"",IF(OR(D2581&gt;0,G2581&gt;0),COUNTIF($B$2:B2581,B2581),COUNTIFS($B$2:B2581,B2581,$E$2:E2581,"&gt;0")),"")</f>
        <v/>
      </c>
    </row>
    <row r="2582" spans="1:16" x14ac:dyDescent="0.35">
      <c r="A2582" s="51" t="str">
        <f t="shared" si="120"/>
        <v/>
      </c>
      <c r="B2582" s="99"/>
      <c r="C2582" s="4"/>
      <c r="D2582" s="14"/>
      <c r="E2582" s="14"/>
      <c r="F2582" s="14"/>
      <c r="G2582" s="82"/>
      <c r="H2582" s="107" t="str">
        <f>IF(B2582&lt;&gt;"",IF(OR(O2582=0,O2582=999),"",SUMIFS($E$2:E2582,$A$2:A2582,A2582)-SUMIFS($F$2:F2582,$A$2:A2582,A2582)),"")</f>
        <v/>
      </c>
      <c r="I2582" s="109" t="str">
        <f t="shared" si="122"/>
        <v/>
      </c>
      <c r="J2582" s="113"/>
      <c r="K2582" s="90"/>
      <c r="L2582" s="73"/>
      <c r="M2582" s="69" t="str">
        <f>IF(C2582&lt;&gt;"",DailyLog!$S$3,"")</f>
        <v/>
      </c>
      <c r="N2582" s="56" t="str">
        <f t="shared" si="121"/>
        <v/>
      </c>
      <c r="O2582" s="53" t="str">
        <f>IF($B2582&lt;&gt;"",IF(ISNUMBER(_xlfn.XMATCH($B2582,Language!$A$6:$E$6)),0,IF(ISNUMBER(_xlfn.XMATCH($B2582,Language!$A$29:$E$29)),'Lista de Prestatarios'!$B$3,VLOOKUP(B2582,'Lista de Prestatarios'!$A$2:$B$500,2,FALSE))),"")</f>
        <v/>
      </c>
      <c r="P2582" s="58" t="str">
        <f>IF(B2582&lt;&gt;"",IF(OR(D2582&gt;0,G2582&gt;0),COUNTIF($B$2:B2582,B2582),COUNTIFS($B$2:B2582,B2582,$E$2:E2582,"&gt;0")),"")</f>
        <v/>
      </c>
    </row>
    <row r="2583" spans="1:16" x14ac:dyDescent="0.35">
      <c r="A2583" s="51" t="str">
        <f t="shared" si="120"/>
        <v/>
      </c>
      <c r="B2583" s="99"/>
      <c r="C2583" s="4"/>
      <c r="D2583" s="14"/>
      <c r="E2583" s="14"/>
      <c r="F2583" s="14"/>
      <c r="G2583" s="82"/>
      <c r="H2583" s="107" t="str">
        <f>IF(B2583&lt;&gt;"",IF(OR(O2583=0,O2583=999),"",SUMIFS($E$2:E2583,$A$2:A2583,A2583)-SUMIFS($F$2:F2583,$A$2:A2583,A2583)),"")</f>
        <v/>
      </c>
      <c r="I2583" s="109" t="str">
        <f t="shared" si="122"/>
        <v/>
      </c>
      <c r="J2583" s="113"/>
      <c r="K2583" s="90"/>
      <c r="L2583" s="73"/>
      <c r="M2583" s="69" t="str">
        <f>IF(C2583&lt;&gt;"",DailyLog!$S$3,"")</f>
        <v/>
      </c>
      <c r="N2583" s="56" t="str">
        <f t="shared" si="121"/>
        <v/>
      </c>
      <c r="O2583" s="53" t="str">
        <f>IF($B2583&lt;&gt;"",IF(ISNUMBER(_xlfn.XMATCH($B2583,Language!$A$6:$E$6)),0,IF(ISNUMBER(_xlfn.XMATCH($B2583,Language!$A$29:$E$29)),'Lista de Prestatarios'!$B$3,VLOOKUP(B2583,'Lista de Prestatarios'!$A$2:$B$500,2,FALSE))),"")</f>
        <v/>
      </c>
      <c r="P2583" s="58" t="str">
        <f>IF(B2583&lt;&gt;"",IF(OR(D2583&gt;0,G2583&gt;0),COUNTIF($B$2:B2583,B2583),COUNTIFS($B$2:B2583,B2583,$E$2:E2583,"&gt;0")),"")</f>
        <v/>
      </c>
    </row>
    <row r="2584" spans="1:16" x14ac:dyDescent="0.35">
      <c r="A2584" s="51" t="str">
        <f t="shared" si="120"/>
        <v/>
      </c>
      <c r="B2584" s="99"/>
      <c r="C2584" s="4"/>
      <c r="D2584" s="14"/>
      <c r="E2584" s="14"/>
      <c r="F2584" s="14"/>
      <c r="G2584" s="82"/>
      <c r="H2584" s="107" t="str">
        <f>IF(B2584&lt;&gt;"",IF(OR(O2584=0,O2584=999),"",SUMIFS($E$2:E2584,$A$2:A2584,A2584)-SUMIFS($F$2:F2584,$A$2:A2584,A2584)),"")</f>
        <v/>
      </c>
      <c r="I2584" s="109" t="str">
        <f t="shared" si="122"/>
        <v/>
      </c>
      <c r="J2584" s="113"/>
      <c r="K2584" s="90"/>
      <c r="L2584" s="73"/>
      <c r="M2584" s="69" t="str">
        <f>IF(C2584&lt;&gt;"",DailyLog!$S$3,"")</f>
        <v/>
      </c>
      <c r="N2584" s="56" t="str">
        <f t="shared" si="121"/>
        <v/>
      </c>
      <c r="O2584" s="53" t="str">
        <f>IF($B2584&lt;&gt;"",IF(ISNUMBER(_xlfn.XMATCH($B2584,Language!$A$6:$E$6)),0,IF(ISNUMBER(_xlfn.XMATCH($B2584,Language!$A$29:$E$29)),'Lista de Prestatarios'!$B$3,VLOOKUP(B2584,'Lista de Prestatarios'!$A$2:$B$500,2,FALSE))),"")</f>
        <v/>
      </c>
      <c r="P2584" s="58" t="str">
        <f>IF(B2584&lt;&gt;"",IF(OR(D2584&gt;0,G2584&gt;0),COUNTIF($B$2:B2584,B2584),COUNTIFS($B$2:B2584,B2584,$E$2:E2584,"&gt;0")),"")</f>
        <v/>
      </c>
    </row>
    <row r="2585" spans="1:16" x14ac:dyDescent="0.35">
      <c r="A2585" s="51" t="str">
        <f t="shared" si="120"/>
        <v/>
      </c>
      <c r="B2585" s="99"/>
      <c r="C2585" s="4"/>
      <c r="D2585" s="14"/>
      <c r="E2585" s="14"/>
      <c r="F2585" s="14"/>
      <c r="G2585" s="82"/>
      <c r="H2585" s="107" t="str">
        <f>IF(B2585&lt;&gt;"",IF(OR(O2585=0,O2585=999),"",SUMIFS($E$2:E2585,$A$2:A2585,A2585)-SUMIFS($F$2:F2585,$A$2:A2585,A2585)),"")</f>
        <v/>
      </c>
      <c r="I2585" s="109" t="str">
        <f t="shared" si="122"/>
        <v/>
      </c>
      <c r="J2585" s="113"/>
      <c r="K2585" s="90"/>
      <c r="L2585" s="73"/>
      <c r="M2585" s="69" t="str">
        <f>IF(C2585&lt;&gt;"",DailyLog!$S$3,"")</f>
        <v/>
      </c>
      <c r="N2585" s="56" t="str">
        <f t="shared" si="121"/>
        <v/>
      </c>
      <c r="O2585" s="53" t="str">
        <f>IF($B2585&lt;&gt;"",IF(ISNUMBER(_xlfn.XMATCH($B2585,Language!$A$6:$E$6)),0,IF(ISNUMBER(_xlfn.XMATCH($B2585,Language!$A$29:$E$29)),'Lista de Prestatarios'!$B$3,VLOOKUP(B2585,'Lista de Prestatarios'!$A$2:$B$500,2,FALSE))),"")</f>
        <v/>
      </c>
      <c r="P2585" s="58" t="str">
        <f>IF(B2585&lt;&gt;"",IF(OR(D2585&gt;0,G2585&gt;0),COUNTIF($B$2:B2585,B2585),COUNTIFS($B$2:B2585,B2585,$E$2:E2585,"&gt;0")),"")</f>
        <v/>
      </c>
    </row>
    <row r="2586" spans="1:16" x14ac:dyDescent="0.35">
      <c r="A2586" s="51" t="str">
        <f t="shared" si="120"/>
        <v/>
      </c>
      <c r="B2586" s="99"/>
      <c r="C2586" s="4"/>
      <c r="D2586" s="14"/>
      <c r="E2586" s="14"/>
      <c r="F2586" s="14"/>
      <c r="G2586" s="82"/>
      <c r="H2586" s="107" t="str">
        <f>IF(B2586&lt;&gt;"",IF(OR(O2586=0,O2586=999),"",SUMIFS($E$2:E2586,$A$2:A2586,A2586)-SUMIFS($F$2:F2586,$A$2:A2586,A2586)),"")</f>
        <v/>
      </c>
      <c r="I2586" s="109" t="str">
        <f t="shared" si="122"/>
        <v/>
      </c>
      <c r="J2586" s="113"/>
      <c r="K2586" s="90"/>
      <c r="L2586" s="73"/>
      <c r="M2586" s="69" t="str">
        <f>IF(C2586&lt;&gt;"",DailyLog!$S$3,"")</f>
        <v/>
      </c>
      <c r="N2586" s="56" t="str">
        <f t="shared" si="121"/>
        <v/>
      </c>
      <c r="O2586" s="53" t="str">
        <f>IF($B2586&lt;&gt;"",IF(ISNUMBER(_xlfn.XMATCH($B2586,Language!$A$6:$E$6)),0,IF(ISNUMBER(_xlfn.XMATCH($B2586,Language!$A$29:$E$29)),'Lista de Prestatarios'!$B$3,VLOOKUP(B2586,'Lista de Prestatarios'!$A$2:$B$500,2,FALSE))),"")</f>
        <v/>
      </c>
      <c r="P2586" s="58" t="str">
        <f>IF(B2586&lt;&gt;"",IF(OR(D2586&gt;0,G2586&gt;0),COUNTIF($B$2:B2586,B2586),COUNTIFS($B$2:B2586,B2586,$E$2:E2586,"&gt;0")),"")</f>
        <v/>
      </c>
    </row>
    <row r="2587" spans="1:16" x14ac:dyDescent="0.35">
      <c r="A2587" s="51" t="str">
        <f t="shared" si="120"/>
        <v/>
      </c>
      <c r="B2587" s="99"/>
      <c r="C2587" s="4"/>
      <c r="D2587" s="14"/>
      <c r="E2587" s="14"/>
      <c r="F2587" s="14"/>
      <c r="G2587" s="82"/>
      <c r="H2587" s="107" t="str">
        <f>IF(B2587&lt;&gt;"",IF(OR(O2587=0,O2587=999),"",SUMIFS($E$2:E2587,$A$2:A2587,A2587)-SUMIFS($F$2:F2587,$A$2:A2587,A2587)),"")</f>
        <v/>
      </c>
      <c r="I2587" s="109" t="str">
        <f t="shared" si="122"/>
        <v/>
      </c>
      <c r="J2587" s="113"/>
      <c r="K2587" s="90"/>
      <c r="L2587" s="73"/>
      <c r="M2587" s="69" t="str">
        <f>IF(C2587&lt;&gt;"",DailyLog!$S$3,"")</f>
        <v/>
      </c>
      <c r="N2587" s="56" t="str">
        <f t="shared" si="121"/>
        <v/>
      </c>
      <c r="O2587" s="53" t="str">
        <f>IF($B2587&lt;&gt;"",IF(ISNUMBER(_xlfn.XMATCH($B2587,Language!$A$6:$E$6)),0,IF(ISNUMBER(_xlfn.XMATCH($B2587,Language!$A$29:$E$29)),'Lista de Prestatarios'!$B$3,VLOOKUP(B2587,'Lista de Prestatarios'!$A$2:$B$500,2,FALSE))),"")</f>
        <v/>
      </c>
      <c r="P2587" s="58" t="str">
        <f>IF(B2587&lt;&gt;"",IF(OR(D2587&gt;0,G2587&gt;0),COUNTIF($B$2:B2587,B2587),COUNTIFS($B$2:B2587,B2587,$E$2:E2587,"&gt;0")),"")</f>
        <v/>
      </c>
    </row>
    <row r="2588" spans="1:16" x14ac:dyDescent="0.35">
      <c r="A2588" s="51" t="str">
        <f t="shared" si="120"/>
        <v/>
      </c>
      <c r="B2588" s="99"/>
      <c r="C2588" s="4"/>
      <c r="D2588" s="14"/>
      <c r="E2588" s="14"/>
      <c r="F2588" s="14"/>
      <c r="G2588" s="82"/>
      <c r="H2588" s="107" t="str">
        <f>IF(B2588&lt;&gt;"",IF(OR(O2588=0,O2588=999),"",SUMIFS($E$2:E2588,$A$2:A2588,A2588)-SUMIFS($F$2:F2588,$A$2:A2588,A2588)),"")</f>
        <v/>
      </c>
      <c r="I2588" s="109" t="str">
        <f t="shared" si="122"/>
        <v/>
      </c>
      <c r="J2588" s="113"/>
      <c r="K2588" s="90"/>
      <c r="L2588" s="73"/>
      <c r="M2588" s="69" t="str">
        <f>IF(C2588&lt;&gt;"",DailyLog!$S$3,"")</f>
        <v/>
      </c>
      <c r="N2588" s="56" t="str">
        <f t="shared" si="121"/>
        <v/>
      </c>
      <c r="O2588" s="53" t="str">
        <f>IF($B2588&lt;&gt;"",IF(ISNUMBER(_xlfn.XMATCH($B2588,Language!$A$6:$E$6)),0,IF(ISNUMBER(_xlfn.XMATCH($B2588,Language!$A$29:$E$29)),'Lista de Prestatarios'!$B$3,VLOOKUP(B2588,'Lista de Prestatarios'!$A$2:$B$500,2,FALSE))),"")</f>
        <v/>
      </c>
      <c r="P2588" s="58" t="str">
        <f>IF(B2588&lt;&gt;"",IF(OR(D2588&gt;0,G2588&gt;0),COUNTIF($B$2:B2588,B2588),COUNTIFS($B$2:B2588,B2588,$E$2:E2588,"&gt;0")),"")</f>
        <v/>
      </c>
    </row>
    <row r="2589" spans="1:16" x14ac:dyDescent="0.35">
      <c r="A2589" s="51" t="str">
        <f t="shared" si="120"/>
        <v/>
      </c>
      <c r="B2589" s="99"/>
      <c r="C2589" s="4"/>
      <c r="D2589" s="14"/>
      <c r="E2589" s="14"/>
      <c r="F2589" s="14"/>
      <c r="G2589" s="82"/>
      <c r="H2589" s="107" t="str">
        <f>IF(B2589&lt;&gt;"",IF(OR(O2589=0,O2589=999),"",SUMIFS($E$2:E2589,$A$2:A2589,A2589)-SUMIFS($F$2:F2589,$A$2:A2589,A2589)),"")</f>
        <v/>
      </c>
      <c r="I2589" s="109" t="str">
        <f t="shared" si="122"/>
        <v/>
      </c>
      <c r="J2589" s="113"/>
      <c r="K2589" s="90"/>
      <c r="L2589" s="73"/>
      <c r="M2589" s="69" t="str">
        <f>IF(C2589&lt;&gt;"",DailyLog!$S$3,"")</f>
        <v/>
      </c>
      <c r="N2589" s="56" t="str">
        <f t="shared" si="121"/>
        <v/>
      </c>
      <c r="O2589" s="53" t="str">
        <f>IF($B2589&lt;&gt;"",IF(ISNUMBER(_xlfn.XMATCH($B2589,Language!$A$6:$E$6)),0,IF(ISNUMBER(_xlfn.XMATCH($B2589,Language!$A$29:$E$29)),'Lista de Prestatarios'!$B$3,VLOOKUP(B2589,'Lista de Prestatarios'!$A$2:$B$500,2,FALSE))),"")</f>
        <v/>
      </c>
      <c r="P2589" s="58" t="str">
        <f>IF(B2589&lt;&gt;"",IF(OR(D2589&gt;0,G2589&gt;0),COUNTIF($B$2:B2589,B2589),COUNTIFS($B$2:B2589,B2589,$E$2:E2589,"&gt;0")),"")</f>
        <v/>
      </c>
    </row>
    <row r="2590" spans="1:16" x14ac:dyDescent="0.35">
      <c r="A2590" s="51" t="str">
        <f t="shared" si="120"/>
        <v/>
      </c>
      <c r="B2590" s="99"/>
      <c r="C2590" s="4"/>
      <c r="D2590" s="14"/>
      <c r="E2590" s="14"/>
      <c r="F2590" s="14"/>
      <c r="G2590" s="82"/>
      <c r="H2590" s="107" t="str">
        <f>IF(B2590&lt;&gt;"",IF(OR(O2590=0,O2590=999),"",SUMIFS($E$2:E2590,$A$2:A2590,A2590)-SUMIFS($F$2:F2590,$A$2:A2590,A2590)),"")</f>
        <v/>
      </c>
      <c r="I2590" s="109" t="str">
        <f t="shared" si="122"/>
        <v/>
      </c>
      <c r="J2590" s="113"/>
      <c r="K2590" s="90"/>
      <c r="L2590" s="73"/>
      <c r="M2590" s="69" t="str">
        <f>IF(C2590&lt;&gt;"",DailyLog!$S$3,"")</f>
        <v/>
      </c>
      <c r="N2590" s="56" t="str">
        <f t="shared" si="121"/>
        <v/>
      </c>
      <c r="O2590" s="53" t="str">
        <f>IF($B2590&lt;&gt;"",IF(ISNUMBER(_xlfn.XMATCH($B2590,Language!$A$6:$E$6)),0,IF(ISNUMBER(_xlfn.XMATCH($B2590,Language!$A$29:$E$29)),'Lista de Prestatarios'!$B$3,VLOOKUP(B2590,'Lista de Prestatarios'!$A$2:$B$500,2,FALSE))),"")</f>
        <v/>
      </c>
      <c r="P2590" s="58" t="str">
        <f>IF(B2590&lt;&gt;"",IF(OR(D2590&gt;0,G2590&gt;0),COUNTIF($B$2:B2590,B2590),COUNTIFS($B$2:B2590,B2590,$E$2:E2590,"&gt;0")),"")</f>
        <v/>
      </c>
    </row>
    <row r="2591" spans="1:16" x14ac:dyDescent="0.35">
      <c r="A2591" s="51" t="str">
        <f t="shared" si="120"/>
        <v/>
      </c>
      <c r="B2591" s="99"/>
      <c r="C2591" s="4"/>
      <c r="D2591" s="14"/>
      <c r="E2591" s="14"/>
      <c r="F2591" s="14"/>
      <c r="G2591" s="82"/>
      <c r="H2591" s="107" t="str">
        <f>IF(B2591&lt;&gt;"",IF(OR(O2591=0,O2591=999),"",SUMIFS($E$2:E2591,$A$2:A2591,A2591)-SUMIFS($F$2:F2591,$A$2:A2591,A2591)),"")</f>
        <v/>
      </c>
      <c r="I2591" s="109" t="str">
        <f t="shared" si="122"/>
        <v/>
      </c>
      <c r="J2591" s="113"/>
      <c r="K2591" s="90"/>
      <c r="L2591" s="73"/>
      <c r="M2591" s="69" t="str">
        <f>IF(C2591&lt;&gt;"",DailyLog!$S$3,"")</f>
        <v/>
      </c>
      <c r="N2591" s="56" t="str">
        <f t="shared" si="121"/>
        <v/>
      </c>
      <c r="O2591" s="53" t="str">
        <f>IF($B2591&lt;&gt;"",IF(ISNUMBER(_xlfn.XMATCH($B2591,Language!$A$6:$E$6)),0,IF(ISNUMBER(_xlfn.XMATCH($B2591,Language!$A$29:$E$29)),'Lista de Prestatarios'!$B$3,VLOOKUP(B2591,'Lista de Prestatarios'!$A$2:$B$500,2,FALSE))),"")</f>
        <v/>
      </c>
      <c r="P2591" s="58" t="str">
        <f>IF(B2591&lt;&gt;"",IF(OR(D2591&gt;0,G2591&gt;0),COUNTIF($B$2:B2591,B2591),COUNTIFS($B$2:B2591,B2591,$E$2:E2591,"&gt;0")),"")</f>
        <v/>
      </c>
    </row>
    <row r="2592" spans="1:16" x14ac:dyDescent="0.35">
      <c r="A2592" s="51" t="str">
        <f t="shared" si="120"/>
        <v/>
      </c>
      <c r="B2592" s="99"/>
      <c r="C2592" s="4"/>
      <c r="D2592" s="14"/>
      <c r="E2592" s="14"/>
      <c r="F2592" s="14"/>
      <c r="G2592" s="82"/>
      <c r="H2592" s="107" t="str">
        <f>IF(B2592&lt;&gt;"",IF(OR(O2592=0,O2592=999),"",SUMIFS($E$2:E2592,$A$2:A2592,A2592)-SUMIFS($F$2:F2592,$A$2:A2592,A2592)),"")</f>
        <v/>
      </c>
      <c r="I2592" s="109" t="str">
        <f t="shared" si="122"/>
        <v/>
      </c>
      <c r="J2592" s="113"/>
      <c r="K2592" s="90"/>
      <c r="L2592" s="73"/>
      <c r="M2592" s="69" t="str">
        <f>IF(C2592&lt;&gt;"",DailyLog!$S$3,"")</f>
        <v/>
      </c>
      <c r="N2592" s="56" t="str">
        <f t="shared" si="121"/>
        <v/>
      </c>
      <c r="O2592" s="53" t="str">
        <f>IF($B2592&lt;&gt;"",IF(ISNUMBER(_xlfn.XMATCH($B2592,Language!$A$6:$E$6)),0,IF(ISNUMBER(_xlfn.XMATCH($B2592,Language!$A$29:$E$29)),'Lista de Prestatarios'!$B$3,VLOOKUP(B2592,'Lista de Prestatarios'!$A$2:$B$500,2,FALSE))),"")</f>
        <v/>
      </c>
      <c r="P2592" s="58" t="str">
        <f>IF(B2592&lt;&gt;"",IF(OR(D2592&gt;0,G2592&gt;0),COUNTIF($B$2:B2592,B2592),COUNTIFS($B$2:B2592,B2592,$E$2:E2592,"&gt;0")),"")</f>
        <v/>
      </c>
    </row>
    <row r="2593" spans="1:16" x14ac:dyDescent="0.35">
      <c r="A2593" s="51" t="str">
        <f t="shared" si="120"/>
        <v/>
      </c>
      <c r="B2593" s="99"/>
      <c r="C2593" s="4"/>
      <c r="D2593" s="14"/>
      <c r="E2593" s="14"/>
      <c r="F2593" s="14"/>
      <c r="G2593" s="82"/>
      <c r="H2593" s="107" t="str">
        <f>IF(B2593&lt;&gt;"",IF(OR(O2593=0,O2593=999),"",SUMIFS($E$2:E2593,$A$2:A2593,A2593)-SUMIFS($F$2:F2593,$A$2:A2593,A2593)),"")</f>
        <v/>
      </c>
      <c r="I2593" s="109" t="str">
        <f t="shared" si="122"/>
        <v/>
      </c>
      <c r="J2593" s="113"/>
      <c r="K2593" s="90"/>
      <c r="L2593" s="73"/>
      <c r="M2593" s="69" t="str">
        <f>IF(C2593&lt;&gt;"",DailyLog!$S$3,"")</f>
        <v/>
      </c>
      <c r="N2593" s="56" t="str">
        <f t="shared" si="121"/>
        <v/>
      </c>
      <c r="O2593" s="53" t="str">
        <f>IF($B2593&lt;&gt;"",IF(ISNUMBER(_xlfn.XMATCH($B2593,Language!$A$6:$E$6)),0,IF(ISNUMBER(_xlfn.XMATCH($B2593,Language!$A$29:$E$29)),'Lista de Prestatarios'!$B$3,VLOOKUP(B2593,'Lista de Prestatarios'!$A$2:$B$500,2,FALSE))),"")</f>
        <v/>
      </c>
      <c r="P2593" s="58" t="str">
        <f>IF(B2593&lt;&gt;"",IF(OR(D2593&gt;0,G2593&gt;0),COUNTIF($B$2:B2593,B2593),COUNTIFS($B$2:B2593,B2593,$E$2:E2593,"&gt;0")),"")</f>
        <v/>
      </c>
    </row>
    <row r="2594" spans="1:16" x14ac:dyDescent="0.35">
      <c r="A2594" s="51" t="str">
        <f t="shared" si="120"/>
        <v/>
      </c>
      <c r="B2594" s="99"/>
      <c r="C2594" s="4"/>
      <c r="D2594" s="14"/>
      <c r="E2594" s="14"/>
      <c r="F2594" s="14"/>
      <c r="G2594" s="82"/>
      <c r="H2594" s="107" t="str">
        <f>IF(B2594&lt;&gt;"",IF(OR(O2594=0,O2594=999),"",SUMIFS($E$2:E2594,$A$2:A2594,A2594)-SUMIFS($F$2:F2594,$A$2:A2594,A2594)),"")</f>
        <v/>
      </c>
      <c r="I2594" s="109" t="str">
        <f t="shared" si="122"/>
        <v/>
      </c>
      <c r="J2594" s="113"/>
      <c r="K2594" s="90"/>
      <c r="L2594" s="73"/>
      <c r="M2594" s="69" t="str">
        <f>IF(C2594&lt;&gt;"",DailyLog!$S$3,"")</f>
        <v/>
      </c>
      <c r="N2594" s="56" t="str">
        <f t="shared" si="121"/>
        <v/>
      </c>
      <c r="O2594" s="53" t="str">
        <f>IF($B2594&lt;&gt;"",IF(ISNUMBER(_xlfn.XMATCH($B2594,Language!$A$6:$E$6)),0,IF(ISNUMBER(_xlfn.XMATCH($B2594,Language!$A$29:$E$29)),'Lista de Prestatarios'!$B$3,VLOOKUP(B2594,'Lista de Prestatarios'!$A$2:$B$500,2,FALSE))),"")</f>
        <v/>
      </c>
      <c r="P2594" s="58" t="str">
        <f>IF(B2594&lt;&gt;"",IF(OR(D2594&gt;0,G2594&gt;0),COUNTIF($B$2:B2594,B2594),COUNTIFS($B$2:B2594,B2594,$E$2:E2594,"&gt;0")),"")</f>
        <v/>
      </c>
    </row>
    <row r="2595" spans="1:16" x14ac:dyDescent="0.35">
      <c r="A2595" s="51" t="str">
        <f t="shared" si="120"/>
        <v/>
      </c>
      <c r="B2595" s="99"/>
      <c r="C2595" s="4"/>
      <c r="D2595" s="14"/>
      <c r="E2595" s="14"/>
      <c r="F2595" s="14"/>
      <c r="G2595" s="82"/>
      <c r="H2595" s="107" t="str">
        <f>IF(B2595&lt;&gt;"",IF(OR(O2595=0,O2595=999),"",SUMIFS($E$2:E2595,$A$2:A2595,A2595)-SUMIFS($F$2:F2595,$A$2:A2595,A2595)),"")</f>
        <v/>
      </c>
      <c r="I2595" s="109" t="str">
        <f t="shared" si="122"/>
        <v/>
      </c>
      <c r="J2595" s="113"/>
      <c r="K2595" s="90"/>
      <c r="L2595" s="73"/>
      <c r="M2595" s="69" t="str">
        <f>IF(C2595&lt;&gt;"",DailyLog!$S$3,"")</f>
        <v/>
      </c>
      <c r="N2595" s="56" t="str">
        <f t="shared" si="121"/>
        <v/>
      </c>
      <c r="O2595" s="53" t="str">
        <f>IF($B2595&lt;&gt;"",IF(ISNUMBER(_xlfn.XMATCH($B2595,Language!$A$6:$E$6)),0,IF(ISNUMBER(_xlfn.XMATCH($B2595,Language!$A$29:$E$29)),'Lista de Prestatarios'!$B$3,VLOOKUP(B2595,'Lista de Prestatarios'!$A$2:$B$500,2,FALSE))),"")</f>
        <v/>
      </c>
      <c r="P2595" s="58" t="str">
        <f>IF(B2595&lt;&gt;"",IF(OR(D2595&gt;0,G2595&gt;0),COUNTIF($B$2:B2595,B2595),COUNTIFS($B$2:B2595,B2595,$E$2:E2595,"&gt;0")),"")</f>
        <v/>
      </c>
    </row>
    <row r="2596" spans="1:16" x14ac:dyDescent="0.35">
      <c r="A2596" s="51" t="str">
        <f t="shared" si="120"/>
        <v/>
      </c>
      <c r="B2596" s="99"/>
      <c r="C2596" s="4"/>
      <c r="D2596" s="14"/>
      <c r="E2596" s="14"/>
      <c r="F2596" s="14"/>
      <c r="G2596" s="82"/>
      <c r="H2596" s="107" t="str">
        <f>IF(B2596&lt;&gt;"",IF(OR(O2596=0,O2596=999),"",SUMIFS($E$2:E2596,$A$2:A2596,A2596)-SUMIFS($F$2:F2596,$A$2:A2596,A2596)),"")</f>
        <v/>
      </c>
      <c r="I2596" s="109" t="str">
        <f t="shared" si="122"/>
        <v/>
      </c>
      <c r="J2596" s="113"/>
      <c r="K2596" s="90"/>
      <c r="L2596" s="73"/>
      <c r="M2596" s="69" t="str">
        <f>IF(C2596&lt;&gt;"",DailyLog!$S$3,"")</f>
        <v/>
      </c>
      <c r="N2596" s="56" t="str">
        <f t="shared" si="121"/>
        <v/>
      </c>
      <c r="O2596" s="53" t="str">
        <f>IF($B2596&lt;&gt;"",IF(ISNUMBER(_xlfn.XMATCH($B2596,Language!$A$6:$E$6)),0,IF(ISNUMBER(_xlfn.XMATCH($B2596,Language!$A$29:$E$29)),'Lista de Prestatarios'!$B$3,VLOOKUP(B2596,'Lista de Prestatarios'!$A$2:$B$500,2,FALSE))),"")</f>
        <v/>
      </c>
      <c r="P2596" s="58" t="str">
        <f>IF(B2596&lt;&gt;"",IF(OR(D2596&gt;0,G2596&gt;0),COUNTIF($B$2:B2596,B2596),COUNTIFS($B$2:B2596,B2596,$E$2:E2596,"&gt;0")),"")</f>
        <v/>
      </c>
    </row>
    <row r="2597" spans="1:16" x14ac:dyDescent="0.35">
      <c r="A2597" s="51" t="str">
        <f t="shared" si="120"/>
        <v/>
      </c>
      <c r="B2597" s="99"/>
      <c r="C2597" s="4"/>
      <c r="D2597" s="14"/>
      <c r="E2597" s="14"/>
      <c r="F2597" s="14"/>
      <c r="G2597" s="82"/>
      <c r="H2597" s="107" t="str">
        <f>IF(B2597&lt;&gt;"",IF(OR(O2597=0,O2597=999),"",SUMIFS($E$2:E2597,$A$2:A2597,A2597)-SUMIFS($F$2:F2597,$A$2:A2597,A2597)),"")</f>
        <v/>
      </c>
      <c r="I2597" s="109" t="str">
        <f t="shared" si="122"/>
        <v/>
      </c>
      <c r="J2597" s="113"/>
      <c r="K2597" s="90"/>
      <c r="L2597" s="73"/>
      <c r="M2597" s="69" t="str">
        <f>IF(C2597&lt;&gt;"",DailyLog!$S$3,"")</f>
        <v/>
      </c>
      <c r="N2597" s="56" t="str">
        <f t="shared" si="121"/>
        <v/>
      </c>
      <c r="O2597" s="53" t="str">
        <f>IF($B2597&lt;&gt;"",IF(ISNUMBER(_xlfn.XMATCH($B2597,Language!$A$6:$E$6)),0,IF(ISNUMBER(_xlfn.XMATCH($B2597,Language!$A$29:$E$29)),'Lista de Prestatarios'!$B$3,VLOOKUP(B2597,'Lista de Prestatarios'!$A$2:$B$500,2,FALSE))),"")</f>
        <v/>
      </c>
      <c r="P2597" s="58" t="str">
        <f>IF(B2597&lt;&gt;"",IF(OR(D2597&gt;0,G2597&gt;0),COUNTIF($B$2:B2597,B2597),COUNTIFS($B$2:B2597,B2597,$E$2:E2597,"&gt;0")),"")</f>
        <v/>
      </c>
    </row>
    <row r="2598" spans="1:16" x14ac:dyDescent="0.35">
      <c r="A2598" s="51" t="str">
        <f t="shared" si="120"/>
        <v/>
      </c>
      <c r="B2598" s="99"/>
      <c r="C2598" s="4"/>
      <c r="D2598" s="14"/>
      <c r="E2598" s="14"/>
      <c r="F2598" s="14"/>
      <c r="G2598" s="82"/>
      <c r="H2598" s="107" t="str">
        <f>IF(B2598&lt;&gt;"",IF(OR(O2598=0,O2598=999),"",SUMIFS($E$2:E2598,$A$2:A2598,A2598)-SUMIFS($F$2:F2598,$A$2:A2598,A2598)),"")</f>
        <v/>
      </c>
      <c r="I2598" s="109" t="str">
        <f t="shared" si="122"/>
        <v/>
      </c>
      <c r="J2598" s="113"/>
      <c r="K2598" s="90"/>
      <c r="L2598" s="73"/>
      <c r="M2598" s="69" t="str">
        <f>IF(C2598&lt;&gt;"",DailyLog!$S$3,"")</f>
        <v/>
      </c>
      <c r="N2598" s="56" t="str">
        <f t="shared" si="121"/>
        <v/>
      </c>
      <c r="O2598" s="53" t="str">
        <f>IF($B2598&lt;&gt;"",IF(ISNUMBER(_xlfn.XMATCH($B2598,Language!$A$6:$E$6)),0,IF(ISNUMBER(_xlfn.XMATCH($B2598,Language!$A$29:$E$29)),'Lista de Prestatarios'!$B$3,VLOOKUP(B2598,'Lista de Prestatarios'!$A$2:$B$500,2,FALSE))),"")</f>
        <v/>
      </c>
      <c r="P2598" s="58" t="str">
        <f>IF(B2598&lt;&gt;"",IF(OR(D2598&gt;0,G2598&gt;0),COUNTIF($B$2:B2598,B2598),COUNTIFS($B$2:B2598,B2598,$E$2:E2598,"&gt;0")),"")</f>
        <v/>
      </c>
    </row>
    <row r="2599" spans="1:16" x14ac:dyDescent="0.35">
      <c r="A2599" s="51" t="str">
        <f t="shared" si="120"/>
        <v/>
      </c>
      <c r="B2599" s="99"/>
      <c r="C2599" s="4"/>
      <c r="D2599" s="14"/>
      <c r="E2599" s="14"/>
      <c r="F2599" s="14"/>
      <c r="G2599" s="82"/>
      <c r="H2599" s="107" t="str">
        <f>IF(B2599&lt;&gt;"",IF(OR(O2599=0,O2599=999),"",SUMIFS($E$2:E2599,$A$2:A2599,A2599)-SUMIFS($F$2:F2599,$A$2:A2599,A2599)),"")</f>
        <v/>
      </c>
      <c r="I2599" s="109" t="str">
        <f t="shared" si="122"/>
        <v/>
      </c>
      <c r="J2599" s="113"/>
      <c r="K2599" s="90"/>
      <c r="L2599" s="73"/>
      <c r="M2599" s="69" t="str">
        <f>IF(C2599&lt;&gt;"",DailyLog!$S$3,"")</f>
        <v/>
      </c>
      <c r="N2599" s="56" t="str">
        <f t="shared" si="121"/>
        <v/>
      </c>
      <c r="O2599" s="53" t="str">
        <f>IF($B2599&lt;&gt;"",IF(ISNUMBER(_xlfn.XMATCH($B2599,Language!$A$6:$E$6)),0,IF(ISNUMBER(_xlfn.XMATCH($B2599,Language!$A$29:$E$29)),'Lista de Prestatarios'!$B$3,VLOOKUP(B2599,'Lista de Prestatarios'!$A$2:$B$500,2,FALSE))),"")</f>
        <v/>
      </c>
      <c r="P2599" s="58" t="str">
        <f>IF(B2599&lt;&gt;"",IF(OR(D2599&gt;0,G2599&gt;0),COUNTIF($B$2:B2599,B2599),COUNTIFS($B$2:B2599,B2599,$E$2:E2599,"&gt;0")),"")</f>
        <v/>
      </c>
    </row>
    <row r="2600" spans="1:16" x14ac:dyDescent="0.35">
      <c r="A2600" s="51" t="str">
        <f t="shared" si="120"/>
        <v/>
      </c>
      <c r="B2600" s="99"/>
      <c r="C2600" s="4"/>
      <c r="D2600" s="14"/>
      <c r="E2600" s="14"/>
      <c r="F2600" s="14"/>
      <c r="G2600" s="82"/>
      <c r="H2600" s="107" t="str">
        <f>IF(B2600&lt;&gt;"",IF(OR(O2600=0,O2600=999),"",SUMIFS($E$2:E2600,$A$2:A2600,A2600)-SUMIFS($F$2:F2600,$A$2:A2600,A2600)),"")</f>
        <v/>
      </c>
      <c r="I2600" s="109" t="str">
        <f t="shared" si="122"/>
        <v/>
      </c>
      <c r="J2600" s="113"/>
      <c r="K2600" s="90"/>
      <c r="L2600" s="73"/>
      <c r="M2600" s="69" t="str">
        <f>IF(C2600&lt;&gt;"",DailyLog!$S$3,"")</f>
        <v/>
      </c>
      <c r="N2600" s="56" t="str">
        <f t="shared" si="121"/>
        <v/>
      </c>
      <c r="O2600" s="53" t="str">
        <f>IF($B2600&lt;&gt;"",IF(ISNUMBER(_xlfn.XMATCH($B2600,Language!$A$6:$E$6)),0,IF(ISNUMBER(_xlfn.XMATCH($B2600,Language!$A$29:$E$29)),'Lista de Prestatarios'!$B$3,VLOOKUP(B2600,'Lista de Prestatarios'!$A$2:$B$500,2,FALSE))),"")</f>
        <v/>
      </c>
      <c r="P2600" s="58" t="str">
        <f>IF(B2600&lt;&gt;"",IF(OR(D2600&gt;0,G2600&gt;0),COUNTIF($B$2:B2600,B2600),COUNTIFS($B$2:B2600,B2600,$E$2:E2600,"&gt;0")),"")</f>
        <v/>
      </c>
    </row>
    <row r="2601" spans="1:16" x14ac:dyDescent="0.35">
      <c r="A2601" s="51" t="str">
        <f t="shared" si="120"/>
        <v/>
      </c>
      <c r="B2601" s="99"/>
      <c r="C2601" s="4"/>
      <c r="D2601" s="14"/>
      <c r="E2601" s="14"/>
      <c r="F2601" s="14"/>
      <c r="G2601" s="82"/>
      <c r="H2601" s="107" t="str">
        <f>IF(B2601&lt;&gt;"",IF(OR(O2601=0,O2601=999),"",SUMIFS($E$2:E2601,$A$2:A2601,A2601)-SUMIFS($F$2:F2601,$A$2:A2601,A2601)),"")</f>
        <v/>
      </c>
      <c r="I2601" s="109" t="str">
        <f t="shared" si="122"/>
        <v/>
      </c>
      <c r="J2601" s="113"/>
      <c r="K2601" s="90"/>
      <c r="L2601" s="73"/>
      <c r="M2601" s="69" t="str">
        <f>IF(C2601&lt;&gt;"",DailyLog!$S$3,"")</f>
        <v/>
      </c>
      <c r="N2601" s="56" t="str">
        <f t="shared" si="121"/>
        <v/>
      </c>
      <c r="O2601" s="53" t="str">
        <f>IF($B2601&lt;&gt;"",IF(ISNUMBER(_xlfn.XMATCH($B2601,Language!$A$6:$E$6)),0,IF(ISNUMBER(_xlfn.XMATCH($B2601,Language!$A$29:$E$29)),'Lista de Prestatarios'!$B$3,VLOOKUP(B2601,'Lista de Prestatarios'!$A$2:$B$500,2,FALSE))),"")</f>
        <v/>
      </c>
      <c r="P2601" s="58" t="str">
        <f>IF(B2601&lt;&gt;"",IF(OR(D2601&gt;0,G2601&gt;0),COUNTIF($B$2:B2601,B2601),COUNTIFS($B$2:B2601,B2601,$E$2:E2601,"&gt;0")),"")</f>
        <v/>
      </c>
    </row>
    <row r="2602" spans="1:16" x14ac:dyDescent="0.35">
      <c r="A2602" s="51" t="str">
        <f t="shared" si="120"/>
        <v/>
      </c>
      <c r="B2602" s="99"/>
      <c r="C2602" s="4"/>
      <c r="D2602" s="14"/>
      <c r="E2602" s="14"/>
      <c r="F2602" s="14"/>
      <c r="G2602" s="82"/>
      <c r="H2602" s="107" t="str">
        <f>IF(B2602&lt;&gt;"",IF(OR(O2602=0,O2602=999),"",SUMIFS($E$2:E2602,$A$2:A2602,A2602)-SUMIFS($F$2:F2602,$A$2:A2602,A2602)),"")</f>
        <v/>
      </c>
      <c r="I2602" s="109" t="str">
        <f t="shared" si="122"/>
        <v/>
      </c>
      <c r="J2602" s="113"/>
      <c r="K2602" s="90"/>
      <c r="L2602" s="73"/>
      <c r="M2602" s="69" t="str">
        <f>IF(C2602&lt;&gt;"",DailyLog!$S$3,"")</f>
        <v/>
      </c>
      <c r="N2602" s="56" t="str">
        <f t="shared" si="121"/>
        <v/>
      </c>
      <c r="O2602" s="53" t="str">
        <f>IF($B2602&lt;&gt;"",IF(ISNUMBER(_xlfn.XMATCH($B2602,Language!$A$6:$E$6)),0,IF(ISNUMBER(_xlfn.XMATCH($B2602,Language!$A$29:$E$29)),'Lista de Prestatarios'!$B$3,VLOOKUP(B2602,'Lista de Prestatarios'!$A$2:$B$500,2,FALSE))),"")</f>
        <v/>
      </c>
      <c r="P2602" s="58" t="str">
        <f>IF(B2602&lt;&gt;"",IF(OR(D2602&gt;0,G2602&gt;0),COUNTIF($B$2:B2602,B2602),COUNTIFS($B$2:B2602,B2602,$E$2:E2602,"&gt;0")),"")</f>
        <v/>
      </c>
    </row>
    <row r="2603" spans="1:16" x14ac:dyDescent="0.35">
      <c r="A2603" s="51" t="str">
        <f t="shared" si="120"/>
        <v/>
      </c>
      <c r="B2603" s="99"/>
      <c r="C2603" s="4"/>
      <c r="D2603" s="14"/>
      <c r="E2603" s="14"/>
      <c r="F2603" s="14"/>
      <c r="G2603" s="82"/>
      <c r="H2603" s="107" t="str">
        <f>IF(B2603&lt;&gt;"",IF(OR(O2603=0,O2603=999),"",SUMIFS($E$2:E2603,$A$2:A2603,A2603)-SUMIFS($F$2:F2603,$A$2:A2603,A2603)),"")</f>
        <v/>
      </c>
      <c r="I2603" s="109" t="str">
        <f t="shared" si="122"/>
        <v/>
      </c>
      <c r="J2603" s="113"/>
      <c r="K2603" s="90"/>
      <c r="L2603" s="73"/>
      <c r="M2603" s="69" t="str">
        <f>IF(C2603&lt;&gt;"",DailyLog!$S$3,"")</f>
        <v/>
      </c>
      <c r="N2603" s="56" t="str">
        <f t="shared" si="121"/>
        <v/>
      </c>
      <c r="O2603" s="53" t="str">
        <f>IF($B2603&lt;&gt;"",IF(ISNUMBER(_xlfn.XMATCH($B2603,Language!$A$6:$E$6)),0,IF(ISNUMBER(_xlfn.XMATCH($B2603,Language!$A$29:$E$29)),'Lista de Prestatarios'!$B$3,VLOOKUP(B2603,'Lista de Prestatarios'!$A$2:$B$500,2,FALSE))),"")</f>
        <v/>
      </c>
      <c r="P2603" s="58" t="str">
        <f>IF(B2603&lt;&gt;"",IF(OR(D2603&gt;0,G2603&gt;0),COUNTIF($B$2:B2603,B2603),COUNTIFS($B$2:B2603,B2603,$E$2:E2603,"&gt;0")),"")</f>
        <v/>
      </c>
    </row>
    <row r="2604" spans="1:16" x14ac:dyDescent="0.35">
      <c r="A2604" s="51" t="str">
        <f t="shared" si="120"/>
        <v/>
      </c>
      <c r="B2604" s="99"/>
      <c r="C2604" s="4"/>
      <c r="D2604" s="14"/>
      <c r="E2604" s="14"/>
      <c r="F2604" s="14"/>
      <c r="G2604" s="82"/>
      <c r="H2604" s="107" t="str">
        <f>IF(B2604&lt;&gt;"",IF(OR(O2604=0,O2604=999),"",SUMIFS($E$2:E2604,$A$2:A2604,A2604)-SUMIFS($F$2:F2604,$A$2:A2604,A2604)),"")</f>
        <v/>
      </c>
      <c r="I2604" s="109" t="str">
        <f t="shared" si="122"/>
        <v/>
      </c>
      <c r="J2604" s="113"/>
      <c r="K2604" s="90"/>
      <c r="L2604" s="73"/>
      <c r="M2604" s="69" t="str">
        <f>IF(C2604&lt;&gt;"",DailyLog!$S$3,"")</f>
        <v/>
      </c>
      <c r="N2604" s="56" t="str">
        <f t="shared" si="121"/>
        <v/>
      </c>
      <c r="O2604" s="53" t="str">
        <f>IF($B2604&lt;&gt;"",IF(ISNUMBER(_xlfn.XMATCH($B2604,Language!$A$6:$E$6)),0,IF(ISNUMBER(_xlfn.XMATCH($B2604,Language!$A$29:$E$29)),'Lista de Prestatarios'!$B$3,VLOOKUP(B2604,'Lista de Prestatarios'!$A$2:$B$500,2,FALSE))),"")</f>
        <v/>
      </c>
      <c r="P2604" s="58" t="str">
        <f>IF(B2604&lt;&gt;"",IF(OR(D2604&gt;0,G2604&gt;0),COUNTIF($B$2:B2604,B2604),COUNTIFS($B$2:B2604,B2604,$E$2:E2604,"&gt;0")),"")</f>
        <v/>
      </c>
    </row>
    <row r="2605" spans="1:16" x14ac:dyDescent="0.35">
      <c r="A2605" s="51" t="str">
        <f t="shared" si="120"/>
        <v/>
      </c>
      <c r="B2605" s="99"/>
      <c r="C2605" s="4"/>
      <c r="D2605" s="14"/>
      <c r="E2605" s="14"/>
      <c r="F2605" s="14"/>
      <c r="G2605" s="82"/>
      <c r="H2605" s="107" t="str">
        <f>IF(B2605&lt;&gt;"",IF(OR(O2605=0,O2605=999),"",SUMIFS($E$2:E2605,$A$2:A2605,A2605)-SUMIFS($F$2:F2605,$A$2:A2605,A2605)),"")</f>
        <v/>
      </c>
      <c r="I2605" s="109" t="str">
        <f t="shared" si="122"/>
        <v/>
      </c>
      <c r="J2605" s="113"/>
      <c r="K2605" s="90"/>
      <c r="L2605" s="73"/>
      <c r="M2605" s="69" t="str">
        <f>IF(C2605&lt;&gt;"",DailyLog!$S$3,"")</f>
        <v/>
      </c>
      <c r="N2605" s="56" t="str">
        <f t="shared" si="121"/>
        <v/>
      </c>
      <c r="O2605" s="53" t="str">
        <f>IF($B2605&lt;&gt;"",IF(ISNUMBER(_xlfn.XMATCH($B2605,Language!$A$6:$E$6)),0,IF(ISNUMBER(_xlfn.XMATCH($B2605,Language!$A$29:$E$29)),'Lista de Prestatarios'!$B$3,VLOOKUP(B2605,'Lista de Prestatarios'!$A$2:$B$500,2,FALSE))),"")</f>
        <v/>
      </c>
      <c r="P2605" s="58" t="str">
        <f>IF(B2605&lt;&gt;"",IF(OR(D2605&gt;0,G2605&gt;0),COUNTIF($B$2:B2605,B2605),COUNTIFS($B$2:B2605,B2605,$E$2:E2605,"&gt;0")),"")</f>
        <v/>
      </c>
    </row>
    <row r="2606" spans="1:16" x14ac:dyDescent="0.35">
      <c r="A2606" s="51" t="str">
        <f t="shared" si="120"/>
        <v/>
      </c>
      <c r="B2606" s="99"/>
      <c r="C2606" s="4"/>
      <c r="D2606" s="14"/>
      <c r="E2606" s="14"/>
      <c r="F2606" s="14"/>
      <c r="G2606" s="82"/>
      <c r="H2606" s="107" t="str">
        <f>IF(B2606&lt;&gt;"",IF(OR(O2606=0,O2606=999),"",SUMIFS($E$2:E2606,$A$2:A2606,A2606)-SUMIFS($F$2:F2606,$A$2:A2606,A2606)),"")</f>
        <v/>
      </c>
      <c r="I2606" s="109" t="str">
        <f t="shared" si="122"/>
        <v/>
      </c>
      <c r="J2606" s="113"/>
      <c r="K2606" s="90"/>
      <c r="L2606" s="73"/>
      <c r="M2606" s="69" t="str">
        <f>IF(C2606&lt;&gt;"",DailyLog!$S$3,"")</f>
        <v/>
      </c>
      <c r="N2606" s="56" t="str">
        <f t="shared" si="121"/>
        <v/>
      </c>
      <c r="O2606" s="53" t="str">
        <f>IF($B2606&lt;&gt;"",IF(ISNUMBER(_xlfn.XMATCH($B2606,Language!$A$6:$E$6)),0,IF(ISNUMBER(_xlfn.XMATCH($B2606,Language!$A$29:$E$29)),'Lista de Prestatarios'!$B$3,VLOOKUP(B2606,'Lista de Prestatarios'!$A$2:$B$500,2,FALSE))),"")</f>
        <v/>
      </c>
      <c r="P2606" s="58" t="str">
        <f>IF(B2606&lt;&gt;"",IF(OR(D2606&gt;0,G2606&gt;0),COUNTIF($B$2:B2606,B2606),COUNTIFS($B$2:B2606,B2606,$E$2:E2606,"&gt;0")),"")</f>
        <v/>
      </c>
    </row>
    <row r="2607" spans="1:16" x14ac:dyDescent="0.35">
      <c r="A2607" s="51" t="str">
        <f t="shared" si="120"/>
        <v/>
      </c>
      <c r="B2607" s="99"/>
      <c r="C2607" s="4"/>
      <c r="D2607" s="14"/>
      <c r="E2607" s="14"/>
      <c r="F2607" s="14"/>
      <c r="G2607" s="82"/>
      <c r="H2607" s="107" t="str">
        <f>IF(B2607&lt;&gt;"",IF(OR(O2607=0,O2607=999),"",SUMIFS($E$2:E2607,$A$2:A2607,A2607)-SUMIFS($F$2:F2607,$A$2:A2607,A2607)),"")</f>
        <v/>
      </c>
      <c r="I2607" s="109" t="str">
        <f t="shared" si="122"/>
        <v/>
      </c>
      <c r="J2607" s="113"/>
      <c r="K2607" s="90"/>
      <c r="L2607" s="73"/>
      <c r="M2607" s="69" t="str">
        <f>IF(C2607&lt;&gt;"",DailyLog!$S$3,"")</f>
        <v/>
      </c>
      <c r="N2607" s="56" t="str">
        <f t="shared" si="121"/>
        <v/>
      </c>
      <c r="O2607" s="53" t="str">
        <f>IF($B2607&lt;&gt;"",IF(ISNUMBER(_xlfn.XMATCH($B2607,Language!$A$6:$E$6)),0,IF(ISNUMBER(_xlfn.XMATCH($B2607,Language!$A$29:$E$29)),'Lista de Prestatarios'!$B$3,VLOOKUP(B2607,'Lista de Prestatarios'!$A$2:$B$500,2,FALSE))),"")</f>
        <v/>
      </c>
      <c r="P2607" s="58" t="str">
        <f>IF(B2607&lt;&gt;"",IF(OR(D2607&gt;0,G2607&gt;0),COUNTIF($B$2:B2607,B2607),COUNTIFS($B$2:B2607,B2607,$E$2:E2607,"&gt;0")),"")</f>
        <v/>
      </c>
    </row>
    <row r="2608" spans="1:16" x14ac:dyDescent="0.35">
      <c r="A2608" s="51" t="str">
        <f t="shared" si="120"/>
        <v/>
      </c>
      <c r="B2608" s="99"/>
      <c r="C2608" s="4"/>
      <c r="D2608" s="14"/>
      <c r="E2608" s="14"/>
      <c r="F2608" s="14"/>
      <c r="G2608" s="82"/>
      <c r="H2608" s="107" t="str">
        <f>IF(B2608&lt;&gt;"",IF(OR(O2608=0,O2608=999),"",SUMIFS($E$2:E2608,$A$2:A2608,A2608)-SUMIFS($F$2:F2608,$A$2:A2608,A2608)),"")</f>
        <v/>
      </c>
      <c r="I2608" s="109" t="str">
        <f t="shared" si="122"/>
        <v/>
      </c>
      <c r="J2608" s="113"/>
      <c r="K2608" s="90"/>
      <c r="L2608" s="73"/>
      <c r="M2608" s="69" t="str">
        <f>IF(C2608&lt;&gt;"",DailyLog!$S$3,"")</f>
        <v/>
      </c>
      <c r="N2608" s="56" t="str">
        <f t="shared" si="121"/>
        <v/>
      </c>
      <c r="O2608" s="53" t="str">
        <f>IF($B2608&lt;&gt;"",IF(ISNUMBER(_xlfn.XMATCH($B2608,Language!$A$6:$E$6)),0,IF(ISNUMBER(_xlfn.XMATCH($B2608,Language!$A$29:$E$29)),'Lista de Prestatarios'!$B$3,VLOOKUP(B2608,'Lista de Prestatarios'!$A$2:$B$500,2,FALSE))),"")</f>
        <v/>
      </c>
      <c r="P2608" s="58" t="str">
        <f>IF(B2608&lt;&gt;"",IF(OR(D2608&gt;0,G2608&gt;0),COUNTIF($B$2:B2608,B2608),COUNTIFS($B$2:B2608,B2608,$E$2:E2608,"&gt;0")),"")</f>
        <v/>
      </c>
    </row>
    <row r="2609" spans="1:16" x14ac:dyDescent="0.35">
      <c r="A2609" s="51" t="str">
        <f t="shared" si="120"/>
        <v/>
      </c>
      <c r="B2609" s="99"/>
      <c r="C2609" s="4"/>
      <c r="D2609" s="14"/>
      <c r="E2609" s="14"/>
      <c r="F2609" s="14"/>
      <c r="G2609" s="82"/>
      <c r="H2609" s="107" t="str">
        <f>IF(B2609&lt;&gt;"",IF(OR(O2609=0,O2609=999),"",SUMIFS($E$2:E2609,$A$2:A2609,A2609)-SUMIFS($F$2:F2609,$A$2:A2609,A2609)),"")</f>
        <v/>
      </c>
      <c r="I2609" s="109" t="str">
        <f t="shared" si="122"/>
        <v/>
      </c>
      <c r="J2609" s="113"/>
      <c r="K2609" s="90"/>
      <c r="L2609" s="73"/>
      <c r="M2609" s="69" t="str">
        <f>IF(C2609&lt;&gt;"",DailyLog!$S$3,"")</f>
        <v/>
      </c>
      <c r="N2609" s="56" t="str">
        <f t="shared" si="121"/>
        <v/>
      </c>
      <c r="O2609" s="53" t="str">
        <f>IF($B2609&lt;&gt;"",IF(ISNUMBER(_xlfn.XMATCH($B2609,Language!$A$6:$E$6)),0,IF(ISNUMBER(_xlfn.XMATCH($B2609,Language!$A$29:$E$29)),'Lista de Prestatarios'!$B$3,VLOOKUP(B2609,'Lista de Prestatarios'!$A$2:$B$500,2,FALSE))),"")</f>
        <v/>
      </c>
      <c r="P2609" s="58" t="str">
        <f>IF(B2609&lt;&gt;"",IF(OR(D2609&gt;0,G2609&gt;0),COUNTIF($B$2:B2609,B2609),COUNTIFS($B$2:B2609,B2609,$E$2:E2609,"&gt;0")),"")</f>
        <v/>
      </c>
    </row>
    <row r="2610" spans="1:16" x14ac:dyDescent="0.35">
      <c r="A2610" s="51" t="str">
        <f t="shared" si="120"/>
        <v/>
      </c>
      <c r="B2610" s="99"/>
      <c r="C2610" s="4"/>
      <c r="D2610" s="14"/>
      <c r="E2610" s="14"/>
      <c r="F2610" s="14"/>
      <c r="G2610" s="82"/>
      <c r="H2610" s="107" t="str">
        <f>IF(B2610&lt;&gt;"",IF(OR(O2610=0,O2610=999),"",SUMIFS($E$2:E2610,$A$2:A2610,A2610)-SUMIFS($F$2:F2610,$A$2:A2610,A2610)),"")</f>
        <v/>
      </c>
      <c r="I2610" s="109" t="str">
        <f t="shared" si="122"/>
        <v/>
      </c>
      <c r="J2610" s="113"/>
      <c r="K2610" s="90"/>
      <c r="L2610" s="73"/>
      <c r="M2610" s="69" t="str">
        <f>IF(C2610&lt;&gt;"",DailyLog!$S$3,"")</f>
        <v/>
      </c>
      <c r="N2610" s="56" t="str">
        <f t="shared" si="121"/>
        <v/>
      </c>
      <c r="O2610" s="53" t="str">
        <f>IF($B2610&lt;&gt;"",IF(ISNUMBER(_xlfn.XMATCH($B2610,Language!$A$6:$E$6)),0,IF(ISNUMBER(_xlfn.XMATCH($B2610,Language!$A$29:$E$29)),'Lista de Prestatarios'!$B$3,VLOOKUP(B2610,'Lista de Prestatarios'!$A$2:$B$500,2,FALSE))),"")</f>
        <v/>
      </c>
      <c r="P2610" s="58" t="str">
        <f>IF(B2610&lt;&gt;"",IF(OR(D2610&gt;0,G2610&gt;0),COUNTIF($B$2:B2610,B2610),COUNTIFS($B$2:B2610,B2610,$E$2:E2610,"&gt;0")),"")</f>
        <v/>
      </c>
    </row>
    <row r="2611" spans="1:16" x14ac:dyDescent="0.35">
      <c r="A2611" s="51" t="str">
        <f t="shared" si="120"/>
        <v/>
      </c>
      <c r="B2611" s="99"/>
      <c r="C2611" s="4"/>
      <c r="D2611" s="14"/>
      <c r="E2611" s="14"/>
      <c r="F2611" s="14"/>
      <c r="G2611" s="82"/>
      <c r="H2611" s="107" t="str">
        <f>IF(B2611&lt;&gt;"",IF(OR(O2611=0,O2611=999),"",SUMIFS($E$2:E2611,$A$2:A2611,A2611)-SUMIFS($F$2:F2611,$A$2:A2611,A2611)),"")</f>
        <v/>
      </c>
      <c r="I2611" s="109" t="str">
        <f t="shared" si="122"/>
        <v/>
      </c>
      <c r="J2611" s="113"/>
      <c r="K2611" s="90"/>
      <c r="L2611" s="73"/>
      <c r="M2611" s="69" t="str">
        <f>IF(C2611&lt;&gt;"",DailyLog!$S$3,"")</f>
        <v/>
      </c>
      <c r="N2611" s="56" t="str">
        <f t="shared" si="121"/>
        <v/>
      </c>
      <c r="O2611" s="53" t="str">
        <f>IF($B2611&lt;&gt;"",IF(ISNUMBER(_xlfn.XMATCH($B2611,Language!$A$6:$E$6)),0,IF(ISNUMBER(_xlfn.XMATCH($B2611,Language!$A$29:$E$29)),'Lista de Prestatarios'!$B$3,VLOOKUP(B2611,'Lista de Prestatarios'!$A$2:$B$500,2,FALSE))),"")</f>
        <v/>
      </c>
      <c r="P2611" s="58" t="str">
        <f>IF(B2611&lt;&gt;"",IF(OR(D2611&gt;0,G2611&gt;0),COUNTIF($B$2:B2611,B2611),COUNTIFS($B$2:B2611,B2611,$E$2:E2611,"&gt;0")),"")</f>
        <v/>
      </c>
    </row>
    <row r="2612" spans="1:16" x14ac:dyDescent="0.35">
      <c r="A2612" s="51" t="str">
        <f t="shared" si="120"/>
        <v/>
      </c>
      <c r="B2612" s="99"/>
      <c r="C2612" s="4"/>
      <c r="D2612" s="14"/>
      <c r="E2612" s="14"/>
      <c r="F2612" s="14"/>
      <c r="G2612" s="82"/>
      <c r="H2612" s="107" t="str">
        <f>IF(B2612&lt;&gt;"",IF(OR(O2612=0,O2612=999),"",SUMIFS($E$2:E2612,$A$2:A2612,A2612)-SUMIFS($F$2:F2612,$A$2:A2612,A2612)),"")</f>
        <v/>
      </c>
      <c r="I2612" s="109" t="str">
        <f t="shared" si="122"/>
        <v/>
      </c>
      <c r="J2612" s="113"/>
      <c r="K2612" s="90"/>
      <c r="L2612" s="73"/>
      <c r="M2612" s="69" t="str">
        <f>IF(C2612&lt;&gt;"",DailyLog!$S$3,"")</f>
        <v/>
      </c>
      <c r="N2612" s="56" t="str">
        <f t="shared" si="121"/>
        <v/>
      </c>
      <c r="O2612" s="53" t="str">
        <f>IF($B2612&lt;&gt;"",IF(ISNUMBER(_xlfn.XMATCH($B2612,Language!$A$6:$E$6)),0,IF(ISNUMBER(_xlfn.XMATCH($B2612,Language!$A$29:$E$29)),'Lista de Prestatarios'!$B$3,VLOOKUP(B2612,'Lista de Prestatarios'!$A$2:$B$500,2,FALSE))),"")</f>
        <v/>
      </c>
      <c r="P2612" s="58" t="str">
        <f>IF(B2612&lt;&gt;"",IF(OR(D2612&gt;0,G2612&gt;0),COUNTIF($B$2:B2612,B2612),COUNTIFS($B$2:B2612,B2612,$E$2:E2612,"&gt;0")),"")</f>
        <v/>
      </c>
    </row>
    <row r="2613" spans="1:16" x14ac:dyDescent="0.35">
      <c r="A2613" s="51" t="str">
        <f t="shared" si="120"/>
        <v/>
      </c>
      <c r="B2613" s="99"/>
      <c r="C2613" s="4"/>
      <c r="D2613" s="14"/>
      <c r="E2613" s="14"/>
      <c r="F2613" s="14"/>
      <c r="G2613" s="82"/>
      <c r="H2613" s="107" t="str">
        <f>IF(B2613&lt;&gt;"",IF(OR(O2613=0,O2613=999),"",SUMIFS($E$2:E2613,$A$2:A2613,A2613)-SUMIFS($F$2:F2613,$A$2:A2613,A2613)),"")</f>
        <v/>
      </c>
      <c r="I2613" s="109" t="str">
        <f t="shared" si="122"/>
        <v/>
      </c>
      <c r="J2613" s="113"/>
      <c r="K2613" s="90"/>
      <c r="L2613" s="73"/>
      <c r="M2613" s="69" t="str">
        <f>IF(C2613&lt;&gt;"",DailyLog!$S$3,"")</f>
        <v/>
      </c>
      <c r="N2613" s="56" t="str">
        <f t="shared" si="121"/>
        <v/>
      </c>
      <c r="O2613" s="53" t="str">
        <f>IF($B2613&lt;&gt;"",IF(ISNUMBER(_xlfn.XMATCH($B2613,Language!$A$6:$E$6)),0,IF(ISNUMBER(_xlfn.XMATCH($B2613,Language!$A$29:$E$29)),'Lista de Prestatarios'!$B$3,VLOOKUP(B2613,'Lista de Prestatarios'!$A$2:$B$500,2,FALSE))),"")</f>
        <v/>
      </c>
      <c r="P2613" s="58" t="str">
        <f>IF(B2613&lt;&gt;"",IF(OR(D2613&gt;0,G2613&gt;0),COUNTIF($B$2:B2613,B2613),COUNTIFS($B$2:B2613,B2613,$E$2:E2613,"&gt;0")),"")</f>
        <v/>
      </c>
    </row>
    <row r="2614" spans="1:16" x14ac:dyDescent="0.35">
      <c r="A2614" s="51" t="str">
        <f t="shared" si="120"/>
        <v/>
      </c>
      <c r="B2614" s="99"/>
      <c r="C2614" s="4"/>
      <c r="D2614" s="14"/>
      <c r="E2614" s="14"/>
      <c r="F2614" s="14"/>
      <c r="G2614" s="82"/>
      <c r="H2614" s="107" t="str">
        <f>IF(B2614&lt;&gt;"",IF(OR(O2614=0,O2614=999),"",SUMIFS($E$2:E2614,$A$2:A2614,A2614)-SUMIFS($F$2:F2614,$A$2:A2614,A2614)),"")</f>
        <v/>
      </c>
      <c r="I2614" s="109" t="str">
        <f t="shared" si="122"/>
        <v/>
      </c>
      <c r="J2614" s="113"/>
      <c r="K2614" s="90"/>
      <c r="L2614" s="73"/>
      <c r="M2614" s="69" t="str">
        <f>IF(C2614&lt;&gt;"",DailyLog!$S$3,"")</f>
        <v/>
      </c>
      <c r="N2614" s="56" t="str">
        <f t="shared" si="121"/>
        <v/>
      </c>
      <c r="O2614" s="53" t="str">
        <f>IF($B2614&lt;&gt;"",IF(ISNUMBER(_xlfn.XMATCH($B2614,Language!$A$6:$E$6)),0,IF(ISNUMBER(_xlfn.XMATCH($B2614,Language!$A$29:$E$29)),'Lista de Prestatarios'!$B$3,VLOOKUP(B2614,'Lista de Prestatarios'!$A$2:$B$500,2,FALSE))),"")</f>
        <v/>
      </c>
      <c r="P2614" s="58" t="str">
        <f>IF(B2614&lt;&gt;"",IF(OR(D2614&gt;0,G2614&gt;0),COUNTIF($B$2:B2614,B2614),COUNTIFS($B$2:B2614,B2614,$E$2:E2614,"&gt;0")),"")</f>
        <v/>
      </c>
    </row>
    <row r="2615" spans="1:16" x14ac:dyDescent="0.35">
      <c r="A2615" s="51" t="str">
        <f t="shared" si="120"/>
        <v/>
      </c>
      <c r="B2615" s="99"/>
      <c r="C2615" s="4"/>
      <c r="D2615" s="14"/>
      <c r="E2615" s="14"/>
      <c r="F2615" s="14"/>
      <c r="G2615" s="82"/>
      <c r="H2615" s="107" t="str">
        <f>IF(B2615&lt;&gt;"",IF(OR(O2615=0,O2615=999),"",SUMIFS($E$2:E2615,$A$2:A2615,A2615)-SUMIFS($F$2:F2615,$A$2:A2615,A2615)),"")</f>
        <v/>
      </c>
      <c r="I2615" s="109" t="str">
        <f t="shared" si="122"/>
        <v/>
      </c>
      <c r="J2615" s="113"/>
      <c r="K2615" s="90"/>
      <c r="L2615" s="73"/>
      <c r="M2615" s="69" t="str">
        <f>IF(C2615&lt;&gt;"",DailyLog!$S$3,"")</f>
        <v/>
      </c>
      <c r="N2615" s="56" t="str">
        <f t="shared" si="121"/>
        <v/>
      </c>
      <c r="O2615" s="53" t="str">
        <f>IF($B2615&lt;&gt;"",IF(ISNUMBER(_xlfn.XMATCH($B2615,Language!$A$6:$E$6)),0,IF(ISNUMBER(_xlfn.XMATCH($B2615,Language!$A$29:$E$29)),'Lista de Prestatarios'!$B$3,VLOOKUP(B2615,'Lista de Prestatarios'!$A$2:$B$500,2,FALSE))),"")</f>
        <v/>
      </c>
      <c r="P2615" s="58" t="str">
        <f>IF(B2615&lt;&gt;"",IF(OR(D2615&gt;0,G2615&gt;0),COUNTIF($B$2:B2615,B2615),COUNTIFS($B$2:B2615,B2615,$E$2:E2615,"&gt;0")),"")</f>
        <v/>
      </c>
    </row>
    <row r="2616" spans="1:16" x14ac:dyDescent="0.35">
      <c r="A2616" s="51" t="str">
        <f t="shared" si="120"/>
        <v/>
      </c>
      <c r="B2616" s="99"/>
      <c r="C2616" s="4"/>
      <c r="D2616" s="14"/>
      <c r="E2616" s="14"/>
      <c r="F2616" s="14"/>
      <c r="G2616" s="82"/>
      <c r="H2616" s="107" t="str">
        <f>IF(B2616&lt;&gt;"",IF(OR(O2616=0,O2616=999),"",SUMIFS($E$2:E2616,$A$2:A2616,A2616)-SUMIFS($F$2:F2616,$A$2:A2616,A2616)),"")</f>
        <v/>
      </c>
      <c r="I2616" s="109" t="str">
        <f t="shared" si="122"/>
        <v/>
      </c>
      <c r="J2616" s="113"/>
      <c r="K2616" s="90"/>
      <c r="L2616" s="73"/>
      <c r="M2616" s="69" t="str">
        <f>IF(C2616&lt;&gt;"",DailyLog!$S$3,"")</f>
        <v/>
      </c>
      <c r="N2616" s="56" t="str">
        <f t="shared" si="121"/>
        <v/>
      </c>
      <c r="O2616" s="53" t="str">
        <f>IF($B2616&lt;&gt;"",IF(ISNUMBER(_xlfn.XMATCH($B2616,Language!$A$6:$E$6)),0,IF(ISNUMBER(_xlfn.XMATCH($B2616,Language!$A$29:$E$29)),'Lista de Prestatarios'!$B$3,VLOOKUP(B2616,'Lista de Prestatarios'!$A$2:$B$500,2,FALSE))),"")</f>
        <v/>
      </c>
      <c r="P2616" s="58" t="str">
        <f>IF(B2616&lt;&gt;"",IF(OR(D2616&gt;0,G2616&gt;0),COUNTIF($B$2:B2616,B2616),COUNTIFS($B$2:B2616,B2616,$E$2:E2616,"&gt;0")),"")</f>
        <v/>
      </c>
    </row>
    <row r="2617" spans="1:16" x14ac:dyDescent="0.35">
      <c r="A2617" s="51" t="str">
        <f t="shared" si="120"/>
        <v/>
      </c>
      <c r="B2617" s="99"/>
      <c r="C2617" s="4"/>
      <c r="D2617" s="14"/>
      <c r="E2617" s="14"/>
      <c r="F2617" s="14"/>
      <c r="G2617" s="82"/>
      <c r="H2617" s="107" t="str">
        <f>IF(B2617&lt;&gt;"",IF(OR(O2617=0,O2617=999),"",SUMIFS($E$2:E2617,$A$2:A2617,A2617)-SUMIFS($F$2:F2617,$A$2:A2617,A2617)),"")</f>
        <v/>
      </c>
      <c r="I2617" s="109" t="str">
        <f t="shared" si="122"/>
        <v/>
      </c>
      <c r="J2617" s="113"/>
      <c r="K2617" s="90"/>
      <c r="L2617" s="73"/>
      <c r="M2617" s="69" t="str">
        <f>IF(C2617&lt;&gt;"",DailyLog!$S$3,"")</f>
        <v/>
      </c>
      <c r="N2617" s="56" t="str">
        <f t="shared" si="121"/>
        <v/>
      </c>
      <c r="O2617" s="53" t="str">
        <f>IF($B2617&lt;&gt;"",IF(ISNUMBER(_xlfn.XMATCH($B2617,Language!$A$6:$E$6)),0,IF(ISNUMBER(_xlfn.XMATCH($B2617,Language!$A$29:$E$29)),'Lista de Prestatarios'!$B$3,VLOOKUP(B2617,'Lista de Prestatarios'!$A$2:$B$500,2,FALSE))),"")</f>
        <v/>
      </c>
      <c r="P2617" s="58" t="str">
        <f>IF(B2617&lt;&gt;"",IF(OR(D2617&gt;0,G2617&gt;0),COUNTIF($B$2:B2617,B2617),COUNTIFS($B$2:B2617,B2617,$E$2:E2617,"&gt;0")),"")</f>
        <v/>
      </c>
    </row>
    <row r="2618" spans="1:16" x14ac:dyDescent="0.35">
      <c r="A2618" s="51" t="str">
        <f t="shared" si="120"/>
        <v/>
      </c>
      <c r="B2618" s="99"/>
      <c r="C2618" s="4"/>
      <c r="D2618" s="14"/>
      <c r="E2618" s="14"/>
      <c r="F2618" s="14"/>
      <c r="G2618" s="82"/>
      <c r="H2618" s="107" t="str">
        <f>IF(B2618&lt;&gt;"",IF(OR(O2618=0,O2618=999),"",SUMIFS($E$2:E2618,$A$2:A2618,A2618)-SUMIFS($F$2:F2618,$A$2:A2618,A2618)),"")</f>
        <v/>
      </c>
      <c r="I2618" s="109" t="str">
        <f t="shared" si="122"/>
        <v/>
      </c>
      <c r="J2618" s="113"/>
      <c r="K2618" s="90"/>
      <c r="L2618" s="73"/>
      <c r="M2618" s="69" t="str">
        <f>IF(C2618&lt;&gt;"",DailyLog!$S$3,"")</f>
        <v/>
      </c>
      <c r="N2618" s="56" t="str">
        <f t="shared" si="121"/>
        <v/>
      </c>
      <c r="O2618" s="53" t="str">
        <f>IF($B2618&lt;&gt;"",IF(ISNUMBER(_xlfn.XMATCH($B2618,Language!$A$6:$E$6)),0,IF(ISNUMBER(_xlfn.XMATCH($B2618,Language!$A$29:$E$29)),'Lista de Prestatarios'!$B$3,VLOOKUP(B2618,'Lista de Prestatarios'!$A$2:$B$500,2,FALSE))),"")</f>
        <v/>
      </c>
      <c r="P2618" s="58" t="str">
        <f>IF(B2618&lt;&gt;"",IF(OR(D2618&gt;0,G2618&gt;0),COUNTIF($B$2:B2618,B2618),COUNTIFS($B$2:B2618,B2618,$E$2:E2618,"&gt;0")),"")</f>
        <v/>
      </c>
    </row>
    <row r="2619" spans="1:16" x14ac:dyDescent="0.35">
      <c r="A2619" s="51" t="str">
        <f t="shared" si="120"/>
        <v/>
      </c>
      <c r="B2619" s="99"/>
      <c r="C2619" s="4"/>
      <c r="D2619" s="14"/>
      <c r="E2619" s="14"/>
      <c r="F2619" s="14"/>
      <c r="G2619" s="82"/>
      <c r="H2619" s="107" t="str">
        <f>IF(B2619&lt;&gt;"",IF(OR(O2619=0,O2619=999),"",SUMIFS($E$2:E2619,$A$2:A2619,A2619)-SUMIFS($F$2:F2619,$A$2:A2619,A2619)),"")</f>
        <v/>
      </c>
      <c r="I2619" s="109" t="str">
        <f t="shared" si="122"/>
        <v/>
      </c>
      <c r="J2619" s="113"/>
      <c r="K2619" s="90"/>
      <c r="L2619" s="73"/>
      <c r="M2619" s="69" t="str">
        <f>IF(C2619&lt;&gt;"",DailyLog!$S$3,"")</f>
        <v/>
      </c>
      <c r="N2619" s="56" t="str">
        <f t="shared" si="121"/>
        <v/>
      </c>
      <c r="O2619" s="53" t="str">
        <f>IF($B2619&lt;&gt;"",IF(ISNUMBER(_xlfn.XMATCH($B2619,Language!$A$6:$E$6)),0,IF(ISNUMBER(_xlfn.XMATCH($B2619,Language!$A$29:$E$29)),'Lista de Prestatarios'!$B$3,VLOOKUP(B2619,'Lista de Prestatarios'!$A$2:$B$500,2,FALSE))),"")</f>
        <v/>
      </c>
      <c r="P2619" s="58" t="str">
        <f>IF(B2619&lt;&gt;"",IF(OR(D2619&gt;0,G2619&gt;0),COUNTIF($B$2:B2619,B2619),COUNTIFS($B$2:B2619,B2619,$E$2:E2619,"&gt;0")),"")</f>
        <v/>
      </c>
    </row>
    <row r="2620" spans="1:16" x14ac:dyDescent="0.35">
      <c r="A2620" s="51" t="str">
        <f t="shared" si="120"/>
        <v/>
      </c>
      <c r="B2620" s="99"/>
      <c r="C2620" s="4"/>
      <c r="D2620" s="14"/>
      <c r="E2620" s="14"/>
      <c r="F2620" s="14"/>
      <c r="G2620" s="82"/>
      <c r="H2620" s="107" t="str">
        <f>IF(B2620&lt;&gt;"",IF(OR(O2620=0,O2620=999),"",SUMIFS($E$2:E2620,$A$2:A2620,A2620)-SUMIFS($F$2:F2620,$A$2:A2620,A2620)),"")</f>
        <v/>
      </c>
      <c r="I2620" s="109" t="str">
        <f t="shared" si="122"/>
        <v/>
      </c>
      <c r="J2620" s="113"/>
      <c r="K2620" s="90"/>
      <c r="L2620" s="73"/>
      <c r="M2620" s="69" t="str">
        <f>IF(C2620&lt;&gt;"",DailyLog!$S$3,"")</f>
        <v/>
      </c>
      <c r="N2620" s="56" t="str">
        <f t="shared" si="121"/>
        <v/>
      </c>
      <c r="O2620" s="53" t="str">
        <f>IF($B2620&lt;&gt;"",IF(ISNUMBER(_xlfn.XMATCH($B2620,Language!$A$6:$E$6)),0,IF(ISNUMBER(_xlfn.XMATCH($B2620,Language!$A$29:$E$29)),'Lista de Prestatarios'!$B$3,VLOOKUP(B2620,'Lista de Prestatarios'!$A$2:$B$500,2,FALSE))),"")</f>
        <v/>
      </c>
      <c r="P2620" s="58" t="str">
        <f>IF(B2620&lt;&gt;"",IF(OR(D2620&gt;0,G2620&gt;0),COUNTIF($B$2:B2620,B2620),COUNTIFS($B$2:B2620,B2620,$E$2:E2620,"&gt;0")),"")</f>
        <v/>
      </c>
    </row>
    <row r="2621" spans="1:16" x14ac:dyDescent="0.35">
      <c r="A2621" s="51" t="str">
        <f t="shared" si="120"/>
        <v/>
      </c>
      <c r="B2621" s="99"/>
      <c r="C2621" s="4"/>
      <c r="D2621" s="14"/>
      <c r="E2621" s="14"/>
      <c r="F2621" s="14"/>
      <c r="G2621" s="82"/>
      <c r="H2621" s="107" t="str">
        <f>IF(B2621&lt;&gt;"",IF(OR(O2621=0,O2621=999),"",SUMIFS($E$2:E2621,$A$2:A2621,A2621)-SUMIFS($F$2:F2621,$A$2:A2621,A2621)),"")</f>
        <v/>
      </c>
      <c r="I2621" s="109" t="str">
        <f t="shared" si="122"/>
        <v/>
      </c>
      <c r="J2621" s="113"/>
      <c r="K2621" s="90"/>
      <c r="L2621" s="73"/>
      <c r="M2621" s="69" t="str">
        <f>IF(C2621&lt;&gt;"",DailyLog!$S$3,"")</f>
        <v/>
      </c>
      <c r="N2621" s="56" t="str">
        <f t="shared" si="121"/>
        <v/>
      </c>
      <c r="O2621" s="53" t="str">
        <f>IF($B2621&lt;&gt;"",IF(ISNUMBER(_xlfn.XMATCH($B2621,Language!$A$6:$E$6)),0,IF(ISNUMBER(_xlfn.XMATCH($B2621,Language!$A$29:$E$29)),'Lista de Prestatarios'!$B$3,VLOOKUP(B2621,'Lista de Prestatarios'!$A$2:$B$500,2,FALSE))),"")</f>
        <v/>
      </c>
      <c r="P2621" s="58" t="str">
        <f>IF(B2621&lt;&gt;"",IF(OR(D2621&gt;0,G2621&gt;0),COUNTIF($B$2:B2621,B2621),COUNTIFS($B$2:B2621,B2621,$E$2:E2621,"&gt;0")),"")</f>
        <v/>
      </c>
    </row>
    <row r="2622" spans="1:16" x14ac:dyDescent="0.35">
      <c r="A2622" s="51" t="str">
        <f t="shared" si="120"/>
        <v/>
      </c>
      <c r="B2622" s="99"/>
      <c r="C2622" s="4"/>
      <c r="D2622" s="14"/>
      <c r="E2622" s="14"/>
      <c r="F2622" s="14"/>
      <c r="G2622" s="82"/>
      <c r="H2622" s="107" t="str">
        <f>IF(B2622&lt;&gt;"",IF(OR(O2622=0,O2622=999),"",SUMIFS($E$2:E2622,$A$2:A2622,A2622)-SUMIFS($F$2:F2622,$A$2:A2622,A2622)),"")</f>
        <v/>
      </c>
      <c r="I2622" s="109" t="str">
        <f t="shared" si="122"/>
        <v/>
      </c>
      <c r="J2622" s="113"/>
      <c r="K2622" s="90"/>
      <c r="L2622" s="73"/>
      <c r="M2622" s="69" t="str">
        <f>IF(C2622&lt;&gt;"",DailyLog!$S$3,"")</f>
        <v/>
      </c>
      <c r="N2622" s="56" t="str">
        <f t="shared" si="121"/>
        <v/>
      </c>
      <c r="O2622" s="53" t="str">
        <f>IF($B2622&lt;&gt;"",IF(ISNUMBER(_xlfn.XMATCH($B2622,Language!$A$6:$E$6)),0,IF(ISNUMBER(_xlfn.XMATCH($B2622,Language!$A$29:$E$29)),'Lista de Prestatarios'!$B$3,VLOOKUP(B2622,'Lista de Prestatarios'!$A$2:$B$500,2,FALSE))),"")</f>
        <v/>
      </c>
      <c r="P2622" s="58" t="str">
        <f>IF(B2622&lt;&gt;"",IF(OR(D2622&gt;0,G2622&gt;0),COUNTIF($B$2:B2622,B2622),COUNTIFS($B$2:B2622,B2622,$E$2:E2622,"&gt;0")),"")</f>
        <v/>
      </c>
    </row>
    <row r="2623" spans="1:16" x14ac:dyDescent="0.35">
      <c r="A2623" s="51" t="str">
        <f t="shared" si="120"/>
        <v/>
      </c>
      <c r="B2623" s="99"/>
      <c r="C2623" s="4"/>
      <c r="D2623" s="14"/>
      <c r="E2623" s="14"/>
      <c r="F2623" s="14"/>
      <c r="G2623" s="82"/>
      <c r="H2623" s="107" t="str">
        <f>IF(B2623&lt;&gt;"",IF(OR(O2623=0,O2623=999),"",SUMIFS($E$2:E2623,$A$2:A2623,A2623)-SUMIFS($F$2:F2623,$A$2:A2623,A2623)),"")</f>
        <v/>
      </c>
      <c r="I2623" s="109" t="str">
        <f t="shared" si="122"/>
        <v/>
      </c>
      <c r="J2623" s="113"/>
      <c r="K2623" s="90"/>
      <c r="L2623" s="73"/>
      <c r="M2623" s="69" t="str">
        <f>IF(C2623&lt;&gt;"",DailyLog!$S$3,"")</f>
        <v/>
      </c>
      <c r="N2623" s="56" t="str">
        <f t="shared" si="121"/>
        <v/>
      </c>
      <c r="O2623" s="53" t="str">
        <f>IF($B2623&lt;&gt;"",IF(ISNUMBER(_xlfn.XMATCH($B2623,Language!$A$6:$E$6)),0,IF(ISNUMBER(_xlfn.XMATCH($B2623,Language!$A$29:$E$29)),'Lista de Prestatarios'!$B$3,VLOOKUP(B2623,'Lista de Prestatarios'!$A$2:$B$500,2,FALSE))),"")</f>
        <v/>
      </c>
      <c r="P2623" s="58" t="str">
        <f>IF(B2623&lt;&gt;"",IF(OR(D2623&gt;0,G2623&gt;0),COUNTIF($B$2:B2623,B2623),COUNTIFS($B$2:B2623,B2623,$E$2:E2623,"&gt;0")),"")</f>
        <v/>
      </c>
    </row>
    <row r="2624" spans="1:16" x14ac:dyDescent="0.35">
      <c r="A2624" s="51" t="str">
        <f t="shared" si="120"/>
        <v/>
      </c>
      <c r="B2624" s="99"/>
      <c r="C2624" s="4"/>
      <c r="D2624" s="14"/>
      <c r="E2624" s="14"/>
      <c r="F2624" s="14"/>
      <c r="G2624" s="82"/>
      <c r="H2624" s="107" t="str">
        <f>IF(B2624&lt;&gt;"",IF(OR(O2624=0,O2624=999),"",SUMIFS($E$2:E2624,$A$2:A2624,A2624)-SUMIFS($F$2:F2624,$A$2:A2624,A2624)),"")</f>
        <v/>
      </c>
      <c r="I2624" s="109" t="str">
        <f t="shared" si="122"/>
        <v/>
      </c>
      <c r="J2624" s="113"/>
      <c r="K2624" s="90"/>
      <c r="L2624" s="73"/>
      <c r="M2624" s="69" t="str">
        <f>IF(C2624&lt;&gt;"",DailyLog!$S$3,"")</f>
        <v/>
      </c>
      <c r="N2624" s="56" t="str">
        <f t="shared" si="121"/>
        <v/>
      </c>
      <c r="O2624" s="53" t="str">
        <f>IF($B2624&lt;&gt;"",IF(ISNUMBER(_xlfn.XMATCH($B2624,Language!$A$6:$E$6)),0,IF(ISNUMBER(_xlfn.XMATCH($B2624,Language!$A$29:$E$29)),'Lista de Prestatarios'!$B$3,VLOOKUP(B2624,'Lista de Prestatarios'!$A$2:$B$500,2,FALSE))),"")</f>
        <v/>
      </c>
      <c r="P2624" s="58" t="str">
        <f>IF(B2624&lt;&gt;"",IF(OR(D2624&gt;0,G2624&gt;0),COUNTIF($B$2:B2624,B2624),COUNTIFS($B$2:B2624,B2624,$E$2:E2624,"&gt;0")),"")</f>
        <v/>
      </c>
    </row>
    <row r="2625" spans="1:16" x14ac:dyDescent="0.35">
      <c r="A2625" s="51" t="str">
        <f t="shared" si="120"/>
        <v/>
      </c>
      <c r="B2625" s="99"/>
      <c r="C2625" s="4"/>
      <c r="D2625" s="14"/>
      <c r="E2625" s="14"/>
      <c r="F2625" s="14"/>
      <c r="G2625" s="82"/>
      <c r="H2625" s="107" t="str">
        <f>IF(B2625&lt;&gt;"",IF(OR(O2625=0,O2625=999),"",SUMIFS($E$2:E2625,$A$2:A2625,A2625)-SUMIFS($F$2:F2625,$A$2:A2625,A2625)),"")</f>
        <v/>
      </c>
      <c r="I2625" s="109" t="str">
        <f t="shared" si="122"/>
        <v/>
      </c>
      <c r="J2625" s="113"/>
      <c r="K2625" s="90"/>
      <c r="L2625" s="73"/>
      <c r="M2625" s="69" t="str">
        <f>IF(C2625&lt;&gt;"",DailyLog!$S$3,"")</f>
        <v/>
      </c>
      <c r="N2625" s="56" t="str">
        <f t="shared" si="121"/>
        <v/>
      </c>
      <c r="O2625" s="53" t="str">
        <f>IF($B2625&lt;&gt;"",IF(ISNUMBER(_xlfn.XMATCH($B2625,Language!$A$6:$E$6)),0,IF(ISNUMBER(_xlfn.XMATCH($B2625,Language!$A$29:$E$29)),'Lista de Prestatarios'!$B$3,VLOOKUP(B2625,'Lista de Prestatarios'!$A$2:$B$500,2,FALSE))),"")</f>
        <v/>
      </c>
      <c r="P2625" s="58" t="str">
        <f>IF(B2625&lt;&gt;"",IF(OR(D2625&gt;0,G2625&gt;0),COUNTIF($B$2:B2625,B2625),COUNTIFS($B$2:B2625,B2625,$E$2:E2625,"&gt;0")),"")</f>
        <v/>
      </c>
    </row>
    <row r="2626" spans="1:16" x14ac:dyDescent="0.35">
      <c r="A2626" s="51" t="str">
        <f t="shared" ref="A2626:A2689" si="123">IF(B2626&lt;&gt;"",O2626&amp;"."&amp;P2626,"")</f>
        <v/>
      </c>
      <c r="B2626" s="99"/>
      <c r="C2626" s="4"/>
      <c r="D2626" s="14"/>
      <c r="E2626" s="14"/>
      <c r="F2626" s="14"/>
      <c r="G2626" s="82"/>
      <c r="H2626" s="107" t="str">
        <f>IF(B2626&lt;&gt;"",IF(OR(O2626=0,O2626=999),"",SUMIFS($E$2:E2626,$A$2:A2626,A2626)-SUMIFS($F$2:F2626,$A$2:A2626,A2626)),"")</f>
        <v/>
      </c>
      <c r="I2626" s="109" t="str">
        <f t="shared" si="122"/>
        <v/>
      </c>
      <c r="J2626" s="113"/>
      <c r="K2626" s="90"/>
      <c r="L2626" s="73"/>
      <c r="M2626" s="69" t="str">
        <f>IF(C2626&lt;&gt;"",DailyLog!$S$3,"")</f>
        <v/>
      </c>
      <c r="N2626" s="56" t="str">
        <f t="shared" ref="N2626:N2689" si="124">IF(B2626&lt;&gt;"",COUNT(D2626:G2626),"")</f>
        <v/>
      </c>
      <c r="O2626" s="53" t="str">
        <f>IF($B2626&lt;&gt;"",IF(ISNUMBER(_xlfn.XMATCH($B2626,Language!$A$6:$E$6)),0,IF(ISNUMBER(_xlfn.XMATCH($B2626,Language!$A$29:$E$29)),'Lista de Prestatarios'!$B$3,VLOOKUP(B2626,'Lista de Prestatarios'!$A$2:$B$500,2,FALSE))),"")</f>
        <v/>
      </c>
      <c r="P2626" s="58" t="str">
        <f>IF(B2626&lt;&gt;"",IF(OR(D2626&gt;0,G2626&gt;0),COUNTIF($B$2:B2626,B2626),COUNTIFS($B$2:B2626,B2626,$E$2:E2626,"&gt;0")),"")</f>
        <v/>
      </c>
    </row>
    <row r="2627" spans="1:16" x14ac:dyDescent="0.35">
      <c r="A2627" s="51" t="str">
        <f t="shared" si="123"/>
        <v/>
      </c>
      <c r="B2627" s="99"/>
      <c r="C2627" s="4"/>
      <c r="D2627" s="14"/>
      <c r="E2627" s="14"/>
      <c r="F2627" s="14"/>
      <c r="G2627" s="82"/>
      <c r="H2627" s="107" t="str">
        <f>IF(B2627&lt;&gt;"",IF(OR(O2627=0,O2627=999),"",SUMIFS($E$2:E2627,$A$2:A2627,A2627)-SUMIFS($F$2:F2627,$A$2:A2627,A2627)),"")</f>
        <v/>
      </c>
      <c r="I2627" s="109" t="str">
        <f t="shared" si="122"/>
        <v/>
      </c>
      <c r="J2627" s="113"/>
      <c r="K2627" s="90"/>
      <c r="L2627" s="73"/>
      <c r="M2627" s="69" t="str">
        <f>IF(C2627&lt;&gt;"",DailyLog!$S$3,"")</f>
        <v/>
      </c>
      <c r="N2627" s="56" t="str">
        <f t="shared" si="124"/>
        <v/>
      </c>
      <c r="O2627" s="53" t="str">
        <f>IF($B2627&lt;&gt;"",IF(ISNUMBER(_xlfn.XMATCH($B2627,Language!$A$6:$E$6)),0,IF(ISNUMBER(_xlfn.XMATCH($B2627,Language!$A$29:$E$29)),'Lista de Prestatarios'!$B$3,VLOOKUP(B2627,'Lista de Prestatarios'!$A$2:$B$500,2,FALSE))),"")</f>
        <v/>
      </c>
      <c r="P2627" s="58" t="str">
        <f>IF(B2627&lt;&gt;"",IF(OR(D2627&gt;0,G2627&gt;0),COUNTIF($B$2:B2627,B2627),COUNTIFS($B$2:B2627,B2627,$E$2:E2627,"&gt;0")),"")</f>
        <v/>
      </c>
    </row>
    <row r="2628" spans="1:16" x14ac:dyDescent="0.35">
      <c r="A2628" s="51" t="str">
        <f t="shared" si="123"/>
        <v/>
      </c>
      <c r="B2628" s="99"/>
      <c r="C2628" s="4"/>
      <c r="D2628" s="14"/>
      <c r="E2628" s="14"/>
      <c r="F2628" s="14"/>
      <c r="G2628" s="82"/>
      <c r="H2628" s="107" t="str">
        <f>IF(B2628&lt;&gt;"",IF(OR(O2628=0,O2628=999),"",SUMIFS($E$2:E2628,$A$2:A2628,A2628)-SUMIFS($F$2:F2628,$A$2:A2628,A2628)),"")</f>
        <v/>
      </c>
      <c r="I2628" s="109" t="str">
        <f t="shared" ref="I2628:I2691" si="125">IF(B2628&lt;&gt;"",I2627+D2628-E2628+F2628-G2628,"")</f>
        <v/>
      </c>
      <c r="J2628" s="113"/>
      <c r="K2628" s="90"/>
      <c r="L2628" s="73"/>
      <c r="M2628" s="69" t="str">
        <f>IF(C2628&lt;&gt;"",DailyLog!$S$3,"")</f>
        <v/>
      </c>
      <c r="N2628" s="56" t="str">
        <f t="shared" si="124"/>
        <v/>
      </c>
      <c r="O2628" s="53" t="str">
        <f>IF($B2628&lt;&gt;"",IF(ISNUMBER(_xlfn.XMATCH($B2628,Language!$A$6:$E$6)),0,IF(ISNUMBER(_xlfn.XMATCH($B2628,Language!$A$29:$E$29)),'Lista de Prestatarios'!$B$3,VLOOKUP(B2628,'Lista de Prestatarios'!$A$2:$B$500,2,FALSE))),"")</f>
        <v/>
      </c>
      <c r="P2628" s="58" t="str">
        <f>IF(B2628&lt;&gt;"",IF(OR(D2628&gt;0,G2628&gt;0),COUNTIF($B$2:B2628,B2628),COUNTIFS($B$2:B2628,B2628,$E$2:E2628,"&gt;0")),"")</f>
        <v/>
      </c>
    </row>
    <row r="2629" spans="1:16" x14ac:dyDescent="0.35">
      <c r="A2629" s="51" t="str">
        <f t="shared" si="123"/>
        <v/>
      </c>
      <c r="B2629" s="99"/>
      <c r="C2629" s="4"/>
      <c r="D2629" s="14"/>
      <c r="E2629" s="14"/>
      <c r="F2629" s="14"/>
      <c r="G2629" s="82"/>
      <c r="H2629" s="107" t="str">
        <f>IF(B2629&lt;&gt;"",IF(OR(O2629=0,O2629=999),"",SUMIFS($E$2:E2629,$A$2:A2629,A2629)-SUMIFS($F$2:F2629,$A$2:A2629,A2629)),"")</f>
        <v/>
      </c>
      <c r="I2629" s="109" t="str">
        <f t="shared" si="125"/>
        <v/>
      </c>
      <c r="J2629" s="113"/>
      <c r="K2629" s="90"/>
      <c r="L2629" s="73"/>
      <c r="M2629" s="69" t="str">
        <f>IF(C2629&lt;&gt;"",DailyLog!$S$3,"")</f>
        <v/>
      </c>
      <c r="N2629" s="56" t="str">
        <f t="shared" si="124"/>
        <v/>
      </c>
      <c r="O2629" s="53" t="str">
        <f>IF($B2629&lt;&gt;"",IF(ISNUMBER(_xlfn.XMATCH($B2629,Language!$A$6:$E$6)),0,IF(ISNUMBER(_xlfn.XMATCH($B2629,Language!$A$29:$E$29)),'Lista de Prestatarios'!$B$3,VLOOKUP(B2629,'Lista de Prestatarios'!$A$2:$B$500,2,FALSE))),"")</f>
        <v/>
      </c>
      <c r="P2629" s="58" t="str">
        <f>IF(B2629&lt;&gt;"",IF(OR(D2629&gt;0,G2629&gt;0),COUNTIF($B$2:B2629,B2629),COUNTIFS($B$2:B2629,B2629,$E$2:E2629,"&gt;0")),"")</f>
        <v/>
      </c>
    </row>
    <row r="2630" spans="1:16" x14ac:dyDescent="0.35">
      <c r="A2630" s="51" t="str">
        <f t="shared" si="123"/>
        <v/>
      </c>
      <c r="B2630" s="99"/>
      <c r="C2630" s="4"/>
      <c r="D2630" s="14"/>
      <c r="E2630" s="14"/>
      <c r="F2630" s="14"/>
      <c r="G2630" s="82"/>
      <c r="H2630" s="107" t="str">
        <f>IF(B2630&lt;&gt;"",IF(OR(O2630=0,O2630=999),"",SUMIFS($E$2:E2630,$A$2:A2630,A2630)-SUMIFS($F$2:F2630,$A$2:A2630,A2630)),"")</f>
        <v/>
      </c>
      <c r="I2630" s="109" t="str">
        <f t="shared" si="125"/>
        <v/>
      </c>
      <c r="J2630" s="113"/>
      <c r="K2630" s="90"/>
      <c r="L2630" s="73"/>
      <c r="M2630" s="69" t="str">
        <f>IF(C2630&lt;&gt;"",DailyLog!$S$3,"")</f>
        <v/>
      </c>
      <c r="N2630" s="56" t="str">
        <f t="shared" si="124"/>
        <v/>
      </c>
      <c r="O2630" s="53" t="str">
        <f>IF($B2630&lt;&gt;"",IF(ISNUMBER(_xlfn.XMATCH($B2630,Language!$A$6:$E$6)),0,IF(ISNUMBER(_xlfn.XMATCH($B2630,Language!$A$29:$E$29)),'Lista de Prestatarios'!$B$3,VLOOKUP(B2630,'Lista de Prestatarios'!$A$2:$B$500,2,FALSE))),"")</f>
        <v/>
      </c>
      <c r="P2630" s="58" t="str">
        <f>IF(B2630&lt;&gt;"",IF(OR(D2630&gt;0,G2630&gt;0),COUNTIF($B$2:B2630,B2630),COUNTIFS($B$2:B2630,B2630,$E$2:E2630,"&gt;0")),"")</f>
        <v/>
      </c>
    </row>
    <row r="2631" spans="1:16" x14ac:dyDescent="0.35">
      <c r="A2631" s="51" t="str">
        <f t="shared" si="123"/>
        <v/>
      </c>
      <c r="B2631" s="99"/>
      <c r="C2631" s="4"/>
      <c r="D2631" s="14"/>
      <c r="E2631" s="14"/>
      <c r="F2631" s="14"/>
      <c r="G2631" s="82"/>
      <c r="H2631" s="107" t="str">
        <f>IF(B2631&lt;&gt;"",IF(OR(O2631=0,O2631=999),"",SUMIFS($E$2:E2631,$A$2:A2631,A2631)-SUMIFS($F$2:F2631,$A$2:A2631,A2631)),"")</f>
        <v/>
      </c>
      <c r="I2631" s="109" t="str">
        <f t="shared" si="125"/>
        <v/>
      </c>
      <c r="J2631" s="113"/>
      <c r="K2631" s="90"/>
      <c r="L2631" s="73"/>
      <c r="M2631" s="69" t="str">
        <f>IF(C2631&lt;&gt;"",DailyLog!$S$3,"")</f>
        <v/>
      </c>
      <c r="N2631" s="56" t="str">
        <f t="shared" si="124"/>
        <v/>
      </c>
      <c r="O2631" s="53" t="str">
        <f>IF($B2631&lt;&gt;"",IF(ISNUMBER(_xlfn.XMATCH($B2631,Language!$A$6:$E$6)),0,IF(ISNUMBER(_xlfn.XMATCH($B2631,Language!$A$29:$E$29)),'Lista de Prestatarios'!$B$3,VLOOKUP(B2631,'Lista de Prestatarios'!$A$2:$B$500,2,FALSE))),"")</f>
        <v/>
      </c>
      <c r="P2631" s="58" t="str">
        <f>IF(B2631&lt;&gt;"",IF(OR(D2631&gt;0,G2631&gt;0),COUNTIF($B$2:B2631,B2631),COUNTIFS($B$2:B2631,B2631,$E$2:E2631,"&gt;0")),"")</f>
        <v/>
      </c>
    </row>
    <row r="2632" spans="1:16" x14ac:dyDescent="0.35">
      <c r="A2632" s="51" t="str">
        <f t="shared" si="123"/>
        <v/>
      </c>
      <c r="B2632" s="99"/>
      <c r="C2632" s="4"/>
      <c r="D2632" s="14"/>
      <c r="E2632" s="14"/>
      <c r="F2632" s="14"/>
      <c r="G2632" s="82"/>
      <c r="H2632" s="107" t="str">
        <f>IF(B2632&lt;&gt;"",IF(OR(O2632=0,O2632=999),"",SUMIFS($E$2:E2632,$A$2:A2632,A2632)-SUMIFS($F$2:F2632,$A$2:A2632,A2632)),"")</f>
        <v/>
      </c>
      <c r="I2632" s="109" t="str">
        <f t="shared" si="125"/>
        <v/>
      </c>
      <c r="J2632" s="113"/>
      <c r="K2632" s="90"/>
      <c r="L2632" s="73"/>
      <c r="M2632" s="69" t="str">
        <f>IF(C2632&lt;&gt;"",DailyLog!$S$3,"")</f>
        <v/>
      </c>
      <c r="N2632" s="56" t="str">
        <f t="shared" si="124"/>
        <v/>
      </c>
      <c r="O2632" s="53" t="str">
        <f>IF($B2632&lt;&gt;"",IF(ISNUMBER(_xlfn.XMATCH($B2632,Language!$A$6:$E$6)),0,IF(ISNUMBER(_xlfn.XMATCH($B2632,Language!$A$29:$E$29)),'Lista de Prestatarios'!$B$3,VLOOKUP(B2632,'Lista de Prestatarios'!$A$2:$B$500,2,FALSE))),"")</f>
        <v/>
      </c>
      <c r="P2632" s="58" t="str">
        <f>IF(B2632&lt;&gt;"",IF(OR(D2632&gt;0,G2632&gt;0),COUNTIF($B$2:B2632,B2632),COUNTIFS($B$2:B2632,B2632,$E$2:E2632,"&gt;0")),"")</f>
        <v/>
      </c>
    </row>
    <row r="2633" spans="1:16" x14ac:dyDescent="0.35">
      <c r="A2633" s="51" t="str">
        <f t="shared" si="123"/>
        <v/>
      </c>
      <c r="B2633" s="99"/>
      <c r="C2633" s="4"/>
      <c r="D2633" s="14"/>
      <c r="E2633" s="14"/>
      <c r="F2633" s="14"/>
      <c r="G2633" s="82"/>
      <c r="H2633" s="107" t="str">
        <f>IF(B2633&lt;&gt;"",IF(OR(O2633=0,O2633=999),"",SUMIFS($E$2:E2633,$A$2:A2633,A2633)-SUMIFS($F$2:F2633,$A$2:A2633,A2633)),"")</f>
        <v/>
      </c>
      <c r="I2633" s="109" t="str">
        <f t="shared" si="125"/>
        <v/>
      </c>
      <c r="J2633" s="113"/>
      <c r="K2633" s="90"/>
      <c r="L2633" s="73"/>
      <c r="M2633" s="69" t="str">
        <f>IF(C2633&lt;&gt;"",DailyLog!$S$3,"")</f>
        <v/>
      </c>
      <c r="N2633" s="56" t="str">
        <f t="shared" si="124"/>
        <v/>
      </c>
      <c r="O2633" s="53" t="str">
        <f>IF($B2633&lt;&gt;"",IF(ISNUMBER(_xlfn.XMATCH($B2633,Language!$A$6:$E$6)),0,IF(ISNUMBER(_xlfn.XMATCH($B2633,Language!$A$29:$E$29)),'Lista de Prestatarios'!$B$3,VLOOKUP(B2633,'Lista de Prestatarios'!$A$2:$B$500,2,FALSE))),"")</f>
        <v/>
      </c>
      <c r="P2633" s="58" t="str">
        <f>IF(B2633&lt;&gt;"",IF(OR(D2633&gt;0,G2633&gt;0),COUNTIF($B$2:B2633,B2633),COUNTIFS($B$2:B2633,B2633,$E$2:E2633,"&gt;0")),"")</f>
        <v/>
      </c>
    </row>
    <row r="2634" spans="1:16" x14ac:dyDescent="0.35">
      <c r="A2634" s="51" t="str">
        <f t="shared" si="123"/>
        <v/>
      </c>
      <c r="B2634" s="99"/>
      <c r="C2634" s="4"/>
      <c r="D2634" s="14"/>
      <c r="E2634" s="14"/>
      <c r="F2634" s="14"/>
      <c r="G2634" s="82"/>
      <c r="H2634" s="107" t="str">
        <f>IF(B2634&lt;&gt;"",IF(OR(O2634=0,O2634=999),"",SUMIFS($E$2:E2634,$A$2:A2634,A2634)-SUMIFS($F$2:F2634,$A$2:A2634,A2634)),"")</f>
        <v/>
      </c>
      <c r="I2634" s="109" t="str">
        <f t="shared" si="125"/>
        <v/>
      </c>
      <c r="J2634" s="113"/>
      <c r="K2634" s="90"/>
      <c r="L2634" s="73"/>
      <c r="M2634" s="69" t="str">
        <f>IF(C2634&lt;&gt;"",DailyLog!$S$3,"")</f>
        <v/>
      </c>
      <c r="N2634" s="56" t="str">
        <f t="shared" si="124"/>
        <v/>
      </c>
      <c r="O2634" s="53" t="str">
        <f>IF($B2634&lt;&gt;"",IF(ISNUMBER(_xlfn.XMATCH($B2634,Language!$A$6:$E$6)),0,IF(ISNUMBER(_xlfn.XMATCH($B2634,Language!$A$29:$E$29)),'Lista de Prestatarios'!$B$3,VLOOKUP(B2634,'Lista de Prestatarios'!$A$2:$B$500,2,FALSE))),"")</f>
        <v/>
      </c>
      <c r="P2634" s="58" t="str">
        <f>IF(B2634&lt;&gt;"",IF(OR(D2634&gt;0,G2634&gt;0),COUNTIF($B$2:B2634,B2634),COUNTIFS($B$2:B2634,B2634,$E$2:E2634,"&gt;0")),"")</f>
        <v/>
      </c>
    </row>
    <row r="2635" spans="1:16" x14ac:dyDescent="0.35">
      <c r="A2635" s="51" t="str">
        <f t="shared" si="123"/>
        <v/>
      </c>
      <c r="B2635" s="99"/>
      <c r="C2635" s="4"/>
      <c r="D2635" s="14"/>
      <c r="E2635" s="14"/>
      <c r="F2635" s="14"/>
      <c r="G2635" s="82"/>
      <c r="H2635" s="107" t="str">
        <f>IF(B2635&lt;&gt;"",IF(OR(O2635=0,O2635=999),"",SUMIFS($E$2:E2635,$A$2:A2635,A2635)-SUMIFS($F$2:F2635,$A$2:A2635,A2635)),"")</f>
        <v/>
      </c>
      <c r="I2635" s="109" t="str">
        <f t="shared" si="125"/>
        <v/>
      </c>
      <c r="J2635" s="113"/>
      <c r="K2635" s="90"/>
      <c r="L2635" s="73"/>
      <c r="M2635" s="69" t="str">
        <f>IF(C2635&lt;&gt;"",DailyLog!$S$3,"")</f>
        <v/>
      </c>
      <c r="N2635" s="56" t="str">
        <f t="shared" si="124"/>
        <v/>
      </c>
      <c r="O2635" s="53" t="str">
        <f>IF($B2635&lt;&gt;"",IF(ISNUMBER(_xlfn.XMATCH($B2635,Language!$A$6:$E$6)),0,IF(ISNUMBER(_xlfn.XMATCH($B2635,Language!$A$29:$E$29)),'Lista de Prestatarios'!$B$3,VLOOKUP(B2635,'Lista de Prestatarios'!$A$2:$B$500,2,FALSE))),"")</f>
        <v/>
      </c>
      <c r="P2635" s="58" t="str">
        <f>IF(B2635&lt;&gt;"",IF(OR(D2635&gt;0,G2635&gt;0),COUNTIF($B$2:B2635,B2635),COUNTIFS($B$2:B2635,B2635,$E$2:E2635,"&gt;0")),"")</f>
        <v/>
      </c>
    </row>
    <row r="2636" spans="1:16" x14ac:dyDescent="0.35">
      <c r="A2636" s="51" t="str">
        <f t="shared" si="123"/>
        <v/>
      </c>
      <c r="B2636" s="99"/>
      <c r="C2636" s="4"/>
      <c r="D2636" s="14"/>
      <c r="E2636" s="14"/>
      <c r="F2636" s="14"/>
      <c r="G2636" s="82"/>
      <c r="H2636" s="107" t="str">
        <f>IF(B2636&lt;&gt;"",IF(OR(O2636=0,O2636=999),"",SUMIFS($E$2:E2636,$A$2:A2636,A2636)-SUMIFS($F$2:F2636,$A$2:A2636,A2636)),"")</f>
        <v/>
      </c>
      <c r="I2636" s="109" t="str">
        <f t="shared" si="125"/>
        <v/>
      </c>
      <c r="J2636" s="113"/>
      <c r="K2636" s="90"/>
      <c r="L2636" s="73"/>
      <c r="M2636" s="69" t="str">
        <f>IF(C2636&lt;&gt;"",DailyLog!$S$3,"")</f>
        <v/>
      </c>
      <c r="N2636" s="56" t="str">
        <f t="shared" si="124"/>
        <v/>
      </c>
      <c r="O2636" s="53" t="str">
        <f>IF($B2636&lt;&gt;"",IF(ISNUMBER(_xlfn.XMATCH($B2636,Language!$A$6:$E$6)),0,IF(ISNUMBER(_xlfn.XMATCH($B2636,Language!$A$29:$E$29)),'Lista de Prestatarios'!$B$3,VLOOKUP(B2636,'Lista de Prestatarios'!$A$2:$B$500,2,FALSE))),"")</f>
        <v/>
      </c>
      <c r="P2636" s="58" t="str">
        <f>IF(B2636&lt;&gt;"",IF(OR(D2636&gt;0,G2636&gt;0),COUNTIF($B$2:B2636,B2636),COUNTIFS($B$2:B2636,B2636,$E$2:E2636,"&gt;0")),"")</f>
        <v/>
      </c>
    </row>
    <row r="2637" spans="1:16" x14ac:dyDescent="0.35">
      <c r="A2637" s="51" t="str">
        <f t="shared" si="123"/>
        <v/>
      </c>
      <c r="B2637" s="99"/>
      <c r="C2637" s="4"/>
      <c r="D2637" s="14"/>
      <c r="E2637" s="14"/>
      <c r="F2637" s="14"/>
      <c r="G2637" s="82"/>
      <c r="H2637" s="107" t="str">
        <f>IF(B2637&lt;&gt;"",IF(OR(O2637=0,O2637=999),"",SUMIFS($E$2:E2637,$A$2:A2637,A2637)-SUMIFS($F$2:F2637,$A$2:A2637,A2637)),"")</f>
        <v/>
      </c>
      <c r="I2637" s="109" t="str">
        <f t="shared" si="125"/>
        <v/>
      </c>
      <c r="J2637" s="113"/>
      <c r="K2637" s="90"/>
      <c r="L2637" s="73"/>
      <c r="M2637" s="69" t="str">
        <f>IF(C2637&lt;&gt;"",DailyLog!$S$3,"")</f>
        <v/>
      </c>
      <c r="N2637" s="56" t="str">
        <f t="shared" si="124"/>
        <v/>
      </c>
      <c r="O2637" s="53" t="str">
        <f>IF($B2637&lt;&gt;"",IF(ISNUMBER(_xlfn.XMATCH($B2637,Language!$A$6:$E$6)),0,IF(ISNUMBER(_xlfn.XMATCH($B2637,Language!$A$29:$E$29)),'Lista de Prestatarios'!$B$3,VLOOKUP(B2637,'Lista de Prestatarios'!$A$2:$B$500,2,FALSE))),"")</f>
        <v/>
      </c>
      <c r="P2637" s="58" t="str">
        <f>IF(B2637&lt;&gt;"",IF(OR(D2637&gt;0,G2637&gt;0),COUNTIF($B$2:B2637,B2637),COUNTIFS($B$2:B2637,B2637,$E$2:E2637,"&gt;0")),"")</f>
        <v/>
      </c>
    </row>
    <row r="2638" spans="1:16" x14ac:dyDescent="0.35">
      <c r="A2638" s="51" t="str">
        <f t="shared" si="123"/>
        <v/>
      </c>
      <c r="B2638" s="99"/>
      <c r="C2638" s="4"/>
      <c r="D2638" s="14"/>
      <c r="E2638" s="14"/>
      <c r="F2638" s="14"/>
      <c r="G2638" s="82"/>
      <c r="H2638" s="107" t="str">
        <f>IF(B2638&lt;&gt;"",IF(OR(O2638=0,O2638=999),"",SUMIFS($E$2:E2638,$A$2:A2638,A2638)-SUMIFS($F$2:F2638,$A$2:A2638,A2638)),"")</f>
        <v/>
      </c>
      <c r="I2638" s="109" t="str">
        <f t="shared" si="125"/>
        <v/>
      </c>
      <c r="J2638" s="113"/>
      <c r="K2638" s="90"/>
      <c r="L2638" s="73"/>
      <c r="M2638" s="69" t="str">
        <f>IF(C2638&lt;&gt;"",DailyLog!$S$3,"")</f>
        <v/>
      </c>
      <c r="N2638" s="56" t="str">
        <f t="shared" si="124"/>
        <v/>
      </c>
      <c r="O2638" s="53" t="str">
        <f>IF($B2638&lt;&gt;"",IF(ISNUMBER(_xlfn.XMATCH($B2638,Language!$A$6:$E$6)),0,IF(ISNUMBER(_xlfn.XMATCH($B2638,Language!$A$29:$E$29)),'Lista de Prestatarios'!$B$3,VLOOKUP(B2638,'Lista de Prestatarios'!$A$2:$B$500,2,FALSE))),"")</f>
        <v/>
      </c>
      <c r="P2638" s="58" t="str">
        <f>IF(B2638&lt;&gt;"",IF(OR(D2638&gt;0,G2638&gt;0),COUNTIF($B$2:B2638,B2638),COUNTIFS($B$2:B2638,B2638,$E$2:E2638,"&gt;0")),"")</f>
        <v/>
      </c>
    </row>
    <row r="2639" spans="1:16" x14ac:dyDescent="0.35">
      <c r="A2639" s="51" t="str">
        <f t="shared" si="123"/>
        <v/>
      </c>
      <c r="B2639" s="99"/>
      <c r="C2639" s="4"/>
      <c r="D2639" s="14"/>
      <c r="E2639" s="14"/>
      <c r="F2639" s="14"/>
      <c r="G2639" s="82"/>
      <c r="H2639" s="107" t="str">
        <f>IF(B2639&lt;&gt;"",IF(OR(O2639=0,O2639=999),"",SUMIFS($E$2:E2639,$A$2:A2639,A2639)-SUMIFS($F$2:F2639,$A$2:A2639,A2639)),"")</f>
        <v/>
      </c>
      <c r="I2639" s="109" t="str">
        <f t="shared" si="125"/>
        <v/>
      </c>
      <c r="J2639" s="113"/>
      <c r="K2639" s="90"/>
      <c r="L2639" s="73"/>
      <c r="M2639" s="69" t="str">
        <f>IF(C2639&lt;&gt;"",DailyLog!$S$3,"")</f>
        <v/>
      </c>
      <c r="N2639" s="56" t="str">
        <f t="shared" si="124"/>
        <v/>
      </c>
      <c r="O2639" s="53" t="str">
        <f>IF($B2639&lt;&gt;"",IF(ISNUMBER(_xlfn.XMATCH($B2639,Language!$A$6:$E$6)),0,IF(ISNUMBER(_xlfn.XMATCH($B2639,Language!$A$29:$E$29)),'Lista de Prestatarios'!$B$3,VLOOKUP(B2639,'Lista de Prestatarios'!$A$2:$B$500,2,FALSE))),"")</f>
        <v/>
      </c>
      <c r="P2639" s="58" t="str">
        <f>IF(B2639&lt;&gt;"",IF(OR(D2639&gt;0,G2639&gt;0),COUNTIF($B$2:B2639,B2639),COUNTIFS($B$2:B2639,B2639,$E$2:E2639,"&gt;0")),"")</f>
        <v/>
      </c>
    </row>
    <row r="2640" spans="1:16" x14ac:dyDescent="0.35">
      <c r="A2640" s="51" t="str">
        <f t="shared" si="123"/>
        <v/>
      </c>
      <c r="B2640" s="99"/>
      <c r="C2640" s="4"/>
      <c r="D2640" s="14"/>
      <c r="E2640" s="14"/>
      <c r="F2640" s="14"/>
      <c r="G2640" s="82"/>
      <c r="H2640" s="107" t="str">
        <f>IF(B2640&lt;&gt;"",IF(OR(O2640=0,O2640=999),"",SUMIFS($E$2:E2640,$A$2:A2640,A2640)-SUMIFS($F$2:F2640,$A$2:A2640,A2640)),"")</f>
        <v/>
      </c>
      <c r="I2640" s="109" t="str">
        <f t="shared" si="125"/>
        <v/>
      </c>
      <c r="J2640" s="113"/>
      <c r="K2640" s="90"/>
      <c r="L2640" s="73"/>
      <c r="M2640" s="69" t="str">
        <f>IF(C2640&lt;&gt;"",DailyLog!$S$3,"")</f>
        <v/>
      </c>
      <c r="N2640" s="56" t="str">
        <f t="shared" si="124"/>
        <v/>
      </c>
      <c r="O2640" s="53" t="str">
        <f>IF($B2640&lt;&gt;"",IF(ISNUMBER(_xlfn.XMATCH($B2640,Language!$A$6:$E$6)),0,IF(ISNUMBER(_xlfn.XMATCH($B2640,Language!$A$29:$E$29)),'Lista de Prestatarios'!$B$3,VLOOKUP(B2640,'Lista de Prestatarios'!$A$2:$B$500,2,FALSE))),"")</f>
        <v/>
      </c>
      <c r="P2640" s="58" t="str">
        <f>IF(B2640&lt;&gt;"",IF(OR(D2640&gt;0,G2640&gt;0),COUNTIF($B$2:B2640,B2640),COUNTIFS($B$2:B2640,B2640,$E$2:E2640,"&gt;0")),"")</f>
        <v/>
      </c>
    </row>
    <row r="2641" spans="1:16" x14ac:dyDescent="0.35">
      <c r="A2641" s="51" t="str">
        <f t="shared" si="123"/>
        <v/>
      </c>
      <c r="B2641" s="99"/>
      <c r="C2641" s="4"/>
      <c r="D2641" s="14"/>
      <c r="E2641" s="14"/>
      <c r="F2641" s="14"/>
      <c r="G2641" s="82"/>
      <c r="H2641" s="107" t="str">
        <f>IF(B2641&lt;&gt;"",IF(OR(O2641=0,O2641=999),"",SUMIFS($E$2:E2641,$A$2:A2641,A2641)-SUMIFS($F$2:F2641,$A$2:A2641,A2641)),"")</f>
        <v/>
      </c>
      <c r="I2641" s="109" t="str">
        <f t="shared" si="125"/>
        <v/>
      </c>
      <c r="J2641" s="113"/>
      <c r="K2641" s="90"/>
      <c r="L2641" s="73"/>
      <c r="M2641" s="69" t="str">
        <f>IF(C2641&lt;&gt;"",DailyLog!$S$3,"")</f>
        <v/>
      </c>
      <c r="N2641" s="56" t="str">
        <f t="shared" si="124"/>
        <v/>
      </c>
      <c r="O2641" s="53" t="str">
        <f>IF($B2641&lt;&gt;"",IF(ISNUMBER(_xlfn.XMATCH($B2641,Language!$A$6:$E$6)),0,IF(ISNUMBER(_xlfn.XMATCH($B2641,Language!$A$29:$E$29)),'Lista de Prestatarios'!$B$3,VLOOKUP(B2641,'Lista de Prestatarios'!$A$2:$B$500,2,FALSE))),"")</f>
        <v/>
      </c>
      <c r="P2641" s="58" t="str">
        <f>IF(B2641&lt;&gt;"",IF(OR(D2641&gt;0,G2641&gt;0),COUNTIF($B$2:B2641,B2641),COUNTIFS($B$2:B2641,B2641,$E$2:E2641,"&gt;0")),"")</f>
        <v/>
      </c>
    </row>
    <row r="2642" spans="1:16" x14ac:dyDescent="0.35">
      <c r="A2642" s="51" t="str">
        <f t="shared" si="123"/>
        <v/>
      </c>
      <c r="B2642" s="99"/>
      <c r="C2642" s="4"/>
      <c r="D2642" s="14"/>
      <c r="E2642" s="14"/>
      <c r="F2642" s="14"/>
      <c r="G2642" s="82"/>
      <c r="H2642" s="107" t="str">
        <f>IF(B2642&lt;&gt;"",IF(OR(O2642=0,O2642=999),"",SUMIFS($E$2:E2642,$A$2:A2642,A2642)-SUMIFS($F$2:F2642,$A$2:A2642,A2642)),"")</f>
        <v/>
      </c>
      <c r="I2642" s="109" t="str">
        <f t="shared" si="125"/>
        <v/>
      </c>
      <c r="J2642" s="113"/>
      <c r="K2642" s="90"/>
      <c r="L2642" s="73"/>
      <c r="M2642" s="69" t="str">
        <f>IF(C2642&lt;&gt;"",DailyLog!$S$3,"")</f>
        <v/>
      </c>
      <c r="N2642" s="56" t="str">
        <f t="shared" si="124"/>
        <v/>
      </c>
      <c r="O2642" s="53" t="str">
        <f>IF($B2642&lt;&gt;"",IF(ISNUMBER(_xlfn.XMATCH($B2642,Language!$A$6:$E$6)),0,IF(ISNUMBER(_xlfn.XMATCH($B2642,Language!$A$29:$E$29)),'Lista de Prestatarios'!$B$3,VLOOKUP(B2642,'Lista de Prestatarios'!$A$2:$B$500,2,FALSE))),"")</f>
        <v/>
      </c>
      <c r="P2642" s="58" t="str">
        <f>IF(B2642&lt;&gt;"",IF(OR(D2642&gt;0,G2642&gt;0),COUNTIF($B$2:B2642,B2642),COUNTIFS($B$2:B2642,B2642,$E$2:E2642,"&gt;0")),"")</f>
        <v/>
      </c>
    </row>
    <row r="2643" spans="1:16" x14ac:dyDescent="0.35">
      <c r="A2643" s="51" t="str">
        <f t="shared" si="123"/>
        <v/>
      </c>
      <c r="B2643" s="99"/>
      <c r="C2643" s="4"/>
      <c r="D2643" s="14"/>
      <c r="E2643" s="14"/>
      <c r="F2643" s="14"/>
      <c r="G2643" s="82"/>
      <c r="H2643" s="107" t="str">
        <f>IF(B2643&lt;&gt;"",IF(OR(O2643=0,O2643=999),"",SUMIFS($E$2:E2643,$A$2:A2643,A2643)-SUMIFS($F$2:F2643,$A$2:A2643,A2643)),"")</f>
        <v/>
      </c>
      <c r="I2643" s="109" t="str">
        <f t="shared" si="125"/>
        <v/>
      </c>
      <c r="J2643" s="113"/>
      <c r="K2643" s="90"/>
      <c r="L2643" s="73"/>
      <c r="M2643" s="69" t="str">
        <f>IF(C2643&lt;&gt;"",DailyLog!$S$3,"")</f>
        <v/>
      </c>
      <c r="N2643" s="56" t="str">
        <f t="shared" si="124"/>
        <v/>
      </c>
      <c r="O2643" s="53" t="str">
        <f>IF($B2643&lt;&gt;"",IF(ISNUMBER(_xlfn.XMATCH($B2643,Language!$A$6:$E$6)),0,IF(ISNUMBER(_xlfn.XMATCH($B2643,Language!$A$29:$E$29)),'Lista de Prestatarios'!$B$3,VLOOKUP(B2643,'Lista de Prestatarios'!$A$2:$B$500,2,FALSE))),"")</f>
        <v/>
      </c>
      <c r="P2643" s="58" t="str">
        <f>IF(B2643&lt;&gt;"",IF(OR(D2643&gt;0,G2643&gt;0),COUNTIF($B$2:B2643,B2643),COUNTIFS($B$2:B2643,B2643,$E$2:E2643,"&gt;0")),"")</f>
        <v/>
      </c>
    </row>
    <row r="2644" spans="1:16" x14ac:dyDescent="0.35">
      <c r="A2644" s="51" t="str">
        <f t="shared" si="123"/>
        <v/>
      </c>
      <c r="B2644" s="99"/>
      <c r="C2644" s="4"/>
      <c r="D2644" s="14"/>
      <c r="E2644" s="14"/>
      <c r="F2644" s="14"/>
      <c r="G2644" s="82"/>
      <c r="H2644" s="107" t="str">
        <f>IF(B2644&lt;&gt;"",IF(OR(O2644=0,O2644=999),"",SUMIFS($E$2:E2644,$A$2:A2644,A2644)-SUMIFS($F$2:F2644,$A$2:A2644,A2644)),"")</f>
        <v/>
      </c>
      <c r="I2644" s="109" t="str">
        <f t="shared" si="125"/>
        <v/>
      </c>
      <c r="J2644" s="113"/>
      <c r="K2644" s="90"/>
      <c r="L2644" s="73"/>
      <c r="M2644" s="69" t="str">
        <f>IF(C2644&lt;&gt;"",DailyLog!$S$3,"")</f>
        <v/>
      </c>
      <c r="N2644" s="56" t="str">
        <f t="shared" si="124"/>
        <v/>
      </c>
      <c r="O2644" s="53" t="str">
        <f>IF($B2644&lt;&gt;"",IF(ISNUMBER(_xlfn.XMATCH($B2644,Language!$A$6:$E$6)),0,IF(ISNUMBER(_xlfn.XMATCH($B2644,Language!$A$29:$E$29)),'Lista de Prestatarios'!$B$3,VLOOKUP(B2644,'Lista de Prestatarios'!$A$2:$B$500,2,FALSE))),"")</f>
        <v/>
      </c>
      <c r="P2644" s="58" t="str">
        <f>IF(B2644&lt;&gt;"",IF(OR(D2644&gt;0,G2644&gt;0),COUNTIF($B$2:B2644,B2644),COUNTIFS($B$2:B2644,B2644,$E$2:E2644,"&gt;0")),"")</f>
        <v/>
      </c>
    </row>
    <row r="2645" spans="1:16" x14ac:dyDescent="0.35">
      <c r="A2645" s="51" t="str">
        <f t="shared" si="123"/>
        <v/>
      </c>
      <c r="B2645" s="99"/>
      <c r="C2645" s="4"/>
      <c r="D2645" s="14"/>
      <c r="E2645" s="14"/>
      <c r="F2645" s="14"/>
      <c r="G2645" s="82"/>
      <c r="H2645" s="107" t="str">
        <f>IF(B2645&lt;&gt;"",IF(OR(O2645=0,O2645=999),"",SUMIFS($E$2:E2645,$A$2:A2645,A2645)-SUMIFS($F$2:F2645,$A$2:A2645,A2645)),"")</f>
        <v/>
      </c>
      <c r="I2645" s="109" t="str">
        <f t="shared" si="125"/>
        <v/>
      </c>
      <c r="J2645" s="113"/>
      <c r="K2645" s="90"/>
      <c r="L2645" s="73"/>
      <c r="M2645" s="69" t="str">
        <f>IF(C2645&lt;&gt;"",DailyLog!$S$3,"")</f>
        <v/>
      </c>
      <c r="N2645" s="56" t="str">
        <f t="shared" si="124"/>
        <v/>
      </c>
      <c r="O2645" s="53" t="str">
        <f>IF($B2645&lt;&gt;"",IF(ISNUMBER(_xlfn.XMATCH($B2645,Language!$A$6:$E$6)),0,IF(ISNUMBER(_xlfn.XMATCH($B2645,Language!$A$29:$E$29)),'Lista de Prestatarios'!$B$3,VLOOKUP(B2645,'Lista de Prestatarios'!$A$2:$B$500,2,FALSE))),"")</f>
        <v/>
      </c>
      <c r="P2645" s="58" t="str">
        <f>IF(B2645&lt;&gt;"",IF(OR(D2645&gt;0,G2645&gt;0),COUNTIF($B$2:B2645,B2645),COUNTIFS($B$2:B2645,B2645,$E$2:E2645,"&gt;0")),"")</f>
        <v/>
      </c>
    </row>
    <row r="2646" spans="1:16" x14ac:dyDescent="0.35">
      <c r="A2646" s="51" t="str">
        <f t="shared" si="123"/>
        <v/>
      </c>
      <c r="B2646" s="99"/>
      <c r="C2646" s="4"/>
      <c r="D2646" s="14"/>
      <c r="E2646" s="14"/>
      <c r="F2646" s="14"/>
      <c r="G2646" s="82"/>
      <c r="H2646" s="107" t="str">
        <f>IF(B2646&lt;&gt;"",IF(OR(O2646=0,O2646=999),"",SUMIFS($E$2:E2646,$A$2:A2646,A2646)-SUMIFS($F$2:F2646,$A$2:A2646,A2646)),"")</f>
        <v/>
      </c>
      <c r="I2646" s="109" t="str">
        <f t="shared" si="125"/>
        <v/>
      </c>
      <c r="J2646" s="113"/>
      <c r="K2646" s="90"/>
      <c r="L2646" s="73"/>
      <c r="M2646" s="69" t="str">
        <f>IF(C2646&lt;&gt;"",DailyLog!$S$3,"")</f>
        <v/>
      </c>
      <c r="N2646" s="56" t="str">
        <f t="shared" si="124"/>
        <v/>
      </c>
      <c r="O2646" s="53" t="str">
        <f>IF($B2646&lt;&gt;"",IF(ISNUMBER(_xlfn.XMATCH($B2646,Language!$A$6:$E$6)),0,IF(ISNUMBER(_xlfn.XMATCH($B2646,Language!$A$29:$E$29)),'Lista de Prestatarios'!$B$3,VLOOKUP(B2646,'Lista de Prestatarios'!$A$2:$B$500,2,FALSE))),"")</f>
        <v/>
      </c>
      <c r="P2646" s="58" t="str">
        <f>IF(B2646&lt;&gt;"",IF(OR(D2646&gt;0,G2646&gt;0),COUNTIF($B$2:B2646,B2646),COUNTIFS($B$2:B2646,B2646,$E$2:E2646,"&gt;0")),"")</f>
        <v/>
      </c>
    </row>
    <row r="2647" spans="1:16" x14ac:dyDescent="0.35">
      <c r="A2647" s="51" t="str">
        <f t="shared" si="123"/>
        <v/>
      </c>
      <c r="B2647" s="99"/>
      <c r="C2647" s="4"/>
      <c r="D2647" s="14"/>
      <c r="E2647" s="14"/>
      <c r="F2647" s="14"/>
      <c r="G2647" s="82"/>
      <c r="H2647" s="107" t="str">
        <f>IF(B2647&lt;&gt;"",IF(OR(O2647=0,O2647=999),"",SUMIFS($E$2:E2647,$A$2:A2647,A2647)-SUMIFS($F$2:F2647,$A$2:A2647,A2647)),"")</f>
        <v/>
      </c>
      <c r="I2647" s="109" t="str">
        <f t="shared" si="125"/>
        <v/>
      </c>
      <c r="J2647" s="113"/>
      <c r="K2647" s="90"/>
      <c r="L2647" s="73"/>
      <c r="M2647" s="69" t="str">
        <f>IF(C2647&lt;&gt;"",DailyLog!$S$3,"")</f>
        <v/>
      </c>
      <c r="N2647" s="56" t="str">
        <f t="shared" si="124"/>
        <v/>
      </c>
      <c r="O2647" s="53" t="str">
        <f>IF($B2647&lt;&gt;"",IF(ISNUMBER(_xlfn.XMATCH($B2647,Language!$A$6:$E$6)),0,IF(ISNUMBER(_xlfn.XMATCH($B2647,Language!$A$29:$E$29)),'Lista de Prestatarios'!$B$3,VLOOKUP(B2647,'Lista de Prestatarios'!$A$2:$B$500,2,FALSE))),"")</f>
        <v/>
      </c>
      <c r="P2647" s="58" t="str">
        <f>IF(B2647&lt;&gt;"",IF(OR(D2647&gt;0,G2647&gt;0),COUNTIF($B$2:B2647,B2647),COUNTIFS($B$2:B2647,B2647,$E$2:E2647,"&gt;0")),"")</f>
        <v/>
      </c>
    </row>
    <row r="2648" spans="1:16" x14ac:dyDescent="0.35">
      <c r="A2648" s="51" t="str">
        <f t="shared" si="123"/>
        <v/>
      </c>
      <c r="B2648" s="99"/>
      <c r="C2648" s="4"/>
      <c r="D2648" s="14"/>
      <c r="E2648" s="14"/>
      <c r="F2648" s="14"/>
      <c r="G2648" s="82"/>
      <c r="H2648" s="107" t="str">
        <f>IF(B2648&lt;&gt;"",IF(OR(O2648=0,O2648=999),"",SUMIFS($E$2:E2648,$A$2:A2648,A2648)-SUMIFS($F$2:F2648,$A$2:A2648,A2648)),"")</f>
        <v/>
      </c>
      <c r="I2648" s="109" t="str">
        <f t="shared" si="125"/>
        <v/>
      </c>
      <c r="J2648" s="113"/>
      <c r="K2648" s="90"/>
      <c r="L2648" s="73"/>
      <c r="M2648" s="69" t="str">
        <f>IF(C2648&lt;&gt;"",DailyLog!$S$3,"")</f>
        <v/>
      </c>
      <c r="N2648" s="56" t="str">
        <f t="shared" si="124"/>
        <v/>
      </c>
      <c r="O2648" s="53" t="str">
        <f>IF($B2648&lt;&gt;"",IF(ISNUMBER(_xlfn.XMATCH($B2648,Language!$A$6:$E$6)),0,IF(ISNUMBER(_xlfn.XMATCH($B2648,Language!$A$29:$E$29)),'Lista de Prestatarios'!$B$3,VLOOKUP(B2648,'Lista de Prestatarios'!$A$2:$B$500,2,FALSE))),"")</f>
        <v/>
      </c>
      <c r="P2648" s="58" t="str">
        <f>IF(B2648&lt;&gt;"",IF(OR(D2648&gt;0,G2648&gt;0),COUNTIF($B$2:B2648,B2648),COUNTIFS($B$2:B2648,B2648,$E$2:E2648,"&gt;0")),"")</f>
        <v/>
      </c>
    </row>
    <row r="2649" spans="1:16" x14ac:dyDescent="0.35">
      <c r="A2649" s="51" t="str">
        <f t="shared" si="123"/>
        <v/>
      </c>
      <c r="B2649" s="99"/>
      <c r="C2649" s="4"/>
      <c r="D2649" s="14"/>
      <c r="E2649" s="14"/>
      <c r="F2649" s="14"/>
      <c r="G2649" s="82"/>
      <c r="H2649" s="107" t="str">
        <f>IF(B2649&lt;&gt;"",IF(OR(O2649=0,O2649=999),"",SUMIFS($E$2:E2649,$A$2:A2649,A2649)-SUMIFS($F$2:F2649,$A$2:A2649,A2649)),"")</f>
        <v/>
      </c>
      <c r="I2649" s="109" t="str">
        <f t="shared" si="125"/>
        <v/>
      </c>
      <c r="J2649" s="113"/>
      <c r="K2649" s="90"/>
      <c r="L2649" s="73"/>
      <c r="M2649" s="69" t="str">
        <f>IF(C2649&lt;&gt;"",DailyLog!$S$3,"")</f>
        <v/>
      </c>
      <c r="N2649" s="56" t="str">
        <f t="shared" si="124"/>
        <v/>
      </c>
      <c r="O2649" s="53" t="str">
        <f>IF($B2649&lt;&gt;"",IF(ISNUMBER(_xlfn.XMATCH($B2649,Language!$A$6:$E$6)),0,IF(ISNUMBER(_xlfn.XMATCH($B2649,Language!$A$29:$E$29)),'Lista de Prestatarios'!$B$3,VLOOKUP(B2649,'Lista de Prestatarios'!$A$2:$B$500,2,FALSE))),"")</f>
        <v/>
      </c>
      <c r="P2649" s="58" t="str">
        <f>IF(B2649&lt;&gt;"",IF(OR(D2649&gt;0,G2649&gt;0),COUNTIF($B$2:B2649,B2649),COUNTIFS($B$2:B2649,B2649,$E$2:E2649,"&gt;0")),"")</f>
        <v/>
      </c>
    </row>
    <row r="2650" spans="1:16" x14ac:dyDescent="0.35">
      <c r="A2650" s="51" t="str">
        <f t="shared" si="123"/>
        <v/>
      </c>
      <c r="B2650" s="99"/>
      <c r="C2650" s="4"/>
      <c r="D2650" s="14"/>
      <c r="E2650" s="14"/>
      <c r="F2650" s="14"/>
      <c r="G2650" s="82"/>
      <c r="H2650" s="107" t="str">
        <f>IF(B2650&lt;&gt;"",IF(OR(O2650=0,O2650=999),"",SUMIFS($E$2:E2650,$A$2:A2650,A2650)-SUMIFS($F$2:F2650,$A$2:A2650,A2650)),"")</f>
        <v/>
      </c>
      <c r="I2650" s="109" t="str">
        <f t="shared" si="125"/>
        <v/>
      </c>
      <c r="J2650" s="113"/>
      <c r="K2650" s="90"/>
      <c r="L2650" s="73"/>
      <c r="M2650" s="69" t="str">
        <f>IF(C2650&lt;&gt;"",DailyLog!$S$3,"")</f>
        <v/>
      </c>
      <c r="N2650" s="56" t="str">
        <f t="shared" si="124"/>
        <v/>
      </c>
      <c r="O2650" s="53" t="str">
        <f>IF($B2650&lt;&gt;"",IF(ISNUMBER(_xlfn.XMATCH($B2650,Language!$A$6:$E$6)),0,IF(ISNUMBER(_xlfn.XMATCH($B2650,Language!$A$29:$E$29)),'Lista de Prestatarios'!$B$3,VLOOKUP(B2650,'Lista de Prestatarios'!$A$2:$B$500,2,FALSE))),"")</f>
        <v/>
      </c>
      <c r="P2650" s="58" t="str">
        <f>IF(B2650&lt;&gt;"",IF(OR(D2650&gt;0,G2650&gt;0),COUNTIF($B$2:B2650,B2650),COUNTIFS($B$2:B2650,B2650,$E$2:E2650,"&gt;0")),"")</f>
        <v/>
      </c>
    </row>
    <row r="2651" spans="1:16" x14ac:dyDescent="0.35">
      <c r="A2651" s="51" t="str">
        <f t="shared" si="123"/>
        <v/>
      </c>
      <c r="B2651" s="99"/>
      <c r="C2651" s="4"/>
      <c r="D2651" s="14"/>
      <c r="E2651" s="14"/>
      <c r="F2651" s="14"/>
      <c r="G2651" s="82"/>
      <c r="H2651" s="107" t="str">
        <f>IF(B2651&lt;&gt;"",IF(OR(O2651=0,O2651=999),"",SUMIFS($E$2:E2651,$A$2:A2651,A2651)-SUMIFS($F$2:F2651,$A$2:A2651,A2651)),"")</f>
        <v/>
      </c>
      <c r="I2651" s="109" t="str">
        <f t="shared" si="125"/>
        <v/>
      </c>
      <c r="J2651" s="113"/>
      <c r="K2651" s="90"/>
      <c r="L2651" s="73"/>
      <c r="M2651" s="69" t="str">
        <f>IF(C2651&lt;&gt;"",DailyLog!$S$3,"")</f>
        <v/>
      </c>
      <c r="N2651" s="56" t="str">
        <f t="shared" si="124"/>
        <v/>
      </c>
      <c r="O2651" s="53" t="str">
        <f>IF($B2651&lt;&gt;"",IF(ISNUMBER(_xlfn.XMATCH($B2651,Language!$A$6:$E$6)),0,IF(ISNUMBER(_xlfn.XMATCH($B2651,Language!$A$29:$E$29)),'Lista de Prestatarios'!$B$3,VLOOKUP(B2651,'Lista de Prestatarios'!$A$2:$B$500,2,FALSE))),"")</f>
        <v/>
      </c>
      <c r="P2651" s="58" t="str">
        <f>IF(B2651&lt;&gt;"",IF(OR(D2651&gt;0,G2651&gt;0),COUNTIF($B$2:B2651,B2651),COUNTIFS($B$2:B2651,B2651,$E$2:E2651,"&gt;0")),"")</f>
        <v/>
      </c>
    </row>
    <row r="2652" spans="1:16" x14ac:dyDescent="0.35">
      <c r="A2652" s="51" t="str">
        <f t="shared" si="123"/>
        <v/>
      </c>
      <c r="B2652" s="99"/>
      <c r="C2652" s="4"/>
      <c r="D2652" s="14"/>
      <c r="E2652" s="14"/>
      <c r="F2652" s="14"/>
      <c r="G2652" s="82"/>
      <c r="H2652" s="107" t="str">
        <f>IF(B2652&lt;&gt;"",IF(OR(O2652=0,O2652=999),"",SUMIFS($E$2:E2652,$A$2:A2652,A2652)-SUMIFS($F$2:F2652,$A$2:A2652,A2652)),"")</f>
        <v/>
      </c>
      <c r="I2652" s="109" t="str">
        <f t="shared" si="125"/>
        <v/>
      </c>
      <c r="J2652" s="113"/>
      <c r="K2652" s="90"/>
      <c r="L2652" s="73"/>
      <c r="M2652" s="69" t="str">
        <f>IF(C2652&lt;&gt;"",DailyLog!$S$3,"")</f>
        <v/>
      </c>
      <c r="N2652" s="56" t="str">
        <f t="shared" si="124"/>
        <v/>
      </c>
      <c r="O2652" s="53" t="str">
        <f>IF($B2652&lt;&gt;"",IF(ISNUMBER(_xlfn.XMATCH($B2652,Language!$A$6:$E$6)),0,IF(ISNUMBER(_xlfn.XMATCH($B2652,Language!$A$29:$E$29)),'Lista de Prestatarios'!$B$3,VLOOKUP(B2652,'Lista de Prestatarios'!$A$2:$B$500,2,FALSE))),"")</f>
        <v/>
      </c>
      <c r="P2652" s="58" t="str">
        <f>IF(B2652&lt;&gt;"",IF(OR(D2652&gt;0,G2652&gt;0),COUNTIF($B$2:B2652,B2652),COUNTIFS($B$2:B2652,B2652,$E$2:E2652,"&gt;0")),"")</f>
        <v/>
      </c>
    </row>
    <row r="2653" spans="1:16" x14ac:dyDescent="0.35">
      <c r="A2653" s="51" t="str">
        <f t="shared" si="123"/>
        <v/>
      </c>
      <c r="B2653" s="99"/>
      <c r="C2653" s="4"/>
      <c r="D2653" s="14"/>
      <c r="E2653" s="14"/>
      <c r="F2653" s="14"/>
      <c r="G2653" s="82"/>
      <c r="H2653" s="107" t="str">
        <f>IF(B2653&lt;&gt;"",IF(OR(O2653=0,O2653=999),"",SUMIFS($E$2:E2653,$A$2:A2653,A2653)-SUMIFS($F$2:F2653,$A$2:A2653,A2653)),"")</f>
        <v/>
      </c>
      <c r="I2653" s="109" t="str">
        <f t="shared" si="125"/>
        <v/>
      </c>
      <c r="J2653" s="113"/>
      <c r="K2653" s="90"/>
      <c r="L2653" s="73"/>
      <c r="M2653" s="69" t="str">
        <f>IF(C2653&lt;&gt;"",DailyLog!$S$3,"")</f>
        <v/>
      </c>
      <c r="N2653" s="56" t="str">
        <f t="shared" si="124"/>
        <v/>
      </c>
      <c r="O2653" s="53" t="str">
        <f>IF($B2653&lt;&gt;"",IF(ISNUMBER(_xlfn.XMATCH($B2653,Language!$A$6:$E$6)),0,IF(ISNUMBER(_xlfn.XMATCH($B2653,Language!$A$29:$E$29)),'Lista de Prestatarios'!$B$3,VLOOKUP(B2653,'Lista de Prestatarios'!$A$2:$B$500,2,FALSE))),"")</f>
        <v/>
      </c>
      <c r="P2653" s="58" t="str">
        <f>IF(B2653&lt;&gt;"",IF(OR(D2653&gt;0,G2653&gt;0),COUNTIF($B$2:B2653,B2653),COUNTIFS($B$2:B2653,B2653,$E$2:E2653,"&gt;0")),"")</f>
        <v/>
      </c>
    </row>
    <row r="2654" spans="1:16" x14ac:dyDescent="0.35">
      <c r="A2654" s="51" t="str">
        <f t="shared" si="123"/>
        <v/>
      </c>
      <c r="B2654" s="99"/>
      <c r="C2654" s="4"/>
      <c r="D2654" s="14"/>
      <c r="E2654" s="14"/>
      <c r="F2654" s="14"/>
      <c r="G2654" s="82"/>
      <c r="H2654" s="107" t="str">
        <f>IF(B2654&lt;&gt;"",IF(OR(O2654=0,O2654=999),"",SUMIFS($E$2:E2654,$A$2:A2654,A2654)-SUMIFS($F$2:F2654,$A$2:A2654,A2654)),"")</f>
        <v/>
      </c>
      <c r="I2654" s="109" t="str">
        <f t="shared" si="125"/>
        <v/>
      </c>
      <c r="J2654" s="113"/>
      <c r="K2654" s="90"/>
      <c r="L2654" s="73"/>
      <c r="M2654" s="69" t="str">
        <f>IF(C2654&lt;&gt;"",DailyLog!$S$3,"")</f>
        <v/>
      </c>
      <c r="N2654" s="56" t="str">
        <f t="shared" si="124"/>
        <v/>
      </c>
      <c r="O2654" s="53" t="str">
        <f>IF($B2654&lt;&gt;"",IF(ISNUMBER(_xlfn.XMATCH($B2654,Language!$A$6:$E$6)),0,IF(ISNUMBER(_xlfn.XMATCH($B2654,Language!$A$29:$E$29)),'Lista de Prestatarios'!$B$3,VLOOKUP(B2654,'Lista de Prestatarios'!$A$2:$B$500,2,FALSE))),"")</f>
        <v/>
      </c>
      <c r="P2654" s="58" t="str">
        <f>IF(B2654&lt;&gt;"",IF(OR(D2654&gt;0,G2654&gt;0),COUNTIF($B$2:B2654,B2654),COUNTIFS($B$2:B2654,B2654,$E$2:E2654,"&gt;0")),"")</f>
        <v/>
      </c>
    </row>
    <row r="2655" spans="1:16" x14ac:dyDescent="0.35">
      <c r="A2655" s="51" t="str">
        <f t="shared" si="123"/>
        <v/>
      </c>
      <c r="B2655" s="99"/>
      <c r="C2655" s="4"/>
      <c r="D2655" s="14"/>
      <c r="E2655" s="14"/>
      <c r="F2655" s="14"/>
      <c r="G2655" s="82"/>
      <c r="H2655" s="107" t="str">
        <f>IF(B2655&lt;&gt;"",IF(OR(O2655=0,O2655=999),"",SUMIFS($E$2:E2655,$A$2:A2655,A2655)-SUMIFS($F$2:F2655,$A$2:A2655,A2655)),"")</f>
        <v/>
      </c>
      <c r="I2655" s="109" t="str">
        <f t="shared" si="125"/>
        <v/>
      </c>
      <c r="J2655" s="113"/>
      <c r="K2655" s="90"/>
      <c r="L2655" s="73"/>
      <c r="M2655" s="69" t="str">
        <f>IF(C2655&lt;&gt;"",DailyLog!$S$3,"")</f>
        <v/>
      </c>
      <c r="N2655" s="56" t="str">
        <f t="shared" si="124"/>
        <v/>
      </c>
      <c r="O2655" s="53" t="str">
        <f>IF($B2655&lt;&gt;"",IF(ISNUMBER(_xlfn.XMATCH($B2655,Language!$A$6:$E$6)),0,IF(ISNUMBER(_xlfn.XMATCH($B2655,Language!$A$29:$E$29)),'Lista de Prestatarios'!$B$3,VLOOKUP(B2655,'Lista de Prestatarios'!$A$2:$B$500,2,FALSE))),"")</f>
        <v/>
      </c>
      <c r="P2655" s="58" t="str">
        <f>IF(B2655&lt;&gt;"",IF(OR(D2655&gt;0,G2655&gt;0),COUNTIF($B$2:B2655,B2655),COUNTIFS($B$2:B2655,B2655,$E$2:E2655,"&gt;0")),"")</f>
        <v/>
      </c>
    </row>
    <row r="2656" spans="1:16" x14ac:dyDescent="0.35">
      <c r="A2656" s="51" t="str">
        <f t="shared" si="123"/>
        <v/>
      </c>
      <c r="B2656" s="99"/>
      <c r="C2656" s="4"/>
      <c r="D2656" s="14"/>
      <c r="E2656" s="14"/>
      <c r="F2656" s="14"/>
      <c r="G2656" s="82"/>
      <c r="H2656" s="107" t="str">
        <f>IF(B2656&lt;&gt;"",IF(OR(O2656=0,O2656=999),"",SUMIFS($E$2:E2656,$A$2:A2656,A2656)-SUMIFS($F$2:F2656,$A$2:A2656,A2656)),"")</f>
        <v/>
      </c>
      <c r="I2656" s="109" t="str">
        <f t="shared" si="125"/>
        <v/>
      </c>
      <c r="J2656" s="113"/>
      <c r="K2656" s="90"/>
      <c r="L2656" s="73"/>
      <c r="M2656" s="69" t="str">
        <f>IF(C2656&lt;&gt;"",DailyLog!$S$3,"")</f>
        <v/>
      </c>
      <c r="N2656" s="56" t="str">
        <f t="shared" si="124"/>
        <v/>
      </c>
      <c r="O2656" s="53" t="str">
        <f>IF($B2656&lt;&gt;"",IF(ISNUMBER(_xlfn.XMATCH($B2656,Language!$A$6:$E$6)),0,IF(ISNUMBER(_xlfn.XMATCH($B2656,Language!$A$29:$E$29)),'Lista de Prestatarios'!$B$3,VLOOKUP(B2656,'Lista de Prestatarios'!$A$2:$B$500,2,FALSE))),"")</f>
        <v/>
      </c>
      <c r="P2656" s="58" t="str">
        <f>IF(B2656&lt;&gt;"",IF(OR(D2656&gt;0,G2656&gt;0),COUNTIF($B$2:B2656,B2656),COUNTIFS($B$2:B2656,B2656,$E$2:E2656,"&gt;0")),"")</f>
        <v/>
      </c>
    </row>
    <row r="2657" spans="1:16" x14ac:dyDescent="0.35">
      <c r="A2657" s="51" t="str">
        <f t="shared" si="123"/>
        <v/>
      </c>
      <c r="B2657" s="99"/>
      <c r="C2657" s="4"/>
      <c r="D2657" s="14"/>
      <c r="E2657" s="14"/>
      <c r="F2657" s="14"/>
      <c r="G2657" s="82"/>
      <c r="H2657" s="107" t="str">
        <f>IF(B2657&lt;&gt;"",IF(OR(O2657=0,O2657=999),"",SUMIFS($E$2:E2657,$A$2:A2657,A2657)-SUMIFS($F$2:F2657,$A$2:A2657,A2657)),"")</f>
        <v/>
      </c>
      <c r="I2657" s="109" t="str">
        <f t="shared" si="125"/>
        <v/>
      </c>
      <c r="J2657" s="113"/>
      <c r="K2657" s="90"/>
      <c r="L2657" s="73"/>
      <c r="M2657" s="69" t="str">
        <f>IF(C2657&lt;&gt;"",DailyLog!$S$3,"")</f>
        <v/>
      </c>
      <c r="N2657" s="56" t="str">
        <f t="shared" si="124"/>
        <v/>
      </c>
      <c r="O2657" s="53" t="str">
        <f>IF($B2657&lt;&gt;"",IF(ISNUMBER(_xlfn.XMATCH($B2657,Language!$A$6:$E$6)),0,IF(ISNUMBER(_xlfn.XMATCH($B2657,Language!$A$29:$E$29)),'Lista de Prestatarios'!$B$3,VLOOKUP(B2657,'Lista de Prestatarios'!$A$2:$B$500,2,FALSE))),"")</f>
        <v/>
      </c>
      <c r="P2657" s="58" t="str">
        <f>IF(B2657&lt;&gt;"",IF(OR(D2657&gt;0,G2657&gt;0),COUNTIF($B$2:B2657,B2657),COUNTIFS($B$2:B2657,B2657,$E$2:E2657,"&gt;0")),"")</f>
        <v/>
      </c>
    </row>
    <row r="2658" spans="1:16" x14ac:dyDescent="0.35">
      <c r="A2658" s="51" t="str">
        <f t="shared" si="123"/>
        <v/>
      </c>
      <c r="B2658" s="99"/>
      <c r="C2658" s="4"/>
      <c r="D2658" s="14"/>
      <c r="E2658" s="14"/>
      <c r="F2658" s="14"/>
      <c r="G2658" s="82"/>
      <c r="H2658" s="107" t="str">
        <f>IF(B2658&lt;&gt;"",IF(OR(O2658=0,O2658=999),"",SUMIFS($E$2:E2658,$A$2:A2658,A2658)-SUMIFS($F$2:F2658,$A$2:A2658,A2658)),"")</f>
        <v/>
      </c>
      <c r="I2658" s="109" t="str">
        <f t="shared" si="125"/>
        <v/>
      </c>
      <c r="J2658" s="113"/>
      <c r="K2658" s="90"/>
      <c r="L2658" s="73"/>
      <c r="M2658" s="69" t="str">
        <f>IF(C2658&lt;&gt;"",DailyLog!$S$3,"")</f>
        <v/>
      </c>
      <c r="N2658" s="56" t="str">
        <f t="shared" si="124"/>
        <v/>
      </c>
      <c r="O2658" s="53" t="str">
        <f>IF($B2658&lt;&gt;"",IF(ISNUMBER(_xlfn.XMATCH($B2658,Language!$A$6:$E$6)),0,IF(ISNUMBER(_xlfn.XMATCH($B2658,Language!$A$29:$E$29)),'Lista de Prestatarios'!$B$3,VLOOKUP(B2658,'Lista de Prestatarios'!$A$2:$B$500,2,FALSE))),"")</f>
        <v/>
      </c>
      <c r="P2658" s="58" t="str">
        <f>IF(B2658&lt;&gt;"",IF(OR(D2658&gt;0,G2658&gt;0),COUNTIF($B$2:B2658,B2658),COUNTIFS($B$2:B2658,B2658,$E$2:E2658,"&gt;0")),"")</f>
        <v/>
      </c>
    </row>
    <row r="2659" spans="1:16" x14ac:dyDescent="0.35">
      <c r="A2659" s="51" t="str">
        <f t="shared" si="123"/>
        <v/>
      </c>
      <c r="B2659" s="99"/>
      <c r="C2659" s="4"/>
      <c r="D2659" s="14"/>
      <c r="E2659" s="14"/>
      <c r="F2659" s="14"/>
      <c r="G2659" s="82"/>
      <c r="H2659" s="107" t="str">
        <f>IF(B2659&lt;&gt;"",IF(OR(O2659=0,O2659=999),"",SUMIFS($E$2:E2659,$A$2:A2659,A2659)-SUMIFS($F$2:F2659,$A$2:A2659,A2659)),"")</f>
        <v/>
      </c>
      <c r="I2659" s="109" t="str">
        <f t="shared" si="125"/>
        <v/>
      </c>
      <c r="J2659" s="113"/>
      <c r="K2659" s="90"/>
      <c r="L2659" s="73"/>
      <c r="M2659" s="69" t="str">
        <f>IF(C2659&lt;&gt;"",DailyLog!$S$3,"")</f>
        <v/>
      </c>
      <c r="N2659" s="56" t="str">
        <f t="shared" si="124"/>
        <v/>
      </c>
      <c r="O2659" s="53" t="str">
        <f>IF($B2659&lt;&gt;"",IF(ISNUMBER(_xlfn.XMATCH($B2659,Language!$A$6:$E$6)),0,IF(ISNUMBER(_xlfn.XMATCH($B2659,Language!$A$29:$E$29)),'Lista de Prestatarios'!$B$3,VLOOKUP(B2659,'Lista de Prestatarios'!$A$2:$B$500,2,FALSE))),"")</f>
        <v/>
      </c>
      <c r="P2659" s="58" t="str">
        <f>IF(B2659&lt;&gt;"",IF(OR(D2659&gt;0,G2659&gt;0),COUNTIF($B$2:B2659,B2659),COUNTIFS($B$2:B2659,B2659,$E$2:E2659,"&gt;0")),"")</f>
        <v/>
      </c>
    </row>
    <row r="2660" spans="1:16" x14ac:dyDescent="0.35">
      <c r="A2660" s="51" t="str">
        <f t="shared" si="123"/>
        <v/>
      </c>
      <c r="B2660" s="99"/>
      <c r="C2660" s="4"/>
      <c r="D2660" s="14"/>
      <c r="E2660" s="14"/>
      <c r="F2660" s="14"/>
      <c r="G2660" s="82"/>
      <c r="H2660" s="107" t="str">
        <f>IF(B2660&lt;&gt;"",IF(OR(O2660=0,O2660=999),"",SUMIFS($E$2:E2660,$A$2:A2660,A2660)-SUMIFS($F$2:F2660,$A$2:A2660,A2660)),"")</f>
        <v/>
      </c>
      <c r="I2660" s="109" t="str">
        <f t="shared" si="125"/>
        <v/>
      </c>
      <c r="J2660" s="113"/>
      <c r="K2660" s="90"/>
      <c r="L2660" s="73"/>
      <c r="M2660" s="69" t="str">
        <f>IF(C2660&lt;&gt;"",DailyLog!$S$3,"")</f>
        <v/>
      </c>
      <c r="N2660" s="56" t="str">
        <f t="shared" si="124"/>
        <v/>
      </c>
      <c r="O2660" s="53" t="str">
        <f>IF($B2660&lt;&gt;"",IF(ISNUMBER(_xlfn.XMATCH($B2660,Language!$A$6:$E$6)),0,IF(ISNUMBER(_xlfn.XMATCH($B2660,Language!$A$29:$E$29)),'Lista de Prestatarios'!$B$3,VLOOKUP(B2660,'Lista de Prestatarios'!$A$2:$B$500,2,FALSE))),"")</f>
        <v/>
      </c>
      <c r="P2660" s="58" t="str">
        <f>IF(B2660&lt;&gt;"",IF(OR(D2660&gt;0,G2660&gt;0),COUNTIF($B$2:B2660,B2660),COUNTIFS($B$2:B2660,B2660,$E$2:E2660,"&gt;0")),"")</f>
        <v/>
      </c>
    </row>
    <row r="2661" spans="1:16" x14ac:dyDescent="0.35">
      <c r="A2661" s="51" t="str">
        <f t="shared" si="123"/>
        <v/>
      </c>
      <c r="B2661" s="99"/>
      <c r="C2661" s="4"/>
      <c r="D2661" s="14"/>
      <c r="E2661" s="14"/>
      <c r="F2661" s="14"/>
      <c r="G2661" s="82"/>
      <c r="H2661" s="107" t="str">
        <f>IF(B2661&lt;&gt;"",IF(OR(O2661=0,O2661=999),"",SUMIFS($E$2:E2661,$A$2:A2661,A2661)-SUMIFS($F$2:F2661,$A$2:A2661,A2661)),"")</f>
        <v/>
      </c>
      <c r="I2661" s="109" t="str">
        <f t="shared" si="125"/>
        <v/>
      </c>
      <c r="J2661" s="113"/>
      <c r="K2661" s="90"/>
      <c r="L2661" s="73"/>
      <c r="M2661" s="69" t="str">
        <f>IF(C2661&lt;&gt;"",DailyLog!$S$3,"")</f>
        <v/>
      </c>
      <c r="N2661" s="56" t="str">
        <f t="shared" si="124"/>
        <v/>
      </c>
      <c r="O2661" s="53" t="str">
        <f>IF($B2661&lt;&gt;"",IF(ISNUMBER(_xlfn.XMATCH($B2661,Language!$A$6:$E$6)),0,IF(ISNUMBER(_xlfn.XMATCH($B2661,Language!$A$29:$E$29)),'Lista de Prestatarios'!$B$3,VLOOKUP(B2661,'Lista de Prestatarios'!$A$2:$B$500,2,FALSE))),"")</f>
        <v/>
      </c>
      <c r="P2661" s="58" t="str">
        <f>IF(B2661&lt;&gt;"",IF(OR(D2661&gt;0,G2661&gt;0),COUNTIF($B$2:B2661,B2661),COUNTIFS($B$2:B2661,B2661,$E$2:E2661,"&gt;0")),"")</f>
        <v/>
      </c>
    </row>
    <row r="2662" spans="1:16" x14ac:dyDescent="0.35">
      <c r="A2662" s="51" t="str">
        <f t="shared" si="123"/>
        <v/>
      </c>
      <c r="B2662" s="99"/>
      <c r="C2662" s="4"/>
      <c r="D2662" s="14"/>
      <c r="E2662" s="14"/>
      <c r="F2662" s="14"/>
      <c r="G2662" s="82"/>
      <c r="H2662" s="107" t="str">
        <f>IF(B2662&lt;&gt;"",IF(OR(O2662=0,O2662=999),"",SUMIFS($E$2:E2662,$A$2:A2662,A2662)-SUMIFS($F$2:F2662,$A$2:A2662,A2662)),"")</f>
        <v/>
      </c>
      <c r="I2662" s="109" t="str">
        <f t="shared" si="125"/>
        <v/>
      </c>
      <c r="J2662" s="113"/>
      <c r="K2662" s="90"/>
      <c r="L2662" s="73"/>
      <c r="M2662" s="69" t="str">
        <f>IF(C2662&lt;&gt;"",DailyLog!$S$3,"")</f>
        <v/>
      </c>
      <c r="N2662" s="56" t="str">
        <f t="shared" si="124"/>
        <v/>
      </c>
      <c r="O2662" s="53" t="str">
        <f>IF($B2662&lt;&gt;"",IF(ISNUMBER(_xlfn.XMATCH($B2662,Language!$A$6:$E$6)),0,IF(ISNUMBER(_xlfn.XMATCH($B2662,Language!$A$29:$E$29)),'Lista de Prestatarios'!$B$3,VLOOKUP(B2662,'Lista de Prestatarios'!$A$2:$B$500,2,FALSE))),"")</f>
        <v/>
      </c>
      <c r="P2662" s="58" t="str">
        <f>IF(B2662&lt;&gt;"",IF(OR(D2662&gt;0,G2662&gt;0),COUNTIF($B$2:B2662,B2662),COUNTIFS($B$2:B2662,B2662,$E$2:E2662,"&gt;0")),"")</f>
        <v/>
      </c>
    </row>
    <row r="2663" spans="1:16" x14ac:dyDescent="0.35">
      <c r="A2663" s="51" t="str">
        <f t="shared" si="123"/>
        <v/>
      </c>
      <c r="B2663" s="99"/>
      <c r="C2663" s="4"/>
      <c r="D2663" s="14"/>
      <c r="E2663" s="14"/>
      <c r="F2663" s="14"/>
      <c r="G2663" s="82"/>
      <c r="H2663" s="107" t="str">
        <f>IF(B2663&lt;&gt;"",IF(OR(O2663=0,O2663=999),"",SUMIFS($E$2:E2663,$A$2:A2663,A2663)-SUMIFS($F$2:F2663,$A$2:A2663,A2663)),"")</f>
        <v/>
      </c>
      <c r="I2663" s="109" t="str">
        <f t="shared" si="125"/>
        <v/>
      </c>
      <c r="J2663" s="113"/>
      <c r="K2663" s="90"/>
      <c r="L2663" s="73"/>
      <c r="M2663" s="69" t="str">
        <f>IF(C2663&lt;&gt;"",DailyLog!$S$3,"")</f>
        <v/>
      </c>
      <c r="N2663" s="56" t="str">
        <f t="shared" si="124"/>
        <v/>
      </c>
      <c r="O2663" s="53" t="str">
        <f>IF($B2663&lt;&gt;"",IF(ISNUMBER(_xlfn.XMATCH($B2663,Language!$A$6:$E$6)),0,IF(ISNUMBER(_xlfn.XMATCH($B2663,Language!$A$29:$E$29)),'Lista de Prestatarios'!$B$3,VLOOKUP(B2663,'Lista de Prestatarios'!$A$2:$B$500,2,FALSE))),"")</f>
        <v/>
      </c>
      <c r="P2663" s="58" t="str">
        <f>IF(B2663&lt;&gt;"",IF(OR(D2663&gt;0,G2663&gt;0),COUNTIF($B$2:B2663,B2663),COUNTIFS($B$2:B2663,B2663,$E$2:E2663,"&gt;0")),"")</f>
        <v/>
      </c>
    </row>
    <row r="2664" spans="1:16" x14ac:dyDescent="0.35">
      <c r="A2664" s="51" t="str">
        <f t="shared" si="123"/>
        <v/>
      </c>
      <c r="B2664" s="99"/>
      <c r="C2664" s="4"/>
      <c r="D2664" s="14"/>
      <c r="E2664" s="14"/>
      <c r="F2664" s="14"/>
      <c r="G2664" s="82"/>
      <c r="H2664" s="107" t="str">
        <f>IF(B2664&lt;&gt;"",IF(OR(O2664=0,O2664=999),"",SUMIFS($E$2:E2664,$A$2:A2664,A2664)-SUMIFS($F$2:F2664,$A$2:A2664,A2664)),"")</f>
        <v/>
      </c>
      <c r="I2664" s="109" t="str">
        <f t="shared" si="125"/>
        <v/>
      </c>
      <c r="J2664" s="113"/>
      <c r="K2664" s="90"/>
      <c r="L2664" s="73"/>
      <c r="M2664" s="69" t="str">
        <f>IF(C2664&lt;&gt;"",DailyLog!$S$3,"")</f>
        <v/>
      </c>
      <c r="N2664" s="56" t="str">
        <f t="shared" si="124"/>
        <v/>
      </c>
      <c r="O2664" s="53" t="str">
        <f>IF($B2664&lt;&gt;"",IF(ISNUMBER(_xlfn.XMATCH($B2664,Language!$A$6:$E$6)),0,IF(ISNUMBER(_xlfn.XMATCH($B2664,Language!$A$29:$E$29)),'Lista de Prestatarios'!$B$3,VLOOKUP(B2664,'Lista de Prestatarios'!$A$2:$B$500,2,FALSE))),"")</f>
        <v/>
      </c>
      <c r="P2664" s="58" t="str">
        <f>IF(B2664&lt;&gt;"",IF(OR(D2664&gt;0,G2664&gt;0),COUNTIF($B$2:B2664,B2664),COUNTIFS($B$2:B2664,B2664,$E$2:E2664,"&gt;0")),"")</f>
        <v/>
      </c>
    </row>
    <row r="2665" spans="1:16" x14ac:dyDescent="0.35">
      <c r="A2665" s="51" t="str">
        <f t="shared" si="123"/>
        <v/>
      </c>
      <c r="B2665" s="99"/>
      <c r="C2665" s="4"/>
      <c r="D2665" s="14"/>
      <c r="E2665" s="14"/>
      <c r="F2665" s="14"/>
      <c r="G2665" s="82"/>
      <c r="H2665" s="107" t="str">
        <f>IF(B2665&lt;&gt;"",IF(OR(O2665=0,O2665=999),"",SUMIFS($E$2:E2665,$A$2:A2665,A2665)-SUMIFS($F$2:F2665,$A$2:A2665,A2665)),"")</f>
        <v/>
      </c>
      <c r="I2665" s="109" t="str">
        <f t="shared" si="125"/>
        <v/>
      </c>
      <c r="J2665" s="113"/>
      <c r="K2665" s="90"/>
      <c r="L2665" s="73"/>
      <c r="M2665" s="69" t="str">
        <f>IF(C2665&lt;&gt;"",DailyLog!$S$3,"")</f>
        <v/>
      </c>
      <c r="N2665" s="56" t="str">
        <f t="shared" si="124"/>
        <v/>
      </c>
      <c r="O2665" s="53" t="str">
        <f>IF($B2665&lt;&gt;"",IF(ISNUMBER(_xlfn.XMATCH($B2665,Language!$A$6:$E$6)),0,IF(ISNUMBER(_xlfn.XMATCH($B2665,Language!$A$29:$E$29)),'Lista de Prestatarios'!$B$3,VLOOKUP(B2665,'Lista de Prestatarios'!$A$2:$B$500,2,FALSE))),"")</f>
        <v/>
      </c>
      <c r="P2665" s="58" t="str">
        <f>IF(B2665&lt;&gt;"",IF(OR(D2665&gt;0,G2665&gt;0),COUNTIF($B$2:B2665,B2665),COUNTIFS($B$2:B2665,B2665,$E$2:E2665,"&gt;0")),"")</f>
        <v/>
      </c>
    </row>
    <row r="2666" spans="1:16" x14ac:dyDescent="0.35">
      <c r="A2666" s="51" t="str">
        <f t="shared" si="123"/>
        <v/>
      </c>
      <c r="B2666" s="99"/>
      <c r="C2666" s="4"/>
      <c r="D2666" s="14"/>
      <c r="E2666" s="14"/>
      <c r="F2666" s="14"/>
      <c r="G2666" s="82"/>
      <c r="H2666" s="107" t="str">
        <f>IF(B2666&lt;&gt;"",IF(OR(O2666=0,O2666=999),"",SUMIFS($E$2:E2666,$A$2:A2666,A2666)-SUMIFS($F$2:F2666,$A$2:A2666,A2666)),"")</f>
        <v/>
      </c>
      <c r="I2666" s="109" t="str">
        <f t="shared" si="125"/>
        <v/>
      </c>
      <c r="J2666" s="113"/>
      <c r="K2666" s="90"/>
      <c r="L2666" s="73"/>
      <c r="M2666" s="69" t="str">
        <f>IF(C2666&lt;&gt;"",DailyLog!$S$3,"")</f>
        <v/>
      </c>
      <c r="N2666" s="56" t="str">
        <f t="shared" si="124"/>
        <v/>
      </c>
      <c r="O2666" s="53" t="str">
        <f>IF($B2666&lt;&gt;"",IF(ISNUMBER(_xlfn.XMATCH($B2666,Language!$A$6:$E$6)),0,IF(ISNUMBER(_xlfn.XMATCH($B2666,Language!$A$29:$E$29)),'Lista de Prestatarios'!$B$3,VLOOKUP(B2666,'Lista de Prestatarios'!$A$2:$B$500,2,FALSE))),"")</f>
        <v/>
      </c>
      <c r="P2666" s="58" t="str">
        <f>IF(B2666&lt;&gt;"",IF(OR(D2666&gt;0,G2666&gt;0),COUNTIF($B$2:B2666,B2666),COUNTIFS($B$2:B2666,B2666,$E$2:E2666,"&gt;0")),"")</f>
        <v/>
      </c>
    </row>
    <row r="2667" spans="1:16" x14ac:dyDescent="0.35">
      <c r="A2667" s="51" t="str">
        <f t="shared" si="123"/>
        <v/>
      </c>
      <c r="B2667" s="99"/>
      <c r="C2667" s="4"/>
      <c r="D2667" s="14"/>
      <c r="E2667" s="14"/>
      <c r="F2667" s="14"/>
      <c r="G2667" s="82"/>
      <c r="H2667" s="107" t="str">
        <f>IF(B2667&lt;&gt;"",IF(OR(O2667=0,O2667=999),"",SUMIFS($E$2:E2667,$A$2:A2667,A2667)-SUMIFS($F$2:F2667,$A$2:A2667,A2667)),"")</f>
        <v/>
      </c>
      <c r="I2667" s="109" t="str">
        <f t="shared" si="125"/>
        <v/>
      </c>
      <c r="J2667" s="113"/>
      <c r="K2667" s="90"/>
      <c r="L2667" s="73"/>
      <c r="M2667" s="69" t="str">
        <f>IF(C2667&lt;&gt;"",DailyLog!$S$3,"")</f>
        <v/>
      </c>
      <c r="N2667" s="56" t="str">
        <f t="shared" si="124"/>
        <v/>
      </c>
      <c r="O2667" s="53" t="str">
        <f>IF($B2667&lt;&gt;"",IF(ISNUMBER(_xlfn.XMATCH($B2667,Language!$A$6:$E$6)),0,IF(ISNUMBER(_xlfn.XMATCH($B2667,Language!$A$29:$E$29)),'Lista de Prestatarios'!$B$3,VLOOKUP(B2667,'Lista de Prestatarios'!$A$2:$B$500,2,FALSE))),"")</f>
        <v/>
      </c>
      <c r="P2667" s="58" t="str">
        <f>IF(B2667&lt;&gt;"",IF(OR(D2667&gt;0,G2667&gt;0),COUNTIF($B$2:B2667,B2667),COUNTIFS($B$2:B2667,B2667,$E$2:E2667,"&gt;0")),"")</f>
        <v/>
      </c>
    </row>
    <row r="2668" spans="1:16" x14ac:dyDescent="0.35">
      <c r="A2668" s="51" t="str">
        <f t="shared" si="123"/>
        <v/>
      </c>
      <c r="B2668" s="99"/>
      <c r="C2668" s="4"/>
      <c r="D2668" s="14"/>
      <c r="E2668" s="14"/>
      <c r="F2668" s="14"/>
      <c r="G2668" s="82"/>
      <c r="H2668" s="107" t="str">
        <f>IF(B2668&lt;&gt;"",IF(OR(O2668=0,O2668=999),"",SUMIFS($E$2:E2668,$A$2:A2668,A2668)-SUMIFS($F$2:F2668,$A$2:A2668,A2668)),"")</f>
        <v/>
      </c>
      <c r="I2668" s="109" t="str">
        <f t="shared" si="125"/>
        <v/>
      </c>
      <c r="J2668" s="113"/>
      <c r="K2668" s="90"/>
      <c r="L2668" s="73"/>
      <c r="M2668" s="69" t="str">
        <f>IF(C2668&lt;&gt;"",DailyLog!$S$3,"")</f>
        <v/>
      </c>
      <c r="N2668" s="56" t="str">
        <f t="shared" si="124"/>
        <v/>
      </c>
      <c r="O2668" s="53" t="str">
        <f>IF($B2668&lt;&gt;"",IF(ISNUMBER(_xlfn.XMATCH($B2668,Language!$A$6:$E$6)),0,IF(ISNUMBER(_xlfn.XMATCH($B2668,Language!$A$29:$E$29)),'Lista de Prestatarios'!$B$3,VLOOKUP(B2668,'Lista de Prestatarios'!$A$2:$B$500,2,FALSE))),"")</f>
        <v/>
      </c>
      <c r="P2668" s="58" t="str">
        <f>IF(B2668&lt;&gt;"",IF(OR(D2668&gt;0,G2668&gt;0),COUNTIF($B$2:B2668,B2668),COUNTIFS($B$2:B2668,B2668,$E$2:E2668,"&gt;0")),"")</f>
        <v/>
      </c>
    </row>
    <row r="2669" spans="1:16" x14ac:dyDescent="0.35">
      <c r="A2669" s="51" t="str">
        <f t="shared" si="123"/>
        <v/>
      </c>
      <c r="B2669" s="99"/>
      <c r="C2669" s="4"/>
      <c r="D2669" s="14"/>
      <c r="E2669" s="14"/>
      <c r="F2669" s="14"/>
      <c r="G2669" s="82"/>
      <c r="H2669" s="107" t="str">
        <f>IF(B2669&lt;&gt;"",IF(OR(O2669=0,O2669=999),"",SUMIFS($E$2:E2669,$A$2:A2669,A2669)-SUMIFS($F$2:F2669,$A$2:A2669,A2669)),"")</f>
        <v/>
      </c>
      <c r="I2669" s="109" t="str">
        <f t="shared" si="125"/>
        <v/>
      </c>
      <c r="J2669" s="113"/>
      <c r="K2669" s="90"/>
      <c r="L2669" s="73"/>
      <c r="M2669" s="69" t="str">
        <f>IF(C2669&lt;&gt;"",DailyLog!$S$3,"")</f>
        <v/>
      </c>
      <c r="N2669" s="56" t="str">
        <f t="shared" si="124"/>
        <v/>
      </c>
      <c r="O2669" s="53" t="str">
        <f>IF($B2669&lt;&gt;"",IF(ISNUMBER(_xlfn.XMATCH($B2669,Language!$A$6:$E$6)),0,IF(ISNUMBER(_xlfn.XMATCH($B2669,Language!$A$29:$E$29)),'Lista de Prestatarios'!$B$3,VLOOKUP(B2669,'Lista de Prestatarios'!$A$2:$B$500,2,FALSE))),"")</f>
        <v/>
      </c>
      <c r="P2669" s="58" t="str">
        <f>IF(B2669&lt;&gt;"",IF(OR(D2669&gt;0,G2669&gt;0),COUNTIF($B$2:B2669,B2669),COUNTIFS($B$2:B2669,B2669,$E$2:E2669,"&gt;0")),"")</f>
        <v/>
      </c>
    </row>
    <row r="2670" spans="1:16" x14ac:dyDescent="0.35">
      <c r="A2670" s="51" t="str">
        <f t="shared" si="123"/>
        <v/>
      </c>
      <c r="B2670" s="99"/>
      <c r="C2670" s="4"/>
      <c r="D2670" s="14"/>
      <c r="E2670" s="14"/>
      <c r="F2670" s="14"/>
      <c r="G2670" s="82"/>
      <c r="H2670" s="107" t="str">
        <f>IF(B2670&lt;&gt;"",IF(OR(O2670=0,O2670=999),"",SUMIFS($E$2:E2670,$A$2:A2670,A2670)-SUMIFS($F$2:F2670,$A$2:A2670,A2670)),"")</f>
        <v/>
      </c>
      <c r="I2670" s="109" t="str">
        <f t="shared" si="125"/>
        <v/>
      </c>
      <c r="J2670" s="113"/>
      <c r="K2670" s="90"/>
      <c r="L2670" s="73"/>
      <c r="M2670" s="69" t="str">
        <f>IF(C2670&lt;&gt;"",DailyLog!$S$3,"")</f>
        <v/>
      </c>
      <c r="N2670" s="56" t="str">
        <f t="shared" si="124"/>
        <v/>
      </c>
      <c r="O2670" s="53" t="str">
        <f>IF($B2670&lt;&gt;"",IF(ISNUMBER(_xlfn.XMATCH($B2670,Language!$A$6:$E$6)),0,IF(ISNUMBER(_xlfn.XMATCH($B2670,Language!$A$29:$E$29)),'Lista de Prestatarios'!$B$3,VLOOKUP(B2670,'Lista de Prestatarios'!$A$2:$B$500,2,FALSE))),"")</f>
        <v/>
      </c>
      <c r="P2670" s="58" t="str">
        <f>IF(B2670&lt;&gt;"",IF(OR(D2670&gt;0,G2670&gt;0),COUNTIF($B$2:B2670,B2670),COUNTIFS($B$2:B2670,B2670,$E$2:E2670,"&gt;0")),"")</f>
        <v/>
      </c>
    </row>
    <row r="2671" spans="1:16" x14ac:dyDescent="0.35">
      <c r="A2671" s="51" t="str">
        <f t="shared" si="123"/>
        <v/>
      </c>
      <c r="B2671" s="99"/>
      <c r="C2671" s="4"/>
      <c r="D2671" s="14"/>
      <c r="E2671" s="14"/>
      <c r="F2671" s="14"/>
      <c r="G2671" s="82"/>
      <c r="H2671" s="107" t="str">
        <f>IF(B2671&lt;&gt;"",IF(OR(O2671=0,O2671=999),"",SUMIFS($E$2:E2671,$A$2:A2671,A2671)-SUMIFS($F$2:F2671,$A$2:A2671,A2671)),"")</f>
        <v/>
      </c>
      <c r="I2671" s="109" t="str">
        <f t="shared" si="125"/>
        <v/>
      </c>
      <c r="J2671" s="113"/>
      <c r="K2671" s="90"/>
      <c r="L2671" s="73"/>
      <c r="M2671" s="69" t="str">
        <f>IF(C2671&lt;&gt;"",DailyLog!$S$3,"")</f>
        <v/>
      </c>
      <c r="N2671" s="56" t="str">
        <f t="shared" si="124"/>
        <v/>
      </c>
      <c r="O2671" s="53" t="str">
        <f>IF($B2671&lt;&gt;"",IF(ISNUMBER(_xlfn.XMATCH($B2671,Language!$A$6:$E$6)),0,IF(ISNUMBER(_xlfn.XMATCH($B2671,Language!$A$29:$E$29)),'Lista de Prestatarios'!$B$3,VLOOKUP(B2671,'Lista de Prestatarios'!$A$2:$B$500,2,FALSE))),"")</f>
        <v/>
      </c>
      <c r="P2671" s="58" t="str">
        <f>IF(B2671&lt;&gt;"",IF(OR(D2671&gt;0,G2671&gt;0),COUNTIF($B$2:B2671,B2671),COUNTIFS($B$2:B2671,B2671,$E$2:E2671,"&gt;0")),"")</f>
        <v/>
      </c>
    </row>
    <row r="2672" spans="1:16" x14ac:dyDescent="0.35">
      <c r="A2672" s="51" t="str">
        <f t="shared" si="123"/>
        <v/>
      </c>
      <c r="B2672" s="99"/>
      <c r="C2672" s="4"/>
      <c r="D2672" s="14"/>
      <c r="E2672" s="14"/>
      <c r="F2672" s="14"/>
      <c r="G2672" s="82"/>
      <c r="H2672" s="107" t="str">
        <f>IF(B2672&lt;&gt;"",IF(OR(O2672=0,O2672=999),"",SUMIFS($E$2:E2672,$A$2:A2672,A2672)-SUMIFS($F$2:F2672,$A$2:A2672,A2672)),"")</f>
        <v/>
      </c>
      <c r="I2672" s="109" t="str">
        <f t="shared" si="125"/>
        <v/>
      </c>
      <c r="J2672" s="113"/>
      <c r="K2672" s="90"/>
      <c r="L2672" s="73"/>
      <c r="M2672" s="69" t="str">
        <f>IF(C2672&lt;&gt;"",DailyLog!$S$3,"")</f>
        <v/>
      </c>
      <c r="N2672" s="56" t="str">
        <f t="shared" si="124"/>
        <v/>
      </c>
      <c r="O2672" s="53" t="str">
        <f>IF($B2672&lt;&gt;"",IF(ISNUMBER(_xlfn.XMATCH($B2672,Language!$A$6:$E$6)),0,IF(ISNUMBER(_xlfn.XMATCH($B2672,Language!$A$29:$E$29)),'Lista de Prestatarios'!$B$3,VLOOKUP(B2672,'Lista de Prestatarios'!$A$2:$B$500,2,FALSE))),"")</f>
        <v/>
      </c>
      <c r="P2672" s="58" t="str">
        <f>IF(B2672&lt;&gt;"",IF(OR(D2672&gt;0,G2672&gt;0),COUNTIF($B$2:B2672,B2672),COUNTIFS($B$2:B2672,B2672,$E$2:E2672,"&gt;0")),"")</f>
        <v/>
      </c>
    </row>
    <row r="2673" spans="1:16" x14ac:dyDescent="0.35">
      <c r="A2673" s="51" t="str">
        <f t="shared" si="123"/>
        <v/>
      </c>
      <c r="B2673" s="99"/>
      <c r="C2673" s="4"/>
      <c r="D2673" s="14"/>
      <c r="E2673" s="14"/>
      <c r="F2673" s="14"/>
      <c r="G2673" s="82"/>
      <c r="H2673" s="107" t="str">
        <f>IF(B2673&lt;&gt;"",IF(OR(O2673=0,O2673=999),"",SUMIFS($E$2:E2673,$A$2:A2673,A2673)-SUMIFS($F$2:F2673,$A$2:A2673,A2673)),"")</f>
        <v/>
      </c>
      <c r="I2673" s="109" t="str">
        <f t="shared" si="125"/>
        <v/>
      </c>
      <c r="J2673" s="113"/>
      <c r="K2673" s="90"/>
      <c r="L2673" s="73"/>
      <c r="M2673" s="69" t="str">
        <f>IF(C2673&lt;&gt;"",DailyLog!$S$3,"")</f>
        <v/>
      </c>
      <c r="N2673" s="56" t="str">
        <f t="shared" si="124"/>
        <v/>
      </c>
      <c r="O2673" s="53" t="str">
        <f>IF($B2673&lt;&gt;"",IF(ISNUMBER(_xlfn.XMATCH($B2673,Language!$A$6:$E$6)),0,IF(ISNUMBER(_xlfn.XMATCH($B2673,Language!$A$29:$E$29)),'Lista de Prestatarios'!$B$3,VLOOKUP(B2673,'Lista de Prestatarios'!$A$2:$B$500,2,FALSE))),"")</f>
        <v/>
      </c>
      <c r="P2673" s="58" t="str">
        <f>IF(B2673&lt;&gt;"",IF(OR(D2673&gt;0,G2673&gt;0),COUNTIF($B$2:B2673,B2673),COUNTIFS($B$2:B2673,B2673,$E$2:E2673,"&gt;0")),"")</f>
        <v/>
      </c>
    </row>
    <row r="2674" spans="1:16" x14ac:dyDescent="0.35">
      <c r="A2674" s="51" t="str">
        <f t="shared" si="123"/>
        <v/>
      </c>
      <c r="B2674" s="99"/>
      <c r="C2674" s="4"/>
      <c r="D2674" s="14"/>
      <c r="E2674" s="14"/>
      <c r="F2674" s="14"/>
      <c r="G2674" s="82"/>
      <c r="H2674" s="107" t="str">
        <f>IF(B2674&lt;&gt;"",IF(OR(O2674=0,O2674=999),"",SUMIFS($E$2:E2674,$A$2:A2674,A2674)-SUMIFS($F$2:F2674,$A$2:A2674,A2674)),"")</f>
        <v/>
      </c>
      <c r="I2674" s="109" t="str">
        <f t="shared" si="125"/>
        <v/>
      </c>
      <c r="J2674" s="113"/>
      <c r="K2674" s="90"/>
      <c r="L2674" s="73"/>
      <c r="M2674" s="69" t="str">
        <f>IF(C2674&lt;&gt;"",DailyLog!$S$3,"")</f>
        <v/>
      </c>
      <c r="N2674" s="56" t="str">
        <f t="shared" si="124"/>
        <v/>
      </c>
      <c r="O2674" s="53" t="str">
        <f>IF($B2674&lt;&gt;"",IF(ISNUMBER(_xlfn.XMATCH($B2674,Language!$A$6:$E$6)),0,IF(ISNUMBER(_xlfn.XMATCH($B2674,Language!$A$29:$E$29)),'Lista de Prestatarios'!$B$3,VLOOKUP(B2674,'Lista de Prestatarios'!$A$2:$B$500,2,FALSE))),"")</f>
        <v/>
      </c>
      <c r="P2674" s="58" t="str">
        <f>IF(B2674&lt;&gt;"",IF(OR(D2674&gt;0,G2674&gt;0),COUNTIF($B$2:B2674,B2674),COUNTIFS($B$2:B2674,B2674,$E$2:E2674,"&gt;0")),"")</f>
        <v/>
      </c>
    </row>
    <row r="2675" spans="1:16" x14ac:dyDescent="0.35">
      <c r="A2675" s="51" t="str">
        <f t="shared" si="123"/>
        <v/>
      </c>
      <c r="B2675" s="99"/>
      <c r="C2675" s="4"/>
      <c r="D2675" s="14"/>
      <c r="E2675" s="14"/>
      <c r="F2675" s="14"/>
      <c r="G2675" s="82"/>
      <c r="H2675" s="107" t="str">
        <f>IF(B2675&lt;&gt;"",IF(OR(O2675=0,O2675=999),"",SUMIFS($E$2:E2675,$A$2:A2675,A2675)-SUMIFS($F$2:F2675,$A$2:A2675,A2675)),"")</f>
        <v/>
      </c>
      <c r="I2675" s="109" t="str">
        <f t="shared" si="125"/>
        <v/>
      </c>
      <c r="J2675" s="113"/>
      <c r="K2675" s="90"/>
      <c r="L2675" s="73"/>
      <c r="M2675" s="69" t="str">
        <f>IF(C2675&lt;&gt;"",DailyLog!$S$3,"")</f>
        <v/>
      </c>
      <c r="N2675" s="56" t="str">
        <f t="shared" si="124"/>
        <v/>
      </c>
      <c r="O2675" s="53" t="str">
        <f>IF($B2675&lt;&gt;"",IF(ISNUMBER(_xlfn.XMATCH($B2675,Language!$A$6:$E$6)),0,IF(ISNUMBER(_xlfn.XMATCH($B2675,Language!$A$29:$E$29)),'Lista de Prestatarios'!$B$3,VLOOKUP(B2675,'Lista de Prestatarios'!$A$2:$B$500,2,FALSE))),"")</f>
        <v/>
      </c>
      <c r="P2675" s="58" t="str">
        <f>IF(B2675&lt;&gt;"",IF(OR(D2675&gt;0,G2675&gt;0),COUNTIF($B$2:B2675,B2675),COUNTIFS($B$2:B2675,B2675,$E$2:E2675,"&gt;0")),"")</f>
        <v/>
      </c>
    </row>
    <row r="2676" spans="1:16" x14ac:dyDescent="0.35">
      <c r="A2676" s="51" t="str">
        <f t="shared" si="123"/>
        <v/>
      </c>
      <c r="B2676" s="99"/>
      <c r="C2676" s="4"/>
      <c r="D2676" s="14"/>
      <c r="E2676" s="14"/>
      <c r="F2676" s="14"/>
      <c r="G2676" s="82"/>
      <c r="H2676" s="107" t="str">
        <f>IF(B2676&lt;&gt;"",IF(OR(O2676=0,O2676=999),"",SUMIFS($E$2:E2676,$A$2:A2676,A2676)-SUMIFS($F$2:F2676,$A$2:A2676,A2676)),"")</f>
        <v/>
      </c>
      <c r="I2676" s="109" t="str">
        <f t="shared" si="125"/>
        <v/>
      </c>
      <c r="J2676" s="113"/>
      <c r="K2676" s="90"/>
      <c r="L2676" s="73"/>
      <c r="M2676" s="69" t="str">
        <f>IF(C2676&lt;&gt;"",DailyLog!$S$3,"")</f>
        <v/>
      </c>
      <c r="N2676" s="56" t="str">
        <f t="shared" si="124"/>
        <v/>
      </c>
      <c r="O2676" s="53" t="str">
        <f>IF($B2676&lt;&gt;"",IF(ISNUMBER(_xlfn.XMATCH($B2676,Language!$A$6:$E$6)),0,IF(ISNUMBER(_xlfn.XMATCH($B2676,Language!$A$29:$E$29)),'Lista de Prestatarios'!$B$3,VLOOKUP(B2676,'Lista de Prestatarios'!$A$2:$B$500,2,FALSE))),"")</f>
        <v/>
      </c>
      <c r="P2676" s="58" t="str">
        <f>IF(B2676&lt;&gt;"",IF(OR(D2676&gt;0,G2676&gt;0),COUNTIF($B$2:B2676,B2676),COUNTIFS($B$2:B2676,B2676,$E$2:E2676,"&gt;0")),"")</f>
        <v/>
      </c>
    </row>
    <row r="2677" spans="1:16" x14ac:dyDescent="0.35">
      <c r="A2677" s="51" t="str">
        <f t="shared" si="123"/>
        <v/>
      </c>
      <c r="B2677" s="99"/>
      <c r="C2677" s="4"/>
      <c r="D2677" s="14"/>
      <c r="E2677" s="14"/>
      <c r="F2677" s="14"/>
      <c r="G2677" s="82"/>
      <c r="H2677" s="107" t="str">
        <f>IF(B2677&lt;&gt;"",IF(OR(O2677=0,O2677=999),"",SUMIFS($E$2:E2677,$A$2:A2677,A2677)-SUMIFS($F$2:F2677,$A$2:A2677,A2677)),"")</f>
        <v/>
      </c>
      <c r="I2677" s="109" t="str">
        <f t="shared" si="125"/>
        <v/>
      </c>
      <c r="J2677" s="113"/>
      <c r="K2677" s="90"/>
      <c r="L2677" s="73"/>
      <c r="M2677" s="69" t="str">
        <f>IF(C2677&lt;&gt;"",DailyLog!$S$3,"")</f>
        <v/>
      </c>
      <c r="N2677" s="56" t="str">
        <f t="shared" si="124"/>
        <v/>
      </c>
      <c r="O2677" s="53" t="str">
        <f>IF($B2677&lt;&gt;"",IF(ISNUMBER(_xlfn.XMATCH($B2677,Language!$A$6:$E$6)),0,IF(ISNUMBER(_xlfn.XMATCH($B2677,Language!$A$29:$E$29)),'Lista de Prestatarios'!$B$3,VLOOKUP(B2677,'Lista de Prestatarios'!$A$2:$B$500,2,FALSE))),"")</f>
        <v/>
      </c>
      <c r="P2677" s="58" t="str">
        <f>IF(B2677&lt;&gt;"",IF(OR(D2677&gt;0,G2677&gt;0),COUNTIF($B$2:B2677,B2677),COUNTIFS($B$2:B2677,B2677,$E$2:E2677,"&gt;0")),"")</f>
        <v/>
      </c>
    </row>
    <row r="2678" spans="1:16" x14ac:dyDescent="0.35">
      <c r="A2678" s="51" t="str">
        <f t="shared" si="123"/>
        <v/>
      </c>
      <c r="B2678" s="99"/>
      <c r="C2678" s="4"/>
      <c r="D2678" s="14"/>
      <c r="E2678" s="14"/>
      <c r="F2678" s="14"/>
      <c r="G2678" s="82"/>
      <c r="H2678" s="107" t="str">
        <f>IF(B2678&lt;&gt;"",IF(OR(O2678=0,O2678=999),"",SUMIFS($E$2:E2678,$A$2:A2678,A2678)-SUMIFS($F$2:F2678,$A$2:A2678,A2678)),"")</f>
        <v/>
      </c>
      <c r="I2678" s="109" t="str">
        <f t="shared" si="125"/>
        <v/>
      </c>
      <c r="J2678" s="113"/>
      <c r="K2678" s="90"/>
      <c r="L2678" s="73"/>
      <c r="M2678" s="69" t="str">
        <f>IF(C2678&lt;&gt;"",DailyLog!$S$3,"")</f>
        <v/>
      </c>
      <c r="N2678" s="56" t="str">
        <f t="shared" si="124"/>
        <v/>
      </c>
      <c r="O2678" s="53" t="str">
        <f>IF($B2678&lt;&gt;"",IF(ISNUMBER(_xlfn.XMATCH($B2678,Language!$A$6:$E$6)),0,IF(ISNUMBER(_xlfn.XMATCH($B2678,Language!$A$29:$E$29)),'Lista de Prestatarios'!$B$3,VLOOKUP(B2678,'Lista de Prestatarios'!$A$2:$B$500,2,FALSE))),"")</f>
        <v/>
      </c>
      <c r="P2678" s="58" t="str">
        <f>IF(B2678&lt;&gt;"",IF(OR(D2678&gt;0,G2678&gt;0),COUNTIF($B$2:B2678,B2678),COUNTIFS($B$2:B2678,B2678,$E$2:E2678,"&gt;0")),"")</f>
        <v/>
      </c>
    </row>
    <row r="2679" spans="1:16" x14ac:dyDescent="0.35">
      <c r="A2679" s="51" t="str">
        <f t="shared" si="123"/>
        <v/>
      </c>
      <c r="B2679" s="99"/>
      <c r="C2679" s="4"/>
      <c r="D2679" s="14"/>
      <c r="E2679" s="14"/>
      <c r="F2679" s="14"/>
      <c r="G2679" s="82"/>
      <c r="H2679" s="107" t="str">
        <f>IF(B2679&lt;&gt;"",IF(OR(O2679=0,O2679=999),"",SUMIFS($E$2:E2679,$A$2:A2679,A2679)-SUMIFS($F$2:F2679,$A$2:A2679,A2679)),"")</f>
        <v/>
      </c>
      <c r="I2679" s="109" t="str">
        <f t="shared" si="125"/>
        <v/>
      </c>
      <c r="J2679" s="113"/>
      <c r="K2679" s="90"/>
      <c r="L2679" s="73"/>
      <c r="M2679" s="69" t="str">
        <f>IF(C2679&lt;&gt;"",DailyLog!$S$3,"")</f>
        <v/>
      </c>
      <c r="N2679" s="56" t="str">
        <f t="shared" si="124"/>
        <v/>
      </c>
      <c r="O2679" s="53" t="str">
        <f>IF($B2679&lt;&gt;"",IF(ISNUMBER(_xlfn.XMATCH($B2679,Language!$A$6:$E$6)),0,IF(ISNUMBER(_xlfn.XMATCH($B2679,Language!$A$29:$E$29)),'Lista de Prestatarios'!$B$3,VLOOKUP(B2679,'Lista de Prestatarios'!$A$2:$B$500,2,FALSE))),"")</f>
        <v/>
      </c>
      <c r="P2679" s="58" t="str">
        <f>IF(B2679&lt;&gt;"",IF(OR(D2679&gt;0,G2679&gt;0),COUNTIF($B$2:B2679,B2679),COUNTIFS($B$2:B2679,B2679,$E$2:E2679,"&gt;0")),"")</f>
        <v/>
      </c>
    </row>
    <row r="2680" spans="1:16" x14ac:dyDescent="0.35">
      <c r="A2680" s="51" t="str">
        <f t="shared" si="123"/>
        <v/>
      </c>
      <c r="B2680" s="99"/>
      <c r="C2680" s="4"/>
      <c r="D2680" s="14"/>
      <c r="E2680" s="14"/>
      <c r="F2680" s="14"/>
      <c r="G2680" s="82"/>
      <c r="H2680" s="107" t="str">
        <f>IF(B2680&lt;&gt;"",IF(OR(O2680=0,O2680=999),"",SUMIFS($E$2:E2680,$A$2:A2680,A2680)-SUMIFS($F$2:F2680,$A$2:A2680,A2680)),"")</f>
        <v/>
      </c>
      <c r="I2680" s="109" t="str">
        <f t="shared" si="125"/>
        <v/>
      </c>
      <c r="J2680" s="113"/>
      <c r="K2680" s="90"/>
      <c r="L2680" s="73"/>
      <c r="M2680" s="69" t="str">
        <f>IF(C2680&lt;&gt;"",DailyLog!$S$3,"")</f>
        <v/>
      </c>
      <c r="N2680" s="56" t="str">
        <f t="shared" si="124"/>
        <v/>
      </c>
      <c r="O2680" s="53" t="str">
        <f>IF($B2680&lt;&gt;"",IF(ISNUMBER(_xlfn.XMATCH($B2680,Language!$A$6:$E$6)),0,IF(ISNUMBER(_xlfn.XMATCH($B2680,Language!$A$29:$E$29)),'Lista de Prestatarios'!$B$3,VLOOKUP(B2680,'Lista de Prestatarios'!$A$2:$B$500,2,FALSE))),"")</f>
        <v/>
      </c>
      <c r="P2680" s="58" t="str">
        <f>IF(B2680&lt;&gt;"",IF(OR(D2680&gt;0,G2680&gt;0),COUNTIF($B$2:B2680,B2680),COUNTIFS($B$2:B2680,B2680,$E$2:E2680,"&gt;0")),"")</f>
        <v/>
      </c>
    </row>
    <row r="2681" spans="1:16" x14ac:dyDescent="0.35">
      <c r="A2681" s="51" t="str">
        <f t="shared" si="123"/>
        <v/>
      </c>
      <c r="B2681" s="99"/>
      <c r="C2681" s="4"/>
      <c r="D2681" s="14"/>
      <c r="E2681" s="14"/>
      <c r="F2681" s="14"/>
      <c r="G2681" s="82"/>
      <c r="H2681" s="107" t="str">
        <f>IF(B2681&lt;&gt;"",IF(OR(O2681=0,O2681=999),"",SUMIFS($E$2:E2681,$A$2:A2681,A2681)-SUMIFS($F$2:F2681,$A$2:A2681,A2681)),"")</f>
        <v/>
      </c>
      <c r="I2681" s="109" t="str">
        <f t="shared" si="125"/>
        <v/>
      </c>
      <c r="J2681" s="113"/>
      <c r="K2681" s="90"/>
      <c r="L2681" s="73"/>
      <c r="M2681" s="69" t="str">
        <f>IF(C2681&lt;&gt;"",DailyLog!$S$3,"")</f>
        <v/>
      </c>
      <c r="N2681" s="56" t="str">
        <f t="shared" si="124"/>
        <v/>
      </c>
      <c r="O2681" s="53" t="str">
        <f>IF($B2681&lt;&gt;"",IF(ISNUMBER(_xlfn.XMATCH($B2681,Language!$A$6:$E$6)),0,IF(ISNUMBER(_xlfn.XMATCH($B2681,Language!$A$29:$E$29)),'Lista de Prestatarios'!$B$3,VLOOKUP(B2681,'Lista de Prestatarios'!$A$2:$B$500,2,FALSE))),"")</f>
        <v/>
      </c>
      <c r="P2681" s="58" t="str">
        <f>IF(B2681&lt;&gt;"",IF(OR(D2681&gt;0,G2681&gt;0),COUNTIF($B$2:B2681,B2681),COUNTIFS($B$2:B2681,B2681,$E$2:E2681,"&gt;0")),"")</f>
        <v/>
      </c>
    </row>
    <row r="2682" spans="1:16" x14ac:dyDescent="0.35">
      <c r="A2682" s="51" t="str">
        <f t="shared" si="123"/>
        <v/>
      </c>
      <c r="B2682" s="99"/>
      <c r="C2682" s="4"/>
      <c r="D2682" s="14"/>
      <c r="E2682" s="14"/>
      <c r="F2682" s="14"/>
      <c r="G2682" s="82"/>
      <c r="H2682" s="107" t="str">
        <f>IF(B2682&lt;&gt;"",IF(OR(O2682=0,O2682=999),"",SUMIFS($E$2:E2682,$A$2:A2682,A2682)-SUMIFS($F$2:F2682,$A$2:A2682,A2682)),"")</f>
        <v/>
      </c>
      <c r="I2682" s="109" t="str">
        <f t="shared" si="125"/>
        <v/>
      </c>
      <c r="J2682" s="113"/>
      <c r="K2682" s="90"/>
      <c r="L2682" s="73"/>
      <c r="M2682" s="69" t="str">
        <f>IF(C2682&lt;&gt;"",DailyLog!$S$3,"")</f>
        <v/>
      </c>
      <c r="N2682" s="56" t="str">
        <f t="shared" si="124"/>
        <v/>
      </c>
      <c r="O2682" s="53" t="str">
        <f>IF($B2682&lt;&gt;"",IF(ISNUMBER(_xlfn.XMATCH($B2682,Language!$A$6:$E$6)),0,IF(ISNUMBER(_xlfn.XMATCH($B2682,Language!$A$29:$E$29)),'Lista de Prestatarios'!$B$3,VLOOKUP(B2682,'Lista de Prestatarios'!$A$2:$B$500,2,FALSE))),"")</f>
        <v/>
      </c>
      <c r="P2682" s="58" t="str">
        <f>IF(B2682&lt;&gt;"",IF(OR(D2682&gt;0,G2682&gt;0),COUNTIF($B$2:B2682,B2682),COUNTIFS($B$2:B2682,B2682,$E$2:E2682,"&gt;0")),"")</f>
        <v/>
      </c>
    </row>
    <row r="2683" spans="1:16" x14ac:dyDescent="0.35">
      <c r="A2683" s="51" t="str">
        <f t="shared" si="123"/>
        <v/>
      </c>
      <c r="B2683" s="99"/>
      <c r="C2683" s="4"/>
      <c r="D2683" s="14"/>
      <c r="E2683" s="14"/>
      <c r="F2683" s="14"/>
      <c r="G2683" s="82"/>
      <c r="H2683" s="107" t="str">
        <f>IF(B2683&lt;&gt;"",IF(OR(O2683=0,O2683=999),"",SUMIFS($E$2:E2683,$A$2:A2683,A2683)-SUMIFS($F$2:F2683,$A$2:A2683,A2683)),"")</f>
        <v/>
      </c>
      <c r="I2683" s="109" t="str">
        <f t="shared" si="125"/>
        <v/>
      </c>
      <c r="J2683" s="113"/>
      <c r="K2683" s="90"/>
      <c r="L2683" s="73"/>
      <c r="M2683" s="69" t="str">
        <f>IF(C2683&lt;&gt;"",DailyLog!$S$3,"")</f>
        <v/>
      </c>
      <c r="N2683" s="56" t="str">
        <f t="shared" si="124"/>
        <v/>
      </c>
      <c r="O2683" s="53" t="str">
        <f>IF($B2683&lt;&gt;"",IF(ISNUMBER(_xlfn.XMATCH($B2683,Language!$A$6:$E$6)),0,IF(ISNUMBER(_xlfn.XMATCH($B2683,Language!$A$29:$E$29)),'Lista de Prestatarios'!$B$3,VLOOKUP(B2683,'Lista de Prestatarios'!$A$2:$B$500,2,FALSE))),"")</f>
        <v/>
      </c>
      <c r="P2683" s="58" t="str">
        <f>IF(B2683&lt;&gt;"",IF(OR(D2683&gt;0,G2683&gt;0),COUNTIF($B$2:B2683,B2683),COUNTIFS($B$2:B2683,B2683,$E$2:E2683,"&gt;0")),"")</f>
        <v/>
      </c>
    </row>
    <row r="2684" spans="1:16" x14ac:dyDescent="0.35">
      <c r="A2684" s="51" t="str">
        <f t="shared" si="123"/>
        <v/>
      </c>
      <c r="B2684" s="99"/>
      <c r="C2684" s="4"/>
      <c r="D2684" s="14"/>
      <c r="E2684" s="14"/>
      <c r="F2684" s="14"/>
      <c r="G2684" s="82"/>
      <c r="H2684" s="107" t="str">
        <f>IF(B2684&lt;&gt;"",IF(OR(O2684=0,O2684=999),"",SUMIFS($E$2:E2684,$A$2:A2684,A2684)-SUMIFS($F$2:F2684,$A$2:A2684,A2684)),"")</f>
        <v/>
      </c>
      <c r="I2684" s="109" t="str">
        <f t="shared" si="125"/>
        <v/>
      </c>
      <c r="J2684" s="113"/>
      <c r="K2684" s="90"/>
      <c r="L2684" s="73"/>
      <c r="M2684" s="69" t="str">
        <f>IF(C2684&lt;&gt;"",DailyLog!$S$3,"")</f>
        <v/>
      </c>
      <c r="N2684" s="56" t="str">
        <f t="shared" si="124"/>
        <v/>
      </c>
      <c r="O2684" s="53" t="str">
        <f>IF($B2684&lt;&gt;"",IF(ISNUMBER(_xlfn.XMATCH($B2684,Language!$A$6:$E$6)),0,IF(ISNUMBER(_xlfn.XMATCH($B2684,Language!$A$29:$E$29)),'Lista de Prestatarios'!$B$3,VLOOKUP(B2684,'Lista de Prestatarios'!$A$2:$B$500,2,FALSE))),"")</f>
        <v/>
      </c>
      <c r="P2684" s="58" t="str">
        <f>IF(B2684&lt;&gt;"",IF(OR(D2684&gt;0,G2684&gt;0),COUNTIF($B$2:B2684,B2684),COUNTIFS($B$2:B2684,B2684,$E$2:E2684,"&gt;0")),"")</f>
        <v/>
      </c>
    </row>
    <row r="2685" spans="1:16" x14ac:dyDescent="0.35">
      <c r="A2685" s="51" t="str">
        <f t="shared" si="123"/>
        <v/>
      </c>
      <c r="B2685" s="99"/>
      <c r="C2685" s="4"/>
      <c r="D2685" s="14"/>
      <c r="E2685" s="14"/>
      <c r="F2685" s="14"/>
      <c r="G2685" s="82"/>
      <c r="H2685" s="107" t="str">
        <f>IF(B2685&lt;&gt;"",IF(OR(O2685=0,O2685=999),"",SUMIFS($E$2:E2685,$A$2:A2685,A2685)-SUMIFS($F$2:F2685,$A$2:A2685,A2685)),"")</f>
        <v/>
      </c>
      <c r="I2685" s="109" t="str">
        <f t="shared" si="125"/>
        <v/>
      </c>
      <c r="J2685" s="113"/>
      <c r="K2685" s="90"/>
      <c r="L2685" s="73"/>
      <c r="M2685" s="69" t="str">
        <f>IF(C2685&lt;&gt;"",DailyLog!$S$3,"")</f>
        <v/>
      </c>
      <c r="N2685" s="56" t="str">
        <f t="shared" si="124"/>
        <v/>
      </c>
      <c r="O2685" s="53" t="str">
        <f>IF($B2685&lt;&gt;"",IF(ISNUMBER(_xlfn.XMATCH($B2685,Language!$A$6:$E$6)),0,IF(ISNUMBER(_xlfn.XMATCH($B2685,Language!$A$29:$E$29)),'Lista de Prestatarios'!$B$3,VLOOKUP(B2685,'Lista de Prestatarios'!$A$2:$B$500,2,FALSE))),"")</f>
        <v/>
      </c>
      <c r="P2685" s="58" t="str">
        <f>IF(B2685&lt;&gt;"",IF(OR(D2685&gt;0,G2685&gt;0),COUNTIF($B$2:B2685,B2685),COUNTIFS($B$2:B2685,B2685,$E$2:E2685,"&gt;0")),"")</f>
        <v/>
      </c>
    </row>
    <row r="2686" spans="1:16" x14ac:dyDescent="0.35">
      <c r="A2686" s="51" t="str">
        <f t="shared" si="123"/>
        <v/>
      </c>
      <c r="B2686" s="99"/>
      <c r="C2686" s="4"/>
      <c r="D2686" s="14"/>
      <c r="E2686" s="14"/>
      <c r="F2686" s="14"/>
      <c r="G2686" s="82"/>
      <c r="H2686" s="107" t="str">
        <f>IF(B2686&lt;&gt;"",IF(OR(O2686=0,O2686=999),"",SUMIFS($E$2:E2686,$A$2:A2686,A2686)-SUMIFS($F$2:F2686,$A$2:A2686,A2686)),"")</f>
        <v/>
      </c>
      <c r="I2686" s="109" t="str">
        <f t="shared" si="125"/>
        <v/>
      </c>
      <c r="J2686" s="113"/>
      <c r="K2686" s="90"/>
      <c r="L2686" s="73"/>
      <c r="M2686" s="69" t="str">
        <f>IF(C2686&lt;&gt;"",DailyLog!$S$3,"")</f>
        <v/>
      </c>
      <c r="N2686" s="56" t="str">
        <f t="shared" si="124"/>
        <v/>
      </c>
      <c r="O2686" s="53" t="str">
        <f>IF($B2686&lt;&gt;"",IF(ISNUMBER(_xlfn.XMATCH($B2686,Language!$A$6:$E$6)),0,IF(ISNUMBER(_xlfn.XMATCH($B2686,Language!$A$29:$E$29)),'Lista de Prestatarios'!$B$3,VLOOKUP(B2686,'Lista de Prestatarios'!$A$2:$B$500,2,FALSE))),"")</f>
        <v/>
      </c>
      <c r="P2686" s="58" t="str">
        <f>IF(B2686&lt;&gt;"",IF(OR(D2686&gt;0,G2686&gt;0),COUNTIF($B$2:B2686,B2686),COUNTIFS($B$2:B2686,B2686,$E$2:E2686,"&gt;0")),"")</f>
        <v/>
      </c>
    </row>
    <row r="2687" spans="1:16" x14ac:dyDescent="0.35">
      <c r="A2687" s="51" t="str">
        <f t="shared" si="123"/>
        <v/>
      </c>
      <c r="B2687" s="99"/>
      <c r="C2687" s="4"/>
      <c r="D2687" s="14"/>
      <c r="E2687" s="14"/>
      <c r="F2687" s="14"/>
      <c r="G2687" s="82"/>
      <c r="H2687" s="107" t="str">
        <f>IF(B2687&lt;&gt;"",IF(OR(O2687=0,O2687=999),"",SUMIFS($E$2:E2687,$A$2:A2687,A2687)-SUMIFS($F$2:F2687,$A$2:A2687,A2687)),"")</f>
        <v/>
      </c>
      <c r="I2687" s="109" t="str">
        <f t="shared" si="125"/>
        <v/>
      </c>
      <c r="J2687" s="113"/>
      <c r="K2687" s="90"/>
      <c r="L2687" s="73"/>
      <c r="M2687" s="69" t="str">
        <f>IF(C2687&lt;&gt;"",DailyLog!$S$3,"")</f>
        <v/>
      </c>
      <c r="N2687" s="56" t="str">
        <f t="shared" si="124"/>
        <v/>
      </c>
      <c r="O2687" s="53" t="str">
        <f>IF($B2687&lt;&gt;"",IF(ISNUMBER(_xlfn.XMATCH($B2687,Language!$A$6:$E$6)),0,IF(ISNUMBER(_xlfn.XMATCH($B2687,Language!$A$29:$E$29)),'Lista de Prestatarios'!$B$3,VLOOKUP(B2687,'Lista de Prestatarios'!$A$2:$B$500,2,FALSE))),"")</f>
        <v/>
      </c>
      <c r="P2687" s="58" t="str">
        <f>IF(B2687&lt;&gt;"",IF(OR(D2687&gt;0,G2687&gt;0),COUNTIF($B$2:B2687,B2687),COUNTIFS($B$2:B2687,B2687,$E$2:E2687,"&gt;0")),"")</f>
        <v/>
      </c>
    </row>
    <row r="2688" spans="1:16" x14ac:dyDescent="0.35">
      <c r="A2688" s="51" t="str">
        <f t="shared" si="123"/>
        <v/>
      </c>
      <c r="B2688" s="99"/>
      <c r="C2688" s="4"/>
      <c r="D2688" s="14"/>
      <c r="E2688" s="14"/>
      <c r="F2688" s="14"/>
      <c r="G2688" s="82"/>
      <c r="H2688" s="107" t="str">
        <f>IF(B2688&lt;&gt;"",IF(OR(O2688=0,O2688=999),"",SUMIFS($E$2:E2688,$A$2:A2688,A2688)-SUMIFS($F$2:F2688,$A$2:A2688,A2688)),"")</f>
        <v/>
      </c>
      <c r="I2688" s="109" t="str">
        <f t="shared" si="125"/>
        <v/>
      </c>
      <c r="J2688" s="113"/>
      <c r="K2688" s="90"/>
      <c r="L2688" s="73"/>
      <c r="M2688" s="69" t="str">
        <f>IF(C2688&lt;&gt;"",DailyLog!$S$3,"")</f>
        <v/>
      </c>
      <c r="N2688" s="56" t="str">
        <f t="shared" si="124"/>
        <v/>
      </c>
      <c r="O2688" s="53" t="str">
        <f>IF($B2688&lt;&gt;"",IF(ISNUMBER(_xlfn.XMATCH($B2688,Language!$A$6:$E$6)),0,IF(ISNUMBER(_xlfn.XMATCH($B2688,Language!$A$29:$E$29)),'Lista de Prestatarios'!$B$3,VLOOKUP(B2688,'Lista de Prestatarios'!$A$2:$B$500,2,FALSE))),"")</f>
        <v/>
      </c>
      <c r="P2688" s="58" t="str">
        <f>IF(B2688&lt;&gt;"",IF(OR(D2688&gt;0,G2688&gt;0),COUNTIF($B$2:B2688,B2688),COUNTIFS($B$2:B2688,B2688,$E$2:E2688,"&gt;0")),"")</f>
        <v/>
      </c>
    </row>
    <row r="2689" spans="1:16" x14ac:dyDescent="0.35">
      <c r="A2689" s="51" t="str">
        <f t="shared" si="123"/>
        <v/>
      </c>
      <c r="B2689" s="99"/>
      <c r="C2689" s="4"/>
      <c r="D2689" s="14"/>
      <c r="E2689" s="14"/>
      <c r="F2689" s="14"/>
      <c r="G2689" s="82"/>
      <c r="H2689" s="107" t="str">
        <f>IF(B2689&lt;&gt;"",IF(OR(O2689=0,O2689=999),"",SUMIFS($E$2:E2689,$A$2:A2689,A2689)-SUMIFS($F$2:F2689,$A$2:A2689,A2689)),"")</f>
        <v/>
      </c>
      <c r="I2689" s="109" t="str">
        <f t="shared" si="125"/>
        <v/>
      </c>
      <c r="J2689" s="113"/>
      <c r="K2689" s="90"/>
      <c r="L2689" s="73"/>
      <c r="M2689" s="69" t="str">
        <f>IF(C2689&lt;&gt;"",DailyLog!$S$3,"")</f>
        <v/>
      </c>
      <c r="N2689" s="56" t="str">
        <f t="shared" si="124"/>
        <v/>
      </c>
      <c r="O2689" s="53" t="str">
        <f>IF($B2689&lt;&gt;"",IF(ISNUMBER(_xlfn.XMATCH($B2689,Language!$A$6:$E$6)),0,IF(ISNUMBER(_xlfn.XMATCH($B2689,Language!$A$29:$E$29)),'Lista de Prestatarios'!$B$3,VLOOKUP(B2689,'Lista de Prestatarios'!$A$2:$B$500,2,FALSE))),"")</f>
        <v/>
      </c>
      <c r="P2689" s="58" t="str">
        <f>IF(B2689&lt;&gt;"",IF(OR(D2689&gt;0,G2689&gt;0),COUNTIF($B$2:B2689,B2689),COUNTIFS($B$2:B2689,B2689,$E$2:E2689,"&gt;0")),"")</f>
        <v/>
      </c>
    </row>
    <row r="2690" spans="1:16" x14ac:dyDescent="0.35">
      <c r="A2690" s="51" t="str">
        <f t="shared" ref="A2690:A2753" si="126">IF(B2690&lt;&gt;"",O2690&amp;"."&amp;P2690,"")</f>
        <v/>
      </c>
      <c r="B2690" s="99"/>
      <c r="C2690" s="4"/>
      <c r="D2690" s="14"/>
      <c r="E2690" s="14"/>
      <c r="F2690" s="14"/>
      <c r="G2690" s="82"/>
      <c r="H2690" s="107" t="str">
        <f>IF(B2690&lt;&gt;"",IF(OR(O2690=0,O2690=999),"",SUMIFS($E$2:E2690,$A$2:A2690,A2690)-SUMIFS($F$2:F2690,$A$2:A2690,A2690)),"")</f>
        <v/>
      </c>
      <c r="I2690" s="109" t="str">
        <f t="shared" si="125"/>
        <v/>
      </c>
      <c r="J2690" s="113"/>
      <c r="K2690" s="90"/>
      <c r="L2690" s="73"/>
      <c r="M2690" s="69" t="str">
        <f>IF(C2690&lt;&gt;"",DailyLog!$S$3,"")</f>
        <v/>
      </c>
      <c r="N2690" s="56" t="str">
        <f t="shared" ref="N2690:N2753" si="127">IF(B2690&lt;&gt;"",COUNT(D2690:G2690),"")</f>
        <v/>
      </c>
      <c r="O2690" s="53" t="str">
        <f>IF($B2690&lt;&gt;"",IF(ISNUMBER(_xlfn.XMATCH($B2690,Language!$A$6:$E$6)),0,IF(ISNUMBER(_xlfn.XMATCH($B2690,Language!$A$29:$E$29)),'Lista de Prestatarios'!$B$3,VLOOKUP(B2690,'Lista de Prestatarios'!$A$2:$B$500,2,FALSE))),"")</f>
        <v/>
      </c>
      <c r="P2690" s="58" t="str">
        <f>IF(B2690&lt;&gt;"",IF(OR(D2690&gt;0,G2690&gt;0),COUNTIF($B$2:B2690,B2690),COUNTIFS($B$2:B2690,B2690,$E$2:E2690,"&gt;0")),"")</f>
        <v/>
      </c>
    </row>
    <row r="2691" spans="1:16" x14ac:dyDescent="0.35">
      <c r="A2691" s="51" t="str">
        <f t="shared" si="126"/>
        <v/>
      </c>
      <c r="B2691" s="99"/>
      <c r="C2691" s="4"/>
      <c r="D2691" s="14"/>
      <c r="E2691" s="14"/>
      <c r="F2691" s="14"/>
      <c r="G2691" s="82"/>
      <c r="H2691" s="107" t="str">
        <f>IF(B2691&lt;&gt;"",IF(OR(O2691=0,O2691=999),"",SUMIFS($E$2:E2691,$A$2:A2691,A2691)-SUMIFS($F$2:F2691,$A$2:A2691,A2691)),"")</f>
        <v/>
      </c>
      <c r="I2691" s="109" t="str">
        <f t="shared" si="125"/>
        <v/>
      </c>
      <c r="J2691" s="113"/>
      <c r="K2691" s="90"/>
      <c r="L2691" s="73"/>
      <c r="M2691" s="69" t="str">
        <f>IF(C2691&lt;&gt;"",DailyLog!$S$3,"")</f>
        <v/>
      </c>
      <c r="N2691" s="56" t="str">
        <f t="shared" si="127"/>
        <v/>
      </c>
      <c r="O2691" s="53" t="str">
        <f>IF($B2691&lt;&gt;"",IF(ISNUMBER(_xlfn.XMATCH($B2691,Language!$A$6:$E$6)),0,IF(ISNUMBER(_xlfn.XMATCH($B2691,Language!$A$29:$E$29)),'Lista de Prestatarios'!$B$3,VLOOKUP(B2691,'Lista de Prestatarios'!$A$2:$B$500,2,FALSE))),"")</f>
        <v/>
      </c>
      <c r="P2691" s="58" t="str">
        <f>IF(B2691&lt;&gt;"",IF(OR(D2691&gt;0,G2691&gt;0),COUNTIF($B$2:B2691,B2691),COUNTIFS($B$2:B2691,B2691,$E$2:E2691,"&gt;0")),"")</f>
        <v/>
      </c>
    </row>
    <row r="2692" spans="1:16" x14ac:dyDescent="0.35">
      <c r="A2692" s="51" t="str">
        <f t="shared" si="126"/>
        <v/>
      </c>
      <c r="B2692" s="99"/>
      <c r="C2692" s="4"/>
      <c r="D2692" s="14"/>
      <c r="E2692" s="14"/>
      <c r="F2692" s="14"/>
      <c r="G2692" s="82"/>
      <c r="H2692" s="107" t="str">
        <f>IF(B2692&lt;&gt;"",IF(OR(O2692=0,O2692=999),"",SUMIFS($E$2:E2692,$A$2:A2692,A2692)-SUMIFS($F$2:F2692,$A$2:A2692,A2692)),"")</f>
        <v/>
      </c>
      <c r="I2692" s="109" t="str">
        <f t="shared" ref="I2692:I2755" si="128">IF(B2692&lt;&gt;"",I2691+D2692-E2692+F2692-G2692,"")</f>
        <v/>
      </c>
      <c r="J2692" s="113"/>
      <c r="K2692" s="90"/>
      <c r="L2692" s="73"/>
      <c r="M2692" s="69" t="str">
        <f>IF(C2692&lt;&gt;"",DailyLog!$S$3,"")</f>
        <v/>
      </c>
      <c r="N2692" s="56" t="str">
        <f t="shared" si="127"/>
        <v/>
      </c>
      <c r="O2692" s="53" t="str">
        <f>IF($B2692&lt;&gt;"",IF(ISNUMBER(_xlfn.XMATCH($B2692,Language!$A$6:$E$6)),0,IF(ISNUMBER(_xlfn.XMATCH($B2692,Language!$A$29:$E$29)),'Lista de Prestatarios'!$B$3,VLOOKUP(B2692,'Lista de Prestatarios'!$A$2:$B$500,2,FALSE))),"")</f>
        <v/>
      </c>
      <c r="P2692" s="58" t="str">
        <f>IF(B2692&lt;&gt;"",IF(OR(D2692&gt;0,G2692&gt;0),COUNTIF($B$2:B2692,B2692),COUNTIFS($B$2:B2692,B2692,$E$2:E2692,"&gt;0")),"")</f>
        <v/>
      </c>
    </row>
    <row r="2693" spans="1:16" x14ac:dyDescent="0.35">
      <c r="A2693" s="51" t="str">
        <f t="shared" si="126"/>
        <v/>
      </c>
      <c r="B2693" s="99"/>
      <c r="C2693" s="4"/>
      <c r="D2693" s="14"/>
      <c r="E2693" s="14"/>
      <c r="F2693" s="14"/>
      <c r="G2693" s="82"/>
      <c r="H2693" s="107" t="str">
        <f>IF(B2693&lt;&gt;"",IF(OR(O2693=0,O2693=999),"",SUMIFS($E$2:E2693,$A$2:A2693,A2693)-SUMIFS($F$2:F2693,$A$2:A2693,A2693)),"")</f>
        <v/>
      </c>
      <c r="I2693" s="109" t="str">
        <f t="shared" si="128"/>
        <v/>
      </c>
      <c r="J2693" s="113"/>
      <c r="K2693" s="90"/>
      <c r="L2693" s="73"/>
      <c r="M2693" s="69" t="str">
        <f>IF(C2693&lt;&gt;"",DailyLog!$S$3,"")</f>
        <v/>
      </c>
      <c r="N2693" s="56" t="str">
        <f t="shared" si="127"/>
        <v/>
      </c>
      <c r="O2693" s="53" t="str">
        <f>IF($B2693&lt;&gt;"",IF(ISNUMBER(_xlfn.XMATCH($B2693,Language!$A$6:$E$6)),0,IF(ISNUMBER(_xlfn.XMATCH($B2693,Language!$A$29:$E$29)),'Lista de Prestatarios'!$B$3,VLOOKUP(B2693,'Lista de Prestatarios'!$A$2:$B$500,2,FALSE))),"")</f>
        <v/>
      </c>
      <c r="P2693" s="58" t="str">
        <f>IF(B2693&lt;&gt;"",IF(OR(D2693&gt;0,G2693&gt;0),COUNTIF($B$2:B2693,B2693),COUNTIFS($B$2:B2693,B2693,$E$2:E2693,"&gt;0")),"")</f>
        <v/>
      </c>
    </row>
    <row r="2694" spans="1:16" x14ac:dyDescent="0.35">
      <c r="A2694" s="51" t="str">
        <f t="shared" si="126"/>
        <v/>
      </c>
      <c r="B2694" s="99"/>
      <c r="C2694" s="4"/>
      <c r="D2694" s="14"/>
      <c r="E2694" s="14"/>
      <c r="F2694" s="14"/>
      <c r="G2694" s="82"/>
      <c r="H2694" s="107" t="str">
        <f>IF(B2694&lt;&gt;"",IF(OR(O2694=0,O2694=999),"",SUMIFS($E$2:E2694,$A$2:A2694,A2694)-SUMIFS($F$2:F2694,$A$2:A2694,A2694)),"")</f>
        <v/>
      </c>
      <c r="I2694" s="109" t="str">
        <f t="shared" si="128"/>
        <v/>
      </c>
      <c r="J2694" s="113"/>
      <c r="K2694" s="90"/>
      <c r="L2694" s="73"/>
      <c r="M2694" s="69" t="str">
        <f>IF(C2694&lt;&gt;"",DailyLog!$S$3,"")</f>
        <v/>
      </c>
      <c r="N2694" s="56" t="str">
        <f t="shared" si="127"/>
        <v/>
      </c>
      <c r="O2694" s="53" t="str">
        <f>IF($B2694&lt;&gt;"",IF(ISNUMBER(_xlfn.XMATCH($B2694,Language!$A$6:$E$6)),0,IF(ISNUMBER(_xlfn.XMATCH($B2694,Language!$A$29:$E$29)),'Lista de Prestatarios'!$B$3,VLOOKUP(B2694,'Lista de Prestatarios'!$A$2:$B$500,2,FALSE))),"")</f>
        <v/>
      </c>
      <c r="P2694" s="58" t="str">
        <f>IF(B2694&lt;&gt;"",IF(OR(D2694&gt;0,G2694&gt;0),COUNTIF($B$2:B2694,B2694),COUNTIFS($B$2:B2694,B2694,$E$2:E2694,"&gt;0")),"")</f>
        <v/>
      </c>
    </row>
    <row r="2695" spans="1:16" x14ac:dyDescent="0.35">
      <c r="A2695" s="51" t="str">
        <f t="shared" si="126"/>
        <v/>
      </c>
      <c r="B2695" s="99"/>
      <c r="C2695" s="4"/>
      <c r="D2695" s="14"/>
      <c r="E2695" s="14"/>
      <c r="F2695" s="14"/>
      <c r="G2695" s="82"/>
      <c r="H2695" s="107" t="str">
        <f>IF(B2695&lt;&gt;"",IF(OR(O2695=0,O2695=999),"",SUMIFS($E$2:E2695,$A$2:A2695,A2695)-SUMIFS($F$2:F2695,$A$2:A2695,A2695)),"")</f>
        <v/>
      </c>
      <c r="I2695" s="109" t="str">
        <f t="shared" si="128"/>
        <v/>
      </c>
      <c r="J2695" s="113"/>
      <c r="K2695" s="90"/>
      <c r="L2695" s="73"/>
      <c r="M2695" s="69" t="str">
        <f>IF(C2695&lt;&gt;"",DailyLog!$S$3,"")</f>
        <v/>
      </c>
      <c r="N2695" s="56" t="str">
        <f t="shared" si="127"/>
        <v/>
      </c>
      <c r="O2695" s="53" t="str">
        <f>IF($B2695&lt;&gt;"",IF(ISNUMBER(_xlfn.XMATCH($B2695,Language!$A$6:$E$6)),0,IF(ISNUMBER(_xlfn.XMATCH($B2695,Language!$A$29:$E$29)),'Lista de Prestatarios'!$B$3,VLOOKUP(B2695,'Lista de Prestatarios'!$A$2:$B$500,2,FALSE))),"")</f>
        <v/>
      </c>
      <c r="P2695" s="58" t="str">
        <f>IF(B2695&lt;&gt;"",IF(OR(D2695&gt;0,G2695&gt;0),COUNTIF($B$2:B2695,B2695),COUNTIFS($B$2:B2695,B2695,$E$2:E2695,"&gt;0")),"")</f>
        <v/>
      </c>
    </row>
    <row r="2696" spans="1:16" x14ac:dyDescent="0.35">
      <c r="A2696" s="51" t="str">
        <f t="shared" si="126"/>
        <v/>
      </c>
      <c r="B2696" s="99"/>
      <c r="C2696" s="4"/>
      <c r="D2696" s="14"/>
      <c r="E2696" s="14"/>
      <c r="F2696" s="14"/>
      <c r="G2696" s="82"/>
      <c r="H2696" s="107" t="str">
        <f>IF(B2696&lt;&gt;"",IF(OR(O2696=0,O2696=999),"",SUMIFS($E$2:E2696,$A$2:A2696,A2696)-SUMIFS($F$2:F2696,$A$2:A2696,A2696)),"")</f>
        <v/>
      </c>
      <c r="I2696" s="109" t="str">
        <f t="shared" si="128"/>
        <v/>
      </c>
      <c r="J2696" s="113"/>
      <c r="K2696" s="90"/>
      <c r="L2696" s="73"/>
      <c r="M2696" s="69" t="str">
        <f>IF(C2696&lt;&gt;"",DailyLog!$S$3,"")</f>
        <v/>
      </c>
      <c r="N2696" s="56" t="str">
        <f t="shared" si="127"/>
        <v/>
      </c>
      <c r="O2696" s="53" t="str">
        <f>IF($B2696&lt;&gt;"",IF(ISNUMBER(_xlfn.XMATCH($B2696,Language!$A$6:$E$6)),0,IF(ISNUMBER(_xlfn.XMATCH($B2696,Language!$A$29:$E$29)),'Lista de Prestatarios'!$B$3,VLOOKUP(B2696,'Lista de Prestatarios'!$A$2:$B$500,2,FALSE))),"")</f>
        <v/>
      </c>
      <c r="P2696" s="58" t="str">
        <f>IF(B2696&lt;&gt;"",IF(OR(D2696&gt;0,G2696&gt;0),COUNTIF($B$2:B2696,B2696),COUNTIFS($B$2:B2696,B2696,$E$2:E2696,"&gt;0")),"")</f>
        <v/>
      </c>
    </row>
    <row r="2697" spans="1:16" x14ac:dyDescent="0.35">
      <c r="A2697" s="51" t="str">
        <f t="shared" si="126"/>
        <v/>
      </c>
      <c r="B2697" s="99"/>
      <c r="C2697" s="4"/>
      <c r="D2697" s="14"/>
      <c r="E2697" s="14"/>
      <c r="F2697" s="14"/>
      <c r="G2697" s="82"/>
      <c r="H2697" s="107" t="str">
        <f>IF(B2697&lt;&gt;"",IF(OR(O2697=0,O2697=999),"",SUMIFS($E$2:E2697,$A$2:A2697,A2697)-SUMIFS($F$2:F2697,$A$2:A2697,A2697)),"")</f>
        <v/>
      </c>
      <c r="I2697" s="109" t="str">
        <f t="shared" si="128"/>
        <v/>
      </c>
      <c r="J2697" s="113"/>
      <c r="K2697" s="90"/>
      <c r="L2697" s="73"/>
      <c r="M2697" s="69" t="str">
        <f>IF(C2697&lt;&gt;"",DailyLog!$S$3,"")</f>
        <v/>
      </c>
      <c r="N2697" s="56" t="str">
        <f t="shared" si="127"/>
        <v/>
      </c>
      <c r="O2697" s="53" t="str">
        <f>IF($B2697&lt;&gt;"",IF(ISNUMBER(_xlfn.XMATCH($B2697,Language!$A$6:$E$6)),0,IF(ISNUMBER(_xlfn.XMATCH($B2697,Language!$A$29:$E$29)),'Lista de Prestatarios'!$B$3,VLOOKUP(B2697,'Lista de Prestatarios'!$A$2:$B$500,2,FALSE))),"")</f>
        <v/>
      </c>
      <c r="P2697" s="58" t="str">
        <f>IF(B2697&lt;&gt;"",IF(OR(D2697&gt;0,G2697&gt;0),COUNTIF($B$2:B2697,B2697),COUNTIFS($B$2:B2697,B2697,$E$2:E2697,"&gt;0")),"")</f>
        <v/>
      </c>
    </row>
    <row r="2698" spans="1:16" x14ac:dyDescent="0.35">
      <c r="A2698" s="51" t="str">
        <f t="shared" si="126"/>
        <v/>
      </c>
      <c r="B2698" s="99"/>
      <c r="C2698" s="4"/>
      <c r="D2698" s="14"/>
      <c r="E2698" s="14"/>
      <c r="F2698" s="14"/>
      <c r="G2698" s="82"/>
      <c r="H2698" s="107" t="str">
        <f>IF(B2698&lt;&gt;"",IF(OR(O2698=0,O2698=999),"",SUMIFS($E$2:E2698,$A$2:A2698,A2698)-SUMIFS($F$2:F2698,$A$2:A2698,A2698)),"")</f>
        <v/>
      </c>
      <c r="I2698" s="109" t="str">
        <f t="shared" si="128"/>
        <v/>
      </c>
      <c r="J2698" s="113"/>
      <c r="K2698" s="90"/>
      <c r="L2698" s="73"/>
      <c r="M2698" s="69" t="str">
        <f>IF(C2698&lt;&gt;"",DailyLog!$S$3,"")</f>
        <v/>
      </c>
      <c r="N2698" s="56" t="str">
        <f t="shared" si="127"/>
        <v/>
      </c>
      <c r="O2698" s="53" t="str">
        <f>IF($B2698&lt;&gt;"",IF(ISNUMBER(_xlfn.XMATCH($B2698,Language!$A$6:$E$6)),0,IF(ISNUMBER(_xlfn.XMATCH($B2698,Language!$A$29:$E$29)),'Lista de Prestatarios'!$B$3,VLOOKUP(B2698,'Lista de Prestatarios'!$A$2:$B$500,2,FALSE))),"")</f>
        <v/>
      </c>
      <c r="P2698" s="58" t="str">
        <f>IF(B2698&lt;&gt;"",IF(OR(D2698&gt;0,G2698&gt;0),COUNTIF($B$2:B2698,B2698),COUNTIFS($B$2:B2698,B2698,$E$2:E2698,"&gt;0")),"")</f>
        <v/>
      </c>
    </row>
    <row r="2699" spans="1:16" x14ac:dyDescent="0.35">
      <c r="A2699" s="51" t="str">
        <f t="shared" si="126"/>
        <v/>
      </c>
      <c r="B2699" s="99"/>
      <c r="C2699" s="4"/>
      <c r="D2699" s="14"/>
      <c r="E2699" s="14"/>
      <c r="F2699" s="14"/>
      <c r="G2699" s="82"/>
      <c r="H2699" s="107" t="str">
        <f>IF(B2699&lt;&gt;"",IF(OR(O2699=0,O2699=999),"",SUMIFS($E$2:E2699,$A$2:A2699,A2699)-SUMIFS($F$2:F2699,$A$2:A2699,A2699)),"")</f>
        <v/>
      </c>
      <c r="I2699" s="109" t="str">
        <f t="shared" si="128"/>
        <v/>
      </c>
      <c r="J2699" s="113"/>
      <c r="K2699" s="90"/>
      <c r="L2699" s="73"/>
      <c r="M2699" s="69" t="str">
        <f>IF(C2699&lt;&gt;"",DailyLog!$S$3,"")</f>
        <v/>
      </c>
      <c r="N2699" s="56" t="str">
        <f t="shared" si="127"/>
        <v/>
      </c>
      <c r="O2699" s="53" t="str">
        <f>IF($B2699&lt;&gt;"",IF(ISNUMBER(_xlfn.XMATCH($B2699,Language!$A$6:$E$6)),0,IF(ISNUMBER(_xlfn.XMATCH($B2699,Language!$A$29:$E$29)),'Lista de Prestatarios'!$B$3,VLOOKUP(B2699,'Lista de Prestatarios'!$A$2:$B$500,2,FALSE))),"")</f>
        <v/>
      </c>
      <c r="P2699" s="58" t="str">
        <f>IF(B2699&lt;&gt;"",IF(OR(D2699&gt;0,G2699&gt;0),COUNTIF($B$2:B2699,B2699),COUNTIFS($B$2:B2699,B2699,$E$2:E2699,"&gt;0")),"")</f>
        <v/>
      </c>
    </row>
    <row r="2700" spans="1:16" x14ac:dyDescent="0.35">
      <c r="A2700" s="51" t="str">
        <f t="shared" si="126"/>
        <v/>
      </c>
      <c r="B2700" s="99"/>
      <c r="C2700" s="4"/>
      <c r="D2700" s="14"/>
      <c r="E2700" s="14"/>
      <c r="F2700" s="14"/>
      <c r="G2700" s="82"/>
      <c r="H2700" s="107" t="str">
        <f>IF(B2700&lt;&gt;"",IF(OR(O2700=0,O2700=999),"",SUMIFS($E$2:E2700,$A$2:A2700,A2700)-SUMIFS($F$2:F2700,$A$2:A2700,A2700)),"")</f>
        <v/>
      </c>
      <c r="I2700" s="109" t="str">
        <f t="shared" si="128"/>
        <v/>
      </c>
      <c r="J2700" s="113"/>
      <c r="K2700" s="90"/>
      <c r="L2700" s="73"/>
      <c r="M2700" s="69" t="str">
        <f>IF(C2700&lt;&gt;"",DailyLog!$S$3,"")</f>
        <v/>
      </c>
      <c r="N2700" s="56" t="str">
        <f t="shared" si="127"/>
        <v/>
      </c>
      <c r="O2700" s="53" t="str">
        <f>IF($B2700&lt;&gt;"",IF(ISNUMBER(_xlfn.XMATCH($B2700,Language!$A$6:$E$6)),0,IF(ISNUMBER(_xlfn.XMATCH($B2700,Language!$A$29:$E$29)),'Lista de Prestatarios'!$B$3,VLOOKUP(B2700,'Lista de Prestatarios'!$A$2:$B$500,2,FALSE))),"")</f>
        <v/>
      </c>
      <c r="P2700" s="58" t="str">
        <f>IF(B2700&lt;&gt;"",IF(OR(D2700&gt;0,G2700&gt;0),COUNTIF($B$2:B2700,B2700),COUNTIFS($B$2:B2700,B2700,$E$2:E2700,"&gt;0")),"")</f>
        <v/>
      </c>
    </row>
    <row r="2701" spans="1:16" x14ac:dyDescent="0.35">
      <c r="A2701" s="51" t="str">
        <f t="shared" si="126"/>
        <v/>
      </c>
      <c r="B2701" s="99"/>
      <c r="C2701" s="4"/>
      <c r="D2701" s="14"/>
      <c r="E2701" s="14"/>
      <c r="F2701" s="14"/>
      <c r="G2701" s="82"/>
      <c r="H2701" s="107" t="str">
        <f>IF(B2701&lt;&gt;"",IF(OR(O2701=0,O2701=999),"",SUMIFS($E$2:E2701,$A$2:A2701,A2701)-SUMIFS($F$2:F2701,$A$2:A2701,A2701)),"")</f>
        <v/>
      </c>
      <c r="I2701" s="109" t="str">
        <f t="shared" si="128"/>
        <v/>
      </c>
      <c r="J2701" s="113"/>
      <c r="K2701" s="90"/>
      <c r="L2701" s="73"/>
      <c r="M2701" s="69" t="str">
        <f>IF(C2701&lt;&gt;"",DailyLog!$S$3,"")</f>
        <v/>
      </c>
      <c r="N2701" s="56" t="str">
        <f t="shared" si="127"/>
        <v/>
      </c>
      <c r="O2701" s="53" t="str">
        <f>IF($B2701&lt;&gt;"",IF(ISNUMBER(_xlfn.XMATCH($B2701,Language!$A$6:$E$6)),0,IF(ISNUMBER(_xlfn.XMATCH($B2701,Language!$A$29:$E$29)),'Lista de Prestatarios'!$B$3,VLOOKUP(B2701,'Lista de Prestatarios'!$A$2:$B$500,2,FALSE))),"")</f>
        <v/>
      </c>
      <c r="P2701" s="58" t="str">
        <f>IF(B2701&lt;&gt;"",IF(OR(D2701&gt;0,G2701&gt;0),COUNTIF($B$2:B2701,B2701),COUNTIFS($B$2:B2701,B2701,$E$2:E2701,"&gt;0")),"")</f>
        <v/>
      </c>
    </row>
    <row r="2702" spans="1:16" x14ac:dyDescent="0.35">
      <c r="A2702" s="51" t="str">
        <f t="shared" si="126"/>
        <v/>
      </c>
      <c r="B2702" s="99"/>
      <c r="C2702" s="4"/>
      <c r="D2702" s="14"/>
      <c r="E2702" s="14"/>
      <c r="F2702" s="14"/>
      <c r="G2702" s="82"/>
      <c r="H2702" s="107" t="str">
        <f>IF(B2702&lt;&gt;"",IF(OR(O2702=0,O2702=999),"",SUMIFS($E$2:E2702,$A$2:A2702,A2702)-SUMIFS($F$2:F2702,$A$2:A2702,A2702)),"")</f>
        <v/>
      </c>
      <c r="I2702" s="109" t="str">
        <f t="shared" si="128"/>
        <v/>
      </c>
      <c r="J2702" s="113"/>
      <c r="K2702" s="90"/>
      <c r="L2702" s="73"/>
      <c r="M2702" s="69" t="str">
        <f>IF(C2702&lt;&gt;"",DailyLog!$S$3,"")</f>
        <v/>
      </c>
      <c r="N2702" s="56" t="str">
        <f t="shared" si="127"/>
        <v/>
      </c>
      <c r="O2702" s="53" t="str">
        <f>IF($B2702&lt;&gt;"",IF(ISNUMBER(_xlfn.XMATCH($B2702,Language!$A$6:$E$6)),0,IF(ISNUMBER(_xlfn.XMATCH($B2702,Language!$A$29:$E$29)),'Lista de Prestatarios'!$B$3,VLOOKUP(B2702,'Lista de Prestatarios'!$A$2:$B$500,2,FALSE))),"")</f>
        <v/>
      </c>
      <c r="P2702" s="58" t="str">
        <f>IF(B2702&lt;&gt;"",IF(OR(D2702&gt;0,G2702&gt;0),COUNTIF($B$2:B2702,B2702),COUNTIFS($B$2:B2702,B2702,$E$2:E2702,"&gt;0")),"")</f>
        <v/>
      </c>
    </row>
    <row r="2703" spans="1:16" x14ac:dyDescent="0.35">
      <c r="A2703" s="51" t="str">
        <f t="shared" si="126"/>
        <v/>
      </c>
      <c r="B2703" s="99"/>
      <c r="C2703" s="4"/>
      <c r="D2703" s="14"/>
      <c r="E2703" s="14"/>
      <c r="F2703" s="14"/>
      <c r="G2703" s="82"/>
      <c r="H2703" s="107" t="str">
        <f>IF(B2703&lt;&gt;"",IF(OR(O2703=0,O2703=999),"",SUMIFS($E$2:E2703,$A$2:A2703,A2703)-SUMIFS($F$2:F2703,$A$2:A2703,A2703)),"")</f>
        <v/>
      </c>
      <c r="I2703" s="109" t="str">
        <f t="shared" si="128"/>
        <v/>
      </c>
      <c r="J2703" s="113"/>
      <c r="K2703" s="90"/>
      <c r="L2703" s="73"/>
      <c r="M2703" s="69" t="str">
        <f>IF(C2703&lt;&gt;"",DailyLog!$S$3,"")</f>
        <v/>
      </c>
      <c r="N2703" s="56" t="str">
        <f t="shared" si="127"/>
        <v/>
      </c>
      <c r="O2703" s="53" t="str">
        <f>IF($B2703&lt;&gt;"",IF(ISNUMBER(_xlfn.XMATCH($B2703,Language!$A$6:$E$6)),0,IF(ISNUMBER(_xlfn.XMATCH($B2703,Language!$A$29:$E$29)),'Lista de Prestatarios'!$B$3,VLOOKUP(B2703,'Lista de Prestatarios'!$A$2:$B$500,2,FALSE))),"")</f>
        <v/>
      </c>
      <c r="P2703" s="58" t="str">
        <f>IF(B2703&lt;&gt;"",IF(OR(D2703&gt;0,G2703&gt;0),COUNTIF($B$2:B2703,B2703),COUNTIFS($B$2:B2703,B2703,$E$2:E2703,"&gt;0")),"")</f>
        <v/>
      </c>
    </row>
    <row r="2704" spans="1:16" x14ac:dyDescent="0.35">
      <c r="A2704" s="51" t="str">
        <f t="shared" si="126"/>
        <v/>
      </c>
      <c r="B2704" s="99"/>
      <c r="C2704" s="4"/>
      <c r="D2704" s="14"/>
      <c r="E2704" s="14"/>
      <c r="F2704" s="14"/>
      <c r="G2704" s="82"/>
      <c r="H2704" s="107" t="str">
        <f>IF(B2704&lt;&gt;"",IF(OR(O2704=0,O2704=999),"",SUMIFS($E$2:E2704,$A$2:A2704,A2704)-SUMIFS($F$2:F2704,$A$2:A2704,A2704)),"")</f>
        <v/>
      </c>
      <c r="I2704" s="109" t="str">
        <f t="shared" si="128"/>
        <v/>
      </c>
      <c r="J2704" s="113"/>
      <c r="K2704" s="90"/>
      <c r="L2704" s="73"/>
      <c r="M2704" s="69" t="str">
        <f>IF(C2704&lt;&gt;"",DailyLog!$S$3,"")</f>
        <v/>
      </c>
      <c r="N2704" s="56" t="str">
        <f t="shared" si="127"/>
        <v/>
      </c>
      <c r="O2704" s="53" t="str">
        <f>IF($B2704&lt;&gt;"",IF(ISNUMBER(_xlfn.XMATCH($B2704,Language!$A$6:$E$6)),0,IF(ISNUMBER(_xlfn.XMATCH($B2704,Language!$A$29:$E$29)),'Lista de Prestatarios'!$B$3,VLOOKUP(B2704,'Lista de Prestatarios'!$A$2:$B$500,2,FALSE))),"")</f>
        <v/>
      </c>
      <c r="P2704" s="58" t="str">
        <f>IF(B2704&lt;&gt;"",IF(OR(D2704&gt;0,G2704&gt;0),COUNTIF($B$2:B2704,B2704),COUNTIFS($B$2:B2704,B2704,$E$2:E2704,"&gt;0")),"")</f>
        <v/>
      </c>
    </row>
    <row r="2705" spans="1:16" x14ac:dyDescent="0.35">
      <c r="A2705" s="51" t="str">
        <f t="shared" si="126"/>
        <v/>
      </c>
      <c r="B2705" s="99"/>
      <c r="C2705" s="4"/>
      <c r="D2705" s="14"/>
      <c r="E2705" s="14"/>
      <c r="F2705" s="14"/>
      <c r="G2705" s="82"/>
      <c r="H2705" s="107" t="str">
        <f>IF(B2705&lt;&gt;"",IF(OR(O2705=0,O2705=999),"",SUMIFS($E$2:E2705,$A$2:A2705,A2705)-SUMIFS($F$2:F2705,$A$2:A2705,A2705)),"")</f>
        <v/>
      </c>
      <c r="I2705" s="109" t="str">
        <f t="shared" si="128"/>
        <v/>
      </c>
      <c r="J2705" s="113"/>
      <c r="K2705" s="90"/>
      <c r="L2705" s="73"/>
      <c r="M2705" s="69" t="str">
        <f>IF(C2705&lt;&gt;"",DailyLog!$S$3,"")</f>
        <v/>
      </c>
      <c r="N2705" s="56" t="str">
        <f t="shared" si="127"/>
        <v/>
      </c>
      <c r="O2705" s="53" t="str">
        <f>IF($B2705&lt;&gt;"",IF(ISNUMBER(_xlfn.XMATCH($B2705,Language!$A$6:$E$6)),0,IF(ISNUMBER(_xlfn.XMATCH($B2705,Language!$A$29:$E$29)),'Lista de Prestatarios'!$B$3,VLOOKUP(B2705,'Lista de Prestatarios'!$A$2:$B$500,2,FALSE))),"")</f>
        <v/>
      </c>
      <c r="P2705" s="58" t="str">
        <f>IF(B2705&lt;&gt;"",IF(OR(D2705&gt;0,G2705&gt;0),COUNTIF($B$2:B2705,B2705),COUNTIFS($B$2:B2705,B2705,$E$2:E2705,"&gt;0")),"")</f>
        <v/>
      </c>
    </row>
    <row r="2706" spans="1:16" x14ac:dyDescent="0.35">
      <c r="A2706" s="51" t="str">
        <f t="shared" si="126"/>
        <v/>
      </c>
      <c r="B2706" s="99"/>
      <c r="C2706" s="4"/>
      <c r="D2706" s="14"/>
      <c r="E2706" s="14"/>
      <c r="F2706" s="14"/>
      <c r="G2706" s="82"/>
      <c r="H2706" s="107" t="str">
        <f>IF(B2706&lt;&gt;"",IF(OR(O2706=0,O2706=999),"",SUMIFS($E$2:E2706,$A$2:A2706,A2706)-SUMIFS($F$2:F2706,$A$2:A2706,A2706)),"")</f>
        <v/>
      </c>
      <c r="I2706" s="109" t="str">
        <f t="shared" si="128"/>
        <v/>
      </c>
      <c r="J2706" s="113"/>
      <c r="K2706" s="90"/>
      <c r="L2706" s="73"/>
      <c r="M2706" s="69" t="str">
        <f>IF(C2706&lt;&gt;"",DailyLog!$S$3,"")</f>
        <v/>
      </c>
      <c r="N2706" s="56" t="str">
        <f t="shared" si="127"/>
        <v/>
      </c>
      <c r="O2706" s="53" t="str">
        <f>IF($B2706&lt;&gt;"",IF(ISNUMBER(_xlfn.XMATCH($B2706,Language!$A$6:$E$6)),0,IF(ISNUMBER(_xlfn.XMATCH($B2706,Language!$A$29:$E$29)),'Lista de Prestatarios'!$B$3,VLOOKUP(B2706,'Lista de Prestatarios'!$A$2:$B$500,2,FALSE))),"")</f>
        <v/>
      </c>
      <c r="P2706" s="58" t="str">
        <f>IF(B2706&lt;&gt;"",IF(OR(D2706&gt;0,G2706&gt;0),COUNTIF($B$2:B2706,B2706),COUNTIFS($B$2:B2706,B2706,$E$2:E2706,"&gt;0")),"")</f>
        <v/>
      </c>
    </row>
    <row r="2707" spans="1:16" x14ac:dyDescent="0.35">
      <c r="A2707" s="51" t="str">
        <f t="shared" si="126"/>
        <v/>
      </c>
      <c r="B2707" s="99"/>
      <c r="C2707" s="4"/>
      <c r="D2707" s="14"/>
      <c r="E2707" s="14"/>
      <c r="F2707" s="14"/>
      <c r="G2707" s="82"/>
      <c r="H2707" s="107" t="str">
        <f>IF(B2707&lt;&gt;"",IF(OR(O2707=0,O2707=999),"",SUMIFS($E$2:E2707,$A$2:A2707,A2707)-SUMIFS($F$2:F2707,$A$2:A2707,A2707)),"")</f>
        <v/>
      </c>
      <c r="I2707" s="109" t="str">
        <f t="shared" si="128"/>
        <v/>
      </c>
      <c r="J2707" s="113"/>
      <c r="K2707" s="90"/>
      <c r="L2707" s="73"/>
      <c r="M2707" s="69" t="str">
        <f>IF(C2707&lt;&gt;"",DailyLog!$S$3,"")</f>
        <v/>
      </c>
      <c r="N2707" s="56" t="str">
        <f t="shared" si="127"/>
        <v/>
      </c>
      <c r="O2707" s="53" t="str">
        <f>IF($B2707&lt;&gt;"",IF(ISNUMBER(_xlfn.XMATCH($B2707,Language!$A$6:$E$6)),0,IF(ISNUMBER(_xlfn.XMATCH($B2707,Language!$A$29:$E$29)),'Lista de Prestatarios'!$B$3,VLOOKUP(B2707,'Lista de Prestatarios'!$A$2:$B$500,2,FALSE))),"")</f>
        <v/>
      </c>
      <c r="P2707" s="58" t="str">
        <f>IF(B2707&lt;&gt;"",IF(OR(D2707&gt;0,G2707&gt;0),COUNTIF($B$2:B2707,B2707),COUNTIFS($B$2:B2707,B2707,$E$2:E2707,"&gt;0")),"")</f>
        <v/>
      </c>
    </row>
    <row r="2708" spans="1:16" x14ac:dyDescent="0.35">
      <c r="A2708" s="51" t="str">
        <f t="shared" si="126"/>
        <v/>
      </c>
      <c r="B2708" s="99"/>
      <c r="C2708" s="4"/>
      <c r="D2708" s="14"/>
      <c r="E2708" s="14"/>
      <c r="F2708" s="14"/>
      <c r="G2708" s="82"/>
      <c r="H2708" s="107" t="str">
        <f>IF(B2708&lt;&gt;"",IF(OR(O2708=0,O2708=999),"",SUMIFS($E$2:E2708,$A$2:A2708,A2708)-SUMIFS($F$2:F2708,$A$2:A2708,A2708)),"")</f>
        <v/>
      </c>
      <c r="I2708" s="109" t="str">
        <f t="shared" si="128"/>
        <v/>
      </c>
      <c r="J2708" s="113"/>
      <c r="K2708" s="90"/>
      <c r="L2708" s="73"/>
      <c r="M2708" s="69" t="str">
        <f>IF(C2708&lt;&gt;"",DailyLog!$S$3,"")</f>
        <v/>
      </c>
      <c r="N2708" s="56" t="str">
        <f t="shared" si="127"/>
        <v/>
      </c>
      <c r="O2708" s="53" t="str">
        <f>IF($B2708&lt;&gt;"",IF(ISNUMBER(_xlfn.XMATCH($B2708,Language!$A$6:$E$6)),0,IF(ISNUMBER(_xlfn.XMATCH($B2708,Language!$A$29:$E$29)),'Lista de Prestatarios'!$B$3,VLOOKUP(B2708,'Lista de Prestatarios'!$A$2:$B$500,2,FALSE))),"")</f>
        <v/>
      </c>
      <c r="P2708" s="58" t="str">
        <f>IF(B2708&lt;&gt;"",IF(OR(D2708&gt;0,G2708&gt;0),COUNTIF($B$2:B2708,B2708),COUNTIFS($B$2:B2708,B2708,$E$2:E2708,"&gt;0")),"")</f>
        <v/>
      </c>
    </row>
    <row r="2709" spans="1:16" x14ac:dyDescent="0.35">
      <c r="A2709" s="51" t="str">
        <f t="shared" si="126"/>
        <v/>
      </c>
      <c r="B2709" s="99"/>
      <c r="C2709" s="4"/>
      <c r="D2709" s="14"/>
      <c r="E2709" s="14"/>
      <c r="F2709" s="14"/>
      <c r="G2709" s="82"/>
      <c r="H2709" s="107" t="str">
        <f>IF(B2709&lt;&gt;"",IF(OR(O2709=0,O2709=999),"",SUMIFS($E$2:E2709,$A$2:A2709,A2709)-SUMIFS($F$2:F2709,$A$2:A2709,A2709)),"")</f>
        <v/>
      </c>
      <c r="I2709" s="109" t="str">
        <f t="shared" si="128"/>
        <v/>
      </c>
      <c r="J2709" s="113"/>
      <c r="K2709" s="90"/>
      <c r="L2709" s="73"/>
      <c r="M2709" s="69" t="str">
        <f>IF(C2709&lt;&gt;"",DailyLog!$S$3,"")</f>
        <v/>
      </c>
      <c r="N2709" s="56" t="str">
        <f t="shared" si="127"/>
        <v/>
      </c>
      <c r="O2709" s="53" t="str">
        <f>IF($B2709&lt;&gt;"",IF(ISNUMBER(_xlfn.XMATCH($B2709,Language!$A$6:$E$6)),0,IF(ISNUMBER(_xlfn.XMATCH($B2709,Language!$A$29:$E$29)),'Lista de Prestatarios'!$B$3,VLOOKUP(B2709,'Lista de Prestatarios'!$A$2:$B$500,2,FALSE))),"")</f>
        <v/>
      </c>
      <c r="P2709" s="58" t="str">
        <f>IF(B2709&lt;&gt;"",IF(OR(D2709&gt;0,G2709&gt;0),COUNTIF($B$2:B2709,B2709),COUNTIFS($B$2:B2709,B2709,$E$2:E2709,"&gt;0")),"")</f>
        <v/>
      </c>
    </row>
    <row r="2710" spans="1:16" x14ac:dyDescent="0.35">
      <c r="A2710" s="51" t="str">
        <f t="shared" si="126"/>
        <v/>
      </c>
      <c r="B2710" s="99"/>
      <c r="C2710" s="4"/>
      <c r="D2710" s="14"/>
      <c r="E2710" s="14"/>
      <c r="F2710" s="14"/>
      <c r="G2710" s="82"/>
      <c r="H2710" s="107" t="str">
        <f>IF(B2710&lt;&gt;"",IF(OR(O2710=0,O2710=999),"",SUMIFS($E$2:E2710,$A$2:A2710,A2710)-SUMIFS($F$2:F2710,$A$2:A2710,A2710)),"")</f>
        <v/>
      </c>
      <c r="I2710" s="109" t="str">
        <f t="shared" si="128"/>
        <v/>
      </c>
      <c r="J2710" s="113"/>
      <c r="K2710" s="90"/>
      <c r="L2710" s="73"/>
      <c r="M2710" s="69" t="str">
        <f>IF(C2710&lt;&gt;"",DailyLog!$S$3,"")</f>
        <v/>
      </c>
      <c r="N2710" s="56" t="str">
        <f t="shared" si="127"/>
        <v/>
      </c>
      <c r="O2710" s="53" t="str">
        <f>IF($B2710&lt;&gt;"",IF(ISNUMBER(_xlfn.XMATCH($B2710,Language!$A$6:$E$6)),0,IF(ISNUMBER(_xlfn.XMATCH($B2710,Language!$A$29:$E$29)),'Lista de Prestatarios'!$B$3,VLOOKUP(B2710,'Lista de Prestatarios'!$A$2:$B$500,2,FALSE))),"")</f>
        <v/>
      </c>
      <c r="P2710" s="58" t="str">
        <f>IF(B2710&lt;&gt;"",IF(OR(D2710&gt;0,G2710&gt;0),COUNTIF($B$2:B2710,B2710),COUNTIFS($B$2:B2710,B2710,$E$2:E2710,"&gt;0")),"")</f>
        <v/>
      </c>
    </row>
    <row r="2711" spans="1:16" x14ac:dyDescent="0.35">
      <c r="A2711" s="51" t="str">
        <f t="shared" si="126"/>
        <v/>
      </c>
      <c r="B2711" s="99"/>
      <c r="C2711" s="4"/>
      <c r="D2711" s="14"/>
      <c r="E2711" s="14"/>
      <c r="F2711" s="14"/>
      <c r="G2711" s="82"/>
      <c r="H2711" s="107" t="str">
        <f>IF(B2711&lt;&gt;"",IF(OR(O2711=0,O2711=999),"",SUMIFS($E$2:E2711,$A$2:A2711,A2711)-SUMIFS($F$2:F2711,$A$2:A2711,A2711)),"")</f>
        <v/>
      </c>
      <c r="I2711" s="109" t="str">
        <f t="shared" si="128"/>
        <v/>
      </c>
      <c r="J2711" s="113"/>
      <c r="K2711" s="90"/>
      <c r="L2711" s="73"/>
      <c r="M2711" s="69" t="str">
        <f>IF(C2711&lt;&gt;"",DailyLog!$S$3,"")</f>
        <v/>
      </c>
      <c r="N2711" s="56" t="str">
        <f t="shared" si="127"/>
        <v/>
      </c>
      <c r="O2711" s="53" t="str">
        <f>IF($B2711&lt;&gt;"",IF(ISNUMBER(_xlfn.XMATCH($B2711,Language!$A$6:$E$6)),0,IF(ISNUMBER(_xlfn.XMATCH($B2711,Language!$A$29:$E$29)),'Lista de Prestatarios'!$B$3,VLOOKUP(B2711,'Lista de Prestatarios'!$A$2:$B$500,2,FALSE))),"")</f>
        <v/>
      </c>
      <c r="P2711" s="58" t="str">
        <f>IF(B2711&lt;&gt;"",IF(OR(D2711&gt;0,G2711&gt;0),COUNTIF($B$2:B2711,B2711),COUNTIFS($B$2:B2711,B2711,$E$2:E2711,"&gt;0")),"")</f>
        <v/>
      </c>
    </row>
    <row r="2712" spans="1:16" x14ac:dyDescent="0.35">
      <c r="A2712" s="51" t="str">
        <f t="shared" si="126"/>
        <v/>
      </c>
      <c r="B2712" s="99"/>
      <c r="C2712" s="4"/>
      <c r="D2712" s="14"/>
      <c r="E2712" s="14"/>
      <c r="F2712" s="14"/>
      <c r="G2712" s="82"/>
      <c r="H2712" s="107" t="str">
        <f>IF(B2712&lt;&gt;"",IF(OR(O2712=0,O2712=999),"",SUMIFS($E$2:E2712,$A$2:A2712,A2712)-SUMIFS($F$2:F2712,$A$2:A2712,A2712)),"")</f>
        <v/>
      </c>
      <c r="I2712" s="109" t="str">
        <f t="shared" si="128"/>
        <v/>
      </c>
      <c r="J2712" s="113"/>
      <c r="K2712" s="90"/>
      <c r="L2712" s="73"/>
      <c r="M2712" s="69" t="str">
        <f>IF(C2712&lt;&gt;"",DailyLog!$S$3,"")</f>
        <v/>
      </c>
      <c r="N2712" s="56" t="str">
        <f t="shared" si="127"/>
        <v/>
      </c>
      <c r="O2712" s="53" t="str">
        <f>IF($B2712&lt;&gt;"",IF(ISNUMBER(_xlfn.XMATCH($B2712,Language!$A$6:$E$6)),0,IF(ISNUMBER(_xlfn.XMATCH($B2712,Language!$A$29:$E$29)),'Lista de Prestatarios'!$B$3,VLOOKUP(B2712,'Lista de Prestatarios'!$A$2:$B$500,2,FALSE))),"")</f>
        <v/>
      </c>
      <c r="P2712" s="58" t="str">
        <f>IF(B2712&lt;&gt;"",IF(OR(D2712&gt;0,G2712&gt;0),COUNTIF($B$2:B2712,B2712),COUNTIFS($B$2:B2712,B2712,$E$2:E2712,"&gt;0")),"")</f>
        <v/>
      </c>
    </row>
    <row r="2713" spans="1:16" x14ac:dyDescent="0.35">
      <c r="A2713" s="51" t="str">
        <f t="shared" si="126"/>
        <v/>
      </c>
      <c r="B2713" s="99"/>
      <c r="C2713" s="4"/>
      <c r="D2713" s="14"/>
      <c r="E2713" s="14"/>
      <c r="F2713" s="14"/>
      <c r="G2713" s="82"/>
      <c r="H2713" s="107" t="str">
        <f>IF(B2713&lt;&gt;"",IF(OR(O2713=0,O2713=999),"",SUMIFS($E$2:E2713,$A$2:A2713,A2713)-SUMIFS($F$2:F2713,$A$2:A2713,A2713)),"")</f>
        <v/>
      </c>
      <c r="I2713" s="109" t="str">
        <f t="shared" si="128"/>
        <v/>
      </c>
      <c r="J2713" s="113"/>
      <c r="K2713" s="90"/>
      <c r="L2713" s="73"/>
      <c r="M2713" s="69" t="str">
        <f>IF(C2713&lt;&gt;"",DailyLog!$S$3,"")</f>
        <v/>
      </c>
      <c r="N2713" s="56" t="str">
        <f t="shared" si="127"/>
        <v/>
      </c>
      <c r="O2713" s="53" t="str">
        <f>IF($B2713&lt;&gt;"",IF(ISNUMBER(_xlfn.XMATCH($B2713,Language!$A$6:$E$6)),0,IF(ISNUMBER(_xlfn.XMATCH($B2713,Language!$A$29:$E$29)),'Lista de Prestatarios'!$B$3,VLOOKUP(B2713,'Lista de Prestatarios'!$A$2:$B$500,2,FALSE))),"")</f>
        <v/>
      </c>
      <c r="P2713" s="58" t="str">
        <f>IF(B2713&lt;&gt;"",IF(OR(D2713&gt;0,G2713&gt;0),COUNTIF($B$2:B2713,B2713),COUNTIFS($B$2:B2713,B2713,$E$2:E2713,"&gt;0")),"")</f>
        <v/>
      </c>
    </row>
    <row r="2714" spans="1:16" x14ac:dyDescent="0.35">
      <c r="A2714" s="51" t="str">
        <f t="shared" si="126"/>
        <v/>
      </c>
      <c r="B2714" s="99"/>
      <c r="C2714" s="4"/>
      <c r="D2714" s="14"/>
      <c r="E2714" s="14"/>
      <c r="F2714" s="14"/>
      <c r="G2714" s="82"/>
      <c r="H2714" s="107" t="str">
        <f>IF(B2714&lt;&gt;"",IF(OR(O2714=0,O2714=999),"",SUMIFS($E$2:E2714,$A$2:A2714,A2714)-SUMIFS($F$2:F2714,$A$2:A2714,A2714)),"")</f>
        <v/>
      </c>
      <c r="I2714" s="109" t="str">
        <f t="shared" si="128"/>
        <v/>
      </c>
      <c r="J2714" s="113"/>
      <c r="K2714" s="90"/>
      <c r="L2714" s="73"/>
      <c r="M2714" s="69" t="str">
        <f>IF(C2714&lt;&gt;"",DailyLog!$S$3,"")</f>
        <v/>
      </c>
      <c r="N2714" s="56" t="str">
        <f t="shared" si="127"/>
        <v/>
      </c>
      <c r="O2714" s="53" t="str">
        <f>IF($B2714&lt;&gt;"",IF(ISNUMBER(_xlfn.XMATCH($B2714,Language!$A$6:$E$6)),0,IF(ISNUMBER(_xlfn.XMATCH($B2714,Language!$A$29:$E$29)),'Lista de Prestatarios'!$B$3,VLOOKUP(B2714,'Lista de Prestatarios'!$A$2:$B$500,2,FALSE))),"")</f>
        <v/>
      </c>
      <c r="P2714" s="58" t="str">
        <f>IF(B2714&lt;&gt;"",IF(OR(D2714&gt;0,G2714&gt;0),COUNTIF($B$2:B2714,B2714),COUNTIFS($B$2:B2714,B2714,$E$2:E2714,"&gt;0")),"")</f>
        <v/>
      </c>
    </row>
    <row r="2715" spans="1:16" x14ac:dyDescent="0.35">
      <c r="A2715" s="51" t="str">
        <f t="shared" si="126"/>
        <v/>
      </c>
      <c r="B2715" s="99"/>
      <c r="C2715" s="4"/>
      <c r="D2715" s="14"/>
      <c r="E2715" s="14"/>
      <c r="F2715" s="14"/>
      <c r="G2715" s="82"/>
      <c r="H2715" s="107" t="str">
        <f>IF(B2715&lt;&gt;"",IF(OR(O2715=0,O2715=999),"",SUMIFS($E$2:E2715,$A$2:A2715,A2715)-SUMIFS($F$2:F2715,$A$2:A2715,A2715)),"")</f>
        <v/>
      </c>
      <c r="I2715" s="109" t="str">
        <f t="shared" si="128"/>
        <v/>
      </c>
      <c r="J2715" s="113"/>
      <c r="K2715" s="90"/>
      <c r="L2715" s="73"/>
      <c r="M2715" s="69" t="str">
        <f>IF(C2715&lt;&gt;"",DailyLog!$S$3,"")</f>
        <v/>
      </c>
      <c r="N2715" s="56" t="str">
        <f t="shared" si="127"/>
        <v/>
      </c>
      <c r="O2715" s="53" t="str">
        <f>IF($B2715&lt;&gt;"",IF(ISNUMBER(_xlfn.XMATCH($B2715,Language!$A$6:$E$6)),0,IF(ISNUMBER(_xlfn.XMATCH($B2715,Language!$A$29:$E$29)),'Lista de Prestatarios'!$B$3,VLOOKUP(B2715,'Lista de Prestatarios'!$A$2:$B$500,2,FALSE))),"")</f>
        <v/>
      </c>
      <c r="P2715" s="58" t="str">
        <f>IF(B2715&lt;&gt;"",IF(OR(D2715&gt;0,G2715&gt;0),COUNTIF($B$2:B2715,B2715),COUNTIFS($B$2:B2715,B2715,$E$2:E2715,"&gt;0")),"")</f>
        <v/>
      </c>
    </row>
    <row r="2716" spans="1:16" x14ac:dyDescent="0.35">
      <c r="A2716" s="51" t="str">
        <f t="shared" si="126"/>
        <v/>
      </c>
      <c r="B2716" s="99"/>
      <c r="C2716" s="4"/>
      <c r="D2716" s="14"/>
      <c r="E2716" s="14"/>
      <c r="F2716" s="14"/>
      <c r="G2716" s="82"/>
      <c r="H2716" s="107" t="str">
        <f>IF(B2716&lt;&gt;"",IF(OR(O2716=0,O2716=999),"",SUMIFS($E$2:E2716,$A$2:A2716,A2716)-SUMIFS($F$2:F2716,$A$2:A2716,A2716)),"")</f>
        <v/>
      </c>
      <c r="I2716" s="109" t="str">
        <f t="shared" si="128"/>
        <v/>
      </c>
      <c r="J2716" s="113"/>
      <c r="K2716" s="90"/>
      <c r="L2716" s="73"/>
      <c r="M2716" s="69" t="str">
        <f>IF(C2716&lt;&gt;"",DailyLog!$S$3,"")</f>
        <v/>
      </c>
      <c r="N2716" s="56" t="str">
        <f t="shared" si="127"/>
        <v/>
      </c>
      <c r="O2716" s="53" t="str">
        <f>IF($B2716&lt;&gt;"",IF(ISNUMBER(_xlfn.XMATCH($B2716,Language!$A$6:$E$6)),0,IF(ISNUMBER(_xlfn.XMATCH($B2716,Language!$A$29:$E$29)),'Lista de Prestatarios'!$B$3,VLOOKUP(B2716,'Lista de Prestatarios'!$A$2:$B$500,2,FALSE))),"")</f>
        <v/>
      </c>
      <c r="P2716" s="58" t="str">
        <f>IF(B2716&lt;&gt;"",IF(OR(D2716&gt;0,G2716&gt;0),COUNTIF($B$2:B2716,B2716),COUNTIFS($B$2:B2716,B2716,$E$2:E2716,"&gt;0")),"")</f>
        <v/>
      </c>
    </row>
    <row r="2717" spans="1:16" x14ac:dyDescent="0.35">
      <c r="A2717" s="51" t="str">
        <f t="shared" si="126"/>
        <v/>
      </c>
      <c r="B2717" s="99"/>
      <c r="C2717" s="4"/>
      <c r="D2717" s="14"/>
      <c r="E2717" s="14"/>
      <c r="F2717" s="14"/>
      <c r="G2717" s="82"/>
      <c r="H2717" s="107" t="str">
        <f>IF(B2717&lt;&gt;"",IF(OR(O2717=0,O2717=999),"",SUMIFS($E$2:E2717,$A$2:A2717,A2717)-SUMIFS($F$2:F2717,$A$2:A2717,A2717)),"")</f>
        <v/>
      </c>
      <c r="I2717" s="109" t="str">
        <f t="shared" si="128"/>
        <v/>
      </c>
      <c r="J2717" s="113"/>
      <c r="K2717" s="90"/>
      <c r="L2717" s="73"/>
      <c r="M2717" s="69" t="str">
        <f>IF(C2717&lt;&gt;"",DailyLog!$S$3,"")</f>
        <v/>
      </c>
      <c r="N2717" s="56" t="str">
        <f t="shared" si="127"/>
        <v/>
      </c>
      <c r="O2717" s="53" t="str">
        <f>IF($B2717&lt;&gt;"",IF(ISNUMBER(_xlfn.XMATCH($B2717,Language!$A$6:$E$6)),0,IF(ISNUMBER(_xlfn.XMATCH($B2717,Language!$A$29:$E$29)),'Lista de Prestatarios'!$B$3,VLOOKUP(B2717,'Lista de Prestatarios'!$A$2:$B$500,2,FALSE))),"")</f>
        <v/>
      </c>
      <c r="P2717" s="58" t="str">
        <f>IF(B2717&lt;&gt;"",IF(OR(D2717&gt;0,G2717&gt;0),COUNTIF($B$2:B2717,B2717),COUNTIFS($B$2:B2717,B2717,$E$2:E2717,"&gt;0")),"")</f>
        <v/>
      </c>
    </row>
    <row r="2718" spans="1:16" x14ac:dyDescent="0.35">
      <c r="A2718" s="51" t="str">
        <f t="shared" si="126"/>
        <v/>
      </c>
      <c r="B2718" s="99"/>
      <c r="C2718" s="4"/>
      <c r="D2718" s="14"/>
      <c r="E2718" s="14"/>
      <c r="F2718" s="14"/>
      <c r="G2718" s="82"/>
      <c r="H2718" s="107" t="str">
        <f>IF(B2718&lt;&gt;"",IF(OR(O2718=0,O2718=999),"",SUMIFS($E$2:E2718,$A$2:A2718,A2718)-SUMIFS($F$2:F2718,$A$2:A2718,A2718)),"")</f>
        <v/>
      </c>
      <c r="I2718" s="109" t="str">
        <f t="shared" si="128"/>
        <v/>
      </c>
      <c r="J2718" s="113"/>
      <c r="K2718" s="90"/>
      <c r="L2718" s="73"/>
      <c r="M2718" s="69" t="str">
        <f>IF(C2718&lt;&gt;"",DailyLog!$S$3,"")</f>
        <v/>
      </c>
      <c r="N2718" s="56" t="str">
        <f t="shared" si="127"/>
        <v/>
      </c>
      <c r="O2718" s="53" t="str">
        <f>IF($B2718&lt;&gt;"",IF(ISNUMBER(_xlfn.XMATCH($B2718,Language!$A$6:$E$6)),0,IF(ISNUMBER(_xlfn.XMATCH($B2718,Language!$A$29:$E$29)),'Lista de Prestatarios'!$B$3,VLOOKUP(B2718,'Lista de Prestatarios'!$A$2:$B$500,2,FALSE))),"")</f>
        <v/>
      </c>
      <c r="P2718" s="58" t="str">
        <f>IF(B2718&lt;&gt;"",IF(OR(D2718&gt;0,G2718&gt;0),COUNTIF($B$2:B2718,B2718),COUNTIFS($B$2:B2718,B2718,$E$2:E2718,"&gt;0")),"")</f>
        <v/>
      </c>
    </row>
    <row r="2719" spans="1:16" x14ac:dyDescent="0.35">
      <c r="A2719" s="51" t="str">
        <f t="shared" si="126"/>
        <v/>
      </c>
      <c r="B2719" s="99"/>
      <c r="C2719" s="4"/>
      <c r="D2719" s="14"/>
      <c r="E2719" s="14"/>
      <c r="F2719" s="14"/>
      <c r="G2719" s="82"/>
      <c r="H2719" s="107" t="str">
        <f>IF(B2719&lt;&gt;"",IF(OR(O2719=0,O2719=999),"",SUMIFS($E$2:E2719,$A$2:A2719,A2719)-SUMIFS($F$2:F2719,$A$2:A2719,A2719)),"")</f>
        <v/>
      </c>
      <c r="I2719" s="109" t="str">
        <f t="shared" si="128"/>
        <v/>
      </c>
      <c r="J2719" s="113"/>
      <c r="K2719" s="90"/>
      <c r="L2719" s="73"/>
      <c r="M2719" s="69" t="str">
        <f>IF(C2719&lt;&gt;"",DailyLog!$S$3,"")</f>
        <v/>
      </c>
      <c r="N2719" s="56" t="str">
        <f t="shared" si="127"/>
        <v/>
      </c>
      <c r="O2719" s="53" t="str">
        <f>IF($B2719&lt;&gt;"",IF(ISNUMBER(_xlfn.XMATCH($B2719,Language!$A$6:$E$6)),0,IF(ISNUMBER(_xlfn.XMATCH($B2719,Language!$A$29:$E$29)),'Lista de Prestatarios'!$B$3,VLOOKUP(B2719,'Lista de Prestatarios'!$A$2:$B$500,2,FALSE))),"")</f>
        <v/>
      </c>
      <c r="P2719" s="58" t="str">
        <f>IF(B2719&lt;&gt;"",IF(OR(D2719&gt;0,G2719&gt;0),COUNTIF($B$2:B2719,B2719),COUNTIFS($B$2:B2719,B2719,$E$2:E2719,"&gt;0")),"")</f>
        <v/>
      </c>
    </row>
    <row r="2720" spans="1:16" x14ac:dyDescent="0.35">
      <c r="A2720" s="51" t="str">
        <f t="shared" si="126"/>
        <v/>
      </c>
      <c r="B2720" s="99"/>
      <c r="C2720" s="4"/>
      <c r="D2720" s="14"/>
      <c r="E2720" s="14"/>
      <c r="F2720" s="14"/>
      <c r="G2720" s="82"/>
      <c r="H2720" s="107" t="str">
        <f>IF(B2720&lt;&gt;"",IF(OR(O2720=0,O2720=999),"",SUMIFS($E$2:E2720,$A$2:A2720,A2720)-SUMIFS($F$2:F2720,$A$2:A2720,A2720)),"")</f>
        <v/>
      </c>
      <c r="I2720" s="109" t="str">
        <f t="shared" si="128"/>
        <v/>
      </c>
      <c r="J2720" s="113"/>
      <c r="K2720" s="90"/>
      <c r="L2720" s="73"/>
      <c r="M2720" s="69" t="str">
        <f>IF(C2720&lt;&gt;"",DailyLog!$S$3,"")</f>
        <v/>
      </c>
      <c r="N2720" s="56" t="str">
        <f t="shared" si="127"/>
        <v/>
      </c>
      <c r="O2720" s="53" t="str">
        <f>IF($B2720&lt;&gt;"",IF(ISNUMBER(_xlfn.XMATCH($B2720,Language!$A$6:$E$6)),0,IF(ISNUMBER(_xlfn.XMATCH($B2720,Language!$A$29:$E$29)),'Lista de Prestatarios'!$B$3,VLOOKUP(B2720,'Lista de Prestatarios'!$A$2:$B$500,2,FALSE))),"")</f>
        <v/>
      </c>
      <c r="P2720" s="58" t="str">
        <f>IF(B2720&lt;&gt;"",IF(OR(D2720&gt;0,G2720&gt;0),COUNTIF($B$2:B2720,B2720),COUNTIFS($B$2:B2720,B2720,$E$2:E2720,"&gt;0")),"")</f>
        <v/>
      </c>
    </row>
    <row r="2721" spans="1:16" x14ac:dyDescent="0.35">
      <c r="A2721" s="51" t="str">
        <f t="shared" si="126"/>
        <v/>
      </c>
      <c r="B2721" s="99"/>
      <c r="C2721" s="4"/>
      <c r="D2721" s="14"/>
      <c r="E2721" s="14"/>
      <c r="F2721" s="14"/>
      <c r="G2721" s="82"/>
      <c r="H2721" s="107" t="str">
        <f>IF(B2721&lt;&gt;"",IF(OR(O2721=0,O2721=999),"",SUMIFS($E$2:E2721,$A$2:A2721,A2721)-SUMIFS($F$2:F2721,$A$2:A2721,A2721)),"")</f>
        <v/>
      </c>
      <c r="I2721" s="109" t="str">
        <f t="shared" si="128"/>
        <v/>
      </c>
      <c r="J2721" s="113"/>
      <c r="K2721" s="90"/>
      <c r="L2721" s="73"/>
      <c r="M2721" s="69" t="str">
        <f>IF(C2721&lt;&gt;"",DailyLog!$S$3,"")</f>
        <v/>
      </c>
      <c r="N2721" s="56" t="str">
        <f t="shared" si="127"/>
        <v/>
      </c>
      <c r="O2721" s="53" t="str">
        <f>IF($B2721&lt;&gt;"",IF(ISNUMBER(_xlfn.XMATCH($B2721,Language!$A$6:$E$6)),0,IF(ISNUMBER(_xlfn.XMATCH($B2721,Language!$A$29:$E$29)),'Lista de Prestatarios'!$B$3,VLOOKUP(B2721,'Lista de Prestatarios'!$A$2:$B$500,2,FALSE))),"")</f>
        <v/>
      </c>
      <c r="P2721" s="58" t="str">
        <f>IF(B2721&lt;&gt;"",IF(OR(D2721&gt;0,G2721&gt;0),COUNTIF($B$2:B2721,B2721),COUNTIFS($B$2:B2721,B2721,$E$2:E2721,"&gt;0")),"")</f>
        <v/>
      </c>
    </row>
    <row r="2722" spans="1:16" x14ac:dyDescent="0.35">
      <c r="A2722" s="51" t="str">
        <f t="shared" si="126"/>
        <v/>
      </c>
      <c r="B2722" s="99"/>
      <c r="C2722" s="4"/>
      <c r="D2722" s="14"/>
      <c r="E2722" s="14"/>
      <c r="F2722" s="14"/>
      <c r="G2722" s="82"/>
      <c r="H2722" s="107" t="str">
        <f>IF(B2722&lt;&gt;"",IF(OR(O2722=0,O2722=999),"",SUMIFS($E$2:E2722,$A$2:A2722,A2722)-SUMIFS($F$2:F2722,$A$2:A2722,A2722)),"")</f>
        <v/>
      </c>
      <c r="I2722" s="109" t="str">
        <f t="shared" si="128"/>
        <v/>
      </c>
      <c r="J2722" s="113"/>
      <c r="K2722" s="90"/>
      <c r="L2722" s="73"/>
      <c r="M2722" s="69" t="str">
        <f>IF(C2722&lt;&gt;"",DailyLog!$S$3,"")</f>
        <v/>
      </c>
      <c r="N2722" s="56" t="str">
        <f t="shared" si="127"/>
        <v/>
      </c>
      <c r="O2722" s="53" t="str">
        <f>IF($B2722&lt;&gt;"",IF(ISNUMBER(_xlfn.XMATCH($B2722,Language!$A$6:$E$6)),0,IF(ISNUMBER(_xlfn.XMATCH($B2722,Language!$A$29:$E$29)),'Lista de Prestatarios'!$B$3,VLOOKUP(B2722,'Lista de Prestatarios'!$A$2:$B$500,2,FALSE))),"")</f>
        <v/>
      </c>
      <c r="P2722" s="58" t="str">
        <f>IF(B2722&lt;&gt;"",IF(OR(D2722&gt;0,G2722&gt;0),COUNTIF($B$2:B2722,B2722),COUNTIFS($B$2:B2722,B2722,$E$2:E2722,"&gt;0")),"")</f>
        <v/>
      </c>
    </row>
    <row r="2723" spans="1:16" x14ac:dyDescent="0.35">
      <c r="A2723" s="51" t="str">
        <f t="shared" si="126"/>
        <v/>
      </c>
      <c r="B2723" s="99"/>
      <c r="C2723" s="4"/>
      <c r="D2723" s="14"/>
      <c r="E2723" s="14"/>
      <c r="F2723" s="14"/>
      <c r="G2723" s="82"/>
      <c r="H2723" s="107" t="str">
        <f>IF(B2723&lt;&gt;"",IF(OR(O2723=0,O2723=999),"",SUMIFS($E$2:E2723,$A$2:A2723,A2723)-SUMIFS($F$2:F2723,$A$2:A2723,A2723)),"")</f>
        <v/>
      </c>
      <c r="I2723" s="109" t="str">
        <f t="shared" si="128"/>
        <v/>
      </c>
      <c r="J2723" s="113"/>
      <c r="K2723" s="90"/>
      <c r="L2723" s="73"/>
      <c r="M2723" s="69" t="str">
        <f>IF(C2723&lt;&gt;"",DailyLog!$S$3,"")</f>
        <v/>
      </c>
      <c r="N2723" s="56" t="str">
        <f t="shared" si="127"/>
        <v/>
      </c>
      <c r="O2723" s="53" t="str">
        <f>IF($B2723&lt;&gt;"",IF(ISNUMBER(_xlfn.XMATCH($B2723,Language!$A$6:$E$6)),0,IF(ISNUMBER(_xlfn.XMATCH($B2723,Language!$A$29:$E$29)),'Lista de Prestatarios'!$B$3,VLOOKUP(B2723,'Lista de Prestatarios'!$A$2:$B$500,2,FALSE))),"")</f>
        <v/>
      </c>
      <c r="P2723" s="58" t="str">
        <f>IF(B2723&lt;&gt;"",IF(OR(D2723&gt;0,G2723&gt;0),COUNTIF($B$2:B2723,B2723),COUNTIFS($B$2:B2723,B2723,$E$2:E2723,"&gt;0")),"")</f>
        <v/>
      </c>
    </row>
    <row r="2724" spans="1:16" x14ac:dyDescent="0.35">
      <c r="A2724" s="51" t="str">
        <f t="shared" si="126"/>
        <v/>
      </c>
      <c r="B2724" s="99"/>
      <c r="C2724" s="4"/>
      <c r="D2724" s="14"/>
      <c r="E2724" s="14"/>
      <c r="F2724" s="14"/>
      <c r="G2724" s="82"/>
      <c r="H2724" s="107" t="str">
        <f>IF(B2724&lt;&gt;"",IF(OR(O2724=0,O2724=999),"",SUMIFS($E$2:E2724,$A$2:A2724,A2724)-SUMIFS($F$2:F2724,$A$2:A2724,A2724)),"")</f>
        <v/>
      </c>
      <c r="I2724" s="109" t="str">
        <f t="shared" si="128"/>
        <v/>
      </c>
      <c r="J2724" s="113"/>
      <c r="K2724" s="90"/>
      <c r="L2724" s="73"/>
      <c r="M2724" s="69" t="str">
        <f>IF(C2724&lt;&gt;"",DailyLog!$S$3,"")</f>
        <v/>
      </c>
      <c r="N2724" s="56" t="str">
        <f t="shared" si="127"/>
        <v/>
      </c>
      <c r="O2724" s="53" t="str">
        <f>IF($B2724&lt;&gt;"",IF(ISNUMBER(_xlfn.XMATCH($B2724,Language!$A$6:$E$6)),0,IF(ISNUMBER(_xlfn.XMATCH($B2724,Language!$A$29:$E$29)),'Lista de Prestatarios'!$B$3,VLOOKUP(B2724,'Lista de Prestatarios'!$A$2:$B$500,2,FALSE))),"")</f>
        <v/>
      </c>
      <c r="P2724" s="58" t="str">
        <f>IF(B2724&lt;&gt;"",IF(OR(D2724&gt;0,G2724&gt;0),COUNTIF($B$2:B2724,B2724),COUNTIFS($B$2:B2724,B2724,$E$2:E2724,"&gt;0")),"")</f>
        <v/>
      </c>
    </row>
    <row r="2725" spans="1:16" x14ac:dyDescent="0.35">
      <c r="A2725" s="51" t="str">
        <f t="shared" si="126"/>
        <v/>
      </c>
      <c r="B2725" s="99"/>
      <c r="C2725" s="4"/>
      <c r="D2725" s="14"/>
      <c r="E2725" s="14"/>
      <c r="F2725" s="14"/>
      <c r="G2725" s="82"/>
      <c r="H2725" s="107" t="str">
        <f>IF(B2725&lt;&gt;"",IF(OR(O2725=0,O2725=999),"",SUMIFS($E$2:E2725,$A$2:A2725,A2725)-SUMIFS($F$2:F2725,$A$2:A2725,A2725)),"")</f>
        <v/>
      </c>
      <c r="I2725" s="109" t="str">
        <f t="shared" si="128"/>
        <v/>
      </c>
      <c r="J2725" s="113"/>
      <c r="K2725" s="90"/>
      <c r="L2725" s="73"/>
      <c r="M2725" s="69" t="str">
        <f>IF(C2725&lt;&gt;"",DailyLog!$S$3,"")</f>
        <v/>
      </c>
      <c r="N2725" s="56" t="str">
        <f t="shared" si="127"/>
        <v/>
      </c>
      <c r="O2725" s="53" t="str">
        <f>IF($B2725&lt;&gt;"",IF(ISNUMBER(_xlfn.XMATCH($B2725,Language!$A$6:$E$6)),0,IF(ISNUMBER(_xlfn.XMATCH($B2725,Language!$A$29:$E$29)),'Lista de Prestatarios'!$B$3,VLOOKUP(B2725,'Lista de Prestatarios'!$A$2:$B$500,2,FALSE))),"")</f>
        <v/>
      </c>
      <c r="P2725" s="58" t="str">
        <f>IF(B2725&lt;&gt;"",IF(OR(D2725&gt;0,G2725&gt;0),COUNTIF($B$2:B2725,B2725),COUNTIFS($B$2:B2725,B2725,$E$2:E2725,"&gt;0")),"")</f>
        <v/>
      </c>
    </row>
    <row r="2726" spans="1:16" x14ac:dyDescent="0.35">
      <c r="A2726" s="51" t="str">
        <f t="shared" si="126"/>
        <v/>
      </c>
      <c r="B2726" s="99"/>
      <c r="C2726" s="4"/>
      <c r="D2726" s="14"/>
      <c r="E2726" s="14"/>
      <c r="F2726" s="14"/>
      <c r="G2726" s="82"/>
      <c r="H2726" s="107" t="str">
        <f>IF(B2726&lt;&gt;"",IF(OR(O2726=0,O2726=999),"",SUMIFS($E$2:E2726,$A$2:A2726,A2726)-SUMIFS($F$2:F2726,$A$2:A2726,A2726)),"")</f>
        <v/>
      </c>
      <c r="I2726" s="109" t="str">
        <f t="shared" si="128"/>
        <v/>
      </c>
      <c r="J2726" s="113"/>
      <c r="K2726" s="90"/>
      <c r="L2726" s="73"/>
      <c r="M2726" s="69" t="str">
        <f>IF(C2726&lt;&gt;"",DailyLog!$S$3,"")</f>
        <v/>
      </c>
      <c r="N2726" s="56" t="str">
        <f t="shared" si="127"/>
        <v/>
      </c>
      <c r="O2726" s="53" t="str">
        <f>IF($B2726&lt;&gt;"",IF(ISNUMBER(_xlfn.XMATCH($B2726,Language!$A$6:$E$6)),0,IF(ISNUMBER(_xlfn.XMATCH($B2726,Language!$A$29:$E$29)),'Lista de Prestatarios'!$B$3,VLOOKUP(B2726,'Lista de Prestatarios'!$A$2:$B$500,2,FALSE))),"")</f>
        <v/>
      </c>
      <c r="P2726" s="58" t="str">
        <f>IF(B2726&lt;&gt;"",IF(OR(D2726&gt;0,G2726&gt;0),COUNTIF($B$2:B2726,B2726),COUNTIFS($B$2:B2726,B2726,$E$2:E2726,"&gt;0")),"")</f>
        <v/>
      </c>
    </row>
    <row r="2727" spans="1:16" x14ac:dyDescent="0.35">
      <c r="A2727" s="51" t="str">
        <f t="shared" si="126"/>
        <v/>
      </c>
      <c r="B2727" s="99"/>
      <c r="C2727" s="4"/>
      <c r="D2727" s="14"/>
      <c r="E2727" s="14"/>
      <c r="F2727" s="14"/>
      <c r="G2727" s="82"/>
      <c r="H2727" s="107" t="str">
        <f>IF(B2727&lt;&gt;"",IF(OR(O2727=0,O2727=999),"",SUMIFS($E$2:E2727,$A$2:A2727,A2727)-SUMIFS($F$2:F2727,$A$2:A2727,A2727)),"")</f>
        <v/>
      </c>
      <c r="I2727" s="109" t="str">
        <f t="shared" si="128"/>
        <v/>
      </c>
      <c r="J2727" s="113"/>
      <c r="K2727" s="90"/>
      <c r="L2727" s="73"/>
      <c r="M2727" s="69" t="str">
        <f>IF(C2727&lt;&gt;"",DailyLog!$S$3,"")</f>
        <v/>
      </c>
      <c r="N2727" s="56" t="str">
        <f t="shared" si="127"/>
        <v/>
      </c>
      <c r="O2727" s="53" t="str">
        <f>IF($B2727&lt;&gt;"",IF(ISNUMBER(_xlfn.XMATCH($B2727,Language!$A$6:$E$6)),0,IF(ISNUMBER(_xlfn.XMATCH($B2727,Language!$A$29:$E$29)),'Lista de Prestatarios'!$B$3,VLOOKUP(B2727,'Lista de Prestatarios'!$A$2:$B$500,2,FALSE))),"")</f>
        <v/>
      </c>
      <c r="P2727" s="58" t="str">
        <f>IF(B2727&lt;&gt;"",IF(OR(D2727&gt;0,G2727&gt;0),COUNTIF($B$2:B2727,B2727),COUNTIFS($B$2:B2727,B2727,$E$2:E2727,"&gt;0")),"")</f>
        <v/>
      </c>
    </row>
    <row r="2728" spans="1:16" x14ac:dyDescent="0.35">
      <c r="A2728" s="51" t="str">
        <f t="shared" si="126"/>
        <v/>
      </c>
      <c r="B2728" s="99"/>
      <c r="C2728" s="4"/>
      <c r="D2728" s="14"/>
      <c r="E2728" s="14"/>
      <c r="F2728" s="14"/>
      <c r="G2728" s="82"/>
      <c r="H2728" s="107" t="str">
        <f>IF(B2728&lt;&gt;"",IF(OR(O2728=0,O2728=999),"",SUMIFS($E$2:E2728,$A$2:A2728,A2728)-SUMIFS($F$2:F2728,$A$2:A2728,A2728)),"")</f>
        <v/>
      </c>
      <c r="I2728" s="109" t="str">
        <f t="shared" si="128"/>
        <v/>
      </c>
      <c r="J2728" s="113"/>
      <c r="K2728" s="90"/>
      <c r="L2728" s="73"/>
      <c r="M2728" s="69" t="str">
        <f>IF(C2728&lt;&gt;"",DailyLog!$S$3,"")</f>
        <v/>
      </c>
      <c r="N2728" s="56" t="str">
        <f t="shared" si="127"/>
        <v/>
      </c>
      <c r="O2728" s="53" t="str">
        <f>IF($B2728&lt;&gt;"",IF(ISNUMBER(_xlfn.XMATCH($B2728,Language!$A$6:$E$6)),0,IF(ISNUMBER(_xlfn.XMATCH($B2728,Language!$A$29:$E$29)),'Lista de Prestatarios'!$B$3,VLOOKUP(B2728,'Lista de Prestatarios'!$A$2:$B$500,2,FALSE))),"")</f>
        <v/>
      </c>
      <c r="P2728" s="58" t="str">
        <f>IF(B2728&lt;&gt;"",IF(OR(D2728&gt;0,G2728&gt;0),COUNTIF($B$2:B2728,B2728),COUNTIFS($B$2:B2728,B2728,$E$2:E2728,"&gt;0")),"")</f>
        <v/>
      </c>
    </row>
    <row r="2729" spans="1:16" x14ac:dyDescent="0.35">
      <c r="A2729" s="51" t="str">
        <f t="shared" si="126"/>
        <v/>
      </c>
      <c r="B2729" s="99"/>
      <c r="C2729" s="4"/>
      <c r="D2729" s="14"/>
      <c r="E2729" s="14"/>
      <c r="F2729" s="14"/>
      <c r="G2729" s="82"/>
      <c r="H2729" s="107" t="str">
        <f>IF(B2729&lt;&gt;"",IF(OR(O2729=0,O2729=999),"",SUMIFS($E$2:E2729,$A$2:A2729,A2729)-SUMIFS($F$2:F2729,$A$2:A2729,A2729)),"")</f>
        <v/>
      </c>
      <c r="I2729" s="109" t="str">
        <f t="shared" si="128"/>
        <v/>
      </c>
      <c r="J2729" s="113"/>
      <c r="K2729" s="90"/>
      <c r="L2729" s="73"/>
      <c r="M2729" s="69" t="str">
        <f>IF(C2729&lt;&gt;"",DailyLog!$S$3,"")</f>
        <v/>
      </c>
      <c r="N2729" s="56" t="str">
        <f t="shared" si="127"/>
        <v/>
      </c>
      <c r="O2729" s="53" t="str">
        <f>IF($B2729&lt;&gt;"",IF(ISNUMBER(_xlfn.XMATCH($B2729,Language!$A$6:$E$6)),0,IF(ISNUMBER(_xlfn.XMATCH($B2729,Language!$A$29:$E$29)),'Lista de Prestatarios'!$B$3,VLOOKUP(B2729,'Lista de Prestatarios'!$A$2:$B$500,2,FALSE))),"")</f>
        <v/>
      </c>
      <c r="P2729" s="58" t="str">
        <f>IF(B2729&lt;&gt;"",IF(OR(D2729&gt;0,G2729&gt;0),COUNTIF($B$2:B2729,B2729),COUNTIFS($B$2:B2729,B2729,$E$2:E2729,"&gt;0")),"")</f>
        <v/>
      </c>
    </row>
    <row r="2730" spans="1:16" x14ac:dyDescent="0.35">
      <c r="A2730" s="51" t="str">
        <f t="shared" si="126"/>
        <v/>
      </c>
      <c r="B2730" s="99"/>
      <c r="C2730" s="4"/>
      <c r="D2730" s="14"/>
      <c r="E2730" s="14"/>
      <c r="F2730" s="14"/>
      <c r="G2730" s="82"/>
      <c r="H2730" s="107" t="str">
        <f>IF(B2730&lt;&gt;"",IF(OR(O2730=0,O2730=999),"",SUMIFS($E$2:E2730,$A$2:A2730,A2730)-SUMIFS($F$2:F2730,$A$2:A2730,A2730)),"")</f>
        <v/>
      </c>
      <c r="I2730" s="109" t="str">
        <f t="shared" si="128"/>
        <v/>
      </c>
      <c r="J2730" s="113"/>
      <c r="K2730" s="90"/>
      <c r="L2730" s="73"/>
      <c r="M2730" s="69" t="str">
        <f>IF(C2730&lt;&gt;"",DailyLog!$S$3,"")</f>
        <v/>
      </c>
      <c r="N2730" s="56" t="str">
        <f t="shared" si="127"/>
        <v/>
      </c>
      <c r="O2730" s="53" t="str">
        <f>IF($B2730&lt;&gt;"",IF(ISNUMBER(_xlfn.XMATCH($B2730,Language!$A$6:$E$6)),0,IF(ISNUMBER(_xlfn.XMATCH($B2730,Language!$A$29:$E$29)),'Lista de Prestatarios'!$B$3,VLOOKUP(B2730,'Lista de Prestatarios'!$A$2:$B$500,2,FALSE))),"")</f>
        <v/>
      </c>
      <c r="P2730" s="58" t="str">
        <f>IF(B2730&lt;&gt;"",IF(OR(D2730&gt;0,G2730&gt;0),COUNTIF($B$2:B2730,B2730),COUNTIFS($B$2:B2730,B2730,$E$2:E2730,"&gt;0")),"")</f>
        <v/>
      </c>
    </row>
    <row r="2731" spans="1:16" x14ac:dyDescent="0.35">
      <c r="A2731" s="51" t="str">
        <f t="shared" si="126"/>
        <v/>
      </c>
      <c r="B2731" s="99"/>
      <c r="C2731" s="4"/>
      <c r="D2731" s="14"/>
      <c r="E2731" s="14"/>
      <c r="F2731" s="14"/>
      <c r="G2731" s="82"/>
      <c r="H2731" s="107" t="str">
        <f>IF(B2731&lt;&gt;"",IF(OR(O2731=0,O2731=999),"",SUMIFS($E$2:E2731,$A$2:A2731,A2731)-SUMIFS($F$2:F2731,$A$2:A2731,A2731)),"")</f>
        <v/>
      </c>
      <c r="I2731" s="109" t="str">
        <f t="shared" si="128"/>
        <v/>
      </c>
      <c r="J2731" s="113"/>
      <c r="K2731" s="90"/>
      <c r="L2731" s="73"/>
      <c r="M2731" s="69" t="str">
        <f>IF(C2731&lt;&gt;"",DailyLog!$S$3,"")</f>
        <v/>
      </c>
      <c r="N2731" s="56" t="str">
        <f t="shared" si="127"/>
        <v/>
      </c>
      <c r="O2731" s="53" t="str">
        <f>IF($B2731&lt;&gt;"",IF(ISNUMBER(_xlfn.XMATCH($B2731,Language!$A$6:$E$6)),0,IF(ISNUMBER(_xlfn.XMATCH($B2731,Language!$A$29:$E$29)),'Lista de Prestatarios'!$B$3,VLOOKUP(B2731,'Lista de Prestatarios'!$A$2:$B$500,2,FALSE))),"")</f>
        <v/>
      </c>
      <c r="P2731" s="58" t="str">
        <f>IF(B2731&lt;&gt;"",IF(OR(D2731&gt;0,G2731&gt;0),COUNTIF($B$2:B2731,B2731),COUNTIFS($B$2:B2731,B2731,$E$2:E2731,"&gt;0")),"")</f>
        <v/>
      </c>
    </row>
    <row r="2732" spans="1:16" x14ac:dyDescent="0.35">
      <c r="A2732" s="51" t="str">
        <f t="shared" si="126"/>
        <v/>
      </c>
      <c r="B2732" s="99"/>
      <c r="C2732" s="4"/>
      <c r="D2732" s="14"/>
      <c r="E2732" s="14"/>
      <c r="F2732" s="14"/>
      <c r="G2732" s="82"/>
      <c r="H2732" s="107" t="str">
        <f>IF(B2732&lt;&gt;"",IF(OR(O2732=0,O2732=999),"",SUMIFS($E$2:E2732,$A$2:A2732,A2732)-SUMIFS($F$2:F2732,$A$2:A2732,A2732)),"")</f>
        <v/>
      </c>
      <c r="I2732" s="109" t="str">
        <f t="shared" si="128"/>
        <v/>
      </c>
      <c r="J2732" s="113"/>
      <c r="K2732" s="90"/>
      <c r="L2732" s="73"/>
      <c r="M2732" s="69" t="str">
        <f>IF(C2732&lt;&gt;"",DailyLog!$S$3,"")</f>
        <v/>
      </c>
      <c r="N2732" s="56" t="str">
        <f t="shared" si="127"/>
        <v/>
      </c>
      <c r="O2732" s="53" t="str">
        <f>IF($B2732&lt;&gt;"",IF(ISNUMBER(_xlfn.XMATCH($B2732,Language!$A$6:$E$6)),0,IF(ISNUMBER(_xlfn.XMATCH($B2732,Language!$A$29:$E$29)),'Lista de Prestatarios'!$B$3,VLOOKUP(B2732,'Lista de Prestatarios'!$A$2:$B$500,2,FALSE))),"")</f>
        <v/>
      </c>
      <c r="P2732" s="58" t="str">
        <f>IF(B2732&lt;&gt;"",IF(OR(D2732&gt;0,G2732&gt;0),COUNTIF($B$2:B2732,B2732),COUNTIFS($B$2:B2732,B2732,$E$2:E2732,"&gt;0")),"")</f>
        <v/>
      </c>
    </row>
    <row r="2733" spans="1:16" x14ac:dyDescent="0.35">
      <c r="A2733" s="51" t="str">
        <f t="shared" si="126"/>
        <v/>
      </c>
      <c r="B2733" s="99"/>
      <c r="C2733" s="4"/>
      <c r="D2733" s="14"/>
      <c r="E2733" s="14"/>
      <c r="F2733" s="14"/>
      <c r="G2733" s="82"/>
      <c r="H2733" s="107" t="str">
        <f>IF(B2733&lt;&gt;"",IF(OR(O2733=0,O2733=999),"",SUMIFS($E$2:E2733,$A$2:A2733,A2733)-SUMIFS($F$2:F2733,$A$2:A2733,A2733)),"")</f>
        <v/>
      </c>
      <c r="I2733" s="109" t="str">
        <f t="shared" si="128"/>
        <v/>
      </c>
      <c r="J2733" s="113"/>
      <c r="K2733" s="90"/>
      <c r="L2733" s="73"/>
      <c r="M2733" s="69" t="str">
        <f>IF(C2733&lt;&gt;"",DailyLog!$S$3,"")</f>
        <v/>
      </c>
      <c r="N2733" s="56" t="str">
        <f t="shared" si="127"/>
        <v/>
      </c>
      <c r="O2733" s="53" t="str">
        <f>IF($B2733&lt;&gt;"",IF(ISNUMBER(_xlfn.XMATCH($B2733,Language!$A$6:$E$6)),0,IF(ISNUMBER(_xlfn.XMATCH($B2733,Language!$A$29:$E$29)),'Lista de Prestatarios'!$B$3,VLOOKUP(B2733,'Lista de Prestatarios'!$A$2:$B$500,2,FALSE))),"")</f>
        <v/>
      </c>
      <c r="P2733" s="58" t="str">
        <f>IF(B2733&lt;&gt;"",IF(OR(D2733&gt;0,G2733&gt;0),COUNTIF($B$2:B2733,B2733),COUNTIFS($B$2:B2733,B2733,$E$2:E2733,"&gt;0")),"")</f>
        <v/>
      </c>
    </row>
    <row r="2734" spans="1:16" x14ac:dyDescent="0.35">
      <c r="A2734" s="51" t="str">
        <f t="shared" si="126"/>
        <v/>
      </c>
      <c r="B2734" s="99"/>
      <c r="C2734" s="4"/>
      <c r="D2734" s="14"/>
      <c r="E2734" s="14"/>
      <c r="F2734" s="14"/>
      <c r="G2734" s="82"/>
      <c r="H2734" s="107" t="str">
        <f>IF(B2734&lt;&gt;"",IF(OR(O2734=0,O2734=999),"",SUMIFS($E$2:E2734,$A$2:A2734,A2734)-SUMIFS($F$2:F2734,$A$2:A2734,A2734)),"")</f>
        <v/>
      </c>
      <c r="I2734" s="109" t="str">
        <f t="shared" si="128"/>
        <v/>
      </c>
      <c r="J2734" s="113"/>
      <c r="K2734" s="90"/>
      <c r="L2734" s="73"/>
      <c r="M2734" s="69" t="str">
        <f>IF(C2734&lt;&gt;"",DailyLog!$S$3,"")</f>
        <v/>
      </c>
      <c r="N2734" s="56" t="str">
        <f t="shared" si="127"/>
        <v/>
      </c>
      <c r="O2734" s="53" t="str">
        <f>IF($B2734&lt;&gt;"",IF(ISNUMBER(_xlfn.XMATCH($B2734,Language!$A$6:$E$6)),0,IF(ISNUMBER(_xlfn.XMATCH($B2734,Language!$A$29:$E$29)),'Lista de Prestatarios'!$B$3,VLOOKUP(B2734,'Lista de Prestatarios'!$A$2:$B$500,2,FALSE))),"")</f>
        <v/>
      </c>
      <c r="P2734" s="58" t="str">
        <f>IF(B2734&lt;&gt;"",IF(OR(D2734&gt;0,G2734&gt;0),COUNTIF($B$2:B2734,B2734),COUNTIFS($B$2:B2734,B2734,$E$2:E2734,"&gt;0")),"")</f>
        <v/>
      </c>
    </row>
    <row r="2735" spans="1:16" x14ac:dyDescent="0.35">
      <c r="A2735" s="51" t="str">
        <f t="shared" si="126"/>
        <v/>
      </c>
      <c r="B2735" s="99"/>
      <c r="C2735" s="4"/>
      <c r="D2735" s="14"/>
      <c r="E2735" s="14"/>
      <c r="F2735" s="14"/>
      <c r="G2735" s="82"/>
      <c r="H2735" s="107" t="str">
        <f>IF(B2735&lt;&gt;"",IF(OR(O2735=0,O2735=999),"",SUMIFS($E$2:E2735,$A$2:A2735,A2735)-SUMIFS($F$2:F2735,$A$2:A2735,A2735)),"")</f>
        <v/>
      </c>
      <c r="I2735" s="109" t="str">
        <f t="shared" si="128"/>
        <v/>
      </c>
      <c r="J2735" s="113"/>
      <c r="K2735" s="90"/>
      <c r="L2735" s="73"/>
      <c r="M2735" s="69" t="str">
        <f>IF(C2735&lt;&gt;"",DailyLog!$S$3,"")</f>
        <v/>
      </c>
      <c r="N2735" s="56" t="str">
        <f t="shared" si="127"/>
        <v/>
      </c>
      <c r="O2735" s="53" t="str">
        <f>IF($B2735&lt;&gt;"",IF(ISNUMBER(_xlfn.XMATCH($B2735,Language!$A$6:$E$6)),0,IF(ISNUMBER(_xlfn.XMATCH($B2735,Language!$A$29:$E$29)),'Lista de Prestatarios'!$B$3,VLOOKUP(B2735,'Lista de Prestatarios'!$A$2:$B$500,2,FALSE))),"")</f>
        <v/>
      </c>
      <c r="P2735" s="58" t="str">
        <f>IF(B2735&lt;&gt;"",IF(OR(D2735&gt;0,G2735&gt;0),COUNTIF($B$2:B2735,B2735),COUNTIFS($B$2:B2735,B2735,$E$2:E2735,"&gt;0")),"")</f>
        <v/>
      </c>
    </row>
    <row r="2736" spans="1:16" x14ac:dyDescent="0.35">
      <c r="A2736" s="51" t="str">
        <f t="shared" si="126"/>
        <v/>
      </c>
      <c r="B2736" s="99"/>
      <c r="C2736" s="4"/>
      <c r="D2736" s="14"/>
      <c r="E2736" s="14"/>
      <c r="F2736" s="14"/>
      <c r="G2736" s="82"/>
      <c r="H2736" s="107" t="str">
        <f>IF(B2736&lt;&gt;"",IF(OR(O2736=0,O2736=999),"",SUMIFS($E$2:E2736,$A$2:A2736,A2736)-SUMIFS($F$2:F2736,$A$2:A2736,A2736)),"")</f>
        <v/>
      </c>
      <c r="I2736" s="109" t="str">
        <f t="shared" si="128"/>
        <v/>
      </c>
      <c r="J2736" s="113"/>
      <c r="K2736" s="90"/>
      <c r="L2736" s="73"/>
      <c r="M2736" s="69" t="str">
        <f>IF(C2736&lt;&gt;"",DailyLog!$S$3,"")</f>
        <v/>
      </c>
      <c r="N2736" s="56" t="str">
        <f t="shared" si="127"/>
        <v/>
      </c>
      <c r="O2736" s="53" t="str">
        <f>IF($B2736&lt;&gt;"",IF(ISNUMBER(_xlfn.XMATCH($B2736,Language!$A$6:$E$6)),0,IF(ISNUMBER(_xlfn.XMATCH($B2736,Language!$A$29:$E$29)),'Lista de Prestatarios'!$B$3,VLOOKUP(B2736,'Lista de Prestatarios'!$A$2:$B$500,2,FALSE))),"")</f>
        <v/>
      </c>
      <c r="P2736" s="58" t="str">
        <f>IF(B2736&lt;&gt;"",IF(OR(D2736&gt;0,G2736&gt;0),COUNTIF($B$2:B2736,B2736),COUNTIFS($B$2:B2736,B2736,$E$2:E2736,"&gt;0")),"")</f>
        <v/>
      </c>
    </row>
    <row r="2737" spans="1:16" x14ac:dyDescent="0.35">
      <c r="A2737" s="51" t="str">
        <f t="shared" si="126"/>
        <v/>
      </c>
      <c r="B2737" s="99"/>
      <c r="C2737" s="4"/>
      <c r="D2737" s="14"/>
      <c r="E2737" s="14"/>
      <c r="F2737" s="14"/>
      <c r="G2737" s="82"/>
      <c r="H2737" s="107" t="str">
        <f>IF(B2737&lt;&gt;"",IF(OR(O2737=0,O2737=999),"",SUMIFS($E$2:E2737,$A$2:A2737,A2737)-SUMIFS($F$2:F2737,$A$2:A2737,A2737)),"")</f>
        <v/>
      </c>
      <c r="I2737" s="109" t="str">
        <f t="shared" si="128"/>
        <v/>
      </c>
      <c r="J2737" s="113"/>
      <c r="K2737" s="90"/>
      <c r="L2737" s="73"/>
      <c r="M2737" s="69" t="str">
        <f>IF(C2737&lt;&gt;"",DailyLog!$S$3,"")</f>
        <v/>
      </c>
      <c r="N2737" s="56" t="str">
        <f t="shared" si="127"/>
        <v/>
      </c>
      <c r="O2737" s="53" t="str">
        <f>IF($B2737&lt;&gt;"",IF(ISNUMBER(_xlfn.XMATCH($B2737,Language!$A$6:$E$6)),0,IF(ISNUMBER(_xlfn.XMATCH($B2737,Language!$A$29:$E$29)),'Lista de Prestatarios'!$B$3,VLOOKUP(B2737,'Lista de Prestatarios'!$A$2:$B$500,2,FALSE))),"")</f>
        <v/>
      </c>
      <c r="P2737" s="58" t="str">
        <f>IF(B2737&lt;&gt;"",IF(OR(D2737&gt;0,G2737&gt;0),COUNTIF($B$2:B2737,B2737),COUNTIFS($B$2:B2737,B2737,$E$2:E2737,"&gt;0")),"")</f>
        <v/>
      </c>
    </row>
    <row r="2738" spans="1:16" x14ac:dyDescent="0.35">
      <c r="A2738" s="51" t="str">
        <f t="shared" si="126"/>
        <v/>
      </c>
      <c r="B2738" s="99"/>
      <c r="C2738" s="4"/>
      <c r="D2738" s="14"/>
      <c r="E2738" s="14"/>
      <c r="F2738" s="14"/>
      <c r="G2738" s="82"/>
      <c r="H2738" s="107" t="str">
        <f>IF(B2738&lt;&gt;"",IF(OR(O2738=0,O2738=999),"",SUMIFS($E$2:E2738,$A$2:A2738,A2738)-SUMIFS($F$2:F2738,$A$2:A2738,A2738)),"")</f>
        <v/>
      </c>
      <c r="I2738" s="109" t="str">
        <f t="shared" si="128"/>
        <v/>
      </c>
      <c r="J2738" s="113"/>
      <c r="K2738" s="90"/>
      <c r="L2738" s="73"/>
      <c r="M2738" s="69" t="str">
        <f>IF(C2738&lt;&gt;"",DailyLog!$S$3,"")</f>
        <v/>
      </c>
      <c r="N2738" s="56" t="str">
        <f t="shared" si="127"/>
        <v/>
      </c>
      <c r="O2738" s="53" t="str">
        <f>IF($B2738&lt;&gt;"",IF(ISNUMBER(_xlfn.XMATCH($B2738,Language!$A$6:$E$6)),0,IF(ISNUMBER(_xlfn.XMATCH($B2738,Language!$A$29:$E$29)),'Lista de Prestatarios'!$B$3,VLOOKUP(B2738,'Lista de Prestatarios'!$A$2:$B$500,2,FALSE))),"")</f>
        <v/>
      </c>
      <c r="P2738" s="58" t="str">
        <f>IF(B2738&lt;&gt;"",IF(OR(D2738&gt;0,G2738&gt;0),COUNTIF($B$2:B2738,B2738),COUNTIFS($B$2:B2738,B2738,$E$2:E2738,"&gt;0")),"")</f>
        <v/>
      </c>
    </row>
    <row r="2739" spans="1:16" x14ac:dyDescent="0.35">
      <c r="A2739" s="51" t="str">
        <f t="shared" si="126"/>
        <v/>
      </c>
      <c r="B2739" s="99"/>
      <c r="C2739" s="4"/>
      <c r="D2739" s="14"/>
      <c r="E2739" s="14"/>
      <c r="F2739" s="14"/>
      <c r="G2739" s="82"/>
      <c r="H2739" s="107" t="str">
        <f>IF(B2739&lt;&gt;"",IF(OR(O2739=0,O2739=999),"",SUMIFS($E$2:E2739,$A$2:A2739,A2739)-SUMIFS($F$2:F2739,$A$2:A2739,A2739)),"")</f>
        <v/>
      </c>
      <c r="I2739" s="109" t="str">
        <f t="shared" si="128"/>
        <v/>
      </c>
      <c r="J2739" s="113"/>
      <c r="K2739" s="90"/>
      <c r="L2739" s="73"/>
      <c r="M2739" s="69" t="str">
        <f>IF(C2739&lt;&gt;"",DailyLog!$S$3,"")</f>
        <v/>
      </c>
      <c r="N2739" s="56" t="str">
        <f t="shared" si="127"/>
        <v/>
      </c>
      <c r="O2739" s="53" t="str">
        <f>IF($B2739&lt;&gt;"",IF(ISNUMBER(_xlfn.XMATCH($B2739,Language!$A$6:$E$6)),0,IF(ISNUMBER(_xlfn.XMATCH($B2739,Language!$A$29:$E$29)),'Lista de Prestatarios'!$B$3,VLOOKUP(B2739,'Lista de Prestatarios'!$A$2:$B$500,2,FALSE))),"")</f>
        <v/>
      </c>
      <c r="P2739" s="58" t="str">
        <f>IF(B2739&lt;&gt;"",IF(OR(D2739&gt;0,G2739&gt;0),COUNTIF($B$2:B2739,B2739),COUNTIFS($B$2:B2739,B2739,$E$2:E2739,"&gt;0")),"")</f>
        <v/>
      </c>
    </row>
    <row r="2740" spans="1:16" x14ac:dyDescent="0.35">
      <c r="A2740" s="51" t="str">
        <f t="shared" si="126"/>
        <v/>
      </c>
      <c r="B2740" s="99"/>
      <c r="C2740" s="4"/>
      <c r="D2740" s="14"/>
      <c r="E2740" s="14"/>
      <c r="F2740" s="14"/>
      <c r="G2740" s="82"/>
      <c r="H2740" s="107" t="str">
        <f>IF(B2740&lt;&gt;"",IF(OR(O2740=0,O2740=999),"",SUMIFS($E$2:E2740,$A$2:A2740,A2740)-SUMIFS($F$2:F2740,$A$2:A2740,A2740)),"")</f>
        <v/>
      </c>
      <c r="I2740" s="109" t="str">
        <f t="shared" si="128"/>
        <v/>
      </c>
      <c r="J2740" s="113"/>
      <c r="K2740" s="90"/>
      <c r="L2740" s="73"/>
      <c r="M2740" s="69" t="str">
        <f>IF(C2740&lt;&gt;"",DailyLog!$S$3,"")</f>
        <v/>
      </c>
      <c r="N2740" s="56" t="str">
        <f t="shared" si="127"/>
        <v/>
      </c>
      <c r="O2740" s="53" t="str">
        <f>IF($B2740&lt;&gt;"",IF(ISNUMBER(_xlfn.XMATCH($B2740,Language!$A$6:$E$6)),0,IF(ISNUMBER(_xlfn.XMATCH($B2740,Language!$A$29:$E$29)),'Lista de Prestatarios'!$B$3,VLOOKUP(B2740,'Lista de Prestatarios'!$A$2:$B$500,2,FALSE))),"")</f>
        <v/>
      </c>
      <c r="P2740" s="58" t="str">
        <f>IF(B2740&lt;&gt;"",IF(OR(D2740&gt;0,G2740&gt;0),COUNTIF($B$2:B2740,B2740),COUNTIFS($B$2:B2740,B2740,$E$2:E2740,"&gt;0")),"")</f>
        <v/>
      </c>
    </row>
    <row r="2741" spans="1:16" x14ac:dyDescent="0.35">
      <c r="A2741" s="51" t="str">
        <f t="shared" si="126"/>
        <v/>
      </c>
      <c r="B2741" s="99"/>
      <c r="C2741" s="4"/>
      <c r="D2741" s="14"/>
      <c r="E2741" s="14"/>
      <c r="F2741" s="14"/>
      <c r="G2741" s="82"/>
      <c r="H2741" s="107" t="str">
        <f>IF(B2741&lt;&gt;"",IF(OR(O2741=0,O2741=999),"",SUMIFS($E$2:E2741,$A$2:A2741,A2741)-SUMIFS($F$2:F2741,$A$2:A2741,A2741)),"")</f>
        <v/>
      </c>
      <c r="I2741" s="109" t="str">
        <f t="shared" si="128"/>
        <v/>
      </c>
      <c r="J2741" s="113"/>
      <c r="K2741" s="90"/>
      <c r="L2741" s="73"/>
      <c r="M2741" s="69" t="str">
        <f>IF(C2741&lt;&gt;"",DailyLog!$S$3,"")</f>
        <v/>
      </c>
      <c r="N2741" s="56" t="str">
        <f t="shared" si="127"/>
        <v/>
      </c>
      <c r="O2741" s="53" t="str">
        <f>IF($B2741&lt;&gt;"",IF(ISNUMBER(_xlfn.XMATCH($B2741,Language!$A$6:$E$6)),0,IF(ISNUMBER(_xlfn.XMATCH($B2741,Language!$A$29:$E$29)),'Lista de Prestatarios'!$B$3,VLOOKUP(B2741,'Lista de Prestatarios'!$A$2:$B$500,2,FALSE))),"")</f>
        <v/>
      </c>
      <c r="P2741" s="58" t="str">
        <f>IF(B2741&lt;&gt;"",IF(OR(D2741&gt;0,G2741&gt;0),COUNTIF($B$2:B2741,B2741),COUNTIFS($B$2:B2741,B2741,$E$2:E2741,"&gt;0")),"")</f>
        <v/>
      </c>
    </row>
    <row r="2742" spans="1:16" x14ac:dyDescent="0.35">
      <c r="A2742" s="51" t="str">
        <f t="shared" si="126"/>
        <v/>
      </c>
      <c r="B2742" s="99"/>
      <c r="C2742" s="4"/>
      <c r="D2742" s="14"/>
      <c r="E2742" s="14"/>
      <c r="F2742" s="14"/>
      <c r="G2742" s="82"/>
      <c r="H2742" s="107" t="str">
        <f>IF(B2742&lt;&gt;"",IF(OR(O2742=0,O2742=999),"",SUMIFS($E$2:E2742,$A$2:A2742,A2742)-SUMIFS($F$2:F2742,$A$2:A2742,A2742)),"")</f>
        <v/>
      </c>
      <c r="I2742" s="109" t="str">
        <f t="shared" si="128"/>
        <v/>
      </c>
      <c r="J2742" s="113"/>
      <c r="K2742" s="90"/>
      <c r="L2742" s="73"/>
      <c r="M2742" s="69" t="str">
        <f>IF(C2742&lt;&gt;"",DailyLog!$S$3,"")</f>
        <v/>
      </c>
      <c r="N2742" s="56" t="str">
        <f t="shared" si="127"/>
        <v/>
      </c>
      <c r="O2742" s="53" t="str">
        <f>IF($B2742&lt;&gt;"",IF(ISNUMBER(_xlfn.XMATCH($B2742,Language!$A$6:$E$6)),0,IF(ISNUMBER(_xlfn.XMATCH($B2742,Language!$A$29:$E$29)),'Lista de Prestatarios'!$B$3,VLOOKUP(B2742,'Lista de Prestatarios'!$A$2:$B$500,2,FALSE))),"")</f>
        <v/>
      </c>
      <c r="P2742" s="58" t="str">
        <f>IF(B2742&lt;&gt;"",IF(OR(D2742&gt;0,G2742&gt;0),COUNTIF($B$2:B2742,B2742),COUNTIFS($B$2:B2742,B2742,$E$2:E2742,"&gt;0")),"")</f>
        <v/>
      </c>
    </row>
    <row r="2743" spans="1:16" x14ac:dyDescent="0.35">
      <c r="A2743" s="51" t="str">
        <f t="shared" si="126"/>
        <v/>
      </c>
      <c r="B2743" s="99"/>
      <c r="C2743" s="4"/>
      <c r="D2743" s="14"/>
      <c r="E2743" s="14"/>
      <c r="F2743" s="14"/>
      <c r="G2743" s="82"/>
      <c r="H2743" s="107" t="str">
        <f>IF(B2743&lt;&gt;"",IF(OR(O2743=0,O2743=999),"",SUMIFS($E$2:E2743,$A$2:A2743,A2743)-SUMIFS($F$2:F2743,$A$2:A2743,A2743)),"")</f>
        <v/>
      </c>
      <c r="I2743" s="109" t="str">
        <f t="shared" si="128"/>
        <v/>
      </c>
      <c r="J2743" s="113"/>
      <c r="K2743" s="90"/>
      <c r="L2743" s="73"/>
      <c r="M2743" s="69" t="str">
        <f>IF(C2743&lt;&gt;"",DailyLog!$S$3,"")</f>
        <v/>
      </c>
      <c r="N2743" s="56" t="str">
        <f t="shared" si="127"/>
        <v/>
      </c>
      <c r="O2743" s="53" t="str">
        <f>IF($B2743&lt;&gt;"",IF(ISNUMBER(_xlfn.XMATCH($B2743,Language!$A$6:$E$6)),0,IF(ISNUMBER(_xlfn.XMATCH($B2743,Language!$A$29:$E$29)),'Lista de Prestatarios'!$B$3,VLOOKUP(B2743,'Lista de Prestatarios'!$A$2:$B$500,2,FALSE))),"")</f>
        <v/>
      </c>
      <c r="P2743" s="58" t="str">
        <f>IF(B2743&lt;&gt;"",IF(OR(D2743&gt;0,G2743&gt;0),COUNTIF($B$2:B2743,B2743),COUNTIFS($B$2:B2743,B2743,$E$2:E2743,"&gt;0")),"")</f>
        <v/>
      </c>
    </row>
    <row r="2744" spans="1:16" x14ac:dyDescent="0.35">
      <c r="A2744" s="51" t="str">
        <f t="shared" si="126"/>
        <v/>
      </c>
      <c r="B2744" s="99"/>
      <c r="C2744" s="4"/>
      <c r="D2744" s="14"/>
      <c r="E2744" s="14"/>
      <c r="F2744" s="14"/>
      <c r="G2744" s="82"/>
      <c r="H2744" s="107" t="str">
        <f>IF(B2744&lt;&gt;"",IF(OR(O2744=0,O2744=999),"",SUMIFS($E$2:E2744,$A$2:A2744,A2744)-SUMIFS($F$2:F2744,$A$2:A2744,A2744)),"")</f>
        <v/>
      </c>
      <c r="I2744" s="109" t="str">
        <f t="shared" si="128"/>
        <v/>
      </c>
      <c r="J2744" s="113"/>
      <c r="K2744" s="90"/>
      <c r="L2744" s="73"/>
      <c r="M2744" s="69" t="str">
        <f>IF(C2744&lt;&gt;"",DailyLog!$S$3,"")</f>
        <v/>
      </c>
      <c r="N2744" s="56" t="str">
        <f t="shared" si="127"/>
        <v/>
      </c>
      <c r="O2744" s="53" t="str">
        <f>IF($B2744&lt;&gt;"",IF(ISNUMBER(_xlfn.XMATCH($B2744,Language!$A$6:$E$6)),0,IF(ISNUMBER(_xlfn.XMATCH($B2744,Language!$A$29:$E$29)),'Lista de Prestatarios'!$B$3,VLOOKUP(B2744,'Lista de Prestatarios'!$A$2:$B$500,2,FALSE))),"")</f>
        <v/>
      </c>
      <c r="P2744" s="58" t="str">
        <f>IF(B2744&lt;&gt;"",IF(OR(D2744&gt;0,G2744&gt;0),COUNTIF($B$2:B2744,B2744),COUNTIFS($B$2:B2744,B2744,$E$2:E2744,"&gt;0")),"")</f>
        <v/>
      </c>
    </row>
    <row r="2745" spans="1:16" x14ac:dyDescent="0.35">
      <c r="A2745" s="51" t="str">
        <f t="shared" si="126"/>
        <v/>
      </c>
      <c r="B2745" s="99"/>
      <c r="C2745" s="4"/>
      <c r="D2745" s="14"/>
      <c r="E2745" s="14"/>
      <c r="F2745" s="14"/>
      <c r="G2745" s="82"/>
      <c r="H2745" s="107" t="str">
        <f>IF(B2745&lt;&gt;"",IF(OR(O2745=0,O2745=999),"",SUMIFS($E$2:E2745,$A$2:A2745,A2745)-SUMIFS($F$2:F2745,$A$2:A2745,A2745)),"")</f>
        <v/>
      </c>
      <c r="I2745" s="109" t="str">
        <f t="shared" si="128"/>
        <v/>
      </c>
      <c r="J2745" s="113"/>
      <c r="K2745" s="90"/>
      <c r="L2745" s="73"/>
      <c r="M2745" s="69" t="str">
        <f>IF(C2745&lt;&gt;"",DailyLog!$S$3,"")</f>
        <v/>
      </c>
      <c r="N2745" s="56" t="str">
        <f t="shared" si="127"/>
        <v/>
      </c>
      <c r="O2745" s="53" t="str">
        <f>IF($B2745&lt;&gt;"",IF(ISNUMBER(_xlfn.XMATCH($B2745,Language!$A$6:$E$6)),0,IF(ISNUMBER(_xlfn.XMATCH($B2745,Language!$A$29:$E$29)),'Lista de Prestatarios'!$B$3,VLOOKUP(B2745,'Lista de Prestatarios'!$A$2:$B$500,2,FALSE))),"")</f>
        <v/>
      </c>
      <c r="P2745" s="58" t="str">
        <f>IF(B2745&lt;&gt;"",IF(OR(D2745&gt;0,G2745&gt;0),COUNTIF($B$2:B2745,B2745),COUNTIFS($B$2:B2745,B2745,$E$2:E2745,"&gt;0")),"")</f>
        <v/>
      </c>
    </row>
    <row r="2746" spans="1:16" x14ac:dyDescent="0.35">
      <c r="A2746" s="51" t="str">
        <f t="shared" si="126"/>
        <v/>
      </c>
      <c r="B2746" s="99"/>
      <c r="C2746" s="4"/>
      <c r="D2746" s="14"/>
      <c r="E2746" s="14"/>
      <c r="F2746" s="14"/>
      <c r="G2746" s="82"/>
      <c r="H2746" s="107" t="str">
        <f>IF(B2746&lt;&gt;"",IF(OR(O2746=0,O2746=999),"",SUMIFS($E$2:E2746,$A$2:A2746,A2746)-SUMIFS($F$2:F2746,$A$2:A2746,A2746)),"")</f>
        <v/>
      </c>
      <c r="I2746" s="109" t="str">
        <f t="shared" si="128"/>
        <v/>
      </c>
      <c r="J2746" s="113"/>
      <c r="K2746" s="90"/>
      <c r="L2746" s="73"/>
      <c r="M2746" s="69" t="str">
        <f>IF(C2746&lt;&gt;"",DailyLog!$S$3,"")</f>
        <v/>
      </c>
      <c r="N2746" s="56" t="str">
        <f t="shared" si="127"/>
        <v/>
      </c>
      <c r="O2746" s="53" t="str">
        <f>IF($B2746&lt;&gt;"",IF(ISNUMBER(_xlfn.XMATCH($B2746,Language!$A$6:$E$6)),0,IF(ISNUMBER(_xlfn.XMATCH($B2746,Language!$A$29:$E$29)),'Lista de Prestatarios'!$B$3,VLOOKUP(B2746,'Lista de Prestatarios'!$A$2:$B$500,2,FALSE))),"")</f>
        <v/>
      </c>
      <c r="P2746" s="58" t="str">
        <f>IF(B2746&lt;&gt;"",IF(OR(D2746&gt;0,G2746&gt;0),COUNTIF($B$2:B2746,B2746),COUNTIFS($B$2:B2746,B2746,$E$2:E2746,"&gt;0")),"")</f>
        <v/>
      </c>
    </row>
    <row r="2747" spans="1:16" x14ac:dyDescent="0.35">
      <c r="A2747" s="51" t="str">
        <f t="shared" si="126"/>
        <v/>
      </c>
      <c r="B2747" s="99"/>
      <c r="C2747" s="4"/>
      <c r="D2747" s="14"/>
      <c r="E2747" s="14"/>
      <c r="F2747" s="14"/>
      <c r="G2747" s="82"/>
      <c r="H2747" s="107" t="str">
        <f>IF(B2747&lt;&gt;"",IF(OR(O2747=0,O2747=999),"",SUMIFS($E$2:E2747,$A$2:A2747,A2747)-SUMIFS($F$2:F2747,$A$2:A2747,A2747)),"")</f>
        <v/>
      </c>
      <c r="I2747" s="109" t="str">
        <f t="shared" si="128"/>
        <v/>
      </c>
      <c r="J2747" s="113"/>
      <c r="K2747" s="90"/>
      <c r="L2747" s="73"/>
      <c r="M2747" s="69" t="str">
        <f>IF(C2747&lt;&gt;"",DailyLog!$S$3,"")</f>
        <v/>
      </c>
      <c r="N2747" s="56" t="str">
        <f t="shared" si="127"/>
        <v/>
      </c>
      <c r="O2747" s="53" t="str">
        <f>IF($B2747&lt;&gt;"",IF(ISNUMBER(_xlfn.XMATCH($B2747,Language!$A$6:$E$6)),0,IF(ISNUMBER(_xlfn.XMATCH($B2747,Language!$A$29:$E$29)),'Lista de Prestatarios'!$B$3,VLOOKUP(B2747,'Lista de Prestatarios'!$A$2:$B$500,2,FALSE))),"")</f>
        <v/>
      </c>
      <c r="P2747" s="58" t="str">
        <f>IF(B2747&lt;&gt;"",IF(OR(D2747&gt;0,G2747&gt;0),COUNTIF($B$2:B2747,B2747),COUNTIFS($B$2:B2747,B2747,$E$2:E2747,"&gt;0")),"")</f>
        <v/>
      </c>
    </row>
    <row r="2748" spans="1:16" x14ac:dyDescent="0.35">
      <c r="A2748" s="51" t="str">
        <f t="shared" si="126"/>
        <v/>
      </c>
      <c r="B2748" s="99"/>
      <c r="C2748" s="4"/>
      <c r="D2748" s="14"/>
      <c r="E2748" s="14"/>
      <c r="F2748" s="14"/>
      <c r="G2748" s="82"/>
      <c r="H2748" s="107" t="str">
        <f>IF(B2748&lt;&gt;"",IF(OR(O2748=0,O2748=999),"",SUMIFS($E$2:E2748,$A$2:A2748,A2748)-SUMIFS($F$2:F2748,$A$2:A2748,A2748)),"")</f>
        <v/>
      </c>
      <c r="I2748" s="109" t="str">
        <f t="shared" si="128"/>
        <v/>
      </c>
      <c r="J2748" s="113"/>
      <c r="K2748" s="90"/>
      <c r="L2748" s="73"/>
      <c r="M2748" s="69" t="str">
        <f>IF(C2748&lt;&gt;"",DailyLog!$S$3,"")</f>
        <v/>
      </c>
      <c r="N2748" s="56" t="str">
        <f t="shared" si="127"/>
        <v/>
      </c>
      <c r="O2748" s="53" t="str">
        <f>IF($B2748&lt;&gt;"",IF(ISNUMBER(_xlfn.XMATCH($B2748,Language!$A$6:$E$6)),0,IF(ISNUMBER(_xlfn.XMATCH($B2748,Language!$A$29:$E$29)),'Lista de Prestatarios'!$B$3,VLOOKUP(B2748,'Lista de Prestatarios'!$A$2:$B$500,2,FALSE))),"")</f>
        <v/>
      </c>
      <c r="P2748" s="58" t="str">
        <f>IF(B2748&lt;&gt;"",IF(OR(D2748&gt;0,G2748&gt;0),COUNTIF($B$2:B2748,B2748),COUNTIFS($B$2:B2748,B2748,$E$2:E2748,"&gt;0")),"")</f>
        <v/>
      </c>
    </row>
    <row r="2749" spans="1:16" x14ac:dyDescent="0.35">
      <c r="A2749" s="51" t="str">
        <f t="shared" si="126"/>
        <v/>
      </c>
      <c r="B2749" s="99"/>
      <c r="C2749" s="4"/>
      <c r="D2749" s="14"/>
      <c r="E2749" s="14"/>
      <c r="F2749" s="14"/>
      <c r="G2749" s="82"/>
      <c r="H2749" s="107" t="str">
        <f>IF(B2749&lt;&gt;"",IF(OR(O2749=0,O2749=999),"",SUMIFS($E$2:E2749,$A$2:A2749,A2749)-SUMIFS($F$2:F2749,$A$2:A2749,A2749)),"")</f>
        <v/>
      </c>
      <c r="I2749" s="109" t="str">
        <f t="shared" si="128"/>
        <v/>
      </c>
      <c r="J2749" s="113"/>
      <c r="K2749" s="90"/>
      <c r="L2749" s="73"/>
      <c r="M2749" s="69" t="str">
        <f>IF(C2749&lt;&gt;"",DailyLog!$S$3,"")</f>
        <v/>
      </c>
      <c r="N2749" s="56" t="str">
        <f t="shared" si="127"/>
        <v/>
      </c>
      <c r="O2749" s="53" t="str">
        <f>IF($B2749&lt;&gt;"",IF(ISNUMBER(_xlfn.XMATCH($B2749,Language!$A$6:$E$6)),0,IF(ISNUMBER(_xlfn.XMATCH($B2749,Language!$A$29:$E$29)),'Lista de Prestatarios'!$B$3,VLOOKUP(B2749,'Lista de Prestatarios'!$A$2:$B$500,2,FALSE))),"")</f>
        <v/>
      </c>
      <c r="P2749" s="58" t="str">
        <f>IF(B2749&lt;&gt;"",IF(OR(D2749&gt;0,G2749&gt;0),COUNTIF($B$2:B2749,B2749),COUNTIFS($B$2:B2749,B2749,$E$2:E2749,"&gt;0")),"")</f>
        <v/>
      </c>
    </row>
    <row r="2750" spans="1:16" x14ac:dyDescent="0.35">
      <c r="A2750" s="51" t="str">
        <f t="shared" si="126"/>
        <v/>
      </c>
      <c r="B2750" s="99"/>
      <c r="C2750" s="4"/>
      <c r="D2750" s="14"/>
      <c r="E2750" s="14"/>
      <c r="F2750" s="14"/>
      <c r="G2750" s="82"/>
      <c r="H2750" s="107" t="str">
        <f>IF(B2750&lt;&gt;"",IF(OR(O2750=0,O2750=999),"",SUMIFS($E$2:E2750,$A$2:A2750,A2750)-SUMIFS($F$2:F2750,$A$2:A2750,A2750)),"")</f>
        <v/>
      </c>
      <c r="I2750" s="109" t="str">
        <f t="shared" si="128"/>
        <v/>
      </c>
      <c r="J2750" s="113"/>
      <c r="K2750" s="90"/>
      <c r="L2750" s="73"/>
      <c r="M2750" s="69" t="str">
        <f>IF(C2750&lt;&gt;"",DailyLog!$S$3,"")</f>
        <v/>
      </c>
      <c r="N2750" s="56" t="str">
        <f t="shared" si="127"/>
        <v/>
      </c>
      <c r="O2750" s="53" t="str">
        <f>IF($B2750&lt;&gt;"",IF(ISNUMBER(_xlfn.XMATCH($B2750,Language!$A$6:$E$6)),0,IF(ISNUMBER(_xlfn.XMATCH($B2750,Language!$A$29:$E$29)),'Lista de Prestatarios'!$B$3,VLOOKUP(B2750,'Lista de Prestatarios'!$A$2:$B$500,2,FALSE))),"")</f>
        <v/>
      </c>
      <c r="P2750" s="58" t="str">
        <f>IF(B2750&lt;&gt;"",IF(OR(D2750&gt;0,G2750&gt;0),COUNTIF($B$2:B2750,B2750),COUNTIFS($B$2:B2750,B2750,$E$2:E2750,"&gt;0")),"")</f>
        <v/>
      </c>
    </row>
    <row r="2751" spans="1:16" x14ac:dyDescent="0.35">
      <c r="A2751" s="51" t="str">
        <f t="shared" si="126"/>
        <v/>
      </c>
      <c r="B2751" s="99"/>
      <c r="C2751" s="4"/>
      <c r="D2751" s="14"/>
      <c r="E2751" s="14"/>
      <c r="F2751" s="14"/>
      <c r="G2751" s="82"/>
      <c r="H2751" s="107" t="str">
        <f>IF(B2751&lt;&gt;"",IF(OR(O2751=0,O2751=999),"",SUMIFS($E$2:E2751,$A$2:A2751,A2751)-SUMIFS($F$2:F2751,$A$2:A2751,A2751)),"")</f>
        <v/>
      </c>
      <c r="I2751" s="109" t="str">
        <f t="shared" si="128"/>
        <v/>
      </c>
      <c r="J2751" s="113"/>
      <c r="K2751" s="90"/>
      <c r="L2751" s="73"/>
      <c r="M2751" s="69" t="str">
        <f>IF(C2751&lt;&gt;"",DailyLog!$S$3,"")</f>
        <v/>
      </c>
      <c r="N2751" s="56" t="str">
        <f t="shared" si="127"/>
        <v/>
      </c>
      <c r="O2751" s="53" t="str">
        <f>IF($B2751&lt;&gt;"",IF(ISNUMBER(_xlfn.XMATCH($B2751,Language!$A$6:$E$6)),0,IF(ISNUMBER(_xlfn.XMATCH($B2751,Language!$A$29:$E$29)),'Lista de Prestatarios'!$B$3,VLOOKUP(B2751,'Lista de Prestatarios'!$A$2:$B$500,2,FALSE))),"")</f>
        <v/>
      </c>
      <c r="P2751" s="58" t="str">
        <f>IF(B2751&lt;&gt;"",IF(OR(D2751&gt;0,G2751&gt;0),COUNTIF($B$2:B2751,B2751),COUNTIFS($B$2:B2751,B2751,$E$2:E2751,"&gt;0")),"")</f>
        <v/>
      </c>
    </row>
    <row r="2752" spans="1:16" x14ac:dyDescent="0.35">
      <c r="A2752" s="51" t="str">
        <f t="shared" si="126"/>
        <v/>
      </c>
      <c r="B2752" s="99"/>
      <c r="C2752" s="4"/>
      <c r="D2752" s="14"/>
      <c r="E2752" s="14"/>
      <c r="F2752" s="14"/>
      <c r="G2752" s="82"/>
      <c r="H2752" s="107" t="str">
        <f>IF(B2752&lt;&gt;"",IF(OR(O2752=0,O2752=999),"",SUMIFS($E$2:E2752,$A$2:A2752,A2752)-SUMIFS($F$2:F2752,$A$2:A2752,A2752)),"")</f>
        <v/>
      </c>
      <c r="I2752" s="109" t="str">
        <f t="shared" si="128"/>
        <v/>
      </c>
      <c r="J2752" s="113"/>
      <c r="K2752" s="90"/>
      <c r="L2752" s="73"/>
      <c r="M2752" s="69" t="str">
        <f>IF(C2752&lt;&gt;"",DailyLog!$S$3,"")</f>
        <v/>
      </c>
      <c r="N2752" s="56" t="str">
        <f t="shared" si="127"/>
        <v/>
      </c>
      <c r="O2752" s="53" t="str">
        <f>IF($B2752&lt;&gt;"",IF(ISNUMBER(_xlfn.XMATCH($B2752,Language!$A$6:$E$6)),0,IF(ISNUMBER(_xlfn.XMATCH($B2752,Language!$A$29:$E$29)),'Lista de Prestatarios'!$B$3,VLOOKUP(B2752,'Lista de Prestatarios'!$A$2:$B$500,2,FALSE))),"")</f>
        <v/>
      </c>
      <c r="P2752" s="58" t="str">
        <f>IF(B2752&lt;&gt;"",IF(OR(D2752&gt;0,G2752&gt;0),COUNTIF($B$2:B2752,B2752),COUNTIFS($B$2:B2752,B2752,$E$2:E2752,"&gt;0")),"")</f>
        <v/>
      </c>
    </row>
    <row r="2753" spans="1:16" x14ac:dyDescent="0.35">
      <c r="A2753" s="51" t="str">
        <f t="shared" si="126"/>
        <v/>
      </c>
      <c r="B2753" s="99"/>
      <c r="C2753" s="4"/>
      <c r="D2753" s="14"/>
      <c r="E2753" s="14"/>
      <c r="F2753" s="14"/>
      <c r="G2753" s="82"/>
      <c r="H2753" s="107" t="str">
        <f>IF(B2753&lt;&gt;"",IF(OR(O2753=0,O2753=999),"",SUMIFS($E$2:E2753,$A$2:A2753,A2753)-SUMIFS($F$2:F2753,$A$2:A2753,A2753)),"")</f>
        <v/>
      </c>
      <c r="I2753" s="109" t="str">
        <f t="shared" si="128"/>
        <v/>
      </c>
      <c r="J2753" s="113"/>
      <c r="K2753" s="90"/>
      <c r="L2753" s="73"/>
      <c r="M2753" s="69" t="str">
        <f>IF(C2753&lt;&gt;"",DailyLog!$S$3,"")</f>
        <v/>
      </c>
      <c r="N2753" s="56" t="str">
        <f t="shared" si="127"/>
        <v/>
      </c>
      <c r="O2753" s="53" t="str">
        <f>IF($B2753&lt;&gt;"",IF(ISNUMBER(_xlfn.XMATCH($B2753,Language!$A$6:$E$6)),0,IF(ISNUMBER(_xlfn.XMATCH($B2753,Language!$A$29:$E$29)),'Lista de Prestatarios'!$B$3,VLOOKUP(B2753,'Lista de Prestatarios'!$A$2:$B$500,2,FALSE))),"")</f>
        <v/>
      </c>
      <c r="P2753" s="58" t="str">
        <f>IF(B2753&lt;&gt;"",IF(OR(D2753&gt;0,G2753&gt;0),COUNTIF($B$2:B2753,B2753),COUNTIFS($B$2:B2753,B2753,$E$2:E2753,"&gt;0")),"")</f>
        <v/>
      </c>
    </row>
    <row r="2754" spans="1:16" x14ac:dyDescent="0.35">
      <c r="A2754" s="51" t="str">
        <f t="shared" ref="A2754:A2817" si="129">IF(B2754&lt;&gt;"",O2754&amp;"."&amp;P2754,"")</f>
        <v/>
      </c>
      <c r="B2754" s="99"/>
      <c r="C2754" s="4"/>
      <c r="D2754" s="14"/>
      <c r="E2754" s="14"/>
      <c r="F2754" s="14"/>
      <c r="G2754" s="82"/>
      <c r="H2754" s="107" t="str">
        <f>IF(B2754&lt;&gt;"",IF(OR(O2754=0,O2754=999),"",SUMIFS($E$2:E2754,$A$2:A2754,A2754)-SUMIFS($F$2:F2754,$A$2:A2754,A2754)),"")</f>
        <v/>
      </c>
      <c r="I2754" s="109" t="str">
        <f t="shared" si="128"/>
        <v/>
      </c>
      <c r="J2754" s="113"/>
      <c r="K2754" s="90"/>
      <c r="L2754" s="73"/>
      <c r="M2754" s="69" t="str">
        <f>IF(C2754&lt;&gt;"",DailyLog!$S$3,"")</f>
        <v/>
      </c>
      <c r="N2754" s="56" t="str">
        <f t="shared" ref="N2754:N2817" si="130">IF(B2754&lt;&gt;"",COUNT(D2754:G2754),"")</f>
        <v/>
      </c>
      <c r="O2754" s="53" t="str">
        <f>IF($B2754&lt;&gt;"",IF(ISNUMBER(_xlfn.XMATCH($B2754,Language!$A$6:$E$6)),0,IF(ISNUMBER(_xlfn.XMATCH($B2754,Language!$A$29:$E$29)),'Lista de Prestatarios'!$B$3,VLOOKUP(B2754,'Lista de Prestatarios'!$A$2:$B$500,2,FALSE))),"")</f>
        <v/>
      </c>
      <c r="P2754" s="58" t="str">
        <f>IF(B2754&lt;&gt;"",IF(OR(D2754&gt;0,G2754&gt;0),COUNTIF($B$2:B2754,B2754),COUNTIFS($B$2:B2754,B2754,$E$2:E2754,"&gt;0")),"")</f>
        <v/>
      </c>
    </row>
    <row r="2755" spans="1:16" x14ac:dyDescent="0.35">
      <c r="A2755" s="51" t="str">
        <f t="shared" si="129"/>
        <v/>
      </c>
      <c r="B2755" s="99"/>
      <c r="C2755" s="4"/>
      <c r="D2755" s="14"/>
      <c r="E2755" s="14"/>
      <c r="F2755" s="14"/>
      <c r="G2755" s="82"/>
      <c r="H2755" s="107" t="str">
        <f>IF(B2755&lt;&gt;"",IF(OR(O2755=0,O2755=999),"",SUMIFS($E$2:E2755,$A$2:A2755,A2755)-SUMIFS($F$2:F2755,$A$2:A2755,A2755)),"")</f>
        <v/>
      </c>
      <c r="I2755" s="109" t="str">
        <f t="shared" si="128"/>
        <v/>
      </c>
      <c r="J2755" s="113"/>
      <c r="K2755" s="90"/>
      <c r="L2755" s="73"/>
      <c r="M2755" s="69" t="str">
        <f>IF(C2755&lt;&gt;"",DailyLog!$S$3,"")</f>
        <v/>
      </c>
      <c r="N2755" s="56" t="str">
        <f t="shared" si="130"/>
        <v/>
      </c>
      <c r="O2755" s="53" t="str">
        <f>IF($B2755&lt;&gt;"",IF(ISNUMBER(_xlfn.XMATCH($B2755,Language!$A$6:$E$6)),0,IF(ISNUMBER(_xlfn.XMATCH($B2755,Language!$A$29:$E$29)),'Lista de Prestatarios'!$B$3,VLOOKUP(B2755,'Lista de Prestatarios'!$A$2:$B$500,2,FALSE))),"")</f>
        <v/>
      </c>
      <c r="P2755" s="58" t="str">
        <f>IF(B2755&lt;&gt;"",IF(OR(D2755&gt;0,G2755&gt;0),COUNTIF($B$2:B2755,B2755),COUNTIFS($B$2:B2755,B2755,$E$2:E2755,"&gt;0")),"")</f>
        <v/>
      </c>
    </row>
    <row r="2756" spans="1:16" x14ac:dyDescent="0.35">
      <c r="A2756" s="51" t="str">
        <f t="shared" si="129"/>
        <v/>
      </c>
      <c r="B2756" s="99"/>
      <c r="C2756" s="4"/>
      <c r="D2756" s="14"/>
      <c r="E2756" s="14"/>
      <c r="F2756" s="14"/>
      <c r="G2756" s="82"/>
      <c r="H2756" s="107" t="str">
        <f>IF(B2756&lt;&gt;"",IF(OR(O2756=0,O2756=999),"",SUMIFS($E$2:E2756,$A$2:A2756,A2756)-SUMIFS($F$2:F2756,$A$2:A2756,A2756)),"")</f>
        <v/>
      </c>
      <c r="I2756" s="109" t="str">
        <f t="shared" ref="I2756:I2819" si="131">IF(B2756&lt;&gt;"",I2755+D2756-E2756+F2756-G2756,"")</f>
        <v/>
      </c>
      <c r="J2756" s="113"/>
      <c r="K2756" s="90"/>
      <c r="L2756" s="73"/>
      <c r="M2756" s="69" t="str">
        <f>IF(C2756&lt;&gt;"",DailyLog!$S$3,"")</f>
        <v/>
      </c>
      <c r="N2756" s="56" t="str">
        <f t="shared" si="130"/>
        <v/>
      </c>
      <c r="O2756" s="53" t="str">
        <f>IF($B2756&lt;&gt;"",IF(ISNUMBER(_xlfn.XMATCH($B2756,Language!$A$6:$E$6)),0,IF(ISNUMBER(_xlfn.XMATCH($B2756,Language!$A$29:$E$29)),'Lista de Prestatarios'!$B$3,VLOOKUP(B2756,'Lista de Prestatarios'!$A$2:$B$500,2,FALSE))),"")</f>
        <v/>
      </c>
      <c r="P2756" s="58" t="str">
        <f>IF(B2756&lt;&gt;"",IF(OR(D2756&gt;0,G2756&gt;0),COUNTIF($B$2:B2756,B2756),COUNTIFS($B$2:B2756,B2756,$E$2:E2756,"&gt;0")),"")</f>
        <v/>
      </c>
    </row>
    <row r="2757" spans="1:16" x14ac:dyDescent="0.35">
      <c r="A2757" s="51" t="str">
        <f t="shared" si="129"/>
        <v/>
      </c>
      <c r="B2757" s="99"/>
      <c r="C2757" s="4"/>
      <c r="D2757" s="14"/>
      <c r="E2757" s="14"/>
      <c r="F2757" s="14"/>
      <c r="G2757" s="82"/>
      <c r="H2757" s="107" t="str">
        <f>IF(B2757&lt;&gt;"",IF(OR(O2757=0,O2757=999),"",SUMIFS($E$2:E2757,$A$2:A2757,A2757)-SUMIFS($F$2:F2757,$A$2:A2757,A2757)),"")</f>
        <v/>
      </c>
      <c r="I2757" s="109" t="str">
        <f t="shared" si="131"/>
        <v/>
      </c>
      <c r="J2757" s="113"/>
      <c r="K2757" s="90"/>
      <c r="L2757" s="73"/>
      <c r="M2757" s="69" t="str">
        <f>IF(C2757&lt;&gt;"",DailyLog!$S$3,"")</f>
        <v/>
      </c>
      <c r="N2757" s="56" t="str">
        <f t="shared" si="130"/>
        <v/>
      </c>
      <c r="O2757" s="53" t="str">
        <f>IF($B2757&lt;&gt;"",IF(ISNUMBER(_xlfn.XMATCH($B2757,Language!$A$6:$E$6)),0,IF(ISNUMBER(_xlfn.XMATCH($B2757,Language!$A$29:$E$29)),'Lista de Prestatarios'!$B$3,VLOOKUP(B2757,'Lista de Prestatarios'!$A$2:$B$500,2,FALSE))),"")</f>
        <v/>
      </c>
      <c r="P2757" s="58" t="str">
        <f>IF(B2757&lt;&gt;"",IF(OR(D2757&gt;0,G2757&gt;0),COUNTIF($B$2:B2757,B2757),COUNTIFS($B$2:B2757,B2757,$E$2:E2757,"&gt;0")),"")</f>
        <v/>
      </c>
    </row>
    <row r="2758" spans="1:16" x14ac:dyDescent="0.35">
      <c r="A2758" s="51" t="str">
        <f t="shared" si="129"/>
        <v/>
      </c>
      <c r="B2758" s="99"/>
      <c r="C2758" s="4"/>
      <c r="D2758" s="14"/>
      <c r="E2758" s="14"/>
      <c r="F2758" s="14"/>
      <c r="G2758" s="82"/>
      <c r="H2758" s="107" t="str">
        <f>IF(B2758&lt;&gt;"",IF(OR(O2758=0,O2758=999),"",SUMIFS($E$2:E2758,$A$2:A2758,A2758)-SUMIFS($F$2:F2758,$A$2:A2758,A2758)),"")</f>
        <v/>
      </c>
      <c r="I2758" s="109" t="str">
        <f t="shared" si="131"/>
        <v/>
      </c>
      <c r="J2758" s="113"/>
      <c r="K2758" s="90"/>
      <c r="L2758" s="73"/>
      <c r="M2758" s="69" t="str">
        <f>IF(C2758&lt;&gt;"",DailyLog!$S$3,"")</f>
        <v/>
      </c>
      <c r="N2758" s="56" t="str">
        <f t="shared" si="130"/>
        <v/>
      </c>
      <c r="O2758" s="53" t="str">
        <f>IF($B2758&lt;&gt;"",IF(ISNUMBER(_xlfn.XMATCH($B2758,Language!$A$6:$E$6)),0,IF(ISNUMBER(_xlfn.XMATCH($B2758,Language!$A$29:$E$29)),'Lista de Prestatarios'!$B$3,VLOOKUP(B2758,'Lista de Prestatarios'!$A$2:$B$500,2,FALSE))),"")</f>
        <v/>
      </c>
      <c r="P2758" s="58" t="str">
        <f>IF(B2758&lt;&gt;"",IF(OR(D2758&gt;0,G2758&gt;0),COUNTIF($B$2:B2758,B2758),COUNTIFS($B$2:B2758,B2758,$E$2:E2758,"&gt;0")),"")</f>
        <v/>
      </c>
    </row>
    <row r="2759" spans="1:16" x14ac:dyDescent="0.35">
      <c r="A2759" s="51" t="str">
        <f t="shared" si="129"/>
        <v/>
      </c>
      <c r="B2759" s="99"/>
      <c r="C2759" s="4"/>
      <c r="D2759" s="14"/>
      <c r="E2759" s="14"/>
      <c r="F2759" s="14"/>
      <c r="G2759" s="82"/>
      <c r="H2759" s="107" t="str">
        <f>IF(B2759&lt;&gt;"",IF(OR(O2759=0,O2759=999),"",SUMIFS($E$2:E2759,$A$2:A2759,A2759)-SUMIFS($F$2:F2759,$A$2:A2759,A2759)),"")</f>
        <v/>
      </c>
      <c r="I2759" s="109" t="str">
        <f t="shared" si="131"/>
        <v/>
      </c>
      <c r="J2759" s="113"/>
      <c r="K2759" s="90"/>
      <c r="L2759" s="73"/>
      <c r="M2759" s="69" t="str">
        <f>IF(C2759&lt;&gt;"",DailyLog!$S$3,"")</f>
        <v/>
      </c>
      <c r="N2759" s="56" t="str">
        <f t="shared" si="130"/>
        <v/>
      </c>
      <c r="O2759" s="53" t="str">
        <f>IF($B2759&lt;&gt;"",IF(ISNUMBER(_xlfn.XMATCH($B2759,Language!$A$6:$E$6)),0,IF(ISNUMBER(_xlfn.XMATCH($B2759,Language!$A$29:$E$29)),'Lista de Prestatarios'!$B$3,VLOOKUP(B2759,'Lista de Prestatarios'!$A$2:$B$500,2,FALSE))),"")</f>
        <v/>
      </c>
      <c r="P2759" s="58" t="str">
        <f>IF(B2759&lt;&gt;"",IF(OR(D2759&gt;0,G2759&gt;0),COUNTIF($B$2:B2759,B2759),COUNTIFS($B$2:B2759,B2759,$E$2:E2759,"&gt;0")),"")</f>
        <v/>
      </c>
    </row>
    <row r="2760" spans="1:16" x14ac:dyDescent="0.35">
      <c r="A2760" s="51" t="str">
        <f t="shared" si="129"/>
        <v/>
      </c>
      <c r="B2760" s="99"/>
      <c r="C2760" s="4"/>
      <c r="D2760" s="14"/>
      <c r="E2760" s="14"/>
      <c r="F2760" s="14"/>
      <c r="G2760" s="82"/>
      <c r="H2760" s="107" t="str">
        <f>IF(B2760&lt;&gt;"",IF(OR(O2760=0,O2760=999),"",SUMIFS($E$2:E2760,$A$2:A2760,A2760)-SUMIFS($F$2:F2760,$A$2:A2760,A2760)),"")</f>
        <v/>
      </c>
      <c r="I2760" s="109" t="str">
        <f t="shared" si="131"/>
        <v/>
      </c>
      <c r="J2760" s="113"/>
      <c r="K2760" s="90"/>
      <c r="L2760" s="73"/>
      <c r="M2760" s="69" t="str">
        <f>IF(C2760&lt;&gt;"",DailyLog!$S$3,"")</f>
        <v/>
      </c>
      <c r="N2760" s="56" t="str">
        <f t="shared" si="130"/>
        <v/>
      </c>
      <c r="O2760" s="53" t="str">
        <f>IF($B2760&lt;&gt;"",IF(ISNUMBER(_xlfn.XMATCH($B2760,Language!$A$6:$E$6)),0,IF(ISNUMBER(_xlfn.XMATCH($B2760,Language!$A$29:$E$29)),'Lista de Prestatarios'!$B$3,VLOOKUP(B2760,'Lista de Prestatarios'!$A$2:$B$500,2,FALSE))),"")</f>
        <v/>
      </c>
      <c r="P2760" s="58" t="str">
        <f>IF(B2760&lt;&gt;"",IF(OR(D2760&gt;0,G2760&gt;0),COUNTIF($B$2:B2760,B2760),COUNTIFS($B$2:B2760,B2760,$E$2:E2760,"&gt;0")),"")</f>
        <v/>
      </c>
    </row>
    <row r="2761" spans="1:16" x14ac:dyDescent="0.35">
      <c r="A2761" s="51" t="str">
        <f t="shared" si="129"/>
        <v/>
      </c>
      <c r="B2761" s="99"/>
      <c r="C2761" s="4"/>
      <c r="D2761" s="14"/>
      <c r="E2761" s="14"/>
      <c r="F2761" s="14"/>
      <c r="G2761" s="82"/>
      <c r="H2761" s="107" t="str">
        <f>IF(B2761&lt;&gt;"",IF(OR(O2761=0,O2761=999),"",SUMIFS($E$2:E2761,$A$2:A2761,A2761)-SUMIFS($F$2:F2761,$A$2:A2761,A2761)),"")</f>
        <v/>
      </c>
      <c r="I2761" s="109" t="str">
        <f t="shared" si="131"/>
        <v/>
      </c>
      <c r="J2761" s="113"/>
      <c r="K2761" s="90"/>
      <c r="L2761" s="73"/>
      <c r="M2761" s="69" t="str">
        <f>IF(C2761&lt;&gt;"",DailyLog!$S$3,"")</f>
        <v/>
      </c>
      <c r="N2761" s="56" t="str">
        <f t="shared" si="130"/>
        <v/>
      </c>
      <c r="O2761" s="53" t="str">
        <f>IF($B2761&lt;&gt;"",IF(ISNUMBER(_xlfn.XMATCH($B2761,Language!$A$6:$E$6)),0,IF(ISNUMBER(_xlfn.XMATCH($B2761,Language!$A$29:$E$29)),'Lista de Prestatarios'!$B$3,VLOOKUP(B2761,'Lista de Prestatarios'!$A$2:$B$500,2,FALSE))),"")</f>
        <v/>
      </c>
      <c r="P2761" s="58" t="str">
        <f>IF(B2761&lt;&gt;"",IF(OR(D2761&gt;0,G2761&gt;0),COUNTIF($B$2:B2761,B2761),COUNTIFS($B$2:B2761,B2761,$E$2:E2761,"&gt;0")),"")</f>
        <v/>
      </c>
    </row>
    <row r="2762" spans="1:16" x14ac:dyDescent="0.35">
      <c r="A2762" s="51" t="str">
        <f t="shared" si="129"/>
        <v/>
      </c>
      <c r="B2762" s="99"/>
      <c r="C2762" s="4"/>
      <c r="D2762" s="14"/>
      <c r="E2762" s="14"/>
      <c r="F2762" s="14"/>
      <c r="G2762" s="82"/>
      <c r="H2762" s="107" t="str">
        <f>IF(B2762&lt;&gt;"",IF(OR(O2762=0,O2762=999),"",SUMIFS($E$2:E2762,$A$2:A2762,A2762)-SUMIFS($F$2:F2762,$A$2:A2762,A2762)),"")</f>
        <v/>
      </c>
      <c r="I2762" s="109" t="str">
        <f t="shared" si="131"/>
        <v/>
      </c>
      <c r="J2762" s="113"/>
      <c r="K2762" s="90"/>
      <c r="L2762" s="73"/>
      <c r="M2762" s="69" t="str">
        <f>IF(C2762&lt;&gt;"",DailyLog!$S$3,"")</f>
        <v/>
      </c>
      <c r="N2762" s="56" t="str">
        <f t="shared" si="130"/>
        <v/>
      </c>
      <c r="O2762" s="53" t="str">
        <f>IF($B2762&lt;&gt;"",IF(ISNUMBER(_xlfn.XMATCH($B2762,Language!$A$6:$E$6)),0,IF(ISNUMBER(_xlfn.XMATCH($B2762,Language!$A$29:$E$29)),'Lista de Prestatarios'!$B$3,VLOOKUP(B2762,'Lista de Prestatarios'!$A$2:$B$500,2,FALSE))),"")</f>
        <v/>
      </c>
      <c r="P2762" s="58" t="str">
        <f>IF(B2762&lt;&gt;"",IF(OR(D2762&gt;0,G2762&gt;0),COUNTIF($B$2:B2762,B2762),COUNTIFS($B$2:B2762,B2762,$E$2:E2762,"&gt;0")),"")</f>
        <v/>
      </c>
    </row>
    <row r="2763" spans="1:16" x14ac:dyDescent="0.35">
      <c r="A2763" s="51" t="str">
        <f t="shared" si="129"/>
        <v/>
      </c>
      <c r="B2763" s="99"/>
      <c r="C2763" s="4"/>
      <c r="D2763" s="14"/>
      <c r="E2763" s="14"/>
      <c r="F2763" s="14"/>
      <c r="G2763" s="82"/>
      <c r="H2763" s="107" t="str">
        <f>IF(B2763&lt;&gt;"",IF(OR(O2763=0,O2763=999),"",SUMIFS($E$2:E2763,$A$2:A2763,A2763)-SUMIFS($F$2:F2763,$A$2:A2763,A2763)),"")</f>
        <v/>
      </c>
      <c r="I2763" s="109" t="str">
        <f t="shared" si="131"/>
        <v/>
      </c>
      <c r="J2763" s="113"/>
      <c r="K2763" s="90"/>
      <c r="L2763" s="73"/>
      <c r="M2763" s="69" t="str">
        <f>IF(C2763&lt;&gt;"",DailyLog!$S$3,"")</f>
        <v/>
      </c>
      <c r="N2763" s="56" t="str">
        <f t="shared" si="130"/>
        <v/>
      </c>
      <c r="O2763" s="53" t="str">
        <f>IF($B2763&lt;&gt;"",IF(ISNUMBER(_xlfn.XMATCH($B2763,Language!$A$6:$E$6)),0,IF(ISNUMBER(_xlfn.XMATCH($B2763,Language!$A$29:$E$29)),'Lista de Prestatarios'!$B$3,VLOOKUP(B2763,'Lista de Prestatarios'!$A$2:$B$500,2,FALSE))),"")</f>
        <v/>
      </c>
      <c r="P2763" s="58" t="str">
        <f>IF(B2763&lt;&gt;"",IF(OR(D2763&gt;0,G2763&gt;0),COUNTIF($B$2:B2763,B2763),COUNTIFS($B$2:B2763,B2763,$E$2:E2763,"&gt;0")),"")</f>
        <v/>
      </c>
    </row>
    <row r="2764" spans="1:16" x14ac:dyDescent="0.35">
      <c r="A2764" s="51" t="str">
        <f t="shared" si="129"/>
        <v/>
      </c>
      <c r="B2764" s="99"/>
      <c r="C2764" s="4"/>
      <c r="D2764" s="14"/>
      <c r="E2764" s="14"/>
      <c r="F2764" s="14"/>
      <c r="G2764" s="82"/>
      <c r="H2764" s="107" t="str">
        <f>IF(B2764&lt;&gt;"",IF(OR(O2764=0,O2764=999),"",SUMIFS($E$2:E2764,$A$2:A2764,A2764)-SUMIFS($F$2:F2764,$A$2:A2764,A2764)),"")</f>
        <v/>
      </c>
      <c r="I2764" s="109" t="str">
        <f t="shared" si="131"/>
        <v/>
      </c>
      <c r="J2764" s="113"/>
      <c r="K2764" s="90"/>
      <c r="L2764" s="73"/>
      <c r="M2764" s="69" t="str">
        <f>IF(C2764&lt;&gt;"",DailyLog!$S$3,"")</f>
        <v/>
      </c>
      <c r="N2764" s="56" t="str">
        <f t="shared" si="130"/>
        <v/>
      </c>
      <c r="O2764" s="53" t="str">
        <f>IF($B2764&lt;&gt;"",IF(ISNUMBER(_xlfn.XMATCH($B2764,Language!$A$6:$E$6)),0,IF(ISNUMBER(_xlfn.XMATCH($B2764,Language!$A$29:$E$29)),'Lista de Prestatarios'!$B$3,VLOOKUP(B2764,'Lista de Prestatarios'!$A$2:$B$500,2,FALSE))),"")</f>
        <v/>
      </c>
      <c r="P2764" s="58" t="str">
        <f>IF(B2764&lt;&gt;"",IF(OR(D2764&gt;0,G2764&gt;0),COUNTIF($B$2:B2764,B2764),COUNTIFS($B$2:B2764,B2764,$E$2:E2764,"&gt;0")),"")</f>
        <v/>
      </c>
    </row>
    <row r="2765" spans="1:16" x14ac:dyDescent="0.35">
      <c r="A2765" s="51" t="str">
        <f t="shared" si="129"/>
        <v/>
      </c>
      <c r="B2765" s="99"/>
      <c r="C2765" s="4"/>
      <c r="D2765" s="14"/>
      <c r="E2765" s="14"/>
      <c r="F2765" s="14"/>
      <c r="G2765" s="82"/>
      <c r="H2765" s="107" t="str">
        <f>IF(B2765&lt;&gt;"",IF(OR(O2765=0,O2765=999),"",SUMIFS($E$2:E2765,$A$2:A2765,A2765)-SUMIFS($F$2:F2765,$A$2:A2765,A2765)),"")</f>
        <v/>
      </c>
      <c r="I2765" s="109" t="str">
        <f t="shared" si="131"/>
        <v/>
      </c>
      <c r="J2765" s="113"/>
      <c r="K2765" s="90"/>
      <c r="L2765" s="73"/>
      <c r="M2765" s="69" t="str">
        <f>IF(C2765&lt;&gt;"",DailyLog!$S$3,"")</f>
        <v/>
      </c>
      <c r="N2765" s="56" t="str">
        <f t="shared" si="130"/>
        <v/>
      </c>
      <c r="O2765" s="53" t="str">
        <f>IF($B2765&lt;&gt;"",IF(ISNUMBER(_xlfn.XMATCH($B2765,Language!$A$6:$E$6)),0,IF(ISNUMBER(_xlfn.XMATCH($B2765,Language!$A$29:$E$29)),'Lista de Prestatarios'!$B$3,VLOOKUP(B2765,'Lista de Prestatarios'!$A$2:$B$500,2,FALSE))),"")</f>
        <v/>
      </c>
      <c r="P2765" s="58" t="str">
        <f>IF(B2765&lt;&gt;"",IF(OR(D2765&gt;0,G2765&gt;0),COUNTIF($B$2:B2765,B2765),COUNTIFS($B$2:B2765,B2765,$E$2:E2765,"&gt;0")),"")</f>
        <v/>
      </c>
    </row>
    <row r="2766" spans="1:16" x14ac:dyDescent="0.35">
      <c r="A2766" s="51" t="str">
        <f t="shared" si="129"/>
        <v/>
      </c>
      <c r="B2766" s="99"/>
      <c r="C2766" s="4"/>
      <c r="D2766" s="14"/>
      <c r="E2766" s="14"/>
      <c r="F2766" s="14"/>
      <c r="G2766" s="82"/>
      <c r="H2766" s="107" t="str">
        <f>IF(B2766&lt;&gt;"",IF(OR(O2766=0,O2766=999),"",SUMIFS($E$2:E2766,$A$2:A2766,A2766)-SUMIFS($F$2:F2766,$A$2:A2766,A2766)),"")</f>
        <v/>
      </c>
      <c r="I2766" s="109" t="str">
        <f t="shared" si="131"/>
        <v/>
      </c>
      <c r="J2766" s="113"/>
      <c r="K2766" s="90"/>
      <c r="L2766" s="73"/>
      <c r="M2766" s="69" t="str">
        <f>IF(C2766&lt;&gt;"",DailyLog!$S$3,"")</f>
        <v/>
      </c>
      <c r="N2766" s="56" t="str">
        <f t="shared" si="130"/>
        <v/>
      </c>
      <c r="O2766" s="53" t="str">
        <f>IF($B2766&lt;&gt;"",IF(ISNUMBER(_xlfn.XMATCH($B2766,Language!$A$6:$E$6)),0,IF(ISNUMBER(_xlfn.XMATCH($B2766,Language!$A$29:$E$29)),'Lista de Prestatarios'!$B$3,VLOOKUP(B2766,'Lista de Prestatarios'!$A$2:$B$500,2,FALSE))),"")</f>
        <v/>
      </c>
      <c r="P2766" s="58" t="str">
        <f>IF(B2766&lt;&gt;"",IF(OR(D2766&gt;0,G2766&gt;0),COUNTIF($B$2:B2766,B2766),COUNTIFS($B$2:B2766,B2766,$E$2:E2766,"&gt;0")),"")</f>
        <v/>
      </c>
    </row>
    <row r="2767" spans="1:16" x14ac:dyDescent="0.35">
      <c r="A2767" s="51" t="str">
        <f t="shared" si="129"/>
        <v/>
      </c>
      <c r="B2767" s="99"/>
      <c r="C2767" s="4"/>
      <c r="D2767" s="14"/>
      <c r="E2767" s="14"/>
      <c r="F2767" s="14"/>
      <c r="G2767" s="82"/>
      <c r="H2767" s="107" t="str">
        <f>IF(B2767&lt;&gt;"",IF(OR(O2767=0,O2767=999),"",SUMIFS($E$2:E2767,$A$2:A2767,A2767)-SUMIFS($F$2:F2767,$A$2:A2767,A2767)),"")</f>
        <v/>
      </c>
      <c r="I2767" s="109" t="str">
        <f t="shared" si="131"/>
        <v/>
      </c>
      <c r="J2767" s="113"/>
      <c r="K2767" s="90"/>
      <c r="L2767" s="73"/>
      <c r="M2767" s="69" t="str">
        <f>IF(C2767&lt;&gt;"",DailyLog!$S$3,"")</f>
        <v/>
      </c>
      <c r="N2767" s="56" t="str">
        <f t="shared" si="130"/>
        <v/>
      </c>
      <c r="O2767" s="53" t="str">
        <f>IF($B2767&lt;&gt;"",IF(ISNUMBER(_xlfn.XMATCH($B2767,Language!$A$6:$E$6)),0,IF(ISNUMBER(_xlfn.XMATCH($B2767,Language!$A$29:$E$29)),'Lista de Prestatarios'!$B$3,VLOOKUP(B2767,'Lista de Prestatarios'!$A$2:$B$500,2,FALSE))),"")</f>
        <v/>
      </c>
      <c r="P2767" s="58" t="str">
        <f>IF(B2767&lt;&gt;"",IF(OR(D2767&gt;0,G2767&gt;0),COUNTIF($B$2:B2767,B2767),COUNTIFS($B$2:B2767,B2767,$E$2:E2767,"&gt;0")),"")</f>
        <v/>
      </c>
    </row>
    <row r="2768" spans="1:16" x14ac:dyDescent="0.35">
      <c r="A2768" s="51" t="str">
        <f t="shared" si="129"/>
        <v/>
      </c>
      <c r="B2768" s="99"/>
      <c r="C2768" s="4"/>
      <c r="D2768" s="14"/>
      <c r="E2768" s="14"/>
      <c r="F2768" s="14"/>
      <c r="G2768" s="82"/>
      <c r="H2768" s="107" t="str">
        <f>IF(B2768&lt;&gt;"",IF(OR(O2768=0,O2768=999),"",SUMIFS($E$2:E2768,$A$2:A2768,A2768)-SUMIFS($F$2:F2768,$A$2:A2768,A2768)),"")</f>
        <v/>
      </c>
      <c r="I2768" s="109" t="str">
        <f t="shared" si="131"/>
        <v/>
      </c>
      <c r="J2768" s="113"/>
      <c r="K2768" s="90"/>
      <c r="L2768" s="73"/>
      <c r="M2768" s="69" t="str">
        <f>IF(C2768&lt;&gt;"",DailyLog!$S$3,"")</f>
        <v/>
      </c>
      <c r="N2768" s="56" t="str">
        <f t="shared" si="130"/>
        <v/>
      </c>
      <c r="O2768" s="53" t="str">
        <f>IF($B2768&lt;&gt;"",IF(ISNUMBER(_xlfn.XMATCH($B2768,Language!$A$6:$E$6)),0,IF(ISNUMBER(_xlfn.XMATCH($B2768,Language!$A$29:$E$29)),'Lista de Prestatarios'!$B$3,VLOOKUP(B2768,'Lista de Prestatarios'!$A$2:$B$500,2,FALSE))),"")</f>
        <v/>
      </c>
      <c r="P2768" s="58" t="str">
        <f>IF(B2768&lt;&gt;"",IF(OR(D2768&gt;0,G2768&gt;0),COUNTIF($B$2:B2768,B2768),COUNTIFS($B$2:B2768,B2768,$E$2:E2768,"&gt;0")),"")</f>
        <v/>
      </c>
    </row>
    <row r="2769" spans="1:16" x14ac:dyDescent="0.35">
      <c r="A2769" s="51" t="str">
        <f t="shared" si="129"/>
        <v/>
      </c>
      <c r="B2769" s="99"/>
      <c r="C2769" s="4"/>
      <c r="D2769" s="14"/>
      <c r="E2769" s="14"/>
      <c r="F2769" s="14"/>
      <c r="G2769" s="82"/>
      <c r="H2769" s="107" t="str">
        <f>IF(B2769&lt;&gt;"",IF(OR(O2769=0,O2769=999),"",SUMIFS($E$2:E2769,$A$2:A2769,A2769)-SUMIFS($F$2:F2769,$A$2:A2769,A2769)),"")</f>
        <v/>
      </c>
      <c r="I2769" s="109" t="str">
        <f t="shared" si="131"/>
        <v/>
      </c>
      <c r="J2769" s="113"/>
      <c r="K2769" s="90"/>
      <c r="L2769" s="73"/>
      <c r="M2769" s="69" t="str">
        <f>IF(C2769&lt;&gt;"",DailyLog!$S$3,"")</f>
        <v/>
      </c>
      <c r="N2769" s="56" t="str">
        <f t="shared" si="130"/>
        <v/>
      </c>
      <c r="O2769" s="53" t="str">
        <f>IF($B2769&lt;&gt;"",IF(ISNUMBER(_xlfn.XMATCH($B2769,Language!$A$6:$E$6)),0,IF(ISNUMBER(_xlfn.XMATCH($B2769,Language!$A$29:$E$29)),'Lista de Prestatarios'!$B$3,VLOOKUP(B2769,'Lista de Prestatarios'!$A$2:$B$500,2,FALSE))),"")</f>
        <v/>
      </c>
      <c r="P2769" s="58" t="str">
        <f>IF(B2769&lt;&gt;"",IF(OR(D2769&gt;0,G2769&gt;0),COUNTIF($B$2:B2769,B2769),COUNTIFS($B$2:B2769,B2769,$E$2:E2769,"&gt;0")),"")</f>
        <v/>
      </c>
    </row>
    <row r="2770" spans="1:16" x14ac:dyDescent="0.35">
      <c r="A2770" s="51" t="str">
        <f t="shared" si="129"/>
        <v/>
      </c>
      <c r="B2770" s="99"/>
      <c r="C2770" s="4"/>
      <c r="D2770" s="14"/>
      <c r="E2770" s="14"/>
      <c r="F2770" s="14"/>
      <c r="G2770" s="82"/>
      <c r="H2770" s="107" t="str">
        <f>IF(B2770&lt;&gt;"",IF(OR(O2770=0,O2770=999),"",SUMIFS($E$2:E2770,$A$2:A2770,A2770)-SUMIFS($F$2:F2770,$A$2:A2770,A2770)),"")</f>
        <v/>
      </c>
      <c r="I2770" s="109" t="str">
        <f t="shared" si="131"/>
        <v/>
      </c>
      <c r="J2770" s="113"/>
      <c r="K2770" s="90"/>
      <c r="L2770" s="73"/>
      <c r="M2770" s="69" t="str">
        <f>IF(C2770&lt;&gt;"",DailyLog!$S$3,"")</f>
        <v/>
      </c>
      <c r="N2770" s="56" t="str">
        <f t="shared" si="130"/>
        <v/>
      </c>
      <c r="O2770" s="53" t="str">
        <f>IF($B2770&lt;&gt;"",IF(ISNUMBER(_xlfn.XMATCH($B2770,Language!$A$6:$E$6)),0,IF(ISNUMBER(_xlfn.XMATCH($B2770,Language!$A$29:$E$29)),'Lista de Prestatarios'!$B$3,VLOOKUP(B2770,'Lista de Prestatarios'!$A$2:$B$500,2,FALSE))),"")</f>
        <v/>
      </c>
      <c r="P2770" s="58" t="str">
        <f>IF(B2770&lt;&gt;"",IF(OR(D2770&gt;0,G2770&gt;0),COUNTIF($B$2:B2770,B2770),COUNTIFS($B$2:B2770,B2770,$E$2:E2770,"&gt;0")),"")</f>
        <v/>
      </c>
    </row>
    <row r="2771" spans="1:16" x14ac:dyDescent="0.35">
      <c r="A2771" s="51" t="str">
        <f t="shared" si="129"/>
        <v/>
      </c>
      <c r="B2771" s="99"/>
      <c r="C2771" s="4"/>
      <c r="D2771" s="14"/>
      <c r="E2771" s="14"/>
      <c r="F2771" s="14"/>
      <c r="G2771" s="82"/>
      <c r="H2771" s="107" t="str">
        <f>IF(B2771&lt;&gt;"",IF(OR(O2771=0,O2771=999),"",SUMIFS($E$2:E2771,$A$2:A2771,A2771)-SUMIFS($F$2:F2771,$A$2:A2771,A2771)),"")</f>
        <v/>
      </c>
      <c r="I2771" s="109" t="str">
        <f t="shared" si="131"/>
        <v/>
      </c>
      <c r="J2771" s="113"/>
      <c r="K2771" s="90"/>
      <c r="L2771" s="73"/>
      <c r="M2771" s="69" t="str">
        <f>IF(C2771&lt;&gt;"",DailyLog!$S$3,"")</f>
        <v/>
      </c>
      <c r="N2771" s="56" t="str">
        <f t="shared" si="130"/>
        <v/>
      </c>
      <c r="O2771" s="53" t="str">
        <f>IF($B2771&lt;&gt;"",IF(ISNUMBER(_xlfn.XMATCH($B2771,Language!$A$6:$E$6)),0,IF(ISNUMBER(_xlfn.XMATCH($B2771,Language!$A$29:$E$29)),'Lista de Prestatarios'!$B$3,VLOOKUP(B2771,'Lista de Prestatarios'!$A$2:$B$500,2,FALSE))),"")</f>
        <v/>
      </c>
      <c r="P2771" s="58" t="str">
        <f>IF(B2771&lt;&gt;"",IF(OR(D2771&gt;0,G2771&gt;0),COUNTIF($B$2:B2771,B2771),COUNTIFS($B$2:B2771,B2771,$E$2:E2771,"&gt;0")),"")</f>
        <v/>
      </c>
    </row>
    <row r="2772" spans="1:16" x14ac:dyDescent="0.35">
      <c r="A2772" s="51" t="str">
        <f t="shared" si="129"/>
        <v/>
      </c>
      <c r="B2772" s="99"/>
      <c r="C2772" s="4"/>
      <c r="D2772" s="14"/>
      <c r="E2772" s="14"/>
      <c r="F2772" s="14"/>
      <c r="G2772" s="82"/>
      <c r="H2772" s="107" t="str">
        <f>IF(B2772&lt;&gt;"",IF(OR(O2772=0,O2772=999),"",SUMIFS($E$2:E2772,$A$2:A2772,A2772)-SUMIFS($F$2:F2772,$A$2:A2772,A2772)),"")</f>
        <v/>
      </c>
      <c r="I2772" s="109" t="str">
        <f t="shared" si="131"/>
        <v/>
      </c>
      <c r="J2772" s="113"/>
      <c r="K2772" s="90"/>
      <c r="L2772" s="73"/>
      <c r="M2772" s="69" t="str">
        <f>IF(C2772&lt;&gt;"",DailyLog!$S$3,"")</f>
        <v/>
      </c>
      <c r="N2772" s="56" t="str">
        <f t="shared" si="130"/>
        <v/>
      </c>
      <c r="O2772" s="53" t="str">
        <f>IF($B2772&lt;&gt;"",IF(ISNUMBER(_xlfn.XMATCH($B2772,Language!$A$6:$E$6)),0,IF(ISNUMBER(_xlfn.XMATCH($B2772,Language!$A$29:$E$29)),'Lista de Prestatarios'!$B$3,VLOOKUP(B2772,'Lista de Prestatarios'!$A$2:$B$500,2,FALSE))),"")</f>
        <v/>
      </c>
      <c r="P2772" s="58" t="str">
        <f>IF(B2772&lt;&gt;"",IF(OR(D2772&gt;0,G2772&gt;0),COUNTIF($B$2:B2772,B2772),COUNTIFS($B$2:B2772,B2772,$E$2:E2772,"&gt;0")),"")</f>
        <v/>
      </c>
    </row>
    <row r="2773" spans="1:16" x14ac:dyDescent="0.35">
      <c r="A2773" s="51" t="str">
        <f t="shared" si="129"/>
        <v/>
      </c>
      <c r="B2773" s="99"/>
      <c r="C2773" s="4"/>
      <c r="D2773" s="14"/>
      <c r="E2773" s="14"/>
      <c r="F2773" s="14"/>
      <c r="G2773" s="82"/>
      <c r="H2773" s="107" t="str">
        <f>IF(B2773&lt;&gt;"",IF(OR(O2773=0,O2773=999),"",SUMIFS($E$2:E2773,$A$2:A2773,A2773)-SUMIFS($F$2:F2773,$A$2:A2773,A2773)),"")</f>
        <v/>
      </c>
      <c r="I2773" s="109" t="str">
        <f t="shared" si="131"/>
        <v/>
      </c>
      <c r="J2773" s="113"/>
      <c r="K2773" s="90"/>
      <c r="L2773" s="73"/>
      <c r="M2773" s="69" t="str">
        <f>IF(C2773&lt;&gt;"",DailyLog!$S$3,"")</f>
        <v/>
      </c>
      <c r="N2773" s="56" t="str">
        <f t="shared" si="130"/>
        <v/>
      </c>
      <c r="O2773" s="53" t="str">
        <f>IF($B2773&lt;&gt;"",IF(ISNUMBER(_xlfn.XMATCH($B2773,Language!$A$6:$E$6)),0,IF(ISNUMBER(_xlfn.XMATCH($B2773,Language!$A$29:$E$29)),'Lista de Prestatarios'!$B$3,VLOOKUP(B2773,'Lista de Prestatarios'!$A$2:$B$500,2,FALSE))),"")</f>
        <v/>
      </c>
      <c r="P2773" s="58" t="str">
        <f>IF(B2773&lt;&gt;"",IF(OR(D2773&gt;0,G2773&gt;0),COUNTIF($B$2:B2773,B2773),COUNTIFS($B$2:B2773,B2773,$E$2:E2773,"&gt;0")),"")</f>
        <v/>
      </c>
    </row>
    <row r="2774" spans="1:16" x14ac:dyDescent="0.35">
      <c r="A2774" s="51" t="str">
        <f t="shared" si="129"/>
        <v/>
      </c>
      <c r="B2774" s="99"/>
      <c r="C2774" s="4"/>
      <c r="D2774" s="14"/>
      <c r="E2774" s="14"/>
      <c r="F2774" s="14"/>
      <c r="G2774" s="82"/>
      <c r="H2774" s="107" t="str">
        <f>IF(B2774&lt;&gt;"",IF(OR(O2774=0,O2774=999),"",SUMIFS($E$2:E2774,$A$2:A2774,A2774)-SUMIFS($F$2:F2774,$A$2:A2774,A2774)),"")</f>
        <v/>
      </c>
      <c r="I2774" s="109" t="str">
        <f t="shared" si="131"/>
        <v/>
      </c>
      <c r="J2774" s="113"/>
      <c r="K2774" s="90"/>
      <c r="L2774" s="73"/>
      <c r="M2774" s="69" t="str">
        <f>IF(C2774&lt;&gt;"",DailyLog!$S$3,"")</f>
        <v/>
      </c>
      <c r="N2774" s="56" t="str">
        <f t="shared" si="130"/>
        <v/>
      </c>
      <c r="O2774" s="53" t="str">
        <f>IF($B2774&lt;&gt;"",IF(ISNUMBER(_xlfn.XMATCH($B2774,Language!$A$6:$E$6)),0,IF(ISNUMBER(_xlfn.XMATCH($B2774,Language!$A$29:$E$29)),'Lista de Prestatarios'!$B$3,VLOOKUP(B2774,'Lista de Prestatarios'!$A$2:$B$500,2,FALSE))),"")</f>
        <v/>
      </c>
      <c r="P2774" s="58" t="str">
        <f>IF(B2774&lt;&gt;"",IF(OR(D2774&gt;0,G2774&gt;0),COUNTIF($B$2:B2774,B2774),COUNTIFS($B$2:B2774,B2774,$E$2:E2774,"&gt;0")),"")</f>
        <v/>
      </c>
    </row>
    <row r="2775" spans="1:16" x14ac:dyDescent="0.35">
      <c r="A2775" s="51" t="str">
        <f t="shared" si="129"/>
        <v/>
      </c>
      <c r="B2775" s="99"/>
      <c r="C2775" s="4"/>
      <c r="D2775" s="14"/>
      <c r="E2775" s="14"/>
      <c r="F2775" s="14"/>
      <c r="G2775" s="82"/>
      <c r="H2775" s="107" t="str">
        <f>IF(B2775&lt;&gt;"",IF(OR(O2775=0,O2775=999),"",SUMIFS($E$2:E2775,$A$2:A2775,A2775)-SUMIFS($F$2:F2775,$A$2:A2775,A2775)),"")</f>
        <v/>
      </c>
      <c r="I2775" s="109" t="str">
        <f t="shared" si="131"/>
        <v/>
      </c>
      <c r="J2775" s="113"/>
      <c r="K2775" s="90"/>
      <c r="L2775" s="73"/>
      <c r="M2775" s="69" t="str">
        <f>IF(C2775&lt;&gt;"",DailyLog!$S$3,"")</f>
        <v/>
      </c>
      <c r="N2775" s="56" t="str">
        <f t="shared" si="130"/>
        <v/>
      </c>
      <c r="O2775" s="53" t="str">
        <f>IF($B2775&lt;&gt;"",IF(ISNUMBER(_xlfn.XMATCH($B2775,Language!$A$6:$E$6)),0,IF(ISNUMBER(_xlfn.XMATCH($B2775,Language!$A$29:$E$29)),'Lista de Prestatarios'!$B$3,VLOOKUP(B2775,'Lista de Prestatarios'!$A$2:$B$500,2,FALSE))),"")</f>
        <v/>
      </c>
      <c r="P2775" s="58" t="str">
        <f>IF(B2775&lt;&gt;"",IF(OR(D2775&gt;0,G2775&gt;0),COUNTIF($B$2:B2775,B2775),COUNTIFS($B$2:B2775,B2775,$E$2:E2775,"&gt;0")),"")</f>
        <v/>
      </c>
    </row>
    <row r="2776" spans="1:16" x14ac:dyDescent="0.35">
      <c r="A2776" s="51" t="str">
        <f t="shared" si="129"/>
        <v/>
      </c>
      <c r="B2776" s="99"/>
      <c r="C2776" s="4"/>
      <c r="D2776" s="14"/>
      <c r="E2776" s="14"/>
      <c r="F2776" s="14"/>
      <c r="G2776" s="82"/>
      <c r="H2776" s="107" t="str">
        <f>IF(B2776&lt;&gt;"",IF(OR(O2776=0,O2776=999),"",SUMIFS($E$2:E2776,$A$2:A2776,A2776)-SUMIFS($F$2:F2776,$A$2:A2776,A2776)),"")</f>
        <v/>
      </c>
      <c r="I2776" s="109" t="str">
        <f t="shared" si="131"/>
        <v/>
      </c>
      <c r="J2776" s="113"/>
      <c r="K2776" s="90"/>
      <c r="L2776" s="73"/>
      <c r="M2776" s="69" t="str">
        <f>IF(C2776&lt;&gt;"",DailyLog!$S$3,"")</f>
        <v/>
      </c>
      <c r="N2776" s="56" t="str">
        <f t="shared" si="130"/>
        <v/>
      </c>
      <c r="O2776" s="53" t="str">
        <f>IF($B2776&lt;&gt;"",IF(ISNUMBER(_xlfn.XMATCH($B2776,Language!$A$6:$E$6)),0,IF(ISNUMBER(_xlfn.XMATCH($B2776,Language!$A$29:$E$29)),'Lista de Prestatarios'!$B$3,VLOOKUP(B2776,'Lista de Prestatarios'!$A$2:$B$500,2,FALSE))),"")</f>
        <v/>
      </c>
      <c r="P2776" s="58" t="str">
        <f>IF(B2776&lt;&gt;"",IF(OR(D2776&gt;0,G2776&gt;0),COUNTIF($B$2:B2776,B2776),COUNTIFS($B$2:B2776,B2776,$E$2:E2776,"&gt;0")),"")</f>
        <v/>
      </c>
    </row>
    <row r="2777" spans="1:16" x14ac:dyDescent="0.35">
      <c r="A2777" s="51" t="str">
        <f t="shared" si="129"/>
        <v/>
      </c>
      <c r="B2777" s="99"/>
      <c r="C2777" s="4"/>
      <c r="D2777" s="14"/>
      <c r="E2777" s="14"/>
      <c r="F2777" s="14"/>
      <c r="G2777" s="82"/>
      <c r="H2777" s="107" t="str">
        <f>IF(B2777&lt;&gt;"",IF(OR(O2777=0,O2777=999),"",SUMIFS($E$2:E2777,$A$2:A2777,A2777)-SUMIFS($F$2:F2777,$A$2:A2777,A2777)),"")</f>
        <v/>
      </c>
      <c r="I2777" s="109" t="str">
        <f t="shared" si="131"/>
        <v/>
      </c>
      <c r="J2777" s="113"/>
      <c r="K2777" s="90"/>
      <c r="L2777" s="73"/>
      <c r="M2777" s="69" t="str">
        <f>IF(C2777&lt;&gt;"",DailyLog!$S$3,"")</f>
        <v/>
      </c>
      <c r="N2777" s="56" t="str">
        <f t="shared" si="130"/>
        <v/>
      </c>
      <c r="O2777" s="53" t="str">
        <f>IF($B2777&lt;&gt;"",IF(ISNUMBER(_xlfn.XMATCH($B2777,Language!$A$6:$E$6)),0,IF(ISNUMBER(_xlfn.XMATCH($B2777,Language!$A$29:$E$29)),'Lista de Prestatarios'!$B$3,VLOOKUP(B2777,'Lista de Prestatarios'!$A$2:$B$500,2,FALSE))),"")</f>
        <v/>
      </c>
      <c r="P2777" s="58" t="str">
        <f>IF(B2777&lt;&gt;"",IF(OR(D2777&gt;0,G2777&gt;0),COUNTIF($B$2:B2777,B2777),COUNTIFS($B$2:B2777,B2777,$E$2:E2777,"&gt;0")),"")</f>
        <v/>
      </c>
    </row>
    <row r="2778" spans="1:16" x14ac:dyDescent="0.35">
      <c r="A2778" s="51" t="str">
        <f t="shared" si="129"/>
        <v/>
      </c>
      <c r="B2778" s="99"/>
      <c r="C2778" s="4"/>
      <c r="D2778" s="14"/>
      <c r="E2778" s="14"/>
      <c r="F2778" s="14"/>
      <c r="G2778" s="82"/>
      <c r="H2778" s="107" t="str">
        <f>IF(B2778&lt;&gt;"",IF(OR(O2778=0,O2778=999),"",SUMIFS($E$2:E2778,$A$2:A2778,A2778)-SUMIFS($F$2:F2778,$A$2:A2778,A2778)),"")</f>
        <v/>
      </c>
      <c r="I2778" s="109" t="str">
        <f t="shared" si="131"/>
        <v/>
      </c>
      <c r="J2778" s="113"/>
      <c r="K2778" s="90"/>
      <c r="L2778" s="73"/>
      <c r="M2778" s="69" t="str">
        <f>IF(C2778&lt;&gt;"",DailyLog!$S$3,"")</f>
        <v/>
      </c>
      <c r="N2778" s="56" t="str">
        <f t="shared" si="130"/>
        <v/>
      </c>
      <c r="O2778" s="53" t="str">
        <f>IF($B2778&lt;&gt;"",IF(ISNUMBER(_xlfn.XMATCH($B2778,Language!$A$6:$E$6)),0,IF(ISNUMBER(_xlfn.XMATCH($B2778,Language!$A$29:$E$29)),'Lista de Prestatarios'!$B$3,VLOOKUP(B2778,'Lista de Prestatarios'!$A$2:$B$500,2,FALSE))),"")</f>
        <v/>
      </c>
      <c r="P2778" s="58" t="str">
        <f>IF(B2778&lt;&gt;"",IF(OR(D2778&gt;0,G2778&gt;0),COUNTIF($B$2:B2778,B2778),COUNTIFS($B$2:B2778,B2778,$E$2:E2778,"&gt;0")),"")</f>
        <v/>
      </c>
    </row>
    <row r="2779" spans="1:16" x14ac:dyDescent="0.35">
      <c r="A2779" s="51" t="str">
        <f t="shared" si="129"/>
        <v/>
      </c>
      <c r="B2779" s="99"/>
      <c r="C2779" s="4"/>
      <c r="D2779" s="14"/>
      <c r="E2779" s="14"/>
      <c r="F2779" s="14"/>
      <c r="G2779" s="82"/>
      <c r="H2779" s="107" t="str">
        <f>IF(B2779&lt;&gt;"",IF(OR(O2779=0,O2779=999),"",SUMIFS($E$2:E2779,$A$2:A2779,A2779)-SUMIFS($F$2:F2779,$A$2:A2779,A2779)),"")</f>
        <v/>
      </c>
      <c r="I2779" s="109" t="str">
        <f t="shared" si="131"/>
        <v/>
      </c>
      <c r="J2779" s="113"/>
      <c r="K2779" s="90"/>
      <c r="L2779" s="73"/>
      <c r="M2779" s="69" t="str">
        <f>IF(C2779&lt;&gt;"",DailyLog!$S$3,"")</f>
        <v/>
      </c>
      <c r="N2779" s="56" t="str">
        <f t="shared" si="130"/>
        <v/>
      </c>
      <c r="O2779" s="53" t="str">
        <f>IF($B2779&lt;&gt;"",IF(ISNUMBER(_xlfn.XMATCH($B2779,Language!$A$6:$E$6)),0,IF(ISNUMBER(_xlfn.XMATCH($B2779,Language!$A$29:$E$29)),'Lista de Prestatarios'!$B$3,VLOOKUP(B2779,'Lista de Prestatarios'!$A$2:$B$500,2,FALSE))),"")</f>
        <v/>
      </c>
      <c r="P2779" s="58" t="str">
        <f>IF(B2779&lt;&gt;"",IF(OR(D2779&gt;0,G2779&gt;0),COUNTIF($B$2:B2779,B2779),COUNTIFS($B$2:B2779,B2779,$E$2:E2779,"&gt;0")),"")</f>
        <v/>
      </c>
    </row>
    <row r="2780" spans="1:16" x14ac:dyDescent="0.35">
      <c r="A2780" s="51" t="str">
        <f t="shared" si="129"/>
        <v/>
      </c>
      <c r="B2780" s="99"/>
      <c r="C2780" s="4"/>
      <c r="D2780" s="14"/>
      <c r="E2780" s="14"/>
      <c r="F2780" s="14"/>
      <c r="G2780" s="82"/>
      <c r="H2780" s="107" t="str">
        <f>IF(B2780&lt;&gt;"",IF(OR(O2780=0,O2780=999),"",SUMIFS($E$2:E2780,$A$2:A2780,A2780)-SUMIFS($F$2:F2780,$A$2:A2780,A2780)),"")</f>
        <v/>
      </c>
      <c r="I2780" s="109" t="str">
        <f t="shared" si="131"/>
        <v/>
      </c>
      <c r="J2780" s="113"/>
      <c r="K2780" s="90"/>
      <c r="L2780" s="73"/>
      <c r="M2780" s="69" t="str">
        <f>IF(C2780&lt;&gt;"",DailyLog!$S$3,"")</f>
        <v/>
      </c>
      <c r="N2780" s="56" t="str">
        <f t="shared" si="130"/>
        <v/>
      </c>
      <c r="O2780" s="53" t="str">
        <f>IF($B2780&lt;&gt;"",IF(ISNUMBER(_xlfn.XMATCH($B2780,Language!$A$6:$E$6)),0,IF(ISNUMBER(_xlfn.XMATCH($B2780,Language!$A$29:$E$29)),'Lista de Prestatarios'!$B$3,VLOOKUP(B2780,'Lista de Prestatarios'!$A$2:$B$500,2,FALSE))),"")</f>
        <v/>
      </c>
      <c r="P2780" s="58" t="str">
        <f>IF(B2780&lt;&gt;"",IF(OR(D2780&gt;0,G2780&gt;0),COUNTIF($B$2:B2780,B2780),COUNTIFS($B$2:B2780,B2780,$E$2:E2780,"&gt;0")),"")</f>
        <v/>
      </c>
    </row>
    <row r="2781" spans="1:16" x14ac:dyDescent="0.35">
      <c r="A2781" s="51" t="str">
        <f t="shared" si="129"/>
        <v/>
      </c>
      <c r="B2781" s="99"/>
      <c r="C2781" s="4"/>
      <c r="D2781" s="14"/>
      <c r="E2781" s="14"/>
      <c r="F2781" s="14"/>
      <c r="G2781" s="82"/>
      <c r="H2781" s="107" t="str">
        <f>IF(B2781&lt;&gt;"",IF(OR(O2781=0,O2781=999),"",SUMIFS($E$2:E2781,$A$2:A2781,A2781)-SUMIFS($F$2:F2781,$A$2:A2781,A2781)),"")</f>
        <v/>
      </c>
      <c r="I2781" s="109" t="str">
        <f t="shared" si="131"/>
        <v/>
      </c>
      <c r="J2781" s="113"/>
      <c r="K2781" s="90"/>
      <c r="L2781" s="73"/>
      <c r="M2781" s="69" t="str">
        <f>IF(C2781&lt;&gt;"",DailyLog!$S$3,"")</f>
        <v/>
      </c>
      <c r="N2781" s="56" t="str">
        <f t="shared" si="130"/>
        <v/>
      </c>
      <c r="O2781" s="53" t="str">
        <f>IF($B2781&lt;&gt;"",IF(ISNUMBER(_xlfn.XMATCH($B2781,Language!$A$6:$E$6)),0,IF(ISNUMBER(_xlfn.XMATCH($B2781,Language!$A$29:$E$29)),'Lista de Prestatarios'!$B$3,VLOOKUP(B2781,'Lista de Prestatarios'!$A$2:$B$500,2,FALSE))),"")</f>
        <v/>
      </c>
      <c r="P2781" s="58" t="str">
        <f>IF(B2781&lt;&gt;"",IF(OR(D2781&gt;0,G2781&gt;0),COUNTIF($B$2:B2781,B2781),COUNTIFS($B$2:B2781,B2781,$E$2:E2781,"&gt;0")),"")</f>
        <v/>
      </c>
    </row>
    <row r="2782" spans="1:16" x14ac:dyDescent="0.35">
      <c r="A2782" s="51" t="str">
        <f t="shared" si="129"/>
        <v/>
      </c>
      <c r="B2782" s="99"/>
      <c r="C2782" s="4"/>
      <c r="D2782" s="14"/>
      <c r="E2782" s="14"/>
      <c r="F2782" s="14"/>
      <c r="G2782" s="82"/>
      <c r="H2782" s="107" t="str">
        <f>IF(B2782&lt;&gt;"",IF(OR(O2782=0,O2782=999),"",SUMIFS($E$2:E2782,$A$2:A2782,A2782)-SUMIFS($F$2:F2782,$A$2:A2782,A2782)),"")</f>
        <v/>
      </c>
      <c r="I2782" s="109" t="str">
        <f t="shared" si="131"/>
        <v/>
      </c>
      <c r="J2782" s="113"/>
      <c r="K2782" s="90"/>
      <c r="L2782" s="73"/>
      <c r="M2782" s="69" t="str">
        <f>IF(C2782&lt;&gt;"",DailyLog!$S$3,"")</f>
        <v/>
      </c>
      <c r="N2782" s="56" t="str">
        <f t="shared" si="130"/>
        <v/>
      </c>
      <c r="O2782" s="53" t="str">
        <f>IF($B2782&lt;&gt;"",IF(ISNUMBER(_xlfn.XMATCH($B2782,Language!$A$6:$E$6)),0,IF(ISNUMBER(_xlfn.XMATCH($B2782,Language!$A$29:$E$29)),'Lista de Prestatarios'!$B$3,VLOOKUP(B2782,'Lista de Prestatarios'!$A$2:$B$500,2,FALSE))),"")</f>
        <v/>
      </c>
      <c r="P2782" s="58" t="str">
        <f>IF(B2782&lt;&gt;"",IF(OR(D2782&gt;0,G2782&gt;0),COUNTIF($B$2:B2782,B2782),COUNTIFS($B$2:B2782,B2782,$E$2:E2782,"&gt;0")),"")</f>
        <v/>
      </c>
    </row>
    <row r="2783" spans="1:16" x14ac:dyDescent="0.35">
      <c r="A2783" s="51" t="str">
        <f t="shared" si="129"/>
        <v/>
      </c>
      <c r="B2783" s="99"/>
      <c r="C2783" s="4"/>
      <c r="D2783" s="14"/>
      <c r="E2783" s="14"/>
      <c r="F2783" s="14"/>
      <c r="G2783" s="82"/>
      <c r="H2783" s="107" t="str">
        <f>IF(B2783&lt;&gt;"",IF(OR(O2783=0,O2783=999),"",SUMIFS($E$2:E2783,$A$2:A2783,A2783)-SUMIFS($F$2:F2783,$A$2:A2783,A2783)),"")</f>
        <v/>
      </c>
      <c r="I2783" s="109" t="str">
        <f t="shared" si="131"/>
        <v/>
      </c>
      <c r="J2783" s="113"/>
      <c r="K2783" s="90"/>
      <c r="L2783" s="73"/>
      <c r="M2783" s="69" t="str">
        <f>IF(C2783&lt;&gt;"",DailyLog!$S$3,"")</f>
        <v/>
      </c>
      <c r="N2783" s="56" t="str">
        <f t="shared" si="130"/>
        <v/>
      </c>
      <c r="O2783" s="53" t="str">
        <f>IF($B2783&lt;&gt;"",IF(ISNUMBER(_xlfn.XMATCH($B2783,Language!$A$6:$E$6)),0,IF(ISNUMBER(_xlfn.XMATCH($B2783,Language!$A$29:$E$29)),'Lista de Prestatarios'!$B$3,VLOOKUP(B2783,'Lista de Prestatarios'!$A$2:$B$500,2,FALSE))),"")</f>
        <v/>
      </c>
      <c r="P2783" s="58" t="str">
        <f>IF(B2783&lt;&gt;"",IF(OR(D2783&gt;0,G2783&gt;0),COUNTIF($B$2:B2783,B2783),COUNTIFS($B$2:B2783,B2783,$E$2:E2783,"&gt;0")),"")</f>
        <v/>
      </c>
    </row>
    <row r="2784" spans="1:16" x14ac:dyDescent="0.35">
      <c r="A2784" s="51" t="str">
        <f t="shared" si="129"/>
        <v/>
      </c>
      <c r="B2784" s="99"/>
      <c r="C2784" s="4"/>
      <c r="D2784" s="14"/>
      <c r="E2784" s="14"/>
      <c r="F2784" s="14"/>
      <c r="G2784" s="82"/>
      <c r="H2784" s="107" t="str">
        <f>IF(B2784&lt;&gt;"",IF(OR(O2784=0,O2784=999),"",SUMIFS($E$2:E2784,$A$2:A2784,A2784)-SUMIFS($F$2:F2784,$A$2:A2784,A2784)),"")</f>
        <v/>
      </c>
      <c r="I2784" s="109" t="str">
        <f t="shared" si="131"/>
        <v/>
      </c>
      <c r="J2784" s="113"/>
      <c r="K2784" s="90"/>
      <c r="L2784" s="73"/>
      <c r="M2784" s="69" t="str">
        <f>IF(C2784&lt;&gt;"",DailyLog!$S$3,"")</f>
        <v/>
      </c>
      <c r="N2784" s="56" t="str">
        <f t="shared" si="130"/>
        <v/>
      </c>
      <c r="O2784" s="53" t="str">
        <f>IF($B2784&lt;&gt;"",IF(ISNUMBER(_xlfn.XMATCH($B2784,Language!$A$6:$E$6)),0,IF(ISNUMBER(_xlfn.XMATCH($B2784,Language!$A$29:$E$29)),'Lista de Prestatarios'!$B$3,VLOOKUP(B2784,'Lista de Prestatarios'!$A$2:$B$500,2,FALSE))),"")</f>
        <v/>
      </c>
      <c r="P2784" s="58" t="str">
        <f>IF(B2784&lt;&gt;"",IF(OR(D2784&gt;0,G2784&gt;0),COUNTIF($B$2:B2784,B2784),COUNTIFS($B$2:B2784,B2784,$E$2:E2784,"&gt;0")),"")</f>
        <v/>
      </c>
    </row>
    <row r="2785" spans="1:16" x14ac:dyDescent="0.35">
      <c r="A2785" s="51" t="str">
        <f t="shared" si="129"/>
        <v/>
      </c>
      <c r="B2785" s="99"/>
      <c r="C2785" s="4"/>
      <c r="D2785" s="14"/>
      <c r="E2785" s="14"/>
      <c r="F2785" s="14"/>
      <c r="G2785" s="82"/>
      <c r="H2785" s="107" t="str">
        <f>IF(B2785&lt;&gt;"",IF(OR(O2785=0,O2785=999),"",SUMIFS($E$2:E2785,$A$2:A2785,A2785)-SUMIFS($F$2:F2785,$A$2:A2785,A2785)),"")</f>
        <v/>
      </c>
      <c r="I2785" s="109" t="str">
        <f t="shared" si="131"/>
        <v/>
      </c>
      <c r="J2785" s="113"/>
      <c r="K2785" s="90"/>
      <c r="L2785" s="73"/>
      <c r="M2785" s="69" t="str">
        <f>IF(C2785&lt;&gt;"",DailyLog!$S$3,"")</f>
        <v/>
      </c>
      <c r="N2785" s="56" t="str">
        <f t="shared" si="130"/>
        <v/>
      </c>
      <c r="O2785" s="53" t="str">
        <f>IF($B2785&lt;&gt;"",IF(ISNUMBER(_xlfn.XMATCH($B2785,Language!$A$6:$E$6)),0,IF(ISNUMBER(_xlfn.XMATCH($B2785,Language!$A$29:$E$29)),'Lista de Prestatarios'!$B$3,VLOOKUP(B2785,'Lista de Prestatarios'!$A$2:$B$500,2,FALSE))),"")</f>
        <v/>
      </c>
      <c r="P2785" s="58" t="str">
        <f>IF(B2785&lt;&gt;"",IF(OR(D2785&gt;0,G2785&gt;0),COUNTIF($B$2:B2785,B2785),COUNTIFS($B$2:B2785,B2785,$E$2:E2785,"&gt;0")),"")</f>
        <v/>
      </c>
    </row>
    <row r="2786" spans="1:16" x14ac:dyDescent="0.35">
      <c r="A2786" s="51" t="str">
        <f t="shared" si="129"/>
        <v/>
      </c>
      <c r="B2786" s="99"/>
      <c r="C2786" s="4"/>
      <c r="D2786" s="14"/>
      <c r="E2786" s="14"/>
      <c r="F2786" s="14"/>
      <c r="G2786" s="82"/>
      <c r="H2786" s="107" t="str">
        <f>IF(B2786&lt;&gt;"",IF(OR(O2786=0,O2786=999),"",SUMIFS($E$2:E2786,$A$2:A2786,A2786)-SUMIFS($F$2:F2786,$A$2:A2786,A2786)),"")</f>
        <v/>
      </c>
      <c r="I2786" s="109" t="str">
        <f t="shared" si="131"/>
        <v/>
      </c>
      <c r="J2786" s="113"/>
      <c r="K2786" s="90"/>
      <c r="L2786" s="73"/>
      <c r="M2786" s="69" t="str">
        <f>IF(C2786&lt;&gt;"",DailyLog!$S$3,"")</f>
        <v/>
      </c>
      <c r="N2786" s="56" t="str">
        <f t="shared" si="130"/>
        <v/>
      </c>
      <c r="O2786" s="53" t="str">
        <f>IF($B2786&lt;&gt;"",IF(ISNUMBER(_xlfn.XMATCH($B2786,Language!$A$6:$E$6)),0,IF(ISNUMBER(_xlfn.XMATCH($B2786,Language!$A$29:$E$29)),'Lista de Prestatarios'!$B$3,VLOOKUP(B2786,'Lista de Prestatarios'!$A$2:$B$500,2,FALSE))),"")</f>
        <v/>
      </c>
      <c r="P2786" s="58" t="str">
        <f>IF(B2786&lt;&gt;"",IF(OR(D2786&gt;0,G2786&gt;0),COUNTIF($B$2:B2786,B2786),COUNTIFS($B$2:B2786,B2786,$E$2:E2786,"&gt;0")),"")</f>
        <v/>
      </c>
    </row>
    <row r="2787" spans="1:16" x14ac:dyDescent="0.35">
      <c r="A2787" s="51" t="str">
        <f t="shared" si="129"/>
        <v/>
      </c>
      <c r="B2787" s="99"/>
      <c r="C2787" s="4"/>
      <c r="D2787" s="14"/>
      <c r="E2787" s="14"/>
      <c r="F2787" s="14"/>
      <c r="G2787" s="82"/>
      <c r="H2787" s="107" t="str">
        <f>IF(B2787&lt;&gt;"",IF(OR(O2787=0,O2787=999),"",SUMIFS($E$2:E2787,$A$2:A2787,A2787)-SUMIFS($F$2:F2787,$A$2:A2787,A2787)),"")</f>
        <v/>
      </c>
      <c r="I2787" s="109" t="str">
        <f t="shared" si="131"/>
        <v/>
      </c>
      <c r="J2787" s="113"/>
      <c r="K2787" s="90"/>
      <c r="L2787" s="73"/>
      <c r="M2787" s="69" t="str">
        <f>IF(C2787&lt;&gt;"",DailyLog!$S$3,"")</f>
        <v/>
      </c>
      <c r="N2787" s="56" t="str">
        <f t="shared" si="130"/>
        <v/>
      </c>
      <c r="O2787" s="53" t="str">
        <f>IF($B2787&lt;&gt;"",IF(ISNUMBER(_xlfn.XMATCH($B2787,Language!$A$6:$E$6)),0,IF(ISNUMBER(_xlfn.XMATCH($B2787,Language!$A$29:$E$29)),'Lista de Prestatarios'!$B$3,VLOOKUP(B2787,'Lista de Prestatarios'!$A$2:$B$500,2,FALSE))),"")</f>
        <v/>
      </c>
      <c r="P2787" s="58" t="str">
        <f>IF(B2787&lt;&gt;"",IF(OR(D2787&gt;0,G2787&gt;0),COUNTIF($B$2:B2787,B2787),COUNTIFS($B$2:B2787,B2787,$E$2:E2787,"&gt;0")),"")</f>
        <v/>
      </c>
    </row>
    <row r="2788" spans="1:16" x14ac:dyDescent="0.35">
      <c r="A2788" s="51" t="str">
        <f t="shared" si="129"/>
        <v/>
      </c>
      <c r="B2788" s="99"/>
      <c r="C2788" s="4"/>
      <c r="D2788" s="14"/>
      <c r="E2788" s="14"/>
      <c r="F2788" s="14"/>
      <c r="G2788" s="82"/>
      <c r="H2788" s="107" t="str">
        <f>IF(B2788&lt;&gt;"",IF(OR(O2788=0,O2788=999),"",SUMIFS($E$2:E2788,$A$2:A2788,A2788)-SUMIFS($F$2:F2788,$A$2:A2788,A2788)),"")</f>
        <v/>
      </c>
      <c r="I2788" s="109" t="str">
        <f t="shared" si="131"/>
        <v/>
      </c>
      <c r="J2788" s="113"/>
      <c r="K2788" s="90"/>
      <c r="L2788" s="73"/>
      <c r="M2788" s="69" t="str">
        <f>IF(C2788&lt;&gt;"",DailyLog!$S$3,"")</f>
        <v/>
      </c>
      <c r="N2788" s="56" t="str">
        <f t="shared" si="130"/>
        <v/>
      </c>
      <c r="O2788" s="53" t="str">
        <f>IF($B2788&lt;&gt;"",IF(ISNUMBER(_xlfn.XMATCH($B2788,Language!$A$6:$E$6)),0,IF(ISNUMBER(_xlfn.XMATCH($B2788,Language!$A$29:$E$29)),'Lista de Prestatarios'!$B$3,VLOOKUP(B2788,'Lista de Prestatarios'!$A$2:$B$500,2,FALSE))),"")</f>
        <v/>
      </c>
      <c r="P2788" s="58" t="str">
        <f>IF(B2788&lt;&gt;"",IF(OR(D2788&gt;0,G2788&gt;0),COUNTIF($B$2:B2788,B2788),COUNTIFS($B$2:B2788,B2788,$E$2:E2788,"&gt;0")),"")</f>
        <v/>
      </c>
    </row>
    <row r="2789" spans="1:16" x14ac:dyDescent="0.35">
      <c r="A2789" s="51" t="str">
        <f t="shared" si="129"/>
        <v/>
      </c>
      <c r="B2789" s="99"/>
      <c r="C2789" s="4"/>
      <c r="D2789" s="14"/>
      <c r="E2789" s="14"/>
      <c r="F2789" s="14"/>
      <c r="G2789" s="82"/>
      <c r="H2789" s="107" t="str">
        <f>IF(B2789&lt;&gt;"",IF(OR(O2789=0,O2789=999),"",SUMIFS($E$2:E2789,$A$2:A2789,A2789)-SUMIFS($F$2:F2789,$A$2:A2789,A2789)),"")</f>
        <v/>
      </c>
      <c r="I2789" s="109" t="str">
        <f t="shared" si="131"/>
        <v/>
      </c>
      <c r="J2789" s="113"/>
      <c r="K2789" s="90"/>
      <c r="L2789" s="73"/>
      <c r="M2789" s="69" t="str">
        <f>IF(C2789&lt;&gt;"",DailyLog!$S$3,"")</f>
        <v/>
      </c>
      <c r="N2789" s="56" t="str">
        <f t="shared" si="130"/>
        <v/>
      </c>
      <c r="O2789" s="53" t="str">
        <f>IF($B2789&lt;&gt;"",IF(ISNUMBER(_xlfn.XMATCH($B2789,Language!$A$6:$E$6)),0,IF(ISNUMBER(_xlfn.XMATCH($B2789,Language!$A$29:$E$29)),'Lista de Prestatarios'!$B$3,VLOOKUP(B2789,'Lista de Prestatarios'!$A$2:$B$500,2,FALSE))),"")</f>
        <v/>
      </c>
      <c r="P2789" s="58" t="str">
        <f>IF(B2789&lt;&gt;"",IF(OR(D2789&gt;0,G2789&gt;0),COUNTIF($B$2:B2789,B2789),COUNTIFS($B$2:B2789,B2789,$E$2:E2789,"&gt;0")),"")</f>
        <v/>
      </c>
    </row>
    <row r="2790" spans="1:16" x14ac:dyDescent="0.35">
      <c r="A2790" s="51" t="str">
        <f t="shared" si="129"/>
        <v/>
      </c>
      <c r="B2790" s="99"/>
      <c r="C2790" s="4"/>
      <c r="D2790" s="14"/>
      <c r="E2790" s="14"/>
      <c r="F2790" s="14"/>
      <c r="G2790" s="82"/>
      <c r="H2790" s="107" t="str">
        <f>IF(B2790&lt;&gt;"",IF(OR(O2790=0,O2790=999),"",SUMIFS($E$2:E2790,$A$2:A2790,A2790)-SUMIFS($F$2:F2790,$A$2:A2790,A2790)),"")</f>
        <v/>
      </c>
      <c r="I2790" s="109" t="str">
        <f t="shared" si="131"/>
        <v/>
      </c>
      <c r="J2790" s="113"/>
      <c r="K2790" s="90"/>
      <c r="L2790" s="73"/>
      <c r="M2790" s="69" t="str">
        <f>IF(C2790&lt;&gt;"",DailyLog!$S$3,"")</f>
        <v/>
      </c>
      <c r="N2790" s="56" t="str">
        <f t="shared" si="130"/>
        <v/>
      </c>
      <c r="O2790" s="53" t="str">
        <f>IF($B2790&lt;&gt;"",IF(ISNUMBER(_xlfn.XMATCH($B2790,Language!$A$6:$E$6)),0,IF(ISNUMBER(_xlfn.XMATCH($B2790,Language!$A$29:$E$29)),'Lista de Prestatarios'!$B$3,VLOOKUP(B2790,'Lista de Prestatarios'!$A$2:$B$500,2,FALSE))),"")</f>
        <v/>
      </c>
      <c r="P2790" s="58" t="str">
        <f>IF(B2790&lt;&gt;"",IF(OR(D2790&gt;0,G2790&gt;0),COUNTIF($B$2:B2790,B2790),COUNTIFS($B$2:B2790,B2790,$E$2:E2790,"&gt;0")),"")</f>
        <v/>
      </c>
    </row>
    <row r="2791" spans="1:16" x14ac:dyDescent="0.35">
      <c r="A2791" s="51" t="str">
        <f t="shared" si="129"/>
        <v/>
      </c>
      <c r="B2791" s="99"/>
      <c r="C2791" s="4"/>
      <c r="D2791" s="14"/>
      <c r="E2791" s="14"/>
      <c r="F2791" s="14"/>
      <c r="G2791" s="82"/>
      <c r="H2791" s="107" t="str">
        <f>IF(B2791&lt;&gt;"",IF(OR(O2791=0,O2791=999),"",SUMIFS($E$2:E2791,$A$2:A2791,A2791)-SUMIFS($F$2:F2791,$A$2:A2791,A2791)),"")</f>
        <v/>
      </c>
      <c r="I2791" s="109" t="str">
        <f t="shared" si="131"/>
        <v/>
      </c>
      <c r="J2791" s="113"/>
      <c r="K2791" s="90"/>
      <c r="L2791" s="73"/>
      <c r="M2791" s="69" t="str">
        <f>IF(C2791&lt;&gt;"",DailyLog!$S$3,"")</f>
        <v/>
      </c>
      <c r="N2791" s="56" t="str">
        <f t="shared" si="130"/>
        <v/>
      </c>
      <c r="O2791" s="53" t="str">
        <f>IF($B2791&lt;&gt;"",IF(ISNUMBER(_xlfn.XMATCH($B2791,Language!$A$6:$E$6)),0,IF(ISNUMBER(_xlfn.XMATCH($B2791,Language!$A$29:$E$29)),'Lista de Prestatarios'!$B$3,VLOOKUP(B2791,'Lista de Prestatarios'!$A$2:$B$500,2,FALSE))),"")</f>
        <v/>
      </c>
      <c r="P2791" s="58" t="str">
        <f>IF(B2791&lt;&gt;"",IF(OR(D2791&gt;0,G2791&gt;0),COUNTIF($B$2:B2791,B2791),COUNTIFS($B$2:B2791,B2791,$E$2:E2791,"&gt;0")),"")</f>
        <v/>
      </c>
    </row>
    <row r="2792" spans="1:16" x14ac:dyDescent="0.35">
      <c r="A2792" s="51" t="str">
        <f t="shared" si="129"/>
        <v/>
      </c>
      <c r="B2792" s="99"/>
      <c r="C2792" s="4"/>
      <c r="D2792" s="14"/>
      <c r="E2792" s="14"/>
      <c r="F2792" s="14"/>
      <c r="G2792" s="82"/>
      <c r="H2792" s="107" t="str">
        <f>IF(B2792&lt;&gt;"",IF(OR(O2792=0,O2792=999),"",SUMIFS($E$2:E2792,$A$2:A2792,A2792)-SUMIFS($F$2:F2792,$A$2:A2792,A2792)),"")</f>
        <v/>
      </c>
      <c r="I2792" s="109" t="str">
        <f t="shared" si="131"/>
        <v/>
      </c>
      <c r="J2792" s="113"/>
      <c r="K2792" s="90"/>
      <c r="L2792" s="73"/>
      <c r="M2792" s="69" t="str">
        <f>IF(C2792&lt;&gt;"",DailyLog!$S$3,"")</f>
        <v/>
      </c>
      <c r="N2792" s="56" t="str">
        <f t="shared" si="130"/>
        <v/>
      </c>
      <c r="O2792" s="53" t="str">
        <f>IF($B2792&lt;&gt;"",IF(ISNUMBER(_xlfn.XMATCH($B2792,Language!$A$6:$E$6)),0,IF(ISNUMBER(_xlfn.XMATCH($B2792,Language!$A$29:$E$29)),'Lista de Prestatarios'!$B$3,VLOOKUP(B2792,'Lista de Prestatarios'!$A$2:$B$500,2,FALSE))),"")</f>
        <v/>
      </c>
      <c r="P2792" s="58" t="str">
        <f>IF(B2792&lt;&gt;"",IF(OR(D2792&gt;0,G2792&gt;0),COUNTIF($B$2:B2792,B2792),COUNTIFS($B$2:B2792,B2792,$E$2:E2792,"&gt;0")),"")</f>
        <v/>
      </c>
    </row>
    <row r="2793" spans="1:16" x14ac:dyDescent="0.35">
      <c r="A2793" s="51" t="str">
        <f t="shared" si="129"/>
        <v/>
      </c>
      <c r="B2793" s="99"/>
      <c r="C2793" s="4"/>
      <c r="D2793" s="14"/>
      <c r="E2793" s="14"/>
      <c r="F2793" s="14"/>
      <c r="G2793" s="82"/>
      <c r="H2793" s="107" t="str">
        <f>IF(B2793&lt;&gt;"",IF(OR(O2793=0,O2793=999),"",SUMIFS($E$2:E2793,$A$2:A2793,A2793)-SUMIFS($F$2:F2793,$A$2:A2793,A2793)),"")</f>
        <v/>
      </c>
      <c r="I2793" s="109" t="str">
        <f t="shared" si="131"/>
        <v/>
      </c>
      <c r="J2793" s="113"/>
      <c r="K2793" s="90"/>
      <c r="L2793" s="73"/>
      <c r="M2793" s="69" t="str">
        <f>IF(C2793&lt;&gt;"",DailyLog!$S$3,"")</f>
        <v/>
      </c>
      <c r="N2793" s="56" t="str">
        <f t="shared" si="130"/>
        <v/>
      </c>
      <c r="O2793" s="53" t="str">
        <f>IF($B2793&lt;&gt;"",IF(ISNUMBER(_xlfn.XMATCH($B2793,Language!$A$6:$E$6)),0,IF(ISNUMBER(_xlfn.XMATCH($B2793,Language!$A$29:$E$29)),'Lista de Prestatarios'!$B$3,VLOOKUP(B2793,'Lista de Prestatarios'!$A$2:$B$500,2,FALSE))),"")</f>
        <v/>
      </c>
      <c r="P2793" s="58" t="str">
        <f>IF(B2793&lt;&gt;"",IF(OR(D2793&gt;0,G2793&gt;0),COUNTIF($B$2:B2793,B2793),COUNTIFS($B$2:B2793,B2793,$E$2:E2793,"&gt;0")),"")</f>
        <v/>
      </c>
    </row>
    <row r="2794" spans="1:16" x14ac:dyDescent="0.35">
      <c r="A2794" s="51" t="str">
        <f t="shared" si="129"/>
        <v/>
      </c>
      <c r="B2794" s="99"/>
      <c r="C2794" s="4"/>
      <c r="D2794" s="14"/>
      <c r="E2794" s="14"/>
      <c r="F2794" s="14"/>
      <c r="G2794" s="82"/>
      <c r="H2794" s="107" t="str">
        <f>IF(B2794&lt;&gt;"",IF(OR(O2794=0,O2794=999),"",SUMIFS($E$2:E2794,$A$2:A2794,A2794)-SUMIFS($F$2:F2794,$A$2:A2794,A2794)),"")</f>
        <v/>
      </c>
      <c r="I2794" s="109" t="str">
        <f t="shared" si="131"/>
        <v/>
      </c>
      <c r="J2794" s="113"/>
      <c r="K2794" s="90"/>
      <c r="L2794" s="73"/>
      <c r="M2794" s="69" t="str">
        <f>IF(C2794&lt;&gt;"",DailyLog!$S$3,"")</f>
        <v/>
      </c>
      <c r="N2794" s="56" t="str">
        <f t="shared" si="130"/>
        <v/>
      </c>
      <c r="O2794" s="53" t="str">
        <f>IF($B2794&lt;&gt;"",IF(ISNUMBER(_xlfn.XMATCH($B2794,Language!$A$6:$E$6)),0,IF(ISNUMBER(_xlfn.XMATCH($B2794,Language!$A$29:$E$29)),'Lista de Prestatarios'!$B$3,VLOOKUP(B2794,'Lista de Prestatarios'!$A$2:$B$500,2,FALSE))),"")</f>
        <v/>
      </c>
      <c r="P2794" s="58" t="str">
        <f>IF(B2794&lt;&gt;"",IF(OR(D2794&gt;0,G2794&gt;0),COUNTIF($B$2:B2794,B2794),COUNTIFS($B$2:B2794,B2794,$E$2:E2794,"&gt;0")),"")</f>
        <v/>
      </c>
    </row>
    <row r="2795" spans="1:16" x14ac:dyDescent="0.35">
      <c r="A2795" s="51" t="str">
        <f t="shared" si="129"/>
        <v/>
      </c>
      <c r="B2795" s="99"/>
      <c r="C2795" s="4"/>
      <c r="D2795" s="14"/>
      <c r="E2795" s="14"/>
      <c r="F2795" s="14"/>
      <c r="G2795" s="82"/>
      <c r="H2795" s="107" t="str">
        <f>IF(B2795&lt;&gt;"",IF(OR(O2795=0,O2795=999),"",SUMIFS($E$2:E2795,$A$2:A2795,A2795)-SUMIFS($F$2:F2795,$A$2:A2795,A2795)),"")</f>
        <v/>
      </c>
      <c r="I2795" s="109" t="str">
        <f t="shared" si="131"/>
        <v/>
      </c>
      <c r="J2795" s="113"/>
      <c r="K2795" s="90"/>
      <c r="L2795" s="73"/>
      <c r="M2795" s="69" t="str">
        <f>IF(C2795&lt;&gt;"",DailyLog!$S$3,"")</f>
        <v/>
      </c>
      <c r="N2795" s="56" t="str">
        <f t="shared" si="130"/>
        <v/>
      </c>
      <c r="O2795" s="53" t="str">
        <f>IF($B2795&lt;&gt;"",IF(ISNUMBER(_xlfn.XMATCH($B2795,Language!$A$6:$E$6)),0,IF(ISNUMBER(_xlfn.XMATCH($B2795,Language!$A$29:$E$29)),'Lista de Prestatarios'!$B$3,VLOOKUP(B2795,'Lista de Prestatarios'!$A$2:$B$500,2,FALSE))),"")</f>
        <v/>
      </c>
      <c r="P2795" s="58" t="str">
        <f>IF(B2795&lt;&gt;"",IF(OR(D2795&gt;0,G2795&gt;0),COUNTIF($B$2:B2795,B2795),COUNTIFS($B$2:B2795,B2795,$E$2:E2795,"&gt;0")),"")</f>
        <v/>
      </c>
    </row>
    <row r="2796" spans="1:16" x14ac:dyDescent="0.35">
      <c r="A2796" s="51" t="str">
        <f t="shared" si="129"/>
        <v/>
      </c>
      <c r="B2796" s="99"/>
      <c r="C2796" s="4"/>
      <c r="D2796" s="14"/>
      <c r="E2796" s="14"/>
      <c r="F2796" s="14"/>
      <c r="G2796" s="82"/>
      <c r="H2796" s="107" t="str">
        <f>IF(B2796&lt;&gt;"",IF(OR(O2796=0,O2796=999),"",SUMIFS($E$2:E2796,$A$2:A2796,A2796)-SUMIFS($F$2:F2796,$A$2:A2796,A2796)),"")</f>
        <v/>
      </c>
      <c r="I2796" s="109" t="str">
        <f t="shared" si="131"/>
        <v/>
      </c>
      <c r="J2796" s="113"/>
      <c r="K2796" s="90"/>
      <c r="L2796" s="73"/>
      <c r="M2796" s="69" t="str">
        <f>IF(C2796&lt;&gt;"",DailyLog!$S$3,"")</f>
        <v/>
      </c>
      <c r="N2796" s="56" t="str">
        <f t="shared" si="130"/>
        <v/>
      </c>
      <c r="O2796" s="53" t="str">
        <f>IF($B2796&lt;&gt;"",IF(ISNUMBER(_xlfn.XMATCH($B2796,Language!$A$6:$E$6)),0,IF(ISNUMBER(_xlfn.XMATCH($B2796,Language!$A$29:$E$29)),'Lista de Prestatarios'!$B$3,VLOOKUP(B2796,'Lista de Prestatarios'!$A$2:$B$500,2,FALSE))),"")</f>
        <v/>
      </c>
      <c r="P2796" s="58" t="str">
        <f>IF(B2796&lt;&gt;"",IF(OR(D2796&gt;0,G2796&gt;0),COUNTIF($B$2:B2796,B2796),COUNTIFS($B$2:B2796,B2796,$E$2:E2796,"&gt;0")),"")</f>
        <v/>
      </c>
    </row>
    <row r="2797" spans="1:16" x14ac:dyDescent="0.35">
      <c r="A2797" s="51" t="str">
        <f t="shared" si="129"/>
        <v/>
      </c>
      <c r="B2797" s="99"/>
      <c r="C2797" s="4"/>
      <c r="D2797" s="14"/>
      <c r="E2797" s="14"/>
      <c r="F2797" s="14"/>
      <c r="G2797" s="82"/>
      <c r="H2797" s="107" t="str">
        <f>IF(B2797&lt;&gt;"",IF(OR(O2797=0,O2797=999),"",SUMIFS($E$2:E2797,$A$2:A2797,A2797)-SUMIFS($F$2:F2797,$A$2:A2797,A2797)),"")</f>
        <v/>
      </c>
      <c r="I2797" s="109" t="str">
        <f t="shared" si="131"/>
        <v/>
      </c>
      <c r="J2797" s="113"/>
      <c r="K2797" s="90"/>
      <c r="L2797" s="73"/>
      <c r="M2797" s="69" t="str">
        <f>IF(C2797&lt;&gt;"",DailyLog!$S$3,"")</f>
        <v/>
      </c>
      <c r="N2797" s="56" t="str">
        <f t="shared" si="130"/>
        <v/>
      </c>
      <c r="O2797" s="53" t="str">
        <f>IF($B2797&lt;&gt;"",IF(ISNUMBER(_xlfn.XMATCH($B2797,Language!$A$6:$E$6)),0,IF(ISNUMBER(_xlfn.XMATCH($B2797,Language!$A$29:$E$29)),'Lista de Prestatarios'!$B$3,VLOOKUP(B2797,'Lista de Prestatarios'!$A$2:$B$500,2,FALSE))),"")</f>
        <v/>
      </c>
      <c r="P2797" s="58" t="str">
        <f>IF(B2797&lt;&gt;"",IF(OR(D2797&gt;0,G2797&gt;0),COUNTIF($B$2:B2797,B2797),COUNTIFS($B$2:B2797,B2797,$E$2:E2797,"&gt;0")),"")</f>
        <v/>
      </c>
    </row>
    <row r="2798" spans="1:16" x14ac:dyDescent="0.35">
      <c r="A2798" s="51" t="str">
        <f t="shared" si="129"/>
        <v/>
      </c>
      <c r="B2798" s="99"/>
      <c r="C2798" s="4"/>
      <c r="D2798" s="14"/>
      <c r="E2798" s="14"/>
      <c r="F2798" s="14"/>
      <c r="G2798" s="82"/>
      <c r="H2798" s="107" t="str">
        <f>IF(B2798&lt;&gt;"",IF(OR(O2798=0,O2798=999),"",SUMIFS($E$2:E2798,$A$2:A2798,A2798)-SUMIFS($F$2:F2798,$A$2:A2798,A2798)),"")</f>
        <v/>
      </c>
      <c r="I2798" s="109" t="str">
        <f t="shared" si="131"/>
        <v/>
      </c>
      <c r="J2798" s="113"/>
      <c r="K2798" s="90"/>
      <c r="L2798" s="73"/>
      <c r="M2798" s="69" t="str">
        <f>IF(C2798&lt;&gt;"",DailyLog!$S$3,"")</f>
        <v/>
      </c>
      <c r="N2798" s="56" t="str">
        <f t="shared" si="130"/>
        <v/>
      </c>
      <c r="O2798" s="53" t="str">
        <f>IF($B2798&lt;&gt;"",IF(ISNUMBER(_xlfn.XMATCH($B2798,Language!$A$6:$E$6)),0,IF(ISNUMBER(_xlfn.XMATCH($B2798,Language!$A$29:$E$29)),'Lista de Prestatarios'!$B$3,VLOOKUP(B2798,'Lista de Prestatarios'!$A$2:$B$500,2,FALSE))),"")</f>
        <v/>
      </c>
      <c r="P2798" s="58" t="str">
        <f>IF(B2798&lt;&gt;"",IF(OR(D2798&gt;0,G2798&gt;0),COUNTIF($B$2:B2798,B2798),COUNTIFS($B$2:B2798,B2798,$E$2:E2798,"&gt;0")),"")</f>
        <v/>
      </c>
    </row>
    <row r="2799" spans="1:16" x14ac:dyDescent="0.35">
      <c r="A2799" s="51" t="str">
        <f t="shared" si="129"/>
        <v/>
      </c>
      <c r="B2799" s="99"/>
      <c r="C2799" s="4"/>
      <c r="D2799" s="14"/>
      <c r="E2799" s="14"/>
      <c r="F2799" s="14"/>
      <c r="G2799" s="82"/>
      <c r="H2799" s="107" t="str">
        <f>IF(B2799&lt;&gt;"",IF(OR(O2799=0,O2799=999),"",SUMIFS($E$2:E2799,$A$2:A2799,A2799)-SUMIFS($F$2:F2799,$A$2:A2799,A2799)),"")</f>
        <v/>
      </c>
      <c r="I2799" s="109" t="str">
        <f t="shared" si="131"/>
        <v/>
      </c>
      <c r="J2799" s="113"/>
      <c r="K2799" s="90"/>
      <c r="L2799" s="73"/>
      <c r="M2799" s="69" t="str">
        <f>IF(C2799&lt;&gt;"",DailyLog!$S$3,"")</f>
        <v/>
      </c>
      <c r="N2799" s="56" t="str">
        <f t="shared" si="130"/>
        <v/>
      </c>
      <c r="O2799" s="53" t="str">
        <f>IF($B2799&lt;&gt;"",IF(ISNUMBER(_xlfn.XMATCH($B2799,Language!$A$6:$E$6)),0,IF(ISNUMBER(_xlfn.XMATCH($B2799,Language!$A$29:$E$29)),'Lista de Prestatarios'!$B$3,VLOOKUP(B2799,'Lista de Prestatarios'!$A$2:$B$500,2,FALSE))),"")</f>
        <v/>
      </c>
      <c r="P2799" s="58" t="str">
        <f>IF(B2799&lt;&gt;"",IF(OR(D2799&gt;0,G2799&gt;0),COUNTIF($B$2:B2799,B2799),COUNTIFS($B$2:B2799,B2799,$E$2:E2799,"&gt;0")),"")</f>
        <v/>
      </c>
    </row>
    <row r="2800" spans="1:16" x14ac:dyDescent="0.35">
      <c r="A2800" s="51" t="str">
        <f t="shared" si="129"/>
        <v/>
      </c>
      <c r="B2800" s="99"/>
      <c r="C2800" s="4"/>
      <c r="D2800" s="14"/>
      <c r="E2800" s="14"/>
      <c r="F2800" s="14"/>
      <c r="G2800" s="82"/>
      <c r="H2800" s="107" t="str">
        <f>IF(B2800&lt;&gt;"",IF(OR(O2800=0,O2800=999),"",SUMIFS($E$2:E2800,$A$2:A2800,A2800)-SUMIFS($F$2:F2800,$A$2:A2800,A2800)),"")</f>
        <v/>
      </c>
      <c r="I2800" s="109" t="str">
        <f t="shared" si="131"/>
        <v/>
      </c>
      <c r="J2800" s="113"/>
      <c r="K2800" s="90"/>
      <c r="L2800" s="73"/>
      <c r="M2800" s="69" t="str">
        <f>IF(C2800&lt;&gt;"",DailyLog!$S$3,"")</f>
        <v/>
      </c>
      <c r="N2800" s="56" t="str">
        <f t="shared" si="130"/>
        <v/>
      </c>
      <c r="O2800" s="53" t="str">
        <f>IF($B2800&lt;&gt;"",IF(ISNUMBER(_xlfn.XMATCH($B2800,Language!$A$6:$E$6)),0,IF(ISNUMBER(_xlfn.XMATCH($B2800,Language!$A$29:$E$29)),'Lista de Prestatarios'!$B$3,VLOOKUP(B2800,'Lista de Prestatarios'!$A$2:$B$500,2,FALSE))),"")</f>
        <v/>
      </c>
      <c r="P2800" s="58" t="str">
        <f>IF(B2800&lt;&gt;"",IF(OR(D2800&gt;0,G2800&gt;0),COUNTIF($B$2:B2800,B2800),COUNTIFS($B$2:B2800,B2800,$E$2:E2800,"&gt;0")),"")</f>
        <v/>
      </c>
    </row>
    <row r="2801" spans="1:16" x14ac:dyDescent="0.35">
      <c r="A2801" s="51" t="str">
        <f t="shared" si="129"/>
        <v/>
      </c>
      <c r="B2801" s="99"/>
      <c r="C2801" s="4"/>
      <c r="D2801" s="14"/>
      <c r="E2801" s="14"/>
      <c r="F2801" s="14"/>
      <c r="G2801" s="82"/>
      <c r="H2801" s="107" t="str">
        <f>IF(B2801&lt;&gt;"",IF(OR(O2801=0,O2801=999),"",SUMIFS($E$2:E2801,$A$2:A2801,A2801)-SUMIFS($F$2:F2801,$A$2:A2801,A2801)),"")</f>
        <v/>
      </c>
      <c r="I2801" s="109" t="str">
        <f t="shared" si="131"/>
        <v/>
      </c>
      <c r="J2801" s="113"/>
      <c r="K2801" s="90"/>
      <c r="L2801" s="73"/>
      <c r="M2801" s="69" t="str">
        <f>IF(C2801&lt;&gt;"",DailyLog!$S$3,"")</f>
        <v/>
      </c>
      <c r="N2801" s="56" t="str">
        <f t="shared" si="130"/>
        <v/>
      </c>
      <c r="O2801" s="53" t="str">
        <f>IF($B2801&lt;&gt;"",IF(ISNUMBER(_xlfn.XMATCH($B2801,Language!$A$6:$E$6)),0,IF(ISNUMBER(_xlfn.XMATCH($B2801,Language!$A$29:$E$29)),'Lista de Prestatarios'!$B$3,VLOOKUP(B2801,'Lista de Prestatarios'!$A$2:$B$500,2,FALSE))),"")</f>
        <v/>
      </c>
      <c r="P2801" s="58" t="str">
        <f>IF(B2801&lt;&gt;"",IF(OR(D2801&gt;0,G2801&gt;0),COUNTIF($B$2:B2801,B2801),COUNTIFS($B$2:B2801,B2801,$E$2:E2801,"&gt;0")),"")</f>
        <v/>
      </c>
    </row>
    <row r="2802" spans="1:16" x14ac:dyDescent="0.35">
      <c r="A2802" s="51" t="str">
        <f t="shared" si="129"/>
        <v/>
      </c>
      <c r="B2802" s="99"/>
      <c r="C2802" s="4"/>
      <c r="D2802" s="14"/>
      <c r="E2802" s="14"/>
      <c r="F2802" s="14"/>
      <c r="G2802" s="82"/>
      <c r="H2802" s="107" t="str">
        <f>IF(B2802&lt;&gt;"",IF(OR(O2802=0,O2802=999),"",SUMIFS($E$2:E2802,$A$2:A2802,A2802)-SUMIFS($F$2:F2802,$A$2:A2802,A2802)),"")</f>
        <v/>
      </c>
      <c r="I2802" s="109" t="str">
        <f t="shared" si="131"/>
        <v/>
      </c>
      <c r="J2802" s="113"/>
      <c r="K2802" s="90"/>
      <c r="L2802" s="73"/>
      <c r="M2802" s="69" t="str">
        <f>IF(C2802&lt;&gt;"",DailyLog!$S$3,"")</f>
        <v/>
      </c>
      <c r="N2802" s="56" t="str">
        <f t="shared" si="130"/>
        <v/>
      </c>
      <c r="O2802" s="53" t="str">
        <f>IF($B2802&lt;&gt;"",IF(ISNUMBER(_xlfn.XMATCH($B2802,Language!$A$6:$E$6)),0,IF(ISNUMBER(_xlfn.XMATCH($B2802,Language!$A$29:$E$29)),'Lista de Prestatarios'!$B$3,VLOOKUP(B2802,'Lista de Prestatarios'!$A$2:$B$500,2,FALSE))),"")</f>
        <v/>
      </c>
      <c r="P2802" s="58" t="str">
        <f>IF(B2802&lt;&gt;"",IF(OR(D2802&gt;0,G2802&gt;0),COUNTIF($B$2:B2802,B2802),COUNTIFS($B$2:B2802,B2802,$E$2:E2802,"&gt;0")),"")</f>
        <v/>
      </c>
    </row>
    <row r="2803" spans="1:16" x14ac:dyDescent="0.35">
      <c r="A2803" s="51" t="str">
        <f t="shared" si="129"/>
        <v/>
      </c>
      <c r="B2803" s="99"/>
      <c r="C2803" s="4"/>
      <c r="D2803" s="14"/>
      <c r="E2803" s="14"/>
      <c r="F2803" s="14"/>
      <c r="G2803" s="82"/>
      <c r="H2803" s="107" t="str">
        <f>IF(B2803&lt;&gt;"",IF(OR(O2803=0,O2803=999),"",SUMIFS($E$2:E2803,$A$2:A2803,A2803)-SUMIFS($F$2:F2803,$A$2:A2803,A2803)),"")</f>
        <v/>
      </c>
      <c r="I2803" s="109" t="str">
        <f t="shared" si="131"/>
        <v/>
      </c>
      <c r="J2803" s="113"/>
      <c r="K2803" s="90"/>
      <c r="L2803" s="73"/>
      <c r="M2803" s="69" t="str">
        <f>IF(C2803&lt;&gt;"",DailyLog!$S$3,"")</f>
        <v/>
      </c>
      <c r="N2803" s="56" t="str">
        <f t="shared" si="130"/>
        <v/>
      </c>
      <c r="O2803" s="53" t="str">
        <f>IF($B2803&lt;&gt;"",IF(ISNUMBER(_xlfn.XMATCH($B2803,Language!$A$6:$E$6)),0,IF(ISNUMBER(_xlfn.XMATCH($B2803,Language!$A$29:$E$29)),'Lista de Prestatarios'!$B$3,VLOOKUP(B2803,'Lista de Prestatarios'!$A$2:$B$500,2,FALSE))),"")</f>
        <v/>
      </c>
      <c r="P2803" s="58" t="str">
        <f>IF(B2803&lt;&gt;"",IF(OR(D2803&gt;0,G2803&gt;0),COUNTIF($B$2:B2803,B2803),COUNTIFS($B$2:B2803,B2803,$E$2:E2803,"&gt;0")),"")</f>
        <v/>
      </c>
    </row>
    <row r="2804" spans="1:16" x14ac:dyDescent="0.35">
      <c r="A2804" s="51" t="str">
        <f t="shared" si="129"/>
        <v/>
      </c>
      <c r="B2804" s="99"/>
      <c r="C2804" s="4"/>
      <c r="D2804" s="14"/>
      <c r="E2804" s="14"/>
      <c r="F2804" s="14"/>
      <c r="G2804" s="82"/>
      <c r="H2804" s="107" t="str">
        <f>IF(B2804&lt;&gt;"",IF(OR(O2804=0,O2804=999),"",SUMIFS($E$2:E2804,$A$2:A2804,A2804)-SUMIFS($F$2:F2804,$A$2:A2804,A2804)),"")</f>
        <v/>
      </c>
      <c r="I2804" s="109" t="str">
        <f t="shared" si="131"/>
        <v/>
      </c>
      <c r="J2804" s="113"/>
      <c r="K2804" s="90"/>
      <c r="L2804" s="73"/>
      <c r="M2804" s="69" t="str">
        <f>IF(C2804&lt;&gt;"",DailyLog!$S$3,"")</f>
        <v/>
      </c>
      <c r="N2804" s="56" t="str">
        <f t="shared" si="130"/>
        <v/>
      </c>
      <c r="O2804" s="53" t="str">
        <f>IF($B2804&lt;&gt;"",IF(ISNUMBER(_xlfn.XMATCH($B2804,Language!$A$6:$E$6)),0,IF(ISNUMBER(_xlfn.XMATCH($B2804,Language!$A$29:$E$29)),'Lista de Prestatarios'!$B$3,VLOOKUP(B2804,'Lista de Prestatarios'!$A$2:$B$500,2,FALSE))),"")</f>
        <v/>
      </c>
      <c r="P2804" s="58" t="str">
        <f>IF(B2804&lt;&gt;"",IF(OR(D2804&gt;0,G2804&gt;0),COUNTIF($B$2:B2804,B2804),COUNTIFS($B$2:B2804,B2804,$E$2:E2804,"&gt;0")),"")</f>
        <v/>
      </c>
    </row>
    <row r="2805" spans="1:16" x14ac:dyDescent="0.35">
      <c r="A2805" s="51" t="str">
        <f t="shared" si="129"/>
        <v/>
      </c>
      <c r="B2805" s="99"/>
      <c r="C2805" s="4"/>
      <c r="D2805" s="14"/>
      <c r="E2805" s="14"/>
      <c r="F2805" s="14"/>
      <c r="G2805" s="82"/>
      <c r="H2805" s="107" t="str">
        <f>IF(B2805&lt;&gt;"",IF(OR(O2805=0,O2805=999),"",SUMIFS($E$2:E2805,$A$2:A2805,A2805)-SUMIFS($F$2:F2805,$A$2:A2805,A2805)),"")</f>
        <v/>
      </c>
      <c r="I2805" s="109" t="str">
        <f t="shared" si="131"/>
        <v/>
      </c>
      <c r="J2805" s="113"/>
      <c r="K2805" s="90"/>
      <c r="L2805" s="73"/>
      <c r="M2805" s="69" t="str">
        <f>IF(C2805&lt;&gt;"",DailyLog!$S$3,"")</f>
        <v/>
      </c>
      <c r="N2805" s="56" t="str">
        <f t="shared" si="130"/>
        <v/>
      </c>
      <c r="O2805" s="53" t="str">
        <f>IF($B2805&lt;&gt;"",IF(ISNUMBER(_xlfn.XMATCH($B2805,Language!$A$6:$E$6)),0,IF(ISNUMBER(_xlfn.XMATCH($B2805,Language!$A$29:$E$29)),'Lista de Prestatarios'!$B$3,VLOOKUP(B2805,'Lista de Prestatarios'!$A$2:$B$500,2,FALSE))),"")</f>
        <v/>
      </c>
      <c r="P2805" s="58" t="str">
        <f>IF(B2805&lt;&gt;"",IF(OR(D2805&gt;0,G2805&gt;0),COUNTIF($B$2:B2805,B2805),COUNTIFS($B$2:B2805,B2805,$E$2:E2805,"&gt;0")),"")</f>
        <v/>
      </c>
    </row>
    <row r="2806" spans="1:16" x14ac:dyDescent="0.35">
      <c r="A2806" s="51" t="str">
        <f t="shared" si="129"/>
        <v/>
      </c>
      <c r="B2806" s="99"/>
      <c r="C2806" s="4"/>
      <c r="D2806" s="14"/>
      <c r="E2806" s="14"/>
      <c r="F2806" s="14"/>
      <c r="G2806" s="82"/>
      <c r="H2806" s="107" t="str">
        <f>IF(B2806&lt;&gt;"",IF(OR(O2806=0,O2806=999),"",SUMIFS($E$2:E2806,$A$2:A2806,A2806)-SUMIFS($F$2:F2806,$A$2:A2806,A2806)),"")</f>
        <v/>
      </c>
      <c r="I2806" s="109" t="str">
        <f t="shared" si="131"/>
        <v/>
      </c>
      <c r="J2806" s="113"/>
      <c r="K2806" s="90"/>
      <c r="L2806" s="73"/>
      <c r="M2806" s="69" t="str">
        <f>IF(C2806&lt;&gt;"",DailyLog!$S$3,"")</f>
        <v/>
      </c>
      <c r="N2806" s="56" t="str">
        <f t="shared" si="130"/>
        <v/>
      </c>
      <c r="O2806" s="53" t="str">
        <f>IF($B2806&lt;&gt;"",IF(ISNUMBER(_xlfn.XMATCH($B2806,Language!$A$6:$E$6)),0,IF(ISNUMBER(_xlfn.XMATCH($B2806,Language!$A$29:$E$29)),'Lista de Prestatarios'!$B$3,VLOOKUP(B2806,'Lista de Prestatarios'!$A$2:$B$500,2,FALSE))),"")</f>
        <v/>
      </c>
      <c r="P2806" s="58" t="str">
        <f>IF(B2806&lt;&gt;"",IF(OR(D2806&gt;0,G2806&gt;0),COUNTIF($B$2:B2806,B2806),COUNTIFS($B$2:B2806,B2806,$E$2:E2806,"&gt;0")),"")</f>
        <v/>
      </c>
    </row>
    <row r="2807" spans="1:16" x14ac:dyDescent="0.35">
      <c r="A2807" s="51" t="str">
        <f t="shared" si="129"/>
        <v/>
      </c>
      <c r="B2807" s="99"/>
      <c r="C2807" s="4"/>
      <c r="D2807" s="14"/>
      <c r="E2807" s="14"/>
      <c r="F2807" s="14"/>
      <c r="G2807" s="82"/>
      <c r="H2807" s="107" t="str">
        <f>IF(B2807&lt;&gt;"",IF(OR(O2807=0,O2807=999),"",SUMIFS($E$2:E2807,$A$2:A2807,A2807)-SUMIFS($F$2:F2807,$A$2:A2807,A2807)),"")</f>
        <v/>
      </c>
      <c r="I2807" s="109" t="str">
        <f t="shared" si="131"/>
        <v/>
      </c>
      <c r="J2807" s="113"/>
      <c r="K2807" s="90"/>
      <c r="L2807" s="73"/>
      <c r="M2807" s="69" t="str">
        <f>IF(C2807&lt;&gt;"",DailyLog!$S$3,"")</f>
        <v/>
      </c>
      <c r="N2807" s="56" t="str">
        <f t="shared" si="130"/>
        <v/>
      </c>
      <c r="O2807" s="53" t="str">
        <f>IF($B2807&lt;&gt;"",IF(ISNUMBER(_xlfn.XMATCH($B2807,Language!$A$6:$E$6)),0,IF(ISNUMBER(_xlfn.XMATCH($B2807,Language!$A$29:$E$29)),'Lista de Prestatarios'!$B$3,VLOOKUP(B2807,'Lista de Prestatarios'!$A$2:$B$500,2,FALSE))),"")</f>
        <v/>
      </c>
      <c r="P2807" s="58" t="str">
        <f>IF(B2807&lt;&gt;"",IF(OR(D2807&gt;0,G2807&gt;0),COUNTIF($B$2:B2807,B2807),COUNTIFS($B$2:B2807,B2807,$E$2:E2807,"&gt;0")),"")</f>
        <v/>
      </c>
    </row>
    <row r="2808" spans="1:16" x14ac:dyDescent="0.35">
      <c r="A2808" s="51" t="str">
        <f t="shared" si="129"/>
        <v/>
      </c>
      <c r="B2808" s="99"/>
      <c r="C2808" s="4"/>
      <c r="D2808" s="14"/>
      <c r="E2808" s="14"/>
      <c r="F2808" s="14"/>
      <c r="G2808" s="82"/>
      <c r="H2808" s="107" t="str">
        <f>IF(B2808&lt;&gt;"",IF(OR(O2808=0,O2808=999),"",SUMIFS($E$2:E2808,$A$2:A2808,A2808)-SUMIFS($F$2:F2808,$A$2:A2808,A2808)),"")</f>
        <v/>
      </c>
      <c r="I2808" s="109" t="str">
        <f t="shared" si="131"/>
        <v/>
      </c>
      <c r="J2808" s="113"/>
      <c r="K2808" s="90"/>
      <c r="L2808" s="73"/>
      <c r="M2808" s="69" t="str">
        <f>IF(C2808&lt;&gt;"",DailyLog!$S$3,"")</f>
        <v/>
      </c>
      <c r="N2808" s="56" t="str">
        <f t="shared" si="130"/>
        <v/>
      </c>
      <c r="O2808" s="53" t="str">
        <f>IF($B2808&lt;&gt;"",IF(ISNUMBER(_xlfn.XMATCH($B2808,Language!$A$6:$E$6)),0,IF(ISNUMBER(_xlfn.XMATCH($B2808,Language!$A$29:$E$29)),'Lista de Prestatarios'!$B$3,VLOOKUP(B2808,'Lista de Prestatarios'!$A$2:$B$500,2,FALSE))),"")</f>
        <v/>
      </c>
      <c r="P2808" s="58" t="str">
        <f>IF(B2808&lt;&gt;"",IF(OR(D2808&gt;0,G2808&gt;0),COUNTIF($B$2:B2808,B2808),COUNTIFS($B$2:B2808,B2808,$E$2:E2808,"&gt;0")),"")</f>
        <v/>
      </c>
    </row>
    <row r="2809" spans="1:16" x14ac:dyDescent="0.35">
      <c r="A2809" s="51" t="str">
        <f t="shared" si="129"/>
        <v/>
      </c>
      <c r="B2809" s="99"/>
      <c r="C2809" s="4"/>
      <c r="D2809" s="14"/>
      <c r="E2809" s="14"/>
      <c r="F2809" s="14"/>
      <c r="G2809" s="82"/>
      <c r="H2809" s="107" t="str">
        <f>IF(B2809&lt;&gt;"",IF(OR(O2809=0,O2809=999),"",SUMIFS($E$2:E2809,$A$2:A2809,A2809)-SUMIFS($F$2:F2809,$A$2:A2809,A2809)),"")</f>
        <v/>
      </c>
      <c r="I2809" s="109" t="str">
        <f t="shared" si="131"/>
        <v/>
      </c>
      <c r="J2809" s="113"/>
      <c r="K2809" s="90"/>
      <c r="L2809" s="73"/>
      <c r="M2809" s="69" t="str">
        <f>IF(C2809&lt;&gt;"",DailyLog!$S$3,"")</f>
        <v/>
      </c>
      <c r="N2809" s="56" t="str">
        <f t="shared" si="130"/>
        <v/>
      </c>
      <c r="O2809" s="53" t="str">
        <f>IF($B2809&lt;&gt;"",IF(ISNUMBER(_xlfn.XMATCH($B2809,Language!$A$6:$E$6)),0,IF(ISNUMBER(_xlfn.XMATCH($B2809,Language!$A$29:$E$29)),'Lista de Prestatarios'!$B$3,VLOOKUP(B2809,'Lista de Prestatarios'!$A$2:$B$500,2,FALSE))),"")</f>
        <v/>
      </c>
      <c r="P2809" s="58" t="str">
        <f>IF(B2809&lt;&gt;"",IF(OR(D2809&gt;0,G2809&gt;0),COUNTIF($B$2:B2809,B2809),COUNTIFS($B$2:B2809,B2809,$E$2:E2809,"&gt;0")),"")</f>
        <v/>
      </c>
    </row>
    <row r="2810" spans="1:16" x14ac:dyDescent="0.35">
      <c r="A2810" s="51" t="str">
        <f t="shared" si="129"/>
        <v/>
      </c>
      <c r="B2810" s="99"/>
      <c r="C2810" s="4"/>
      <c r="D2810" s="14"/>
      <c r="E2810" s="14"/>
      <c r="F2810" s="14"/>
      <c r="G2810" s="82"/>
      <c r="H2810" s="107" t="str">
        <f>IF(B2810&lt;&gt;"",IF(OR(O2810=0,O2810=999),"",SUMIFS($E$2:E2810,$A$2:A2810,A2810)-SUMIFS($F$2:F2810,$A$2:A2810,A2810)),"")</f>
        <v/>
      </c>
      <c r="I2810" s="109" t="str">
        <f t="shared" si="131"/>
        <v/>
      </c>
      <c r="J2810" s="113"/>
      <c r="K2810" s="90"/>
      <c r="L2810" s="73"/>
      <c r="M2810" s="69" t="str">
        <f>IF(C2810&lt;&gt;"",DailyLog!$S$3,"")</f>
        <v/>
      </c>
      <c r="N2810" s="56" t="str">
        <f t="shared" si="130"/>
        <v/>
      </c>
      <c r="O2810" s="53" t="str">
        <f>IF($B2810&lt;&gt;"",IF(ISNUMBER(_xlfn.XMATCH($B2810,Language!$A$6:$E$6)),0,IF(ISNUMBER(_xlfn.XMATCH($B2810,Language!$A$29:$E$29)),'Lista de Prestatarios'!$B$3,VLOOKUP(B2810,'Lista de Prestatarios'!$A$2:$B$500,2,FALSE))),"")</f>
        <v/>
      </c>
      <c r="P2810" s="58" t="str">
        <f>IF(B2810&lt;&gt;"",IF(OR(D2810&gt;0,G2810&gt;0),COUNTIF($B$2:B2810,B2810),COUNTIFS($B$2:B2810,B2810,$E$2:E2810,"&gt;0")),"")</f>
        <v/>
      </c>
    </row>
    <row r="2811" spans="1:16" x14ac:dyDescent="0.35">
      <c r="A2811" s="51" t="str">
        <f t="shared" si="129"/>
        <v/>
      </c>
      <c r="B2811" s="99"/>
      <c r="C2811" s="4"/>
      <c r="D2811" s="14"/>
      <c r="E2811" s="14"/>
      <c r="F2811" s="14"/>
      <c r="G2811" s="82"/>
      <c r="H2811" s="107" t="str">
        <f>IF(B2811&lt;&gt;"",IF(OR(O2811=0,O2811=999),"",SUMIFS($E$2:E2811,$A$2:A2811,A2811)-SUMIFS($F$2:F2811,$A$2:A2811,A2811)),"")</f>
        <v/>
      </c>
      <c r="I2811" s="109" t="str">
        <f t="shared" si="131"/>
        <v/>
      </c>
      <c r="J2811" s="113"/>
      <c r="K2811" s="90"/>
      <c r="L2811" s="73"/>
      <c r="M2811" s="69" t="str">
        <f>IF(C2811&lt;&gt;"",DailyLog!$S$3,"")</f>
        <v/>
      </c>
      <c r="N2811" s="56" t="str">
        <f t="shared" si="130"/>
        <v/>
      </c>
      <c r="O2811" s="53" t="str">
        <f>IF($B2811&lt;&gt;"",IF(ISNUMBER(_xlfn.XMATCH($B2811,Language!$A$6:$E$6)),0,IF(ISNUMBER(_xlfn.XMATCH($B2811,Language!$A$29:$E$29)),'Lista de Prestatarios'!$B$3,VLOOKUP(B2811,'Lista de Prestatarios'!$A$2:$B$500,2,FALSE))),"")</f>
        <v/>
      </c>
      <c r="P2811" s="58" t="str">
        <f>IF(B2811&lt;&gt;"",IF(OR(D2811&gt;0,G2811&gt;0),COUNTIF($B$2:B2811,B2811),COUNTIFS($B$2:B2811,B2811,$E$2:E2811,"&gt;0")),"")</f>
        <v/>
      </c>
    </row>
    <row r="2812" spans="1:16" x14ac:dyDescent="0.35">
      <c r="A2812" s="51" t="str">
        <f t="shared" si="129"/>
        <v/>
      </c>
      <c r="B2812" s="99"/>
      <c r="C2812" s="4"/>
      <c r="D2812" s="14"/>
      <c r="E2812" s="14"/>
      <c r="F2812" s="14"/>
      <c r="G2812" s="82"/>
      <c r="H2812" s="107" t="str">
        <f>IF(B2812&lt;&gt;"",IF(OR(O2812=0,O2812=999),"",SUMIFS($E$2:E2812,$A$2:A2812,A2812)-SUMIFS($F$2:F2812,$A$2:A2812,A2812)),"")</f>
        <v/>
      </c>
      <c r="I2812" s="109" t="str">
        <f t="shared" si="131"/>
        <v/>
      </c>
      <c r="J2812" s="113"/>
      <c r="K2812" s="90"/>
      <c r="L2812" s="73"/>
      <c r="M2812" s="69" t="str">
        <f>IF(C2812&lt;&gt;"",DailyLog!$S$3,"")</f>
        <v/>
      </c>
      <c r="N2812" s="56" t="str">
        <f t="shared" si="130"/>
        <v/>
      </c>
      <c r="O2812" s="53" t="str">
        <f>IF($B2812&lt;&gt;"",IF(ISNUMBER(_xlfn.XMATCH($B2812,Language!$A$6:$E$6)),0,IF(ISNUMBER(_xlfn.XMATCH($B2812,Language!$A$29:$E$29)),'Lista de Prestatarios'!$B$3,VLOOKUP(B2812,'Lista de Prestatarios'!$A$2:$B$500,2,FALSE))),"")</f>
        <v/>
      </c>
      <c r="P2812" s="58" t="str">
        <f>IF(B2812&lt;&gt;"",IF(OR(D2812&gt;0,G2812&gt;0),COUNTIF($B$2:B2812,B2812),COUNTIFS($B$2:B2812,B2812,$E$2:E2812,"&gt;0")),"")</f>
        <v/>
      </c>
    </row>
    <row r="2813" spans="1:16" x14ac:dyDescent="0.35">
      <c r="A2813" s="51" t="str">
        <f t="shared" si="129"/>
        <v/>
      </c>
      <c r="B2813" s="99"/>
      <c r="C2813" s="4"/>
      <c r="D2813" s="14"/>
      <c r="E2813" s="14"/>
      <c r="F2813" s="14"/>
      <c r="G2813" s="82"/>
      <c r="H2813" s="107" t="str">
        <f>IF(B2813&lt;&gt;"",IF(OR(O2813=0,O2813=999),"",SUMIFS($E$2:E2813,$A$2:A2813,A2813)-SUMIFS($F$2:F2813,$A$2:A2813,A2813)),"")</f>
        <v/>
      </c>
      <c r="I2813" s="109" t="str">
        <f t="shared" si="131"/>
        <v/>
      </c>
      <c r="J2813" s="113"/>
      <c r="K2813" s="90"/>
      <c r="L2813" s="73"/>
      <c r="M2813" s="69" t="str">
        <f>IF(C2813&lt;&gt;"",DailyLog!$S$3,"")</f>
        <v/>
      </c>
      <c r="N2813" s="56" t="str">
        <f t="shared" si="130"/>
        <v/>
      </c>
      <c r="O2813" s="53" t="str">
        <f>IF($B2813&lt;&gt;"",IF(ISNUMBER(_xlfn.XMATCH($B2813,Language!$A$6:$E$6)),0,IF(ISNUMBER(_xlfn.XMATCH($B2813,Language!$A$29:$E$29)),'Lista de Prestatarios'!$B$3,VLOOKUP(B2813,'Lista de Prestatarios'!$A$2:$B$500,2,FALSE))),"")</f>
        <v/>
      </c>
      <c r="P2813" s="58" t="str">
        <f>IF(B2813&lt;&gt;"",IF(OR(D2813&gt;0,G2813&gt;0),COUNTIF($B$2:B2813,B2813),COUNTIFS($B$2:B2813,B2813,$E$2:E2813,"&gt;0")),"")</f>
        <v/>
      </c>
    </row>
    <row r="2814" spans="1:16" x14ac:dyDescent="0.35">
      <c r="A2814" s="51" t="str">
        <f t="shared" si="129"/>
        <v/>
      </c>
      <c r="B2814" s="99"/>
      <c r="C2814" s="4"/>
      <c r="D2814" s="14"/>
      <c r="E2814" s="14"/>
      <c r="F2814" s="14"/>
      <c r="G2814" s="82"/>
      <c r="H2814" s="107" t="str">
        <f>IF(B2814&lt;&gt;"",IF(OR(O2814=0,O2814=999),"",SUMIFS($E$2:E2814,$A$2:A2814,A2814)-SUMIFS($F$2:F2814,$A$2:A2814,A2814)),"")</f>
        <v/>
      </c>
      <c r="I2814" s="109" t="str">
        <f t="shared" si="131"/>
        <v/>
      </c>
      <c r="J2814" s="113"/>
      <c r="K2814" s="90"/>
      <c r="L2814" s="73"/>
      <c r="M2814" s="69" t="str">
        <f>IF(C2814&lt;&gt;"",DailyLog!$S$3,"")</f>
        <v/>
      </c>
      <c r="N2814" s="56" t="str">
        <f t="shared" si="130"/>
        <v/>
      </c>
      <c r="O2814" s="53" t="str">
        <f>IF($B2814&lt;&gt;"",IF(ISNUMBER(_xlfn.XMATCH($B2814,Language!$A$6:$E$6)),0,IF(ISNUMBER(_xlfn.XMATCH($B2814,Language!$A$29:$E$29)),'Lista de Prestatarios'!$B$3,VLOOKUP(B2814,'Lista de Prestatarios'!$A$2:$B$500,2,FALSE))),"")</f>
        <v/>
      </c>
      <c r="P2814" s="58" t="str">
        <f>IF(B2814&lt;&gt;"",IF(OR(D2814&gt;0,G2814&gt;0),COUNTIF($B$2:B2814,B2814),COUNTIFS($B$2:B2814,B2814,$E$2:E2814,"&gt;0")),"")</f>
        <v/>
      </c>
    </row>
    <row r="2815" spans="1:16" x14ac:dyDescent="0.35">
      <c r="A2815" s="51" t="str">
        <f t="shared" si="129"/>
        <v/>
      </c>
      <c r="B2815" s="99"/>
      <c r="C2815" s="4"/>
      <c r="D2815" s="14"/>
      <c r="E2815" s="14"/>
      <c r="F2815" s="14"/>
      <c r="G2815" s="82"/>
      <c r="H2815" s="107" t="str">
        <f>IF(B2815&lt;&gt;"",IF(OR(O2815=0,O2815=999),"",SUMIFS($E$2:E2815,$A$2:A2815,A2815)-SUMIFS($F$2:F2815,$A$2:A2815,A2815)),"")</f>
        <v/>
      </c>
      <c r="I2815" s="109" t="str">
        <f t="shared" si="131"/>
        <v/>
      </c>
      <c r="J2815" s="113"/>
      <c r="K2815" s="90"/>
      <c r="L2815" s="73"/>
      <c r="M2815" s="69" t="str">
        <f>IF(C2815&lt;&gt;"",DailyLog!$S$3,"")</f>
        <v/>
      </c>
      <c r="N2815" s="56" t="str">
        <f t="shared" si="130"/>
        <v/>
      </c>
      <c r="O2815" s="53" t="str">
        <f>IF($B2815&lt;&gt;"",IF(ISNUMBER(_xlfn.XMATCH($B2815,Language!$A$6:$E$6)),0,IF(ISNUMBER(_xlfn.XMATCH($B2815,Language!$A$29:$E$29)),'Lista de Prestatarios'!$B$3,VLOOKUP(B2815,'Lista de Prestatarios'!$A$2:$B$500,2,FALSE))),"")</f>
        <v/>
      </c>
      <c r="P2815" s="58" t="str">
        <f>IF(B2815&lt;&gt;"",IF(OR(D2815&gt;0,G2815&gt;0),COUNTIF($B$2:B2815,B2815),COUNTIFS($B$2:B2815,B2815,$E$2:E2815,"&gt;0")),"")</f>
        <v/>
      </c>
    </row>
    <row r="2816" spans="1:16" x14ac:dyDescent="0.35">
      <c r="A2816" s="51" t="str">
        <f t="shared" si="129"/>
        <v/>
      </c>
      <c r="B2816" s="99"/>
      <c r="C2816" s="4"/>
      <c r="D2816" s="14"/>
      <c r="E2816" s="14"/>
      <c r="F2816" s="14"/>
      <c r="G2816" s="82"/>
      <c r="H2816" s="107" t="str">
        <f>IF(B2816&lt;&gt;"",IF(OR(O2816=0,O2816=999),"",SUMIFS($E$2:E2816,$A$2:A2816,A2816)-SUMIFS($F$2:F2816,$A$2:A2816,A2816)),"")</f>
        <v/>
      </c>
      <c r="I2816" s="109" t="str">
        <f t="shared" si="131"/>
        <v/>
      </c>
      <c r="J2816" s="113"/>
      <c r="K2816" s="90"/>
      <c r="L2816" s="73"/>
      <c r="M2816" s="69" t="str">
        <f>IF(C2816&lt;&gt;"",DailyLog!$S$3,"")</f>
        <v/>
      </c>
      <c r="N2816" s="56" t="str">
        <f t="shared" si="130"/>
        <v/>
      </c>
      <c r="O2816" s="53" t="str">
        <f>IF($B2816&lt;&gt;"",IF(ISNUMBER(_xlfn.XMATCH($B2816,Language!$A$6:$E$6)),0,IF(ISNUMBER(_xlfn.XMATCH($B2816,Language!$A$29:$E$29)),'Lista de Prestatarios'!$B$3,VLOOKUP(B2816,'Lista de Prestatarios'!$A$2:$B$500,2,FALSE))),"")</f>
        <v/>
      </c>
      <c r="P2816" s="58" t="str">
        <f>IF(B2816&lt;&gt;"",IF(OR(D2816&gt;0,G2816&gt;0),COUNTIF($B$2:B2816,B2816),COUNTIFS($B$2:B2816,B2816,$E$2:E2816,"&gt;0")),"")</f>
        <v/>
      </c>
    </row>
    <row r="2817" spans="1:16" x14ac:dyDescent="0.35">
      <c r="A2817" s="51" t="str">
        <f t="shared" si="129"/>
        <v/>
      </c>
      <c r="B2817" s="99"/>
      <c r="C2817" s="4"/>
      <c r="D2817" s="14"/>
      <c r="E2817" s="14"/>
      <c r="F2817" s="14"/>
      <c r="G2817" s="82"/>
      <c r="H2817" s="107" t="str">
        <f>IF(B2817&lt;&gt;"",IF(OR(O2817=0,O2817=999),"",SUMIFS($E$2:E2817,$A$2:A2817,A2817)-SUMIFS($F$2:F2817,$A$2:A2817,A2817)),"")</f>
        <v/>
      </c>
      <c r="I2817" s="109" t="str">
        <f t="shared" si="131"/>
        <v/>
      </c>
      <c r="J2817" s="113"/>
      <c r="K2817" s="90"/>
      <c r="L2817" s="73"/>
      <c r="M2817" s="69" t="str">
        <f>IF(C2817&lt;&gt;"",DailyLog!$S$3,"")</f>
        <v/>
      </c>
      <c r="N2817" s="56" t="str">
        <f t="shared" si="130"/>
        <v/>
      </c>
      <c r="O2817" s="53" t="str">
        <f>IF($B2817&lt;&gt;"",IF(ISNUMBER(_xlfn.XMATCH($B2817,Language!$A$6:$E$6)),0,IF(ISNUMBER(_xlfn.XMATCH($B2817,Language!$A$29:$E$29)),'Lista de Prestatarios'!$B$3,VLOOKUP(B2817,'Lista de Prestatarios'!$A$2:$B$500,2,FALSE))),"")</f>
        <v/>
      </c>
      <c r="P2817" s="58" t="str">
        <f>IF(B2817&lt;&gt;"",IF(OR(D2817&gt;0,G2817&gt;0),COUNTIF($B$2:B2817,B2817),COUNTIFS($B$2:B2817,B2817,$E$2:E2817,"&gt;0")),"")</f>
        <v/>
      </c>
    </row>
    <row r="2818" spans="1:16" x14ac:dyDescent="0.35">
      <c r="A2818" s="51" t="str">
        <f t="shared" ref="A2818:A2881" si="132">IF(B2818&lt;&gt;"",O2818&amp;"."&amp;P2818,"")</f>
        <v/>
      </c>
      <c r="B2818" s="99"/>
      <c r="C2818" s="4"/>
      <c r="D2818" s="14"/>
      <c r="E2818" s="14"/>
      <c r="F2818" s="14"/>
      <c r="G2818" s="82"/>
      <c r="H2818" s="107" t="str">
        <f>IF(B2818&lt;&gt;"",IF(OR(O2818=0,O2818=999),"",SUMIFS($E$2:E2818,$A$2:A2818,A2818)-SUMIFS($F$2:F2818,$A$2:A2818,A2818)),"")</f>
        <v/>
      </c>
      <c r="I2818" s="109" t="str">
        <f t="shared" si="131"/>
        <v/>
      </c>
      <c r="J2818" s="113"/>
      <c r="K2818" s="90"/>
      <c r="L2818" s="73"/>
      <c r="M2818" s="69" t="str">
        <f>IF(C2818&lt;&gt;"",DailyLog!$S$3,"")</f>
        <v/>
      </c>
      <c r="N2818" s="56" t="str">
        <f t="shared" ref="N2818:N2881" si="133">IF(B2818&lt;&gt;"",COUNT(D2818:G2818),"")</f>
        <v/>
      </c>
      <c r="O2818" s="53" t="str">
        <f>IF($B2818&lt;&gt;"",IF(ISNUMBER(_xlfn.XMATCH($B2818,Language!$A$6:$E$6)),0,IF(ISNUMBER(_xlfn.XMATCH($B2818,Language!$A$29:$E$29)),'Lista de Prestatarios'!$B$3,VLOOKUP(B2818,'Lista de Prestatarios'!$A$2:$B$500,2,FALSE))),"")</f>
        <v/>
      </c>
      <c r="P2818" s="58" t="str">
        <f>IF(B2818&lt;&gt;"",IF(OR(D2818&gt;0,G2818&gt;0),COUNTIF($B$2:B2818,B2818),COUNTIFS($B$2:B2818,B2818,$E$2:E2818,"&gt;0")),"")</f>
        <v/>
      </c>
    </row>
    <row r="2819" spans="1:16" x14ac:dyDescent="0.35">
      <c r="A2819" s="51" t="str">
        <f t="shared" si="132"/>
        <v/>
      </c>
      <c r="B2819" s="99"/>
      <c r="C2819" s="4"/>
      <c r="D2819" s="14"/>
      <c r="E2819" s="14"/>
      <c r="F2819" s="14"/>
      <c r="G2819" s="82"/>
      <c r="H2819" s="107" t="str">
        <f>IF(B2819&lt;&gt;"",IF(OR(O2819=0,O2819=999),"",SUMIFS($E$2:E2819,$A$2:A2819,A2819)-SUMIFS($F$2:F2819,$A$2:A2819,A2819)),"")</f>
        <v/>
      </c>
      <c r="I2819" s="109" t="str">
        <f t="shared" si="131"/>
        <v/>
      </c>
      <c r="J2819" s="113"/>
      <c r="K2819" s="90"/>
      <c r="L2819" s="73"/>
      <c r="M2819" s="69" t="str">
        <f>IF(C2819&lt;&gt;"",DailyLog!$S$3,"")</f>
        <v/>
      </c>
      <c r="N2819" s="56" t="str">
        <f t="shared" si="133"/>
        <v/>
      </c>
      <c r="O2819" s="53" t="str">
        <f>IF($B2819&lt;&gt;"",IF(ISNUMBER(_xlfn.XMATCH($B2819,Language!$A$6:$E$6)),0,IF(ISNUMBER(_xlfn.XMATCH($B2819,Language!$A$29:$E$29)),'Lista de Prestatarios'!$B$3,VLOOKUP(B2819,'Lista de Prestatarios'!$A$2:$B$500,2,FALSE))),"")</f>
        <v/>
      </c>
      <c r="P2819" s="58" t="str">
        <f>IF(B2819&lt;&gt;"",IF(OR(D2819&gt;0,G2819&gt;0),COUNTIF($B$2:B2819,B2819),COUNTIFS($B$2:B2819,B2819,$E$2:E2819,"&gt;0")),"")</f>
        <v/>
      </c>
    </row>
    <row r="2820" spans="1:16" x14ac:dyDescent="0.35">
      <c r="A2820" s="51" t="str">
        <f t="shared" si="132"/>
        <v/>
      </c>
      <c r="B2820" s="99"/>
      <c r="C2820" s="4"/>
      <c r="D2820" s="14"/>
      <c r="E2820" s="14"/>
      <c r="F2820" s="14"/>
      <c r="G2820" s="82"/>
      <c r="H2820" s="107" t="str">
        <f>IF(B2820&lt;&gt;"",IF(OR(O2820=0,O2820=999),"",SUMIFS($E$2:E2820,$A$2:A2820,A2820)-SUMIFS($F$2:F2820,$A$2:A2820,A2820)),"")</f>
        <v/>
      </c>
      <c r="I2820" s="109" t="str">
        <f t="shared" ref="I2820:I2883" si="134">IF(B2820&lt;&gt;"",I2819+D2820-E2820+F2820-G2820,"")</f>
        <v/>
      </c>
      <c r="J2820" s="113"/>
      <c r="K2820" s="90"/>
      <c r="L2820" s="73"/>
      <c r="M2820" s="69" t="str">
        <f>IF(C2820&lt;&gt;"",DailyLog!$S$3,"")</f>
        <v/>
      </c>
      <c r="N2820" s="56" t="str">
        <f t="shared" si="133"/>
        <v/>
      </c>
      <c r="O2820" s="53" t="str">
        <f>IF($B2820&lt;&gt;"",IF(ISNUMBER(_xlfn.XMATCH($B2820,Language!$A$6:$E$6)),0,IF(ISNUMBER(_xlfn.XMATCH($B2820,Language!$A$29:$E$29)),'Lista de Prestatarios'!$B$3,VLOOKUP(B2820,'Lista de Prestatarios'!$A$2:$B$500,2,FALSE))),"")</f>
        <v/>
      </c>
      <c r="P2820" s="58" t="str">
        <f>IF(B2820&lt;&gt;"",IF(OR(D2820&gt;0,G2820&gt;0),COUNTIF($B$2:B2820,B2820),COUNTIFS($B$2:B2820,B2820,$E$2:E2820,"&gt;0")),"")</f>
        <v/>
      </c>
    </row>
    <row r="2821" spans="1:16" x14ac:dyDescent="0.35">
      <c r="A2821" s="51" t="str">
        <f t="shared" si="132"/>
        <v/>
      </c>
      <c r="B2821" s="99"/>
      <c r="C2821" s="4"/>
      <c r="D2821" s="14"/>
      <c r="E2821" s="14"/>
      <c r="F2821" s="14"/>
      <c r="G2821" s="82"/>
      <c r="H2821" s="107" t="str">
        <f>IF(B2821&lt;&gt;"",IF(OR(O2821=0,O2821=999),"",SUMIFS($E$2:E2821,$A$2:A2821,A2821)-SUMIFS($F$2:F2821,$A$2:A2821,A2821)),"")</f>
        <v/>
      </c>
      <c r="I2821" s="109" t="str">
        <f t="shared" si="134"/>
        <v/>
      </c>
      <c r="J2821" s="113"/>
      <c r="K2821" s="90"/>
      <c r="L2821" s="73"/>
      <c r="M2821" s="69" t="str">
        <f>IF(C2821&lt;&gt;"",DailyLog!$S$3,"")</f>
        <v/>
      </c>
      <c r="N2821" s="56" t="str">
        <f t="shared" si="133"/>
        <v/>
      </c>
      <c r="O2821" s="53" t="str">
        <f>IF($B2821&lt;&gt;"",IF(ISNUMBER(_xlfn.XMATCH($B2821,Language!$A$6:$E$6)),0,IF(ISNUMBER(_xlfn.XMATCH($B2821,Language!$A$29:$E$29)),'Lista de Prestatarios'!$B$3,VLOOKUP(B2821,'Lista de Prestatarios'!$A$2:$B$500,2,FALSE))),"")</f>
        <v/>
      </c>
      <c r="P2821" s="58" t="str">
        <f>IF(B2821&lt;&gt;"",IF(OR(D2821&gt;0,G2821&gt;0),COUNTIF($B$2:B2821,B2821),COUNTIFS($B$2:B2821,B2821,$E$2:E2821,"&gt;0")),"")</f>
        <v/>
      </c>
    </row>
    <row r="2822" spans="1:16" x14ac:dyDescent="0.35">
      <c r="A2822" s="51" t="str">
        <f t="shared" si="132"/>
        <v/>
      </c>
      <c r="B2822" s="99"/>
      <c r="C2822" s="4"/>
      <c r="D2822" s="14"/>
      <c r="E2822" s="14"/>
      <c r="F2822" s="14"/>
      <c r="G2822" s="82"/>
      <c r="H2822" s="107" t="str">
        <f>IF(B2822&lt;&gt;"",IF(OR(O2822=0,O2822=999),"",SUMIFS($E$2:E2822,$A$2:A2822,A2822)-SUMIFS($F$2:F2822,$A$2:A2822,A2822)),"")</f>
        <v/>
      </c>
      <c r="I2822" s="109" t="str">
        <f t="shared" si="134"/>
        <v/>
      </c>
      <c r="J2822" s="113"/>
      <c r="K2822" s="90"/>
      <c r="L2822" s="73"/>
      <c r="M2822" s="69" t="str">
        <f>IF(C2822&lt;&gt;"",DailyLog!$S$3,"")</f>
        <v/>
      </c>
      <c r="N2822" s="56" t="str">
        <f t="shared" si="133"/>
        <v/>
      </c>
      <c r="O2822" s="53" t="str">
        <f>IF($B2822&lt;&gt;"",IF(ISNUMBER(_xlfn.XMATCH($B2822,Language!$A$6:$E$6)),0,IF(ISNUMBER(_xlfn.XMATCH($B2822,Language!$A$29:$E$29)),'Lista de Prestatarios'!$B$3,VLOOKUP(B2822,'Lista de Prestatarios'!$A$2:$B$500,2,FALSE))),"")</f>
        <v/>
      </c>
      <c r="P2822" s="58" t="str">
        <f>IF(B2822&lt;&gt;"",IF(OR(D2822&gt;0,G2822&gt;0),COUNTIF($B$2:B2822,B2822),COUNTIFS($B$2:B2822,B2822,$E$2:E2822,"&gt;0")),"")</f>
        <v/>
      </c>
    </row>
    <row r="2823" spans="1:16" x14ac:dyDescent="0.35">
      <c r="A2823" s="51" t="str">
        <f t="shared" si="132"/>
        <v/>
      </c>
      <c r="B2823" s="99"/>
      <c r="C2823" s="4"/>
      <c r="D2823" s="14"/>
      <c r="E2823" s="14"/>
      <c r="F2823" s="14"/>
      <c r="G2823" s="82"/>
      <c r="H2823" s="107" t="str">
        <f>IF(B2823&lt;&gt;"",IF(OR(O2823=0,O2823=999),"",SUMIFS($E$2:E2823,$A$2:A2823,A2823)-SUMIFS($F$2:F2823,$A$2:A2823,A2823)),"")</f>
        <v/>
      </c>
      <c r="I2823" s="109" t="str">
        <f t="shared" si="134"/>
        <v/>
      </c>
      <c r="J2823" s="113"/>
      <c r="K2823" s="90"/>
      <c r="L2823" s="73"/>
      <c r="M2823" s="69" t="str">
        <f>IF(C2823&lt;&gt;"",DailyLog!$S$3,"")</f>
        <v/>
      </c>
      <c r="N2823" s="56" t="str">
        <f t="shared" si="133"/>
        <v/>
      </c>
      <c r="O2823" s="53" t="str">
        <f>IF($B2823&lt;&gt;"",IF(ISNUMBER(_xlfn.XMATCH($B2823,Language!$A$6:$E$6)),0,IF(ISNUMBER(_xlfn.XMATCH($B2823,Language!$A$29:$E$29)),'Lista de Prestatarios'!$B$3,VLOOKUP(B2823,'Lista de Prestatarios'!$A$2:$B$500,2,FALSE))),"")</f>
        <v/>
      </c>
      <c r="P2823" s="58" t="str">
        <f>IF(B2823&lt;&gt;"",IF(OR(D2823&gt;0,G2823&gt;0),COUNTIF($B$2:B2823,B2823),COUNTIFS($B$2:B2823,B2823,$E$2:E2823,"&gt;0")),"")</f>
        <v/>
      </c>
    </row>
    <row r="2824" spans="1:16" x14ac:dyDescent="0.35">
      <c r="A2824" s="51" t="str">
        <f t="shared" si="132"/>
        <v/>
      </c>
      <c r="B2824" s="99"/>
      <c r="C2824" s="4"/>
      <c r="D2824" s="14"/>
      <c r="E2824" s="14"/>
      <c r="F2824" s="14"/>
      <c r="G2824" s="82"/>
      <c r="H2824" s="107" t="str">
        <f>IF(B2824&lt;&gt;"",IF(OR(O2824=0,O2824=999),"",SUMIFS($E$2:E2824,$A$2:A2824,A2824)-SUMIFS($F$2:F2824,$A$2:A2824,A2824)),"")</f>
        <v/>
      </c>
      <c r="I2824" s="109" t="str">
        <f t="shared" si="134"/>
        <v/>
      </c>
      <c r="J2824" s="113"/>
      <c r="K2824" s="90"/>
      <c r="L2824" s="73"/>
      <c r="M2824" s="69" t="str">
        <f>IF(C2824&lt;&gt;"",DailyLog!$S$3,"")</f>
        <v/>
      </c>
      <c r="N2824" s="56" t="str">
        <f t="shared" si="133"/>
        <v/>
      </c>
      <c r="O2824" s="53" t="str">
        <f>IF($B2824&lt;&gt;"",IF(ISNUMBER(_xlfn.XMATCH($B2824,Language!$A$6:$E$6)),0,IF(ISNUMBER(_xlfn.XMATCH($B2824,Language!$A$29:$E$29)),'Lista de Prestatarios'!$B$3,VLOOKUP(B2824,'Lista de Prestatarios'!$A$2:$B$500,2,FALSE))),"")</f>
        <v/>
      </c>
      <c r="P2824" s="58" t="str">
        <f>IF(B2824&lt;&gt;"",IF(OR(D2824&gt;0,G2824&gt;0),COUNTIF($B$2:B2824,B2824),COUNTIFS($B$2:B2824,B2824,$E$2:E2824,"&gt;0")),"")</f>
        <v/>
      </c>
    </row>
    <row r="2825" spans="1:16" x14ac:dyDescent="0.35">
      <c r="A2825" s="51" t="str">
        <f t="shared" si="132"/>
        <v/>
      </c>
      <c r="B2825" s="99"/>
      <c r="C2825" s="4"/>
      <c r="D2825" s="14"/>
      <c r="E2825" s="14"/>
      <c r="F2825" s="14"/>
      <c r="G2825" s="82"/>
      <c r="H2825" s="107" t="str">
        <f>IF(B2825&lt;&gt;"",IF(OR(O2825=0,O2825=999),"",SUMIFS($E$2:E2825,$A$2:A2825,A2825)-SUMIFS($F$2:F2825,$A$2:A2825,A2825)),"")</f>
        <v/>
      </c>
      <c r="I2825" s="109" t="str">
        <f t="shared" si="134"/>
        <v/>
      </c>
      <c r="J2825" s="113"/>
      <c r="K2825" s="90"/>
      <c r="L2825" s="73"/>
      <c r="M2825" s="69" t="str">
        <f>IF(C2825&lt;&gt;"",DailyLog!$S$3,"")</f>
        <v/>
      </c>
      <c r="N2825" s="56" t="str">
        <f t="shared" si="133"/>
        <v/>
      </c>
      <c r="O2825" s="53" t="str">
        <f>IF($B2825&lt;&gt;"",IF(ISNUMBER(_xlfn.XMATCH($B2825,Language!$A$6:$E$6)),0,IF(ISNUMBER(_xlfn.XMATCH($B2825,Language!$A$29:$E$29)),'Lista de Prestatarios'!$B$3,VLOOKUP(B2825,'Lista de Prestatarios'!$A$2:$B$500,2,FALSE))),"")</f>
        <v/>
      </c>
      <c r="P2825" s="58" t="str">
        <f>IF(B2825&lt;&gt;"",IF(OR(D2825&gt;0,G2825&gt;0),COUNTIF($B$2:B2825,B2825),COUNTIFS($B$2:B2825,B2825,$E$2:E2825,"&gt;0")),"")</f>
        <v/>
      </c>
    </row>
    <row r="2826" spans="1:16" x14ac:dyDescent="0.35">
      <c r="A2826" s="51" t="str">
        <f t="shared" si="132"/>
        <v/>
      </c>
      <c r="B2826" s="99"/>
      <c r="C2826" s="4"/>
      <c r="D2826" s="14"/>
      <c r="E2826" s="14"/>
      <c r="F2826" s="14"/>
      <c r="G2826" s="82"/>
      <c r="H2826" s="107" t="str">
        <f>IF(B2826&lt;&gt;"",IF(OR(O2826=0,O2826=999),"",SUMIFS($E$2:E2826,$A$2:A2826,A2826)-SUMIFS($F$2:F2826,$A$2:A2826,A2826)),"")</f>
        <v/>
      </c>
      <c r="I2826" s="109" t="str">
        <f t="shared" si="134"/>
        <v/>
      </c>
      <c r="J2826" s="113"/>
      <c r="K2826" s="90"/>
      <c r="L2826" s="73"/>
      <c r="M2826" s="69" t="str">
        <f>IF(C2826&lt;&gt;"",DailyLog!$S$3,"")</f>
        <v/>
      </c>
      <c r="N2826" s="56" t="str">
        <f t="shared" si="133"/>
        <v/>
      </c>
      <c r="O2826" s="53" t="str">
        <f>IF($B2826&lt;&gt;"",IF(ISNUMBER(_xlfn.XMATCH($B2826,Language!$A$6:$E$6)),0,IF(ISNUMBER(_xlfn.XMATCH($B2826,Language!$A$29:$E$29)),'Lista de Prestatarios'!$B$3,VLOOKUP(B2826,'Lista de Prestatarios'!$A$2:$B$500,2,FALSE))),"")</f>
        <v/>
      </c>
      <c r="P2826" s="58" t="str">
        <f>IF(B2826&lt;&gt;"",IF(OR(D2826&gt;0,G2826&gt;0),COUNTIF($B$2:B2826,B2826),COUNTIFS($B$2:B2826,B2826,$E$2:E2826,"&gt;0")),"")</f>
        <v/>
      </c>
    </row>
    <row r="2827" spans="1:16" x14ac:dyDescent="0.35">
      <c r="A2827" s="51" t="str">
        <f t="shared" si="132"/>
        <v/>
      </c>
      <c r="B2827" s="99"/>
      <c r="C2827" s="4"/>
      <c r="D2827" s="14"/>
      <c r="E2827" s="14"/>
      <c r="F2827" s="14"/>
      <c r="G2827" s="82"/>
      <c r="H2827" s="107" t="str">
        <f>IF(B2827&lt;&gt;"",IF(OR(O2827=0,O2827=999),"",SUMIFS($E$2:E2827,$A$2:A2827,A2827)-SUMIFS($F$2:F2827,$A$2:A2827,A2827)),"")</f>
        <v/>
      </c>
      <c r="I2827" s="109" t="str">
        <f t="shared" si="134"/>
        <v/>
      </c>
      <c r="J2827" s="113"/>
      <c r="K2827" s="90"/>
      <c r="L2827" s="73"/>
      <c r="M2827" s="69" t="str">
        <f>IF(C2827&lt;&gt;"",DailyLog!$S$3,"")</f>
        <v/>
      </c>
      <c r="N2827" s="56" t="str">
        <f t="shared" si="133"/>
        <v/>
      </c>
      <c r="O2827" s="53" t="str">
        <f>IF($B2827&lt;&gt;"",IF(ISNUMBER(_xlfn.XMATCH($B2827,Language!$A$6:$E$6)),0,IF(ISNUMBER(_xlfn.XMATCH($B2827,Language!$A$29:$E$29)),'Lista de Prestatarios'!$B$3,VLOOKUP(B2827,'Lista de Prestatarios'!$A$2:$B$500,2,FALSE))),"")</f>
        <v/>
      </c>
      <c r="P2827" s="58" t="str">
        <f>IF(B2827&lt;&gt;"",IF(OR(D2827&gt;0,G2827&gt;0),COUNTIF($B$2:B2827,B2827),COUNTIFS($B$2:B2827,B2827,$E$2:E2827,"&gt;0")),"")</f>
        <v/>
      </c>
    </row>
    <row r="2828" spans="1:16" x14ac:dyDescent="0.35">
      <c r="A2828" s="51" t="str">
        <f t="shared" si="132"/>
        <v/>
      </c>
      <c r="B2828" s="99"/>
      <c r="C2828" s="4"/>
      <c r="D2828" s="14"/>
      <c r="E2828" s="14"/>
      <c r="F2828" s="14"/>
      <c r="G2828" s="82"/>
      <c r="H2828" s="107" t="str">
        <f>IF(B2828&lt;&gt;"",IF(OR(O2828=0,O2828=999),"",SUMIFS($E$2:E2828,$A$2:A2828,A2828)-SUMIFS($F$2:F2828,$A$2:A2828,A2828)),"")</f>
        <v/>
      </c>
      <c r="I2828" s="109" t="str">
        <f t="shared" si="134"/>
        <v/>
      </c>
      <c r="J2828" s="113"/>
      <c r="K2828" s="90"/>
      <c r="L2828" s="73"/>
      <c r="M2828" s="69" t="str">
        <f>IF(C2828&lt;&gt;"",DailyLog!$S$3,"")</f>
        <v/>
      </c>
      <c r="N2828" s="56" t="str">
        <f t="shared" si="133"/>
        <v/>
      </c>
      <c r="O2828" s="53" t="str">
        <f>IF($B2828&lt;&gt;"",IF(ISNUMBER(_xlfn.XMATCH($B2828,Language!$A$6:$E$6)),0,IF(ISNUMBER(_xlfn.XMATCH($B2828,Language!$A$29:$E$29)),'Lista de Prestatarios'!$B$3,VLOOKUP(B2828,'Lista de Prestatarios'!$A$2:$B$500,2,FALSE))),"")</f>
        <v/>
      </c>
      <c r="P2828" s="58" t="str">
        <f>IF(B2828&lt;&gt;"",IF(OR(D2828&gt;0,G2828&gt;0),COUNTIF($B$2:B2828,B2828),COUNTIFS($B$2:B2828,B2828,$E$2:E2828,"&gt;0")),"")</f>
        <v/>
      </c>
    </row>
    <row r="2829" spans="1:16" x14ac:dyDescent="0.35">
      <c r="A2829" s="51" t="str">
        <f t="shared" si="132"/>
        <v/>
      </c>
      <c r="B2829" s="99"/>
      <c r="C2829" s="4"/>
      <c r="D2829" s="14"/>
      <c r="E2829" s="14"/>
      <c r="F2829" s="14"/>
      <c r="G2829" s="82"/>
      <c r="H2829" s="107" t="str">
        <f>IF(B2829&lt;&gt;"",IF(OR(O2829=0,O2829=999),"",SUMIFS($E$2:E2829,$A$2:A2829,A2829)-SUMIFS($F$2:F2829,$A$2:A2829,A2829)),"")</f>
        <v/>
      </c>
      <c r="I2829" s="109" t="str">
        <f t="shared" si="134"/>
        <v/>
      </c>
      <c r="J2829" s="113"/>
      <c r="K2829" s="90"/>
      <c r="L2829" s="73"/>
      <c r="M2829" s="69" t="str">
        <f>IF(C2829&lt;&gt;"",DailyLog!$S$3,"")</f>
        <v/>
      </c>
      <c r="N2829" s="56" t="str">
        <f t="shared" si="133"/>
        <v/>
      </c>
      <c r="O2829" s="53" t="str">
        <f>IF($B2829&lt;&gt;"",IF(ISNUMBER(_xlfn.XMATCH($B2829,Language!$A$6:$E$6)),0,IF(ISNUMBER(_xlfn.XMATCH($B2829,Language!$A$29:$E$29)),'Lista de Prestatarios'!$B$3,VLOOKUP(B2829,'Lista de Prestatarios'!$A$2:$B$500,2,FALSE))),"")</f>
        <v/>
      </c>
      <c r="P2829" s="58" t="str">
        <f>IF(B2829&lt;&gt;"",IF(OR(D2829&gt;0,G2829&gt;0),COUNTIF($B$2:B2829,B2829),COUNTIFS($B$2:B2829,B2829,$E$2:E2829,"&gt;0")),"")</f>
        <v/>
      </c>
    </row>
    <row r="2830" spans="1:16" x14ac:dyDescent="0.35">
      <c r="A2830" s="51" t="str">
        <f t="shared" si="132"/>
        <v/>
      </c>
      <c r="B2830" s="99"/>
      <c r="C2830" s="4"/>
      <c r="D2830" s="14"/>
      <c r="E2830" s="14"/>
      <c r="F2830" s="14"/>
      <c r="G2830" s="82"/>
      <c r="H2830" s="107" t="str">
        <f>IF(B2830&lt;&gt;"",IF(OR(O2830=0,O2830=999),"",SUMIFS($E$2:E2830,$A$2:A2830,A2830)-SUMIFS($F$2:F2830,$A$2:A2830,A2830)),"")</f>
        <v/>
      </c>
      <c r="I2830" s="109" t="str">
        <f t="shared" si="134"/>
        <v/>
      </c>
      <c r="J2830" s="113"/>
      <c r="K2830" s="90"/>
      <c r="L2830" s="73"/>
      <c r="M2830" s="69" t="str">
        <f>IF(C2830&lt;&gt;"",DailyLog!$S$3,"")</f>
        <v/>
      </c>
      <c r="N2830" s="56" t="str">
        <f t="shared" si="133"/>
        <v/>
      </c>
      <c r="O2830" s="53" t="str">
        <f>IF($B2830&lt;&gt;"",IF(ISNUMBER(_xlfn.XMATCH($B2830,Language!$A$6:$E$6)),0,IF(ISNUMBER(_xlfn.XMATCH($B2830,Language!$A$29:$E$29)),'Lista de Prestatarios'!$B$3,VLOOKUP(B2830,'Lista de Prestatarios'!$A$2:$B$500,2,FALSE))),"")</f>
        <v/>
      </c>
      <c r="P2830" s="58" t="str">
        <f>IF(B2830&lt;&gt;"",IF(OR(D2830&gt;0,G2830&gt;0),COUNTIF($B$2:B2830,B2830),COUNTIFS($B$2:B2830,B2830,$E$2:E2830,"&gt;0")),"")</f>
        <v/>
      </c>
    </row>
    <row r="2831" spans="1:16" x14ac:dyDescent="0.35">
      <c r="A2831" s="51" t="str">
        <f t="shared" si="132"/>
        <v/>
      </c>
      <c r="B2831" s="99"/>
      <c r="C2831" s="4"/>
      <c r="D2831" s="14"/>
      <c r="E2831" s="14"/>
      <c r="F2831" s="14"/>
      <c r="G2831" s="82"/>
      <c r="H2831" s="107" t="str">
        <f>IF(B2831&lt;&gt;"",IF(OR(O2831=0,O2831=999),"",SUMIFS($E$2:E2831,$A$2:A2831,A2831)-SUMIFS($F$2:F2831,$A$2:A2831,A2831)),"")</f>
        <v/>
      </c>
      <c r="I2831" s="109" t="str">
        <f t="shared" si="134"/>
        <v/>
      </c>
      <c r="J2831" s="113"/>
      <c r="K2831" s="90"/>
      <c r="L2831" s="73"/>
      <c r="M2831" s="69" t="str">
        <f>IF(C2831&lt;&gt;"",DailyLog!$S$3,"")</f>
        <v/>
      </c>
      <c r="N2831" s="56" t="str">
        <f t="shared" si="133"/>
        <v/>
      </c>
      <c r="O2831" s="53" t="str">
        <f>IF($B2831&lt;&gt;"",IF(ISNUMBER(_xlfn.XMATCH($B2831,Language!$A$6:$E$6)),0,IF(ISNUMBER(_xlfn.XMATCH($B2831,Language!$A$29:$E$29)),'Lista de Prestatarios'!$B$3,VLOOKUP(B2831,'Lista de Prestatarios'!$A$2:$B$500,2,FALSE))),"")</f>
        <v/>
      </c>
      <c r="P2831" s="58" t="str">
        <f>IF(B2831&lt;&gt;"",IF(OR(D2831&gt;0,G2831&gt;0),COUNTIF($B$2:B2831,B2831),COUNTIFS($B$2:B2831,B2831,$E$2:E2831,"&gt;0")),"")</f>
        <v/>
      </c>
    </row>
    <row r="2832" spans="1:16" x14ac:dyDescent="0.35">
      <c r="A2832" s="51" t="str">
        <f t="shared" si="132"/>
        <v/>
      </c>
      <c r="B2832" s="99"/>
      <c r="C2832" s="4"/>
      <c r="D2832" s="14"/>
      <c r="E2832" s="14"/>
      <c r="F2832" s="14"/>
      <c r="G2832" s="82"/>
      <c r="H2832" s="107" t="str">
        <f>IF(B2832&lt;&gt;"",IF(OR(O2832=0,O2832=999),"",SUMIFS($E$2:E2832,$A$2:A2832,A2832)-SUMIFS($F$2:F2832,$A$2:A2832,A2832)),"")</f>
        <v/>
      </c>
      <c r="I2832" s="109" t="str">
        <f t="shared" si="134"/>
        <v/>
      </c>
      <c r="J2832" s="113"/>
      <c r="K2832" s="90"/>
      <c r="L2832" s="73"/>
      <c r="M2832" s="69" t="str">
        <f>IF(C2832&lt;&gt;"",DailyLog!$S$3,"")</f>
        <v/>
      </c>
      <c r="N2832" s="56" t="str">
        <f t="shared" si="133"/>
        <v/>
      </c>
      <c r="O2832" s="53" t="str">
        <f>IF($B2832&lt;&gt;"",IF(ISNUMBER(_xlfn.XMATCH($B2832,Language!$A$6:$E$6)),0,IF(ISNUMBER(_xlfn.XMATCH($B2832,Language!$A$29:$E$29)),'Lista de Prestatarios'!$B$3,VLOOKUP(B2832,'Lista de Prestatarios'!$A$2:$B$500,2,FALSE))),"")</f>
        <v/>
      </c>
      <c r="P2832" s="58" t="str">
        <f>IF(B2832&lt;&gt;"",IF(OR(D2832&gt;0,G2832&gt;0),COUNTIF($B$2:B2832,B2832),COUNTIFS($B$2:B2832,B2832,$E$2:E2832,"&gt;0")),"")</f>
        <v/>
      </c>
    </row>
    <row r="2833" spans="1:16" x14ac:dyDescent="0.35">
      <c r="A2833" s="51" t="str">
        <f t="shared" si="132"/>
        <v/>
      </c>
      <c r="B2833" s="99"/>
      <c r="C2833" s="4"/>
      <c r="D2833" s="14"/>
      <c r="E2833" s="14"/>
      <c r="F2833" s="14"/>
      <c r="G2833" s="82"/>
      <c r="H2833" s="107" t="str">
        <f>IF(B2833&lt;&gt;"",IF(OR(O2833=0,O2833=999),"",SUMIFS($E$2:E2833,$A$2:A2833,A2833)-SUMIFS($F$2:F2833,$A$2:A2833,A2833)),"")</f>
        <v/>
      </c>
      <c r="I2833" s="109" t="str">
        <f t="shared" si="134"/>
        <v/>
      </c>
      <c r="J2833" s="113"/>
      <c r="K2833" s="90"/>
      <c r="L2833" s="73"/>
      <c r="M2833" s="69" t="str">
        <f>IF(C2833&lt;&gt;"",DailyLog!$S$3,"")</f>
        <v/>
      </c>
      <c r="N2833" s="56" t="str">
        <f t="shared" si="133"/>
        <v/>
      </c>
      <c r="O2833" s="53" t="str">
        <f>IF($B2833&lt;&gt;"",IF(ISNUMBER(_xlfn.XMATCH($B2833,Language!$A$6:$E$6)),0,IF(ISNUMBER(_xlfn.XMATCH($B2833,Language!$A$29:$E$29)),'Lista de Prestatarios'!$B$3,VLOOKUP(B2833,'Lista de Prestatarios'!$A$2:$B$500,2,FALSE))),"")</f>
        <v/>
      </c>
      <c r="P2833" s="58" t="str">
        <f>IF(B2833&lt;&gt;"",IF(OR(D2833&gt;0,G2833&gt;0),COUNTIF($B$2:B2833,B2833),COUNTIFS($B$2:B2833,B2833,$E$2:E2833,"&gt;0")),"")</f>
        <v/>
      </c>
    </row>
    <row r="2834" spans="1:16" x14ac:dyDescent="0.35">
      <c r="A2834" s="51" t="str">
        <f t="shared" si="132"/>
        <v/>
      </c>
      <c r="B2834" s="99"/>
      <c r="C2834" s="4"/>
      <c r="D2834" s="14"/>
      <c r="E2834" s="14"/>
      <c r="F2834" s="14"/>
      <c r="G2834" s="82"/>
      <c r="H2834" s="107" t="str">
        <f>IF(B2834&lt;&gt;"",IF(OR(O2834=0,O2834=999),"",SUMIFS($E$2:E2834,$A$2:A2834,A2834)-SUMIFS($F$2:F2834,$A$2:A2834,A2834)),"")</f>
        <v/>
      </c>
      <c r="I2834" s="109" t="str">
        <f t="shared" si="134"/>
        <v/>
      </c>
      <c r="J2834" s="113"/>
      <c r="K2834" s="90"/>
      <c r="L2834" s="73"/>
      <c r="M2834" s="69" t="str">
        <f>IF(C2834&lt;&gt;"",DailyLog!$S$3,"")</f>
        <v/>
      </c>
      <c r="N2834" s="56" t="str">
        <f t="shared" si="133"/>
        <v/>
      </c>
      <c r="O2834" s="53" t="str">
        <f>IF($B2834&lt;&gt;"",IF(ISNUMBER(_xlfn.XMATCH($B2834,Language!$A$6:$E$6)),0,IF(ISNUMBER(_xlfn.XMATCH($B2834,Language!$A$29:$E$29)),'Lista de Prestatarios'!$B$3,VLOOKUP(B2834,'Lista de Prestatarios'!$A$2:$B$500,2,FALSE))),"")</f>
        <v/>
      </c>
      <c r="P2834" s="58" t="str">
        <f>IF(B2834&lt;&gt;"",IF(OR(D2834&gt;0,G2834&gt;0),COUNTIF($B$2:B2834,B2834),COUNTIFS($B$2:B2834,B2834,$E$2:E2834,"&gt;0")),"")</f>
        <v/>
      </c>
    </row>
    <row r="2835" spans="1:16" x14ac:dyDescent="0.35">
      <c r="A2835" s="51" t="str">
        <f t="shared" si="132"/>
        <v/>
      </c>
      <c r="B2835" s="99"/>
      <c r="C2835" s="4"/>
      <c r="D2835" s="14"/>
      <c r="E2835" s="14"/>
      <c r="F2835" s="14"/>
      <c r="G2835" s="82"/>
      <c r="H2835" s="107" t="str">
        <f>IF(B2835&lt;&gt;"",IF(OR(O2835=0,O2835=999),"",SUMIFS($E$2:E2835,$A$2:A2835,A2835)-SUMIFS($F$2:F2835,$A$2:A2835,A2835)),"")</f>
        <v/>
      </c>
      <c r="I2835" s="109" t="str">
        <f t="shared" si="134"/>
        <v/>
      </c>
      <c r="J2835" s="113"/>
      <c r="K2835" s="90"/>
      <c r="L2835" s="73"/>
      <c r="M2835" s="69" t="str">
        <f>IF(C2835&lt;&gt;"",DailyLog!$S$3,"")</f>
        <v/>
      </c>
      <c r="N2835" s="56" t="str">
        <f t="shared" si="133"/>
        <v/>
      </c>
      <c r="O2835" s="53" t="str">
        <f>IF($B2835&lt;&gt;"",IF(ISNUMBER(_xlfn.XMATCH($B2835,Language!$A$6:$E$6)),0,IF(ISNUMBER(_xlfn.XMATCH($B2835,Language!$A$29:$E$29)),'Lista de Prestatarios'!$B$3,VLOOKUP(B2835,'Lista de Prestatarios'!$A$2:$B$500,2,FALSE))),"")</f>
        <v/>
      </c>
      <c r="P2835" s="58" t="str">
        <f>IF(B2835&lt;&gt;"",IF(OR(D2835&gt;0,G2835&gt;0),COUNTIF($B$2:B2835,B2835),COUNTIFS($B$2:B2835,B2835,$E$2:E2835,"&gt;0")),"")</f>
        <v/>
      </c>
    </row>
    <row r="2836" spans="1:16" x14ac:dyDescent="0.35">
      <c r="A2836" s="51" t="str">
        <f t="shared" si="132"/>
        <v/>
      </c>
      <c r="B2836" s="99"/>
      <c r="C2836" s="4"/>
      <c r="D2836" s="14"/>
      <c r="E2836" s="14"/>
      <c r="F2836" s="14"/>
      <c r="G2836" s="82"/>
      <c r="H2836" s="107" t="str">
        <f>IF(B2836&lt;&gt;"",IF(OR(O2836=0,O2836=999),"",SUMIFS($E$2:E2836,$A$2:A2836,A2836)-SUMIFS($F$2:F2836,$A$2:A2836,A2836)),"")</f>
        <v/>
      </c>
      <c r="I2836" s="109" t="str">
        <f t="shared" si="134"/>
        <v/>
      </c>
      <c r="J2836" s="113"/>
      <c r="K2836" s="90"/>
      <c r="L2836" s="73"/>
      <c r="M2836" s="69" t="str">
        <f>IF(C2836&lt;&gt;"",DailyLog!$S$3,"")</f>
        <v/>
      </c>
      <c r="N2836" s="56" t="str">
        <f t="shared" si="133"/>
        <v/>
      </c>
      <c r="O2836" s="53" t="str">
        <f>IF($B2836&lt;&gt;"",IF(ISNUMBER(_xlfn.XMATCH($B2836,Language!$A$6:$E$6)),0,IF(ISNUMBER(_xlfn.XMATCH($B2836,Language!$A$29:$E$29)),'Lista de Prestatarios'!$B$3,VLOOKUP(B2836,'Lista de Prestatarios'!$A$2:$B$500,2,FALSE))),"")</f>
        <v/>
      </c>
      <c r="P2836" s="58" t="str">
        <f>IF(B2836&lt;&gt;"",IF(OR(D2836&gt;0,G2836&gt;0),COUNTIF($B$2:B2836,B2836),COUNTIFS($B$2:B2836,B2836,$E$2:E2836,"&gt;0")),"")</f>
        <v/>
      </c>
    </row>
    <row r="2837" spans="1:16" x14ac:dyDescent="0.35">
      <c r="A2837" s="51" t="str">
        <f t="shared" si="132"/>
        <v/>
      </c>
      <c r="B2837" s="99"/>
      <c r="C2837" s="4"/>
      <c r="D2837" s="14"/>
      <c r="E2837" s="14"/>
      <c r="F2837" s="14"/>
      <c r="G2837" s="82"/>
      <c r="H2837" s="107" t="str">
        <f>IF(B2837&lt;&gt;"",IF(OR(O2837=0,O2837=999),"",SUMIFS($E$2:E2837,$A$2:A2837,A2837)-SUMIFS($F$2:F2837,$A$2:A2837,A2837)),"")</f>
        <v/>
      </c>
      <c r="I2837" s="109" t="str">
        <f t="shared" si="134"/>
        <v/>
      </c>
      <c r="J2837" s="113"/>
      <c r="K2837" s="90"/>
      <c r="L2837" s="73"/>
      <c r="M2837" s="69" t="str">
        <f>IF(C2837&lt;&gt;"",DailyLog!$S$3,"")</f>
        <v/>
      </c>
      <c r="N2837" s="56" t="str">
        <f t="shared" si="133"/>
        <v/>
      </c>
      <c r="O2837" s="53" t="str">
        <f>IF($B2837&lt;&gt;"",IF(ISNUMBER(_xlfn.XMATCH($B2837,Language!$A$6:$E$6)),0,IF(ISNUMBER(_xlfn.XMATCH($B2837,Language!$A$29:$E$29)),'Lista de Prestatarios'!$B$3,VLOOKUP(B2837,'Lista de Prestatarios'!$A$2:$B$500,2,FALSE))),"")</f>
        <v/>
      </c>
      <c r="P2837" s="58" t="str">
        <f>IF(B2837&lt;&gt;"",IF(OR(D2837&gt;0,G2837&gt;0),COUNTIF($B$2:B2837,B2837),COUNTIFS($B$2:B2837,B2837,$E$2:E2837,"&gt;0")),"")</f>
        <v/>
      </c>
    </row>
    <row r="2838" spans="1:16" x14ac:dyDescent="0.35">
      <c r="A2838" s="51" t="str">
        <f t="shared" si="132"/>
        <v/>
      </c>
      <c r="B2838" s="99"/>
      <c r="C2838" s="4"/>
      <c r="D2838" s="14"/>
      <c r="E2838" s="14"/>
      <c r="F2838" s="14"/>
      <c r="G2838" s="82"/>
      <c r="H2838" s="107" t="str">
        <f>IF(B2838&lt;&gt;"",IF(OR(O2838=0,O2838=999),"",SUMIFS($E$2:E2838,$A$2:A2838,A2838)-SUMIFS($F$2:F2838,$A$2:A2838,A2838)),"")</f>
        <v/>
      </c>
      <c r="I2838" s="109" t="str">
        <f t="shared" si="134"/>
        <v/>
      </c>
      <c r="J2838" s="113"/>
      <c r="K2838" s="90"/>
      <c r="L2838" s="73"/>
      <c r="M2838" s="69" t="str">
        <f>IF(C2838&lt;&gt;"",DailyLog!$S$3,"")</f>
        <v/>
      </c>
      <c r="N2838" s="56" t="str">
        <f t="shared" si="133"/>
        <v/>
      </c>
      <c r="O2838" s="53" t="str">
        <f>IF($B2838&lt;&gt;"",IF(ISNUMBER(_xlfn.XMATCH($B2838,Language!$A$6:$E$6)),0,IF(ISNUMBER(_xlfn.XMATCH($B2838,Language!$A$29:$E$29)),'Lista de Prestatarios'!$B$3,VLOOKUP(B2838,'Lista de Prestatarios'!$A$2:$B$500,2,FALSE))),"")</f>
        <v/>
      </c>
      <c r="P2838" s="58" t="str">
        <f>IF(B2838&lt;&gt;"",IF(OR(D2838&gt;0,G2838&gt;0),COUNTIF($B$2:B2838,B2838),COUNTIFS($B$2:B2838,B2838,$E$2:E2838,"&gt;0")),"")</f>
        <v/>
      </c>
    </row>
    <row r="2839" spans="1:16" x14ac:dyDescent="0.35">
      <c r="A2839" s="51" t="str">
        <f t="shared" si="132"/>
        <v/>
      </c>
      <c r="B2839" s="99"/>
      <c r="C2839" s="4"/>
      <c r="D2839" s="14"/>
      <c r="E2839" s="14"/>
      <c r="F2839" s="14"/>
      <c r="G2839" s="82"/>
      <c r="H2839" s="107" t="str">
        <f>IF(B2839&lt;&gt;"",IF(OR(O2839=0,O2839=999),"",SUMIFS($E$2:E2839,$A$2:A2839,A2839)-SUMIFS($F$2:F2839,$A$2:A2839,A2839)),"")</f>
        <v/>
      </c>
      <c r="I2839" s="109" t="str">
        <f t="shared" si="134"/>
        <v/>
      </c>
      <c r="J2839" s="113"/>
      <c r="K2839" s="90"/>
      <c r="L2839" s="73"/>
      <c r="M2839" s="69" t="str">
        <f>IF(C2839&lt;&gt;"",DailyLog!$S$3,"")</f>
        <v/>
      </c>
      <c r="N2839" s="56" t="str">
        <f t="shared" si="133"/>
        <v/>
      </c>
      <c r="O2839" s="53" t="str">
        <f>IF($B2839&lt;&gt;"",IF(ISNUMBER(_xlfn.XMATCH($B2839,Language!$A$6:$E$6)),0,IF(ISNUMBER(_xlfn.XMATCH($B2839,Language!$A$29:$E$29)),'Lista de Prestatarios'!$B$3,VLOOKUP(B2839,'Lista de Prestatarios'!$A$2:$B$500,2,FALSE))),"")</f>
        <v/>
      </c>
      <c r="P2839" s="58" t="str">
        <f>IF(B2839&lt;&gt;"",IF(OR(D2839&gt;0,G2839&gt;0),COUNTIF($B$2:B2839,B2839),COUNTIFS($B$2:B2839,B2839,$E$2:E2839,"&gt;0")),"")</f>
        <v/>
      </c>
    </row>
    <row r="2840" spans="1:16" x14ac:dyDescent="0.35">
      <c r="A2840" s="51" t="str">
        <f t="shared" si="132"/>
        <v/>
      </c>
      <c r="B2840" s="99"/>
      <c r="C2840" s="4"/>
      <c r="D2840" s="14"/>
      <c r="E2840" s="14"/>
      <c r="F2840" s="14"/>
      <c r="G2840" s="82"/>
      <c r="H2840" s="107" t="str">
        <f>IF(B2840&lt;&gt;"",IF(OR(O2840=0,O2840=999),"",SUMIFS($E$2:E2840,$A$2:A2840,A2840)-SUMIFS($F$2:F2840,$A$2:A2840,A2840)),"")</f>
        <v/>
      </c>
      <c r="I2840" s="109" t="str">
        <f t="shared" si="134"/>
        <v/>
      </c>
      <c r="J2840" s="113"/>
      <c r="K2840" s="90"/>
      <c r="L2840" s="73"/>
      <c r="M2840" s="69" t="str">
        <f>IF(C2840&lt;&gt;"",DailyLog!$S$3,"")</f>
        <v/>
      </c>
      <c r="N2840" s="56" t="str">
        <f t="shared" si="133"/>
        <v/>
      </c>
      <c r="O2840" s="53" t="str">
        <f>IF($B2840&lt;&gt;"",IF(ISNUMBER(_xlfn.XMATCH($B2840,Language!$A$6:$E$6)),0,IF(ISNUMBER(_xlfn.XMATCH($B2840,Language!$A$29:$E$29)),'Lista de Prestatarios'!$B$3,VLOOKUP(B2840,'Lista de Prestatarios'!$A$2:$B$500,2,FALSE))),"")</f>
        <v/>
      </c>
      <c r="P2840" s="58" t="str">
        <f>IF(B2840&lt;&gt;"",IF(OR(D2840&gt;0,G2840&gt;0),COUNTIF($B$2:B2840,B2840),COUNTIFS($B$2:B2840,B2840,$E$2:E2840,"&gt;0")),"")</f>
        <v/>
      </c>
    </row>
    <row r="2841" spans="1:16" x14ac:dyDescent="0.35">
      <c r="A2841" s="51" t="str">
        <f t="shared" si="132"/>
        <v/>
      </c>
      <c r="B2841" s="99"/>
      <c r="C2841" s="4"/>
      <c r="D2841" s="14"/>
      <c r="E2841" s="14"/>
      <c r="F2841" s="14"/>
      <c r="G2841" s="82"/>
      <c r="H2841" s="107" t="str">
        <f>IF(B2841&lt;&gt;"",IF(OR(O2841=0,O2841=999),"",SUMIFS($E$2:E2841,$A$2:A2841,A2841)-SUMIFS($F$2:F2841,$A$2:A2841,A2841)),"")</f>
        <v/>
      </c>
      <c r="I2841" s="109" t="str">
        <f t="shared" si="134"/>
        <v/>
      </c>
      <c r="J2841" s="113"/>
      <c r="K2841" s="90"/>
      <c r="L2841" s="73"/>
      <c r="M2841" s="69" t="str">
        <f>IF(C2841&lt;&gt;"",DailyLog!$S$3,"")</f>
        <v/>
      </c>
      <c r="N2841" s="56" t="str">
        <f t="shared" si="133"/>
        <v/>
      </c>
      <c r="O2841" s="53" t="str">
        <f>IF($B2841&lt;&gt;"",IF(ISNUMBER(_xlfn.XMATCH($B2841,Language!$A$6:$E$6)),0,IF(ISNUMBER(_xlfn.XMATCH($B2841,Language!$A$29:$E$29)),'Lista de Prestatarios'!$B$3,VLOOKUP(B2841,'Lista de Prestatarios'!$A$2:$B$500,2,FALSE))),"")</f>
        <v/>
      </c>
      <c r="P2841" s="58" t="str">
        <f>IF(B2841&lt;&gt;"",IF(OR(D2841&gt;0,G2841&gt;0),COUNTIF($B$2:B2841,B2841),COUNTIFS($B$2:B2841,B2841,$E$2:E2841,"&gt;0")),"")</f>
        <v/>
      </c>
    </row>
    <row r="2842" spans="1:16" x14ac:dyDescent="0.35">
      <c r="A2842" s="51" t="str">
        <f t="shared" si="132"/>
        <v/>
      </c>
      <c r="B2842" s="99"/>
      <c r="C2842" s="4"/>
      <c r="D2842" s="14"/>
      <c r="E2842" s="14"/>
      <c r="F2842" s="14"/>
      <c r="G2842" s="82"/>
      <c r="H2842" s="107" t="str">
        <f>IF(B2842&lt;&gt;"",IF(OR(O2842=0,O2842=999),"",SUMIFS($E$2:E2842,$A$2:A2842,A2842)-SUMIFS($F$2:F2842,$A$2:A2842,A2842)),"")</f>
        <v/>
      </c>
      <c r="I2842" s="109" t="str">
        <f t="shared" si="134"/>
        <v/>
      </c>
      <c r="J2842" s="113"/>
      <c r="K2842" s="90"/>
      <c r="L2842" s="73"/>
      <c r="M2842" s="69" t="str">
        <f>IF(C2842&lt;&gt;"",DailyLog!$S$3,"")</f>
        <v/>
      </c>
      <c r="N2842" s="56" t="str">
        <f t="shared" si="133"/>
        <v/>
      </c>
      <c r="O2842" s="53" t="str">
        <f>IF($B2842&lt;&gt;"",IF(ISNUMBER(_xlfn.XMATCH($B2842,Language!$A$6:$E$6)),0,IF(ISNUMBER(_xlfn.XMATCH($B2842,Language!$A$29:$E$29)),'Lista de Prestatarios'!$B$3,VLOOKUP(B2842,'Lista de Prestatarios'!$A$2:$B$500,2,FALSE))),"")</f>
        <v/>
      </c>
      <c r="P2842" s="58" t="str">
        <f>IF(B2842&lt;&gt;"",IF(OR(D2842&gt;0,G2842&gt;0),COUNTIF($B$2:B2842,B2842),COUNTIFS($B$2:B2842,B2842,$E$2:E2842,"&gt;0")),"")</f>
        <v/>
      </c>
    </row>
    <row r="2843" spans="1:16" x14ac:dyDescent="0.35">
      <c r="A2843" s="51" t="str">
        <f t="shared" si="132"/>
        <v/>
      </c>
      <c r="B2843" s="99"/>
      <c r="C2843" s="4"/>
      <c r="D2843" s="14"/>
      <c r="E2843" s="14"/>
      <c r="F2843" s="14"/>
      <c r="G2843" s="82"/>
      <c r="H2843" s="107" t="str">
        <f>IF(B2843&lt;&gt;"",IF(OR(O2843=0,O2843=999),"",SUMIFS($E$2:E2843,$A$2:A2843,A2843)-SUMIFS($F$2:F2843,$A$2:A2843,A2843)),"")</f>
        <v/>
      </c>
      <c r="I2843" s="109" t="str">
        <f t="shared" si="134"/>
        <v/>
      </c>
      <c r="J2843" s="113"/>
      <c r="K2843" s="90"/>
      <c r="L2843" s="73"/>
      <c r="M2843" s="69" t="str">
        <f>IF(C2843&lt;&gt;"",DailyLog!$S$3,"")</f>
        <v/>
      </c>
      <c r="N2843" s="56" t="str">
        <f t="shared" si="133"/>
        <v/>
      </c>
      <c r="O2843" s="53" t="str">
        <f>IF($B2843&lt;&gt;"",IF(ISNUMBER(_xlfn.XMATCH($B2843,Language!$A$6:$E$6)),0,IF(ISNUMBER(_xlfn.XMATCH($B2843,Language!$A$29:$E$29)),'Lista de Prestatarios'!$B$3,VLOOKUP(B2843,'Lista de Prestatarios'!$A$2:$B$500,2,FALSE))),"")</f>
        <v/>
      </c>
      <c r="P2843" s="58" t="str">
        <f>IF(B2843&lt;&gt;"",IF(OR(D2843&gt;0,G2843&gt;0),COUNTIF($B$2:B2843,B2843),COUNTIFS($B$2:B2843,B2843,$E$2:E2843,"&gt;0")),"")</f>
        <v/>
      </c>
    </row>
    <row r="2844" spans="1:16" x14ac:dyDescent="0.35">
      <c r="A2844" s="51" t="str">
        <f t="shared" si="132"/>
        <v/>
      </c>
      <c r="B2844" s="99"/>
      <c r="C2844" s="4"/>
      <c r="D2844" s="14"/>
      <c r="E2844" s="14"/>
      <c r="F2844" s="14"/>
      <c r="G2844" s="82"/>
      <c r="H2844" s="107" t="str">
        <f>IF(B2844&lt;&gt;"",IF(OR(O2844=0,O2844=999),"",SUMIFS($E$2:E2844,$A$2:A2844,A2844)-SUMIFS($F$2:F2844,$A$2:A2844,A2844)),"")</f>
        <v/>
      </c>
      <c r="I2844" s="109" t="str">
        <f t="shared" si="134"/>
        <v/>
      </c>
      <c r="J2844" s="113"/>
      <c r="K2844" s="90"/>
      <c r="L2844" s="73"/>
      <c r="M2844" s="69" t="str">
        <f>IF(C2844&lt;&gt;"",DailyLog!$S$3,"")</f>
        <v/>
      </c>
      <c r="N2844" s="56" t="str">
        <f t="shared" si="133"/>
        <v/>
      </c>
      <c r="O2844" s="53" t="str">
        <f>IF($B2844&lt;&gt;"",IF(ISNUMBER(_xlfn.XMATCH($B2844,Language!$A$6:$E$6)),0,IF(ISNUMBER(_xlfn.XMATCH($B2844,Language!$A$29:$E$29)),'Lista de Prestatarios'!$B$3,VLOOKUP(B2844,'Lista de Prestatarios'!$A$2:$B$500,2,FALSE))),"")</f>
        <v/>
      </c>
      <c r="P2844" s="58" t="str">
        <f>IF(B2844&lt;&gt;"",IF(OR(D2844&gt;0,G2844&gt;0),COUNTIF($B$2:B2844,B2844),COUNTIFS($B$2:B2844,B2844,$E$2:E2844,"&gt;0")),"")</f>
        <v/>
      </c>
    </row>
    <row r="2845" spans="1:16" x14ac:dyDescent="0.35">
      <c r="A2845" s="51" t="str">
        <f t="shared" si="132"/>
        <v/>
      </c>
      <c r="B2845" s="99"/>
      <c r="C2845" s="4"/>
      <c r="D2845" s="14"/>
      <c r="E2845" s="14"/>
      <c r="F2845" s="14"/>
      <c r="G2845" s="82"/>
      <c r="H2845" s="107" t="str">
        <f>IF(B2845&lt;&gt;"",IF(OR(O2845=0,O2845=999),"",SUMIFS($E$2:E2845,$A$2:A2845,A2845)-SUMIFS($F$2:F2845,$A$2:A2845,A2845)),"")</f>
        <v/>
      </c>
      <c r="I2845" s="109" t="str">
        <f t="shared" si="134"/>
        <v/>
      </c>
      <c r="J2845" s="113"/>
      <c r="K2845" s="90"/>
      <c r="L2845" s="73"/>
      <c r="M2845" s="69" t="str">
        <f>IF(C2845&lt;&gt;"",DailyLog!$S$3,"")</f>
        <v/>
      </c>
      <c r="N2845" s="56" t="str">
        <f t="shared" si="133"/>
        <v/>
      </c>
      <c r="O2845" s="53" t="str">
        <f>IF($B2845&lt;&gt;"",IF(ISNUMBER(_xlfn.XMATCH($B2845,Language!$A$6:$E$6)),0,IF(ISNUMBER(_xlfn.XMATCH($B2845,Language!$A$29:$E$29)),'Lista de Prestatarios'!$B$3,VLOOKUP(B2845,'Lista de Prestatarios'!$A$2:$B$500,2,FALSE))),"")</f>
        <v/>
      </c>
      <c r="P2845" s="58" t="str">
        <f>IF(B2845&lt;&gt;"",IF(OR(D2845&gt;0,G2845&gt;0),COUNTIF($B$2:B2845,B2845),COUNTIFS($B$2:B2845,B2845,$E$2:E2845,"&gt;0")),"")</f>
        <v/>
      </c>
    </row>
    <row r="2846" spans="1:16" x14ac:dyDescent="0.35">
      <c r="A2846" s="51" t="str">
        <f t="shared" si="132"/>
        <v/>
      </c>
      <c r="B2846" s="99"/>
      <c r="C2846" s="4"/>
      <c r="D2846" s="14"/>
      <c r="E2846" s="14"/>
      <c r="F2846" s="14"/>
      <c r="G2846" s="82"/>
      <c r="H2846" s="107" t="str">
        <f>IF(B2846&lt;&gt;"",IF(OR(O2846=0,O2846=999),"",SUMIFS($E$2:E2846,$A$2:A2846,A2846)-SUMIFS($F$2:F2846,$A$2:A2846,A2846)),"")</f>
        <v/>
      </c>
      <c r="I2846" s="109" t="str">
        <f t="shared" si="134"/>
        <v/>
      </c>
      <c r="J2846" s="113"/>
      <c r="K2846" s="90"/>
      <c r="L2846" s="73"/>
      <c r="M2846" s="69" t="str">
        <f>IF(C2846&lt;&gt;"",DailyLog!$S$3,"")</f>
        <v/>
      </c>
      <c r="N2846" s="56" t="str">
        <f t="shared" si="133"/>
        <v/>
      </c>
      <c r="O2846" s="53" t="str">
        <f>IF($B2846&lt;&gt;"",IF(ISNUMBER(_xlfn.XMATCH($B2846,Language!$A$6:$E$6)),0,IF(ISNUMBER(_xlfn.XMATCH($B2846,Language!$A$29:$E$29)),'Lista de Prestatarios'!$B$3,VLOOKUP(B2846,'Lista de Prestatarios'!$A$2:$B$500,2,FALSE))),"")</f>
        <v/>
      </c>
      <c r="P2846" s="58" t="str">
        <f>IF(B2846&lt;&gt;"",IF(OR(D2846&gt;0,G2846&gt;0),COUNTIF($B$2:B2846,B2846),COUNTIFS($B$2:B2846,B2846,$E$2:E2846,"&gt;0")),"")</f>
        <v/>
      </c>
    </row>
    <row r="2847" spans="1:16" x14ac:dyDescent="0.35">
      <c r="A2847" s="51" t="str">
        <f t="shared" si="132"/>
        <v/>
      </c>
      <c r="B2847" s="99"/>
      <c r="C2847" s="4"/>
      <c r="D2847" s="14"/>
      <c r="E2847" s="14"/>
      <c r="F2847" s="14"/>
      <c r="G2847" s="82"/>
      <c r="H2847" s="107" t="str">
        <f>IF(B2847&lt;&gt;"",IF(OR(O2847=0,O2847=999),"",SUMIFS($E$2:E2847,$A$2:A2847,A2847)-SUMIFS($F$2:F2847,$A$2:A2847,A2847)),"")</f>
        <v/>
      </c>
      <c r="I2847" s="109" t="str">
        <f t="shared" si="134"/>
        <v/>
      </c>
      <c r="J2847" s="113"/>
      <c r="K2847" s="90"/>
      <c r="L2847" s="73"/>
      <c r="M2847" s="69" t="str">
        <f>IF(C2847&lt;&gt;"",DailyLog!$S$3,"")</f>
        <v/>
      </c>
      <c r="N2847" s="56" t="str">
        <f t="shared" si="133"/>
        <v/>
      </c>
      <c r="O2847" s="53" t="str">
        <f>IF($B2847&lt;&gt;"",IF(ISNUMBER(_xlfn.XMATCH($B2847,Language!$A$6:$E$6)),0,IF(ISNUMBER(_xlfn.XMATCH($B2847,Language!$A$29:$E$29)),'Lista de Prestatarios'!$B$3,VLOOKUP(B2847,'Lista de Prestatarios'!$A$2:$B$500,2,FALSE))),"")</f>
        <v/>
      </c>
      <c r="P2847" s="58" t="str">
        <f>IF(B2847&lt;&gt;"",IF(OR(D2847&gt;0,G2847&gt;0),COUNTIF($B$2:B2847,B2847),COUNTIFS($B$2:B2847,B2847,$E$2:E2847,"&gt;0")),"")</f>
        <v/>
      </c>
    </row>
    <row r="2848" spans="1:16" x14ac:dyDescent="0.35">
      <c r="A2848" s="51" t="str">
        <f t="shared" si="132"/>
        <v/>
      </c>
      <c r="B2848" s="99"/>
      <c r="C2848" s="4"/>
      <c r="D2848" s="14"/>
      <c r="E2848" s="14"/>
      <c r="F2848" s="14"/>
      <c r="G2848" s="82"/>
      <c r="H2848" s="107" t="str">
        <f>IF(B2848&lt;&gt;"",IF(OR(O2848=0,O2848=999),"",SUMIFS($E$2:E2848,$A$2:A2848,A2848)-SUMIFS($F$2:F2848,$A$2:A2848,A2848)),"")</f>
        <v/>
      </c>
      <c r="I2848" s="109" t="str">
        <f t="shared" si="134"/>
        <v/>
      </c>
      <c r="J2848" s="113"/>
      <c r="K2848" s="90"/>
      <c r="L2848" s="73"/>
      <c r="M2848" s="69" t="str">
        <f>IF(C2848&lt;&gt;"",DailyLog!$S$3,"")</f>
        <v/>
      </c>
      <c r="N2848" s="56" t="str">
        <f t="shared" si="133"/>
        <v/>
      </c>
      <c r="O2848" s="53" t="str">
        <f>IF($B2848&lt;&gt;"",IF(ISNUMBER(_xlfn.XMATCH($B2848,Language!$A$6:$E$6)),0,IF(ISNUMBER(_xlfn.XMATCH($B2848,Language!$A$29:$E$29)),'Lista de Prestatarios'!$B$3,VLOOKUP(B2848,'Lista de Prestatarios'!$A$2:$B$500,2,FALSE))),"")</f>
        <v/>
      </c>
      <c r="P2848" s="58" t="str">
        <f>IF(B2848&lt;&gt;"",IF(OR(D2848&gt;0,G2848&gt;0),COUNTIF($B$2:B2848,B2848),COUNTIFS($B$2:B2848,B2848,$E$2:E2848,"&gt;0")),"")</f>
        <v/>
      </c>
    </row>
    <row r="2849" spans="1:16" x14ac:dyDescent="0.35">
      <c r="A2849" s="51" t="str">
        <f t="shared" si="132"/>
        <v/>
      </c>
      <c r="B2849" s="99"/>
      <c r="C2849" s="4"/>
      <c r="D2849" s="14"/>
      <c r="E2849" s="14"/>
      <c r="F2849" s="14"/>
      <c r="G2849" s="82"/>
      <c r="H2849" s="107" t="str">
        <f>IF(B2849&lt;&gt;"",IF(OR(O2849=0,O2849=999),"",SUMIFS($E$2:E2849,$A$2:A2849,A2849)-SUMIFS($F$2:F2849,$A$2:A2849,A2849)),"")</f>
        <v/>
      </c>
      <c r="I2849" s="109" t="str">
        <f t="shared" si="134"/>
        <v/>
      </c>
      <c r="J2849" s="113"/>
      <c r="K2849" s="90"/>
      <c r="L2849" s="73"/>
      <c r="M2849" s="69" t="str">
        <f>IF(C2849&lt;&gt;"",DailyLog!$S$3,"")</f>
        <v/>
      </c>
      <c r="N2849" s="56" t="str">
        <f t="shared" si="133"/>
        <v/>
      </c>
      <c r="O2849" s="53" t="str">
        <f>IF($B2849&lt;&gt;"",IF(ISNUMBER(_xlfn.XMATCH($B2849,Language!$A$6:$E$6)),0,IF(ISNUMBER(_xlfn.XMATCH($B2849,Language!$A$29:$E$29)),'Lista de Prestatarios'!$B$3,VLOOKUP(B2849,'Lista de Prestatarios'!$A$2:$B$500,2,FALSE))),"")</f>
        <v/>
      </c>
      <c r="P2849" s="58" t="str">
        <f>IF(B2849&lt;&gt;"",IF(OR(D2849&gt;0,G2849&gt;0),COUNTIF($B$2:B2849,B2849),COUNTIFS($B$2:B2849,B2849,$E$2:E2849,"&gt;0")),"")</f>
        <v/>
      </c>
    </row>
    <row r="2850" spans="1:16" x14ac:dyDescent="0.35">
      <c r="A2850" s="51" t="str">
        <f t="shared" si="132"/>
        <v/>
      </c>
      <c r="B2850" s="99"/>
      <c r="C2850" s="4"/>
      <c r="D2850" s="14"/>
      <c r="E2850" s="14"/>
      <c r="F2850" s="14"/>
      <c r="G2850" s="82"/>
      <c r="H2850" s="107" t="str">
        <f>IF(B2850&lt;&gt;"",IF(OR(O2850=0,O2850=999),"",SUMIFS($E$2:E2850,$A$2:A2850,A2850)-SUMIFS($F$2:F2850,$A$2:A2850,A2850)),"")</f>
        <v/>
      </c>
      <c r="I2850" s="109" t="str">
        <f t="shared" si="134"/>
        <v/>
      </c>
      <c r="J2850" s="113"/>
      <c r="K2850" s="90"/>
      <c r="L2850" s="73"/>
      <c r="M2850" s="69" t="str">
        <f>IF(C2850&lt;&gt;"",DailyLog!$S$3,"")</f>
        <v/>
      </c>
      <c r="N2850" s="56" t="str">
        <f t="shared" si="133"/>
        <v/>
      </c>
      <c r="O2850" s="53" t="str">
        <f>IF($B2850&lt;&gt;"",IF(ISNUMBER(_xlfn.XMATCH($B2850,Language!$A$6:$E$6)),0,IF(ISNUMBER(_xlfn.XMATCH($B2850,Language!$A$29:$E$29)),'Lista de Prestatarios'!$B$3,VLOOKUP(B2850,'Lista de Prestatarios'!$A$2:$B$500,2,FALSE))),"")</f>
        <v/>
      </c>
      <c r="P2850" s="58" t="str">
        <f>IF(B2850&lt;&gt;"",IF(OR(D2850&gt;0,G2850&gt;0),COUNTIF($B$2:B2850,B2850),COUNTIFS($B$2:B2850,B2850,$E$2:E2850,"&gt;0")),"")</f>
        <v/>
      </c>
    </row>
    <row r="2851" spans="1:16" x14ac:dyDescent="0.35">
      <c r="A2851" s="51" t="str">
        <f t="shared" si="132"/>
        <v/>
      </c>
      <c r="B2851" s="99"/>
      <c r="C2851" s="4"/>
      <c r="D2851" s="14"/>
      <c r="E2851" s="14"/>
      <c r="F2851" s="14"/>
      <c r="G2851" s="82"/>
      <c r="H2851" s="107" t="str">
        <f>IF(B2851&lt;&gt;"",IF(OR(O2851=0,O2851=999),"",SUMIFS($E$2:E2851,$A$2:A2851,A2851)-SUMIFS($F$2:F2851,$A$2:A2851,A2851)),"")</f>
        <v/>
      </c>
      <c r="I2851" s="109" t="str">
        <f t="shared" si="134"/>
        <v/>
      </c>
      <c r="J2851" s="113"/>
      <c r="K2851" s="90"/>
      <c r="L2851" s="73"/>
      <c r="M2851" s="69" t="str">
        <f>IF(C2851&lt;&gt;"",DailyLog!$S$3,"")</f>
        <v/>
      </c>
      <c r="N2851" s="56" t="str">
        <f t="shared" si="133"/>
        <v/>
      </c>
      <c r="O2851" s="53" t="str">
        <f>IF($B2851&lt;&gt;"",IF(ISNUMBER(_xlfn.XMATCH($B2851,Language!$A$6:$E$6)),0,IF(ISNUMBER(_xlfn.XMATCH($B2851,Language!$A$29:$E$29)),'Lista de Prestatarios'!$B$3,VLOOKUP(B2851,'Lista de Prestatarios'!$A$2:$B$500,2,FALSE))),"")</f>
        <v/>
      </c>
      <c r="P2851" s="58" t="str">
        <f>IF(B2851&lt;&gt;"",IF(OR(D2851&gt;0,G2851&gt;0),COUNTIF($B$2:B2851,B2851),COUNTIFS($B$2:B2851,B2851,$E$2:E2851,"&gt;0")),"")</f>
        <v/>
      </c>
    </row>
    <row r="2852" spans="1:16" x14ac:dyDescent="0.35">
      <c r="A2852" s="51" t="str">
        <f t="shared" si="132"/>
        <v/>
      </c>
      <c r="B2852" s="99"/>
      <c r="C2852" s="4"/>
      <c r="D2852" s="14"/>
      <c r="E2852" s="14"/>
      <c r="F2852" s="14"/>
      <c r="G2852" s="82"/>
      <c r="H2852" s="107" t="str">
        <f>IF(B2852&lt;&gt;"",IF(OR(O2852=0,O2852=999),"",SUMIFS($E$2:E2852,$A$2:A2852,A2852)-SUMIFS($F$2:F2852,$A$2:A2852,A2852)),"")</f>
        <v/>
      </c>
      <c r="I2852" s="109" t="str">
        <f t="shared" si="134"/>
        <v/>
      </c>
      <c r="J2852" s="113"/>
      <c r="K2852" s="90"/>
      <c r="L2852" s="73"/>
      <c r="M2852" s="69" t="str">
        <f>IF(C2852&lt;&gt;"",DailyLog!$S$3,"")</f>
        <v/>
      </c>
      <c r="N2852" s="56" t="str">
        <f t="shared" si="133"/>
        <v/>
      </c>
      <c r="O2852" s="53" t="str">
        <f>IF($B2852&lt;&gt;"",IF(ISNUMBER(_xlfn.XMATCH($B2852,Language!$A$6:$E$6)),0,IF(ISNUMBER(_xlfn.XMATCH($B2852,Language!$A$29:$E$29)),'Lista de Prestatarios'!$B$3,VLOOKUP(B2852,'Lista de Prestatarios'!$A$2:$B$500,2,FALSE))),"")</f>
        <v/>
      </c>
      <c r="P2852" s="58" t="str">
        <f>IF(B2852&lt;&gt;"",IF(OR(D2852&gt;0,G2852&gt;0),COUNTIF($B$2:B2852,B2852),COUNTIFS($B$2:B2852,B2852,$E$2:E2852,"&gt;0")),"")</f>
        <v/>
      </c>
    </row>
    <row r="2853" spans="1:16" x14ac:dyDescent="0.35">
      <c r="A2853" s="51" t="str">
        <f t="shared" si="132"/>
        <v/>
      </c>
      <c r="B2853" s="99"/>
      <c r="C2853" s="4"/>
      <c r="D2853" s="14"/>
      <c r="E2853" s="14"/>
      <c r="F2853" s="14"/>
      <c r="G2853" s="82"/>
      <c r="H2853" s="107" t="str">
        <f>IF(B2853&lt;&gt;"",IF(OR(O2853=0,O2853=999),"",SUMIFS($E$2:E2853,$A$2:A2853,A2853)-SUMIFS($F$2:F2853,$A$2:A2853,A2853)),"")</f>
        <v/>
      </c>
      <c r="I2853" s="109" t="str">
        <f t="shared" si="134"/>
        <v/>
      </c>
      <c r="J2853" s="113"/>
      <c r="K2853" s="90"/>
      <c r="L2853" s="73"/>
      <c r="M2853" s="69" t="str">
        <f>IF(C2853&lt;&gt;"",DailyLog!$S$3,"")</f>
        <v/>
      </c>
      <c r="N2853" s="56" t="str">
        <f t="shared" si="133"/>
        <v/>
      </c>
      <c r="O2853" s="53" t="str">
        <f>IF($B2853&lt;&gt;"",IF(ISNUMBER(_xlfn.XMATCH($B2853,Language!$A$6:$E$6)),0,IF(ISNUMBER(_xlfn.XMATCH($B2853,Language!$A$29:$E$29)),'Lista de Prestatarios'!$B$3,VLOOKUP(B2853,'Lista de Prestatarios'!$A$2:$B$500,2,FALSE))),"")</f>
        <v/>
      </c>
      <c r="P2853" s="58" t="str">
        <f>IF(B2853&lt;&gt;"",IF(OR(D2853&gt;0,G2853&gt;0),COUNTIF($B$2:B2853,B2853),COUNTIFS($B$2:B2853,B2853,$E$2:E2853,"&gt;0")),"")</f>
        <v/>
      </c>
    </row>
    <row r="2854" spans="1:16" x14ac:dyDescent="0.35">
      <c r="A2854" s="51" t="str">
        <f t="shared" si="132"/>
        <v/>
      </c>
      <c r="B2854" s="99"/>
      <c r="C2854" s="4"/>
      <c r="D2854" s="14"/>
      <c r="E2854" s="14"/>
      <c r="F2854" s="14"/>
      <c r="G2854" s="82"/>
      <c r="H2854" s="107" t="str">
        <f>IF(B2854&lt;&gt;"",IF(OR(O2854=0,O2854=999),"",SUMIFS($E$2:E2854,$A$2:A2854,A2854)-SUMIFS($F$2:F2854,$A$2:A2854,A2854)),"")</f>
        <v/>
      </c>
      <c r="I2854" s="109" t="str">
        <f t="shared" si="134"/>
        <v/>
      </c>
      <c r="J2854" s="113"/>
      <c r="K2854" s="90"/>
      <c r="L2854" s="73"/>
      <c r="M2854" s="69" t="str">
        <f>IF(C2854&lt;&gt;"",DailyLog!$S$3,"")</f>
        <v/>
      </c>
      <c r="N2854" s="56" t="str">
        <f t="shared" si="133"/>
        <v/>
      </c>
      <c r="O2854" s="53" t="str">
        <f>IF($B2854&lt;&gt;"",IF(ISNUMBER(_xlfn.XMATCH($B2854,Language!$A$6:$E$6)),0,IF(ISNUMBER(_xlfn.XMATCH($B2854,Language!$A$29:$E$29)),'Lista de Prestatarios'!$B$3,VLOOKUP(B2854,'Lista de Prestatarios'!$A$2:$B$500,2,FALSE))),"")</f>
        <v/>
      </c>
      <c r="P2854" s="58" t="str">
        <f>IF(B2854&lt;&gt;"",IF(OR(D2854&gt;0,G2854&gt;0),COUNTIF($B$2:B2854,B2854),COUNTIFS($B$2:B2854,B2854,$E$2:E2854,"&gt;0")),"")</f>
        <v/>
      </c>
    </row>
    <row r="2855" spans="1:16" x14ac:dyDescent="0.35">
      <c r="A2855" s="51" t="str">
        <f t="shared" si="132"/>
        <v/>
      </c>
      <c r="B2855" s="99"/>
      <c r="C2855" s="4"/>
      <c r="D2855" s="14"/>
      <c r="E2855" s="14"/>
      <c r="F2855" s="14"/>
      <c r="G2855" s="82"/>
      <c r="H2855" s="107" t="str">
        <f>IF(B2855&lt;&gt;"",IF(OR(O2855=0,O2855=999),"",SUMIFS($E$2:E2855,$A$2:A2855,A2855)-SUMIFS($F$2:F2855,$A$2:A2855,A2855)),"")</f>
        <v/>
      </c>
      <c r="I2855" s="109" t="str">
        <f t="shared" si="134"/>
        <v/>
      </c>
      <c r="J2855" s="113"/>
      <c r="K2855" s="90"/>
      <c r="L2855" s="73"/>
      <c r="M2855" s="69" t="str">
        <f>IF(C2855&lt;&gt;"",DailyLog!$S$3,"")</f>
        <v/>
      </c>
      <c r="N2855" s="56" t="str">
        <f t="shared" si="133"/>
        <v/>
      </c>
      <c r="O2855" s="53" t="str">
        <f>IF($B2855&lt;&gt;"",IF(ISNUMBER(_xlfn.XMATCH($B2855,Language!$A$6:$E$6)),0,IF(ISNUMBER(_xlfn.XMATCH($B2855,Language!$A$29:$E$29)),'Lista de Prestatarios'!$B$3,VLOOKUP(B2855,'Lista de Prestatarios'!$A$2:$B$500,2,FALSE))),"")</f>
        <v/>
      </c>
      <c r="P2855" s="58" t="str">
        <f>IF(B2855&lt;&gt;"",IF(OR(D2855&gt;0,G2855&gt;0),COUNTIF($B$2:B2855,B2855),COUNTIFS($B$2:B2855,B2855,$E$2:E2855,"&gt;0")),"")</f>
        <v/>
      </c>
    </row>
    <row r="2856" spans="1:16" x14ac:dyDescent="0.35">
      <c r="A2856" s="51" t="str">
        <f t="shared" si="132"/>
        <v/>
      </c>
      <c r="B2856" s="99"/>
      <c r="C2856" s="4"/>
      <c r="D2856" s="14"/>
      <c r="E2856" s="14"/>
      <c r="F2856" s="14"/>
      <c r="G2856" s="82"/>
      <c r="H2856" s="107" t="str">
        <f>IF(B2856&lt;&gt;"",IF(OR(O2856=0,O2856=999),"",SUMIFS($E$2:E2856,$A$2:A2856,A2856)-SUMIFS($F$2:F2856,$A$2:A2856,A2856)),"")</f>
        <v/>
      </c>
      <c r="I2856" s="109" t="str">
        <f t="shared" si="134"/>
        <v/>
      </c>
      <c r="J2856" s="113"/>
      <c r="K2856" s="90"/>
      <c r="L2856" s="73"/>
      <c r="M2856" s="69" t="str">
        <f>IF(C2856&lt;&gt;"",DailyLog!$S$3,"")</f>
        <v/>
      </c>
      <c r="N2856" s="56" t="str">
        <f t="shared" si="133"/>
        <v/>
      </c>
      <c r="O2856" s="53" t="str">
        <f>IF($B2856&lt;&gt;"",IF(ISNUMBER(_xlfn.XMATCH($B2856,Language!$A$6:$E$6)),0,IF(ISNUMBER(_xlfn.XMATCH($B2856,Language!$A$29:$E$29)),'Lista de Prestatarios'!$B$3,VLOOKUP(B2856,'Lista de Prestatarios'!$A$2:$B$500,2,FALSE))),"")</f>
        <v/>
      </c>
      <c r="P2856" s="58" t="str">
        <f>IF(B2856&lt;&gt;"",IF(OR(D2856&gt;0,G2856&gt;0),COUNTIF($B$2:B2856,B2856),COUNTIFS($B$2:B2856,B2856,$E$2:E2856,"&gt;0")),"")</f>
        <v/>
      </c>
    </row>
    <row r="2857" spans="1:16" x14ac:dyDescent="0.35">
      <c r="A2857" s="51" t="str">
        <f t="shared" si="132"/>
        <v/>
      </c>
      <c r="B2857" s="99"/>
      <c r="C2857" s="4"/>
      <c r="D2857" s="14"/>
      <c r="E2857" s="14"/>
      <c r="F2857" s="14"/>
      <c r="G2857" s="82"/>
      <c r="H2857" s="107" t="str">
        <f>IF(B2857&lt;&gt;"",IF(OR(O2857=0,O2857=999),"",SUMIFS($E$2:E2857,$A$2:A2857,A2857)-SUMIFS($F$2:F2857,$A$2:A2857,A2857)),"")</f>
        <v/>
      </c>
      <c r="I2857" s="109" t="str">
        <f t="shared" si="134"/>
        <v/>
      </c>
      <c r="J2857" s="113"/>
      <c r="K2857" s="90"/>
      <c r="L2857" s="73"/>
      <c r="M2857" s="69" t="str">
        <f>IF(C2857&lt;&gt;"",DailyLog!$S$3,"")</f>
        <v/>
      </c>
      <c r="N2857" s="56" t="str">
        <f t="shared" si="133"/>
        <v/>
      </c>
      <c r="O2857" s="53" t="str">
        <f>IF($B2857&lt;&gt;"",IF(ISNUMBER(_xlfn.XMATCH($B2857,Language!$A$6:$E$6)),0,IF(ISNUMBER(_xlfn.XMATCH($B2857,Language!$A$29:$E$29)),'Lista de Prestatarios'!$B$3,VLOOKUP(B2857,'Lista de Prestatarios'!$A$2:$B$500,2,FALSE))),"")</f>
        <v/>
      </c>
      <c r="P2857" s="58" t="str">
        <f>IF(B2857&lt;&gt;"",IF(OR(D2857&gt;0,G2857&gt;0),COUNTIF($B$2:B2857,B2857),COUNTIFS($B$2:B2857,B2857,$E$2:E2857,"&gt;0")),"")</f>
        <v/>
      </c>
    </row>
    <row r="2858" spans="1:16" x14ac:dyDescent="0.35">
      <c r="A2858" s="51" t="str">
        <f t="shared" si="132"/>
        <v/>
      </c>
      <c r="B2858" s="99"/>
      <c r="C2858" s="4"/>
      <c r="D2858" s="14"/>
      <c r="E2858" s="14"/>
      <c r="F2858" s="14"/>
      <c r="G2858" s="82"/>
      <c r="H2858" s="107" t="str">
        <f>IF(B2858&lt;&gt;"",IF(OR(O2858=0,O2858=999),"",SUMIFS($E$2:E2858,$A$2:A2858,A2858)-SUMIFS($F$2:F2858,$A$2:A2858,A2858)),"")</f>
        <v/>
      </c>
      <c r="I2858" s="109" t="str">
        <f t="shared" si="134"/>
        <v/>
      </c>
      <c r="J2858" s="113"/>
      <c r="K2858" s="90"/>
      <c r="L2858" s="73"/>
      <c r="M2858" s="69" t="str">
        <f>IF(C2858&lt;&gt;"",DailyLog!$S$3,"")</f>
        <v/>
      </c>
      <c r="N2858" s="56" t="str">
        <f t="shared" si="133"/>
        <v/>
      </c>
      <c r="O2858" s="53" t="str">
        <f>IF($B2858&lt;&gt;"",IF(ISNUMBER(_xlfn.XMATCH($B2858,Language!$A$6:$E$6)),0,IF(ISNUMBER(_xlfn.XMATCH($B2858,Language!$A$29:$E$29)),'Lista de Prestatarios'!$B$3,VLOOKUP(B2858,'Lista de Prestatarios'!$A$2:$B$500,2,FALSE))),"")</f>
        <v/>
      </c>
      <c r="P2858" s="58" t="str">
        <f>IF(B2858&lt;&gt;"",IF(OR(D2858&gt;0,G2858&gt;0),COUNTIF($B$2:B2858,B2858),COUNTIFS($B$2:B2858,B2858,$E$2:E2858,"&gt;0")),"")</f>
        <v/>
      </c>
    </row>
    <row r="2859" spans="1:16" x14ac:dyDescent="0.35">
      <c r="A2859" s="51" t="str">
        <f t="shared" si="132"/>
        <v/>
      </c>
      <c r="B2859" s="99"/>
      <c r="C2859" s="4"/>
      <c r="D2859" s="14"/>
      <c r="E2859" s="14"/>
      <c r="F2859" s="14"/>
      <c r="G2859" s="82"/>
      <c r="H2859" s="107" t="str">
        <f>IF(B2859&lt;&gt;"",IF(OR(O2859=0,O2859=999),"",SUMIFS($E$2:E2859,$A$2:A2859,A2859)-SUMIFS($F$2:F2859,$A$2:A2859,A2859)),"")</f>
        <v/>
      </c>
      <c r="I2859" s="109" t="str">
        <f t="shared" si="134"/>
        <v/>
      </c>
      <c r="J2859" s="113"/>
      <c r="K2859" s="90"/>
      <c r="L2859" s="73"/>
      <c r="M2859" s="69" t="str">
        <f>IF(C2859&lt;&gt;"",DailyLog!$S$3,"")</f>
        <v/>
      </c>
      <c r="N2859" s="56" t="str">
        <f t="shared" si="133"/>
        <v/>
      </c>
      <c r="O2859" s="53" t="str">
        <f>IF($B2859&lt;&gt;"",IF(ISNUMBER(_xlfn.XMATCH($B2859,Language!$A$6:$E$6)),0,IF(ISNUMBER(_xlfn.XMATCH($B2859,Language!$A$29:$E$29)),'Lista de Prestatarios'!$B$3,VLOOKUP(B2859,'Lista de Prestatarios'!$A$2:$B$500,2,FALSE))),"")</f>
        <v/>
      </c>
      <c r="P2859" s="58" t="str">
        <f>IF(B2859&lt;&gt;"",IF(OR(D2859&gt;0,G2859&gt;0),COUNTIF($B$2:B2859,B2859),COUNTIFS($B$2:B2859,B2859,$E$2:E2859,"&gt;0")),"")</f>
        <v/>
      </c>
    </row>
    <row r="2860" spans="1:16" x14ac:dyDescent="0.35">
      <c r="A2860" s="51" t="str">
        <f t="shared" si="132"/>
        <v/>
      </c>
      <c r="B2860" s="99"/>
      <c r="C2860" s="4"/>
      <c r="D2860" s="14"/>
      <c r="E2860" s="14"/>
      <c r="F2860" s="14"/>
      <c r="G2860" s="82"/>
      <c r="H2860" s="107" t="str">
        <f>IF(B2860&lt;&gt;"",IF(OR(O2860=0,O2860=999),"",SUMIFS($E$2:E2860,$A$2:A2860,A2860)-SUMIFS($F$2:F2860,$A$2:A2860,A2860)),"")</f>
        <v/>
      </c>
      <c r="I2860" s="109" t="str">
        <f t="shared" si="134"/>
        <v/>
      </c>
      <c r="J2860" s="113"/>
      <c r="K2860" s="90"/>
      <c r="L2860" s="73"/>
      <c r="M2860" s="69" t="str">
        <f>IF(C2860&lt;&gt;"",DailyLog!$S$3,"")</f>
        <v/>
      </c>
      <c r="N2860" s="56" t="str">
        <f t="shared" si="133"/>
        <v/>
      </c>
      <c r="O2860" s="53" t="str">
        <f>IF($B2860&lt;&gt;"",IF(ISNUMBER(_xlfn.XMATCH($B2860,Language!$A$6:$E$6)),0,IF(ISNUMBER(_xlfn.XMATCH($B2860,Language!$A$29:$E$29)),'Lista de Prestatarios'!$B$3,VLOOKUP(B2860,'Lista de Prestatarios'!$A$2:$B$500,2,FALSE))),"")</f>
        <v/>
      </c>
      <c r="P2860" s="58" t="str">
        <f>IF(B2860&lt;&gt;"",IF(OR(D2860&gt;0,G2860&gt;0),COUNTIF($B$2:B2860,B2860),COUNTIFS($B$2:B2860,B2860,$E$2:E2860,"&gt;0")),"")</f>
        <v/>
      </c>
    </row>
    <row r="2861" spans="1:16" x14ac:dyDescent="0.35">
      <c r="A2861" s="51" t="str">
        <f t="shared" si="132"/>
        <v/>
      </c>
      <c r="B2861" s="99"/>
      <c r="C2861" s="4"/>
      <c r="D2861" s="14"/>
      <c r="E2861" s="14"/>
      <c r="F2861" s="14"/>
      <c r="G2861" s="82"/>
      <c r="H2861" s="107" t="str">
        <f>IF(B2861&lt;&gt;"",IF(OR(O2861=0,O2861=999),"",SUMIFS($E$2:E2861,$A$2:A2861,A2861)-SUMIFS($F$2:F2861,$A$2:A2861,A2861)),"")</f>
        <v/>
      </c>
      <c r="I2861" s="109" t="str">
        <f t="shared" si="134"/>
        <v/>
      </c>
      <c r="J2861" s="113"/>
      <c r="K2861" s="90"/>
      <c r="L2861" s="73"/>
      <c r="M2861" s="69" t="str">
        <f>IF(C2861&lt;&gt;"",DailyLog!$S$3,"")</f>
        <v/>
      </c>
      <c r="N2861" s="56" t="str">
        <f t="shared" si="133"/>
        <v/>
      </c>
      <c r="O2861" s="53" t="str">
        <f>IF($B2861&lt;&gt;"",IF(ISNUMBER(_xlfn.XMATCH($B2861,Language!$A$6:$E$6)),0,IF(ISNUMBER(_xlfn.XMATCH($B2861,Language!$A$29:$E$29)),'Lista de Prestatarios'!$B$3,VLOOKUP(B2861,'Lista de Prestatarios'!$A$2:$B$500,2,FALSE))),"")</f>
        <v/>
      </c>
      <c r="P2861" s="58" t="str">
        <f>IF(B2861&lt;&gt;"",IF(OR(D2861&gt;0,G2861&gt;0),COUNTIF($B$2:B2861,B2861),COUNTIFS($B$2:B2861,B2861,$E$2:E2861,"&gt;0")),"")</f>
        <v/>
      </c>
    </row>
    <row r="2862" spans="1:16" x14ac:dyDescent="0.35">
      <c r="A2862" s="51" t="str">
        <f t="shared" si="132"/>
        <v/>
      </c>
      <c r="B2862" s="99"/>
      <c r="C2862" s="4"/>
      <c r="D2862" s="14"/>
      <c r="E2862" s="14"/>
      <c r="F2862" s="14"/>
      <c r="G2862" s="82"/>
      <c r="H2862" s="107" t="str">
        <f>IF(B2862&lt;&gt;"",IF(OR(O2862=0,O2862=999),"",SUMIFS($E$2:E2862,$A$2:A2862,A2862)-SUMIFS($F$2:F2862,$A$2:A2862,A2862)),"")</f>
        <v/>
      </c>
      <c r="I2862" s="109" t="str">
        <f t="shared" si="134"/>
        <v/>
      </c>
      <c r="J2862" s="113"/>
      <c r="K2862" s="90"/>
      <c r="L2862" s="73"/>
      <c r="M2862" s="69" t="str">
        <f>IF(C2862&lt;&gt;"",DailyLog!$S$3,"")</f>
        <v/>
      </c>
      <c r="N2862" s="56" t="str">
        <f t="shared" si="133"/>
        <v/>
      </c>
      <c r="O2862" s="53" t="str">
        <f>IF($B2862&lt;&gt;"",IF(ISNUMBER(_xlfn.XMATCH($B2862,Language!$A$6:$E$6)),0,IF(ISNUMBER(_xlfn.XMATCH($B2862,Language!$A$29:$E$29)),'Lista de Prestatarios'!$B$3,VLOOKUP(B2862,'Lista de Prestatarios'!$A$2:$B$500,2,FALSE))),"")</f>
        <v/>
      </c>
      <c r="P2862" s="58" t="str">
        <f>IF(B2862&lt;&gt;"",IF(OR(D2862&gt;0,G2862&gt;0),COUNTIF($B$2:B2862,B2862),COUNTIFS($B$2:B2862,B2862,$E$2:E2862,"&gt;0")),"")</f>
        <v/>
      </c>
    </row>
    <row r="2863" spans="1:16" x14ac:dyDescent="0.35">
      <c r="A2863" s="51" t="str">
        <f t="shared" si="132"/>
        <v/>
      </c>
      <c r="B2863" s="99"/>
      <c r="C2863" s="4"/>
      <c r="D2863" s="14"/>
      <c r="E2863" s="14"/>
      <c r="F2863" s="14"/>
      <c r="G2863" s="82"/>
      <c r="H2863" s="107" t="str">
        <f>IF(B2863&lt;&gt;"",IF(OR(O2863=0,O2863=999),"",SUMIFS($E$2:E2863,$A$2:A2863,A2863)-SUMIFS($F$2:F2863,$A$2:A2863,A2863)),"")</f>
        <v/>
      </c>
      <c r="I2863" s="109" t="str">
        <f t="shared" si="134"/>
        <v/>
      </c>
      <c r="J2863" s="113"/>
      <c r="K2863" s="90"/>
      <c r="L2863" s="73"/>
      <c r="M2863" s="69" t="str">
        <f>IF(C2863&lt;&gt;"",DailyLog!$S$3,"")</f>
        <v/>
      </c>
      <c r="N2863" s="56" t="str">
        <f t="shared" si="133"/>
        <v/>
      </c>
      <c r="O2863" s="53" t="str">
        <f>IF($B2863&lt;&gt;"",IF(ISNUMBER(_xlfn.XMATCH($B2863,Language!$A$6:$E$6)),0,IF(ISNUMBER(_xlfn.XMATCH($B2863,Language!$A$29:$E$29)),'Lista de Prestatarios'!$B$3,VLOOKUP(B2863,'Lista de Prestatarios'!$A$2:$B$500,2,FALSE))),"")</f>
        <v/>
      </c>
      <c r="P2863" s="58" t="str">
        <f>IF(B2863&lt;&gt;"",IF(OR(D2863&gt;0,G2863&gt;0),COUNTIF($B$2:B2863,B2863),COUNTIFS($B$2:B2863,B2863,$E$2:E2863,"&gt;0")),"")</f>
        <v/>
      </c>
    </row>
    <row r="2864" spans="1:16" x14ac:dyDescent="0.35">
      <c r="A2864" s="51" t="str">
        <f t="shared" si="132"/>
        <v/>
      </c>
      <c r="B2864" s="99"/>
      <c r="C2864" s="4"/>
      <c r="D2864" s="14"/>
      <c r="E2864" s="14"/>
      <c r="F2864" s="14"/>
      <c r="G2864" s="82"/>
      <c r="H2864" s="107" t="str">
        <f>IF(B2864&lt;&gt;"",IF(OR(O2864=0,O2864=999),"",SUMIFS($E$2:E2864,$A$2:A2864,A2864)-SUMIFS($F$2:F2864,$A$2:A2864,A2864)),"")</f>
        <v/>
      </c>
      <c r="I2864" s="109" t="str">
        <f t="shared" si="134"/>
        <v/>
      </c>
      <c r="J2864" s="113"/>
      <c r="K2864" s="90"/>
      <c r="L2864" s="73"/>
      <c r="M2864" s="69" t="str">
        <f>IF(C2864&lt;&gt;"",DailyLog!$S$3,"")</f>
        <v/>
      </c>
      <c r="N2864" s="56" t="str">
        <f t="shared" si="133"/>
        <v/>
      </c>
      <c r="O2864" s="53" t="str">
        <f>IF($B2864&lt;&gt;"",IF(ISNUMBER(_xlfn.XMATCH($B2864,Language!$A$6:$E$6)),0,IF(ISNUMBER(_xlfn.XMATCH($B2864,Language!$A$29:$E$29)),'Lista de Prestatarios'!$B$3,VLOOKUP(B2864,'Lista de Prestatarios'!$A$2:$B$500,2,FALSE))),"")</f>
        <v/>
      </c>
      <c r="P2864" s="58" t="str">
        <f>IF(B2864&lt;&gt;"",IF(OR(D2864&gt;0,G2864&gt;0),COUNTIF($B$2:B2864,B2864),COUNTIFS($B$2:B2864,B2864,$E$2:E2864,"&gt;0")),"")</f>
        <v/>
      </c>
    </row>
    <row r="2865" spans="1:16" x14ac:dyDescent="0.35">
      <c r="A2865" s="51" t="str">
        <f t="shared" si="132"/>
        <v/>
      </c>
      <c r="B2865" s="99"/>
      <c r="C2865" s="4"/>
      <c r="D2865" s="14"/>
      <c r="E2865" s="14"/>
      <c r="F2865" s="14"/>
      <c r="G2865" s="82"/>
      <c r="H2865" s="107" t="str">
        <f>IF(B2865&lt;&gt;"",IF(OR(O2865=0,O2865=999),"",SUMIFS($E$2:E2865,$A$2:A2865,A2865)-SUMIFS($F$2:F2865,$A$2:A2865,A2865)),"")</f>
        <v/>
      </c>
      <c r="I2865" s="109" t="str">
        <f t="shared" si="134"/>
        <v/>
      </c>
      <c r="J2865" s="113"/>
      <c r="K2865" s="90"/>
      <c r="L2865" s="73"/>
      <c r="M2865" s="69" t="str">
        <f>IF(C2865&lt;&gt;"",DailyLog!$S$3,"")</f>
        <v/>
      </c>
      <c r="N2865" s="56" t="str">
        <f t="shared" si="133"/>
        <v/>
      </c>
      <c r="O2865" s="53" t="str">
        <f>IF($B2865&lt;&gt;"",IF(ISNUMBER(_xlfn.XMATCH($B2865,Language!$A$6:$E$6)),0,IF(ISNUMBER(_xlfn.XMATCH($B2865,Language!$A$29:$E$29)),'Lista de Prestatarios'!$B$3,VLOOKUP(B2865,'Lista de Prestatarios'!$A$2:$B$500,2,FALSE))),"")</f>
        <v/>
      </c>
      <c r="P2865" s="58" t="str">
        <f>IF(B2865&lt;&gt;"",IF(OR(D2865&gt;0,G2865&gt;0),COUNTIF($B$2:B2865,B2865),COUNTIFS($B$2:B2865,B2865,$E$2:E2865,"&gt;0")),"")</f>
        <v/>
      </c>
    </row>
    <row r="2866" spans="1:16" x14ac:dyDescent="0.35">
      <c r="A2866" s="51" t="str">
        <f t="shared" si="132"/>
        <v/>
      </c>
      <c r="B2866" s="99"/>
      <c r="C2866" s="4"/>
      <c r="D2866" s="14"/>
      <c r="E2866" s="14"/>
      <c r="F2866" s="14"/>
      <c r="G2866" s="82"/>
      <c r="H2866" s="107" t="str">
        <f>IF(B2866&lt;&gt;"",IF(OR(O2866=0,O2866=999),"",SUMIFS($E$2:E2866,$A$2:A2866,A2866)-SUMIFS($F$2:F2866,$A$2:A2866,A2866)),"")</f>
        <v/>
      </c>
      <c r="I2866" s="109" t="str">
        <f t="shared" si="134"/>
        <v/>
      </c>
      <c r="J2866" s="113"/>
      <c r="K2866" s="90"/>
      <c r="L2866" s="73"/>
      <c r="M2866" s="69" t="str">
        <f>IF(C2866&lt;&gt;"",DailyLog!$S$3,"")</f>
        <v/>
      </c>
      <c r="N2866" s="56" t="str">
        <f t="shared" si="133"/>
        <v/>
      </c>
      <c r="O2866" s="53" t="str">
        <f>IF($B2866&lt;&gt;"",IF(ISNUMBER(_xlfn.XMATCH($B2866,Language!$A$6:$E$6)),0,IF(ISNUMBER(_xlfn.XMATCH($B2866,Language!$A$29:$E$29)),'Lista de Prestatarios'!$B$3,VLOOKUP(B2866,'Lista de Prestatarios'!$A$2:$B$500,2,FALSE))),"")</f>
        <v/>
      </c>
      <c r="P2866" s="58" t="str">
        <f>IF(B2866&lt;&gt;"",IF(OR(D2866&gt;0,G2866&gt;0),COUNTIF($B$2:B2866,B2866),COUNTIFS($B$2:B2866,B2866,$E$2:E2866,"&gt;0")),"")</f>
        <v/>
      </c>
    </row>
    <row r="2867" spans="1:16" x14ac:dyDescent="0.35">
      <c r="A2867" s="51" t="str">
        <f t="shared" si="132"/>
        <v/>
      </c>
      <c r="B2867" s="99"/>
      <c r="C2867" s="4"/>
      <c r="D2867" s="14"/>
      <c r="E2867" s="14"/>
      <c r="F2867" s="14"/>
      <c r="G2867" s="82"/>
      <c r="H2867" s="107" t="str">
        <f>IF(B2867&lt;&gt;"",IF(OR(O2867=0,O2867=999),"",SUMIFS($E$2:E2867,$A$2:A2867,A2867)-SUMIFS($F$2:F2867,$A$2:A2867,A2867)),"")</f>
        <v/>
      </c>
      <c r="I2867" s="109" t="str">
        <f t="shared" si="134"/>
        <v/>
      </c>
      <c r="J2867" s="113"/>
      <c r="K2867" s="90"/>
      <c r="L2867" s="73"/>
      <c r="M2867" s="69" t="str">
        <f>IF(C2867&lt;&gt;"",DailyLog!$S$3,"")</f>
        <v/>
      </c>
      <c r="N2867" s="56" t="str">
        <f t="shared" si="133"/>
        <v/>
      </c>
      <c r="O2867" s="53" t="str">
        <f>IF($B2867&lt;&gt;"",IF(ISNUMBER(_xlfn.XMATCH($B2867,Language!$A$6:$E$6)),0,IF(ISNUMBER(_xlfn.XMATCH($B2867,Language!$A$29:$E$29)),'Lista de Prestatarios'!$B$3,VLOOKUP(B2867,'Lista de Prestatarios'!$A$2:$B$500,2,FALSE))),"")</f>
        <v/>
      </c>
      <c r="P2867" s="58" t="str">
        <f>IF(B2867&lt;&gt;"",IF(OR(D2867&gt;0,G2867&gt;0),COUNTIF($B$2:B2867,B2867),COUNTIFS($B$2:B2867,B2867,$E$2:E2867,"&gt;0")),"")</f>
        <v/>
      </c>
    </row>
    <row r="2868" spans="1:16" x14ac:dyDescent="0.35">
      <c r="A2868" s="51" t="str">
        <f t="shared" si="132"/>
        <v/>
      </c>
      <c r="B2868" s="99"/>
      <c r="C2868" s="4"/>
      <c r="D2868" s="14"/>
      <c r="E2868" s="14"/>
      <c r="F2868" s="14"/>
      <c r="G2868" s="82"/>
      <c r="H2868" s="107" t="str">
        <f>IF(B2868&lt;&gt;"",IF(OR(O2868=0,O2868=999),"",SUMIFS($E$2:E2868,$A$2:A2868,A2868)-SUMIFS($F$2:F2868,$A$2:A2868,A2868)),"")</f>
        <v/>
      </c>
      <c r="I2868" s="109" t="str">
        <f t="shared" si="134"/>
        <v/>
      </c>
      <c r="J2868" s="113"/>
      <c r="K2868" s="90"/>
      <c r="L2868" s="73"/>
      <c r="M2868" s="69" t="str">
        <f>IF(C2868&lt;&gt;"",DailyLog!$S$3,"")</f>
        <v/>
      </c>
      <c r="N2868" s="56" t="str">
        <f t="shared" si="133"/>
        <v/>
      </c>
      <c r="O2868" s="53" t="str">
        <f>IF($B2868&lt;&gt;"",IF(ISNUMBER(_xlfn.XMATCH($B2868,Language!$A$6:$E$6)),0,IF(ISNUMBER(_xlfn.XMATCH($B2868,Language!$A$29:$E$29)),'Lista de Prestatarios'!$B$3,VLOOKUP(B2868,'Lista de Prestatarios'!$A$2:$B$500,2,FALSE))),"")</f>
        <v/>
      </c>
      <c r="P2868" s="58" t="str">
        <f>IF(B2868&lt;&gt;"",IF(OR(D2868&gt;0,G2868&gt;0),COUNTIF($B$2:B2868,B2868),COUNTIFS($B$2:B2868,B2868,$E$2:E2868,"&gt;0")),"")</f>
        <v/>
      </c>
    </row>
    <row r="2869" spans="1:16" x14ac:dyDescent="0.35">
      <c r="A2869" s="51" t="str">
        <f t="shared" si="132"/>
        <v/>
      </c>
      <c r="B2869" s="99"/>
      <c r="C2869" s="4"/>
      <c r="D2869" s="14"/>
      <c r="E2869" s="14"/>
      <c r="F2869" s="14"/>
      <c r="G2869" s="82"/>
      <c r="H2869" s="107" t="str">
        <f>IF(B2869&lt;&gt;"",IF(OR(O2869=0,O2869=999),"",SUMIFS($E$2:E2869,$A$2:A2869,A2869)-SUMIFS($F$2:F2869,$A$2:A2869,A2869)),"")</f>
        <v/>
      </c>
      <c r="I2869" s="109" t="str">
        <f t="shared" si="134"/>
        <v/>
      </c>
      <c r="J2869" s="113"/>
      <c r="K2869" s="90"/>
      <c r="L2869" s="73"/>
      <c r="M2869" s="69" t="str">
        <f>IF(C2869&lt;&gt;"",DailyLog!$S$3,"")</f>
        <v/>
      </c>
      <c r="N2869" s="56" t="str">
        <f t="shared" si="133"/>
        <v/>
      </c>
      <c r="O2869" s="53" t="str">
        <f>IF($B2869&lt;&gt;"",IF(ISNUMBER(_xlfn.XMATCH($B2869,Language!$A$6:$E$6)),0,IF(ISNUMBER(_xlfn.XMATCH($B2869,Language!$A$29:$E$29)),'Lista de Prestatarios'!$B$3,VLOOKUP(B2869,'Lista de Prestatarios'!$A$2:$B$500,2,FALSE))),"")</f>
        <v/>
      </c>
      <c r="P2869" s="58" t="str">
        <f>IF(B2869&lt;&gt;"",IF(OR(D2869&gt;0,G2869&gt;0),COUNTIF($B$2:B2869,B2869),COUNTIFS($B$2:B2869,B2869,$E$2:E2869,"&gt;0")),"")</f>
        <v/>
      </c>
    </row>
    <row r="2870" spans="1:16" x14ac:dyDescent="0.35">
      <c r="A2870" s="51" t="str">
        <f t="shared" si="132"/>
        <v/>
      </c>
      <c r="B2870" s="99"/>
      <c r="C2870" s="4"/>
      <c r="D2870" s="14"/>
      <c r="E2870" s="14"/>
      <c r="F2870" s="14"/>
      <c r="G2870" s="82"/>
      <c r="H2870" s="107" t="str">
        <f>IF(B2870&lt;&gt;"",IF(OR(O2870=0,O2870=999),"",SUMIFS($E$2:E2870,$A$2:A2870,A2870)-SUMIFS($F$2:F2870,$A$2:A2870,A2870)),"")</f>
        <v/>
      </c>
      <c r="I2870" s="109" t="str">
        <f t="shared" si="134"/>
        <v/>
      </c>
      <c r="J2870" s="113"/>
      <c r="K2870" s="90"/>
      <c r="L2870" s="73"/>
      <c r="M2870" s="69" t="str">
        <f>IF(C2870&lt;&gt;"",DailyLog!$S$3,"")</f>
        <v/>
      </c>
      <c r="N2870" s="56" t="str">
        <f t="shared" si="133"/>
        <v/>
      </c>
      <c r="O2870" s="53" t="str">
        <f>IF($B2870&lt;&gt;"",IF(ISNUMBER(_xlfn.XMATCH($B2870,Language!$A$6:$E$6)),0,IF(ISNUMBER(_xlfn.XMATCH($B2870,Language!$A$29:$E$29)),'Lista de Prestatarios'!$B$3,VLOOKUP(B2870,'Lista de Prestatarios'!$A$2:$B$500,2,FALSE))),"")</f>
        <v/>
      </c>
      <c r="P2870" s="58" t="str">
        <f>IF(B2870&lt;&gt;"",IF(OR(D2870&gt;0,G2870&gt;0),COUNTIF($B$2:B2870,B2870),COUNTIFS($B$2:B2870,B2870,$E$2:E2870,"&gt;0")),"")</f>
        <v/>
      </c>
    </row>
    <row r="2871" spans="1:16" x14ac:dyDescent="0.35">
      <c r="A2871" s="51" t="str">
        <f t="shared" si="132"/>
        <v/>
      </c>
      <c r="B2871" s="99"/>
      <c r="C2871" s="4"/>
      <c r="D2871" s="14"/>
      <c r="E2871" s="14"/>
      <c r="F2871" s="14"/>
      <c r="G2871" s="82"/>
      <c r="H2871" s="107" t="str">
        <f>IF(B2871&lt;&gt;"",IF(OR(O2871=0,O2871=999),"",SUMIFS($E$2:E2871,$A$2:A2871,A2871)-SUMIFS($F$2:F2871,$A$2:A2871,A2871)),"")</f>
        <v/>
      </c>
      <c r="I2871" s="109" t="str">
        <f t="shared" si="134"/>
        <v/>
      </c>
      <c r="J2871" s="113"/>
      <c r="K2871" s="90"/>
      <c r="L2871" s="73"/>
      <c r="M2871" s="69" t="str">
        <f>IF(C2871&lt;&gt;"",DailyLog!$S$3,"")</f>
        <v/>
      </c>
      <c r="N2871" s="56" t="str">
        <f t="shared" si="133"/>
        <v/>
      </c>
      <c r="O2871" s="53" t="str">
        <f>IF($B2871&lt;&gt;"",IF(ISNUMBER(_xlfn.XMATCH($B2871,Language!$A$6:$E$6)),0,IF(ISNUMBER(_xlfn.XMATCH($B2871,Language!$A$29:$E$29)),'Lista de Prestatarios'!$B$3,VLOOKUP(B2871,'Lista de Prestatarios'!$A$2:$B$500,2,FALSE))),"")</f>
        <v/>
      </c>
      <c r="P2871" s="58" t="str">
        <f>IF(B2871&lt;&gt;"",IF(OR(D2871&gt;0,G2871&gt;0),COUNTIF($B$2:B2871,B2871),COUNTIFS($B$2:B2871,B2871,$E$2:E2871,"&gt;0")),"")</f>
        <v/>
      </c>
    </row>
    <row r="2872" spans="1:16" x14ac:dyDescent="0.35">
      <c r="A2872" s="51" t="str">
        <f t="shared" si="132"/>
        <v/>
      </c>
      <c r="B2872" s="99"/>
      <c r="C2872" s="4"/>
      <c r="D2872" s="14"/>
      <c r="E2872" s="14"/>
      <c r="F2872" s="14"/>
      <c r="G2872" s="82"/>
      <c r="H2872" s="107" t="str">
        <f>IF(B2872&lt;&gt;"",IF(OR(O2872=0,O2872=999),"",SUMIFS($E$2:E2872,$A$2:A2872,A2872)-SUMIFS($F$2:F2872,$A$2:A2872,A2872)),"")</f>
        <v/>
      </c>
      <c r="I2872" s="109" t="str">
        <f t="shared" si="134"/>
        <v/>
      </c>
      <c r="J2872" s="113"/>
      <c r="K2872" s="90"/>
      <c r="L2872" s="73"/>
      <c r="M2872" s="69" t="str">
        <f>IF(C2872&lt;&gt;"",DailyLog!$S$3,"")</f>
        <v/>
      </c>
      <c r="N2872" s="56" t="str">
        <f t="shared" si="133"/>
        <v/>
      </c>
      <c r="O2872" s="53" t="str">
        <f>IF($B2872&lt;&gt;"",IF(ISNUMBER(_xlfn.XMATCH($B2872,Language!$A$6:$E$6)),0,IF(ISNUMBER(_xlfn.XMATCH($B2872,Language!$A$29:$E$29)),'Lista de Prestatarios'!$B$3,VLOOKUP(B2872,'Lista de Prestatarios'!$A$2:$B$500,2,FALSE))),"")</f>
        <v/>
      </c>
      <c r="P2872" s="58" t="str">
        <f>IF(B2872&lt;&gt;"",IF(OR(D2872&gt;0,G2872&gt;0),COUNTIF($B$2:B2872,B2872),COUNTIFS($B$2:B2872,B2872,$E$2:E2872,"&gt;0")),"")</f>
        <v/>
      </c>
    </row>
    <row r="2873" spans="1:16" x14ac:dyDescent="0.35">
      <c r="A2873" s="51" t="str">
        <f t="shared" si="132"/>
        <v/>
      </c>
      <c r="B2873" s="99"/>
      <c r="C2873" s="4"/>
      <c r="D2873" s="14"/>
      <c r="E2873" s="14"/>
      <c r="F2873" s="14"/>
      <c r="G2873" s="82"/>
      <c r="H2873" s="107" t="str">
        <f>IF(B2873&lt;&gt;"",IF(OR(O2873=0,O2873=999),"",SUMIFS($E$2:E2873,$A$2:A2873,A2873)-SUMIFS($F$2:F2873,$A$2:A2873,A2873)),"")</f>
        <v/>
      </c>
      <c r="I2873" s="109" t="str">
        <f t="shared" si="134"/>
        <v/>
      </c>
      <c r="J2873" s="113"/>
      <c r="K2873" s="90"/>
      <c r="L2873" s="73"/>
      <c r="M2873" s="69" t="str">
        <f>IF(C2873&lt;&gt;"",DailyLog!$S$3,"")</f>
        <v/>
      </c>
      <c r="N2873" s="56" t="str">
        <f t="shared" si="133"/>
        <v/>
      </c>
      <c r="O2873" s="53" t="str">
        <f>IF($B2873&lt;&gt;"",IF(ISNUMBER(_xlfn.XMATCH($B2873,Language!$A$6:$E$6)),0,IF(ISNUMBER(_xlfn.XMATCH($B2873,Language!$A$29:$E$29)),'Lista de Prestatarios'!$B$3,VLOOKUP(B2873,'Lista de Prestatarios'!$A$2:$B$500,2,FALSE))),"")</f>
        <v/>
      </c>
      <c r="P2873" s="58" t="str">
        <f>IF(B2873&lt;&gt;"",IF(OR(D2873&gt;0,G2873&gt;0),COUNTIF($B$2:B2873,B2873),COUNTIFS($B$2:B2873,B2873,$E$2:E2873,"&gt;0")),"")</f>
        <v/>
      </c>
    </row>
    <row r="2874" spans="1:16" x14ac:dyDescent="0.35">
      <c r="A2874" s="51" t="str">
        <f t="shared" si="132"/>
        <v/>
      </c>
      <c r="B2874" s="99"/>
      <c r="C2874" s="4"/>
      <c r="D2874" s="14"/>
      <c r="E2874" s="14"/>
      <c r="F2874" s="14"/>
      <c r="G2874" s="82"/>
      <c r="H2874" s="107" t="str">
        <f>IF(B2874&lt;&gt;"",IF(OR(O2874=0,O2874=999),"",SUMIFS($E$2:E2874,$A$2:A2874,A2874)-SUMIFS($F$2:F2874,$A$2:A2874,A2874)),"")</f>
        <v/>
      </c>
      <c r="I2874" s="109" t="str">
        <f t="shared" si="134"/>
        <v/>
      </c>
      <c r="J2874" s="113"/>
      <c r="K2874" s="90"/>
      <c r="L2874" s="73"/>
      <c r="M2874" s="69" t="str">
        <f>IF(C2874&lt;&gt;"",DailyLog!$S$3,"")</f>
        <v/>
      </c>
      <c r="N2874" s="56" t="str">
        <f t="shared" si="133"/>
        <v/>
      </c>
      <c r="O2874" s="53" t="str">
        <f>IF($B2874&lt;&gt;"",IF(ISNUMBER(_xlfn.XMATCH($B2874,Language!$A$6:$E$6)),0,IF(ISNUMBER(_xlfn.XMATCH($B2874,Language!$A$29:$E$29)),'Lista de Prestatarios'!$B$3,VLOOKUP(B2874,'Lista de Prestatarios'!$A$2:$B$500,2,FALSE))),"")</f>
        <v/>
      </c>
      <c r="P2874" s="58" t="str">
        <f>IF(B2874&lt;&gt;"",IF(OR(D2874&gt;0,G2874&gt;0),COUNTIF($B$2:B2874,B2874),COUNTIFS($B$2:B2874,B2874,$E$2:E2874,"&gt;0")),"")</f>
        <v/>
      </c>
    </row>
    <row r="2875" spans="1:16" x14ac:dyDescent="0.35">
      <c r="A2875" s="51" t="str">
        <f t="shared" si="132"/>
        <v/>
      </c>
      <c r="B2875" s="99"/>
      <c r="C2875" s="4"/>
      <c r="D2875" s="14"/>
      <c r="E2875" s="14"/>
      <c r="F2875" s="14"/>
      <c r="G2875" s="82"/>
      <c r="H2875" s="107" t="str">
        <f>IF(B2875&lt;&gt;"",IF(OR(O2875=0,O2875=999),"",SUMIFS($E$2:E2875,$A$2:A2875,A2875)-SUMIFS($F$2:F2875,$A$2:A2875,A2875)),"")</f>
        <v/>
      </c>
      <c r="I2875" s="109" t="str">
        <f t="shared" si="134"/>
        <v/>
      </c>
      <c r="J2875" s="113"/>
      <c r="K2875" s="90"/>
      <c r="L2875" s="73"/>
      <c r="M2875" s="69" t="str">
        <f>IF(C2875&lt;&gt;"",DailyLog!$S$3,"")</f>
        <v/>
      </c>
      <c r="N2875" s="56" t="str">
        <f t="shared" si="133"/>
        <v/>
      </c>
      <c r="O2875" s="53" t="str">
        <f>IF($B2875&lt;&gt;"",IF(ISNUMBER(_xlfn.XMATCH($B2875,Language!$A$6:$E$6)),0,IF(ISNUMBER(_xlfn.XMATCH($B2875,Language!$A$29:$E$29)),'Lista de Prestatarios'!$B$3,VLOOKUP(B2875,'Lista de Prestatarios'!$A$2:$B$500,2,FALSE))),"")</f>
        <v/>
      </c>
      <c r="P2875" s="58" t="str">
        <f>IF(B2875&lt;&gt;"",IF(OR(D2875&gt;0,G2875&gt;0),COUNTIF($B$2:B2875,B2875),COUNTIFS($B$2:B2875,B2875,$E$2:E2875,"&gt;0")),"")</f>
        <v/>
      </c>
    </row>
    <row r="2876" spans="1:16" x14ac:dyDescent="0.35">
      <c r="A2876" s="51" t="str">
        <f t="shared" si="132"/>
        <v/>
      </c>
      <c r="B2876" s="99"/>
      <c r="C2876" s="4"/>
      <c r="D2876" s="14"/>
      <c r="E2876" s="14"/>
      <c r="F2876" s="14"/>
      <c r="G2876" s="82"/>
      <c r="H2876" s="107" t="str">
        <f>IF(B2876&lt;&gt;"",IF(OR(O2876=0,O2876=999),"",SUMIFS($E$2:E2876,$A$2:A2876,A2876)-SUMIFS($F$2:F2876,$A$2:A2876,A2876)),"")</f>
        <v/>
      </c>
      <c r="I2876" s="109" t="str">
        <f t="shared" si="134"/>
        <v/>
      </c>
      <c r="J2876" s="113"/>
      <c r="K2876" s="90"/>
      <c r="L2876" s="73"/>
      <c r="M2876" s="69" t="str">
        <f>IF(C2876&lt;&gt;"",DailyLog!$S$3,"")</f>
        <v/>
      </c>
      <c r="N2876" s="56" t="str">
        <f t="shared" si="133"/>
        <v/>
      </c>
      <c r="O2876" s="53" t="str">
        <f>IF($B2876&lt;&gt;"",IF(ISNUMBER(_xlfn.XMATCH($B2876,Language!$A$6:$E$6)),0,IF(ISNUMBER(_xlfn.XMATCH($B2876,Language!$A$29:$E$29)),'Lista de Prestatarios'!$B$3,VLOOKUP(B2876,'Lista de Prestatarios'!$A$2:$B$500,2,FALSE))),"")</f>
        <v/>
      </c>
      <c r="P2876" s="58" t="str">
        <f>IF(B2876&lt;&gt;"",IF(OR(D2876&gt;0,G2876&gt;0),COUNTIF($B$2:B2876,B2876),COUNTIFS($B$2:B2876,B2876,$E$2:E2876,"&gt;0")),"")</f>
        <v/>
      </c>
    </row>
    <row r="2877" spans="1:16" x14ac:dyDescent="0.35">
      <c r="A2877" s="51" t="str">
        <f t="shared" si="132"/>
        <v/>
      </c>
      <c r="B2877" s="99"/>
      <c r="C2877" s="4"/>
      <c r="D2877" s="14"/>
      <c r="E2877" s="14"/>
      <c r="F2877" s="14"/>
      <c r="G2877" s="82"/>
      <c r="H2877" s="107" t="str">
        <f>IF(B2877&lt;&gt;"",IF(OR(O2877=0,O2877=999),"",SUMIFS($E$2:E2877,$A$2:A2877,A2877)-SUMIFS($F$2:F2877,$A$2:A2877,A2877)),"")</f>
        <v/>
      </c>
      <c r="I2877" s="109" t="str">
        <f t="shared" si="134"/>
        <v/>
      </c>
      <c r="J2877" s="113"/>
      <c r="K2877" s="90"/>
      <c r="L2877" s="73"/>
      <c r="M2877" s="69" t="str">
        <f>IF(C2877&lt;&gt;"",DailyLog!$S$3,"")</f>
        <v/>
      </c>
      <c r="N2877" s="56" t="str">
        <f t="shared" si="133"/>
        <v/>
      </c>
      <c r="O2877" s="53" t="str">
        <f>IF($B2877&lt;&gt;"",IF(ISNUMBER(_xlfn.XMATCH($B2877,Language!$A$6:$E$6)),0,IF(ISNUMBER(_xlfn.XMATCH($B2877,Language!$A$29:$E$29)),'Lista de Prestatarios'!$B$3,VLOOKUP(B2877,'Lista de Prestatarios'!$A$2:$B$500,2,FALSE))),"")</f>
        <v/>
      </c>
      <c r="P2877" s="58" t="str">
        <f>IF(B2877&lt;&gt;"",IF(OR(D2877&gt;0,G2877&gt;0),COUNTIF($B$2:B2877,B2877),COUNTIFS($B$2:B2877,B2877,$E$2:E2877,"&gt;0")),"")</f>
        <v/>
      </c>
    </row>
    <row r="2878" spans="1:16" x14ac:dyDescent="0.35">
      <c r="A2878" s="51" t="str">
        <f t="shared" si="132"/>
        <v/>
      </c>
      <c r="B2878" s="99"/>
      <c r="C2878" s="4"/>
      <c r="D2878" s="14"/>
      <c r="E2878" s="14"/>
      <c r="F2878" s="14"/>
      <c r="G2878" s="82"/>
      <c r="H2878" s="107" t="str">
        <f>IF(B2878&lt;&gt;"",IF(OR(O2878=0,O2878=999),"",SUMIFS($E$2:E2878,$A$2:A2878,A2878)-SUMIFS($F$2:F2878,$A$2:A2878,A2878)),"")</f>
        <v/>
      </c>
      <c r="I2878" s="109" t="str">
        <f t="shared" si="134"/>
        <v/>
      </c>
      <c r="J2878" s="113"/>
      <c r="K2878" s="90"/>
      <c r="L2878" s="73"/>
      <c r="M2878" s="69" t="str">
        <f>IF(C2878&lt;&gt;"",DailyLog!$S$3,"")</f>
        <v/>
      </c>
      <c r="N2878" s="56" t="str">
        <f t="shared" si="133"/>
        <v/>
      </c>
      <c r="O2878" s="53" t="str">
        <f>IF($B2878&lt;&gt;"",IF(ISNUMBER(_xlfn.XMATCH($B2878,Language!$A$6:$E$6)),0,IF(ISNUMBER(_xlfn.XMATCH($B2878,Language!$A$29:$E$29)),'Lista de Prestatarios'!$B$3,VLOOKUP(B2878,'Lista de Prestatarios'!$A$2:$B$500,2,FALSE))),"")</f>
        <v/>
      </c>
      <c r="P2878" s="58" t="str">
        <f>IF(B2878&lt;&gt;"",IF(OR(D2878&gt;0,G2878&gt;0),COUNTIF($B$2:B2878,B2878),COUNTIFS($B$2:B2878,B2878,$E$2:E2878,"&gt;0")),"")</f>
        <v/>
      </c>
    </row>
    <row r="2879" spans="1:16" x14ac:dyDescent="0.35">
      <c r="A2879" s="51" t="str">
        <f t="shared" si="132"/>
        <v/>
      </c>
      <c r="B2879" s="99"/>
      <c r="C2879" s="4"/>
      <c r="D2879" s="14"/>
      <c r="E2879" s="14"/>
      <c r="F2879" s="14"/>
      <c r="G2879" s="82"/>
      <c r="H2879" s="107" t="str">
        <f>IF(B2879&lt;&gt;"",IF(OR(O2879=0,O2879=999),"",SUMIFS($E$2:E2879,$A$2:A2879,A2879)-SUMIFS($F$2:F2879,$A$2:A2879,A2879)),"")</f>
        <v/>
      </c>
      <c r="I2879" s="109" t="str">
        <f t="shared" si="134"/>
        <v/>
      </c>
      <c r="J2879" s="113"/>
      <c r="K2879" s="90"/>
      <c r="L2879" s="73"/>
      <c r="M2879" s="69" t="str">
        <f>IF(C2879&lt;&gt;"",DailyLog!$S$3,"")</f>
        <v/>
      </c>
      <c r="N2879" s="56" t="str">
        <f t="shared" si="133"/>
        <v/>
      </c>
      <c r="O2879" s="53" t="str">
        <f>IF($B2879&lt;&gt;"",IF(ISNUMBER(_xlfn.XMATCH($B2879,Language!$A$6:$E$6)),0,IF(ISNUMBER(_xlfn.XMATCH($B2879,Language!$A$29:$E$29)),'Lista de Prestatarios'!$B$3,VLOOKUP(B2879,'Lista de Prestatarios'!$A$2:$B$500,2,FALSE))),"")</f>
        <v/>
      </c>
      <c r="P2879" s="58" t="str">
        <f>IF(B2879&lt;&gt;"",IF(OR(D2879&gt;0,G2879&gt;0),COUNTIF($B$2:B2879,B2879),COUNTIFS($B$2:B2879,B2879,$E$2:E2879,"&gt;0")),"")</f>
        <v/>
      </c>
    </row>
    <row r="2880" spans="1:16" x14ac:dyDescent="0.35">
      <c r="A2880" s="51" t="str">
        <f t="shared" si="132"/>
        <v/>
      </c>
      <c r="B2880" s="99"/>
      <c r="C2880" s="4"/>
      <c r="D2880" s="14"/>
      <c r="E2880" s="14"/>
      <c r="F2880" s="14"/>
      <c r="G2880" s="82"/>
      <c r="H2880" s="107" t="str">
        <f>IF(B2880&lt;&gt;"",IF(OR(O2880=0,O2880=999),"",SUMIFS($E$2:E2880,$A$2:A2880,A2880)-SUMIFS($F$2:F2880,$A$2:A2880,A2880)),"")</f>
        <v/>
      </c>
      <c r="I2880" s="109" t="str">
        <f t="shared" si="134"/>
        <v/>
      </c>
      <c r="J2880" s="113"/>
      <c r="K2880" s="90"/>
      <c r="L2880" s="73"/>
      <c r="M2880" s="69" t="str">
        <f>IF(C2880&lt;&gt;"",DailyLog!$S$3,"")</f>
        <v/>
      </c>
      <c r="N2880" s="56" t="str">
        <f t="shared" si="133"/>
        <v/>
      </c>
      <c r="O2880" s="53" t="str">
        <f>IF($B2880&lt;&gt;"",IF(ISNUMBER(_xlfn.XMATCH($B2880,Language!$A$6:$E$6)),0,IF(ISNUMBER(_xlfn.XMATCH($B2880,Language!$A$29:$E$29)),'Lista de Prestatarios'!$B$3,VLOOKUP(B2880,'Lista de Prestatarios'!$A$2:$B$500,2,FALSE))),"")</f>
        <v/>
      </c>
      <c r="P2880" s="58" t="str">
        <f>IF(B2880&lt;&gt;"",IF(OR(D2880&gt;0,G2880&gt;0),COUNTIF($B$2:B2880,B2880),COUNTIFS($B$2:B2880,B2880,$E$2:E2880,"&gt;0")),"")</f>
        <v/>
      </c>
    </row>
    <row r="2881" spans="1:16" x14ac:dyDescent="0.35">
      <c r="A2881" s="51" t="str">
        <f t="shared" si="132"/>
        <v/>
      </c>
      <c r="B2881" s="99"/>
      <c r="C2881" s="4"/>
      <c r="D2881" s="14"/>
      <c r="E2881" s="14"/>
      <c r="F2881" s="14"/>
      <c r="G2881" s="82"/>
      <c r="H2881" s="107" t="str">
        <f>IF(B2881&lt;&gt;"",IF(OR(O2881=0,O2881=999),"",SUMIFS($E$2:E2881,$A$2:A2881,A2881)-SUMIFS($F$2:F2881,$A$2:A2881,A2881)),"")</f>
        <v/>
      </c>
      <c r="I2881" s="109" t="str">
        <f t="shared" si="134"/>
        <v/>
      </c>
      <c r="J2881" s="113"/>
      <c r="K2881" s="90"/>
      <c r="L2881" s="73"/>
      <c r="M2881" s="69" t="str">
        <f>IF(C2881&lt;&gt;"",DailyLog!$S$3,"")</f>
        <v/>
      </c>
      <c r="N2881" s="56" t="str">
        <f t="shared" si="133"/>
        <v/>
      </c>
      <c r="O2881" s="53" t="str">
        <f>IF($B2881&lt;&gt;"",IF(ISNUMBER(_xlfn.XMATCH($B2881,Language!$A$6:$E$6)),0,IF(ISNUMBER(_xlfn.XMATCH($B2881,Language!$A$29:$E$29)),'Lista de Prestatarios'!$B$3,VLOOKUP(B2881,'Lista de Prestatarios'!$A$2:$B$500,2,FALSE))),"")</f>
        <v/>
      </c>
      <c r="P2881" s="58" t="str">
        <f>IF(B2881&lt;&gt;"",IF(OR(D2881&gt;0,G2881&gt;0),COUNTIF($B$2:B2881,B2881),COUNTIFS($B$2:B2881,B2881,$E$2:E2881,"&gt;0")),"")</f>
        <v/>
      </c>
    </row>
    <row r="2882" spans="1:16" x14ac:dyDescent="0.35">
      <c r="A2882" s="51" t="str">
        <f t="shared" ref="A2882:A2945" si="135">IF(B2882&lt;&gt;"",O2882&amp;"."&amp;P2882,"")</f>
        <v/>
      </c>
      <c r="B2882" s="99"/>
      <c r="C2882" s="4"/>
      <c r="D2882" s="14"/>
      <c r="E2882" s="14"/>
      <c r="F2882" s="14"/>
      <c r="G2882" s="82"/>
      <c r="H2882" s="107" t="str">
        <f>IF(B2882&lt;&gt;"",IF(OR(O2882=0,O2882=999),"",SUMIFS($E$2:E2882,$A$2:A2882,A2882)-SUMIFS($F$2:F2882,$A$2:A2882,A2882)),"")</f>
        <v/>
      </c>
      <c r="I2882" s="109" t="str">
        <f t="shared" si="134"/>
        <v/>
      </c>
      <c r="J2882" s="113"/>
      <c r="K2882" s="90"/>
      <c r="L2882" s="73"/>
      <c r="M2882" s="69" t="str">
        <f>IF(C2882&lt;&gt;"",DailyLog!$S$3,"")</f>
        <v/>
      </c>
      <c r="N2882" s="56" t="str">
        <f t="shared" ref="N2882:N2945" si="136">IF(B2882&lt;&gt;"",COUNT(D2882:G2882),"")</f>
        <v/>
      </c>
      <c r="O2882" s="53" t="str">
        <f>IF($B2882&lt;&gt;"",IF(ISNUMBER(_xlfn.XMATCH($B2882,Language!$A$6:$E$6)),0,IF(ISNUMBER(_xlfn.XMATCH($B2882,Language!$A$29:$E$29)),'Lista de Prestatarios'!$B$3,VLOOKUP(B2882,'Lista de Prestatarios'!$A$2:$B$500,2,FALSE))),"")</f>
        <v/>
      </c>
      <c r="P2882" s="58" t="str">
        <f>IF(B2882&lt;&gt;"",IF(OR(D2882&gt;0,G2882&gt;0),COUNTIF($B$2:B2882,B2882),COUNTIFS($B$2:B2882,B2882,$E$2:E2882,"&gt;0")),"")</f>
        <v/>
      </c>
    </row>
    <row r="2883" spans="1:16" x14ac:dyDescent="0.35">
      <c r="A2883" s="51" t="str">
        <f t="shared" si="135"/>
        <v/>
      </c>
      <c r="B2883" s="99"/>
      <c r="C2883" s="4"/>
      <c r="D2883" s="14"/>
      <c r="E2883" s="14"/>
      <c r="F2883" s="14"/>
      <c r="G2883" s="82"/>
      <c r="H2883" s="107" t="str">
        <f>IF(B2883&lt;&gt;"",IF(OR(O2883=0,O2883=999),"",SUMIFS($E$2:E2883,$A$2:A2883,A2883)-SUMIFS($F$2:F2883,$A$2:A2883,A2883)),"")</f>
        <v/>
      </c>
      <c r="I2883" s="109" t="str">
        <f t="shared" si="134"/>
        <v/>
      </c>
      <c r="J2883" s="113"/>
      <c r="K2883" s="90"/>
      <c r="L2883" s="73"/>
      <c r="M2883" s="69" t="str">
        <f>IF(C2883&lt;&gt;"",DailyLog!$S$3,"")</f>
        <v/>
      </c>
      <c r="N2883" s="56" t="str">
        <f t="shared" si="136"/>
        <v/>
      </c>
      <c r="O2883" s="53" t="str">
        <f>IF($B2883&lt;&gt;"",IF(ISNUMBER(_xlfn.XMATCH($B2883,Language!$A$6:$E$6)),0,IF(ISNUMBER(_xlfn.XMATCH($B2883,Language!$A$29:$E$29)),'Lista de Prestatarios'!$B$3,VLOOKUP(B2883,'Lista de Prestatarios'!$A$2:$B$500,2,FALSE))),"")</f>
        <v/>
      </c>
      <c r="P2883" s="58" t="str">
        <f>IF(B2883&lt;&gt;"",IF(OR(D2883&gt;0,G2883&gt;0),COUNTIF($B$2:B2883,B2883),COUNTIFS($B$2:B2883,B2883,$E$2:E2883,"&gt;0")),"")</f>
        <v/>
      </c>
    </row>
    <row r="2884" spans="1:16" x14ac:dyDescent="0.35">
      <c r="A2884" s="51" t="str">
        <f t="shared" si="135"/>
        <v/>
      </c>
      <c r="B2884" s="99"/>
      <c r="C2884" s="4"/>
      <c r="D2884" s="14"/>
      <c r="E2884" s="14"/>
      <c r="F2884" s="14"/>
      <c r="G2884" s="82"/>
      <c r="H2884" s="107" t="str">
        <f>IF(B2884&lt;&gt;"",IF(OR(O2884=0,O2884=999),"",SUMIFS($E$2:E2884,$A$2:A2884,A2884)-SUMIFS($F$2:F2884,$A$2:A2884,A2884)),"")</f>
        <v/>
      </c>
      <c r="I2884" s="109" t="str">
        <f t="shared" ref="I2884:I2947" si="137">IF(B2884&lt;&gt;"",I2883+D2884-E2884+F2884-G2884,"")</f>
        <v/>
      </c>
      <c r="J2884" s="113"/>
      <c r="K2884" s="90"/>
      <c r="L2884" s="73"/>
      <c r="M2884" s="69" t="str">
        <f>IF(C2884&lt;&gt;"",DailyLog!$S$3,"")</f>
        <v/>
      </c>
      <c r="N2884" s="56" t="str">
        <f t="shared" si="136"/>
        <v/>
      </c>
      <c r="O2884" s="53" t="str">
        <f>IF($B2884&lt;&gt;"",IF(ISNUMBER(_xlfn.XMATCH($B2884,Language!$A$6:$E$6)),0,IF(ISNUMBER(_xlfn.XMATCH($B2884,Language!$A$29:$E$29)),'Lista de Prestatarios'!$B$3,VLOOKUP(B2884,'Lista de Prestatarios'!$A$2:$B$500,2,FALSE))),"")</f>
        <v/>
      </c>
      <c r="P2884" s="58" t="str">
        <f>IF(B2884&lt;&gt;"",IF(OR(D2884&gt;0,G2884&gt;0),COUNTIF($B$2:B2884,B2884),COUNTIFS($B$2:B2884,B2884,$E$2:E2884,"&gt;0")),"")</f>
        <v/>
      </c>
    </row>
    <row r="2885" spans="1:16" x14ac:dyDescent="0.35">
      <c r="A2885" s="51" t="str">
        <f t="shared" si="135"/>
        <v/>
      </c>
      <c r="B2885" s="99"/>
      <c r="C2885" s="4"/>
      <c r="D2885" s="14"/>
      <c r="E2885" s="14"/>
      <c r="F2885" s="14"/>
      <c r="G2885" s="82"/>
      <c r="H2885" s="107" t="str">
        <f>IF(B2885&lt;&gt;"",IF(OR(O2885=0,O2885=999),"",SUMIFS($E$2:E2885,$A$2:A2885,A2885)-SUMIFS($F$2:F2885,$A$2:A2885,A2885)),"")</f>
        <v/>
      </c>
      <c r="I2885" s="109" t="str">
        <f t="shared" si="137"/>
        <v/>
      </c>
      <c r="J2885" s="113"/>
      <c r="K2885" s="90"/>
      <c r="L2885" s="73"/>
      <c r="M2885" s="69" t="str">
        <f>IF(C2885&lt;&gt;"",DailyLog!$S$3,"")</f>
        <v/>
      </c>
      <c r="N2885" s="56" t="str">
        <f t="shared" si="136"/>
        <v/>
      </c>
      <c r="O2885" s="53" t="str">
        <f>IF($B2885&lt;&gt;"",IF(ISNUMBER(_xlfn.XMATCH($B2885,Language!$A$6:$E$6)),0,IF(ISNUMBER(_xlfn.XMATCH($B2885,Language!$A$29:$E$29)),'Lista de Prestatarios'!$B$3,VLOOKUP(B2885,'Lista de Prestatarios'!$A$2:$B$500,2,FALSE))),"")</f>
        <v/>
      </c>
      <c r="P2885" s="58" t="str">
        <f>IF(B2885&lt;&gt;"",IF(OR(D2885&gt;0,G2885&gt;0),COUNTIF($B$2:B2885,B2885),COUNTIFS($B$2:B2885,B2885,$E$2:E2885,"&gt;0")),"")</f>
        <v/>
      </c>
    </row>
    <row r="2886" spans="1:16" x14ac:dyDescent="0.35">
      <c r="A2886" s="51" t="str">
        <f t="shared" si="135"/>
        <v/>
      </c>
      <c r="B2886" s="99"/>
      <c r="C2886" s="4"/>
      <c r="D2886" s="14"/>
      <c r="E2886" s="14"/>
      <c r="F2886" s="14"/>
      <c r="G2886" s="82"/>
      <c r="H2886" s="107" t="str">
        <f>IF(B2886&lt;&gt;"",IF(OR(O2886=0,O2886=999),"",SUMIFS($E$2:E2886,$A$2:A2886,A2886)-SUMIFS($F$2:F2886,$A$2:A2886,A2886)),"")</f>
        <v/>
      </c>
      <c r="I2886" s="109" t="str">
        <f t="shared" si="137"/>
        <v/>
      </c>
      <c r="J2886" s="113"/>
      <c r="K2886" s="90"/>
      <c r="L2886" s="73"/>
      <c r="M2886" s="69" t="str">
        <f>IF(C2886&lt;&gt;"",DailyLog!$S$3,"")</f>
        <v/>
      </c>
      <c r="N2886" s="56" t="str">
        <f t="shared" si="136"/>
        <v/>
      </c>
      <c r="O2886" s="53" t="str">
        <f>IF($B2886&lt;&gt;"",IF(ISNUMBER(_xlfn.XMATCH($B2886,Language!$A$6:$E$6)),0,IF(ISNUMBER(_xlfn.XMATCH($B2886,Language!$A$29:$E$29)),'Lista de Prestatarios'!$B$3,VLOOKUP(B2886,'Lista de Prestatarios'!$A$2:$B$500,2,FALSE))),"")</f>
        <v/>
      </c>
      <c r="P2886" s="58" t="str">
        <f>IF(B2886&lt;&gt;"",IF(OR(D2886&gt;0,G2886&gt;0),COUNTIF($B$2:B2886,B2886),COUNTIFS($B$2:B2886,B2886,$E$2:E2886,"&gt;0")),"")</f>
        <v/>
      </c>
    </row>
    <row r="2887" spans="1:16" x14ac:dyDescent="0.35">
      <c r="A2887" s="51" t="str">
        <f t="shared" si="135"/>
        <v/>
      </c>
      <c r="B2887" s="99"/>
      <c r="C2887" s="4"/>
      <c r="D2887" s="14"/>
      <c r="E2887" s="14"/>
      <c r="F2887" s="14"/>
      <c r="G2887" s="82"/>
      <c r="H2887" s="107" t="str">
        <f>IF(B2887&lt;&gt;"",IF(OR(O2887=0,O2887=999),"",SUMIFS($E$2:E2887,$A$2:A2887,A2887)-SUMIFS($F$2:F2887,$A$2:A2887,A2887)),"")</f>
        <v/>
      </c>
      <c r="I2887" s="109" t="str">
        <f t="shared" si="137"/>
        <v/>
      </c>
      <c r="J2887" s="113"/>
      <c r="K2887" s="90"/>
      <c r="L2887" s="73"/>
      <c r="M2887" s="69" t="str">
        <f>IF(C2887&lt;&gt;"",DailyLog!$S$3,"")</f>
        <v/>
      </c>
      <c r="N2887" s="56" t="str">
        <f t="shared" si="136"/>
        <v/>
      </c>
      <c r="O2887" s="53" t="str">
        <f>IF($B2887&lt;&gt;"",IF(ISNUMBER(_xlfn.XMATCH($B2887,Language!$A$6:$E$6)),0,IF(ISNUMBER(_xlfn.XMATCH($B2887,Language!$A$29:$E$29)),'Lista de Prestatarios'!$B$3,VLOOKUP(B2887,'Lista de Prestatarios'!$A$2:$B$500,2,FALSE))),"")</f>
        <v/>
      </c>
      <c r="P2887" s="58" t="str">
        <f>IF(B2887&lt;&gt;"",IF(OR(D2887&gt;0,G2887&gt;0),COUNTIF($B$2:B2887,B2887),COUNTIFS($B$2:B2887,B2887,$E$2:E2887,"&gt;0")),"")</f>
        <v/>
      </c>
    </row>
    <row r="2888" spans="1:16" x14ac:dyDescent="0.35">
      <c r="A2888" s="51" t="str">
        <f t="shared" si="135"/>
        <v/>
      </c>
      <c r="B2888" s="99"/>
      <c r="C2888" s="4"/>
      <c r="D2888" s="14"/>
      <c r="E2888" s="14"/>
      <c r="F2888" s="14"/>
      <c r="G2888" s="82"/>
      <c r="H2888" s="107" t="str">
        <f>IF(B2888&lt;&gt;"",IF(OR(O2888=0,O2888=999),"",SUMIFS($E$2:E2888,$A$2:A2888,A2888)-SUMIFS($F$2:F2888,$A$2:A2888,A2888)),"")</f>
        <v/>
      </c>
      <c r="I2888" s="109" t="str">
        <f t="shared" si="137"/>
        <v/>
      </c>
      <c r="J2888" s="113"/>
      <c r="K2888" s="90"/>
      <c r="L2888" s="73"/>
      <c r="M2888" s="69" t="str">
        <f>IF(C2888&lt;&gt;"",DailyLog!$S$3,"")</f>
        <v/>
      </c>
      <c r="N2888" s="56" t="str">
        <f t="shared" si="136"/>
        <v/>
      </c>
      <c r="O2888" s="53" t="str">
        <f>IF($B2888&lt;&gt;"",IF(ISNUMBER(_xlfn.XMATCH($B2888,Language!$A$6:$E$6)),0,IF(ISNUMBER(_xlfn.XMATCH($B2888,Language!$A$29:$E$29)),'Lista de Prestatarios'!$B$3,VLOOKUP(B2888,'Lista de Prestatarios'!$A$2:$B$500,2,FALSE))),"")</f>
        <v/>
      </c>
      <c r="P2888" s="58" t="str">
        <f>IF(B2888&lt;&gt;"",IF(OR(D2888&gt;0,G2888&gt;0),COUNTIF($B$2:B2888,B2888),COUNTIFS($B$2:B2888,B2888,$E$2:E2888,"&gt;0")),"")</f>
        <v/>
      </c>
    </row>
    <row r="2889" spans="1:16" x14ac:dyDescent="0.35">
      <c r="A2889" s="51" t="str">
        <f t="shared" si="135"/>
        <v/>
      </c>
      <c r="B2889" s="99"/>
      <c r="C2889" s="4"/>
      <c r="D2889" s="14"/>
      <c r="E2889" s="14"/>
      <c r="F2889" s="14"/>
      <c r="G2889" s="82"/>
      <c r="H2889" s="107" t="str">
        <f>IF(B2889&lt;&gt;"",IF(OR(O2889=0,O2889=999),"",SUMIFS($E$2:E2889,$A$2:A2889,A2889)-SUMIFS($F$2:F2889,$A$2:A2889,A2889)),"")</f>
        <v/>
      </c>
      <c r="I2889" s="109" t="str">
        <f t="shared" si="137"/>
        <v/>
      </c>
      <c r="J2889" s="113"/>
      <c r="K2889" s="90"/>
      <c r="L2889" s="73"/>
      <c r="M2889" s="69" t="str">
        <f>IF(C2889&lt;&gt;"",DailyLog!$S$3,"")</f>
        <v/>
      </c>
      <c r="N2889" s="56" t="str">
        <f t="shared" si="136"/>
        <v/>
      </c>
      <c r="O2889" s="53" t="str">
        <f>IF($B2889&lt;&gt;"",IF(ISNUMBER(_xlfn.XMATCH($B2889,Language!$A$6:$E$6)),0,IF(ISNUMBER(_xlfn.XMATCH($B2889,Language!$A$29:$E$29)),'Lista de Prestatarios'!$B$3,VLOOKUP(B2889,'Lista de Prestatarios'!$A$2:$B$500,2,FALSE))),"")</f>
        <v/>
      </c>
      <c r="P2889" s="58" t="str">
        <f>IF(B2889&lt;&gt;"",IF(OR(D2889&gt;0,G2889&gt;0),COUNTIF($B$2:B2889,B2889),COUNTIFS($B$2:B2889,B2889,$E$2:E2889,"&gt;0")),"")</f>
        <v/>
      </c>
    </row>
    <row r="2890" spans="1:16" x14ac:dyDescent="0.35">
      <c r="A2890" s="51" t="str">
        <f t="shared" si="135"/>
        <v/>
      </c>
      <c r="B2890" s="99"/>
      <c r="C2890" s="4"/>
      <c r="D2890" s="14"/>
      <c r="E2890" s="14"/>
      <c r="F2890" s="14"/>
      <c r="G2890" s="82"/>
      <c r="H2890" s="107" t="str">
        <f>IF(B2890&lt;&gt;"",IF(OR(O2890=0,O2890=999),"",SUMIFS($E$2:E2890,$A$2:A2890,A2890)-SUMIFS($F$2:F2890,$A$2:A2890,A2890)),"")</f>
        <v/>
      </c>
      <c r="I2890" s="109" t="str">
        <f t="shared" si="137"/>
        <v/>
      </c>
      <c r="J2890" s="113"/>
      <c r="K2890" s="90"/>
      <c r="L2890" s="73"/>
      <c r="M2890" s="69" t="str">
        <f>IF(C2890&lt;&gt;"",DailyLog!$S$3,"")</f>
        <v/>
      </c>
      <c r="N2890" s="56" t="str">
        <f t="shared" si="136"/>
        <v/>
      </c>
      <c r="O2890" s="53" t="str">
        <f>IF($B2890&lt;&gt;"",IF(ISNUMBER(_xlfn.XMATCH($B2890,Language!$A$6:$E$6)),0,IF(ISNUMBER(_xlfn.XMATCH($B2890,Language!$A$29:$E$29)),'Lista de Prestatarios'!$B$3,VLOOKUP(B2890,'Lista de Prestatarios'!$A$2:$B$500,2,FALSE))),"")</f>
        <v/>
      </c>
      <c r="P2890" s="58" t="str">
        <f>IF(B2890&lt;&gt;"",IF(OR(D2890&gt;0,G2890&gt;0),COUNTIF($B$2:B2890,B2890),COUNTIFS($B$2:B2890,B2890,$E$2:E2890,"&gt;0")),"")</f>
        <v/>
      </c>
    </row>
    <row r="2891" spans="1:16" x14ac:dyDescent="0.35">
      <c r="A2891" s="51" t="str">
        <f t="shared" si="135"/>
        <v/>
      </c>
      <c r="B2891" s="99"/>
      <c r="C2891" s="4"/>
      <c r="D2891" s="14"/>
      <c r="E2891" s="14"/>
      <c r="F2891" s="14"/>
      <c r="G2891" s="82"/>
      <c r="H2891" s="107" t="str">
        <f>IF(B2891&lt;&gt;"",IF(OR(O2891=0,O2891=999),"",SUMIFS($E$2:E2891,$A$2:A2891,A2891)-SUMIFS($F$2:F2891,$A$2:A2891,A2891)),"")</f>
        <v/>
      </c>
      <c r="I2891" s="109" t="str">
        <f t="shared" si="137"/>
        <v/>
      </c>
      <c r="J2891" s="113"/>
      <c r="K2891" s="90"/>
      <c r="L2891" s="73"/>
      <c r="M2891" s="69" t="str">
        <f>IF(C2891&lt;&gt;"",DailyLog!$S$3,"")</f>
        <v/>
      </c>
      <c r="N2891" s="56" t="str">
        <f t="shared" si="136"/>
        <v/>
      </c>
      <c r="O2891" s="53" t="str">
        <f>IF($B2891&lt;&gt;"",IF(ISNUMBER(_xlfn.XMATCH($B2891,Language!$A$6:$E$6)),0,IF(ISNUMBER(_xlfn.XMATCH($B2891,Language!$A$29:$E$29)),'Lista de Prestatarios'!$B$3,VLOOKUP(B2891,'Lista de Prestatarios'!$A$2:$B$500,2,FALSE))),"")</f>
        <v/>
      </c>
      <c r="P2891" s="58" t="str">
        <f>IF(B2891&lt;&gt;"",IF(OR(D2891&gt;0,G2891&gt;0),COUNTIF($B$2:B2891,B2891),COUNTIFS($B$2:B2891,B2891,$E$2:E2891,"&gt;0")),"")</f>
        <v/>
      </c>
    </row>
    <row r="2892" spans="1:16" x14ac:dyDescent="0.35">
      <c r="A2892" s="51" t="str">
        <f t="shared" si="135"/>
        <v/>
      </c>
      <c r="B2892" s="99"/>
      <c r="C2892" s="4"/>
      <c r="D2892" s="14"/>
      <c r="E2892" s="14"/>
      <c r="F2892" s="14"/>
      <c r="G2892" s="82"/>
      <c r="H2892" s="107" t="str">
        <f>IF(B2892&lt;&gt;"",IF(OR(O2892=0,O2892=999),"",SUMIFS($E$2:E2892,$A$2:A2892,A2892)-SUMIFS($F$2:F2892,$A$2:A2892,A2892)),"")</f>
        <v/>
      </c>
      <c r="I2892" s="109" t="str">
        <f t="shared" si="137"/>
        <v/>
      </c>
      <c r="J2892" s="113"/>
      <c r="K2892" s="90"/>
      <c r="L2892" s="73"/>
      <c r="M2892" s="69" t="str">
        <f>IF(C2892&lt;&gt;"",DailyLog!$S$3,"")</f>
        <v/>
      </c>
      <c r="N2892" s="56" t="str">
        <f t="shared" si="136"/>
        <v/>
      </c>
      <c r="O2892" s="53" t="str">
        <f>IF($B2892&lt;&gt;"",IF(ISNUMBER(_xlfn.XMATCH($B2892,Language!$A$6:$E$6)),0,IF(ISNUMBER(_xlfn.XMATCH($B2892,Language!$A$29:$E$29)),'Lista de Prestatarios'!$B$3,VLOOKUP(B2892,'Lista de Prestatarios'!$A$2:$B$500,2,FALSE))),"")</f>
        <v/>
      </c>
      <c r="P2892" s="58" t="str">
        <f>IF(B2892&lt;&gt;"",IF(OR(D2892&gt;0,G2892&gt;0),COUNTIF($B$2:B2892,B2892),COUNTIFS($B$2:B2892,B2892,$E$2:E2892,"&gt;0")),"")</f>
        <v/>
      </c>
    </row>
    <row r="2893" spans="1:16" x14ac:dyDescent="0.35">
      <c r="A2893" s="51" t="str">
        <f t="shared" si="135"/>
        <v/>
      </c>
      <c r="B2893" s="99"/>
      <c r="C2893" s="4"/>
      <c r="D2893" s="14"/>
      <c r="E2893" s="14"/>
      <c r="F2893" s="14"/>
      <c r="G2893" s="82"/>
      <c r="H2893" s="107" t="str">
        <f>IF(B2893&lt;&gt;"",IF(OR(O2893=0,O2893=999),"",SUMIFS($E$2:E2893,$A$2:A2893,A2893)-SUMIFS($F$2:F2893,$A$2:A2893,A2893)),"")</f>
        <v/>
      </c>
      <c r="I2893" s="109" t="str">
        <f t="shared" si="137"/>
        <v/>
      </c>
      <c r="J2893" s="113"/>
      <c r="K2893" s="90"/>
      <c r="L2893" s="73"/>
      <c r="M2893" s="69" t="str">
        <f>IF(C2893&lt;&gt;"",DailyLog!$S$3,"")</f>
        <v/>
      </c>
      <c r="N2893" s="56" t="str">
        <f t="shared" si="136"/>
        <v/>
      </c>
      <c r="O2893" s="53" t="str">
        <f>IF($B2893&lt;&gt;"",IF(ISNUMBER(_xlfn.XMATCH($B2893,Language!$A$6:$E$6)),0,IF(ISNUMBER(_xlfn.XMATCH($B2893,Language!$A$29:$E$29)),'Lista de Prestatarios'!$B$3,VLOOKUP(B2893,'Lista de Prestatarios'!$A$2:$B$500,2,FALSE))),"")</f>
        <v/>
      </c>
      <c r="P2893" s="58" t="str">
        <f>IF(B2893&lt;&gt;"",IF(OR(D2893&gt;0,G2893&gt;0),COUNTIF($B$2:B2893,B2893),COUNTIFS($B$2:B2893,B2893,$E$2:E2893,"&gt;0")),"")</f>
        <v/>
      </c>
    </row>
    <row r="2894" spans="1:16" x14ac:dyDescent="0.35">
      <c r="A2894" s="51" t="str">
        <f t="shared" si="135"/>
        <v/>
      </c>
      <c r="B2894" s="99"/>
      <c r="C2894" s="4"/>
      <c r="D2894" s="14"/>
      <c r="E2894" s="14"/>
      <c r="F2894" s="14"/>
      <c r="G2894" s="82"/>
      <c r="H2894" s="107" t="str">
        <f>IF(B2894&lt;&gt;"",IF(OR(O2894=0,O2894=999),"",SUMIFS($E$2:E2894,$A$2:A2894,A2894)-SUMIFS($F$2:F2894,$A$2:A2894,A2894)),"")</f>
        <v/>
      </c>
      <c r="I2894" s="109" t="str">
        <f t="shared" si="137"/>
        <v/>
      </c>
      <c r="J2894" s="113"/>
      <c r="K2894" s="90"/>
      <c r="L2894" s="73"/>
      <c r="M2894" s="69" t="str">
        <f>IF(C2894&lt;&gt;"",DailyLog!$S$3,"")</f>
        <v/>
      </c>
      <c r="N2894" s="56" t="str">
        <f t="shared" si="136"/>
        <v/>
      </c>
      <c r="O2894" s="53" t="str">
        <f>IF($B2894&lt;&gt;"",IF(ISNUMBER(_xlfn.XMATCH($B2894,Language!$A$6:$E$6)),0,IF(ISNUMBER(_xlfn.XMATCH($B2894,Language!$A$29:$E$29)),'Lista de Prestatarios'!$B$3,VLOOKUP(B2894,'Lista de Prestatarios'!$A$2:$B$500,2,FALSE))),"")</f>
        <v/>
      </c>
      <c r="P2894" s="58" t="str">
        <f>IF(B2894&lt;&gt;"",IF(OR(D2894&gt;0,G2894&gt;0),COUNTIF($B$2:B2894,B2894),COUNTIFS($B$2:B2894,B2894,$E$2:E2894,"&gt;0")),"")</f>
        <v/>
      </c>
    </row>
    <row r="2895" spans="1:16" x14ac:dyDescent="0.35">
      <c r="A2895" s="51" t="str">
        <f t="shared" si="135"/>
        <v/>
      </c>
      <c r="B2895" s="99"/>
      <c r="C2895" s="4"/>
      <c r="D2895" s="14"/>
      <c r="E2895" s="14"/>
      <c r="F2895" s="14"/>
      <c r="G2895" s="82"/>
      <c r="H2895" s="107" t="str">
        <f>IF(B2895&lt;&gt;"",IF(OR(O2895=0,O2895=999),"",SUMIFS($E$2:E2895,$A$2:A2895,A2895)-SUMIFS($F$2:F2895,$A$2:A2895,A2895)),"")</f>
        <v/>
      </c>
      <c r="I2895" s="109" t="str">
        <f t="shared" si="137"/>
        <v/>
      </c>
      <c r="J2895" s="113"/>
      <c r="K2895" s="90"/>
      <c r="L2895" s="73"/>
      <c r="M2895" s="69" t="str">
        <f>IF(C2895&lt;&gt;"",DailyLog!$S$3,"")</f>
        <v/>
      </c>
      <c r="N2895" s="56" t="str">
        <f t="shared" si="136"/>
        <v/>
      </c>
      <c r="O2895" s="53" t="str">
        <f>IF($B2895&lt;&gt;"",IF(ISNUMBER(_xlfn.XMATCH($B2895,Language!$A$6:$E$6)),0,IF(ISNUMBER(_xlfn.XMATCH($B2895,Language!$A$29:$E$29)),'Lista de Prestatarios'!$B$3,VLOOKUP(B2895,'Lista de Prestatarios'!$A$2:$B$500,2,FALSE))),"")</f>
        <v/>
      </c>
      <c r="P2895" s="58" t="str">
        <f>IF(B2895&lt;&gt;"",IF(OR(D2895&gt;0,G2895&gt;0),COUNTIF($B$2:B2895,B2895),COUNTIFS($B$2:B2895,B2895,$E$2:E2895,"&gt;0")),"")</f>
        <v/>
      </c>
    </row>
    <row r="2896" spans="1:16" x14ac:dyDescent="0.35">
      <c r="A2896" s="51" t="str">
        <f t="shared" si="135"/>
        <v/>
      </c>
      <c r="B2896" s="99"/>
      <c r="C2896" s="4"/>
      <c r="D2896" s="14"/>
      <c r="E2896" s="14"/>
      <c r="F2896" s="14"/>
      <c r="G2896" s="82"/>
      <c r="H2896" s="107" t="str">
        <f>IF(B2896&lt;&gt;"",IF(OR(O2896=0,O2896=999),"",SUMIFS($E$2:E2896,$A$2:A2896,A2896)-SUMIFS($F$2:F2896,$A$2:A2896,A2896)),"")</f>
        <v/>
      </c>
      <c r="I2896" s="109" t="str">
        <f t="shared" si="137"/>
        <v/>
      </c>
      <c r="J2896" s="113"/>
      <c r="K2896" s="90"/>
      <c r="L2896" s="73"/>
      <c r="M2896" s="69" t="str">
        <f>IF(C2896&lt;&gt;"",DailyLog!$S$3,"")</f>
        <v/>
      </c>
      <c r="N2896" s="56" t="str">
        <f t="shared" si="136"/>
        <v/>
      </c>
      <c r="O2896" s="53" t="str">
        <f>IF($B2896&lt;&gt;"",IF(ISNUMBER(_xlfn.XMATCH($B2896,Language!$A$6:$E$6)),0,IF(ISNUMBER(_xlfn.XMATCH($B2896,Language!$A$29:$E$29)),'Lista de Prestatarios'!$B$3,VLOOKUP(B2896,'Lista de Prestatarios'!$A$2:$B$500,2,FALSE))),"")</f>
        <v/>
      </c>
      <c r="P2896" s="58" t="str">
        <f>IF(B2896&lt;&gt;"",IF(OR(D2896&gt;0,G2896&gt;0),COUNTIF($B$2:B2896,B2896),COUNTIFS($B$2:B2896,B2896,$E$2:E2896,"&gt;0")),"")</f>
        <v/>
      </c>
    </row>
    <row r="2897" spans="1:16" x14ac:dyDescent="0.35">
      <c r="A2897" s="51" t="str">
        <f t="shared" si="135"/>
        <v/>
      </c>
      <c r="B2897" s="99"/>
      <c r="C2897" s="4"/>
      <c r="D2897" s="14"/>
      <c r="E2897" s="14"/>
      <c r="F2897" s="14"/>
      <c r="G2897" s="82"/>
      <c r="H2897" s="107" t="str">
        <f>IF(B2897&lt;&gt;"",IF(OR(O2897=0,O2897=999),"",SUMIFS($E$2:E2897,$A$2:A2897,A2897)-SUMIFS($F$2:F2897,$A$2:A2897,A2897)),"")</f>
        <v/>
      </c>
      <c r="I2897" s="109" t="str">
        <f t="shared" si="137"/>
        <v/>
      </c>
      <c r="J2897" s="113"/>
      <c r="K2897" s="90"/>
      <c r="L2897" s="73"/>
      <c r="M2897" s="69" t="str">
        <f>IF(C2897&lt;&gt;"",DailyLog!$S$3,"")</f>
        <v/>
      </c>
      <c r="N2897" s="56" t="str">
        <f t="shared" si="136"/>
        <v/>
      </c>
      <c r="O2897" s="53" t="str">
        <f>IF($B2897&lt;&gt;"",IF(ISNUMBER(_xlfn.XMATCH($B2897,Language!$A$6:$E$6)),0,IF(ISNUMBER(_xlfn.XMATCH($B2897,Language!$A$29:$E$29)),'Lista de Prestatarios'!$B$3,VLOOKUP(B2897,'Lista de Prestatarios'!$A$2:$B$500,2,FALSE))),"")</f>
        <v/>
      </c>
      <c r="P2897" s="58" t="str">
        <f>IF(B2897&lt;&gt;"",IF(OR(D2897&gt;0,G2897&gt;0),COUNTIF($B$2:B2897,B2897),COUNTIFS($B$2:B2897,B2897,$E$2:E2897,"&gt;0")),"")</f>
        <v/>
      </c>
    </row>
    <row r="2898" spans="1:16" x14ac:dyDescent="0.35">
      <c r="A2898" s="51" t="str">
        <f t="shared" si="135"/>
        <v/>
      </c>
      <c r="B2898" s="99"/>
      <c r="C2898" s="4"/>
      <c r="D2898" s="14"/>
      <c r="E2898" s="14"/>
      <c r="F2898" s="14"/>
      <c r="G2898" s="82"/>
      <c r="H2898" s="107" t="str">
        <f>IF(B2898&lt;&gt;"",IF(OR(O2898=0,O2898=999),"",SUMIFS($E$2:E2898,$A$2:A2898,A2898)-SUMIFS($F$2:F2898,$A$2:A2898,A2898)),"")</f>
        <v/>
      </c>
      <c r="I2898" s="109" t="str">
        <f t="shared" si="137"/>
        <v/>
      </c>
      <c r="J2898" s="113"/>
      <c r="K2898" s="90"/>
      <c r="L2898" s="73"/>
      <c r="M2898" s="69" t="str">
        <f>IF(C2898&lt;&gt;"",DailyLog!$S$3,"")</f>
        <v/>
      </c>
      <c r="N2898" s="56" t="str">
        <f t="shared" si="136"/>
        <v/>
      </c>
      <c r="O2898" s="53" t="str">
        <f>IF($B2898&lt;&gt;"",IF(ISNUMBER(_xlfn.XMATCH($B2898,Language!$A$6:$E$6)),0,IF(ISNUMBER(_xlfn.XMATCH($B2898,Language!$A$29:$E$29)),'Lista de Prestatarios'!$B$3,VLOOKUP(B2898,'Lista de Prestatarios'!$A$2:$B$500,2,FALSE))),"")</f>
        <v/>
      </c>
      <c r="P2898" s="58" t="str">
        <f>IF(B2898&lt;&gt;"",IF(OR(D2898&gt;0,G2898&gt;0),COUNTIF($B$2:B2898,B2898),COUNTIFS($B$2:B2898,B2898,$E$2:E2898,"&gt;0")),"")</f>
        <v/>
      </c>
    </row>
    <row r="2899" spans="1:16" x14ac:dyDescent="0.35">
      <c r="A2899" s="51" t="str">
        <f t="shared" si="135"/>
        <v/>
      </c>
      <c r="B2899" s="99"/>
      <c r="C2899" s="4"/>
      <c r="D2899" s="14"/>
      <c r="E2899" s="14"/>
      <c r="F2899" s="14"/>
      <c r="G2899" s="82"/>
      <c r="H2899" s="107" t="str">
        <f>IF(B2899&lt;&gt;"",IF(OR(O2899=0,O2899=999),"",SUMIFS($E$2:E2899,$A$2:A2899,A2899)-SUMIFS($F$2:F2899,$A$2:A2899,A2899)),"")</f>
        <v/>
      </c>
      <c r="I2899" s="109" t="str">
        <f t="shared" si="137"/>
        <v/>
      </c>
      <c r="J2899" s="113"/>
      <c r="K2899" s="90"/>
      <c r="L2899" s="73"/>
      <c r="M2899" s="69" t="str">
        <f>IF(C2899&lt;&gt;"",DailyLog!$S$3,"")</f>
        <v/>
      </c>
      <c r="N2899" s="56" t="str">
        <f t="shared" si="136"/>
        <v/>
      </c>
      <c r="O2899" s="53" t="str">
        <f>IF($B2899&lt;&gt;"",IF(ISNUMBER(_xlfn.XMATCH($B2899,Language!$A$6:$E$6)),0,IF(ISNUMBER(_xlfn.XMATCH($B2899,Language!$A$29:$E$29)),'Lista de Prestatarios'!$B$3,VLOOKUP(B2899,'Lista de Prestatarios'!$A$2:$B$500,2,FALSE))),"")</f>
        <v/>
      </c>
      <c r="P2899" s="58" t="str">
        <f>IF(B2899&lt;&gt;"",IF(OR(D2899&gt;0,G2899&gt;0),COUNTIF($B$2:B2899,B2899),COUNTIFS($B$2:B2899,B2899,$E$2:E2899,"&gt;0")),"")</f>
        <v/>
      </c>
    </row>
    <row r="2900" spans="1:16" x14ac:dyDescent="0.35">
      <c r="A2900" s="51" t="str">
        <f t="shared" si="135"/>
        <v/>
      </c>
      <c r="B2900" s="99"/>
      <c r="C2900" s="4"/>
      <c r="D2900" s="14"/>
      <c r="E2900" s="14"/>
      <c r="F2900" s="14"/>
      <c r="G2900" s="82"/>
      <c r="H2900" s="107" t="str">
        <f>IF(B2900&lt;&gt;"",IF(OR(O2900=0,O2900=999),"",SUMIFS($E$2:E2900,$A$2:A2900,A2900)-SUMIFS($F$2:F2900,$A$2:A2900,A2900)),"")</f>
        <v/>
      </c>
      <c r="I2900" s="109" t="str">
        <f t="shared" si="137"/>
        <v/>
      </c>
      <c r="J2900" s="113"/>
      <c r="K2900" s="90"/>
      <c r="L2900" s="73"/>
      <c r="M2900" s="69" t="str">
        <f>IF(C2900&lt;&gt;"",DailyLog!$S$3,"")</f>
        <v/>
      </c>
      <c r="N2900" s="56" t="str">
        <f t="shared" si="136"/>
        <v/>
      </c>
      <c r="O2900" s="53" t="str">
        <f>IF($B2900&lt;&gt;"",IF(ISNUMBER(_xlfn.XMATCH($B2900,Language!$A$6:$E$6)),0,IF(ISNUMBER(_xlfn.XMATCH($B2900,Language!$A$29:$E$29)),'Lista de Prestatarios'!$B$3,VLOOKUP(B2900,'Lista de Prestatarios'!$A$2:$B$500,2,FALSE))),"")</f>
        <v/>
      </c>
      <c r="P2900" s="58" t="str">
        <f>IF(B2900&lt;&gt;"",IF(OR(D2900&gt;0,G2900&gt;0),COUNTIF($B$2:B2900,B2900),COUNTIFS($B$2:B2900,B2900,$E$2:E2900,"&gt;0")),"")</f>
        <v/>
      </c>
    </row>
    <row r="2901" spans="1:16" x14ac:dyDescent="0.35">
      <c r="A2901" s="51" t="str">
        <f t="shared" si="135"/>
        <v/>
      </c>
      <c r="B2901" s="99"/>
      <c r="C2901" s="4"/>
      <c r="D2901" s="14"/>
      <c r="E2901" s="14"/>
      <c r="F2901" s="14"/>
      <c r="G2901" s="82"/>
      <c r="H2901" s="107" t="str">
        <f>IF(B2901&lt;&gt;"",IF(OR(O2901=0,O2901=999),"",SUMIFS($E$2:E2901,$A$2:A2901,A2901)-SUMIFS($F$2:F2901,$A$2:A2901,A2901)),"")</f>
        <v/>
      </c>
      <c r="I2901" s="109" t="str">
        <f t="shared" si="137"/>
        <v/>
      </c>
      <c r="J2901" s="113"/>
      <c r="K2901" s="90"/>
      <c r="L2901" s="73"/>
      <c r="M2901" s="69" t="str">
        <f>IF(C2901&lt;&gt;"",DailyLog!$S$3,"")</f>
        <v/>
      </c>
      <c r="N2901" s="56" t="str">
        <f t="shared" si="136"/>
        <v/>
      </c>
      <c r="O2901" s="53" t="str">
        <f>IF($B2901&lt;&gt;"",IF(ISNUMBER(_xlfn.XMATCH($B2901,Language!$A$6:$E$6)),0,IF(ISNUMBER(_xlfn.XMATCH($B2901,Language!$A$29:$E$29)),'Lista de Prestatarios'!$B$3,VLOOKUP(B2901,'Lista de Prestatarios'!$A$2:$B$500,2,FALSE))),"")</f>
        <v/>
      </c>
      <c r="P2901" s="58" t="str">
        <f>IF(B2901&lt;&gt;"",IF(OR(D2901&gt;0,G2901&gt;0),COUNTIF($B$2:B2901,B2901),COUNTIFS($B$2:B2901,B2901,$E$2:E2901,"&gt;0")),"")</f>
        <v/>
      </c>
    </row>
    <row r="2902" spans="1:16" x14ac:dyDescent="0.35">
      <c r="A2902" s="51" t="str">
        <f t="shared" si="135"/>
        <v/>
      </c>
      <c r="B2902" s="99"/>
      <c r="C2902" s="4"/>
      <c r="D2902" s="14"/>
      <c r="E2902" s="14"/>
      <c r="F2902" s="14"/>
      <c r="G2902" s="82"/>
      <c r="H2902" s="107" t="str">
        <f>IF(B2902&lt;&gt;"",IF(OR(O2902=0,O2902=999),"",SUMIFS($E$2:E2902,$A$2:A2902,A2902)-SUMIFS($F$2:F2902,$A$2:A2902,A2902)),"")</f>
        <v/>
      </c>
      <c r="I2902" s="109" t="str">
        <f t="shared" si="137"/>
        <v/>
      </c>
      <c r="J2902" s="113"/>
      <c r="K2902" s="90"/>
      <c r="L2902" s="73"/>
      <c r="M2902" s="69" t="str">
        <f>IF(C2902&lt;&gt;"",DailyLog!$S$3,"")</f>
        <v/>
      </c>
      <c r="N2902" s="56" t="str">
        <f t="shared" si="136"/>
        <v/>
      </c>
      <c r="O2902" s="53" t="str">
        <f>IF($B2902&lt;&gt;"",IF(ISNUMBER(_xlfn.XMATCH($B2902,Language!$A$6:$E$6)),0,IF(ISNUMBER(_xlfn.XMATCH($B2902,Language!$A$29:$E$29)),'Lista de Prestatarios'!$B$3,VLOOKUP(B2902,'Lista de Prestatarios'!$A$2:$B$500,2,FALSE))),"")</f>
        <v/>
      </c>
      <c r="P2902" s="58" t="str">
        <f>IF(B2902&lt;&gt;"",IF(OR(D2902&gt;0,G2902&gt;0),COUNTIF($B$2:B2902,B2902),COUNTIFS($B$2:B2902,B2902,$E$2:E2902,"&gt;0")),"")</f>
        <v/>
      </c>
    </row>
    <row r="2903" spans="1:16" x14ac:dyDescent="0.35">
      <c r="A2903" s="51" t="str">
        <f t="shared" si="135"/>
        <v/>
      </c>
      <c r="B2903" s="99"/>
      <c r="C2903" s="4"/>
      <c r="D2903" s="14"/>
      <c r="E2903" s="14"/>
      <c r="F2903" s="14"/>
      <c r="G2903" s="82"/>
      <c r="H2903" s="107" t="str">
        <f>IF(B2903&lt;&gt;"",IF(OR(O2903=0,O2903=999),"",SUMIFS($E$2:E2903,$A$2:A2903,A2903)-SUMIFS($F$2:F2903,$A$2:A2903,A2903)),"")</f>
        <v/>
      </c>
      <c r="I2903" s="109" t="str">
        <f t="shared" si="137"/>
        <v/>
      </c>
      <c r="J2903" s="113"/>
      <c r="K2903" s="90"/>
      <c r="L2903" s="73"/>
      <c r="M2903" s="69" t="str">
        <f>IF(C2903&lt;&gt;"",DailyLog!$S$3,"")</f>
        <v/>
      </c>
      <c r="N2903" s="56" t="str">
        <f t="shared" si="136"/>
        <v/>
      </c>
      <c r="O2903" s="53" t="str">
        <f>IF($B2903&lt;&gt;"",IF(ISNUMBER(_xlfn.XMATCH($B2903,Language!$A$6:$E$6)),0,IF(ISNUMBER(_xlfn.XMATCH($B2903,Language!$A$29:$E$29)),'Lista de Prestatarios'!$B$3,VLOOKUP(B2903,'Lista de Prestatarios'!$A$2:$B$500,2,FALSE))),"")</f>
        <v/>
      </c>
      <c r="P2903" s="58" t="str">
        <f>IF(B2903&lt;&gt;"",IF(OR(D2903&gt;0,G2903&gt;0),COUNTIF($B$2:B2903,B2903),COUNTIFS($B$2:B2903,B2903,$E$2:E2903,"&gt;0")),"")</f>
        <v/>
      </c>
    </row>
    <row r="2904" spans="1:16" x14ac:dyDescent="0.35">
      <c r="A2904" s="51" t="str">
        <f t="shared" si="135"/>
        <v/>
      </c>
      <c r="B2904" s="99"/>
      <c r="C2904" s="4"/>
      <c r="D2904" s="14"/>
      <c r="E2904" s="14"/>
      <c r="F2904" s="14"/>
      <c r="G2904" s="82"/>
      <c r="H2904" s="107" t="str">
        <f>IF(B2904&lt;&gt;"",IF(OR(O2904=0,O2904=999),"",SUMIFS($E$2:E2904,$A$2:A2904,A2904)-SUMIFS($F$2:F2904,$A$2:A2904,A2904)),"")</f>
        <v/>
      </c>
      <c r="I2904" s="109" t="str">
        <f t="shared" si="137"/>
        <v/>
      </c>
      <c r="J2904" s="113"/>
      <c r="K2904" s="90"/>
      <c r="L2904" s="73"/>
      <c r="M2904" s="69" t="str">
        <f>IF(C2904&lt;&gt;"",DailyLog!$S$3,"")</f>
        <v/>
      </c>
      <c r="N2904" s="56" t="str">
        <f t="shared" si="136"/>
        <v/>
      </c>
      <c r="O2904" s="53" t="str">
        <f>IF($B2904&lt;&gt;"",IF(ISNUMBER(_xlfn.XMATCH($B2904,Language!$A$6:$E$6)),0,IF(ISNUMBER(_xlfn.XMATCH($B2904,Language!$A$29:$E$29)),'Lista de Prestatarios'!$B$3,VLOOKUP(B2904,'Lista de Prestatarios'!$A$2:$B$500,2,FALSE))),"")</f>
        <v/>
      </c>
      <c r="P2904" s="58" t="str">
        <f>IF(B2904&lt;&gt;"",IF(OR(D2904&gt;0,G2904&gt;0),COUNTIF($B$2:B2904,B2904),COUNTIFS($B$2:B2904,B2904,$E$2:E2904,"&gt;0")),"")</f>
        <v/>
      </c>
    </row>
    <row r="2905" spans="1:16" x14ac:dyDescent="0.35">
      <c r="A2905" s="51" t="str">
        <f t="shared" si="135"/>
        <v/>
      </c>
      <c r="B2905" s="99"/>
      <c r="C2905" s="4"/>
      <c r="D2905" s="14"/>
      <c r="E2905" s="14"/>
      <c r="F2905" s="14"/>
      <c r="G2905" s="82"/>
      <c r="H2905" s="107" t="str">
        <f>IF(B2905&lt;&gt;"",IF(OR(O2905=0,O2905=999),"",SUMIFS($E$2:E2905,$A$2:A2905,A2905)-SUMIFS($F$2:F2905,$A$2:A2905,A2905)),"")</f>
        <v/>
      </c>
      <c r="I2905" s="109" t="str">
        <f t="shared" si="137"/>
        <v/>
      </c>
      <c r="J2905" s="113"/>
      <c r="K2905" s="90"/>
      <c r="L2905" s="73"/>
      <c r="M2905" s="69" t="str">
        <f>IF(C2905&lt;&gt;"",DailyLog!$S$3,"")</f>
        <v/>
      </c>
      <c r="N2905" s="56" t="str">
        <f t="shared" si="136"/>
        <v/>
      </c>
      <c r="O2905" s="53" t="str">
        <f>IF($B2905&lt;&gt;"",IF(ISNUMBER(_xlfn.XMATCH($B2905,Language!$A$6:$E$6)),0,IF(ISNUMBER(_xlfn.XMATCH($B2905,Language!$A$29:$E$29)),'Lista de Prestatarios'!$B$3,VLOOKUP(B2905,'Lista de Prestatarios'!$A$2:$B$500,2,FALSE))),"")</f>
        <v/>
      </c>
      <c r="P2905" s="58" t="str">
        <f>IF(B2905&lt;&gt;"",IF(OR(D2905&gt;0,G2905&gt;0),COUNTIF($B$2:B2905,B2905),COUNTIFS($B$2:B2905,B2905,$E$2:E2905,"&gt;0")),"")</f>
        <v/>
      </c>
    </row>
    <row r="2906" spans="1:16" x14ac:dyDescent="0.35">
      <c r="A2906" s="51" t="str">
        <f t="shared" si="135"/>
        <v/>
      </c>
      <c r="B2906" s="99"/>
      <c r="C2906" s="4"/>
      <c r="D2906" s="14"/>
      <c r="E2906" s="14"/>
      <c r="F2906" s="14"/>
      <c r="G2906" s="82"/>
      <c r="H2906" s="107" t="str">
        <f>IF(B2906&lt;&gt;"",IF(OR(O2906=0,O2906=999),"",SUMIFS($E$2:E2906,$A$2:A2906,A2906)-SUMIFS($F$2:F2906,$A$2:A2906,A2906)),"")</f>
        <v/>
      </c>
      <c r="I2906" s="109" t="str">
        <f t="shared" si="137"/>
        <v/>
      </c>
      <c r="J2906" s="113"/>
      <c r="K2906" s="90"/>
      <c r="L2906" s="73"/>
      <c r="M2906" s="69" t="str">
        <f>IF(C2906&lt;&gt;"",DailyLog!$S$3,"")</f>
        <v/>
      </c>
      <c r="N2906" s="56" t="str">
        <f t="shared" si="136"/>
        <v/>
      </c>
      <c r="O2906" s="53" t="str">
        <f>IF($B2906&lt;&gt;"",IF(ISNUMBER(_xlfn.XMATCH($B2906,Language!$A$6:$E$6)),0,IF(ISNUMBER(_xlfn.XMATCH($B2906,Language!$A$29:$E$29)),'Lista de Prestatarios'!$B$3,VLOOKUP(B2906,'Lista de Prestatarios'!$A$2:$B$500,2,FALSE))),"")</f>
        <v/>
      </c>
      <c r="P2906" s="58" t="str">
        <f>IF(B2906&lt;&gt;"",IF(OR(D2906&gt;0,G2906&gt;0),COUNTIF($B$2:B2906,B2906),COUNTIFS($B$2:B2906,B2906,$E$2:E2906,"&gt;0")),"")</f>
        <v/>
      </c>
    </row>
    <row r="2907" spans="1:16" x14ac:dyDescent="0.35">
      <c r="A2907" s="51" t="str">
        <f t="shared" si="135"/>
        <v/>
      </c>
      <c r="B2907" s="99"/>
      <c r="C2907" s="4"/>
      <c r="D2907" s="14"/>
      <c r="E2907" s="14"/>
      <c r="F2907" s="14"/>
      <c r="G2907" s="82"/>
      <c r="H2907" s="107" t="str">
        <f>IF(B2907&lt;&gt;"",IF(OR(O2907=0,O2907=999),"",SUMIFS($E$2:E2907,$A$2:A2907,A2907)-SUMIFS($F$2:F2907,$A$2:A2907,A2907)),"")</f>
        <v/>
      </c>
      <c r="I2907" s="109" t="str">
        <f t="shared" si="137"/>
        <v/>
      </c>
      <c r="J2907" s="113"/>
      <c r="K2907" s="90"/>
      <c r="L2907" s="73"/>
      <c r="M2907" s="69" t="str">
        <f>IF(C2907&lt;&gt;"",DailyLog!$S$3,"")</f>
        <v/>
      </c>
      <c r="N2907" s="56" t="str">
        <f t="shared" si="136"/>
        <v/>
      </c>
      <c r="O2907" s="53" t="str">
        <f>IF($B2907&lt;&gt;"",IF(ISNUMBER(_xlfn.XMATCH($B2907,Language!$A$6:$E$6)),0,IF(ISNUMBER(_xlfn.XMATCH($B2907,Language!$A$29:$E$29)),'Lista de Prestatarios'!$B$3,VLOOKUP(B2907,'Lista de Prestatarios'!$A$2:$B$500,2,FALSE))),"")</f>
        <v/>
      </c>
      <c r="P2907" s="58" t="str">
        <f>IF(B2907&lt;&gt;"",IF(OR(D2907&gt;0,G2907&gt;0),COUNTIF($B$2:B2907,B2907),COUNTIFS($B$2:B2907,B2907,$E$2:E2907,"&gt;0")),"")</f>
        <v/>
      </c>
    </row>
    <row r="2908" spans="1:16" x14ac:dyDescent="0.35">
      <c r="A2908" s="51" t="str">
        <f t="shared" si="135"/>
        <v/>
      </c>
      <c r="B2908" s="99"/>
      <c r="C2908" s="4"/>
      <c r="D2908" s="14"/>
      <c r="E2908" s="14"/>
      <c r="F2908" s="14"/>
      <c r="G2908" s="82"/>
      <c r="H2908" s="107" t="str">
        <f>IF(B2908&lt;&gt;"",IF(OR(O2908=0,O2908=999),"",SUMIFS($E$2:E2908,$A$2:A2908,A2908)-SUMIFS($F$2:F2908,$A$2:A2908,A2908)),"")</f>
        <v/>
      </c>
      <c r="I2908" s="109" t="str">
        <f t="shared" si="137"/>
        <v/>
      </c>
      <c r="J2908" s="113"/>
      <c r="K2908" s="90"/>
      <c r="L2908" s="73"/>
      <c r="M2908" s="69" t="str">
        <f>IF(C2908&lt;&gt;"",DailyLog!$S$3,"")</f>
        <v/>
      </c>
      <c r="N2908" s="56" t="str">
        <f t="shared" si="136"/>
        <v/>
      </c>
      <c r="O2908" s="53" t="str">
        <f>IF($B2908&lt;&gt;"",IF(ISNUMBER(_xlfn.XMATCH($B2908,Language!$A$6:$E$6)),0,IF(ISNUMBER(_xlfn.XMATCH($B2908,Language!$A$29:$E$29)),'Lista de Prestatarios'!$B$3,VLOOKUP(B2908,'Lista de Prestatarios'!$A$2:$B$500,2,FALSE))),"")</f>
        <v/>
      </c>
      <c r="P2908" s="58" t="str">
        <f>IF(B2908&lt;&gt;"",IF(OR(D2908&gt;0,G2908&gt;0),COUNTIF($B$2:B2908,B2908),COUNTIFS($B$2:B2908,B2908,$E$2:E2908,"&gt;0")),"")</f>
        <v/>
      </c>
    </row>
    <row r="2909" spans="1:16" x14ac:dyDescent="0.35">
      <c r="A2909" s="51" t="str">
        <f t="shared" si="135"/>
        <v/>
      </c>
      <c r="B2909" s="99"/>
      <c r="C2909" s="4"/>
      <c r="D2909" s="14"/>
      <c r="E2909" s="14"/>
      <c r="F2909" s="14"/>
      <c r="G2909" s="82"/>
      <c r="H2909" s="107" t="str">
        <f>IF(B2909&lt;&gt;"",IF(OR(O2909=0,O2909=999),"",SUMIFS($E$2:E2909,$A$2:A2909,A2909)-SUMIFS($F$2:F2909,$A$2:A2909,A2909)),"")</f>
        <v/>
      </c>
      <c r="I2909" s="109" t="str">
        <f t="shared" si="137"/>
        <v/>
      </c>
      <c r="J2909" s="113"/>
      <c r="K2909" s="90"/>
      <c r="L2909" s="73"/>
      <c r="M2909" s="69" t="str">
        <f>IF(C2909&lt;&gt;"",DailyLog!$S$3,"")</f>
        <v/>
      </c>
      <c r="N2909" s="56" t="str">
        <f t="shared" si="136"/>
        <v/>
      </c>
      <c r="O2909" s="53" t="str">
        <f>IF($B2909&lt;&gt;"",IF(ISNUMBER(_xlfn.XMATCH($B2909,Language!$A$6:$E$6)),0,IF(ISNUMBER(_xlfn.XMATCH($B2909,Language!$A$29:$E$29)),'Lista de Prestatarios'!$B$3,VLOOKUP(B2909,'Lista de Prestatarios'!$A$2:$B$500,2,FALSE))),"")</f>
        <v/>
      </c>
      <c r="P2909" s="58" t="str">
        <f>IF(B2909&lt;&gt;"",IF(OR(D2909&gt;0,G2909&gt;0),COUNTIF($B$2:B2909,B2909),COUNTIFS($B$2:B2909,B2909,$E$2:E2909,"&gt;0")),"")</f>
        <v/>
      </c>
    </row>
    <row r="2910" spans="1:16" x14ac:dyDescent="0.35">
      <c r="A2910" s="51" t="str">
        <f t="shared" si="135"/>
        <v/>
      </c>
      <c r="B2910" s="99"/>
      <c r="C2910" s="4"/>
      <c r="D2910" s="14"/>
      <c r="E2910" s="14"/>
      <c r="F2910" s="14"/>
      <c r="G2910" s="82"/>
      <c r="H2910" s="107" t="str">
        <f>IF(B2910&lt;&gt;"",IF(OR(O2910=0,O2910=999),"",SUMIFS($E$2:E2910,$A$2:A2910,A2910)-SUMIFS($F$2:F2910,$A$2:A2910,A2910)),"")</f>
        <v/>
      </c>
      <c r="I2910" s="109" t="str">
        <f t="shared" si="137"/>
        <v/>
      </c>
      <c r="J2910" s="113"/>
      <c r="K2910" s="90"/>
      <c r="L2910" s="73"/>
      <c r="M2910" s="69" t="str">
        <f>IF(C2910&lt;&gt;"",DailyLog!$S$3,"")</f>
        <v/>
      </c>
      <c r="N2910" s="56" t="str">
        <f t="shared" si="136"/>
        <v/>
      </c>
      <c r="O2910" s="53" t="str">
        <f>IF($B2910&lt;&gt;"",IF(ISNUMBER(_xlfn.XMATCH($B2910,Language!$A$6:$E$6)),0,IF(ISNUMBER(_xlfn.XMATCH($B2910,Language!$A$29:$E$29)),'Lista de Prestatarios'!$B$3,VLOOKUP(B2910,'Lista de Prestatarios'!$A$2:$B$500,2,FALSE))),"")</f>
        <v/>
      </c>
      <c r="P2910" s="58" t="str">
        <f>IF(B2910&lt;&gt;"",IF(OR(D2910&gt;0,G2910&gt;0),COUNTIF($B$2:B2910,B2910),COUNTIFS($B$2:B2910,B2910,$E$2:E2910,"&gt;0")),"")</f>
        <v/>
      </c>
    </row>
    <row r="2911" spans="1:16" x14ac:dyDescent="0.35">
      <c r="A2911" s="51" t="str">
        <f t="shared" si="135"/>
        <v/>
      </c>
      <c r="B2911" s="99"/>
      <c r="C2911" s="4"/>
      <c r="D2911" s="14"/>
      <c r="E2911" s="14"/>
      <c r="F2911" s="14"/>
      <c r="G2911" s="82"/>
      <c r="H2911" s="107" t="str">
        <f>IF(B2911&lt;&gt;"",IF(OR(O2911=0,O2911=999),"",SUMIFS($E$2:E2911,$A$2:A2911,A2911)-SUMIFS($F$2:F2911,$A$2:A2911,A2911)),"")</f>
        <v/>
      </c>
      <c r="I2911" s="109" t="str">
        <f t="shared" si="137"/>
        <v/>
      </c>
      <c r="J2911" s="113"/>
      <c r="K2911" s="90"/>
      <c r="L2911" s="73"/>
      <c r="M2911" s="69" t="str">
        <f>IF(C2911&lt;&gt;"",DailyLog!$S$3,"")</f>
        <v/>
      </c>
      <c r="N2911" s="56" t="str">
        <f t="shared" si="136"/>
        <v/>
      </c>
      <c r="O2911" s="53" t="str">
        <f>IF($B2911&lt;&gt;"",IF(ISNUMBER(_xlfn.XMATCH($B2911,Language!$A$6:$E$6)),0,IF(ISNUMBER(_xlfn.XMATCH($B2911,Language!$A$29:$E$29)),'Lista de Prestatarios'!$B$3,VLOOKUP(B2911,'Lista de Prestatarios'!$A$2:$B$500,2,FALSE))),"")</f>
        <v/>
      </c>
      <c r="P2911" s="58" t="str">
        <f>IF(B2911&lt;&gt;"",IF(OR(D2911&gt;0,G2911&gt;0),COUNTIF($B$2:B2911,B2911),COUNTIFS($B$2:B2911,B2911,$E$2:E2911,"&gt;0")),"")</f>
        <v/>
      </c>
    </row>
    <row r="2912" spans="1:16" x14ac:dyDescent="0.35">
      <c r="A2912" s="51" t="str">
        <f t="shared" si="135"/>
        <v/>
      </c>
      <c r="B2912" s="99"/>
      <c r="C2912" s="4"/>
      <c r="D2912" s="14"/>
      <c r="E2912" s="14"/>
      <c r="F2912" s="14"/>
      <c r="G2912" s="82"/>
      <c r="H2912" s="107" t="str">
        <f>IF(B2912&lt;&gt;"",IF(OR(O2912=0,O2912=999),"",SUMIFS($E$2:E2912,$A$2:A2912,A2912)-SUMIFS($F$2:F2912,$A$2:A2912,A2912)),"")</f>
        <v/>
      </c>
      <c r="I2912" s="109" t="str">
        <f t="shared" si="137"/>
        <v/>
      </c>
      <c r="J2912" s="113"/>
      <c r="K2912" s="90"/>
      <c r="L2912" s="73"/>
      <c r="M2912" s="69" t="str">
        <f>IF(C2912&lt;&gt;"",DailyLog!$S$3,"")</f>
        <v/>
      </c>
      <c r="N2912" s="56" t="str">
        <f t="shared" si="136"/>
        <v/>
      </c>
      <c r="O2912" s="53" t="str">
        <f>IF($B2912&lt;&gt;"",IF(ISNUMBER(_xlfn.XMATCH($B2912,Language!$A$6:$E$6)),0,IF(ISNUMBER(_xlfn.XMATCH($B2912,Language!$A$29:$E$29)),'Lista de Prestatarios'!$B$3,VLOOKUP(B2912,'Lista de Prestatarios'!$A$2:$B$500,2,FALSE))),"")</f>
        <v/>
      </c>
      <c r="P2912" s="58" t="str">
        <f>IF(B2912&lt;&gt;"",IF(OR(D2912&gt;0,G2912&gt;0),COUNTIF($B$2:B2912,B2912),COUNTIFS($B$2:B2912,B2912,$E$2:E2912,"&gt;0")),"")</f>
        <v/>
      </c>
    </row>
    <row r="2913" spans="1:16" x14ac:dyDescent="0.35">
      <c r="A2913" s="51" t="str">
        <f t="shared" si="135"/>
        <v/>
      </c>
      <c r="B2913" s="99"/>
      <c r="C2913" s="4"/>
      <c r="D2913" s="14"/>
      <c r="E2913" s="14"/>
      <c r="F2913" s="14"/>
      <c r="G2913" s="82"/>
      <c r="H2913" s="107" t="str">
        <f>IF(B2913&lt;&gt;"",IF(OR(O2913=0,O2913=999),"",SUMIFS($E$2:E2913,$A$2:A2913,A2913)-SUMIFS($F$2:F2913,$A$2:A2913,A2913)),"")</f>
        <v/>
      </c>
      <c r="I2913" s="109" t="str">
        <f t="shared" si="137"/>
        <v/>
      </c>
      <c r="J2913" s="113"/>
      <c r="K2913" s="90"/>
      <c r="L2913" s="73"/>
      <c r="M2913" s="69" t="str">
        <f>IF(C2913&lt;&gt;"",DailyLog!$S$3,"")</f>
        <v/>
      </c>
      <c r="N2913" s="56" t="str">
        <f t="shared" si="136"/>
        <v/>
      </c>
      <c r="O2913" s="53" t="str">
        <f>IF($B2913&lt;&gt;"",IF(ISNUMBER(_xlfn.XMATCH($B2913,Language!$A$6:$E$6)),0,IF(ISNUMBER(_xlfn.XMATCH($B2913,Language!$A$29:$E$29)),'Lista de Prestatarios'!$B$3,VLOOKUP(B2913,'Lista de Prestatarios'!$A$2:$B$500,2,FALSE))),"")</f>
        <v/>
      </c>
      <c r="P2913" s="58" t="str">
        <f>IF(B2913&lt;&gt;"",IF(OR(D2913&gt;0,G2913&gt;0),COUNTIF($B$2:B2913,B2913),COUNTIFS($B$2:B2913,B2913,$E$2:E2913,"&gt;0")),"")</f>
        <v/>
      </c>
    </row>
    <row r="2914" spans="1:16" x14ac:dyDescent="0.35">
      <c r="A2914" s="51" t="str">
        <f t="shared" si="135"/>
        <v/>
      </c>
      <c r="B2914" s="99"/>
      <c r="C2914" s="4"/>
      <c r="D2914" s="14"/>
      <c r="E2914" s="14"/>
      <c r="F2914" s="14"/>
      <c r="G2914" s="82"/>
      <c r="H2914" s="107" t="str">
        <f>IF(B2914&lt;&gt;"",IF(OR(O2914=0,O2914=999),"",SUMIFS($E$2:E2914,$A$2:A2914,A2914)-SUMIFS($F$2:F2914,$A$2:A2914,A2914)),"")</f>
        <v/>
      </c>
      <c r="I2914" s="109" t="str">
        <f t="shared" si="137"/>
        <v/>
      </c>
      <c r="J2914" s="113"/>
      <c r="K2914" s="90"/>
      <c r="L2914" s="73"/>
      <c r="M2914" s="69" t="str">
        <f>IF(C2914&lt;&gt;"",DailyLog!$S$3,"")</f>
        <v/>
      </c>
      <c r="N2914" s="56" t="str">
        <f t="shared" si="136"/>
        <v/>
      </c>
      <c r="O2914" s="53" t="str">
        <f>IF($B2914&lt;&gt;"",IF(ISNUMBER(_xlfn.XMATCH($B2914,Language!$A$6:$E$6)),0,IF(ISNUMBER(_xlfn.XMATCH($B2914,Language!$A$29:$E$29)),'Lista de Prestatarios'!$B$3,VLOOKUP(B2914,'Lista de Prestatarios'!$A$2:$B$500,2,FALSE))),"")</f>
        <v/>
      </c>
      <c r="P2914" s="58" t="str">
        <f>IF(B2914&lt;&gt;"",IF(OR(D2914&gt;0,G2914&gt;0),COUNTIF($B$2:B2914,B2914),COUNTIFS($B$2:B2914,B2914,$E$2:E2914,"&gt;0")),"")</f>
        <v/>
      </c>
    </row>
    <row r="2915" spans="1:16" x14ac:dyDescent="0.35">
      <c r="A2915" s="51" t="str">
        <f t="shared" si="135"/>
        <v/>
      </c>
      <c r="B2915" s="99"/>
      <c r="C2915" s="4"/>
      <c r="D2915" s="14"/>
      <c r="E2915" s="14"/>
      <c r="F2915" s="14"/>
      <c r="G2915" s="82"/>
      <c r="H2915" s="107" t="str">
        <f>IF(B2915&lt;&gt;"",IF(OR(O2915=0,O2915=999),"",SUMIFS($E$2:E2915,$A$2:A2915,A2915)-SUMIFS($F$2:F2915,$A$2:A2915,A2915)),"")</f>
        <v/>
      </c>
      <c r="I2915" s="109" t="str">
        <f t="shared" si="137"/>
        <v/>
      </c>
      <c r="J2915" s="113"/>
      <c r="K2915" s="90"/>
      <c r="L2915" s="73"/>
      <c r="M2915" s="69" t="str">
        <f>IF(C2915&lt;&gt;"",DailyLog!$S$3,"")</f>
        <v/>
      </c>
      <c r="N2915" s="56" t="str">
        <f t="shared" si="136"/>
        <v/>
      </c>
      <c r="O2915" s="53" t="str">
        <f>IF($B2915&lt;&gt;"",IF(ISNUMBER(_xlfn.XMATCH($B2915,Language!$A$6:$E$6)),0,IF(ISNUMBER(_xlfn.XMATCH($B2915,Language!$A$29:$E$29)),'Lista de Prestatarios'!$B$3,VLOOKUP(B2915,'Lista de Prestatarios'!$A$2:$B$500,2,FALSE))),"")</f>
        <v/>
      </c>
      <c r="P2915" s="58" t="str">
        <f>IF(B2915&lt;&gt;"",IF(OR(D2915&gt;0,G2915&gt;0),COUNTIF($B$2:B2915,B2915),COUNTIFS($B$2:B2915,B2915,$E$2:E2915,"&gt;0")),"")</f>
        <v/>
      </c>
    </row>
    <row r="2916" spans="1:16" x14ac:dyDescent="0.35">
      <c r="A2916" s="51" t="str">
        <f t="shared" si="135"/>
        <v/>
      </c>
      <c r="B2916" s="99"/>
      <c r="C2916" s="4"/>
      <c r="D2916" s="14"/>
      <c r="E2916" s="14"/>
      <c r="F2916" s="14"/>
      <c r="G2916" s="82"/>
      <c r="H2916" s="107" t="str">
        <f>IF(B2916&lt;&gt;"",IF(OR(O2916=0,O2916=999),"",SUMIFS($E$2:E2916,$A$2:A2916,A2916)-SUMIFS($F$2:F2916,$A$2:A2916,A2916)),"")</f>
        <v/>
      </c>
      <c r="I2916" s="109" t="str">
        <f t="shared" si="137"/>
        <v/>
      </c>
      <c r="J2916" s="113"/>
      <c r="K2916" s="90"/>
      <c r="L2916" s="73"/>
      <c r="M2916" s="69" t="str">
        <f>IF(C2916&lt;&gt;"",DailyLog!$S$3,"")</f>
        <v/>
      </c>
      <c r="N2916" s="56" t="str">
        <f t="shared" si="136"/>
        <v/>
      </c>
      <c r="O2916" s="53" t="str">
        <f>IF($B2916&lt;&gt;"",IF(ISNUMBER(_xlfn.XMATCH($B2916,Language!$A$6:$E$6)),0,IF(ISNUMBER(_xlfn.XMATCH($B2916,Language!$A$29:$E$29)),'Lista de Prestatarios'!$B$3,VLOOKUP(B2916,'Lista de Prestatarios'!$A$2:$B$500,2,FALSE))),"")</f>
        <v/>
      </c>
      <c r="P2916" s="58" t="str">
        <f>IF(B2916&lt;&gt;"",IF(OR(D2916&gt;0,G2916&gt;0),COUNTIF($B$2:B2916,B2916),COUNTIFS($B$2:B2916,B2916,$E$2:E2916,"&gt;0")),"")</f>
        <v/>
      </c>
    </row>
    <row r="2917" spans="1:16" x14ac:dyDescent="0.35">
      <c r="A2917" s="51" t="str">
        <f t="shared" si="135"/>
        <v/>
      </c>
      <c r="B2917" s="99"/>
      <c r="C2917" s="4"/>
      <c r="D2917" s="14"/>
      <c r="E2917" s="14"/>
      <c r="F2917" s="14"/>
      <c r="G2917" s="82"/>
      <c r="H2917" s="107" t="str">
        <f>IF(B2917&lt;&gt;"",IF(OR(O2917=0,O2917=999),"",SUMIFS($E$2:E2917,$A$2:A2917,A2917)-SUMIFS($F$2:F2917,$A$2:A2917,A2917)),"")</f>
        <v/>
      </c>
      <c r="I2917" s="109" t="str">
        <f t="shared" si="137"/>
        <v/>
      </c>
      <c r="J2917" s="113"/>
      <c r="K2917" s="90"/>
      <c r="L2917" s="73"/>
      <c r="M2917" s="69" t="str">
        <f>IF(C2917&lt;&gt;"",DailyLog!$S$3,"")</f>
        <v/>
      </c>
      <c r="N2917" s="56" t="str">
        <f t="shared" si="136"/>
        <v/>
      </c>
      <c r="O2917" s="53" t="str">
        <f>IF($B2917&lt;&gt;"",IF(ISNUMBER(_xlfn.XMATCH($B2917,Language!$A$6:$E$6)),0,IF(ISNUMBER(_xlfn.XMATCH($B2917,Language!$A$29:$E$29)),'Lista de Prestatarios'!$B$3,VLOOKUP(B2917,'Lista de Prestatarios'!$A$2:$B$500,2,FALSE))),"")</f>
        <v/>
      </c>
      <c r="P2917" s="58" t="str">
        <f>IF(B2917&lt;&gt;"",IF(OR(D2917&gt;0,G2917&gt;0),COUNTIF($B$2:B2917,B2917),COUNTIFS($B$2:B2917,B2917,$E$2:E2917,"&gt;0")),"")</f>
        <v/>
      </c>
    </row>
    <row r="2918" spans="1:16" x14ac:dyDescent="0.35">
      <c r="A2918" s="51" t="str">
        <f t="shared" si="135"/>
        <v/>
      </c>
      <c r="B2918" s="99"/>
      <c r="C2918" s="4"/>
      <c r="D2918" s="14"/>
      <c r="E2918" s="14"/>
      <c r="F2918" s="14"/>
      <c r="G2918" s="82"/>
      <c r="H2918" s="107" t="str">
        <f>IF(B2918&lt;&gt;"",IF(OR(O2918=0,O2918=999),"",SUMIFS($E$2:E2918,$A$2:A2918,A2918)-SUMIFS($F$2:F2918,$A$2:A2918,A2918)),"")</f>
        <v/>
      </c>
      <c r="I2918" s="109" t="str">
        <f t="shared" si="137"/>
        <v/>
      </c>
      <c r="J2918" s="113"/>
      <c r="K2918" s="90"/>
      <c r="L2918" s="73"/>
      <c r="M2918" s="69" t="str">
        <f>IF(C2918&lt;&gt;"",DailyLog!$S$3,"")</f>
        <v/>
      </c>
      <c r="N2918" s="56" t="str">
        <f t="shared" si="136"/>
        <v/>
      </c>
      <c r="O2918" s="53" t="str">
        <f>IF($B2918&lt;&gt;"",IF(ISNUMBER(_xlfn.XMATCH($B2918,Language!$A$6:$E$6)),0,IF(ISNUMBER(_xlfn.XMATCH($B2918,Language!$A$29:$E$29)),'Lista de Prestatarios'!$B$3,VLOOKUP(B2918,'Lista de Prestatarios'!$A$2:$B$500,2,FALSE))),"")</f>
        <v/>
      </c>
      <c r="P2918" s="58" t="str">
        <f>IF(B2918&lt;&gt;"",IF(OR(D2918&gt;0,G2918&gt;0),COUNTIF($B$2:B2918,B2918),COUNTIFS($B$2:B2918,B2918,$E$2:E2918,"&gt;0")),"")</f>
        <v/>
      </c>
    </row>
    <row r="2919" spans="1:16" x14ac:dyDescent="0.35">
      <c r="A2919" s="51" t="str">
        <f t="shared" si="135"/>
        <v/>
      </c>
      <c r="B2919" s="99"/>
      <c r="C2919" s="4"/>
      <c r="D2919" s="14"/>
      <c r="E2919" s="14"/>
      <c r="F2919" s="14"/>
      <c r="G2919" s="82"/>
      <c r="H2919" s="107" t="str">
        <f>IF(B2919&lt;&gt;"",IF(OR(O2919=0,O2919=999),"",SUMIFS($E$2:E2919,$A$2:A2919,A2919)-SUMIFS($F$2:F2919,$A$2:A2919,A2919)),"")</f>
        <v/>
      </c>
      <c r="I2919" s="109" t="str">
        <f t="shared" si="137"/>
        <v/>
      </c>
      <c r="J2919" s="113"/>
      <c r="K2919" s="90"/>
      <c r="L2919" s="73"/>
      <c r="M2919" s="69" t="str">
        <f>IF(C2919&lt;&gt;"",DailyLog!$S$3,"")</f>
        <v/>
      </c>
      <c r="N2919" s="56" t="str">
        <f t="shared" si="136"/>
        <v/>
      </c>
      <c r="O2919" s="53" t="str">
        <f>IF($B2919&lt;&gt;"",IF(ISNUMBER(_xlfn.XMATCH($B2919,Language!$A$6:$E$6)),0,IF(ISNUMBER(_xlfn.XMATCH($B2919,Language!$A$29:$E$29)),'Lista de Prestatarios'!$B$3,VLOOKUP(B2919,'Lista de Prestatarios'!$A$2:$B$500,2,FALSE))),"")</f>
        <v/>
      </c>
      <c r="P2919" s="58" t="str">
        <f>IF(B2919&lt;&gt;"",IF(OR(D2919&gt;0,G2919&gt;0),COUNTIF($B$2:B2919,B2919),COUNTIFS($B$2:B2919,B2919,$E$2:E2919,"&gt;0")),"")</f>
        <v/>
      </c>
    </row>
    <row r="2920" spans="1:16" x14ac:dyDescent="0.35">
      <c r="A2920" s="51" t="str">
        <f t="shared" si="135"/>
        <v/>
      </c>
      <c r="B2920" s="99"/>
      <c r="C2920" s="4"/>
      <c r="D2920" s="14"/>
      <c r="E2920" s="14"/>
      <c r="F2920" s="14"/>
      <c r="G2920" s="82"/>
      <c r="H2920" s="107" t="str">
        <f>IF(B2920&lt;&gt;"",IF(OR(O2920=0,O2920=999),"",SUMIFS($E$2:E2920,$A$2:A2920,A2920)-SUMIFS($F$2:F2920,$A$2:A2920,A2920)),"")</f>
        <v/>
      </c>
      <c r="I2920" s="109" t="str">
        <f t="shared" si="137"/>
        <v/>
      </c>
      <c r="J2920" s="113"/>
      <c r="K2920" s="90"/>
      <c r="L2920" s="73"/>
      <c r="M2920" s="69" t="str">
        <f>IF(C2920&lt;&gt;"",DailyLog!$S$3,"")</f>
        <v/>
      </c>
      <c r="N2920" s="56" t="str">
        <f t="shared" si="136"/>
        <v/>
      </c>
      <c r="O2920" s="53" t="str">
        <f>IF($B2920&lt;&gt;"",IF(ISNUMBER(_xlfn.XMATCH($B2920,Language!$A$6:$E$6)),0,IF(ISNUMBER(_xlfn.XMATCH($B2920,Language!$A$29:$E$29)),'Lista de Prestatarios'!$B$3,VLOOKUP(B2920,'Lista de Prestatarios'!$A$2:$B$500,2,FALSE))),"")</f>
        <v/>
      </c>
      <c r="P2920" s="58" t="str">
        <f>IF(B2920&lt;&gt;"",IF(OR(D2920&gt;0,G2920&gt;0),COUNTIF($B$2:B2920,B2920),COUNTIFS($B$2:B2920,B2920,$E$2:E2920,"&gt;0")),"")</f>
        <v/>
      </c>
    </row>
    <row r="2921" spans="1:16" x14ac:dyDescent="0.35">
      <c r="A2921" s="51" t="str">
        <f t="shared" si="135"/>
        <v/>
      </c>
      <c r="B2921" s="99"/>
      <c r="C2921" s="4"/>
      <c r="D2921" s="14"/>
      <c r="E2921" s="14"/>
      <c r="F2921" s="14"/>
      <c r="G2921" s="82"/>
      <c r="H2921" s="107" t="str">
        <f>IF(B2921&lt;&gt;"",IF(OR(O2921=0,O2921=999),"",SUMIFS($E$2:E2921,$A$2:A2921,A2921)-SUMIFS($F$2:F2921,$A$2:A2921,A2921)),"")</f>
        <v/>
      </c>
      <c r="I2921" s="109" t="str">
        <f t="shared" si="137"/>
        <v/>
      </c>
      <c r="J2921" s="113"/>
      <c r="K2921" s="90"/>
      <c r="L2921" s="73"/>
      <c r="M2921" s="69" t="str">
        <f>IF(C2921&lt;&gt;"",DailyLog!$S$3,"")</f>
        <v/>
      </c>
      <c r="N2921" s="56" t="str">
        <f t="shared" si="136"/>
        <v/>
      </c>
      <c r="O2921" s="53" t="str">
        <f>IF($B2921&lt;&gt;"",IF(ISNUMBER(_xlfn.XMATCH($B2921,Language!$A$6:$E$6)),0,IF(ISNUMBER(_xlfn.XMATCH($B2921,Language!$A$29:$E$29)),'Lista de Prestatarios'!$B$3,VLOOKUP(B2921,'Lista de Prestatarios'!$A$2:$B$500,2,FALSE))),"")</f>
        <v/>
      </c>
      <c r="P2921" s="58" t="str">
        <f>IF(B2921&lt;&gt;"",IF(OR(D2921&gt;0,G2921&gt;0),COUNTIF($B$2:B2921,B2921),COUNTIFS($B$2:B2921,B2921,$E$2:E2921,"&gt;0")),"")</f>
        <v/>
      </c>
    </row>
    <row r="2922" spans="1:16" x14ac:dyDescent="0.35">
      <c r="A2922" s="51" t="str">
        <f t="shared" si="135"/>
        <v/>
      </c>
      <c r="B2922" s="99"/>
      <c r="C2922" s="4"/>
      <c r="D2922" s="14"/>
      <c r="E2922" s="14"/>
      <c r="F2922" s="14"/>
      <c r="G2922" s="82"/>
      <c r="H2922" s="107" t="str">
        <f>IF(B2922&lt;&gt;"",IF(OR(O2922=0,O2922=999),"",SUMIFS($E$2:E2922,$A$2:A2922,A2922)-SUMIFS($F$2:F2922,$A$2:A2922,A2922)),"")</f>
        <v/>
      </c>
      <c r="I2922" s="109" t="str">
        <f t="shared" si="137"/>
        <v/>
      </c>
      <c r="J2922" s="113"/>
      <c r="K2922" s="90"/>
      <c r="L2922" s="73"/>
      <c r="M2922" s="69" t="str">
        <f>IF(C2922&lt;&gt;"",DailyLog!$S$3,"")</f>
        <v/>
      </c>
      <c r="N2922" s="56" t="str">
        <f t="shared" si="136"/>
        <v/>
      </c>
      <c r="O2922" s="53" t="str">
        <f>IF($B2922&lt;&gt;"",IF(ISNUMBER(_xlfn.XMATCH($B2922,Language!$A$6:$E$6)),0,IF(ISNUMBER(_xlfn.XMATCH($B2922,Language!$A$29:$E$29)),'Lista de Prestatarios'!$B$3,VLOOKUP(B2922,'Lista de Prestatarios'!$A$2:$B$500,2,FALSE))),"")</f>
        <v/>
      </c>
      <c r="P2922" s="58" t="str">
        <f>IF(B2922&lt;&gt;"",IF(OR(D2922&gt;0,G2922&gt;0),COUNTIF($B$2:B2922,B2922),COUNTIFS($B$2:B2922,B2922,$E$2:E2922,"&gt;0")),"")</f>
        <v/>
      </c>
    </row>
    <row r="2923" spans="1:16" x14ac:dyDescent="0.35">
      <c r="A2923" s="51" t="str">
        <f t="shared" si="135"/>
        <v/>
      </c>
      <c r="B2923" s="99"/>
      <c r="C2923" s="4"/>
      <c r="D2923" s="14"/>
      <c r="E2923" s="14"/>
      <c r="F2923" s="14"/>
      <c r="G2923" s="82"/>
      <c r="H2923" s="107" t="str">
        <f>IF(B2923&lt;&gt;"",IF(OR(O2923=0,O2923=999),"",SUMIFS($E$2:E2923,$A$2:A2923,A2923)-SUMIFS($F$2:F2923,$A$2:A2923,A2923)),"")</f>
        <v/>
      </c>
      <c r="I2923" s="109" t="str">
        <f t="shared" si="137"/>
        <v/>
      </c>
      <c r="J2923" s="113"/>
      <c r="K2923" s="90"/>
      <c r="L2923" s="73"/>
      <c r="M2923" s="69" t="str">
        <f>IF(C2923&lt;&gt;"",DailyLog!$S$3,"")</f>
        <v/>
      </c>
      <c r="N2923" s="56" t="str">
        <f t="shared" si="136"/>
        <v/>
      </c>
      <c r="O2923" s="53" t="str">
        <f>IF($B2923&lt;&gt;"",IF(ISNUMBER(_xlfn.XMATCH($B2923,Language!$A$6:$E$6)),0,IF(ISNUMBER(_xlfn.XMATCH($B2923,Language!$A$29:$E$29)),'Lista de Prestatarios'!$B$3,VLOOKUP(B2923,'Lista de Prestatarios'!$A$2:$B$500,2,FALSE))),"")</f>
        <v/>
      </c>
      <c r="P2923" s="58" t="str">
        <f>IF(B2923&lt;&gt;"",IF(OR(D2923&gt;0,G2923&gt;0),COUNTIF($B$2:B2923,B2923),COUNTIFS($B$2:B2923,B2923,$E$2:E2923,"&gt;0")),"")</f>
        <v/>
      </c>
    </row>
    <row r="2924" spans="1:16" x14ac:dyDescent="0.35">
      <c r="A2924" s="51" t="str">
        <f t="shared" si="135"/>
        <v/>
      </c>
      <c r="B2924" s="99"/>
      <c r="C2924" s="4"/>
      <c r="D2924" s="14"/>
      <c r="E2924" s="14"/>
      <c r="F2924" s="14"/>
      <c r="G2924" s="82"/>
      <c r="H2924" s="107" t="str">
        <f>IF(B2924&lt;&gt;"",IF(OR(O2924=0,O2924=999),"",SUMIFS($E$2:E2924,$A$2:A2924,A2924)-SUMIFS($F$2:F2924,$A$2:A2924,A2924)),"")</f>
        <v/>
      </c>
      <c r="I2924" s="109" t="str">
        <f t="shared" si="137"/>
        <v/>
      </c>
      <c r="J2924" s="113"/>
      <c r="K2924" s="90"/>
      <c r="L2924" s="73"/>
      <c r="M2924" s="69" t="str">
        <f>IF(C2924&lt;&gt;"",DailyLog!$S$3,"")</f>
        <v/>
      </c>
      <c r="N2924" s="56" t="str">
        <f t="shared" si="136"/>
        <v/>
      </c>
      <c r="O2924" s="53" t="str">
        <f>IF($B2924&lt;&gt;"",IF(ISNUMBER(_xlfn.XMATCH($B2924,Language!$A$6:$E$6)),0,IF(ISNUMBER(_xlfn.XMATCH($B2924,Language!$A$29:$E$29)),'Lista de Prestatarios'!$B$3,VLOOKUP(B2924,'Lista de Prestatarios'!$A$2:$B$500,2,FALSE))),"")</f>
        <v/>
      </c>
      <c r="P2924" s="58" t="str">
        <f>IF(B2924&lt;&gt;"",IF(OR(D2924&gt;0,G2924&gt;0),COUNTIF($B$2:B2924,B2924),COUNTIFS($B$2:B2924,B2924,$E$2:E2924,"&gt;0")),"")</f>
        <v/>
      </c>
    </row>
    <row r="2925" spans="1:16" x14ac:dyDescent="0.35">
      <c r="A2925" s="51" t="str">
        <f t="shared" si="135"/>
        <v/>
      </c>
      <c r="B2925" s="99"/>
      <c r="C2925" s="4"/>
      <c r="D2925" s="14"/>
      <c r="E2925" s="14"/>
      <c r="F2925" s="14"/>
      <c r="G2925" s="82"/>
      <c r="H2925" s="107" t="str">
        <f>IF(B2925&lt;&gt;"",IF(OR(O2925=0,O2925=999),"",SUMIFS($E$2:E2925,$A$2:A2925,A2925)-SUMIFS($F$2:F2925,$A$2:A2925,A2925)),"")</f>
        <v/>
      </c>
      <c r="I2925" s="109" t="str">
        <f t="shared" si="137"/>
        <v/>
      </c>
      <c r="J2925" s="113"/>
      <c r="K2925" s="90"/>
      <c r="L2925" s="73"/>
      <c r="M2925" s="69" t="str">
        <f>IF(C2925&lt;&gt;"",DailyLog!$S$3,"")</f>
        <v/>
      </c>
      <c r="N2925" s="56" t="str">
        <f t="shared" si="136"/>
        <v/>
      </c>
      <c r="O2925" s="53" t="str">
        <f>IF($B2925&lt;&gt;"",IF(ISNUMBER(_xlfn.XMATCH($B2925,Language!$A$6:$E$6)),0,IF(ISNUMBER(_xlfn.XMATCH($B2925,Language!$A$29:$E$29)),'Lista de Prestatarios'!$B$3,VLOOKUP(B2925,'Lista de Prestatarios'!$A$2:$B$500,2,FALSE))),"")</f>
        <v/>
      </c>
      <c r="P2925" s="58" t="str">
        <f>IF(B2925&lt;&gt;"",IF(OR(D2925&gt;0,G2925&gt;0),COUNTIF($B$2:B2925,B2925),COUNTIFS($B$2:B2925,B2925,$E$2:E2925,"&gt;0")),"")</f>
        <v/>
      </c>
    </row>
    <row r="2926" spans="1:16" x14ac:dyDescent="0.35">
      <c r="A2926" s="51" t="str">
        <f t="shared" si="135"/>
        <v/>
      </c>
      <c r="B2926" s="99"/>
      <c r="C2926" s="4"/>
      <c r="D2926" s="14"/>
      <c r="E2926" s="14"/>
      <c r="F2926" s="14"/>
      <c r="G2926" s="82"/>
      <c r="H2926" s="107" t="str">
        <f>IF(B2926&lt;&gt;"",IF(OR(O2926=0,O2926=999),"",SUMIFS($E$2:E2926,$A$2:A2926,A2926)-SUMIFS($F$2:F2926,$A$2:A2926,A2926)),"")</f>
        <v/>
      </c>
      <c r="I2926" s="109" t="str">
        <f t="shared" si="137"/>
        <v/>
      </c>
      <c r="J2926" s="113"/>
      <c r="K2926" s="90"/>
      <c r="L2926" s="73"/>
      <c r="M2926" s="69" t="str">
        <f>IF(C2926&lt;&gt;"",DailyLog!$S$3,"")</f>
        <v/>
      </c>
      <c r="N2926" s="56" t="str">
        <f t="shared" si="136"/>
        <v/>
      </c>
      <c r="O2926" s="53" t="str">
        <f>IF($B2926&lt;&gt;"",IF(ISNUMBER(_xlfn.XMATCH($B2926,Language!$A$6:$E$6)),0,IF(ISNUMBER(_xlfn.XMATCH($B2926,Language!$A$29:$E$29)),'Lista de Prestatarios'!$B$3,VLOOKUP(B2926,'Lista de Prestatarios'!$A$2:$B$500,2,FALSE))),"")</f>
        <v/>
      </c>
      <c r="P2926" s="58" t="str">
        <f>IF(B2926&lt;&gt;"",IF(OR(D2926&gt;0,G2926&gt;0),COUNTIF($B$2:B2926,B2926),COUNTIFS($B$2:B2926,B2926,$E$2:E2926,"&gt;0")),"")</f>
        <v/>
      </c>
    </row>
    <row r="2927" spans="1:16" x14ac:dyDescent="0.35">
      <c r="A2927" s="51" t="str">
        <f t="shared" si="135"/>
        <v/>
      </c>
      <c r="B2927" s="99"/>
      <c r="C2927" s="4"/>
      <c r="D2927" s="14"/>
      <c r="E2927" s="14"/>
      <c r="F2927" s="14"/>
      <c r="G2927" s="82"/>
      <c r="H2927" s="107" t="str">
        <f>IF(B2927&lt;&gt;"",IF(OR(O2927=0,O2927=999),"",SUMIFS($E$2:E2927,$A$2:A2927,A2927)-SUMIFS($F$2:F2927,$A$2:A2927,A2927)),"")</f>
        <v/>
      </c>
      <c r="I2927" s="109" t="str">
        <f t="shared" si="137"/>
        <v/>
      </c>
      <c r="J2927" s="113"/>
      <c r="K2927" s="90"/>
      <c r="L2927" s="73"/>
      <c r="M2927" s="69" t="str">
        <f>IF(C2927&lt;&gt;"",DailyLog!$S$3,"")</f>
        <v/>
      </c>
      <c r="N2927" s="56" t="str">
        <f t="shared" si="136"/>
        <v/>
      </c>
      <c r="O2927" s="53" t="str">
        <f>IF($B2927&lt;&gt;"",IF(ISNUMBER(_xlfn.XMATCH($B2927,Language!$A$6:$E$6)),0,IF(ISNUMBER(_xlfn.XMATCH($B2927,Language!$A$29:$E$29)),'Lista de Prestatarios'!$B$3,VLOOKUP(B2927,'Lista de Prestatarios'!$A$2:$B$500,2,FALSE))),"")</f>
        <v/>
      </c>
      <c r="P2927" s="58" t="str">
        <f>IF(B2927&lt;&gt;"",IF(OR(D2927&gt;0,G2927&gt;0),COUNTIF($B$2:B2927,B2927),COUNTIFS($B$2:B2927,B2927,$E$2:E2927,"&gt;0")),"")</f>
        <v/>
      </c>
    </row>
    <row r="2928" spans="1:16" x14ac:dyDescent="0.35">
      <c r="A2928" s="51" t="str">
        <f t="shared" si="135"/>
        <v/>
      </c>
      <c r="B2928" s="99"/>
      <c r="C2928" s="4"/>
      <c r="D2928" s="14"/>
      <c r="E2928" s="14"/>
      <c r="F2928" s="14"/>
      <c r="G2928" s="82"/>
      <c r="H2928" s="107" t="str">
        <f>IF(B2928&lt;&gt;"",IF(OR(O2928=0,O2928=999),"",SUMIFS($E$2:E2928,$A$2:A2928,A2928)-SUMIFS($F$2:F2928,$A$2:A2928,A2928)),"")</f>
        <v/>
      </c>
      <c r="I2928" s="109" t="str">
        <f t="shared" si="137"/>
        <v/>
      </c>
      <c r="J2928" s="113"/>
      <c r="K2928" s="90"/>
      <c r="L2928" s="73"/>
      <c r="M2928" s="69" t="str">
        <f>IF(C2928&lt;&gt;"",DailyLog!$S$3,"")</f>
        <v/>
      </c>
      <c r="N2928" s="56" t="str">
        <f t="shared" si="136"/>
        <v/>
      </c>
      <c r="O2928" s="53" t="str">
        <f>IF($B2928&lt;&gt;"",IF(ISNUMBER(_xlfn.XMATCH($B2928,Language!$A$6:$E$6)),0,IF(ISNUMBER(_xlfn.XMATCH($B2928,Language!$A$29:$E$29)),'Lista de Prestatarios'!$B$3,VLOOKUP(B2928,'Lista de Prestatarios'!$A$2:$B$500,2,FALSE))),"")</f>
        <v/>
      </c>
      <c r="P2928" s="58" t="str">
        <f>IF(B2928&lt;&gt;"",IF(OR(D2928&gt;0,G2928&gt;0),COUNTIF($B$2:B2928,B2928),COUNTIFS($B$2:B2928,B2928,$E$2:E2928,"&gt;0")),"")</f>
        <v/>
      </c>
    </row>
    <row r="2929" spans="1:16" x14ac:dyDescent="0.35">
      <c r="A2929" s="51" t="str">
        <f t="shared" si="135"/>
        <v/>
      </c>
      <c r="B2929" s="99"/>
      <c r="C2929" s="4"/>
      <c r="D2929" s="14"/>
      <c r="E2929" s="14"/>
      <c r="F2929" s="14"/>
      <c r="G2929" s="82"/>
      <c r="H2929" s="107" t="str">
        <f>IF(B2929&lt;&gt;"",IF(OR(O2929=0,O2929=999),"",SUMIFS($E$2:E2929,$A$2:A2929,A2929)-SUMIFS($F$2:F2929,$A$2:A2929,A2929)),"")</f>
        <v/>
      </c>
      <c r="I2929" s="109" t="str">
        <f t="shared" si="137"/>
        <v/>
      </c>
      <c r="J2929" s="113"/>
      <c r="K2929" s="90"/>
      <c r="L2929" s="73"/>
      <c r="M2929" s="69" t="str">
        <f>IF(C2929&lt;&gt;"",DailyLog!$S$3,"")</f>
        <v/>
      </c>
      <c r="N2929" s="56" t="str">
        <f t="shared" si="136"/>
        <v/>
      </c>
      <c r="O2929" s="53" t="str">
        <f>IF($B2929&lt;&gt;"",IF(ISNUMBER(_xlfn.XMATCH($B2929,Language!$A$6:$E$6)),0,IF(ISNUMBER(_xlfn.XMATCH($B2929,Language!$A$29:$E$29)),'Lista de Prestatarios'!$B$3,VLOOKUP(B2929,'Lista de Prestatarios'!$A$2:$B$500,2,FALSE))),"")</f>
        <v/>
      </c>
      <c r="P2929" s="58" t="str">
        <f>IF(B2929&lt;&gt;"",IF(OR(D2929&gt;0,G2929&gt;0),COUNTIF($B$2:B2929,B2929),COUNTIFS($B$2:B2929,B2929,$E$2:E2929,"&gt;0")),"")</f>
        <v/>
      </c>
    </row>
    <row r="2930" spans="1:16" x14ac:dyDescent="0.35">
      <c r="A2930" s="51" t="str">
        <f t="shared" si="135"/>
        <v/>
      </c>
      <c r="B2930" s="99"/>
      <c r="C2930" s="4"/>
      <c r="D2930" s="14"/>
      <c r="E2930" s="14"/>
      <c r="F2930" s="14"/>
      <c r="G2930" s="82"/>
      <c r="H2930" s="107" t="str">
        <f>IF(B2930&lt;&gt;"",IF(OR(O2930=0,O2930=999),"",SUMIFS($E$2:E2930,$A$2:A2930,A2930)-SUMIFS($F$2:F2930,$A$2:A2930,A2930)),"")</f>
        <v/>
      </c>
      <c r="I2930" s="109" t="str">
        <f t="shared" si="137"/>
        <v/>
      </c>
      <c r="J2930" s="113"/>
      <c r="K2930" s="90"/>
      <c r="L2930" s="73"/>
      <c r="M2930" s="69" t="str">
        <f>IF(C2930&lt;&gt;"",DailyLog!$S$3,"")</f>
        <v/>
      </c>
      <c r="N2930" s="56" t="str">
        <f t="shared" si="136"/>
        <v/>
      </c>
      <c r="O2930" s="53" t="str">
        <f>IF($B2930&lt;&gt;"",IF(ISNUMBER(_xlfn.XMATCH($B2930,Language!$A$6:$E$6)),0,IF(ISNUMBER(_xlfn.XMATCH($B2930,Language!$A$29:$E$29)),'Lista de Prestatarios'!$B$3,VLOOKUP(B2930,'Lista de Prestatarios'!$A$2:$B$500,2,FALSE))),"")</f>
        <v/>
      </c>
      <c r="P2930" s="58" t="str">
        <f>IF(B2930&lt;&gt;"",IF(OR(D2930&gt;0,G2930&gt;0),COUNTIF($B$2:B2930,B2930),COUNTIFS($B$2:B2930,B2930,$E$2:E2930,"&gt;0")),"")</f>
        <v/>
      </c>
    </row>
    <row r="2931" spans="1:16" x14ac:dyDescent="0.35">
      <c r="A2931" s="51" t="str">
        <f t="shared" si="135"/>
        <v/>
      </c>
      <c r="B2931" s="99"/>
      <c r="C2931" s="4"/>
      <c r="D2931" s="14"/>
      <c r="E2931" s="14"/>
      <c r="F2931" s="14"/>
      <c r="G2931" s="82"/>
      <c r="H2931" s="107" t="str">
        <f>IF(B2931&lt;&gt;"",IF(OR(O2931=0,O2931=999),"",SUMIFS($E$2:E2931,$A$2:A2931,A2931)-SUMIFS($F$2:F2931,$A$2:A2931,A2931)),"")</f>
        <v/>
      </c>
      <c r="I2931" s="109" t="str">
        <f t="shared" si="137"/>
        <v/>
      </c>
      <c r="J2931" s="113"/>
      <c r="K2931" s="90"/>
      <c r="L2931" s="73"/>
      <c r="M2931" s="69" t="str">
        <f>IF(C2931&lt;&gt;"",DailyLog!$S$3,"")</f>
        <v/>
      </c>
      <c r="N2931" s="56" t="str">
        <f t="shared" si="136"/>
        <v/>
      </c>
      <c r="O2931" s="53" t="str">
        <f>IF($B2931&lt;&gt;"",IF(ISNUMBER(_xlfn.XMATCH($B2931,Language!$A$6:$E$6)),0,IF(ISNUMBER(_xlfn.XMATCH($B2931,Language!$A$29:$E$29)),'Lista de Prestatarios'!$B$3,VLOOKUP(B2931,'Lista de Prestatarios'!$A$2:$B$500,2,FALSE))),"")</f>
        <v/>
      </c>
      <c r="P2931" s="58" t="str">
        <f>IF(B2931&lt;&gt;"",IF(OR(D2931&gt;0,G2931&gt;0),COUNTIF($B$2:B2931,B2931),COUNTIFS($B$2:B2931,B2931,$E$2:E2931,"&gt;0")),"")</f>
        <v/>
      </c>
    </row>
    <row r="2932" spans="1:16" x14ac:dyDescent="0.35">
      <c r="A2932" s="51" t="str">
        <f t="shared" si="135"/>
        <v/>
      </c>
      <c r="B2932" s="99"/>
      <c r="C2932" s="4"/>
      <c r="D2932" s="14"/>
      <c r="E2932" s="14"/>
      <c r="F2932" s="14"/>
      <c r="G2932" s="82"/>
      <c r="H2932" s="107" t="str">
        <f>IF(B2932&lt;&gt;"",IF(OR(O2932=0,O2932=999),"",SUMIFS($E$2:E2932,$A$2:A2932,A2932)-SUMIFS($F$2:F2932,$A$2:A2932,A2932)),"")</f>
        <v/>
      </c>
      <c r="I2932" s="109" t="str">
        <f t="shared" si="137"/>
        <v/>
      </c>
      <c r="J2932" s="113"/>
      <c r="K2932" s="90"/>
      <c r="L2932" s="73"/>
      <c r="M2932" s="69" t="str">
        <f>IF(C2932&lt;&gt;"",DailyLog!$S$3,"")</f>
        <v/>
      </c>
      <c r="N2932" s="56" t="str">
        <f t="shared" si="136"/>
        <v/>
      </c>
      <c r="O2932" s="53" t="str">
        <f>IF($B2932&lt;&gt;"",IF(ISNUMBER(_xlfn.XMATCH($B2932,Language!$A$6:$E$6)),0,IF(ISNUMBER(_xlfn.XMATCH($B2932,Language!$A$29:$E$29)),'Lista de Prestatarios'!$B$3,VLOOKUP(B2932,'Lista de Prestatarios'!$A$2:$B$500,2,FALSE))),"")</f>
        <v/>
      </c>
      <c r="P2932" s="58" t="str">
        <f>IF(B2932&lt;&gt;"",IF(OR(D2932&gt;0,G2932&gt;0),COUNTIF($B$2:B2932,B2932),COUNTIFS($B$2:B2932,B2932,$E$2:E2932,"&gt;0")),"")</f>
        <v/>
      </c>
    </row>
    <row r="2933" spans="1:16" x14ac:dyDescent="0.35">
      <c r="A2933" s="51" t="str">
        <f t="shared" si="135"/>
        <v/>
      </c>
      <c r="B2933" s="99"/>
      <c r="C2933" s="4"/>
      <c r="D2933" s="14"/>
      <c r="E2933" s="14"/>
      <c r="F2933" s="14"/>
      <c r="G2933" s="82"/>
      <c r="H2933" s="107" t="str">
        <f>IF(B2933&lt;&gt;"",IF(OR(O2933=0,O2933=999),"",SUMIFS($E$2:E2933,$A$2:A2933,A2933)-SUMIFS($F$2:F2933,$A$2:A2933,A2933)),"")</f>
        <v/>
      </c>
      <c r="I2933" s="109" t="str">
        <f t="shared" si="137"/>
        <v/>
      </c>
      <c r="J2933" s="113"/>
      <c r="K2933" s="90"/>
      <c r="L2933" s="73"/>
      <c r="M2933" s="69" t="str">
        <f>IF(C2933&lt;&gt;"",DailyLog!$S$3,"")</f>
        <v/>
      </c>
      <c r="N2933" s="56" t="str">
        <f t="shared" si="136"/>
        <v/>
      </c>
      <c r="O2933" s="53" t="str">
        <f>IF($B2933&lt;&gt;"",IF(ISNUMBER(_xlfn.XMATCH($B2933,Language!$A$6:$E$6)),0,IF(ISNUMBER(_xlfn.XMATCH($B2933,Language!$A$29:$E$29)),'Lista de Prestatarios'!$B$3,VLOOKUP(B2933,'Lista de Prestatarios'!$A$2:$B$500,2,FALSE))),"")</f>
        <v/>
      </c>
      <c r="P2933" s="58" t="str">
        <f>IF(B2933&lt;&gt;"",IF(OR(D2933&gt;0,G2933&gt;0),COUNTIF($B$2:B2933,B2933),COUNTIFS($B$2:B2933,B2933,$E$2:E2933,"&gt;0")),"")</f>
        <v/>
      </c>
    </row>
    <row r="2934" spans="1:16" x14ac:dyDescent="0.35">
      <c r="A2934" s="51" t="str">
        <f t="shared" si="135"/>
        <v/>
      </c>
      <c r="B2934" s="99"/>
      <c r="C2934" s="4"/>
      <c r="D2934" s="14"/>
      <c r="E2934" s="14"/>
      <c r="F2934" s="14"/>
      <c r="G2934" s="82"/>
      <c r="H2934" s="107" t="str">
        <f>IF(B2934&lt;&gt;"",IF(OR(O2934=0,O2934=999),"",SUMIFS($E$2:E2934,$A$2:A2934,A2934)-SUMIFS($F$2:F2934,$A$2:A2934,A2934)),"")</f>
        <v/>
      </c>
      <c r="I2934" s="109" t="str">
        <f t="shared" si="137"/>
        <v/>
      </c>
      <c r="J2934" s="113"/>
      <c r="K2934" s="90"/>
      <c r="L2934" s="73"/>
      <c r="M2934" s="69" t="str">
        <f>IF(C2934&lt;&gt;"",DailyLog!$S$3,"")</f>
        <v/>
      </c>
      <c r="N2934" s="56" t="str">
        <f t="shared" si="136"/>
        <v/>
      </c>
      <c r="O2934" s="53" t="str">
        <f>IF($B2934&lt;&gt;"",IF(ISNUMBER(_xlfn.XMATCH($B2934,Language!$A$6:$E$6)),0,IF(ISNUMBER(_xlfn.XMATCH($B2934,Language!$A$29:$E$29)),'Lista de Prestatarios'!$B$3,VLOOKUP(B2934,'Lista de Prestatarios'!$A$2:$B$500,2,FALSE))),"")</f>
        <v/>
      </c>
      <c r="P2934" s="58" t="str">
        <f>IF(B2934&lt;&gt;"",IF(OR(D2934&gt;0,G2934&gt;0),COUNTIF($B$2:B2934,B2934),COUNTIFS($B$2:B2934,B2934,$E$2:E2934,"&gt;0")),"")</f>
        <v/>
      </c>
    </row>
    <row r="2935" spans="1:16" x14ac:dyDescent="0.35">
      <c r="A2935" s="51" t="str">
        <f t="shared" si="135"/>
        <v/>
      </c>
      <c r="B2935" s="99"/>
      <c r="C2935" s="4"/>
      <c r="D2935" s="14"/>
      <c r="E2935" s="14"/>
      <c r="F2935" s="14"/>
      <c r="G2935" s="82"/>
      <c r="H2935" s="107" t="str">
        <f>IF(B2935&lt;&gt;"",IF(OR(O2935=0,O2935=999),"",SUMIFS($E$2:E2935,$A$2:A2935,A2935)-SUMIFS($F$2:F2935,$A$2:A2935,A2935)),"")</f>
        <v/>
      </c>
      <c r="I2935" s="109" t="str">
        <f t="shared" si="137"/>
        <v/>
      </c>
      <c r="J2935" s="113"/>
      <c r="K2935" s="90"/>
      <c r="L2935" s="73"/>
      <c r="M2935" s="69" t="str">
        <f>IF(C2935&lt;&gt;"",DailyLog!$S$3,"")</f>
        <v/>
      </c>
      <c r="N2935" s="56" t="str">
        <f t="shared" si="136"/>
        <v/>
      </c>
      <c r="O2935" s="53" t="str">
        <f>IF($B2935&lt;&gt;"",IF(ISNUMBER(_xlfn.XMATCH($B2935,Language!$A$6:$E$6)),0,IF(ISNUMBER(_xlfn.XMATCH($B2935,Language!$A$29:$E$29)),'Lista de Prestatarios'!$B$3,VLOOKUP(B2935,'Lista de Prestatarios'!$A$2:$B$500,2,FALSE))),"")</f>
        <v/>
      </c>
      <c r="P2935" s="58" t="str">
        <f>IF(B2935&lt;&gt;"",IF(OR(D2935&gt;0,G2935&gt;0),COUNTIF($B$2:B2935,B2935),COUNTIFS($B$2:B2935,B2935,$E$2:E2935,"&gt;0")),"")</f>
        <v/>
      </c>
    </row>
    <row r="2936" spans="1:16" x14ac:dyDescent="0.35">
      <c r="A2936" s="51" t="str">
        <f t="shared" si="135"/>
        <v/>
      </c>
      <c r="B2936" s="99"/>
      <c r="C2936" s="4"/>
      <c r="D2936" s="14"/>
      <c r="E2936" s="14"/>
      <c r="F2936" s="14"/>
      <c r="G2936" s="82"/>
      <c r="H2936" s="107" t="str">
        <f>IF(B2936&lt;&gt;"",IF(OR(O2936=0,O2936=999),"",SUMIFS($E$2:E2936,$A$2:A2936,A2936)-SUMIFS($F$2:F2936,$A$2:A2936,A2936)),"")</f>
        <v/>
      </c>
      <c r="I2936" s="109" t="str">
        <f t="shared" si="137"/>
        <v/>
      </c>
      <c r="J2936" s="113"/>
      <c r="K2936" s="90"/>
      <c r="L2936" s="73"/>
      <c r="M2936" s="69" t="str">
        <f>IF(C2936&lt;&gt;"",DailyLog!$S$3,"")</f>
        <v/>
      </c>
      <c r="N2936" s="56" t="str">
        <f t="shared" si="136"/>
        <v/>
      </c>
      <c r="O2936" s="53" t="str">
        <f>IF($B2936&lt;&gt;"",IF(ISNUMBER(_xlfn.XMATCH($B2936,Language!$A$6:$E$6)),0,IF(ISNUMBER(_xlfn.XMATCH($B2936,Language!$A$29:$E$29)),'Lista de Prestatarios'!$B$3,VLOOKUP(B2936,'Lista de Prestatarios'!$A$2:$B$500,2,FALSE))),"")</f>
        <v/>
      </c>
      <c r="P2936" s="58" t="str">
        <f>IF(B2936&lt;&gt;"",IF(OR(D2936&gt;0,G2936&gt;0),COUNTIF($B$2:B2936,B2936),COUNTIFS($B$2:B2936,B2936,$E$2:E2936,"&gt;0")),"")</f>
        <v/>
      </c>
    </row>
    <row r="2937" spans="1:16" x14ac:dyDescent="0.35">
      <c r="A2937" s="51" t="str">
        <f t="shared" si="135"/>
        <v/>
      </c>
      <c r="B2937" s="99"/>
      <c r="C2937" s="4"/>
      <c r="D2937" s="14"/>
      <c r="E2937" s="14"/>
      <c r="F2937" s="14"/>
      <c r="G2937" s="82"/>
      <c r="H2937" s="107" t="str">
        <f>IF(B2937&lt;&gt;"",IF(OR(O2937=0,O2937=999),"",SUMIFS($E$2:E2937,$A$2:A2937,A2937)-SUMIFS($F$2:F2937,$A$2:A2937,A2937)),"")</f>
        <v/>
      </c>
      <c r="I2937" s="109" t="str">
        <f t="shared" si="137"/>
        <v/>
      </c>
      <c r="J2937" s="113"/>
      <c r="K2937" s="90"/>
      <c r="L2937" s="73"/>
      <c r="M2937" s="69" t="str">
        <f>IF(C2937&lt;&gt;"",DailyLog!$S$3,"")</f>
        <v/>
      </c>
      <c r="N2937" s="56" t="str">
        <f t="shared" si="136"/>
        <v/>
      </c>
      <c r="O2937" s="53" t="str">
        <f>IF($B2937&lt;&gt;"",IF(ISNUMBER(_xlfn.XMATCH($B2937,Language!$A$6:$E$6)),0,IF(ISNUMBER(_xlfn.XMATCH($B2937,Language!$A$29:$E$29)),'Lista de Prestatarios'!$B$3,VLOOKUP(B2937,'Lista de Prestatarios'!$A$2:$B$500,2,FALSE))),"")</f>
        <v/>
      </c>
      <c r="P2937" s="58" t="str">
        <f>IF(B2937&lt;&gt;"",IF(OR(D2937&gt;0,G2937&gt;0),COUNTIF($B$2:B2937,B2937),COUNTIFS($B$2:B2937,B2937,$E$2:E2937,"&gt;0")),"")</f>
        <v/>
      </c>
    </row>
    <row r="2938" spans="1:16" x14ac:dyDescent="0.35">
      <c r="A2938" s="51" t="str">
        <f t="shared" si="135"/>
        <v/>
      </c>
      <c r="B2938" s="99"/>
      <c r="C2938" s="4"/>
      <c r="D2938" s="14"/>
      <c r="E2938" s="14"/>
      <c r="F2938" s="14"/>
      <c r="G2938" s="82"/>
      <c r="H2938" s="107" t="str">
        <f>IF(B2938&lt;&gt;"",IF(OR(O2938=0,O2938=999),"",SUMIFS($E$2:E2938,$A$2:A2938,A2938)-SUMIFS($F$2:F2938,$A$2:A2938,A2938)),"")</f>
        <v/>
      </c>
      <c r="I2938" s="109" t="str">
        <f t="shared" si="137"/>
        <v/>
      </c>
      <c r="J2938" s="113"/>
      <c r="K2938" s="90"/>
      <c r="L2938" s="73"/>
      <c r="M2938" s="69" t="str">
        <f>IF(C2938&lt;&gt;"",DailyLog!$S$3,"")</f>
        <v/>
      </c>
      <c r="N2938" s="56" t="str">
        <f t="shared" si="136"/>
        <v/>
      </c>
      <c r="O2938" s="53" t="str">
        <f>IF($B2938&lt;&gt;"",IF(ISNUMBER(_xlfn.XMATCH($B2938,Language!$A$6:$E$6)),0,IF(ISNUMBER(_xlfn.XMATCH($B2938,Language!$A$29:$E$29)),'Lista de Prestatarios'!$B$3,VLOOKUP(B2938,'Lista de Prestatarios'!$A$2:$B$500,2,FALSE))),"")</f>
        <v/>
      </c>
      <c r="P2938" s="58" t="str">
        <f>IF(B2938&lt;&gt;"",IF(OR(D2938&gt;0,G2938&gt;0),COUNTIF($B$2:B2938,B2938),COUNTIFS($B$2:B2938,B2938,$E$2:E2938,"&gt;0")),"")</f>
        <v/>
      </c>
    </row>
    <row r="2939" spans="1:16" x14ac:dyDescent="0.35">
      <c r="A2939" s="51" t="str">
        <f t="shared" si="135"/>
        <v/>
      </c>
      <c r="B2939" s="99"/>
      <c r="C2939" s="4"/>
      <c r="D2939" s="14"/>
      <c r="E2939" s="14"/>
      <c r="F2939" s="14"/>
      <c r="G2939" s="82"/>
      <c r="H2939" s="107" t="str">
        <f>IF(B2939&lt;&gt;"",IF(OR(O2939=0,O2939=999),"",SUMIFS($E$2:E2939,$A$2:A2939,A2939)-SUMIFS($F$2:F2939,$A$2:A2939,A2939)),"")</f>
        <v/>
      </c>
      <c r="I2939" s="109" t="str">
        <f t="shared" si="137"/>
        <v/>
      </c>
      <c r="J2939" s="113"/>
      <c r="K2939" s="90"/>
      <c r="L2939" s="73"/>
      <c r="M2939" s="69" t="str">
        <f>IF(C2939&lt;&gt;"",DailyLog!$S$3,"")</f>
        <v/>
      </c>
      <c r="N2939" s="56" t="str">
        <f t="shared" si="136"/>
        <v/>
      </c>
      <c r="O2939" s="53" t="str">
        <f>IF($B2939&lt;&gt;"",IF(ISNUMBER(_xlfn.XMATCH($B2939,Language!$A$6:$E$6)),0,IF(ISNUMBER(_xlfn.XMATCH($B2939,Language!$A$29:$E$29)),'Lista de Prestatarios'!$B$3,VLOOKUP(B2939,'Lista de Prestatarios'!$A$2:$B$500,2,FALSE))),"")</f>
        <v/>
      </c>
      <c r="P2939" s="58" t="str">
        <f>IF(B2939&lt;&gt;"",IF(OR(D2939&gt;0,G2939&gt;0),COUNTIF($B$2:B2939,B2939),COUNTIFS($B$2:B2939,B2939,$E$2:E2939,"&gt;0")),"")</f>
        <v/>
      </c>
    </row>
    <row r="2940" spans="1:16" x14ac:dyDescent="0.35">
      <c r="A2940" s="51" t="str">
        <f t="shared" si="135"/>
        <v/>
      </c>
      <c r="B2940" s="99"/>
      <c r="C2940" s="4"/>
      <c r="D2940" s="14"/>
      <c r="E2940" s="14"/>
      <c r="F2940" s="14"/>
      <c r="G2940" s="82"/>
      <c r="H2940" s="107" t="str">
        <f>IF(B2940&lt;&gt;"",IF(OR(O2940=0,O2940=999),"",SUMIFS($E$2:E2940,$A$2:A2940,A2940)-SUMIFS($F$2:F2940,$A$2:A2940,A2940)),"")</f>
        <v/>
      </c>
      <c r="I2940" s="109" t="str">
        <f t="shared" si="137"/>
        <v/>
      </c>
      <c r="J2940" s="113"/>
      <c r="K2940" s="90"/>
      <c r="L2940" s="73"/>
      <c r="M2940" s="69" t="str">
        <f>IF(C2940&lt;&gt;"",DailyLog!$S$3,"")</f>
        <v/>
      </c>
      <c r="N2940" s="56" t="str">
        <f t="shared" si="136"/>
        <v/>
      </c>
      <c r="O2940" s="53" t="str">
        <f>IF($B2940&lt;&gt;"",IF(ISNUMBER(_xlfn.XMATCH($B2940,Language!$A$6:$E$6)),0,IF(ISNUMBER(_xlfn.XMATCH($B2940,Language!$A$29:$E$29)),'Lista de Prestatarios'!$B$3,VLOOKUP(B2940,'Lista de Prestatarios'!$A$2:$B$500,2,FALSE))),"")</f>
        <v/>
      </c>
      <c r="P2940" s="58" t="str">
        <f>IF(B2940&lt;&gt;"",IF(OR(D2940&gt;0,G2940&gt;0),COUNTIF($B$2:B2940,B2940),COUNTIFS($B$2:B2940,B2940,$E$2:E2940,"&gt;0")),"")</f>
        <v/>
      </c>
    </row>
    <row r="2941" spans="1:16" x14ac:dyDescent="0.35">
      <c r="A2941" s="51" t="str">
        <f t="shared" si="135"/>
        <v/>
      </c>
      <c r="B2941" s="99"/>
      <c r="C2941" s="4"/>
      <c r="D2941" s="14"/>
      <c r="E2941" s="14"/>
      <c r="F2941" s="14"/>
      <c r="G2941" s="82"/>
      <c r="H2941" s="107" t="str">
        <f>IF(B2941&lt;&gt;"",IF(OR(O2941=0,O2941=999),"",SUMIFS($E$2:E2941,$A$2:A2941,A2941)-SUMIFS($F$2:F2941,$A$2:A2941,A2941)),"")</f>
        <v/>
      </c>
      <c r="I2941" s="109" t="str">
        <f t="shared" si="137"/>
        <v/>
      </c>
      <c r="J2941" s="113"/>
      <c r="K2941" s="90"/>
      <c r="L2941" s="73"/>
      <c r="M2941" s="69" t="str">
        <f>IF(C2941&lt;&gt;"",DailyLog!$S$3,"")</f>
        <v/>
      </c>
      <c r="N2941" s="56" t="str">
        <f t="shared" si="136"/>
        <v/>
      </c>
      <c r="O2941" s="53" t="str">
        <f>IF($B2941&lt;&gt;"",IF(ISNUMBER(_xlfn.XMATCH($B2941,Language!$A$6:$E$6)),0,IF(ISNUMBER(_xlfn.XMATCH($B2941,Language!$A$29:$E$29)),'Lista de Prestatarios'!$B$3,VLOOKUP(B2941,'Lista de Prestatarios'!$A$2:$B$500,2,FALSE))),"")</f>
        <v/>
      </c>
      <c r="P2941" s="58" t="str">
        <f>IF(B2941&lt;&gt;"",IF(OR(D2941&gt;0,G2941&gt;0),COUNTIF($B$2:B2941,B2941),COUNTIFS($B$2:B2941,B2941,$E$2:E2941,"&gt;0")),"")</f>
        <v/>
      </c>
    </row>
    <row r="2942" spans="1:16" x14ac:dyDescent="0.35">
      <c r="A2942" s="51" t="str">
        <f t="shared" si="135"/>
        <v/>
      </c>
      <c r="B2942" s="99"/>
      <c r="C2942" s="4"/>
      <c r="D2942" s="14"/>
      <c r="E2942" s="14"/>
      <c r="F2942" s="14"/>
      <c r="G2942" s="82"/>
      <c r="H2942" s="107" t="str">
        <f>IF(B2942&lt;&gt;"",IF(OR(O2942=0,O2942=999),"",SUMIFS($E$2:E2942,$A$2:A2942,A2942)-SUMIFS($F$2:F2942,$A$2:A2942,A2942)),"")</f>
        <v/>
      </c>
      <c r="I2942" s="109" t="str">
        <f t="shared" si="137"/>
        <v/>
      </c>
      <c r="J2942" s="113"/>
      <c r="K2942" s="90"/>
      <c r="L2942" s="73"/>
      <c r="M2942" s="69" t="str">
        <f>IF(C2942&lt;&gt;"",DailyLog!$S$3,"")</f>
        <v/>
      </c>
      <c r="N2942" s="56" t="str">
        <f t="shared" si="136"/>
        <v/>
      </c>
      <c r="O2942" s="53" t="str">
        <f>IF($B2942&lt;&gt;"",IF(ISNUMBER(_xlfn.XMATCH($B2942,Language!$A$6:$E$6)),0,IF(ISNUMBER(_xlfn.XMATCH($B2942,Language!$A$29:$E$29)),'Lista de Prestatarios'!$B$3,VLOOKUP(B2942,'Lista de Prestatarios'!$A$2:$B$500,2,FALSE))),"")</f>
        <v/>
      </c>
      <c r="P2942" s="58" t="str">
        <f>IF(B2942&lt;&gt;"",IF(OR(D2942&gt;0,G2942&gt;0),COUNTIF($B$2:B2942,B2942),COUNTIFS($B$2:B2942,B2942,$E$2:E2942,"&gt;0")),"")</f>
        <v/>
      </c>
    </row>
    <row r="2943" spans="1:16" x14ac:dyDescent="0.35">
      <c r="A2943" s="51" t="str">
        <f t="shared" si="135"/>
        <v/>
      </c>
      <c r="B2943" s="99"/>
      <c r="C2943" s="4"/>
      <c r="D2943" s="14"/>
      <c r="E2943" s="14"/>
      <c r="F2943" s="14"/>
      <c r="G2943" s="82"/>
      <c r="H2943" s="107" t="str">
        <f>IF(B2943&lt;&gt;"",IF(OR(O2943=0,O2943=999),"",SUMIFS($E$2:E2943,$A$2:A2943,A2943)-SUMIFS($F$2:F2943,$A$2:A2943,A2943)),"")</f>
        <v/>
      </c>
      <c r="I2943" s="109" t="str">
        <f t="shared" si="137"/>
        <v/>
      </c>
      <c r="J2943" s="113"/>
      <c r="K2943" s="90"/>
      <c r="L2943" s="73"/>
      <c r="M2943" s="69" t="str">
        <f>IF(C2943&lt;&gt;"",DailyLog!$S$3,"")</f>
        <v/>
      </c>
      <c r="N2943" s="56" t="str">
        <f t="shared" si="136"/>
        <v/>
      </c>
      <c r="O2943" s="53" t="str">
        <f>IF($B2943&lt;&gt;"",IF(ISNUMBER(_xlfn.XMATCH($B2943,Language!$A$6:$E$6)),0,IF(ISNUMBER(_xlfn.XMATCH($B2943,Language!$A$29:$E$29)),'Lista de Prestatarios'!$B$3,VLOOKUP(B2943,'Lista de Prestatarios'!$A$2:$B$500,2,FALSE))),"")</f>
        <v/>
      </c>
      <c r="P2943" s="58" t="str">
        <f>IF(B2943&lt;&gt;"",IF(OR(D2943&gt;0,G2943&gt;0),COUNTIF($B$2:B2943,B2943),COUNTIFS($B$2:B2943,B2943,$E$2:E2943,"&gt;0")),"")</f>
        <v/>
      </c>
    </row>
    <row r="2944" spans="1:16" x14ac:dyDescent="0.35">
      <c r="A2944" s="51" t="str">
        <f t="shared" si="135"/>
        <v/>
      </c>
      <c r="B2944" s="99"/>
      <c r="C2944" s="4"/>
      <c r="D2944" s="14"/>
      <c r="E2944" s="14"/>
      <c r="F2944" s="14"/>
      <c r="G2944" s="82"/>
      <c r="H2944" s="107" t="str">
        <f>IF(B2944&lt;&gt;"",IF(OR(O2944=0,O2944=999),"",SUMIFS($E$2:E2944,$A$2:A2944,A2944)-SUMIFS($F$2:F2944,$A$2:A2944,A2944)),"")</f>
        <v/>
      </c>
      <c r="I2944" s="109" t="str">
        <f t="shared" si="137"/>
        <v/>
      </c>
      <c r="J2944" s="113"/>
      <c r="K2944" s="90"/>
      <c r="L2944" s="73"/>
      <c r="M2944" s="69" t="str">
        <f>IF(C2944&lt;&gt;"",DailyLog!$S$3,"")</f>
        <v/>
      </c>
      <c r="N2944" s="56" t="str">
        <f t="shared" si="136"/>
        <v/>
      </c>
      <c r="O2944" s="53" t="str">
        <f>IF($B2944&lt;&gt;"",IF(ISNUMBER(_xlfn.XMATCH($B2944,Language!$A$6:$E$6)),0,IF(ISNUMBER(_xlfn.XMATCH($B2944,Language!$A$29:$E$29)),'Lista de Prestatarios'!$B$3,VLOOKUP(B2944,'Lista de Prestatarios'!$A$2:$B$500,2,FALSE))),"")</f>
        <v/>
      </c>
      <c r="P2944" s="58" t="str">
        <f>IF(B2944&lt;&gt;"",IF(OR(D2944&gt;0,G2944&gt;0),COUNTIF($B$2:B2944,B2944),COUNTIFS($B$2:B2944,B2944,$E$2:E2944,"&gt;0")),"")</f>
        <v/>
      </c>
    </row>
    <row r="2945" spans="1:16" x14ac:dyDescent="0.35">
      <c r="A2945" s="51" t="str">
        <f t="shared" si="135"/>
        <v/>
      </c>
      <c r="B2945" s="99"/>
      <c r="C2945" s="4"/>
      <c r="D2945" s="14"/>
      <c r="E2945" s="14"/>
      <c r="F2945" s="14"/>
      <c r="G2945" s="82"/>
      <c r="H2945" s="107" t="str">
        <f>IF(B2945&lt;&gt;"",IF(OR(O2945=0,O2945=999),"",SUMIFS($E$2:E2945,$A$2:A2945,A2945)-SUMIFS($F$2:F2945,$A$2:A2945,A2945)),"")</f>
        <v/>
      </c>
      <c r="I2945" s="109" t="str">
        <f t="shared" si="137"/>
        <v/>
      </c>
      <c r="J2945" s="113"/>
      <c r="K2945" s="90"/>
      <c r="L2945" s="73"/>
      <c r="M2945" s="69" t="str">
        <f>IF(C2945&lt;&gt;"",DailyLog!$S$3,"")</f>
        <v/>
      </c>
      <c r="N2945" s="56" t="str">
        <f t="shared" si="136"/>
        <v/>
      </c>
      <c r="O2945" s="53" t="str">
        <f>IF($B2945&lt;&gt;"",IF(ISNUMBER(_xlfn.XMATCH($B2945,Language!$A$6:$E$6)),0,IF(ISNUMBER(_xlfn.XMATCH($B2945,Language!$A$29:$E$29)),'Lista de Prestatarios'!$B$3,VLOOKUP(B2945,'Lista de Prestatarios'!$A$2:$B$500,2,FALSE))),"")</f>
        <v/>
      </c>
      <c r="P2945" s="58" t="str">
        <f>IF(B2945&lt;&gt;"",IF(OR(D2945&gt;0,G2945&gt;0),COUNTIF($B$2:B2945,B2945),COUNTIFS($B$2:B2945,B2945,$E$2:E2945,"&gt;0")),"")</f>
        <v/>
      </c>
    </row>
    <row r="2946" spans="1:16" x14ac:dyDescent="0.35">
      <c r="A2946" s="51" t="str">
        <f t="shared" ref="A2946:A3009" si="138">IF(B2946&lt;&gt;"",O2946&amp;"."&amp;P2946,"")</f>
        <v/>
      </c>
      <c r="B2946" s="99"/>
      <c r="C2946" s="4"/>
      <c r="D2946" s="14"/>
      <c r="E2946" s="14"/>
      <c r="F2946" s="14"/>
      <c r="G2946" s="82"/>
      <c r="H2946" s="107" t="str">
        <f>IF(B2946&lt;&gt;"",IF(OR(O2946=0,O2946=999),"",SUMIFS($E$2:E2946,$A$2:A2946,A2946)-SUMIFS($F$2:F2946,$A$2:A2946,A2946)),"")</f>
        <v/>
      </c>
      <c r="I2946" s="109" t="str">
        <f t="shared" si="137"/>
        <v/>
      </c>
      <c r="J2946" s="113"/>
      <c r="K2946" s="90"/>
      <c r="L2946" s="73"/>
      <c r="M2946" s="69" t="str">
        <f>IF(C2946&lt;&gt;"",DailyLog!$S$3,"")</f>
        <v/>
      </c>
      <c r="N2946" s="56" t="str">
        <f t="shared" ref="N2946:N3009" si="139">IF(B2946&lt;&gt;"",COUNT(D2946:G2946),"")</f>
        <v/>
      </c>
      <c r="O2946" s="53" t="str">
        <f>IF($B2946&lt;&gt;"",IF(ISNUMBER(_xlfn.XMATCH($B2946,Language!$A$6:$E$6)),0,IF(ISNUMBER(_xlfn.XMATCH($B2946,Language!$A$29:$E$29)),'Lista de Prestatarios'!$B$3,VLOOKUP(B2946,'Lista de Prestatarios'!$A$2:$B$500,2,FALSE))),"")</f>
        <v/>
      </c>
      <c r="P2946" s="58" t="str">
        <f>IF(B2946&lt;&gt;"",IF(OR(D2946&gt;0,G2946&gt;0),COUNTIF($B$2:B2946,B2946),COUNTIFS($B$2:B2946,B2946,$E$2:E2946,"&gt;0")),"")</f>
        <v/>
      </c>
    </row>
    <row r="2947" spans="1:16" x14ac:dyDescent="0.35">
      <c r="A2947" s="51" t="str">
        <f t="shared" si="138"/>
        <v/>
      </c>
      <c r="B2947" s="99"/>
      <c r="C2947" s="4"/>
      <c r="D2947" s="14"/>
      <c r="E2947" s="14"/>
      <c r="F2947" s="14"/>
      <c r="G2947" s="82"/>
      <c r="H2947" s="107" t="str">
        <f>IF(B2947&lt;&gt;"",IF(OR(O2947=0,O2947=999),"",SUMIFS($E$2:E2947,$A$2:A2947,A2947)-SUMIFS($F$2:F2947,$A$2:A2947,A2947)),"")</f>
        <v/>
      </c>
      <c r="I2947" s="109" t="str">
        <f t="shared" si="137"/>
        <v/>
      </c>
      <c r="J2947" s="113"/>
      <c r="K2947" s="90"/>
      <c r="L2947" s="73"/>
      <c r="M2947" s="69" t="str">
        <f>IF(C2947&lt;&gt;"",DailyLog!$S$3,"")</f>
        <v/>
      </c>
      <c r="N2947" s="56" t="str">
        <f t="shared" si="139"/>
        <v/>
      </c>
      <c r="O2947" s="53" t="str">
        <f>IF($B2947&lt;&gt;"",IF(ISNUMBER(_xlfn.XMATCH($B2947,Language!$A$6:$E$6)),0,IF(ISNUMBER(_xlfn.XMATCH($B2947,Language!$A$29:$E$29)),'Lista de Prestatarios'!$B$3,VLOOKUP(B2947,'Lista de Prestatarios'!$A$2:$B$500,2,FALSE))),"")</f>
        <v/>
      </c>
      <c r="P2947" s="58" t="str">
        <f>IF(B2947&lt;&gt;"",IF(OR(D2947&gt;0,G2947&gt;0),COUNTIF($B$2:B2947,B2947),COUNTIFS($B$2:B2947,B2947,$E$2:E2947,"&gt;0")),"")</f>
        <v/>
      </c>
    </row>
    <row r="2948" spans="1:16" x14ac:dyDescent="0.35">
      <c r="A2948" s="51" t="str">
        <f t="shared" si="138"/>
        <v/>
      </c>
      <c r="B2948" s="99"/>
      <c r="C2948" s="4"/>
      <c r="D2948" s="14"/>
      <c r="E2948" s="14"/>
      <c r="F2948" s="14"/>
      <c r="G2948" s="82"/>
      <c r="H2948" s="107" t="str">
        <f>IF(B2948&lt;&gt;"",IF(OR(O2948=0,O2948=999),"",SUMIFS($E$2:E2948,$A$2:A2948,A2948)-SUMIFS($F$2:F2948,$A$2:A2948,A2948)),"")</f>
        <v/>
      </c>
      <c r="I2948" s="109" t="str">
        <f t="shared" ref="I2948:I3011" si="140">IF(B2948&lt;&gt;"",I2947+D2948-E2948+F2948-G2948,"")</f>
        <v/>
      </c>
      <c r="J2948" s="113"/>
      <c r="K2948" s="90"/>
      <c r="L2948" s="73"/>
      <c r="M2948" s="69" t="str">
        <f>IF(C2948&lt;&gt;"",DailyLog!$S$3,"")</f>
        <v/>
      </c>
      <c r="N2948" s="56" t="str">
        <f t="shared" si="139"/>
        <v/>
      </c>
      <c r="O2948" s="53" t="str">
        <f>IF($B2948&lt;&gt;"",IF(ISNUMBER(_xlfn.XMATCH($B2948,Language!$A$6:$E$6)),0,IF(ISNUMBER(_xlfn.XMATCH($B2948,Language!$A$29:$E$29)),'Lista de Prestatarios'!$B$3,VLOOKUP(B2948,'Lista de Prestatarios'!$A$2:$B$500,2,FALSE))),"")</f>
        <v/>
      </c>
      <c r="P2948" s="58" t="str">
        <f>IF(B2948&lt;&gt;"",IF(OR(D2948&gt;0,G2948&gt;0),COUNTIF($B$2:B2948,B2948),COUNTIFS($B$2:B2948,B2948,$E$2:E2948,"&gt;0")),"")</f>
        <v/>
      </c>
    </row>
    <row r="2949" spans="1:16" x14ac:dyDescent="0.35">
      <c r="A2949" s="51" t="str">
        <f t="shared" si="138"/>
        <v/>
      </c>
      <c r="B2949" s="99"/>
      <c r="C2949" s="4"/>
      <c r="D2949" s="14"/>
      <c r="E2949" s="14"/>
      <c r="F2949" s="14"/>
      <c r="G2949" s="82"/>
      <c r="H2949" s="107" t="str">
        <f>IF(B2949&lt;&gt;"",IF(OR(O2949=0,O2949=999),"",SUMIFS($E$2:E2949,$A$2:A2949,A2949)-SUMIFS($F$2:F2949,$A$2:A2949,A2949)),"")</f>
        <v/>
      </c>
      <c r="I2949" s="109" t="str">
        <f t="shared" si="140"/>
        <v/>
      </c>
      <c r="J2949" s="113"/>
      <c r="K2949" s="90"/>
      <c r="L2949" s="73"/>
      <c r="M2949" s="69" t="str">
        <f>IF(C2949&lt;&gt;"",DailyLog!$S$3,"")</f>
        <v/>
      </c>
      <c r="N2949" s="56" t="str">
        <f t="shared" si="139"/>
        <v/>
      </c>
      <c r="O2949" s="53" t="str">
        <f>IF($B2949&lt;&gt;"",IF(ISNUMBER(_xlfn.XMATCH($B2949,Language!$A$6:$E$6)),0,IF(ISNUMBER(_xlfn.XMATCH($B2949,Language!$A$29:$E$29)),'Lista de Prestatarios'!$B$3,VLOOKUP(B2949,'Lista de Prestatarios'!$A$2:$B$500,2,FALSE))),"")</f>
        <v/>
      </c>
      <c r="P2949" s="58" t="str">
        <f>IF(B2949&lt;&gt;"",IF(OR(D2949&gt;0,G2949&gt;0),COUNTIF($B$2:B2949,B2949),COUNTIFS($B$2:B2949,B2949,$E$2:E2949,"&gt;0")),"")</f>
        <v/>
      </c>
    </row>
    <row r="2950" spans="1:16" x14ac:dyDescent="0.35">
      <c r="A2950" s="51" t="str">
        <f t="shared" si="138"/>
        <v/>
      </c>
      <c r="B2950" s="99"/>
      <c r="C2950" s="4"/>
      <c r="D2950" s="14"/>
      <c r="E2950" s="14"/>
      <c r="F2950" s="14"/>
      <c r="G2950" s="82"/>
      <c r="H2950" s="107" t="str">
        <f>IF(B2950&lt;&gt;"",IF(OR(O2950=0,O2950=999),"",SUMIFS($E$2:E2950,$A$2:A2950,A2950)-SUMIFS($F$2:F2950,$A$2:A2950,A2950)),"")</f>
        <v/>
      </c>
      <c r="I2950" s="109" t="str">
        <f t="shared" si="140"/>
        <v/>
      </c>
      <c r="J2950" s="113"/>
      <c r="K2950" s="90"/>
      <c r="L2950" s="73"/>
      <c r="M2950" s="69" t="str">
        <f>IF(C2950&lt;&gt;"",DailyLog!$S$3,"")</f>
        <v/>
      </c>
      <c r="N2950" s="56" t="str">
        <f t="shared" si="139"/>
        <v/>
      </c>
      <c r="O2950" s="53" t="str">
        <f>IF($B2950&lt;&gt;"",IF(ISNUMBER(_xlfn.XMATCH($B2950,Language!$A$6:$E$6)),0,IF(ISNUMBER(_xlfn.XMATCH($B2950,Language!$A$29:$E$29)),'Lista de Prestatarios'!$B$3,VLOOKUP(B2950,'Lista de Prestatarios'!$A$2:$B$500,2,FALSE))),"")</f>
        <v/>
      </c>
      <c r="P2950" s="58" t="str">
        <f>IF(B2950&lt;&gt;"",IF(OR(D2950&gt;0,G2950&gt;0),COUNTIF($B$2:B2950,B2950),COUNTIFS($B$2:B2950,B2950,$E$2:E2950,"&gt;0")),"")</f>
        <v/>
      </c>
    </row>
    <row r="2951" spans="1:16" x14ac:dyDescent="0.35">
      <c r="A2951" s="51" t="str">
        <f t="shared" si="138"/>
        <v/>
      </c>
      <c r="B2951" s="99"/>
      <c r="C2951" s="4"/>
      <c r="D2951" s="14"/>
      <c r="E2951" s="14"/>
      <c r="F2951" s="14"/>
      <c r="G2951" s="82"/>
      <c r="H2951" s="107" t="str">
        <f>IF(B2951&lt;&gt;"",IF(OR(O2951=0,O2951=999),"",SUMIFS($E$2:E2951,$A$2:A2951,A2951)-SUMIFS($F$2:F2951,$A$2:A2951,A2951)),"")</f>
        <v/>
      </c>
      <c r="I2951" s="109" t="str">
        <f t="shared" si="140"/>
        <v/>
      </c>
      <c r="J2951" s="113"/>
      <c r="K2951" s="90"/>
      <c r="L2951" s="73"/>
      <c r="M2951" s="69" t="str">
        <f>IF(C2951&lt;&gt;"",DailyLog!$S$3,"")</f>
        <v/>
      </c>
      <c r="N2951" s="56" t="str">
        <f t="shared" si="139"/>
        <v/>
      </c>
      <c r="O2951" s="53" t="str">
        <f>IF($B2951&lt;&gt;"",IF(ISNUMBER(_xlfn.XMATCH($B2951,Language!$A$6:$E$6)),0,IF(ISNUMBER(_xlfn.XMATCH($B2951,Language!$A$29:$E$29)),'Lista de Prestatarios'!$B$3,VLOOKUP(B2951,'Lista de Prestatarios'!$A$2:$B$500,2,FALSE))),"")</f>
        <v/>
      </c>
      <c r="P2951" s="58" t="str">
        <f>IF(B2951&lt;&gt;"",IF(OR(D2951&gt;0,G2951&gt;0),COUNTIF($B$2:B2951,B2951),COUNTIFS($B$2:B2951,B2951,$E$2:E2951,"&gt;0")),"")</f>
        <v/>
      </c>
    </row>
    <row r="2952" spans="1:16" x14ac:dyDescent="0.35">
      <c r="A2952" s="51" t="str">
        <f t="shared" si="138"/>
        <v/>
      </c>
      <c r="B2952" s="99"/>
      <c r="C2952" s="4"/>
      <c r="D2952" s="14"/>
      <c r="E2952" s="14"/>
      <c r="F2952" s="14"/>
      <c r="G2952" s="82"/>
      <c r="H2952" s="107" t="str">
        <f>IF(B2952&lt;&gt;"",IF(OR(O2952=0,O2952=999),"",SUMIFS($E$2:E2952,$A$2:A2952,A2952)-SUMIFS($F$2:F2952,$A$2:A2952,A2952)),"")</f>
        <v/>
      </c>
      <c r="I2952" s="109" t="str">
        <f t="shared" si="140"/>
        <v/>
      </c>
      <c r="J2952" s="113"/>
      <c r="K2952" s="90"/>
      <c r="L2952" s="73"/>
      <c r="M2952" s="69" t="str">
        <f>IF(C2952&lt;&gt;"",DailyLog!$S$3,"")</f>
        <v/>
      </c>
      <c r="N2952" s="56" t="str">
        <f t="shared" si="139"/>
        <v/>
      </c>
      <c r="O2952" s="53" t="str">
        <f>IF($B2952&lt;&gt;"",IF(ISNUMBER(_xlfn.XMATCH($B2952,Language!$A$6:$E$6)),0,IF(ISNUMBER(_xlfn.XMATCH($B2952,Language!$A$29:$E$29)),'Lista de Prestatarios'!$B$3,VLOOKUP(B2952,'Lista de Prestatarios'!$A$2:$B$500,2,FALSE))),"")</f>
        <v/>
      </c>
      <c r="P2952" s="58" t="str">
        <f>IF(B2952&lt;&gt;"",IF(OR(D2952&gt;0,G2952&gt;0),COUNTIF($B$2:B2952,B2952),COUNTIFS($B$2:B2952,B2952,$E$2:E2952,"&gt;0")),"")</f>
        <v/>
      </c>
    </row>
    <row r="2953" spans="1:16" x14ac:dyDescent="0.35">
      <c r="A2953" s="51" t="str">
        <f t="shared" si="138"/>
        <v/>
      </c>
      <c r="B2953" s="99"/>
      <c r="C2953" s="4"/>
      <c r="D2953" s="14"/>
      <c r="E2953" s="14"/>
      <c r="F2953" s="14"/>
      <c r="G2953" s="82"/>
      <c r="H2953" s="107" t="str">
        <f>IF(B2953&lt;&gt;"",IF(OR(O2953=0,O2953=999),"",SUMIFS($E$2:E2953,$A$2:A2953,A2953)-SUMIFS($F$2:F2953,$A$2:A2953,A2953)),"")</f>
        <v/>
      </c>
      <c r="I2953" s="109" t="str">
        <f t="shared" si="140"/>
        <v/>
      </c>
      <c r="J2953" s="113"/>
      <c r="K2953" s="90"/>
      <c r="L2953" s="73"/>
      <c r="M2953" s="69" t="str">
        <f>IF(C2953&lt;&gt;"",DailyLog!$S$3,"")</f>
        <v/>
      </c>
      <c r="N2953" s="56" t="str">
        <f t="shared" si="139"/>
        <v/>
      </c>
      <c r="O2953" s="53" t="str">
        <f>IF($B2953&lt;&gt;"",IF(ISNUMBER(_xlfn.XMATCH($B2953,Language!$A$6:$E$6)),0,IF(ISNUMBER(_xlfn.XMATCH($B2953,Language!$A$29:$E$29)),'Lista de Prestatarios'!$B$3,VLOOKUP(B2953,'Lista de Prestatarios'!$A$2:$B$500,2,FALSE))),"")</f>
        <v/>
      </c>
      <c r="P2953" s="58" t="str">
        <f>IF(B2953&lt;&gt;"",IF(OR(D2953&gt;0,G2953&gt;0),COUNTIF($B$2:B2953,B2953),COUNTIFS($B$2:B2953,B2953,$E$2:E2953,"&gt;0")),"")</f>
        <v/>
      </c>
    </row>
    <row r="2954" spans="1:16" x14ac:dyDescent="0.35">
      <c r="A2954" s="51" t="str">
        <f t="shared" si="138"/>
        <v/>
      </c>
      <c r="B2954" s="99"/>
      <c r="C2954" s="4"/>
      <c r="D2954" s="14"/>
      <c r="E2954" s="14"/>
      <c r="F2954" s="14"/>
      <c r="G2954" s="82"/>
      <c r="H2954" s="107" t="str">
        <f>IF(B2954&lt;&gt;"",IF(OR(O2954=0,O2954=999),"",SUMIFS($E$2:E2954,$A$2:A2954,A2954)-SUMIFS($F$2:F2954,$A$2:A2954,A2954)),"")</f>
        <v/>
      </c>
      <c r="I2954" s="109" t="str">
        <f t="shared" si="140"/>
        <v/>
      </c>
      <c r="J2954" s="113"/>
      <c r="K2954" s="90"/>
      <c r="L2954" s="73"/>
      <c r="M2954" s="69" t="str">
        <f>IF(C2954&lt;&gt;"",DailyLog!$S$3,"")</f>
        <v/>
      </c>
      <c r="N2954" s="56" t="str">
        <f t="shared" si="139"/>
        <v/>
      </c>
      <c r="O2954" s="53" t="str">
        <f>IF($B2954&lt;&gt;"",IF(ISNUMBER(_xlfn.XMATCH($B2954,Language!$A$6:$E$6)),0,IF(ISNUMBER(_xlfn.XMATCH($B2954,Language!$A$29:$E$29)),'Lista de Prestatarios'!$B$3,VLOOKUP(B2954,'Lista de Prestatarios'!$A$2:$B$500,2,FALSE))),"")</f>
        <v/>
      </c>
      <c r="P2954" s="58" t="str">
        <f>IF(B2954&lt;&gt;"",IF(OR(D2954&gt;0,G2954&gt;0),COUNTIF($B$2:B2954,B2954),COUNTIFS($B$2:B2954,B2954,$E$2:E2954,"&gt;0")),"")</f>
        <v/>
      </c>
    </row>
    <row r="2955" spans="1:16" x14ac:dyDescent="0.35">
      <c r="A2955" s="51" t="str">
        <f t="shared" si="138"/>
        <v/>
      </c>
      <c r="B2955" s="99"/>
      <c r="C2955" s="4"/>
      <c r="D2955" s="14"/>
      <c r="E2955" s="14"/>
      <c r="F2955" s="14"/>
      <c r="G2955" s="82"/>
      <c r="H2955" s="107" t="str">
        <f>IF(B2955&lt;&gt;"",IF(OR(O2955=0,O2955=999),"",SUMIFS($E$2:E2955,$A$2:A2955,A2955)-SUMIFS($F$2:F2955,$A$2:A2955,A2955)),"")</f>
        <v/>
      </c>
      <c r="I2955" s="109" t="str">
        <f t="shared" si="140"/>
        <v/>
      </c>
      <c r="J2955" s="113"/>
      <c r="K2955" s="90"/>
      <c r="L2955" s="73"/>
      <c r="M2955" s="69" t="str">
        <f>IF(C2955&lt;&gt;"",DailyLog!$S$3,"")</f>
        <v/>
      </c>
      <c r="N2955" s="56" t="str">
        <f t="shared" si="139"/>
        <v/>
      </c>
      <c r="O2955" s="53" t="str">
        <f>IF($B2955&lt;&gt;"",IF(ISNUMBER(_xlfn.XMATCH($B2955,Language!$A$6:$E$6)),0,IF(ISNUMBER(_xlfn.XMATCH($B2955,Language!$A$29:$E$29)),'Lista de Prestatarios'!$B$3,VLOOKUP(B2955,'Lista de Prestatarios'!$A$2:$B$500,2,FALSE))),"")</f>
        <v/>
      </c>
      <c r="P2955" s="58" t="str">
        <f>IF(B2955&lt;&gt;"",IF(OR(D2955&gt;0,G2955&gt;0),COUNTIF($B$2:B2955,B2955),COUNTIFS($B$2:B2955,B2955,$E$2:E2955,"&gt;0")),"")</f>
        <v/>
      </c>
    </row>
    <row r="2956" spans="1:16" x14ac:dyDescent="0.35">
      <c r="A2956" s="51" t="str">
        <f t="shared" si="138"/>
        <v/>
      </c>
      <c r="B2956" s="99"/>
      <c r="C2956" s="4"/>
      <c r="D2956" s="14"/>
      <c r="E2956" s="14"/>
      <c r="F2956" s="14"/>
      <c r="G2956" s="82"/>
      <c r="H2956" s="107" t="str">
        <f>IF(B2956&lt;&gt;"",IF(OR(O2956=0,O2956=999),"",SUMIFS($E$2:E2956,$A$2:A2956,A2956)-SUMIFS($F$2:F2956,$A$2:A2956,A2956)),"")</f>
        <v/>
      </c>
      <c r="I2956" s="109" t="str">
        <f t="shared" si="140"/>
        <v/>
      </c>
      <c r="J2956" s="113"/>
      <c r="K2956" s="90"/>
      <c r="L2956" s="73"/>
      <c r="M2956" s="69" t="str">
        <f>IF(C2956&lt;&gt;"",DailyLog!$S$3,"")</f>
        <v/>
      </c>
      <c r="N2956" s="56" t="str">
        <f t="shared" si="139"/>
        <v/>
      </c>
      <c r="O2956" s="53" t="str">
        <f>IF($B2956&lt;&gt;"",IF(ISNUMBER(_xlfn.XMATCH($B2956,Language!$A$6:$E$6)),0,IF(ISNUMBER(_xlfn.XMATCH($B2956,Language!$A$29:$E$29)),'Lista de Prestatarios'!$B$3,VLOOKUP(B2956,'Lista de Prestatarios'!$A$2:$B$500,2,FALSE))),"")</f>
        <v/>
      </c>
      <c r="P2956" s="58" t="str">
        <f>IF(B2956&lt;&gt;"",IF(OR(D2956&gt;0,G2956&gt;0),COUNTIF($B$2:B2956,B2956),COUNTIFS($B$2:B2956,B2956,$E$2:E2956,"&gt;0")),"")</f>
        <v/>
      </c>
    </row>
    <row r="2957" spans="1:16" x14ac:dyDescent="0.35">
      <c r="A2957" s="51" t="str">
        <f t="shared" si="138"/>
        <v/>
      </c>
      <c r="B2957" s="99"/>
      <c r="C2957" s="4"/>
      <c r="D2957" s="14"/>
      <c r="E2957" s="14"/>
      <c r="F2957" s="14"/>
      <c r="G2957" s="82"/>
      <c r="H2957" s="107" t="str">
        <f>IF(B2957&lt;&gt;"",IF(OR(O2957=0,O2957=999),"",SUMIFS($E$2:E2957,$A$2:A2957,A2957)-SUMIFS($F$2:F2957,$A$2:A2957,A2957)),"")</f>
        <v/>
      </c>
      <c r="I2957" s="109" t="str">
        <f t="shared" si="140"/>
        <v/>
      </c>
      <c r="J2957" s="113"/>
      <c r="K2957" s="90"/>
      <c r="L2957" s="73"/>
      <c r="M2957" s="69" t="str">
        <f>IF(C2957&lt;&gt;"",DailyLog!$S$3,"")</f>
        <v/>
      </c>
      <c r="N2957" s="56" t="str">
        <f t="shared" si="139"/>
        <v/>
      </c>
      <c r="O2957" s="53" t="str">
        <f>IF($B2957&lt;&gt;"",IF(ISNUMBER(_xlfn.XMATCH($B2957,Language!$A$6:$E$6)),0,IF(ISNUMBER(_xlfn.XMATCH($B2957,Language!$A$29:$E$29)),'Lista de Prestatarios'!$B$3,VLOOKUP(B2957,'Lista de Prestatarios'!$A$2:$B$500,2,FALSE))),"")</f>
        <v/>
      </c>
      <c r="P2957" s="58" t="str">
        <f>IF(B2957&lt;&gt;"",IF(OR(D2957&gt;0,G2957&gt;0),COUNTIF($B$2:B2957,B2957),COUNTIFS($B$2:B2957,B2957,$E$2:E2957,"&gt;0")),"")</f>
        <v/>
      </c>
    </row>
    <row r="2958" spans="1:16" x14ac:dyDescent="0.35">
      <c r="A2958" s="51" t="str">
        <f t="shared" si="138"/>
        <v/>
      </c>
      <c r="B2958" s="99"/>
      <c r="C2958" s="4"/>
      <c r="D2958" s="14"/>
      <c r="E2958" s="14"/>
      <c r="F2958" s="14"/>
      <c r="G2958" s="82"/>
      <c r="H2958" s="107" t="str">
        <f>IF(B2958&lt;&gt;"",IF(OR(O2958=0,O2958=999),"",SUMIFS($E$2:E2958,$A$2:A2958,A2958)-SUMIFS($F$2:F2958,$A$2:A2958,A2958)),"")</f>
        <v/>
      </c>
      <c r="I2958" s="109" t="str">
        <f t="shared" si="140"/>
        <v/>
      </c>
      <c r="J2958" s="113"/>
      <c r="K2958" s="90"/>
      <c r="L2958" s="73"/>
      <c r="M2958" s="69" t="str">
        <f>IF(C2958&lt;&gt;"",DailyLog!$S$3,"")</f>
        <v/>
      </c>
      <c r="N2958" s="56" t="str">
        <f t="shared" si="139"/>
        <v/>
      </c>
      <c r="O2958" s="53" t="str">
        <f>IF($B2958&lt;&gt;"",IF(ISNUMBER(_xlfn.XMATCH($B2958,Language!$A$6:$E$6)),0,IF(ISNUMBER(_xlfn.XMATCH($B2958,Language!$A$29:$E$29)),'Lista de Prestatarios'!$B$3,VLOOKUP(B2958,'Lista de Prestatarios'!$A$2:$B$500,2,FALSE))),"")</f>
        <v/>
      </c>
      <c r="P2958" s="58" t="str">
        <f>IF(B2958&lt;&gt;"",IF(OR(D2958&gt;0,G2958&gt;0),COUNTIF($B$2:B2958,B2958),COUNTIFS($B$2:B2958,B2958,$E$2:E2958,"&gt;0")),"")</f>
        <v/>
      </c>
    </row>
    <row r="2959" spans="1:16" x14ac:dyDescent="0.35">
      <c r="A2959" s="51" t="str">
        <f t="shared" si="138"/>
        <v/>
      </c>
      <c r="B2959" s="99"/>
      <c r="C2959" s="4"/>
      <c r="D2959" s="14"/>
      <c r="E2959" s="14"/>
      <c r="F2959" s="14"/>
      <c r="G2959" s="82"/>
      <c r="H2959" s="107" t="str">
        <f>IF(B2959&lt;&gt;"",IF(OR(O2959=0,O2959=999),"",SUMIFS($E$2:E2959,$A$2:A2959,A2959)-SUMIFS($F$2:F2959,$A$2:A2959,A2959)),"")</f>
        <v/>
      </c>
      <c r="I2959" s="109" t="str">
        <f t="shared" si="140"/>
        <v/>
      </c>
      <c r="J2959" s="113"/>
      <c r="K2959" s="90"/>
      <c r="L2959" s="73"/>
      <c r="M2959" s="69" t="str">
        <f>IF(C2959&lt;&gt;"",DailyLog!$S$3,"")</f>
        <v/>
      </c>
      <c r="N2959" s="56" t="str">
        <f t="shared" si="139"/>
        <v/>
      </c>
      <c r="O2959" s="53" t="str">
        <f>IF($B2959&lt;&gt;"",IF(ISNUMBER(_xlfn.XMATCH($B2959,Language!$A$6:$E$6)),0,IF(ISNUMBER(_xlfn.XMATCH($B2959,Language!$A$29:$E$29)),'Lista de Prestatarios'!$B$3,VLOOKUP(B2959,'Lista de Prestatarios'!$A$2:$B$500,2,FALSE))),"")</f>
        <v/>
      </c>
      <c r="P2959" s="58" t="str">
        <f>IF(B2959&lt;&gt;"",IF(OR(D2959&gt;0,G2959&gt;0),COUNTIF($B$2:B2959,B2959),COUNTIFS($B$2:B2959,B2959,$E$2:E2959,"&gt;0")),"")</f>
        <v/>
      </c>
    </row>
    <row r="2960" spans="1:16" x14ac:dyDescent="0.35">
      <c r="A2960" s="51" t="str">
        <f t="shared" si="138"/>
        <v/>
      </c>
      <c r="B2960" s="99"/>
      <c r="C2960" s="4"/>
      <c r="D2960" s="14"/>
      <c r="E2960" s="14"/>
      <c r="F2960" s="14"/>
      <c r="G2960" s="82"/>
      <c r="H2960" s="107" t="str">
        <f>IF(B2960&lt;&gt;"",IF(OR(O2960=0,O2960=999),"",SUMIFS($E$2:E2960,$A$2:A2960,A2960)-SUMIFS($F$2:F2960,$A$2:A2960,A2960)),"")</f>
        <v/>
      </c>
      <c r="I2960" s="109" t="str">
        <f t="shared" si="140"/>
        <v/>
      </c>
      <c r="J2960" s="113"/>
      <c r="K2960" s="90"/>
      <c r="L2960" s="73"/>
      <c r="M2960" s="69" t="str">
        <f>IF(C2960&lt;&gt;"",DailyLog!$S$3,"")</f>
        <v/>
      </c>
      <c r="N2960" s="56" t="str">
        <f t="shared" si="139"/>
        <v/>
      </c>
      <c r="O2960" s="53" t="str">
        <f>IF($B2960&lt;&gt;"",IF(ISNUMBER(_xlfn.XMATCH($B2960,Language!$A$6:$E$6)),0,IF(ISNUMBER(_xlfn.XMATCH($B2960,Language!$A$29:$E$29)),'Lista de Prestatarios'!$B$3,VLOOKUP(B2960,'Lista de Prestatarios'!$A$2:$B$500,2,FALSE))),"")</f>
        <v/>
      </c>
      <c r="P2960" s="58" t="str">
        <f>IF(B2960&lt;&gt;"",IF(OR(D2960&gt;0,G2960&gt;0),COUNTIF($B$2:B2960,B2960),COUNTIFS($B$2:B2960,B2960,$E$2:E2960,"&gt;0")),"")</f>
        <v/>
      </c>
    </row>
    <row r="2961" spans="1:16" x14ac:dyDescent="0.35">
      <c r="A2961" s="51" t="str">
        <f t="shared" si="138"/>
        <v/>
      </c>
      <c r="B2961" s="99"/>
      <c r="C2961" s="4"/>
      <c r="D2961" s="14"/>
      <c r="E2961" s="14"/>
      <c r="F2961" s="14"/>
      <c r="G2961" s="82"/>
      <c r="H2961" s="107" t="str">
        <f>IF(B2961&lt;&gt;"",IF(OR(O2961=0,O2961=999),"",SUMIFS($E$2:E2961,$A$2:A2961,A2961)-SUMIFS($F$2:F2961,$A$2:A2961,A2961)),"")</f>
        <v/>
      </c>
      <c r="I2961" s="109" t="str">
        <f t="shared" si="140"/>
        <v/>
      </c>
      <c r="J2961" s="113"/>
      <c r="K2961" s="90"/>
      <c r="L2961" s="73"/>
      <c r="M2961" s="69" t="str">
        <f>IF(C2961&lt;&gt;"",DailyLog!$S$3,"")</f>
        <v/>
      </c>
      <c r="N2961" s="56" t="str">
        <f t="shared" si="139"/>
        <v/>
      </c>
      <c r="O2961" s="53" t="str">
        <f>IF($B2961&lt;&gt;"",IF(ISNUMBER(_xlfn.XMATCH($B2961,Language!$A$6:$E$6)),0,IF(ISNUMBER(_xlfn.XMATCH($B2961,Language!$A$29:$E$29)),'Lista de Prestatarios'!$B$3,VLOOKUP(B2961,'Lista de Prestatarios'!$A$2:$B$500,2,FALSE))),"")</f>
        <v/>
      </c>
      <c r="P2961" s="58" t="str">
        <f>IF(B2961&lt;&gt;"",IF(OR(D2961&gt;0,G2961&gt;0),COUNTIF($B$2:B2961,B2961),COUNTIFS($B$2:B2961,B2961,$E$2:E2961,"&gt;0")),"")</f>
        <v/>
      </c>
    </row>
    <row r="2962" spans="1:16" x14ac:dyDescent="0.35">
      <c r="A2962" s="51" t="str">
        <f t="shared" si="138"/>
        <v/>
      </c>
      <c r="B2962" s="99"/>
      <c r="C2962" s="4"/>
      <c r="D2962" s="14"/>
      <c r="E2962" s="14"/>
      <c r="F2962" s="14"/>
      <c r="G2962" s="82"/>
      <c r="H2962" s="107" t="str">
        <f>IF(B2962&lt;&gt;"",IF(OR(O2962=0,O2962=999),"",SUMIFS($E$2:E2962,$A$2:A2962,A2962)-SUMIFS($F$2:F2962,$A$2:A2962,A2962)),"")</f>
        <v/>
      </c>
      <c r="I2962" s="109" t="str">
        <f t="shared" si="140"/>
        <v/>
      </c>
      <c r="J2962" s="113"/>
      <c r="K2962" s="90"/>
      <c r="L2962" s="73"/>
      <c r="M2962" s="69" t="str">
        <f>IF(C2962&lt;&gt;"",DailyLog!$S$3,"")</f>
        <v/>
      </c>
      <c r="N2962" s="56" t="str">
        <f t="shared" si="139"/>
        <v/>
      </c>
      <c r="O2962" s="53" t="str">
        <f>IF($B2962&lt;&gt;"",IF(ISNUMBER(_xlfn.XMATCH($B2962,Language!$A$6:$E$6)),0,IF(ISNUMBER(_xlfn.XMATCH($B2962,Language!$A$29:$E$29)),'Lista de Prestatarios'!$B$3,VLOOKUP(B2962,'Lista de Prestatarios'!$A$2:$B$500,2,FALSE))),"")</f>
        <v/>
      </c>
      <c r="P2962" s="58" t="str">
        <f>IF(B2962&lt;&gt;"",IF(OR(D2962&gt;0,G2962&gt;0),COUNTIF($B$2:B2962,B2962),COUNTIFS($B$2:B2962,B2962,$E$2:E2962,"&gt;0")),"")</f>
        <v/>
      </c>
    </row>
    <row r="2963" spans="1:16" x14ac:dyDescent="0.35">
      <c r="A2963" s="51" t="str">
        <f t="shared" si="138"/>
        <v/>
      </c>
      <c r="B2963" s="99"/>
      <c r="C2963" s="4"/>
      <c r="D2963" s="14"/>
      <c r="E2963" s="14"/>
      <c r="F2963" s="14"/>
      <c r="G2963" s="82"/>
      <c r="H2963" s="107" t="str">
        <f>IF(B2963&lt;&gt;"",IF(OR(O2963=0,O2963=999),"",SUMIFS($E$2:E2963,$A$2:A2963,A2963)-SUMIFS($F$2:F2963,$A$2:A2963,A2963)),"")</f>
        <v/>
      </c>
      <c r="I2963" s="109" t="str">
        <f t="shared" si="140"/>
        <v/>
      </c>
      <c r="J2963" s="113"/>
      <c r="K2963" s="90"/>
      <c r="L2963" s="73"/>
      <c r="M2963" s="69" t="str">
        <f>IF(C2963&lt;&gt;"",DailyLog!$S$3,"")</f>
        <v/>
      </c>
      <c r="N2963" s="56" t="str">
        <f t="shared" si="139"/>
        <v/>
      </c>
      <c r="O2963" s="53" t="str">
        <f>IF($B2963&lt;&gt;"",IF(ISNUMBER(_xlfn.XMATCH($B2963,Language!$A$6:$E$6)),0,IF(ISNUMBER(_xlfn.XMATCH($B2963,Language!$A$29:$E$29)),'Lista de Prestatarios'!$B$3,VLOOKUP(B2963,'Lista de Prestatarios'!$A$2:$B$500,2,FALSE))),"")</f>
        <v/>
      </c>
      <c r="P2963" s="58" t="str">
        <f>IF(B2963&lt;&gt;"",IF(OR(D2963&gt;0,G2963&gt;0),COUNTIF($B$2:B2963,B2963),COUNTIFS($B$2:B2963,B2963,$E$2:E2963,"&gt;0")),"")</f>
        <v/>
      </c>
    </row>
    <row r="2964" spans="1:16" x14ac:dyDescent="0.35">
      <c r="A2964" s="51" t="str">
        <f t="shared" si="138"/>
        <v/>
      </c>
      <c r="B2964" s="99"/>
      <c r="C2964" s="4"/>
      <c r="D2964" s="14"/>
      <c r="E2964" s="14"/>
      <c r="F2964" s="14"/>
      <c r="G2964" s="82"/>
      <c r="H2964" s="107" t="str">
        <f>IF(B2964&lt;&gt;"",IF(OR(O2964=0,O2964=999),"",SUMIFS($E$2:E2964,$A$2:A2964,A2964)-SUMIFS($F$2:F2964,$A$2:A2964,A2964)),"")</f>
        <v/>
      </c>
      <c r="I2964" s="109" t="str">
        <f t="shared" si="140"/>
        <v/>
      </c>
      <c r="J2964" s="113"/>
      <c r="K2964" s="90"/>
      <c r="L2964" s="73"/>
      <c r="M2964" s="69" t="str">
        <f>IF(C2964&lt;&gt;"",DailyLog!$S$3,"")</f>
        <v/>
      </c>
      <c r="N2964" s="56" t="str">
        <f t="shared" si="139"/>
        <v/>
      </c>
      <c r="O2964" s="53" t="str">
        <f>IF($B2964&lt;&gt;"",IF(ISNUMBER(_xlfn.XMATCH($B2964,Language!$A$6:$E$6)),0,IF(ISNUMBER(_xlfn.XMATCH($B2964,Language!$A$29:$E$29)),'Lista de Prestatarios'!$B$3,VLOOKUP(B2964,'Lista de Prestatarios'!$A$2:$B$500,2,FALSE))),"")</f>
        <v/>
      </c>
      <c r="P2964" s="58" t="str">
        <f>IF(B2964&lt;&gt;"",IF(OR(D2964&gt;0,G2964&gt;0),COUNTIF($B$2:B2964,B2964),COUNTIFS($B$2:B2964,B2964,$E$2:E2964,"&gt;0")),"")</f>
        <v/>
      </c>
    </row>
    <row r="2965" spans="1:16" x14ac:dyDescent="0.35">
      <c r="A2965" s="51" t="str">
        <f t="shared" si="138"/>
        <v/>
      </c>
      <c r="B2965" s="99"/>
      <c r="C2965" s="4"/>
      <c r="D2965" s="14"/>
      <c r="E2965" s="14"/>
      <c r="F2965" s="14"/>
      <c r="G2965" s="82"/>
      <c r="H2965" s="107" t="str">
        <f>IF(B2965&lt;&gt;"",IF(OR(O2965=0,O2965=999),"",SUMIFS($E$2:E2965,$A$2:A2965,A2965)-SUMIFS($F$2:F2965,$A$2:A2965,A2965)),"")</f>
        <v/>
      </c>
      <c r="I2965" s="109" t="str">
        <f t="shared" si="140"/>
        <v/>
      </c>
      <c r="J2965" s="113"/>
      <c r="K2965" s="90"/>
      <c r="L2965" s="73"/>
      <c r="M2965" s="69" t="str">
        <f>IF(C2965&lt;&gt;"",DailyLog!$S$3,"")</f>
        <v/>
      </c>
      <c r="N2965" s="56" t="str">
        <f t="shared" si="139"/>
        <v/>
      </c>
      <c r="O2965" s="53" t="str">
        <f>IF($B2965&lt;&gt;"",IF(ISNUMBER(_xlfn.XMATCH($B2965,Language!$A$6:$E$6)),0,IF(ISNUMBER(_xlfn.XMATCH($B2965,Language!$A$29:$E$29)),'Lista de Prestatarios'!$B$3,VLOOKUP(B2965,'Lista de Prestatarios'!$A$2:$B$500,2,FALSE))),"")</f>
        <v/>
      </c>
      <c r="P2965" s="58" t="str">
        <f>IF(B2965&lt;&gt;"",IF(OR(D2965&gt;0,G2965&gt;0),COUNTIF($B$2:B2965,B2965),COUNTIFS($B$2:B2965,B2965,$E$2:E2965,"&gt;0")),"")</f>
        <v/>
      </c>
    </row>
    <row r="2966" spans="1:16" x14ac:dyDescent="0.35">
      <c r="A2966" s="51" t="str">
        <f t="shared" si="138"/>
        <v/>
      </c>
      <c r="B2966" s="99"/>
      <c r="C2966" s="4"/>
      <c r="D2966" s="14"/>
      <c r="E2966" s="14"/>
      <c r="F2966" s="14"/>
      <c r="G2966" s="82"/>
      <c r="H2966" s="107" t="str">
        <f>IF(B2966&lt;&gt;"",IF(OR(O2966=0,O2966=999),"",SUMIFS($E$2:E2966,$A$2:A2966,A2966)-SUMIFS($F$2:F2966,$A$2:A2966,A2966)),"")</f>
        <v/>
      </c>
      <c r="I2966" s="109" t="str">
        <f t="shared" si="140"/>
        <v/>
      </c>
      <c r="J2966" s="113"/>
      <c r="K2966" s="90"/>
      <c r="L2966" s="73"/>
      <c r="M2966" s="69" t="str">
        <f>IF(C2966&lt;&gt;"",DailyLog!$S$3,"")</f>
        <v/>
      </c>
      <c r="N2966" s="56" t="str">
        <f t="shared" si="139"/>
        <v/>
      </c>
      <c r="O2966" s="53" t="str">
        <f>IF($B2966&lt;&gt;"",IF(ISNUMBER(_xlfn.XMATCH($B2966,Language!$A$6:$E$6)),0,IF(ISNUMBER(_xlfn.XMATCH($B2966,Language!$A$29:$E$29)),'Lista de Prestatarios'!$B$3,VLOOKUP(B2966,'Lista de Prestatarios'!$A$2:$B$500,2,FALSE))),"")</f>
        <v/>
      </c>
      <c r="P2966" s="58" t="str">
        <f>IF(B2966&lt;&gt;"",IF(OR(D2966&gt;0,G2966&gt;0),COUNTIF($B$2:B2966,B2966),COUNTIFS($B$2:B2966,B2966,$E$2:E2966,"&gt;0")),"")</f>
        <v/>
      </c>
    </row>
    <row r="2967" spans="1:16" x14ac:dyDescent="0.35">
      <c r="A2967" s="51" t="str">
        <f t="shared" si="138"/>
        <v/>
      </c>
      <c r="B2967" s="99"/>
      <c r="C2967" s="4"/>
      <c r="D2967" s="14"/>
      <c r="E2967" s="14"/>
      <c r="F2967" s="14"/>
      <c r="G2967" s="82"/>
      <c r="H2967" s="107" t="str">
        <f>IF(B2967&lt;&gt;"",IF(OR(O2967=0,O2967=999),"",SUMIFS($E$2:E2967,$A$2:A2967,A2967)-SUMIFS($F$2:F2967,$A$2:A2967,A2967)),"")</f>
        <v/>
      </c>
      <c r="I2967" s="109" t="str">
        <f t="shared" si="140"/>
        <v/>
      </c>
      <c r="J2967" s="113"/>
      <c r="K2967" s="90"/>
      <c r="L2967" s="73"/>
      <c r="M2967" s="69" t="str">
        <f>IF(C2967&lt;&gt;"",DailyLog!$S$3,"")</f>
        <v/>
      </c>
      <c r="N2967" s="56" t="str">
        <f t="shared" si="139"/>
        <v/>
      </c>
      <c r="O2967" s="53" t="str">
        <f>IF($B2967&lt;&gt;"",IF(ISNUMBER(_xlfn.XMATCH($B2967,Language!$A$6:$E$6)),0,IF(ISNUMBER(_xlfn.XMATCH($B2967,Language!$A$29:$E$29)),'Lista de Prestatarios'!$B$3,VLOOKUP(B2967,'Lista de Prestatarios'!$A$2:$B$500,2,FALSE))),"")</f>
        <v/>
      </c>
      <c r="P2967" s="58" t="str">
        <f>IF(B2967&lt;&gt;"",IF(OR(D2967&gt;0,G2967&gt;0),COUNTIF($B$2:B2967,B2967),COUNTIFS($B$2:B2967,B2967,$E$2:E2967,"&gt;0")),"")</f>
        <v/>
      </c>
    </row>
    <row r="2968" spans="1:16" x14ac:dyDescent="0.35">
      <c r="A2968" s="51" t="str">
        <f t="shared" si="138"/>
        <v/>
      </c>
      <c r="B2968" s="99"/>
      <c r="C2968" s="4"/>
      <c r="D2968" s="14"/>
      <c r="E2968" s="14"/>
      <c r="F2968" s="14"/>
      <c r="G2968" s="82"/>
      <c r="H2968" s="107" t="str">
        <f>IF(B2968&lt;&gt;"",IF(OR(O2968=0,O2968=999),"",SUMIFS($E$2:E2968,$A$2:A2968,A2968)-SUMIFS($F$2:F2968,$A$2:A2968,A2968)),"")</f>
        <v/>
      </c>
      <c r="I2968" s="109" t="str">
        <f t="shared" si="140"/>
        <v/>
      </c>
      <c r="J2968" s="113"/>
      <c r="K2968" s="90"/>
      <c r="L2968" s="73"/>
      <c r="M2968" s="69" t="str">
        <f>IF(C2968&lt;&gt;"",DailyLog!$S$3,"")</f>
        <v/>
      </c>
      <c r="N2968" s="56" t="str">
        <f t="shared" si="139"/>
        <v/>
      </c>
      <c r="O2968" s="53" t="str">
        <f>IF($B2968&lt;&gt;"",IF(ISNUMBER(_xlfn.XMATCH($B2968,Language!$A$6:$E$6)),0,IF(ISNUMBER(_xlfn.XMATCH($B2968,Language!$A$29:$E$29)),'Lista de Prestatarios'!$B$3,VLOOKUP(B2968,'Lista de Prestatarios'!$A$2:$B$500,2,FALSE))),"")</f>
        <v/>
      </c>
      <c r="P2968" s="58" t="str">
        <f>IF(B2968&lt;&gt;"",IF(OR(D2968&gt;0,G2968&gt;0),COUNTIF($B$2:B2968,B2968),COUNTIFS($B$2:B2968,B2968,$E$2:E2968,"&gt;0")),"")</f>
        <v/>
      </c>
    </row>
    <row r="2969" spans="1:16" x14ac:dyDescent="0.35">
      <c r="A2969" s="51" t="str">
        <f t="shared" si="138"/>
        <v/>
      </c>
      <c r="B2969" s="99"/>
      <c r="C2969" s="4"/>
      <c r="D2969" s="14"/>
      <c r="E2969" s="14"/>
      <c r="F2969" s="14"/>
      <c r="G2969" s="82"/>
      <c r="H2969" s="107" t="str">
        <f>IF(B2969&lt;&gt;"",IF(OR(O2969=0,O2969=999),"",SUMIFS($E$2:E2969,$A$2:A2969,A2969)-SUMIFS($F$2:F2969,$A$2:A2969,A2969)),"")</f>
        <v/>
      </c>
      <c r="I2969" s="109" t="str">
        <f t="shared" si="140"/>
        <v/>
      </c>
      <c r="J2969" s="113"/>
      <c r="K2969" s="90"/>
      <c r="L2969" s="73"/>
      <c r="M2969" s="69" t="str">
        <f>IF(C2969&lt;&gt;"",DailyLog!$S$3,"")</f>
        <v/>
      </c>
      <c r="N2969" s="56" t="str">
        <f t="shared" si="139"/>
        <v/>
      </c>
      <c r="O2969" s="53" t="str">
        <f>IF($B2969&lt;&gt;"",IF(ISNUMBER(_xlfn.XMATCH($B2969,Language!$A$6:$E$6)),0,IF(ISNUMBER(_xlfn.XMATCH($B2969,Language!$A$29:$E$29)),'Lista de Prestatarios'!$B$3,VLOOKUP(B2969,'Lista de Prestatarios'!$A$2:$B$500,2,FALSE))),"")</f>
        <v/>
      </c>
      <c r="P2969" s="58" t="str">
        <f>IF(B2969&lt;&gt;"",IF(OR(D2969&gt;0,G2969&gt;0),COUNTIF($B$2:B2969,B2969),COUNTIFS($B$2:B2969,B2969,$E$2:E2969,"&gt;0")),"")</f>
        <v/>
      </c>
    </row>
    <row r="2970" spans="1:16" x14ac:dyDescent="0.35">
      <c r="A2970" s="51" t="str">
        <f t="shared" si="138"/>
        <v/>
      </c>
      <c r="B2970" s="99"/>
      <c r="C2970" s="4"/>
      <c r="D2970" s="14"/>
      <c r="E2970" s="14"/>
      <c r="F2970" s="14"/>
      <c r="G2970" s="82"/>
      <c r="H2970" s="107" t="str">
        <f>IF(B2970&lt;&gt;"",IF(OR(O2970=0,O2970=999),"",SUMIFS($E$2:E2970,$A$2:A2970,A2970)-SUMIFS($F$2:F2970,$A$2:A2970,A2970)),"")</f>
        <v/>
      </c>
      <c r="I2970" s="109" t="str">
        <f t="shared" si="140"/>
        <v/>
      </c>
      <c r="J2970" s="113"/>
      <c r="K2970" s="90"/>
      <c r="L2970" s="73"/>
      <c r="M2970" s="69" t="str">
        <f>IF(C2970&lt;&gt;"",DailyLog!$S$3,"")</f>
        <v/>
      </c>
      <c r="N2970" s="56" t="str">
        <f t="shared" si="139"/>
        <v/>
      </c>
      <c r="O2970" s="53" t="str">
        <f>IF($B2970&lt;&gt;"",IF(ISNUMBER(_xlfn.XMATCH($B2970,Language!$A$6:$E$6)),0,IF(ISNUMBER(_xlfn.XMATCH($B2970,Language!$A$29:$E$29)),'Lista de Prestatarios'!$B$3,VLOOKUP(B2970,'Lista de Prestatarios'!$A$2:$B$500,2,FALSE))),"")</f>
        <v/>
      </c>
      <c r="P2970" s="58" t="str">
        <f>IF(B2970&lt;&gt;"",IF(OR(D2970&gt;0,G2970&gt;0),COUNTIF($B$2:B2970,B2970),COUNTIFS($B$2:B2970,B2970,$E$2:E2970,"&gt;0")),"")</f>
        <v/>
      </c>
    </row>
    <row r="2971" spans="1:16" x14ac:dyDescent="0.35">
      <c r="A2971" s="51" t="str">
        <f t="shared" si="138"/>
        <v/>
      </c>
      <c r="B2971" s="99"/>
      <c r="C2971" s="4"/>
      <c r="D2971" s="14"/>
      <c r="E2971" s="14"/>
      <c r="F2971" s="14"/>
      <c r="G2971" s="82"/>
      <c r="H2971" s="107" t="str">
        <f>IF(B2971&lt;&gt;"",IF(OR(O2971=0,O2971=999),"",SUMIFS($E$2:E2971,$A$2:A2971,A2971)-SUMIFS($F$2:F2971,$A$2:A2971,A2971)),"")</f>
        <v/>
      </c>
      <c r="I2971" s="109" t="str">
        <f t="shared" si="140"/>
        <v/>
      </c>
      <c r="J2971" s="113"/>
      <c r="K2971" s="90"/>
      <c r="L2971" s="73"/>
      <c r="M2971" s="69" t="str">
        <f>IF(C2971&lt;&gt;"",DailyLog!$S$3,"")</f>
        <v/>
      </c>
      <c r="N2971" s="56" t="str">
        <f t="shared" si="139"/>
        <v/>
      </c>
      <c r="O2971" s="53" t="str">
        <f>IF($B2971&lt;&gt;"",IF(ISNUMBER(_xlfn.XMATCH($B2971,Language!$A$6:$E$6)),0,IF(ISNUMBER(_xlfn.XMATCH($B2971,Language!$A$29:$E$29)),'Lista de Prestatarios'!$B$3,VLOOKUP(B2971,'Lista de Prestatarios'!$A$2:$B$500,2,FALSE))),"")</f>
        <v/>
      </c>
      <c r="P2971" s="58" t="str">
        <f>IF(B2971&lt;&gt;"",IF(OR(D2971&gt;0,G2971&gt;0),COUNTIF($B$2:B2971,B2971),COUNTIFS($B$2:B2971,B2971,$E$2:E2971,"&gt;0")),"")</f>
        <v/>
      </c>
    </row>
    <row r="2972" spans="1:16" x14ac:dyDescent="0.35">
      <c r="A2972" s="51" t="str">
        <f t="shared" si="138"/>
        <v/>
      </c>
      <c r="B2972" s="99"/>
      <c r="C2972" s="4"/>
      <c r="D2972" s="14"/>
      <c r="E2972" s="14"/>
      <c r="F2972" s="14"/>
      <c r="G2972" s="82"/>
      <c r="H2972" s="107" t="str">
        <f>IF(B2972&lt;&gt;"",IF(OR(O2972=0,O2972=999),"",SUMIFS($E$2:E2972,$A$2:A2972,A2972)-SUMIFS($F$2:F2972,$A$2:A2972,A2972)),"")</f>
        <v/>
      </c>
      <c r="I2972" s="109" t="str">
        <f t="shared" si="140"/>
        <v/>
      </c>
      <c r="J2972" s="113"/>
      <c r="K2972" s="90"/>
      <c r="L2972" s="73"/>
      <c r="M2972" s="69" t="str">
        <f>IF(C2972&lt;&gt;"",DailyLog!$S$3,"")</f>
        <v/>
      </c>
      <c r="N2972" s="56" t="str">
        <f t="shared" si="139"/>
        <v/>
      </c>
      <c r="O2972" s="53" t="str">
        <f>IF($B2972&lt;&gt;"",IF(ISNUMBER(_xlfn.XMATCH($B2972,Language!$A$6:$E$6)),0,IF(ISNUMBER(_xlfn.XMATCH($B2972,Language!$A$29:$E$29)),'Lista de Prestatarios'!$B$3,VLOOKUP(B2972,'Lista de Prestatarios'!$A$2:$B$500,2,FALSE))),"")</f>
        <v/>
      </c>
      <c r="P2972" s="58" t="str">
        <f>IF(B2972&lt;&gt;"",IF(OR(D2972&gt;0,G2972&gt;0),COUNTIF($B$2:B2972,B2972),COUNTIFS($B$2:B2972,B2972,$E$2:E2972,"&gt;0")),"")</f>
        <v/>
      </c>
    </row>
    <row r="2973" spans="1:16" x14ac:dyDescent="0.35">
      <c r="A2973" s="51" t="str">
        <f t="shared" si="138"/>
        <v/>
      </c>
      <c r="B2973" s="99"/>
      <c r="C2973" s="4"/>
      <c r="D2973" s="14"/>
      <c r="E2973" s="14"/>
      <c r="F2973" s="14"/>
      <c r="G2973" s="82"/>
      <c r="H2973" s="107" t="str">
        <f>IF(B2973&lt;&gt;"",IF(OR(O2973=0,O2973=999),"",SUMIFS($E$2:E2973,$A$2:A2973,A2973)-SUMIFS($F$2:F2973,$A$2:A2973,A2973)),"")</f>
        <v/>
      </c>
      <c r="I2973" s="109" t="str">
        <f t="shared" si="140"/>
        <v/>
      </c>
      <c r="J2973" s="113"/>
      <c r="K2973" s="90"/>
      <c r="L2973" s="73"/>
      <c r="M2973" s="69" t="str">
        <f>IF(C2973&lt;&gt;"",DailyLog!$S$3,"")</f>
        <v/>
      </c>
      <c r="N2973" s="56" t="str">
        <f t="shared" si="139"/>
        <v/>
      </c>
      <c r="O2973" s="53" t="str">
        <f>IF($B2973&lt;&gt;"",IF(ISNUMBER(_xlfn.XMATCH($B2973,Language!$A$6:$E$6)),0,IF(ISNUMBER(_xlfn.XMATCH($B2973,Language!$A$29:$E$29)),'Lista de Prestatarios'!$B$3,VLOOKUP(B2973,'Lista de Prestatarios'!$A$2:$B$500,2,FALSE))),"")</f>
        <v/>
      </c>
      <c r="P2973" s="58" t="str">
        <f>IF(B2973&lt;&gt;"",IF(OR(D2973&gt;0,G2973&gt;0),COUNTIF($B$2:B2973,B2973),COUNTIFS($B$2:B2973,B2973,$E$2:E2973,"&gt;0")),"")</f>
        <v/>
      </c>
    </row>
    <row r="2974" spans="1:16" x14ac:dyDescent="0.35">
      <c r="A2974" s="51" t="str">
        <f t="shared" si="138"/>
        <v/>
      </c>
      <c r="B2974" s="99"/>
      <c r="C2974" s="4"/>
      <c r="D2974" s="14"/>
      <c r="E2974" s="14"/>
      <c r="F2974" s="14"/>
      <c r="G2974" s="82"/>
      <c r="H2974" s="107" t="str">
        <f>IF(B2974&lt;&gt;"",IF(OR(O2974=0,O2974=999),"",SUMIFS($E$2:E2974,$A$2:A2974,A2974)-SUMIFS($F$2:F2974,$A$2:A2974,A2974)),"")</f>
        <v/>
      </c>
      <c r="I2974" s="109" t="str">
        <f t="shared" si="140"/>
        <v/>
      </c>
      <c r="J2974" s="113"/>
      <c r="K2974" s="90"/>
      <c r="L2974" s="73"/>
      <c r="M2974" s="69" t="str">
        <f>IF(C2974&lt;&gt;"",DailyLog!$S$3,"")</f>
        <v/>
      </c>
      <c r="N2974" s="56" t="str">
        <f t="shared" si="139"/>
        <v/>
      </c>
      <c r="O2974" s="53" t="str">
        <f>IF($B2974&lt;&gt;"",IF(ISNUMBER(_xlfn.XMATCH($B2974,Language!$A$6:$E$6)),0,IF(ISNUMBER(_xlfn.XMATCH($B2974,Language!$A$29:$E$29)),'Lista de Prestatarios'!$B$3,VLOOKUP(B2974,'Lista de Prestatarios'!$A$2:$B$500,2,FALSE))),"")</f>
        <v/>
      </c>
      <c r="P2974" s="58" t="str">
        <f>IF(B2974&lt;&gt;"",IF(OR(D2974&gt;0,G2974&gt;0),COUNTIF($B$2:B2974,B2974),COUNTIFS($B$2:B2974,B2974,$E$2:E2974,"&gt;0")),"")</f>
        <v/>
      </c>
    </row>
    <row r="2975" spans="1:16" x14ac:dyDescent="0.35">
      <c r="A2975" s="51" t="str">
        <f t="shared" si="138"/>
        <v/>
      </c>
      <c r="B2975" s="99"/>
      <c r="C2975" s="4"/>
      <c r="D2975" s="14"/>
      <c r="E2975" s="14"/>
      <c r="F2975" s="14"/>
      <c r="G2975" s="82"/>
      <c r="H2975" s="107" t="str">
        <f>IF(B2975&lt;&gt;"",IF(OR(O2975=0,O2975=999),"",SUMIFS($E$2:E2975,$A$2:A2975,A2975)-SUMIFS($F$2:F2975,$A$2:A2975,A2975)),"")</f>
        <v/>
      </c>
      <c r="I2975" s="109" t="str">
        <f t="shared" si="140"/>
        <v/>
      </c>
      <c r="J2975" s="113"/>
      <c r="K2975" s="90"/>
      <c r="L2975" s="73"/>
      <c r="M2975" s="69" t="str">
        <f>IF(C2975&lt;&gt;"",DailyLog!$S$3,"")</f>
        <v/>
      </c>
      <c r="N2975" s="56" t="str">
        <f t="shared" si="139"/>
        <v/>
      </c>
      <c r="O2975" s="53" t="str">
        <f>IF($B2975&lt;&gt;"",IF(ISNUMBER(_xlfn.XMATCH($B2975,Language!$A$6:$E$6)),0,IF(ISNUMBER(_xlfn.XMATCH($B2975,Language!$A$29:$E$29)),'Lista de Prestatarios'!$B$3,VLOOKUP(B2975,'Lista de Prestatarios'!$A$2:$B$500,2,FALSE))),"")</f>
        <v/>
      </c>
      <c r="P2975" s="58" t="str">
        <f>IF(B2975&lt;&gt;"",IF(OR(D2975&gt;0,G2975&gt;0),COUNTIF($B$2:B2975,B2975),COUNTIFS($B$2:B2975,B2975,$E$2:E2975,"&gt;0")),"")</f>
        <v/>
      </c>
    </row>
    <row r="2976" spans="1:16" x14ac:dyDescent="0.35">
      <c r="A2976" s="51" t="str">
        <f t="shared" si="138"/>
        <v/>
      </c>
      <c r="B2976" s="99"/>
      <c r="C2976" s="4"/>
      <c r="D2976" s="14"/>
      <c r="E2976" s="14"/>
      <c r="F2976" s="14"/>
      <c r="G2976" s="82"/>
      <c r="H2976" s="107" t="str">
        <f>IF(B2976&lt;&gt;"",IF(OR(O2976=0,O2976=999),"",SUMIFS($E$2:E2976,$A$2:A2976,A2976)-SUMIFS($F$2:F2976,$A$2:A2976,A2976)),"")</f>
        <v/>
      </c>
      <c r="I2976" s="109" t="str">
        <f t="shared" si="140"/>
        <v/>
      </c>
      <c r="J2976" s="113"/>
      <c r="K2976" s="90"/>
      <c r="L2976" s="73"/>
      <c r="M2976" s="69" t="str">
        <f>IF(C2976&lt;&gt;"",DailyLog!$S$3,"")</f>
        <v/>
      </c>
      <c r="N2976" s="56" t="str">
        <f t="shared" si="139"/>
        <v/>
      </c>
      <c r="O2976" s="53" t="str">
        <f>IF($B2976&lt;&gt;"",IF(ISNUMBER(_xlfn.XMATCH($B2976,Language!$A$6:$E$6)),0,IF(ISNUMBER(_xlfn.XMATCH($B2976,Language!$A$29:$E$29)),'Lista de Prestatarios'!$B$3,VLOOKUP(B2976,'Lista de Prestatarios'!$A$2:$B$500,2,FALSE))),"")</f>
        <v/>
      </c>
      <c r="P2976" s="58" t="str">
        <f>IF(B2976&lt;&gt;"",IF(OR(D2976&gt;0,G2976&gt;0),COUNTIF($B$2:B2976,B2976),COUNTIFS($B$2:B2976,B2976,$E$2:E2976,"&gt;0")),"")</f>
        <v/>
      </c>
    </row>
    <row r="2977" spans="1:16" x14ac:dyDescent="0.35">
      <c r="A2977" s="51" t="str">
        <f t="shared" si="138"/>
        <v/>
      </c>
      <c r="B2977" s="99"/>
      <c r="C2977" s="4"/>
      <c r="D2977" s="14"/>
      <c r="E2977" s="14"/>
      <c r="F2977" s="14"/>
      <c r="G2977" s="82"/>
      <c r="H2977" s="107" t="str">
        <f>IF(B2977&lt;&gt;"",IF(OR(O2977=0,O2977=999),"",SUMIFS($E$2:E2977,$A$2:A2977,A2977)-SUMIFS($F$2:F2977,$A$2:A2977,A2977)),"")</f>
        <v/>
      </c>
      <c r="I2977" s="109" t="str">
        <f t="shared" si="140"/>
        <v/>
      </c>
      <c r="J2977" s="113"/>
      <c r="K2977" s="90"/>
      <c r="L2977" s="73"/>
      <c r="M2977" s="69" t="str">
        <f>IF(C2977&lt;&gt;"",DailyLog!$S$3,"")</f>
        <v/>
      </c>
      <c r="N2977" s="56" t="str">
        <f t="shared" si="139"/>
        <v/>
      </c>
      <c r="O2977" s="53" t="str">
        <f>IF($B2977&lt;&gt;"",IF(ISNUMBER(_xlfn.XMATCH($B2977,Language!$A$6:$E$6)),0,IF(ISNUMBER(_xlfn.XMATCH($B2977,Language!$A$29:$E$29)),'Lista de Prestatarios'!$B$3,VLOOKUP(B2977,'Lista de Prestatarios'!$A$2:$B$500,2,FALSE))),"")</f>
        <v/>
      </c>
      <c r="P2977" s="58" t="str">
        <f>IF(B2977&lt;&gt;"",IF(OR(D2977&gt;0,G2977&gt;0),COUNTIF($B$2:B2977,B2977),COUNTIFS($B$2:B2977,B2977,$E$2:E2977,"&gt;0")),"")</f>
        <v/>
      </c>
    </row>
    <row r="2978" spans="1:16" x14ac:dyDescent="0.35">
      <c r="A2978" s="51" t="str">
        <f t="shared" si="138"/>
        <v/>
      </c>
      <c r="B2978" s="99"/>
      <c r="C2978" s="4"/>
      <c r="D2978" s="14"/>
      <c r="E2978" s="14"/>
      <c r="F2978" s="14"/>
      <c r="G2978" s="82"/>
      <c r="H2978" s="107" t="str">
        <f>IF(B2978&lt;&gt;"",IF(OR(O2978=0,O2978=999),"",SUMIFS($E$2:E2978,$A$2:A2978,A2978)-SUMIFS($F$2:F2978,$A$2:A2978,A2978)),"")</f>
        <v/>
      </c>
      <c r="I2978" s="109" t="str">
        <f t="shared" si="140"/>
        <v/>
      </c>
      <c r="J2978" s="113"/>
      <c r="K2978" s="90"/>
      <c r="L2978" s="73"/>
      <c r="M2978" s="69" t="str">
        <f>IF(C2978&lt;&gt;"",DailyLog!$S$3,"")</f>
        <v/>
      </c>
      <c r="N2978" s="56" t="str">
        <f t="shared" si="139"/>
        <v/>
      </c>
      <c r="O2978" s="53" t="str">
        <f>IF($B2978&lt;&gt;"",IF(ISNUMBER(_xlfn.XMATCH($B2978,Language!$A$6:$E$6)),0,IF(ISNUMBER(_xlfn.XMATCH($B2978,Language!$A$29:$E$29)),'Lista de Prestatarios'!$B$3,VLOOKUP(B2978,'Lista de Prestatarios'!$A$2:$B$500,2,FALSE))),"")</f>
        <v/>
      </c>
      <c r="P2978" s="58" t="str">
        <f>IF(B2978&lt;&gt;"",IF(OR(D2978&gt;0,G2978&gt;0),COUNTIF($B$2:B2978,B2978),COUNTIFS($B$2:B2978,B2978,$E$2:E2978,"&gt;0")),"")</f>
        <v/>
      </c>
    </row>
    <row r="2979" spans="1:16" x14ac:dyDescent="0.35">
      <c r="A2979" s="51" t="str">
        <f t="shared" si="138"/>
        <v/>
      </c>
      <c r="B2979" s="99"/>
      <c r="C2979" s="4"/>
      <c r="D2979" s="14"/>
      <c r="E2979" s="14"/>
      <c r="F2979" s="14"/>
      <c r="G2979" s="82"/>
      <c r="H2979" s="107" t="str">
        <f>IF(B2979&lt;&gt;"",IF(OR(O2979=0,O2979=999),"",SUMIFS($E$2:E2979,$A$2:A2979,A2979)-SUMIFS($F$2:F2979,$A$2:A2979,A2979)),"")</f>
        <v/>
      </c>
      <c r="I2979" s="109" t="str">
        <f t="shared" si="140"/>
        <v/>
      </c>
      <c r="J2979" s="113"/>
      <c r="K2979" s="90"/>
      <c r="L2979" s="73"/>
      <c r="M2979" s="69" t="str">
        <f>IF(C2979&lt;&gt;"",DailyLog!$S$3,"")</f>
        <v/>
      </c>
      <c r="N2979" s="56" t="str">
        <f t="shared" si="139"/>
        <v/>
      </c>
      <c r="O2979" s="53" t="str">
        <f>IF($B2979&lt;&gt;"",IF(ISNUMBER(_xlfn.XMATCH($B2979,Language!$A$6:$E$6)),0,IF(ISNUMBER(_xlfn.XMATCH($B2979,Language!$A$29:$E$29)),'Lista de Prestatarios'!$B$3,VLOOKUP(B2979,'Lista de Prestatarios'!$A$2:$B$500,2,FALSE))),"")</f>
        <v/>
      </c>
      <c r="P2979" s="58" t="str">
        <f>IF(B2979&lt;&gt;"",IF(OR(D2979&gt;0,G2979&gt;0),COUNTIF($B$2:B2979,B2979),COUNTIFS($B$2:B2979,B2979,$E$2:E2979,"&gt;0")),"")</f>
        <v/>
      </c>
    </row>
    <row r="2980" spans="1:16" x14ac:dyDescent="0.35">
      <c r="A2980" s="51" t="str">
        <f t="shared" si="138"/>
        <v/>
      </c>
      <c r="B2980" s="99"/>
      <c r="C2980" s="4"/>
      <c r="D2980" s="14"/>
      <c r="E2980" s="14"/>
      <c r="F2980" s="14"/>
      <c r="G2980" s="82"/>
      <c r="H2980" s="107" t="str">
        <f>IF(B2980&lt;&gt;"",IF(OR(O2980=0,O2980=999),"",SUMIFS($E$2:E2980,$A$2:A2980,A2980)-SUMIFS($F$2:F2980,$A$2:A2980,A2980)),"")</f>
        <v/>
      </c>
      <c r="I2980" s="109" t="str">
        <f t="shared" si="140"/>
        <v/>
      </c>
      <c r="J2980" s="113"/>
      <c r="K2980" s="90"/>
      <c r="L2980" s="73"/>
      <c r="M2980" s="69" t="str">
        <f>IF(C2980&lt;&gt;"",DailyLog!$S$3,"")</f>
        <v/>
      </c>
      <c r="N2980" s="56" t="str">
        <f t="shared" si="139"/>
        <v/>
      </c>
      <c r="O2980" s="53" t="str">
        <f>IF($B2980&lt;&gt;"",IF(ISNUMBER(_xlfn.XMATCH($B2980,Language!$A$6:$E$6)),0,IF(ISNUMBER(_xlfn.XMATCH($B2980,Language!$A$29:$E$29)),'Lista de Prestatarios'!$B$3,VLOOKUP(B2980,'Lista de Prestatarios'!$A$2:$B$500,2,FALSE))),"")</f>
        <v/>
      </c>
      <c r="P2980" s="58" t="str">
        <f>IF(B2980&lt;&gt;"",IF(OR(D2980&gt;0,G2980&gt;0),COUNTIF($B$2:B2980,B2980),COUNTIFS($B$2:B2980,B2980,$E$2:E2980,"&gt;0")),"")</f>
        <v/>
      </c>
    </row>
    <row r="2981" spans="1:16" x14ac:dyDescent="0.35">
      <c r="A2981" s="51" t="str">
        <f t="shared" si="138"/>
        <v/>
      </c>
      <c r="B2981" s="99"/>
      <c r="C2981" s="4"/>
      <c r="D2981" s="14"/>
      <c r="E2981" s="14"/>
      <c r="F2981" s="14"/>
      <c r="G2981" s="82"/>
      <c r="H2981" s="107" t="str">
        <f>IF(B2981&lt;&gt;"",IF(OR(O2981=0,O2981=999),"",SUMIFS($E$2:E2981,$A$2:A2981,A2981)-SUMIFS($F$2:F2981,$A$2:A2981,A2981)),"")</f>
        <v/>
      </c>
      <c r="I2981" s="109" t="str">
        <f t="shared" si="140"/>
        <v/>
      </c>
      <c r="J2981" s="113"/>
      <c r="K2981" s="90"/>
      <c r="L2981" s="73"/>
      <c r="M2981" s="69" t="str">
        <f>IF(C2981&lt;&gt;"",DailyLog!$S$3,"")</f>
        <v/>
      </c>
      <c r="N2981" s="56" t="str">
        <f t="shared" si="139"/>
        <v/>
      </c>
      <c r="O2981" s="53" t="str">
        <f>IF($B2981&lt;&gt;"",IF(ISNUMBER(_xlfn.XMATCH($B2981,Language!$A$6:$E$6)),0,IF(ISNUMBER(_xlfn.XMATCH($B2981,Language!$A$29:$E$29)),'Lista de Prestatarios'!$B$3,VLOOKUP(B2981,'Lista de Prestatarios'!$A$2:$B$500,2,FALSE))),"")</f>
        <v/>
      </c>
      <c r="P2981" s="58" t="str">
        <f>IF(B2981&lt;&gt;"",IF(OR(D2981&gt;0,G2981&gt;0),COUNTIF($B$2:B2981,B2981),COUNTIFS($B$2:B2981,B2981,$E$2:E2981,"&gt;0")),"")</f>
        <v/>
      </c>
    </row>
    <row r="2982" spans="1:16" x14ac:dyDescent="0.35">
      <c r="A2982" s="51" t="str">
        <f t="shared" si="138"/>
        <v/>
      </c>
      <c r="B2982" s="99"/>
      <c r="C2982" s="4"/>
      <c r="D2982" s="14"/>
      <c r="E2982" s="14"/>
      <c r="F2982" s="14"/>
      <c r="G2982" s="82"/>
      <c r="H2982" s="107" t="str">
        <f>IF(B2982&lt;&gt;"",IF(OR(O2982=0,O2982=999),"",SUMIFS($E$2:E2982,$A$2:A2982,A2982)-SUMIFS($F$2:F2982,$A$2:A2982,A2982)),"")</f>
        <v/>
      </c>
      <c r="I2982" s="109" t="str">
        <f t="shared" si="140"/>
        <v/>
      </c>
      <c r="J2982" s="113"/>
      <c r="K2982" s="90"/>
      <c r="L2982" s="73"/>
      <c r="M2982" s="69" t="str">
        <f>IF(C2982&lt;&gt;"",DailyLog!$S$3,"")</f>
        <v/>
      </c>
      <c r="N2982" s="56" t="str">
        <f t="shared" si="139"/>
        <v/>
      </c>
      <c r="O2982" s="53" t="str">
        <f>IF($B2982&lt;&gt;"",IF(ISNUMBER(_xlfn.XMATCH($B2982,Language!$A$6:$E$6)),0,IF(ISNUMBER(_xlfn.XMATCH($B2982,Language!$A$29:$E$29)),'Lista de Prestatarios'!$B$3,VLOOKUP(B2982,'Lista de Prestatarios'!$A$2:$B$500,2,FALSE))),"")</f>
        <v/>
      </c>
      <c r="P2982" s="58" t="str">
        <f>IF(B2982&lt;&gt;"",IF(OR(D2982&gt;0,G2982&gt;0),COUNTIF($B$2:B2982,B2982),COUNTIFS($B$2:B2982,B2982,$E$2:E2982,"&gt;0")),"")</f>
        <v/>
      </c>
    </row>
    <row r="2983" spans="1:16" x14ac:dyDescent="0.35">
      <c r="A2983" s="51" t="str">
        <f t="shared" si="138"/>
        <v/>
      </c>
      <c r="B2983" s="99"/>
      <c r="C2983" s="4"/>
      <c r="D2983" s="14"/>
      <c r="E2983" s="14"/>
      <c r="F2983" s="14"/>
      <c r="G2983" s="82"/>
      <c r="H2983" s="107" t="str">
        <f>IF(B2983&lt;&gt;"",IF(OR(O2983=0,O2983=999),"",SUMIFS($E$2:E2983,$A$2:A2983,A2983)-SUMIFS($F$2:F2983,$A$2:A2983,A2983)),"")</f>
        <v/>
      </c>
      <c r="I2983" s="109" t="str">
        <f t="shared" si="140"/>
        <v/>
      </c>
      <c r="J2983" s="113"/>
      <c r="K2983" s="90"/>
      <c r="L2983" s="73"/>
      <c r="M2983" s="69" t="str">
        <f>IF(C2983&lt;&gt;"",DailyLog!$S$3,"")</f>
        <v/>
      </c>
      <c r="N2983" s="56" t="str">
        <f t="shared" si="139"/>
        <v/>
      </c>
      <c r="O2983" s="53" t="str">
        <f>IF($B2983&lt;&gt;"",IF(ISNUMBER(_xlfn.XMATCH($B2983,Language!$A$6:$E$6)),0,IF(ISNUMBER(_xlfn.XMATCH($B2983,Language!$A$29:$E$29)),'Lista de Prestatarios'!$B$3,VLOOKUP(B2983,'Lista de Prestatarios'!$A$2:$B$500,2,FALSE))),"")</f>
        <v/>
      </c>
      <c r="P2983" s="58" t="str">
        <f>IF(B2983&lt;&gt;"",IF(OR(D2983&gt;0,G2983&gt;0),COUNTIF($B$2:B2983,B2983),COUNTIFS($B$2:B2983,B2983,$E$2:E2983,"&gt;0")),"")</f>
        <v/>
      </c>
    </row>
    <row r="2984" spans="1:16" x14ac:dyDescent="0.35">
      <c r="A2984" s="51" t="str">
        <f t="shared" si="138"/>
        <v/>
      </c>
      <c r="B2984" s="99"/>
      <c r="C2984" s="4"/>
      <c r="D2984" s="14"/>
      <c r="E2984" s="14"/>
      <c r="F2984" s="14"/>
      <c r="G2984" s="82"/>
      <c r="H2984" s="107" t="str">
        <f>IF(B2984&lt;&gt;"",IF(OR(O2984=0,O2984=999),"",SUMIFS($E$2:E2984,$A$2:A2984,A2984)-SUMIFS($F$2:F2984,$A$2:A2984,A2984)),"")</f>
        <v/>
      </c>
      <c r="I2984" s="109" t="str">
        <f t="shared" si="140"/>
        <v/>
      </c>
      <c r="J2984" s="113"/>
      <c r="K2984" s="90"/>
      <c r="L2984" s="73"/>
      <c r="M2984" s="69" t="str">
        <f>IF(C2984&lt;&gt;"",DailyLog!$S$3,"")</f>
        <v/>
      </c>
      <c r="N2984" s="56" t="str">
        <f t="shared" si="139"/>
        <v/>
      </c>
      <c r="O2984" s="53" t="str">
        <f>IF($B2984&lt;&gt;"",IF(ISNUMBER(_xlfn.XMATCH($B2984,Language!$A$6:$E$6)),0,IF(ISNUMBER(_xlfn.XMATCH($B2984,Language!$A$29:$E$29)),'Lista de Prestatarios'!$B$3,VLOOKUP(B2984,'Lista de Prestatarios'!$A$2:$B$500,2,FALSE))),"")</f>
        <v/>
      </c>
      <c r="P2984" s="58" t="str">
        <f>IF(B2984&lt;&gt;"",IF(OR(D2984&gt;0,G2984&gt;0),COUNTIF($B$2:B2984,B2984),COUNTIFS($B$2:B2984,B2984,$E$2:E2984,"&gt;0")),"")</f>
        <v/>
      </c>
    </row>
    <row r="2985" spans="1:16" x14ac:dyDescent="0.35">
      <c r="A2985" s="51" t="str">
        <f t="shared" si="138"/>
        <v/>
      </c>
      <c r="B2985" s="99"/>
      <c r="C2985" s="4"/>
      <c r="D2985" s="14"/>
      <c r="E2985" s="14"/>
      <c r="F2985" s="14"/>
      <c r="G2985" s="82"/>
      <c r="H2985" s="107" t="str">
        <f>IF(B2985&lt;&gt;"",IF(OR(O2985=0,O2985=999),"",SUMIFS($E$2:E2985,$A$2:A2985,A2985)-SUMIFS($F$2:F2985,$A$2:A2985,A2985)),"")</f>
        <v/>
      </c>
      <c r="I2985" s="109" t="str">
        <f t="shared" si="140"/>
        <v/>
      </c>
      <c r="J2985" s="113"/>
      <c r="K2985" s="90"/>
      <c r="L2985" s="73"/>
      <c r="M2985" s="69" t="str">
        <f>IF(C2985&lt;&gt;"",DailyLog!$S$3,"")</f>
        <v/>
      </c>
      <c r="N2985" s="56" t="str">
        <f t="shared" si="139"/>
        <v/>
      </c>
      <c r="O2985" s="53" t="str">
        <f>IF($B2985&lt;&gt;"",IF(ISNUMBER(_xlfn.XMATCH($B2985,Language!$A$6:$E$6)),0,IF(ISNUMBER(_xlfn.XMATCH($B2985,Language!$A$29:$E$29)),'Lista de Prestatarios'!$B$3,VLOOKUP(B2985,'Lista de Prestatarios'!$A$2:$B$500,2,FALSE))),"")</f>
        <v/>
      </c>
      <c r="P2985" s="58" t="str">
        <f>IF(B2985&lt;&gt;"",IF(OR(D2985&gt;0,G2985&gt;0),COUNTIF($B$2:B2985,B2985),COUNTIFS($B$2:B2985,B2985,$E$2:E2985,"&gt;0")),"")</f>
        <v/>
      </c>
    </row>
    <row r="2986" spans="1:16" x14ac:dyDescent="0.35">
      <c r="A2986" s="51" t="str">
        <f t="shared" si="138"/>
        <v/>
      </c>
      <c r="B2986" s="99"/>
      <c r="C2986" s="4"/>
      <c r="D2986" s="14"/>
      <c r="E2986" s="14"/>
      <c r="F2986" s="14"/>
      <c r="G2986" s="82"/>
      <c r="H2986" s="107" t="str">
        <f>IF(B2986&lt;&gt;"",IF(OR(O2986=0,O2986=999),"",SUMIFS($E$2:E2986,$A$2:A2986,A2986)-SUMIFS($F$2:F2986,$A$2:A2986,A2986)),"")</f>
        <v/>
      </c>
      <c r="I2986" s="109" t="str">
        <f t="shared" si="140"/>
        <v/>
      </c>
      <c r="J2986" s="113"/>
      <c r="K2986" s="90"/>
      <c r="L2986" s="73"/>
      <c r="M2986" s="69" t="str">
        <f>IF(C2986&lt;&gt;"",DailyLog!$S$3,"")</f>
        <v/>
      </c>
      <c r="N2986" s="56" t="str">
        <f t="shared" si="139"/>
        <v/>
      </c>
      <c r="O2986" s="53" t="str">
        <f>IF($B2986&lt;&gt;"",IF(ISNUMBER(_xlfn.XMATCH($B2986,Language!$A$6:$E$6)),0,IF(ISNUMBER(_xlfn.XMATCH($B2986,Language!$A$29:$E$29)),'Lista de Prestatarios'!$B$3,VLOOKUP(B2986,'Lista de Prestatarios'!$A$2:$B$500,2,FALSE))),"")</f>
        <v/>
      </c>
      <c r="P2986" s="58" t="str">
        <f>IF(B2986&lt;&gt;"",IF(OR(D2986&gt;0,G2986&gt;0),COUNTIF($B$2:B2986,B2986),COUNTIFS($B$2:B2986,B2986,$E$2:E2986,"&gt;0")),"")</f>
        <v/>
      </c>
    </row>
    <row r="2987" spans="1:16" x14ac:dyDescent="0.35">
      <c r="A2987" s="51" t="str">
        <f t="shared" si="138"/>
        <v/>
      </c>
      <c r="B2987" s="99"/>
      <c r="C2987" s="4"/>
      <c r="D2987" s="14"/>
      <c r="E2987" s="14"/>
      <c r="F2987" s="14"/>
      <c r="G2987" s="82"/>
      <c r="H2987" s="107" t="str">
        <f>IF(B2987&lt;&gt;"",IF(OR(O2987=0,O2987=999),"",SUMIFS($E$2:E2987,$A$2:A2987,A2987)-SUMIFS($F$2:F2987,$A$2:A2987,A2987)),"")</f>
        <v/>
      </c>
      <c r="I2987" s="109" t="str">
        <f t="shared" si="140"/>
        <v/>
      </c>
      <c r="J2987" s="113"/>
      <c r="K2987" s="90"/>
      <c r="L2987" s="73"/>
      <c r="M2987" s="69" t="str">
        <f>IF(C2987&lt;&gt;"",DailyLog!$S$3,"")</f>
        <v/>
      </c>
      <c r="N2987" s="56" t="str">
        <f t="shared" si="139"/>
        <v/>
      </c>
      <c r="O2987" s="53" t="str">
        <f>IF($B2987&lt;&gt;"",IF(ISNUMBER(_xlfn.XMATCH($B2987,Language!$A$6:$E$6)),0,IF(ISNUMBER(_xlfn.XMATCH($B2987,Language!$A$29:$E$29)),'Lista de Prestatarios'!$B$3,VLOOKUP(B2987,'Lista de Prestatarios'!$A$2:$B$500,2,FALSE))),"")</f>
        <v/>
      </c>
      <c r="P2987" s="58" t="str">
        <f>IF(B2987&lt;&gt;"",IF(OR(D2987&gt;0,G2987&gt;0),COUNTIF($B$2:B2987,B2987),COUNTIFS($B$2:B2987,B2987,$E$2:E2987,"&gt;0")),"")</f>
        <v/>
      </c>
    </row>
    <row r="2988" spans="1:16" x14ac:dyDescent="0.35">
      <c r="A2988" s="51" t="str">
        <f t="shared" si="138"/>
        <v/>
      </c>
      <c r="B2988" s="99"/>
      <c r="C2988" s="4"/>
      <c r="D2988" s="14"/>
      <c r="E2988" s="14"/>
      <c r="F2988" s="14"/>
      <c r="G2988" s="82"/>
      <c r="H2988" s="107" t="str">
        <f>IF(B2988&lt;&gt;"",IF(OR(O2988=0,O2988=999),"",SUMIFS($E$2:E2988,$A$2:A2988,A2988)-SUMIFS($F$2:F2988,$A$2:A2988,A2988)),"")</f>
        <v/>
      </c>
      <c r="I2988" s="109" t="str">
        <f t="shared" si="140"/>
        <v/>
      </c>
      <c r="J2988" s="113"/>
      <c r="K2988" s="90"/>
      <c r="L2988" s="73"/>
      <c r="M2988" s="69" t="str">
        <f>IF(C2988&lt;&gt;"",DailyLog!$S$3,"")</f>
        <v/>
      </c>
      <c r="N2988" s="56" t="str">
        <f t="shared" si="139"/>
        <v/>
      </c>
      <c r="O2988" s="53" t="str">
        <f>IF($B2988&lt;&gt;"",IF(ISNUMBER(_xlfn.XMATCH($B2988,Language!$A$6:$E$6)),0,IF(ISNUMBER(_xlfn.XMATCH($B2988,Language!$A$29:$E$29)),'Lista de Prestatarios'!$B$3,VLOOKUP(B2988,'Lista de Prestatarios'!$A$2:$B$500,2,FALSE))),"")</f>
        <v/>
      </c>
      <c r="P2988" s="58" t="str">
        <f>IF(B2988&lt;&gt;"",IF(OR(D2988&gt;0,G2988&gt;0),COUNTIF($B$2:B2988,B2988),COUNTIFS($B$2:B2988,B2988,$E$2:E2988,"&gt;0")),"")</f>
        <v/>
      </c>
    </row>
    <row r="2989" spans="1:16" x14ac:dyDescent="0.35">
      <c r="A2989" s="51" t="str">
        <f t="shared" si="138"/>
        <v/>
      </c>
      <c r="B2989" s="99"/>
      <c r="C2989" s="4"/>
      <c r="D2989" s="14"/>
      <c r="E2989" s="14"/>
      <c r="F2989" s="14"/>
      <c r="G2989" s="82"/>
      <c r="H2989" s="107" t="str">
        <f>IF(B2989&lt;&gt;"",IF(OR(O2989=0,O2989=999),"",SUMIFS($E$2:E2989,$A$2:A2989,A2989)-SUMIFS($F$2:F2989,$A$2:A2989,A2989)),"")</f>
        <v/>
      </c>
      <c r="I2989" s="109" t="str">
        <f t="shared" si="140"/>
        <v/>
      </c>
      <c r="J2989" s="113"/>
      <c r="K2989" s="90"/>
      <c r="L2989" s="73"/>
      <c r="M2989" s="69" t="str">
        <f>IF(C2989&lt;&gt;"",DailyLog!$S$3,"")</f>
        <v/>
      </c>
      <c r="N2989" s="56" t="str">
        <f t="shared" si="139"/>
        <v/>
      </c>
      <c r="O2989" s="53" t="str">
        <f>IF($B2989&lt;&gt;"",IF(ISNUMBER(_xlfn.XMATCH($B2989,Language!$A$6:$E$6)),0,IF(ISNUMBER(_xlfn.XMATCH($B2989,Language!$A$29:$E$29)),'Lista de Prestatarios'!$B$3,VLOOKUP(B2989,'Lista de Prestatarios'!$A$2:$B$500,2,FALSE))),"")</f>
        <v/>
      </c>
      <c r="P2989" s="58" t="str">
        <f>IF(B2989&lt;&gt;"",IF(OR(D2989&gt;0,G2989&gt;0),COUNTIF($B$2:B2989,B2989),COUNTIFS($B$2:B2989,B2989,$E$2:E2989,"&gt;0")),"")</f>
        <v/>
      </c>
    </row>
    <row r="2990" spans="1:16" x14ac:dyDescent="0.35">
      <c r="A2990" s="51" t="str">
        <f t="shared" si="138"/>
        <v/>
      </c>
      <c r="B2990" s="99"/>
      <c r="C2990" s="4"/>
      <c r="D2990" s="14"/>
      <c r="E2990" s="14"/>
      <c r="F2990" s="14"/>
      <c r="G2990" s="82"/>
      <c r="H2990" s="107" t="str">
        <f>IF(B2990&lt;&gt;"",IF(OR(O2990=0,O2990=999),"",SUMIFS($E$2:E2990,$A$2:A2990,A2990)-SUMIFS($F$2:F2990,$A$2:A2990,A2990)),"")</f>
        <v/>
      </c>
      <c r="I2990" s="109" t="str">
        <f t="shared" si="140"/>
        <v/>
      </c>
      <c r="J2990" s="113"/>
      <c r="K2990" s="90"/>
      <c r="L2990" s="73"/>
      <c r="M2990" s="69" t="str">
        <f>IF(C2990&lt;&gt;"",DailyLog!$S$3,"")</f>
        <v/>
      </c>
      <c r="N2990" s="56" t="str">
        <f t="shared" si="139"/>
        <v/>
      </c>
      <c r="O2990" s="53" t="str">
        <f>IF($B2990&lt;&gt;"",IF(ISNUMBER(_xlfn.XMATCH($B2990,Language!$A$6:$E$6)),0,IF(ISNUMBER(_xlfn.XMATCH($B2990,Language!$A$29:$E$29)),'Lista de Prestatarios'!$B$3,VLOOKUP(B2990,'Lista de Prestatarios'!$A$2:$B$500,2,FALSE))),"")</f>
        <v/>
      </c>
      <c r="P2990" s="58" t="str">
        <f>IF(B2990&lt;&gt;"",IF(OR(D2990&gt;0,G2990&gt;0),COUNTIF($B$2:B2990,B2990),COUNTIFS($B$2:B2990,B2990,$E$2:E2990,"&gt;0")),"")</f>
        <v/>
      </c>
    </row>
    <row r="2991" spans="1:16" x14ac:dyDescent="0.35">
      <c r="A2991" s="51" t="str">
        <f t="shared" si="138"/>
        <v/>
      </c>
      <c r="B2991" s="99"/>
      <c r="C2991" s="4"/>
      <c r="D2991" s="14"/>
      <c r="E2991" s="14"/>
      <c r="F2991" s="14"/>
      <c r="G2991" s="82"/>
      <c r="H2991" s="107" t="str">
        <f>IF(B2991&lt;&gt;"",IF(OR(O2991=0,O2991=999),"",SUMIFS($E$2:E2991,$A$2:A2991,A2991)-SUMIFS($F$2:F2991,$A$2:A2991,A2991)),"")</f>
        <v/>
      </c>
      <c r="I2991" s="109" t="str">
        <f t="shared" si="140"/>
        <v/>
      </c>
      <c r="J2991" s="113"/>
      <c r="K2991" s="90"/>
      <c r="L2991" s="73"/>
      <c r="M2991" s="69" t="str">
        <f>IF(C2991&lt;&gt;"",DailyLog!$S$3,"")</f>
        <v/>
      </c>
      <c r="N2991" s="56" t="str">
        <f t="shared" si="139"/>
        <v/>
      </c>
      <c r="O2991" s="53" t="str">
        <f>IF($B2991&lt;&gt;"",IF(ISNUMBER(_xlfn.XMATCH($B2991,Language!$A$6:$E$6)),0,IF(ISNUMBER(_xlfn.XMATCH($B2991,Language!$A$29:$E$29)),'Lista de Prestatarios'!$B$3,VLOOKUP(B2991,'Lista de Prestatarios'!$A$2:$B$500,2,FALSE))),"")</f>
        <v/>
      </c>
      <c r="P2991" s="58" t="str">
        <f>IF(B2991&lt;&gt;"",IF(OR(D2991&gt;0,G2991&gt;0),COUNTIF($B$2:B2991,B2991),COUNTIFS($B$2:B2991,B2991,$E$2:E2991,"&gt;0")),"")</f>
        <v/>
      </c>
    </row>
    <row r="2992" spans="1:16" x14ac:dyDescent="0.35">
      <c r="A2992" s="51" t="str">
        <f t="shared" si="138"/>
        <v/>
      </c>
      <c r="B2992" s="99"/>
      <c r="C2992" s="4"/>
      <c r="D2992" s="14"/>
      <c r="E2992" s="14"/>
      <c r="F2992" s="14"/>
      <c r="G2992" s="82"/>
      <c r="H2992" s="107" t="str">
        <f>IF(B2992&lt;&gt;"",IF(OR(O2992=0,O2992=999),"",SUMIFS($E$2:E2992,$A$2:A2992,A2992)-SUMIFS($F$2:F2992,$A$2:A2992,A2992)),"")</f>
        <v/>
      </c>
      <c r="I2992" s="109" t="str">
        <f t="shared" si="140"/>
        <v/>
      </c>
      <c r="J2992" s="113"/>
      <c r="K2992" s="90"/>
      <c r="L2992" s="73"/>
      <c r="M2992" s="69" t="str">
        <f>IF(C2992&lt;&gt;"",DailyLog!$S$3,"")</f>
        <v/>
      </c>
      <c r="N2992" s="56" t="str">
        <f t="shared" si="139"/>
        <v/>
      </c>
      <c r="O2992" s="53" t="str">
        <f>IF($B2992&lt;&gt;"",IF(ISNUMBER(_xlfn.XMATCH($B2992,Language!$A$6:$E$6)),0,IF(ISNUMBER(_xlfn.XMATCH($B2992,Language!$A$29:$E$29)),'Lista de Prestatarios'!$B$3,VLOOKUP(B2992,'Lista de Prestatarios'!$A$2:$B$500,2,FALSE))),"")</f>
        <v/>
      </c>
      <c r="P2992" s="58" t="str">
        <f>IF(B2992&lt;&gt;"",IF(OR(D2992&gt;0,G2992&gt;0),COUNTIF($B$2:B2992,B2992),COUNTIFS($B$2:B2992,B2992,$E$2:E2992,"&gt;0")),"")</f>
        <v/>
      </c>
    </row>
    <row r="2993" spans="1:16" x14ac:dyDescent="0.35">
      <c r="A2993" s="51" t="str">
        <f t="shared" si="138"/>
        <v/>
      </c>
      <c r="B2993" s="99"/>
      <c r="C2993" s="4"/>
      <c r="D2993" s="14"/>
      <c r="E2993" s="14"/>
      <c r="F2993" s="14"/>
      <c r="G2993" s="82"/>
      <c r="H2993" s="107" t="str">
        <f>IF(B2993&lt;&gt;"",IF(OR(O2993=0,O2993=999),"",SUMIFS($E$2:E2993,$A$2:A2993,A2993)-SUMIFS($F$2:F2993,$A$2:A2993,A2993)),"")</f>
        <v/>
      </c>
      <c r="I2993" s="109" t="str">
        <f t="shared" si="140"/>
        <v/>
      </c>
      <c r="J2993" s="113"/>
      <c r="K2993" s="90"/>
      <c r="L2993" s="73"/>
      <c r="M2993" s="69" t="str">
        <f>IF(C2993&lt;&gt;"",DailyLog!$S$3,"")</f>
        <v/>
      </c>
      <c r="N2993" s="56" t="str">
        <f t="shared" si="139"/>
        <v/>
      </c>
      <c r="O2993" s="53" t="str">
        <f>IF($B2993&lt;&gt;"",IF(ISNUMBER(_xlfn.XMATCH($B2993,Language!$A$6:$E$6)),0,IF(ISNUMBER(_xlfn.XMATCH($B2993,Language!$A$29:$E$29)),'Lista de Prestatarios'!$B$3,VLOOKUP(B2993,'Lista de Prestatarios'!$A$2:$B$500,2,FALSE))),"")</f>
        <v/>
      </c>
      <c r="P2993" s="58" t="str">
        <f>IF(B2993&lt;&gt;"",IF(OR(D2993&gt;0,G2993&gt;0),COUNTIF($B$2:B2993,B2993),COUNTIFS($B$2:B2993,B2993,$E$2:E2993,"&gt;0")),"")</f>
        <v/>
      </c>
    </row>
    <row r="2994" spans="1:16" x14ac:dyDescent="0.35">
      <c r="A2994" s="51" t="str">
        <f t="shared" si="138"/>
        <v/>
      </c>
      <c r="B2994" s="99"/>
      <c r="C2994" s="4"/>
      <c r="D2994" s="14"/>
      <c r="E2994" s="14"/>
      <c r="F2994" s="14"/>
      <c r="G2994" s="82"/>
      <c r="H2994" s="107" t="str">
        <f>IF(B2994&lt;&gt;"",IF(OR(O2994=0,O2994=999),"",SUMIFS($E$2:E2994,$A$2:A2994,A2994)-SUMIFS($F$2:F2994,$A$2:A2994,A2994)),"")</f>
        <v/>
      </c>
      <c r="I2994" s="109" t="str">
        <f t="shared" si="140"/>
        <v/>
      </c>
      <c r="J2994" s="113"/>
      <c r="K2994" s="90"/>
      <c r="L2994" s="73"/>
      <c r="M2994" s="69" t="str">
        <f>IF(C2994&lt;&gt;"",DailyLog!$S$3,"")</f>
        <v/>
      </c>
      <c r="N2994" s="56" t="str">
        <f t="shared" si="139"/>
        <v/>
      </c>
      <c r="O2994" s="53" t="str">
        <f>IF($B2994&lt;&gt;"",IF(ISNUMBER(_xlfn.XMATCH($B2994,Language!$A$6:$E$6)),0,IF(ISNUMBER(_xlfn.XMATCH($B2994,Language!$A$29:$E$29)),'Lista de Prestatarios'!$B$3,VLOOKUP(B2994,'Lista de Prestatarios'!$A$2:$B$500,2,FALSE))),"")</f>
        <v/>
      </c>
      <c r="P2994" s="58" t="str">
        <f>IF(B2994&lt;&gt;"",IF(OR(D2994&gt;0,G2994&gt;0),COUNTIF($B$2:B2994,B2994),COUNTIFS($B$2:B2994,B2994,$E$2:E2994,"&gt;0")),"")</f>
        <v/>
      </c>
    </row>
    <row r="2995" spans="1:16" x14ac:dyDescent="0.35">
      <c r="A2995" s="51" t="str">
        <f t="shared" si="138"/>
        <v/>
      </c>
      <c r="B2995" s="99"/>
      <c r="C2995" s="4"/>
      <c r="D2995" s="14"/>
      <c r="E2995" s="14"/>
      <c r="F2995" s="14"/>
      <c r="G2995" s="82"/>
      <c r="H2995" s="107" t="str">
        <f>IF(B2995&lt;&gt;"",IF(OR(O2995=0,O2995=999),"",SUMIFS($E$2:E2995,$A$2:A2995,A2995)-SUMIFS($F$2:F2995,$A$2:A2995,A2995)),"")</f>
        <v/>
      </c>
      <c r="I2995" s="109" t="str">
        <f t="shared" si="140"/>
        <v/>
      </c>
      <c r="J2995" s="113"/>
      <c r="K2995" s="90"/>
      <c r="L2995" s="73"/>
      <c r="M2995" s="69" t="str">
        <f>IF(C2995&lt;&gt;"",DailyLog!$S$3,"")</f>
        <v/>
      </c>
      <c r="N2995" s="56" t="str">
        <f t="shared" si="139"/>
        <v/>
      </c>
      <c r="O2995" s="53" t="str">
        <f>IF($B2995&lt;&gt;"",IF(ISNUMBER(_xlfn.XMATCH($B2995,Language!$A$6:$E$6)),0,IF(ISNUMBER(_xlfn.XMATCH($B2995,Language!$A$29:$E$29)),'Lista de Prestatarios'!$B$3,VLOOKUP(B2995,'Lista de Prestatarios'!$A$2:$B$500,2,FALSE))),"")</f>
        <v/>
      </c>
      <c r="P2995" s="58" t="str">
        <f>IF(B2995&lt;&gt;"",IF(OR(D2995&gt;0,G2995&gt;0),COUNTIF($B$2:B2995,B2995),COUNTIFS($B$2:B2995,B2995,$E$2:E2995,"&gt;0")),"")</f>
        <v/>
      </c>
    </row>
    <row r="2996" spans="1:16" x14ac:dyDescent="0.35">
      <c r="A2996" s="51" t="str">
        <f t="shared" si="138"/>
        <v/>
      </c>
      <c r="B2996" s="99"/>
      <c r="C2996" s="4"/>
      <c r="D2996" s="14"/>
      <c r="E2996" s="14"/>
      <c r="F2996" s="14"/>
      <c r="G2996" s="82"/>
      <c r="H2996" s="107" t="str">
        <f>IF(B2996&lt;&gt;"",IF(OR(O2996=0,O2996=999),"",SUMIFS($E$2:E2996,$A$2:A2996,A2996)-SUMIFS($F$2:F2996,$A$2:A2996,A2996)),"")</f>
        <v/>
      </c>
      <c r="I2996" s="109" t="str">
        <f t="shared" si="140"/>
        <v/>
      </c>
      <c r="J2996" s="113"/>
      <c r="K2996" s="90"/>
      <c r="L2996" s="73"/>
      <c r="M2996" s="69" t="str">
        <f>IF(C2996&lt;&gt;"",DailyLog!$S$3,"")</f>
        <v/>
      </c>
      <c r="N2996" s="56" t="str">
        <f t="shared" si="139"/>
        <v/>
      </c>
      <c r="O2996" s="53" t="str">
        <f>IF($B2996&lt;&gt;"",IF(ISNUMBER(_xlfn.XMATCH($B2996,Language!$A$6:$E$6)),0,IF(ISNUMBER(_xlfn.XMATCH($B2996,Language!$A$29:$E$29)),'Lista de Prestatarios'!$B$3,VLOOKUP(B2996,'Lista de Prestatarios'!$A$2:$B$500,2,FALSE))),"")</f>
        <v/>
      </c>
      <c r="P2996" s="58" t="str">
        <f>IF(B2996&lt;&gt;"",IF(OR(D2996&gt;0,G2996&gt;0),COUNTIF($B$2:B2996,B2996),COUNTIFS($B$2:B2996,B2996,$E$2:E2996,"&gt;0")),"")</f>
        <v/>
      </c>
    </row>
    <row r="2997" spans="1:16" x14ac:dyDescent="0.35">
      <c r="A2997" s="51" t="str">
        <f t="shared" si="138"/>
        <v/>
      </c>
      <c r="B2997" s="99"/>
      <c r="C2997" s="4"/>
      <c r="D2997" s="14"/>
      <c r="E2997" s="14"/>
      <c r="F2997" s="14"/>
      <c r="G2997" s="82"/>
      <c r="H2997" s="107" t="str">
        <f>IF(B2997&lt;&gt;"",IF(OR(O2997=0,O2997=999),"",SUMIFS($E$2:E2997,$A$2:A2997,A2997)-SUMIFS($F$2:F2997,$A$2:A2997,A2997)),"")</f>
        <v/>
      </c>
      <c r="I2997" s="109" t="str">
        <f t="shared" si="140"/>
        <v/>
      </c>
      <c r="J2997" s="113"/>
      <c r="K2997" s="90"/>
      <c r="L2997" s="73"/>
      <c r="M2997" s="69" t="str">
        <f>IF(C2997&lt;&gt;"",DailyLog!$S$3,"")</f>
        <v/>
      </c>
      <c r="N2997" s="56" t="str">
        <f t="shared" si="139"/>
        <v/>
      </c>
      <c r="O2997" s="53" t="str">
        <f>IF($B2997&lt;&gt;"",IF(ISNUMBER(_xlfn.XMATCH($B2997,Language!$A$6:$E$6)),0,IF(ISNUMBER(_xlfn.XMATCH($B2997,Language!$A$29:$E$29)),'Lista de Prestatarios'!$B$3,VLOOKUP(B2997,'Lista de Prestatarios'!$A$2:$B$500,2,FALSE))),"")</f>
        <v/>
      </c>
      <c r="P2997" s="58" t="str">
        <f>IF(B2997&lt;&gt;"",IF(OR(D2997&gt;0,G2997&gt;0),COUNTIF($B$2:B2997,B2997),COUNTIFS($B$2:B2997,B2997,$E$2:E2997,"&gt;0")),"")</f>
        <v/>
      </c>
    </row>
    <row r="2998" spans="1:16" x14ac:dyDescent="0.35">
      <c r="A2998" s="51" t="str">
        <f t="shared" si="138"/>
        <v/>
      </c>
      <c r="B2998" s="99"/>
      <c r="C2998" s="4"/>
      <c r="D2998" s="14"/>
      <c r="E2998" s="14"/>
      <c r="F2998" s="14"/>
      <c r="G2998" s="82"/>
      <c r="H2998" s="107" t="str">
        <f>IF(B2998&lt;&gt;"",IF(OR(O2998=0,O2998=999),"",SUMIFS($E$2:E2998,$A$2:A2998,A2998)-SUMIFS($F$2:F2998,$A$2:A2998,A2998)),"")</f>
        <v/>
      </c>
      <c r="I2998" s="109" t="str">
        <f t="shared" si="140"/>
        <v/>
      </c>
      <c r="J2998" s="113"/>
      <c r="K2998" s="90"/>
      <c r="L2998" s="73"/>
      <c r="M2998" s="69" t="str">
        <f>IF(C2998&lt;&gt;"",DailyLog!$S$3,"")</f>
        <v/>
      </c>
      <c r="N2998" s="56" t="str">
        <f t="shared" si="139"/>
        <v/>
      </c>
      <c r="O2998" s="53" t="str">
        <f>IF($B2998&lt;&gt;"",IF(ISNUMBER(_xlfn.XMATCH($B2998,Language!$A$6:$E$6)),0,IF(ISNUMBER(_xlfn.XMATCH($B2998,Language!$A$29:$E$29)),'Lista de Prestatarios'!$B$3,VLOOKUP(B2998,'Lista de Prestatarios'!$A$2:$B$500,2,FALSE))),"")</f>
        <v/>
      </c>
      <c r="P2998" s="58" t="str">
        <f>IF(B2998&lt;&gt;"",IF(OR(D2998&gt;0,G2998&gt;0),COUNTIF($B$2:B2998,B2998),COUNTIFS($B$2:B2998,B2998,$E$2:E2998,"&gt;0")),"")</f>
        <v/>
      </c>
    </row>
    <row r="2999" spans="1:16" x14ac:dyDescent="0.35">
      <c r="A2999" s="51" t="str">
        <f t="shared" si="138"/>
        <v/>
      </c>
      <c r="B2999" s="99"/>
      <c r="C2999" s="4"/>
      <c r="D2999" s="14"/>
      <c r="E2999" s="14"/>
      <c r="F2999" s="14"/>
      <c r="G2999" s="82"/>
      <c r="H2999" s="107" t="str">
        <f>IF(B2999&lt;&gt;"",IF(OR(O2999=0,O2999=999),"",SUMIFS($E$2:E2999,$A$2:A2999,A2999)-SUMIFS($F$2:F2999,$A$2:A2999,A2999)),"")</f>
        <v/>
      </c>
      <c r="I2999" s="109" t="str">
        <f t="shared" si="140"/>
        <v/>
      </c>
      <c r="J2999" s="113"/>
      <c r="K2999" s="90"/>
      <c r="L2999" s="73"/>
      <c r="M2999" s="69" t="str">
        <f>IF(C2999&lt;&gt;"",DailyLog!$S$3,"")</f>
        <v/>
      </c>
      <c r="N2999" s="56" t="str">
        <f t="shared" si="139"/>
        <v/>
      </c>
      <c r="O2999" s="53" t="str">
        <f>IF($B2999&lt;&gt;"",IF(ISNUMBER(_xlfn.XMATCH($B2999,Language!$A$6:$E$6)),0,IF(ISNUMBER(_xlfn.XMATCH($B2999,Language!$A$29:$E$29)),'Lista de Prestatarios'!$B$3,VLOOKUP(B2999,'Lista de Prestatarios'!$A$2:$B$500,2,FALSE))),"")</f>
        <v/>
      </c>
      <c r="P2999" s="58" t="str">
        <f>IF(B2999&lt;&gt;"",IF(OR(D2999&gt;0,G2999&gt;0),COUNTIF($B$2:B2999,B2999),COUNTIFS($B$2:B2999,B2999,$E$2:E2999,"&gt;0")),"")</f>
        <v/>
      </c>
    </row>
    <row r="3000" spans="1:16" x14ac:dyDescent="0.35">
      <c r="A3000" s="51" t="str">
        <f t="shared" si="138"/>
        <v/>
      </c>
      <c r="B3000" s="99"/>
      <c r="C3000" s="4"/>
      <c r="D3000" s="14"/>
      <c r="E3000" s="14"/>
      <c r="F3000" s="14"/>
      <c r="G3000" s="82"/>
      <c r="H3000" s="107" t="str">
        <f>IF(B3000&lt;&gt;"",IF(OR(O3000=0,O3000=999),"",SUMIFS($E$2:E3000,$A$2:A3000,A3000)-SUMIFS($F$2:F3000,$A$2:A3000,A3000)),"")</f>
        <v/>
      </c>
      <c r="I3000" s="109" t="str">
        <f t="shared" si="140"/>
        <v/>
      </c>
      <c r="J3000" s="113"/>
      <c r="K3000" s="90"/>
      <c r="L3000" s="73"/>
      <c r="M3000" s="69" t="str">
        <f>IF(C3000&lt;&gt;"",DailyLog!$S$3,"")</f>
        <v/>
      </c>
      <c r="N3000" s="56" t="str">
        <f t="shared" si="139"/>
        <v/>
      </c>
      <c r="O3000" s="53" t="str">
        <f>IF($B3000&lt;&gt;"",IF(ISNUMBER(_xlfn.XMATCH($B3000,Language!$A$6:$E$6)),0,IF(ISNUMBER(_xlfn.XMATCH($B3000,Language!$A$29:$E$29)),'Lista de Prestatarios'!$B$3,VLOOKUP(B3000,'Lista de Prestatarios'!$A$2:$B$500,2,FALSE))),"")</f>
        <v/>
      </c>
      <c r="P3000" s="58" t="str">
        <f>IF(B3000&lt;&gt;"",IF(OR(D3000&gt;0,G3000&gt;0),COUNTIF($B$2:B3000,B3000),COUNTIFS($B$2:B3000,B3000,$E$2:E3000,"&gt;0")),"")</f>
        <v/>
      </c>
    </row>
    <row r="3001" spans="1:16" x14ac:dyDescent="0.35">
      <c r="A3001" s="51" t="str">
        <f t="shared" si="138"/>
        <v/>
      </c>
      <c r="B3001" s="99"/>
      <c r="C3001" s="4"/>
      <c r="D3001" s="14"/>
      <c r="E3001" s="14"/>
      <c r="F3001" s="14"/>
      <c r="G3001" s="82"/>
      <c r="H3001" s="107" t="str">
        <f>IF(B3001&lt;&gt;"",IF(OR(O3001=0,O3001=999),"",SUMIFS($E$2:E3001,$A$2:A3001,A3001)-SUMIFS($F$2:F3001,$A$2:A3001,A3001)),"")</f>
        <v/>
      </c>
      <c r="I3001" s="109" t="str">
        <f t="shared" si="140"/>
        <v/>
      </c>
      <c r="J3001" s="113"/>
      <c r="K3001" s="90"/>
      <c r="L3001" s="73"/>
      <c r="M3001" s="69" t="str">
        <f>IF(C3001&lt;&gt;"",DailyLog!$S$3,"")</f>
        <v/>
      </c>
      <c r="N3001" s="56" t="str">
        <f t="shared" si="139"/>
        <v/>
      </c>
      <c r="O3001" s="53" t="str">
        <f>IF($B3001&lt;&gt;"",IF(ISNUMBER(_xlfn.XMATCH($B3001,Language!$A$6:$E$6)),0,IF(ISNUMBER(_xlfn.XMATCH($B3001,Language!$A$29:$E$29)),'Lista de Prestatarios'!$B$3,VLOOKUP(B3001,'Lista de Prestatarios'!$A$2:$B$500,2,FALSE))),"")</f>
        <v/>
      </c>
      <c r="P3001" s="58" t="str">
        <f>IF(B3001&lt;&gt;"",IF(OR(D3001&gt;0,G3001&gt;0),COUNTIF($B$2:B3001,B3001),COUNTIFS($B$2:B3001,B3001,$E$2:E3001,"&gt;0")),"")</f>
        <v/>
      </c>
    </row>
    <row r="3002" spans="1:16" x14ac:dyDescent="0.35">
      <c r="A3002" s="51" t="str">
        <f t="shared" si="138"/>
        <v/>
      </c>
      <c r="B3002" s="99"/>
      <c r="C3002" s="4"/>
      <c r="D3002" s="14"/>
      <c r="E3002" s="14"/>
      <c r="F3002" s="14"/>
      <c r="G3002" s="82"/>
      <c r="H3002" s="107" t="str">
        <f>IF(B3002&lt;&gt;"",IF(OR(O3002=0,O3002=999),"",SUMIFS($E$2:E3002,$A$2:A3002,A3002)-SUMIFS($F$2:F3002,$A$2:A3002,A3002)),"")</f>
        <v/>
      </c>
      <c r="I3002" s="109" t="str">
        <f t="shared" si="140"/>
        <v/>
      </c>
      <c r="J3002" s="113"/>
      <c r="K3002" s="90"/>
      <c r="L3002" s="73"/>
      <c r="M3002" s="69" t="str">
        <f>IF(C3002&lt;&gt;"",DailyLog!$S$3,"")</f>
        <v/>
      </c>
      <c r="N3002" s="56" t="str">
        <f t="shared" si="139"/>
        <v/>
      </c>
      <c r="O3002" s="53" t="str">
        <f>IF($B3002&lt;&gt;"",IF(ISNUMBER(_xlfn.XMATCH($B3002,Language!$A$6:$E$6)),0,IF(ISNUMBER(_xlfn.XMATCH($B3002,Language!$A$29:$E$29)),'Lista de Prestatarios'!$B$3,VLOOKUP(B3002,'Lista de Prestatarios'!$A$2:$B$500,2,FALSE))),"")</f>
        <v/>
      </c>
      <c r="P3002" s="58" t="str">
        <f>IF(B3002&lt;&gt;"",IF(OR(D3002&gt;0,G3002&gt;0),COUNTIF($B$2:B3002,B3002),COUNTIFS($B$2:B3002,B3002,$E$2:E3002,"&gt;0")),"")</f>
        <v/>
      </c>
    </row>
    <row r="3003" spans="1:16" x14ac:dyDescent="0.35">
      <c r="A3003" s="51" t="str">
        <f t="shared" si="138"/>
        <v/>
      </c>
      <c r="B3003" s="99"/>
      <c r="C3003" s="4"/>
      <c r="D3003" s="14"/>
      <c r="E3003" s="14"/>
      <c r="F3003" s="14"/>
      <c r="G3003" s="82"/>
      <c r="H3003" s="107" t="str">
        <f>IF(B3003&lt;&gt;"",IF(OR(O3003=0,O3003=999),"",SUMIFS($E$2:E3003,$A$2:A3003,A3003)-SUMIFS($F$2:F3003,$A$2:A3003,A3003)),"")</f>
        <v/>
      </c>
      <c r="I3003" s="109" t="str">
        <f t="shared" si="140"/>
        <v/>
      </c>
      <c r="J3003" s="113"/>
      <c r="K3003" s="90"/>
      <c r="L3003" s="73"/>
      <c r="M3003" s="69" t="str">
        <f>IF(C3003&lt;&gt;"",DailyLog!$S$3,"")</f>
        <v/>
      </c>
      <c r="N3003" s="56" t="str">
        <f t="shared" si="139"/>
        <v/>
      </c>
      <c r="O3003" s="53" t="str">
        <f>IF($B3003&lt;&gt;"",IF(ISNUMBER(_xlfn.XMATCH($B3003,Language!$A$6:$E$6)),0,IF(ISNUMBER(_xlfn.XMATCH($B3003,Language!$A$29:$E$29)),'Lista de Prestatarios'!$B$3,VLOOKUP(B3003,'Lista de Prestatarios'!$A$2:$B$500,2,FALSE))),"")</f>
        <v/>
      </c>
      <c r="P3003" s="58" t="str">
        <f>IF(B3003&lt;&gt;"",IF(OR(D3003&gt;0,G3003&gt;0),COUNTIF($B$2:B3003,B3003),COUNTIFS($B$2:B3003,B3003,$E$2:E3003,"&gt;0")),"")</f>
        <v/>
      </c>
    </row>
    <row r="3004" spans="1:16" x14ac:dyDescent="0.35">
      <c r="A3004" s="51" t="str">
        <f t="shared" si="138"/>
        <v/>
      </c>
      <c r="B3004" s="99"/>
      <c r="C3004" s="4"/>
      <c r="D3004" s="14"/>
      <c r="E3004" s="14"/>
      <c r="F3004" s="14"/>
      <c r="G3004" s="82"/>
      <c r="H3004" s="107" t="str">
        <f>IF(B3004&lt;&gt;"",IF(OR(O3004=0,O3004=999),"",SUMIFS($E$2:E3004,$A$2:A3004,A3004)-SUMIFS($F$2:F3004,$A$2:A3004,A3004)),"")</f>
        <v/>
      </c>
      <c r="I3004" s="109" t="str">
        <f t="shared" si="140"/>
        <v/>
      </c>
      <c r="J3004" s="113"/>
      <c r="K3004" s="90"/>
      <c r="L3004" s="73"/>
      <c r="M3004" s="69" t="str">
        <f>IF(C3004&lt;&gt;"",DailyLog!$S$3,"")</f>
        <v/>
      </c>
      <c r="N3004" s="56" t="str">
        <f t="shared" si="139"/>
        <v/>
      </c>
      <c r="O3004" s="53" t="str">
        <f>IF($B3004&lt;&gt;"",IF(ISNUMBER(_xlfn.XMATCH($B3004,Language!$A$6:$E$6)),0,IF(ISNUMBER(_xlfn.XMATCH($B3004,Language!$A$29:$E$29)),'Lista de Prestatarios'!$B$3,VLOOKUP(B3004,'Lista de Prestatarios'!$A$2:$B$500,2,FALSE))),"")</f>
        <v/>
      </c>
      <c r="P3004" s="58" t="str">
        <f>IF(B3004&lt;&gt;"",IF(OR(D3004&gt;0,G3004&gt;0),COUNTIF($B$2:B3004,B3004),COUNTIFS($B$2:B3004,B3004,$E$2:E3004,"&gt;0")),"")</f>
        <v/>
      </c>
    </row>
    <row r="3005" spans="1:16" x14ac:dyDescent="0.35">
      <c r="A3005" s="51" t="str">
        <f t="shared" si="138"/>
        <v/>
      </c>
      <c r="B3005" s="99"/>
      <c r="C3005" s="4"/>
      <c r="D3005" s="14"/>
      <c r="E3005" s="14"/>
      <c r="F3005" s="14"/>
      <c r="G3005" s="82"/>
      <c r="H3005" s="107" t="str">
        <f>IF(B3005&lt;&gt;"",IF(OR(O3005=0,O3005=999),"",SUMIFS($E$2:E3005,$A$2:A3005,A3005)-SUMIFS($F$2:F3005,$A$2:A3005,A3005)),"")</f>
        <v/>
      </c>
      <c r="I3005" s="109" t="str">
        <f t="shared" si="140"/>
        <v/>
      </c>
      <c r="J3005" s="113"/>
      <c r="K3005" s="90"/>
      <c r="L3005" s="73"/>
      <c r="M3005" s="69" t="str">
        <f>IF(C3005&lt;&gt;"",DailyLog!$S$3,"")</f>
        <v/>
      </c>
      <c r="N3005" s="56" t="str">
        <f t="shared" si="139"/>
        <v/>
      </c>
      <c r="O3005" s="53" t="str">
        <f>IF($B3005&lt;&gt;"",IF(ISNUMBER(_xlfn.XMATCH($B3005,Language!$A$6:$E$6)),0,IF(ISNUMBER(_xlfn.XMATCH($B3005,Language!$A$29:$E$29)),'Lista de Prestatarios'!$B$3,VLOOKUP(B3005,'Lista de Prestatarios'!$A$2:$B$500,2,FALSE))),"")</f>
        <v/>
      </c>
      <c r="P3005" s="58" t="str">
        <f>IF(B3005&lt;&gt;"",IF(OR(D3005&gt;0,G3005&gt;0),COUNTIF($B$2:B3005,B3005),COUNTIFS($B$2:B3005,B3005,$E$2:E3005,"&gt;0")),"")</f>
        <v/>
      </c>
    </row>
    <row r="3006" spans="1:16" x14ac:dyDescent="0.35">
      <c r="A3006" s="51" t="str">
        <f t="shared" si="138"/>
        <v/>
      </c>
      <c r="B3006" s="99"/>
      <c r="C3006" s="4"/>
      <c r="D3006" s="14"/>
      <c r="E3006" s="14"/>
      <c r="F3006" s="14"/>
      <c r="G3006" s="82"/>
      <c r="H3006" s="107" t="str">
        <f>IF(B3006&lt;&gt;"",IF(OR(O3006=0,O3006=999),"",SUMIFS($E$2:E3006,$A$2:A3006,A3006)-SUMIFS($F$2:F3006,$A$2:A3006,A3006)),"")</f>
        <v/>
      </c>
      <c r="I3006" s="109" t="str">
        <f t="shared" si="140"/>
        <v/>
      </c>
      <c r="J3006" s="113"/>
      <c r="K3006" s="90"/>
      <c r="L3006" s="73"/>
      <c r="M3006" s="69" t="str">
        <f>IF(C3006&lt;&gt;"",DailyLog!$S$3,"")</f>
        <v/>
      </c>
      <c r="N3006" s="56" t="str">
        <f t="shared" si="139"/>
        <v/>
      </c>
      <c r="O3006" s="53" t="str">
        <f>IF($B3006&lt;&gt;"",IF(ISNUMBER(_xlfn.XMATCH($B3006,Language!$A$6:$E$6)),0,IF(ISNUMBER(_xlfn.XMATCH($B3006,Language!$A$29:$E$29)),'Lista de Prestatarios'!$B$3,VLOOKUP(B3006,'Lista de Prestatarios'!$A$2:$B$500,2,FALSE))),"")</f>
        <v/>
      </c>
      <c r="P3006" s="58" t="str">
        <f>IF(B3006&lt;&gt;"",IF(OR(D3006&gt;0,G3006&gt;0),COUNTIF($B$2:B3006,B3006),COUNTIFS($B$2:B3006,B3006,$E$2:E3006,"&gt;0")),"")</f>
        <v/>
      </c>
    </row>
    <row r="3007" spans="1:16" x14ac:dyDescent="0.35">
      <c r="A3007" s="51" t="str">
        <f t="shared" si="138"/>
        <v/>
      </c>
      <c r="B3007" s="99"/>
      <c r="C3007" s="4"/>
      <c r="D3007" s="14"/>
      <c r="E3007" s="14"/>
      <c r="F3007" s="14"/>
      <c r="G3007" s="82"/>
      <c r="H3007" s="107" t="str">
        <f>IF(B3007&lt;&gt;"",IF(OR(O3007=0,O3007=999),"",SUMIFS($E$2:E3007,$A$2:A3007,A3007)-SUMIFS($F$2:F3007,$A$2:A3007,A3007)),"")</f>
        <v/>
      </c>
      <c r="I3007" s="109" t="str">
        <f t="shared" si="140"/>
        <v/>
      </c>
      <c r="J3007" s="113"/>
      <c r="K3007" s="90"/>
      <c r="L3007" s="73"/>
      <c r="M3007" s="69" t="str">
        <f>IF(C3007&lt;&gt;"",DailyLog!$S$3,"")</f>
        <v/>
      </c>
      <c r="N3007" s="56" t="str">
        <f t="shared" si="139"/>
        <v/>
      </c>
      <c r="O3007" s="53" t="str">
        <f>IF($B3007&lt;&gt;"",IF(ISNUMBER(_xlfn.XMATCH($B3007,Language!$A$6:$E$6)),0,IF(ISNUMBER(_xlfn.XMATCH($B3007,Language!$A$29:$E$29)),'Lista de Prestatarios'!$B$3,VLOOKUP(B3007,'Lista de Prestatarios'!$A$2:$B$500,2,FALSE))),"")</f>
        <v/>
      </c>
      <c r="P3007" s="58" t="str">
        <f>IF(B3007&lt;&gt;"",IF(OR(D3007&gt;0,G3007&gt;0),COUNTIF($B$2:B3007,B3007),COUNTIFS($B$2:B3007,B3007,$E$2:E3007,"&gt;0")),"")</f>
        <v/>
      </c>
    </row>
    <row r="3008" spans="1:16" x14ac:dyDescent="0.35">
      <c r="A3008" s="51" t="str">
        <f t="shared" si="138"/>
        <v/>
      </c>
      <c r="B3008" s="99"/>
      <c r="C3008" s="4"/>
      <c r="D3008" s="14"/>
      <c r="E3008" s="14"/>
      <c r="F3008" s="14"/>
      <c r="G3008" s="82"/>
      <c r="H3008" s="107" t="str">
        <f>IF(B3008&lt;&gt;"",IF(OR(O3008=0,O3008=999),"",SUMIFS($E$2:E3008,$A$2:A3008,A3008)-SUMIFS($F$2:F3008,$A$2:A3008,A3008)),"")</f>
        <v/>
      </c>
      <c r="I3008" s="109" t="str">
        <f t="shared" si="140"/>
        <v/>
      </c>
      <c r="J3008" s="113"/>
      <c r="K3008" s="90"/>
      <c r="L3008" s="73"/>
      <c r="M3008" s="69" t="str">
        <f>IF(C3008&lt;&gt;"",DailyLog!$S$3,"")</f>
        <v/>
      </c>
      <c r="N3008" s="56" t="str">
        <f t="shared" si="139"/>
        <v/>
      </c>
      <c r="O3008" s="53" t="str">
        <f>IF($B3008&lt;&gt;"",IF(ISNUMBER(_xlfn.XMATCH($B3008,Language!$A$6:$E$6)),0,IF(ISNUMBER(_xlfn.XMATCH($B3008,Language!$A$29:$E$29)),'Lista de Prestatarios'!$B$3,VLOOKUP(B3008,'Lista de Prestatarios'!$A$2:$B$500,2,FALSE))),"")</f>
        <v/>
      </c>
      <c r="P3008" s="58" t="str">
        <f>IF(B3008&lt;&gt;"",IF(OR(D3008&gt;0,G3008&gt;0),COUNTIF($B$2:B3008,B3008),COUNTIFS($B$2:B3008,B3008,$E$2:E3008,"&gt;0")),"")</f>
        <v/>
      </c>
    </row>
    <row r="3009" spans="1:16" x14ac:dyDescent="0.35">
      <c r="A3009" s="51" t="str">
        <f t="shared" si="138"/>
        <v/>
      </c>
      <c r="B3009" s="99"/>
      <c r="C3009" s="4"/>
      <c r="D3009" s="14"/>
      <c r="E3009" s="14"/>
      <c r="F3009" s="14"/>
      <c r="G3009" s="82"/>
      <c r="H3009" s="107" t="str">
        <f>IF(B3009&lt;&gt;"",IF(OR(O3009=0,O3009=999),"",SUMIFS($E$2:E3009,$A$2:A3009,A3009)-SUMIFS($F$2:F3009,$A$2:A3009,A3009)),"")</f>
        <v/>
      </c>
      <c r="I3009" s="109" t="str">
        <f t="shared" si="140"/>
        <v/>
      </c>
      <c r="J3009" s="113"/>
      <c r="K3009" s="90"/>
      <c r="L3009" s="73"/>
      <c r="M3009" s="69" t="str">
        <f>IF(C3009&lt;&gt;"",DailyLog!$S$3,"")</f>
        <v/>
      </c>
      <c r="N3009" s="56" t="str">
        <f t="shared" si="139"/>
        <v/>
      </c>
      <c r="O3009" s="53" t="str">
        <f>IF($B3009&lt;&gt;"",IF(ISNUMBER(_xlfn.XMATCH($B3009,Language!$A$6:$E$6)),0,IF(ISNUMBER(_xlfn.XMATCH($B3009,Language!$A$29:$E$29)),'Lista de Prestatarios'!$B$3,VLOOKUP(B3009,'Lista de Prestatarios'!$A$2:$B$500,2,FALSE))),"")</f>
        <v/>
      </c>
      <c r="P3009" s="58" t="str">
        <f>IF(B3009&lt;&gt;"",IF(OR(D3009&gt;0,G3009&gt;0),COUNTIF($B$2:B3009,B3009),COUNTIFS($B$2:B3009,B3009,$E$2:E3009,"&gt;0")),"")</f>
        <v/>
      </c>
    </row>
    <row r="3010" spans="1:16" x14ac:dyDescent="0.35">
      <c r="A3010" s="51" t="str">
        <f t="shared" ref="A3010:A3073" si="141">IF(B3010&lt;&gt;"",O3010&amp;"."&amp;P3010,"")</f>
        <v/>
      </c>
      <c r="B3010" s="99"/>
      <c r="C3010" s="4"/>
      <c r="D3010" s="14"/>
      <c r="E3010" s="14"/>
      <c r="F3010" s="14"/>
      <c r="G3010" s="82"/>
      <c r="H3010" s="107" t="str">
        <f>IF(B3010&lt;&gt;"",IF(OR(O3010=0,O3010=999),"",SUMIFS($E$2:E3010,$A$2:A3010,A3010)-SUMIFS($F$2:F3010,$A$2:A3010,A3010)),"")</f>
        <v/>
      </c>
      <c r="I3010" s="109" t="str">
        <f t="shared" si="140"/>
        <v/>
      </c>
      <c r="J3010" s="113"/>
      <c r="K3010" s="90"/>
      <c r="L3010" s="73"/>
      <c r="M3010" s="69" t="str">
        <f>IF(C3010&lt;&gt;"",DailyLog!$S$3,"")</f>
        <v/>
      </c>
      <c r="N3010" s="56" t="str">
        <f t="shared" ref="N3010:N3073" si="142">IF(B3010&lt;&gt;"",COUNT(D3010:G3010),"")</f>
        <v/>
      </c>
      <c r="O3010" s="53" t="str">
        <f>IF($B3010&lt;&gt;"",IF(ISNUMBER(_xlfn.XMATCH($B3010,Language!$A$6:$E$6)),0,IF(ISNUMBER(_xlfn.XMATCH($B3010,Language!$A$29:$E$29)),'Lista de Prestatarios'!$B$3,VLOOKUP(B3010,'Lista de Prestatarios'!$A$2:$B$500,2,FALSE))),"")</f>
        <v/>
      </c>
      <c r="P3010" s="58" t="str">
        <f>IF(B3010&lt;&gt;"",IF(OR(D3010&gt;0,G3010&gt;0),COUNTIF($B$2:B3010,B3010),COUNTIFS($B$2:B3010,B3010,$E$2:E3010,"&gt;0")),"")</f>
        <v/>
      </c>
    </row>
    <row r="3011" spans="1:16" x14ac:dyDescent="0.35">
      <c r="A3011" s="51" t="str">
        <f t="shared" si="141"/>
        <v/>
      </c>
      <c r="B3011" s="99"/>
      <c r="C3011" s="4"/>
      <c r="D3011" s="14"/>
      <c r="E3011" s="14"/>
      <c r="F3011" s="14"/>
      <c r="G3011" s="82"/>
      <c r="H3011" s="107" t="str">
        <f>IF(B3011&lt;&gt;"",IF(OR(O3011=0,O3011=999),"",SUMIFS($E$2:E3011,$A$2:A3011,A3011)-SUMIFS($F$2:F3011,$A$2:A3011,A3011)),"")</f>
        <v/>
      </c>
      <c r="I3011" s="109" t="str">
        <f t="shared" si="140"/>
        <v/>
      </c>
      <c r="J3011" s="113"/>
      <c r="K3011" s="90"/>
      <c r="L3011" s="73"/>
      <c r="M3011" s="69" t="str">
        <f>IF(C3011&lt;&gt;"",DailyLog!$S$3,"")</f>
        <v/>
      </c>
      <c r="N3011" s="56" t="str">
        <f t="shared" si="142"/>
        <v/>
      </c>
      <c r="O3011" s="53" t="str">
        <f>IF($B3011&lt;&gt;"",IF(ISNUMBER(_xlfn.XMATCH($B3011,Language!$A$6:$E$6)),0,IF(ISNUMBER(_xlfn.XMATCH($B3011,Language!$A$29:$E$29)),'Lista de Prestatarios'!$B$3,VLOOKUP(B3011,'Lista de Prestatarios'!$A$2:$B$500,2,FALSE))),"")</f>
        <v/>
      </c>
      <c r="P3011" s="58" t="str">
        <f>IF(B3011&lt;&gt;"",IF(OR(D3011&gt;0,G3011&gt;0),COUNTIF($B$2:B3011,B3011),COUNTIFS($B$2:B3011,B3011,$E$2:E3011,"&gt;0")),"")</f>
        <v/>
      </c>
    </row>
    <row r="3012" spans="1:16" x14ac:dyDescent="0.35">
      <c r="A3012" s="51" t="str">
        <f t="shared" si="141"/>
        <v/>
      </c>
      <c r="B3012" s="99"/>
      <c r="C3012" s="4"/>
      <c r="D3012" s="14"/>
      <c r="E3012" s="14"/>
      <c r="F3012" s="14"/>
      <c r="G3012" s="82"/>
      <c r="H3012" s="107" t="str">
        <f>IF(B3012&lt;&gt;"",IF(OR(O3012=0,O3012=999),"",SUMIFS($E$2:E3012,$A$2:A3012,A3012)-SUMIFS($F$2:F3012,$A$2:A3012,A3012)),"")</f>
        <v/>
      </c>
      <c r="I3012" s="109" t="str">
        <f t="shared" ref="I3012:I3075" si="143">IF(B3012&lt;&gt;"",I3011+D3012-E3012+F3012-G3012,"")</f>
        <v/>
      </c>
      <c r="J3012" s="113"/>
      <c r="K3012" s="90"/>
      <c r="L3012" s="73"/>
      <c r="M3012" s="69" t="str">
        <f>IF(C3012&lt;&gt;"",DailyLog!$S$3,"")</f>
        <v/>
      </c>
      <c r="N3012" s="56" t="str">
        <f t="shared" si="142"/>
        <v/>
      </c>
      <c r="O3012" s="53" t="str">
        <f>IF($B3012&lt;&gt;"",IF(ISNUMBER(_xlfn.XMATCH($B3012,Language!$A$6:$E$6)),0,IF(ISNUMBER(_xlfn.XMATCH($B3012,Language!$A$29:$E$29)),'Lista de Prestatarios'!$B$3,VLOOKUP(B3012,'Lista de Prestatarios'!$A$2:$B$500,2,FALSE))),"")</f>
        <v/>
      </c>
      <c r="P3012" s="58" t="str">
        <f>IF(B3012&lt;&gt;"",IF(OR(D3012&gt;0,G3012&gt;0),COUNTIF($B$2:B3012,B3012),COUNTIFS($B$2:B3012,B3012,$E$2:E3012,"&gt;0")),"")</f>
        <v/>
      </c>
    </row>
    <row r="3013" spans="1:16" x14ac:dyDescent="0.35">
      <c r="A3013" s="51" t="str">
        <f t="shared" si="141"/>
        <v/>
      </c>
      <c r="B3013" s="99"/>
      <c r="C3013" s="4"/>
      <c r="D3013" s="14"/>
      <c r="E3013" s="14"/>
      <c r="F3013" s="14"/>
      <c r="G3013" s="82"/>
      <c r="H3013" s="107" t="str">
        <f>IF(B3013&lt;&gt;"",IF(OR(O3013=0,O3013=999),"",SUMIFS($E$2:E3013,$A$2:A3013,A3013)-SUMIFS($F$2:F3013,$A$2:A3013,A3013)),"")</f>
        <v/>
      </c>
      <c r="I3013" s="109" t="str">
        <f t="shared" si="143"/>
        <v/>
      </c>
      <c r="J3013" s="113"/>
      <c r="K3013" s="90"/>
      <c r="L3013" s="73"/>
      <c r="M3013" s="69" t="str">
        <f>IF(C3013&lt;&gt;"",DailyLog!$S$3,"")</f>
        <v/>
      </c>
      <c r="N3013" s="56" t="str">
        <f t="shared" si="142"/>
        <v/>
      </c>
      <c r="O3013" s="53" t="str">
        <f>IF($B3013&lt;&gt;"",IF(ISNUMBER(_xlfn.XMATCH($B3013,Language!$A$6:$E$6)),0,IF(ISNUMBER(_xlfn.XMATCH($B3013,Language!$A$29:$E$29)),'Lista de Prestatarios'!$B$3,VLOOKUP(B3013,'Lista de Prestatarios'!$A$2:$B$500,2,FALSE))),"")</f>
        <v/>
      </c>
      <c r="P3013" s="58" t="str">
        <f>IF(B3013&lt;&gt;"",IF(OR(D3013&gt;0,G3013&gt;0),COUNTIF($B$2:B3013,B3013),COUNTIFS($B$2:B3013,B3013,$E$2:E3013,"&gt;0")),"")</f>
        <v/>
      </c>
    </row>
    <row r="3014" spans="1:16" x14ac:dyDescent="0.35">
      <c r="A3014" s="51" t="str">
        <f t="shared" si="141"/>
        <v/>
      </c>
      <c r="B3014" s="99"/>
      <c r="C3014" s="4"/>
      <c r="D3014" s="14"/>
      <c r="E3014" s="14"/>
      <c r="F3014" s="14"/>
      <c r="G3014" s="82"/>
      <c r="H3014" s="107" t="str">
        <f>IF(B3014&lt;&gt;"",IF(OR(O3014=0,O3014=999),"",SUMIFS($E$2:E3014,$A$2:A3014,A3014)-SUMIFS($F$2:F3014,$A$2:A3014,A3014)),"")</f>
        <v/>
      </c>
      <c r="I3014" s="109" t="str">
        <f t="shared" si="143"/>
        <v/>
      </c>
      <c r="J3014" s="113"/>
      <c r="K3014" s="90"/>
      <c r="L3014" s="73"/>
      <c r="M3014" s="69" t="str">
        <f>IF(C3014&lt;&gt;"",DailyLog!$S$3,"")</f>
        <v/>
      </c>
      <c r="N3014" s="56" t="str">
        <f t="shared" si="142"/>
        <v/>
      </c>
      <c r="O3014" s="53" t="str">
        <f>IF($B3014&lt;&gt;"",IF(ISNUMBER(_xlfn.XMATCH($B3014,Language!$A$6:$E$6)),0,IF(ISNUMBER(_xlfn.XMATCH($B3014,Language!$A$29:$E$29)),'Lista de Prestatarios'!$B$3,VLOOKUP(B3014,'Lista de Prestatarios'!$A$2:$B$500,2,FALSE))),"")</f>
        <v/>
      </c>
      <c r="P3014" s="58" t="str">
        <f>IF(B3014&lt;&gt;"",IF(OR(D3014&gt;0,G3014&gt;0),COUNTIF($B$2:B3014,B3014),COUNTIFS($B$2:B3014,B3014,$E$2:E3014,"&gt;0")),"")</f>
        <v/>
      </c>
    </row>
    <row r="3015" spans="1:16" x14ac:dyDescent="0.35">
      <c r="A3015" s="51" t="str">
        <f t="shared" si="141"/>
        <v/>
      </c>
      <c r="B3015" s="99"/>
      <c r="C3015" s="4"/>
      <c r="D3015" s="14"/>
      <c r="E3015" s="14"/>
      <c r="F3015" s="14"/>
      <c r="G3015" s="82"/>
      <c r="H3015" s="107" t="str">
        <f>IF(B3015&lt;&gt;"",IF(OR(O3015=0,O3015=999),"",SUMIFS($E$2:E3015,$A$2:A3015,A3015)-SUMIFS($F$2:F3015,$A$2:A3015,A3015)),"")</f>
        <v/>
      </c>
      <c r="I3015" s="109" t="str">
        <f t="shared" si="143"/>
        <v/>
      </c>
      <c r="J3015" s="113"/>
      <c r="K3015" s="90"/>
      <c r="L3015" s="73"/>
      <c r="M3015" s="69" t="str">
        <f>IF(C3015&lt;&gt;"",DailyLog!$S$3,"")</f>
        <v/>
      </c>
      <c r="N3015" s="56" t="str">
        <f t="shared" si="142"/>
        <v/>
      </c>
      <c r="O3015" s="53" t="str">
        <f>IF($B3015&lt;&gt;"",IF(ISNUMBER(_xlfn.XMATCH($B3015,Language!$A$6:$E$6)),0,IF(ISNUMBER(_xlfn.XMATCH($B3015,Language!$A$29:$E$29)),'Lista de Prestatarios'!$B$3,VLOOKUP(B3015,'Lista de Prestatarios'!$A$2:$B$500,2,FALSE))),"")</f>
        <v/>
      </c>
      <c r="P3015" s="58" t="str">
        <f>IF(B3015&lt;&gt;"",IF(OR(D3015&gt;0,G3015&gt;0),COUNTIF($B$2:B3015,B3015),COUNTIFS($B$2:B3015,B3015,$E$2:E3015,"&gt;0")),"")</f>
        <v/>
      </c>
    </row>
    <row r="3016" spans="1:16" x14ac:dyDescent="0.35">
      <c r="A3016" s="51" t="str">
        <f t="shared" si="141"/>
        <v/>
      </c>
      <c r="B3016" s="99"/>
      <c r="C3016" s="4"/>
      <c r="D3016" s="14"/>
      <c r="E3016" s="14"/>
      <c r="F3016" s="14"/>
      <c r="G3016" s="82"/>
      <c r="H3016" s="107" t="str">
        <f>IF(B3016&lt;&gt;"",IF(OR(O3016=0,O3016=999),"",SUMIFS($E$2:E3016,$A$2:A3016,A3016)-SUMIFS($F$2:F3016,$A$2:A3016,A3016)),"")</f>
        <v/>
      </c>
      <c r="I3016" s="109" t="str">
        <f t="shared" si="143"/>
        <v/>
      </c>
      <c r="J3016" s="113"/>
      <c r="K3016" s="90"/>
      <c r="L3016" s="73"/>
      <c r="M3016" s="69" t="str">
        <f>IF(C3016&lt;&gt;"",DailyLog!$S$3,"")</f>
        <v/>
      </c>
      <c r="N3016" s="56" t="str">
        <f t="shared" si="142"/>
        <v/>
      </c>
      <c r="O3016" s="53" t="str">
        <f>IF($B3016&lt;&gt;"",IF(ISNUMBER(_xlfn.XMATCH($B3016,Language!$A$6:$E$6)),0,IF(ISNUMBER(_xlfn.XMATCH($B3016,Language!$A$29:$E$29)),'Lista de Prestatarios'!$B$3,VLOOKUP(B3016,'Lista de Prestatarios'!$A$2:$B$500,2,FALSE))),"")</f>
        <v/>
      </c>
      <c r="P3016" s="58" t="str">
        <f>IF(B3016&lt;&gt;"",IF(OR(D3016&gt;0,G3016&gt;0),COUNTIF($B$2:B3016,B3016),COUNTIFS($B$2:B3016,B3016,$E$2:E3016,"&gt;0")),"")</f>
        <v/>
      </c>
    </row>
    <row r="3017" spans="1:16" x14ac:dyDescent="0.35">
      <c r="A3017" s="51" t="str">
        <f t="shared" si="141"/>
        <v/>
      </c>
      <c r="B3017" s="99"/>
      <c r="C3017" s="4"/>
      <c r="D3017" s="14"/>
      <c r="E3017" s="14"/>
      <c r="F3017" s="14"/>
      <c r="G3017" s="82"/>
      <c r="H3017" s="107" t="str">
        <f>IF(B3017&lt;&gt;"",IF(OR(O3017=0,O3017=999),"",SUMIFS($E$2:E3017,$A$2:A3017,A3017)-SUMIFS($F$2:F3017,$A$2:A3017,A3017)),"")</f>
        <v/>
      </c>
      <c r="I3017" s="109" t="str">
        <f t="shared" si="143"/>
        <v/>
      </c>
      <c r="J3017" s="113"/>
      <c r="K3017" s="90"/>
      <c r="L3017" s="73"/>
      <c r="M3017" s="69" t="str">
        <f>IF(C3017&lt;&gt;"",DailyLog!$S$3,"")</f>
        <v/>
      </c>
      <c r="N3017" s="56" t="str">
        <f t="shared" si="142"/>
        <v/>
      </c>
      <c r="O3017" s="53" t="str">
        <f>IF($B3017&lt;&gt;"",IF(ISNUMBER(_xlfn.XMATCH($B3017,Language!$A$6:$E$6)),0,IF(ISNUMBER(_xlfn.XMATCH($B3017,Language!$A$29:$E$29)),'Lista de Prestatarios'!$B$3,VLOOKUP(B3017,'Lista de Prestatarios'!$A$2:$B$500,2,FALSE))),"")</f>
        <v/>
      </c>
      <c r="P3017" s="58" t="str">
        <f>IF(B3017&lt;&gt;"",IF(OR(D3017&gt;0,G3017&gt;0),COUNTIF($B$2:B3017,B3017),COUNTIFS($B$2:B3017,B3017,$E$2:E3017,"&gt;0")),"")</f>
        <v/>
      </c>
    </row>
    <row r="3018" spans="1:16" x14ac:dyDescent="0.35">
      <c r="A3018" s="51" t="str">
        <f t="shared" si="141"/>
        <v/>
      </c>
      <c r="B3018" s="99"/>
      <c r="C3018" s="4"/>
      <c r="D3018" s="14"/>
      <c r="E3018" s="14"/>
      <c r="F3018" s="14"/>
      <c r="G3018" s="82"/>
      <c r="H3018" s="107" t="str">
        <f>IF(B3018&lt;&gt;"",IF(OR(O3018=0,O3018=999),"",SUMIFS($E$2:E3018,$A$2:A3018,A3018)-SUMIFS($F$2:F3018,$A$2:A3018,A3018)),"")</f>
        <v/>
      </c>
      <c r="I3018" s="109" t="str">
        <f t="shared" si="143"/>
        <v/>
      </c>
      <c r="J3018" s="113"/>
      <c r="K3018" s="90"/>
      <c r="L3018" s="73"/>
      <c r="M3018" s="69" t="str">
        <f>IF(C3018&lt;&gt;"",DailyLog!$S$3,"")</f>
        <v/>
      </c>
      <c r="N3018" s="56" t="str">
        <f t="shared" si="142"/>
        <v/>
      </c>
      <c r="O3018" s="53" t="str">
        <f>IF($B3018&lt;&gt;"",IF(ISNUMBER(_xlfn.XMATCH($B3018,Language!$A$6:$E$6)),0,IF(ISNUMBER(_xlfn.XMATCH($B3018,Language!$A$29:$E$29)),'Lista de Prestatarios'!$B$3,VLOOKUP(B3018,'Lista de Prestatarios'!$A$2:$B$500,2,FALSE))),"")</f>
        <v/>
      </c>
      <c r="P3018" s="58" t="str">
        <f>IF(B3018&lt;&gt;"",IF(OR(D3018&gt;0,G3018&gt;0),COUNTIF($B$2:B3018,B3018),COUNTIFS($B$2:B3018,B3018,$E$2:E3018,"&gt;0")),"")</f>
        <v/>
      </c>
    </row>
    <row r="3019" spans="1:16" x14ac:dyDescent="0.35">
      <c r="A3019" s="51" t="str">
        <f t="shared" si="141"/>
        <v/>
      </c>
      <c r="B3019" s="99"/>
      <c r="C3019" s="4"/>
      <c r="D3019" s="14"/>
      <c r="E3019" s="14"/>
      <c r="F3019" s="14"/>
      <c r="G3019" s="82"/>
      <c r="H3019" s="107" t="str">
        <f>IF(B3019&lt;&gt;"",IF(OR(O3019=0,O3019=999),"",SUMIFS($E$2:E3019,$A$2:A3019,A3019)-SUMIFS($F$2:F3019,$A$2:A3019,A3019)),"")</f>
        <v/>
      </c>
      <c r="I3019" s="109" t="str">
        <f t="shared" si="143"/>
        <v/>
      </c>
      <c r="J3019" s="113"/>
      <c r="K3019" s="90"/>
      <c r="L3019" s="73"/>
      <c r="M3019" s="69" t="str">
        <f>IF(C3019&lt;&gt;"",DailyLog!$S$3,"")</f>
        <v/>
      </c>
      <c r="N3019" s="56" t="str">
        <f t="shared" si="142"/>
        <v/>
      </c>
      <c r="O3019" s="53" t="str">
        <f>IF($B3019&lt;&gt;"",IF(ISNUMBER(_xlfn.XMATCH($B3019,Language!$A$6:$E$6)),0,IF(ISNUMBER(_xlfn.XMATCH($B3019,Language!$A$29:$E$29)),'Lista de Prestatarios'!$B$3,VLOOKUP(B3019,'Lista de Prestatarios'!$A$2:$B$500,2,FALSE))),"")</f>
        <v/>
      </c>
      <c r="P3019" s="58" t="str">
        <f>IF(B3019&lt;&gt;"",IF(OR(D3019&gt;0,G3019&gt;0),COUNTIF($B$2:B3019,B3019),COUNTIFS($B$2:B3019,B3019,$E$2:E3019,"&gt;0")),"")</f>
        <v/>
      </c>
    </row>
    <row r="3020" spans="1:16" x14ac:dyDescent="0.35">
      <c r="A3020" s="51" t="str">
        <f t="shared" si="141"/>
        <v/>
      </c>
      <c r="B3020" s="99"/>
      <c r="C3020" s="4"/>
      <c r="D3020" s="14"/>
      <c r="E3020" s="14"/>
      <c r="F3020" s="14"/>
      <c r="G3020" s="82"/>
      <c r="H3020" s="107" t="str">
        <f>IF(B3020&lt;&gt;"",IF(OR(O3020=0,O3020=999),"",SUMIFS($E$2:E3020,$A$2:A3020,A3020)-SUMIFS($F$2:F3020,$A$2:A3020,A3020)),"")</f>
        <v/>
      </c>
      <c r="I3020" s="109" t="str">
        <f t="shared" si="143"/>
        <v/>
      </c>
      <c r="J3020" s="113"/>
      <c r="K3020" s="90"/>
      <c r="L3020" s="73"/>
      <c r="M3020" s="69" t="str">
        <f>IF(C3020&lt;&gt;"",DailyLog!$S$3,"")</f>
        <v/>
      </c>
      <c r="N3020" s="56" t="str">
        <f t="shared" si="142"/>
        <v/>
      </c>
      <c r="O3020" s="53" t="str">
        <f>IF($B3020&lt;&gt;"",IF(ISNUMBER(_xlfn.XMATCH($B3020,Language!$A$6:$E$6)),0,IF(ISNUMBER(_xlfn.XMATCH($B3020,Language!$A$29:$E$29)),'Lista de Prestatarios'!$B$3,VLOOKUP(B3020,'Lista de Prestatarios'!$A$2:$B$500,2,FALSE))),"")</f>
        <v/>
      </c>
      <c r="P3020" s="58" t="str">
        <f>IF(B3020&lt;&gt;"",IF(OR(D3020&gt;0,G3020&gt;0),COUNTIF($B$2:B3020,B3020),COUNTIFS($B$2:B3020,B3020,$E$2:E3020,"&gt;0")),"")</f>
        <v/>
      </c>
    </row>
    <row r="3021" spans="1:16" x14ac:dyDescent="0.35">
      <c r="A3021" s="51" t="str">
        <f t="shared" si="141"/>
        <v/>
      </c>
      <c r="B3021" s="99"/>
      <c r="C3021" s="4"/>
      <c r="D3021" s="14"/>
      <c r="E3021" s="14"/>
      <c r="F3021" s="14"/>
      <c r="G3021" s="82"/>
      <c r="H3021" s="107" t="str">
        <f>IF(B3021&lt;&gt;"",IF(OR(O3021=0,O3021=999),"",SUMIFS($E$2:E3021,$A$2:A3021,A3021)-SUMIFS($F$2:F3021,$A$2:A3021,A3021)),"")</f>
        <v/>
      </c>
      <c r="I3021" s="109" t="str">
        <f t="shared" si="143"/>
        <v/>
      </c>
      <c r="J3021" s="113"/>
      <c r="K3021" s="90"/>
      <c r="L3021" s="73"/>
      <c r="M3021" s="69" t="str">
        <f>IF(C3021&lt;&gt;"",DailyLog!$S$3,"")</f>
        <v/>
      </c>
      <c r="N3021" s="56" t="str">
        <f t="shared" si="142"/>
        <v/>
      </c>
      <c r="O3021" s="53" t="str">
        <f>IF($B3021&lt;&gt;"",IF(ISNUMBER(_xlfn.XMATCH($B3021,Language!$A$6:$E$6)),0,IF(ISNUMBER(_xlfn.XMATCH($B3021,Language!$A$29:$E$29)),'Lista de Prestatarios'!$B$3,VLOOKUP(B3021,'Lista de Prestatarios'!$A$2:$B$500,2,FALSE))),"")</f>
        <v/>
      </c>
      <c r="P3021" s="58" t="str">
        <f>IF(B3021&lt;&gt;"",IF(OR(D3021&gt;0,G3021&gt;0),COUNTIF($B$2:B3021,B3021),COUNTIFS($B$2:B3021,B3021,$E$2:E3021,"&gt;0")),"")</f>
        <v/>
      </c>
    </row>
    <row r="3022" spans="1:16" x14ac:dyDescent="0.35">
      <c r="A3022" s="51" t="str">
        <f t="shared" si="141"/>
        <v/>
      </c>
      <c r="B3022" s="99"/>
      <c r="C3022" s="4"/>
      <c r="D3022" s="14"/>
      <c r="E3022" s="14"/>
      <c r="F3022" s="14"/>
      <c r="G3022" s="82"/>
      <c r="H3022" s="107" t="str">
        <f>IF(B3022&lt;&gt;"",IF(OR(O3022=0,O3022=999),"",SUMIFS($E$2:E3022,$A$2:A3022,A3022)-SUMIFS($F$2:F3022,$A$2:A3022,A3022)),"")</f>
        <v/>
      </c>
      <c r="I3022" s="109" t="str">
        <f t="shared" si="143"/>
        <v/>
      </c>
      <c r="J3022" s="113"/>
      <c r="K3022" s="90"/>
      <c r="L3022" s="73"/>
      <c r="M3022" s="69" t="str">
        <f>IF(C3022&lt;&gt;"",DailyLog!$S$3,"")</f>
        <v/>
      </c>
      <c r="N3022" s="56" t="str">
        <f t="shared" si="142"/>
        <v/>
      </c>
      <c r="O3022" s="53" t="str">
        <f>IF($B3022&lt;&gt;"",IF(ISNUMBER(_xlfn.XMATCH($B3022,Language!$A$6:$E$6)),0,IF(ISNUMBER(_xlfn.XMATCH($B3022,Language!$A$29:$E$29)),'Lista de Prestatarios'!$B$3,VLOOKUP(B3022,'Lista de Prestatarios'!$A$2:$B$500,2,FALSE))),"")</f>
        <v/>
      </c>
      <c r="P3022" s="58" t="str">
        <f>IF(B3022&lt;&gt;"",IF(OR(D3022&gt;0,G3022&gt;0),COUNTIF($B$2:B3022,B3022),COUNTIFS($B$2:B3022,B3022,$E$2:E3022,"&gt;0")),"")</f>
        <v/>
      </c>
    </row>
    <row r="3023" spans="1:16" x14ac:dyDescent="0.35">
      <c r="A3023" s="51" t="str">
        <f t="shared" si="141"/>
        <v/>
      </c>
      <c r="B3023" s="99"/>
      <c r="C3023" s="4"/>
      <c r="D3023" s="14"/>
      <c r="E3023" s="14"/>
      <c r="F3023" s="14"/>
      <c r="G3023" s="82"/>
      <c r="H3023" s="107" t="str">
        <f>IF(B3023&lt;&gt;"",IF(OR(O3023=0,O3023=999),"",SUMIFS($E$2:E3023,$A$2:A3023,A3023)-SUMIFS($F$2:F3023,$A$2:A3023,A3023)),"")</f>
        <v/>
      </c>
      <c r="I3023" s="109" t="str">
        <f t="shared" si="143"/>
        <v/>
      </c>
      <c r="J3023" s="113"/>
      <c r="K3023" s="90"/>
      <c r="L3023" s="73"/>
      <c r="M3023" s="69" t="str">
        <f>IF(C3023&lt;&gt;"",DailyLog!$S$3,"")</f>
        <v/>
      </c>
      <c r="N3023" s="56" t="str">
        <f t="shared" si="142"/>
        <v/>
      </c>
      <c r="O3023" s="53" t="str">
        <f>IF($B3023&lt;&gt;"",IF(ISNUMBER(_xlfn.XMATCH($B3023,Language!$A$6:$E$6)),0,IF(ISNUMBER(_xlfn.XMATCH($B3023,Language!$A$29:$E$29)),'Lista de Prestatarios'!$B$3,VLOOKUP(B3023,'Lista de Prestatarios'!$A$2:$B$500,2,FALSE))),"")</f>
        <v/>
      </c>
      <c r="P3023" s="58" t="str">
        <f>IF(B3023&lt;&gt;"",IF(OR(D3023&gt;0,G3023&gt;0),COUNTIF($B$2:B3023,B3023),COUNTIFS($B$2:B3023,B3023,$E$2:E3023,"&gt;0")),"")</f>
        <v/>
      </c>
    </row>
    <row r="3024" spans="1:16" x14ac:dyDescent="0.35">
      <c r="A3024" s="51" t="str">
        <f t="shared" si="141"/>
        <v/>
      </c>
      <c r="B3024" s="99"/>
      <c r="C3024" s="4"/>
      <c r="D3024" s="14"/>
      <c r="E3024" s="14"/>
      <c r="F3024" s="14"/>
      <c r="G3024" s="82"/>
      <c r="H3024" s="107" t="str">
        <f>IF(B3024&lt;&gt;"",IF(OR(O3024=0,O3024=999),"",SUMIFS($E$2:E3024,$A$2:A3024,A3024)-SUMIFS($F$2:F3024,$A$2:A3024,A3024)),"")</f>
        <v/>
      </c>
      <c r="I3024" s="109" t="str">
        <f t="shared" si="143"/>
        <v/>
      </c>
      <c r="J3024" s="113"/>
      <c r="K3024" s="90"/>
      <c r="L3024" s="73"/>
      <c r="M3024" s="69" t="str">
        <f>IF(C3024&lt;&gt;"",DailyLog!$S$3,"")</f>
        <v/>
      </c>
      <c r="N3024" s="56" t="str">
        <f t="shared" si="142"/>
        <v/>
      </c>
      <c r="O3024" s="53" t="str">
        <f>IF($B3024&lt;&gt;"",IF(ISNUMBER(_xlfn.XMATCH($B3024,Language!$A$6:$E$6)),0,IF(ISNUMBER(_xlfn.XMATCH($B3024,Language!$A$29:$E$29)),'Lista de Prestatarios'!$B$3,VLOOKUP(B3024,'Lista de Prestatarios'!$A$2:$B$500,2,FALSE))),"")</f>
        <v/>
      </c>
      <c r="P3024" s="58" t="str">
        <f>IF(B3024&lt;&gt;"",IF(OR(D3024&gt;0,G3024&gt;0),COUNTIF($B$2:B3024,B3024),COUNTIFS($B$2:B3024,B3024,$E$2:E3024,"&gt;0")),"")</f>
        <v/>
      </c>
    </row>
    <row r="3025" spans="1:16" x14ac:dyDescent="0.35">
      <c r="A3025" s="51" t="str">
        <f t="shared" si="141"/>
        <v/>
      </c>
      <c r="B3025" s="99"/>
      <c r="C3025" s="4"/>
      <c r="D3025" s="14"/>
      <c r="E3025" s="14"/>
      <c r="F3025" s="14"/>
      <c r="G3025" s="82"/>
      <c r="H3025" s="107" t="str">
        <f>IF(B3025&lt;&gt;"",IF(OR(O3025=0,O3025=999),"",SUMIFS($E$2:E3025,$A$2:A3025,A3025)-SUMIFS($F$2:F3025,$A$2:A3025,A3025)),"")</f>
        <v/>
      </c>
      <c r="I3025" s="109" t="str">
        <f t="shared" si="143"/>
        <v/>
      </c>
      <c r="J3025" s="113"/>
      <c r="K3025" s="90"/>
      <c r="L3025" s="73"/>
      <c r="M3025" s="69" t="str">
        <f>IF(C3025&lt;&gt;"",DailyLog!$S$3,"")</f>
        <v/>
      </c>
      <c r="N3025" s="56" t="str">
        <f t="shared" si="142"/>
        <v/>
      </c>
      <c r="O3025" s="53" t="str">
        <f>IF($B3025&lt;&gt;"",IF(ISNUMBER(_xlfn.XMATCH($B3025,Language!$A$6:$E$6)),0,IF(ISNUMBER(_xlfn.XMATCH($B3025,Language!$A$29:$E$29)),'Lista de Prestatarios'!$B$3,VLOOKUP(B3025,'Lista de Prestatarios'!$A$2:$B$500,2,FALSE))),"")</f>
        <v/>
      </c>
      <c r="P3025" s="58" t="str">
        <f>IF(B3025&lt;&gt;"",IF(OR(D3025&gt;0,G3025&gt;0),COUNTIF($B$2:B3025,B3025),COUNTIFS($B$2:B3025,B3025,$E$2:E3025,"&gt;0")),"")</f>
        <v/>
      </c>
    </row>
    <row r="3026" spans="1:16" x14ac:dyDescent="0.35">
      <c r="A3026" s="51" t="str">
        <f t="shared" si="141"/>
        <v/>
      </c>
      <c r="B3026" s="99"/>
      <c r="C3026" s="4"/>
      <c r="D3026" s="14"/>
      <c r="E3026" s="14"/>
      <c r="F3026" s="14"/>
      <c r="G3026" s="82"/>
      <c r="H3026" s="107" t="str">
        <f>IF(B3026&lt;&gt;"",IF(OR(O3026=0,O3026=999),"",SUMIFS($E$2:E3026,$A$2:A3026,A3026)-SUMIFS($F$2:F3026,$A$2:A3026,A3026)),"")</f>
        <v/>
      </c>
      <c r="I3026" s="109" t="str">
        <f t="shared" si="143"/>
        <v/>
      </c>
      <c r="J3026" s="113"/>
      <c r="K3026" s="90"/>
      <c r="L3026" s="73"/>
      <c r="M3026" s="69" t="str">
        <f>IF(C3026&lt;&gt;"",DailyLog!$S$3,"")</f>
        <v/>
      </c>
      <c r="N3026" s="56" t="str">
        <f t="shared" si="142"/>
        <v/>
      </c>
      <c r="O3026" s="53" t="str">
        <f>IF($B3026&lt;&gt;"",IF(ISNUMBER(_xlfn.XMATCH($B3026,Language!$A$6:$E$6)),0,IF(ISNUMBER(_xlfn.XMATCH($B3026,Language!$A$29:$E$29)),'Lista de Prestatarios'!$B$3,VLOOKUP(B3026,'Lista de Prestatarios'!$A$2:$B$500,2,FALSE))),"")</f>
        <v/>
      </c>
      <c r="P3026" s="58" t="str">
        <f>IF(B3026&lt;&gt;"",IF(OR(D3026&gt;0,G3026&gt;0),COUNTIF($B$2:B3026,B3026),COUNTIFS($B$2:B3026,B3026,$E$2:E3026,"&gt;0")),"")</f>
        <v/>
      </c>
    </row>
    <row r="3027" spans="1:16" x14ac:dyDescent="0.35">
      <c r="A3027" s="51" t="str">
        <f t="shared" si="141"/>
        <v/>
      </c>
      <c r="B3027" s="99"/>
      <c r="C3027" s="4"/>
      <c r="D3027" s="14"/>
      <c r="E3027" s="14"/>
      <c r="F3027" s="14"/>
      <c r="G3027" s="82"/>
      <c r="H3027" s="107" t="str">
        <f>IF(B3027&lt;&gt;"",IF(OR(O3027=0,O3027=999),"",SUMIFS($E$2:E3027,$A$2:A3027,A3027)-SUMIFS($F$2:F3027,$A$2:A3027,A3027)),"")</f>
        <v/>
      </c>
      <c r="I3027" s="109" t="str">
        <f t="shared" si="143"/>
        <v/>
      </c>
      <c r="J3027" s="113"/>
      <c r="K3027" s="90"/>
      <c r="L3027" s="73"/>
      <c r="M3027" s="69" t="str">
        <f>IF(C3027&lt;&gt;"",DailyLog!$S$3,"")</f>
        <v/>
      </c>
      <c r="N3027" s="56" t="str">
        <f t="shared" si="142"/>
        <v/>
      </c>
      <c r="O3027" s="53" t="str">
        <f>IF($B3027&lt;&gt;"",IF(ISNUMBER(_xlfn.XMATCH($B3027,Language!$A$6:$E$6)),0,IF(ISNUMBER(_xlfn.XMATCH($B3027,Language!$A$29:$E$29)),'Lista de Prestatarios'!$B$3,VLOOKUP(B3027,'Lista de Prestatarios'!$A$2:$B$500,2,FALSE))),"")</f>
        <v/>
      </c>
      <c r="P3027" s="58" t="str">
        <f>IF(B3027&lt;&gt;"",IF(OR(D3027&gt;0,G3027&gt;0),COUNTIF($B$2:B3027,B3027),COUNTIFS($B$2:B3027,B3027,$E$2:E3027,"&gt;0")),"")</f>
        <v/>
      </c>
    </row>
    <row r="3028" spans="1:16" x14ac:dyDescent="0.35">
      <c r="A3028" s="51" t="str">
        <f t="shared" si="141"/>
        <v/>
      </c>
      <c r="B3028" s="99"/>
      <c r="C3028" s="4"/>
      <c r="D3028" s="14"/>
      <c r="E3028" s="14"/>
      <c r="F3028" s="14"/>
      <c r="G3028" s="82"/>
      <c r="H3028" s="107" t="str">
        <f>IF(B3028&lt;&gt;"",IF(OR(O3028=0,O3028=999),"",SUMIFS($E$2:E3028,$A$2:A3028,A3028)-SUMIFS($F$2:F3028,$A$2:A3028,A3028)),"")</f>
        <v/>
      </c>
      <c r="I3028" s="109" t="str">
        <f t="shared" si="143"/>
        <v/>
      </c>
      <c r="J3028" s="113"/>
      <c r="K3028" s="90"/>
      <c r="L3028" s="73"/>
      <c r="M3028" s="69" t="str">
        <f>IF(C3028&lt;&gt;"",DailyLog!$S$3,"")</f>
        <v/>
      </c>
      <c r="N3028" s="56" t="str">
        <f t="shared" si="142"/>
        <v/>
      </c>
      <c r="O3028" s="53" t="str">
        <f>IF($B3028&lt;&gt;"",IF(ISNUMBER(_xlfn.XMATCH($B3028,Language!$A$6:$E$6)),0,IF(ISNUMBER(_xlfn.XMATCH($B3028,Language!$A$29:$E$29)),'Lista de Prestatarios'!$B$3,VLOOKUP(B3028,'Lista de Prestatarios'!$A$2:$B$500,2,FALSE))),"")</f>
        <v/>
      </c>
      <c r="P3028" s="58" t="str">
        <f>IF(B3028&lt;&gt;"",IF(OR(D3028&gt;0,G3028&gt;0),COUNTIF($B$2:B3028,B3028),COUNTIFS($B$2:B3028,B3028,$E$2:E3028,"&gt;0")),"")</f>
        <v/>
      </c>
    </row>
    <row r="3029" spans="1:16" x14ac:dyDescent="0.35">
      <c r="A3029" s="51" t="str">
        <f t="shared" si="141"/>
        <v/>
      </c>
      <c r="B3029" s="99"/>
      <c r="C3029" s="4"/>
      <c r="D3029" s="14"/>
      <c r="E3029" s="14"/>
      <c r="F3029" s="14"/>
      <c r="G3029" s="82"/>
      <c r="H3029" s="107" t="str">
        <f>IF(B3029&lt;&gt;"",IF(OR(O3029=0,O3029=999),"",SUMIFS($E$2:E3029,$A$2:A3029,A3029)-SUMIFS($F$2:F3029,$A$2:A3029,A3029)),"")</f>
        <v/>
      </c>
      <c r="I3029" s="109" t="str">
        <f t="shared" si="143"/>
        <v/>
      </c>
      <c r="J3029" s="113"/>
      <c r="K3029" s="90"/>
      <c r="L3029" s="73"/>
      <c r="M3029" s="69" t="str">
        <f>IF(C3029&lt;&gt;"",DailyLog!$S$3,"")</f>
        <v/>
      </c>
      <c r="N3029" s="56" t="str">
        <f t="shared" si="142"/>
        <v/>
      </c>
      <c r="O3029" s="53" t="str">
        <f>IF($B3029&lt;&gt;"",IF(ISNUMBER(_xlfn.XMATCH($B3029,Language!$A$6:$E$6)),0,IF(ISNUMBER(_xlfn.XMATCH($B3029,Language!$A$29:$E$29)),'Lista de Prestatarios'!$B$3,VLOOKUP(B3029,'Lista de Prestatarios'!$A$2:$B$500,2,FALSE))),"")</f>
        <v/>
      </c>
      <c r="P3029" s="58" t="str">
        <f>IF(B3029&lt;&gt;"",IF(OR(D3029&gt;0,G3029&gt;0),COUNTIF($B$2:B3029,B3029),COUNTIFS($B$2:B3029,B3029,$E$2:E3029,"&gt;0")),"")</f>
        <v/>
      </c>
    </row>
    <row r="3030" spans="1:16" x14ac:dyDescent="0.35">
      <c r="A3030" s="51" t="str">
        <f t="shared" si="141"/>
        <v/>
      </c>
      <c r="B3030" s="99"/>
      <c r="C3030" s="4"/>
      <c r="D3030" s="14"/>
      <c r="E3030" s="14"/>
      <c r="F3030" s="14"/>
      <c r="G3030" s="82"/>
      <c r="H3030" s="107" t="str">
        <f>IF(B3030&lt;&gt;"",IF(OR(O3030=0,O3030=999),"",SUMIFS($E$2:E3030,$A$2:A3030,A3030)-SUMIFS($F$2:F3030,$A$2:A3030,A3030)),"")</f>
        <v/>
      </c>
      <c r="I3030" s="109" t="str">
        <f t="shared" si="143"/>
        <v/>
      </c>
      <c r="J3030" s="113"/>
      <c r="K3030" s="90"/>
      <c r="L3030" s="73"/>
      <c r="M3030" s="69" t="str">
        <f>IF(C3030&lt;&gt;"",DailyLog!$S$3,"")</f>
        <v/>
      </c>
      <c r="N3030" s="56" t="str">
        <f t="shared" si="142"/>
        <v/>
      </c>
      <c r="O3030" s="53" t="str">
        <f>IF($B3030&lt;&gt;"",IF(ISNUMBER(_xlfn.XMATCH($B3030,Language!$A$6:$E$6)),0,IF(ISNUMBER(_xlfn.XMATCH($B3030,Language!$A$29:$E$29)),'Lista de Prestatarios'!$B$3,VLOOKUP(B3030,'Lista de Prestatarios'!$A$2:$B$500,2,FALSE))),"")</f>
        <v/>
      </c>
      <c r="P3030" s="58" t="str">
        <f>IF(B3030&lt;&gt;"",IF(OR(D3030&gt;0,G3030&gt;0),COUNTIF($B$2:B3030,B3030),COUNTIFS($B$2:B3030,B3030,$E$2:E3030,"&gt;0")),"")</f>
        <v/>
      </c>
    </row>
    <row r="3031" spans="1:16" x14ac:dyDescent="0.35">
      <c r="A3031" s="51" t="str">
        <f t="shared" si="141"/>
        <v/>
      </c>
      <c r="B3031" s="99"/>
      <c r="C3031" s="4"/>
      <c r="D3031" s="14"/>
      <c r="E3031" s="14"/>
      <c r="F3031" s="14"/>
      <c r="G3031" s="82"/>
      <c r="H3031" s="107" t="str">
        <f>IF(B3031&lt;&gt;"",IF(OR(O3031=0,O3031=999),"",SUMIFS($E$2:E3031,$A$2:A3031,A3031)-SUMIFS($F$2:F3031,$A$2:A3031,A3031)),"")</f>
        <v/>
      </c>
      <c r="I3031" s="109" t="str">
        <f t="shared" si="143"/>
        <v/>
      </c>
      <c r="J3031" s="113"/>
      <c r="K3031" s="90"/>
      <c r="L3031" s="73"/>
      <c r="M3031" s="69" t="str">
        <f>IF(C3031&lt;&gt;"",DailyLog!$S$3,"")</f>
        <v/>
      </c>
      <c r="N3031" s="56" t="str">
        <f t="shared" si="142"/>
        <v/>
      </c>
      <c r="O3031" s="53" t="str">
        <f>IF($B3031&lt;&gt;"",IF(ISNUMBER(_xlfn.XMATCH($B3031,Language!$A$6:$E$6)),0,IF(ISNUMBER(_xlfn.XMATCH($B3031,Language!$A$29:$E$29)),'Lista de Prestatarios'!$B$3,VLOOKUP(B3031,'Lista de Prestatarios'!$A$2:$B$500,2,FALSE))),"")</f>
        <v/>
      </c>
      <c r="P3031" s="58" t="str">
        <f>IF(B3031&lt;&gt;"",IF(OR(D3031&gt;0,G3031&gt;0),COUNTIF($B$2:B3031,B3031),COUNTIFS($B$2:B3031,B3031,$E$2:E3031,"&gt;0")),"")</f>
        <v/>
      </c>
    </row>
    <row r="3032" spans="1:16" x14ac:dyDescent="0.35">
      <c r="A3032" s="51" t="str">
        <f t="shared" si="141"/>
        <v/>
      </c>
      <c r="B3032" s="99"/>
      <c r="C3032" s="4"/>
      <c r="D3032" s="14"/>
      <c r="E3032" s="14"/>
      <c r="F3032" s="14"/>
      <c r="G3032" s="82"/>
      <c r="H3032" s="107" t="str">
        <f>IF(B3032&lt;&gt;"",IF(OR(O3032=0,O3032=999),"",SUMIFS($E$2:E3032,$A$2:A3032,A3032)-SUMIFS($F$2:F3032,$A$2:A3032,A3032)),"")</f>
        <v/>
      </c>
      <c r="I3032" s="109" t="str">
        <f t="shared" si="143"/>
        <v/>
      </c>
      <c r="J3032" s="113"/>
      <c r="K3032" s="90"/>
      <c r="L3032" s="73"/>
      <c r="M3032" s="69" t="str">
        <f>IF(C3032&lt;&gt;"",DailyLog!$S$3,"")</f>
        <v/>
      </c>
      <c r="N3032" s="56" t="str">
        <f t="shared" si="142"/>
        <v/>
      </c>
      <c r="O3032" s="53" t="str">
        <f>IF($B3032&lt;&gt;"",IF(ISNUMBER(_xlfn.XMATCH($B3032,Language!$A$6:$E$6)),0,IF(ISNUMBER(_xlfn.XMATCH($B3032,Language!$A$29:$E$29)),'Lista de Prestatarios'!$B$3,VLOOKUP(B3032,'Lista de Prestatarios'!$A$2:$B$500,2,FALSE))),"")</f>
        <v/>
      </c>
      <c r="P3032" s="58" t="str">
        <f>IF(B3032&lt;&gt;"",IF(OR(D3032&gt;0,G3032&gt;0),COUNTIF($B$2:B3032,B3032),COUNTIFS($B$2:B3032,B3032,$E$2:E3032,"&gt;0")),"")</f>
        <v/>
      </c>
    </row>
    <row r="3033" spans="1:16" x14ac:dyDescent="0.35">
      <c r="A3033" s="51" t="str">
        <f t="shared" si="141"/>
        <v/>
      </c>
      <c r="B3033" s="99"/>
      <c r="C3033" s="4"/>
      <c r="D3033" s="14"/>
      <c r="E3033" s="14"/>
      <c r="F3033" s="14"/>
      <c r="G3033" s="82"/>
      <c r="H3033" s="107" t="str">
        <f>IF(B3033&lt;&gt;"",IF(OR(O3033=0,O3033=999),"",SUMIFS($E$2:E3033,$A$2:A3033,A3033)-SUMIFS($F$2:F3033,$A$2:A3033,A3033)),"")</f>
        <v/>
      </c>
      <c r="I3033" s="109" t="str">
        <f t="shared" si="143"/>
        <v/>
      </c>
      <c r="J3033" s="113"/>
      <c r="K3033" s="90"/>
      <c r="L3033" s="73"/>
      <c r="M3033" s="69" t="str">
        <f>IF(C3033&lt;&gt;"",DailyLog!$S$3,"")</f>
        <v/>
      </c>
      <c r="N3033" s="56" t="str">
        <f t="shared" si="142"/>
        <v/>
      </c>
      <c r="O3033" s="53" t="str">
        <f>IF($B3033&lt;&gt;"",IF(ISNUMBER(_xlfn.XMATCH($B3033,Language!$A$6:$E$6)),0,IF(ISNUMBER(_xlfn.XMATCH($B3033,Language!$A$29:$E$29)),'Lista de Prestatarios'!$B$3,VLOOKUP(B3033,'Lista de Prestatarios'!$A$2:$B$500,2,FALSE))),"")</f>
        <v/>
      </c>
      <c r="P3033" s="58" t="str">
        <f>IF(B3033&lt;&gt;"",IF(OR(D3033&gt;0,G3033&gt;0),COUNTIF($B$2:B3033,B3033),COUNTIFS($B$2:B3033,B3033,$E$2:E3033,"&gt;0")),"")</f>
        <v/>
      </c>
    </row>
    <row r="3034" spans="1:16" x14ac:dyDescent="0.35">
      <c r="A3034" s="51" t="str">
        <f t="shared" si="141"/>
        <v/>
      </c>
      <c r="B3034" s="99"/>
      <c r="C3034" s="4"/>
      <c r="D3034" s="14"/>
      <c r="E3034" s="14"/>
      <c r="F3034" s="14"/>
      <c r="G3034" s="82"/>
      <c r="H3034" s="107" t="str">
        <f>IF(B3034&lt;&gt;"",IF(OR(O3034=0,O3034=999),"",SUMIFS($E$2:E3034,$A$2:A3034,A3034)-SUMIFS($F$2:F3034,$A$2:A3034,A3034)),"")</f>
        <v/>
      </c>
      <c r="I3034" s="109" t="str">
        <f t="shared" si="143"/>
        <v/>
      </c>
      <c r="J3034" s="113"/>
      <c r="K3034" s="90"/>
      <c r="L3034" s="73"/>
      <c r="M3034" s="69" t="str">
        <f>IF(C3034&lt;&gt;"",DailyLog!$S$3,"")</f>
        <v/>
      </c>
      <c r="N3034" s="56" t="str">
        <f t="shared" si="142"/>
        <v/>
      </c>
      <c r="O3034" s="53" t="str">
        <f>IF($B3034&lt;&gt;"",IF(ISNUMBER(_xlfn.XMATCH($B3034,Language!$A$6:$E$6)),0,IF(ISNUMBER(_xlfn.XMATCH($B3034,Language!$A$29:$E$29)),'Lista de Prestatarios'!$B$3,VLOOKUP(B3034,'Lista de Prestatarios'!$A$2:$B$500,2,FALSE))),"")</f>
        <v/>
      </c>
      <c r="P3034" s="58" t="str">
        <f>IF(B3034&lt;&gt;"",IF(OR(D3034&gt;0,G3034&gt;0),COUNTIF($B$2:B3034,B3034),COUNTIFS($B$2:B3034,B3034,$E$2:E3034,"&gt;0")),"")</f>
        <v/>
      </c>
    </row>
    <row r="3035" spans="1:16" x14ac:dyDescent="0.35">
      <c r="A3035" s="51" t="str">
        <f t="shared" si="141"/>
        <v/>
      </c>
      <c r="B3035" s="99"/>
      <c r="C3035" s="4"/>
      <c r="D3035" s="14"/>
      <c r="E3035" s="14"/>
      <c r="F3035" s="14"/>
      <c r="G3035" s="82"/>
      <c r="H3035" s="107" t="str">
        <f>IF(B3035&lt;&gt;"",IF(OR(O3035=0,O3035=999),"",SUMIFS($E$2:E3035,$A$2:A3035,A3035)-SUMIFS($F$2:F3035,$A$2:A3035,A3035)),"")</f>
        <v/>
      </c>
      <c r="I3035" s="109" t="str">
        <f t="shared" si="143"/>
        <v/>
      </c>
      <c r="J3035" s="113"/>
      <c r="K3035" s="90"/>
      <c r="L3035" s="73"/>
      <c r="M3035" s="69" t="str">
        <f>IF(C3035&lt;&gt;"",DailyLog!$S$3,"")</f>
        <v/>
      </c>
      <c r="N3035" s="56" t="str">
        <f t="shared" si="142"/>
        <v/>
      </c>
      <c r="O3035" s="53" t="str">
        <f>IF($B3035&lt;&gt;"",IF(ISNUMBER(_xlfn.XMATCH($B3035,Language!$A$6:$E$6)),0,IF(ISNUMBER(_xlfn.XMATCH($B3035,Language!$A$29:$E$29)),'Lista de Prestatarios'!$B$3,VLOOKUP(B3035,'Lista de Prestatarios'!$A$2:$B$500,2,FALSE))),"")</f>
        <v/>
      </c>
      <c r="P3035" s="58" t="str">
        <f>IF(B3035&lt;&gt;"",IF(OR(D3035&gt;0,G3035&gt;0),COUNTIF($B$2:B3035,B3035),COUNTIFS($B$2:B3035,B3035,$E$2:E3035,"&gt;0")),"")</f>
        <v/>
      </c>
    </row>
    <row r="3036" spans="1:16" x14ac:dyDescent="0.35">
      <c r="A3036" s="51" t="str">
        <f t="shared" si="141"/>
        <v/>
      </c>
      <c r="B3036" s="99"/>
      <c r="C3036" s="4"/>
      <c r="D3036" s="14"/>
      <c r="E3036" s="14"/>
      <c r="F3036" s="14"/>
      <c r="G3036" s="82"/>
      <c r="H3036" s="107" t="str">
        <f>IF(B3036&lt;&gt;"",IF(OR(O3036=0,O3036=999),"",SUMIFS($E$2:E3036,$A$2:A3036,A3036)-SUMIFS($F$2:F3036,$A$2:A3036,A3036)),"")</f>
        <v/>
      </c>
      <c r="I3036" s="109" t="str">
        <f t="shared" si="143"/>
        <v/>
      </c>
      <c r="J3036" s="113"/>
      <c r="K3036" s="90"/>
      <c r="L3036" s="73"/>
      <c r="M3036" s="69" t="str">
        <f>IF(C3036&lt;&gt;"",DailyLog!$S$3,"")</f>
        <v/>
      </c>
      <c r="N3036" s="56" t="str">
        <f t="shared" si="142"/>
        <v/>
      </c>
      <c r="O3036" s="53" t="str">
        <f>IF($B3036&lt;&gt;"",IF(ISNUMBER(_xlfn.XMATCH($B3036,Language!$A$6:$E$6)),0,IF(ISNUMBER(_xlfn.XMATCH($B3036,Language!$A$29:$E$29)),'Lista de Prestatarios'!$B$3,VLOOKUP(B3036,'Lista de Prestatarios'!$A$2:$B$500,2,FALSE))),"")</f>
        <v/>
      </c>
      <c r="P3036" s="58" t="str">
        <f>IF(B3036&lt;&gt;"",IF(OR(D3036&gt;0,G3036&gt;0),COUNTIF($B$2:B3036,B3036),COUNTIFS($B$2:B3036,B3036,$E$2:E3036,"&gt;0")),"")</f>
        <v/>
      </c>
    </row>
    <row r="3037" spans="1:16" x14ac:dyDescent="0.35">
      <c r="A3037" s="51" t="str">
        <f t="shared" si="141"/>
        <v/>
      </c>
      <c r="B3037" s="99"/>
      <c r="C3037" s="4"/>
      <c r="D3037" s="14"/>
      <c r="E3037" s="14"/>
      <c r="F3037" s="14"/>
      <c r="G3037" s="82"/>
      <c r="H3037" s="107" t="str">
        <f>IF(B3037&lt;&gt;"",IF(OR(O3037=0,O3037=999),"",SUMIFS($E$2:E3037,$A$2:A3037,A3037)-SUMIFS($F$2:F3037,$A$2:A3037,A3037)),"")</f>
        <v/>
      </c>
      <c r="I3037" s="109" t="str">
        <f t="shared" si="143"/>
        <v/>
      </c>
      <c r="J3037" s="113"/>
      <c r="K3037" s="90"/>
      <c r="L3037" s="73"/>
      <c r="M3037" s="69" t="str">
        <f>IF(C3037&lt;&gt;"",DailyLog!$S$3,"")</f>
        <v/>
      </c>
      <c r="N3037" s="56" t="str">
        <f t="shared" si="142"/>
        <v/>
      </c>
      <c r="O3037" s="53" t="str">
        <f>IF($B3037&lt;&gt;"",IF(ISNUMBER(_xlfn.XMATCH($B3037,Language!$A$6:$E$6)),0,IF(ISNUMBER(_xlfn.XMATCH($B3037,Language!$A$29:$E$29)),'Lista de Prestatarios'!$B$3,VLOOKUP(B3037,'Lista de Prestatarios'!$A$2:$B$500,2,FALSE))),"")</f>
        <v/>
      </c>
      <c r="P3037" s="58" t="str">
        <f>IF(B3037&lt;&gt;"",IF(OR(D3037&gt;0,G3037&gt;0),COUNTIF($B$2:B3037,B3037),COUNTIFS($B$2:B3037,B3037,$E$2:E3037,"&gt;0")),"")</f>
        <v/>
      </c>
    </row>
    <row r="3038" spans="1:16" x14ac:dyDescent="0.35">
      <c r="A3038" s="51" t="str">
        <f t="shared" si="141"/>
        <v/>
      </c>
      <c r="B3038" s="99"/>
      <c r="C3038" s="4"/>
      <c r="D3038" s="14"/>
      <c r="E3038" s="14"/>
      <c r="F3038" s="14"/>
      <c r="G3038" s="82"/>
      <c r="H3038" s="107" t="str">
        <f>IF(B3038&lt;&gt;"",IF(OR(O3038=0,O3038=999),"",SUMIFS($E$2:E3038,$A$2:A3038,A3038)-SUMIFS($F$2:F3038,$A$2:A3038,A3038)),"")</f>
        <v/>
      </c>
      <c r="I3038" s="109" t="str">
        <f t="shared" si="143"/>
        <v/>
      </c>
      <c r="J3038" s="113"/>
      <c r="K3038" s="90"/>
      <c r="L3038" s="73"/>
      <c r="M3038" s="69" t="str">
        <f>IF(C3038&lt;&gt;"",DailyLog!$S$3,"")</f>
        <v/>
      </c>
      <c r="N3038" s="56" t="str">
        <f t="shared" si="142"/>
        <v/>
      </c>
      <c r="O3038" s="53" t="str">
        <f>IF($B3038&lt;&gt;"",IF(ISNUMBER(_xlfn.XMATCH($B3038,Language!$A$6:$E$6)),0,IF(ISNUMBER(_xlfn.XMATCH($B3038,Language!$A$29:$E$29)),'Lista de Prestatarios'!$B$3,VLOOKUP(B3038,'Lista de Prestatarios'!$A$2:$B$500,2,FALSE))),"")</f>
        <v/>
      </c>
      <c r="P3038" s="58" t="str">
        <f>IF(B3038&lt;&gt;"",IF(OR(D3038&gt;0,G3038&gt;0),COUNTIF($B$2:B3038,B3038),COUNTIFS($B$2:B3038,B3038,$E$2:E3038,"&gt;0")),"")</f>
        <v/>
      </c>
    </row>
    <row r="3039" spans="1:16" x14ac:dyDescent="0.35">
      <c r="A3039" s="51" t="str">
        <f t="shared" si="141"/>
        <v/>
      </c>
      <c r="B3039" s="99"/>
      <c r="C3039" s="4"/>
      <c r="D3039" s="14"/>
      <c r="E3039" s="14"/>
      <c r="F3039" s="14"/>
      <c r="G3039" s="82"/>
      <c r="H3039" s="107" t="str">
        <f>IF(B3039&lt;&gt;"",IF(OR(O3039=0,O3039=999),"",SUMIFS($E$2:E3039,$A$2:A3039,A3039)-SUMIFS($F$2:F3039,$A$2:A3039,A3039)),"")</f>
        <v/>
      </c>
      <c r="I3039" s="109" t="str">
        <f t="shared" si="143"/>
        <v/>
      </c>
      <c r="J3039" s="113"/>
      <c r="K3039" s="90"/>
      <c r="L3039" s="73"/>
      <c r="M3039" s="69" t="str">
        <f>IF(C3039&lt;&gt;"",DailyLog!$S$3,"")</f>
        <v/>
      </c>
      <c r="N3039" s="56" t="str">
        <f t="shared" si="142"/>
        <v/>
      </c>
      <c r="O3039" s="53" t="str">
        <f>IF($B3039&lt;&gt;"",IF(ISNUMBER(_xlfn.XMATCH($B3039,Language!$A$6:$E$6)),0,IF(ISNUMBER(_xlfn.XMATCH($B3039,Language!$A$29:$E$29)),'Lista de Prestatarios'!$B$3,VLOOKUP(B3039,'Lista de Prestatarios'!$A$2:$B$500,2,FALSE))),"")</f>
        <v/>
      </c>
      <c r="P3039" s="58" t="str">
        <f>IF(B3039&lt;&gt;"",IF(OR(D3039&gt;0,G3039&gt;0),COUNTIF($B$2:B3039,B3039),COUNTIFS($B$2:B3039,B3039,$E$2:E3039,"&gt;0")),"")</f>
        <v/>
      </c>
    </row>
    <row r="3040" spans="1:16" x14ac:dyDescent="0.35">
      <c r="A3040" s="51" t="str">
        <f t="shared" si="141"/>
        <v/>
      </c>
      <c r="B3040" s="99"/>
      <c r="C3040" s="4"/>
      <c r="D3040" s="14"/>
      <c r="E3040" s="14"/>
      <c r="F3040" s="14"/>
      <c r="G3040" s="82"/>
      <c r="H3040" s="107" t="str">
        <f>IF(B3040&lt;&gt;"",IF(OR(O3040=0,O3040=999),"",SUMIFS($E$2:E3040,$A$2:A3040,A3040)-SUMIFS($F$2:F3040,$A$2:A3040,A3040)),"")</f>
        <v/>
      </c>
      <c r="I3040" s="109" t="str">
        <f t="shared" si="143"/>
        <v/>
      </c>
      <c r="J3040" s="113"/>
      <c r="K3040" s="90"/>
      <c r="L3040" s="73"/>
      <c r="M3040" s="69" t="str">
        <f>IF(C3040&lt;&gt;"",DailyLog!$S$3,"")</f>
        <v/>
      </c>
      <c r="N3040" s="56" t="str">
        <f t="shared" si="142"/>
        <v/>
      </c>
      <c r="O3040" s="53" t="str">
        <f>IF($B3040&lt;&gt;"",IF(ISNUMBER(_xlfn.XMATCH($B3040,Language!$A$6:$E$6)),0,IF(ISNUMBER(_xlfn.XMATCH($B3040,Language!$A$29:$E$29)),'Lista de Prestatarios'!$B$3,VLOOKUP(B3040,'Lista de Prestatarios'!$A$2:$B$500,2,FALSE))),"")</f>
        <v/>
      </c>
      <c r="P3040" s="58" t="str">
        <f>IF(B3040&lt;&gt;"",IF(OR(D3040&gt;0,G3040&gt;0),COUNTIF($B$2:B3040,B3040),COUNTIFS($B$2:B3040,B3040,$E$2:E3040,"&gt;0")),"")</f>
        <v/>
      </c>
    </row>
    <row r="3041" spans="1:16" x14ac:dyDescent="0.35">
      <c r="A3041" s="51" t="str">
        <f t="shared" si="141"/>
        <v/>
      </c>
      <c r="B3041" s="99"/>
      <c r="C3041" s="4"/>
      <c r="D3041" s="14"/>
      <c r="E3041" s="14"/>
      <c r="F3041" s="14"/>
      <c r="G3041" s="82"/>
      <c r="H3041" s="107" t="str">
        <f>IF(B3041&lt;&gt;"",IF(OR(O3041=0,O3041=999),"",SUMIFS($E$2:E3041,$A$2:A3041,A3041)-SUMIFS($F$2:F3041,$A$2:A3041,A3041)),"")</f>
        <v/>
      </c>
      <c r="I3041" s="109" t="str">
        <f t="shared" si="143"/>
        <v/>
      </c>
      <c r="J3041" s="113"/>
      <c r="K3041" s="90"/>
      <c r="L3041" s="73"/>
      <c r="M3041" s="69" t="str">
        <f>IF(C3041&lt;&gt;"",DailyLog!$S$3,"")</f>
        <v/>
      </c>
      <c r="N3041" s="56" t="str">
        <f t="shared" si="142"/>
        <v/>
      </c>
      <c r="O3041" s="53" t="str">
        <f>IF($B3041&lt;&gt;"",IF(ISNUMBER(_xlfn.XMATCH($B3041,Language!$A$6:$E$6)),0,IF(ISNUMBER(_xlfn.XMATCH($B3041,Language!$A$29:$E$29)),'Lista de Prestatarios'!$B$3,VLOOKUP(B3041,'Lista de Prestatarios'!$A$2:$B$500,2,FALSE))),"")</f>
        <v/>
      </c>
      <c r="P3041" s="58" t="str">
        <f>IF(B3041&lt;&gt;"",IF(OR(D3041&gt;0,G3041&gt;0),COUNTIF($B$2:B3041,B3041),COUNTIFS($B$2:B3041,B3041,$E$2:E3041,"&gt;0")),"")</f>
        <v/>
      </c>
    </row>
    <row r="3042" spans="1:16" x14ac:dyDescent="0.35">
      <c r="A3042" s="51" t="str">
        <f t="shared" si="141"/>
        <v/>
      </c>
      <c r="B3042" s="99"/>
      <c r="C3042" s="4"/>
      <c r="D3042" s="14"/>
      <c r="E3042" s="14"/>
      <c r="F3042" s="14"/>
      <c r="G3042" s="82"/>
      <c r="H3042" s="107" t="str">
        <f>IF(B3042&lt;&gt;"",IF(OR(O3042=0,O3042=999),"",SUMIFS($E$2:E3042,$A$2:A3042,A3042)-SUMIFS($F$2:F3042,$A$2:A3042,A3042)),"")</f>
        <v/>
      </c>
      <c r="I3042" s="109" t="str">
        <f t="shared" si="143"/>
        <v/>
      </c>
      <c r="J3042" s="113"/>
      <c r="K3042" s="90"/>
      <c r="L3042" s="73"/>
      <c r="M3042" s="69" t="str">
        <f>IF(C3042&lt;&gt;"",DailyLog!$S$3,"")</f>
        <v/>
      </c>
      <c r="N3042" s="56" t="str">
        <f t="shared" si="142"/>
        <v/>
      </c>
      <c r="O3042" s="53" t="str">
        <f>IF($B3042&lt;&gt;"",IF(ISNUMBER(_xlfn.XMATCH($B3042,Language!$A$6:$E$6)),0,IF(ISNUMBER(_xlfn.XMATCH($B3042,Language!$A$29:$E$29)),'Lista de Prestatarios'!$B$3,VLOOKUP(B3042,'Lista de Prestatarios'!$A$2:$B$500,2,FALSE))),"")</f>
        <v/>
      </c>
      <c r="P3042" s="58" t="str">
        <f>IF(B3042&lt;&gt;"",IF(OR(D3042&gt;0,G3042&gt;0),COUNTIF($B$2:B3042,B3042),COUNTIFS($B$2:B3042,B3042,$E$2:E3042,"&gt;0")),"")</f>
        <v/>
      </c>
    </row>
    <row r="3043" spans="1:16" x14ac:dyDescent="0.35">
      <c r="A3043" s="51" t="str">
        <f t="shared" si="141"/>
        <v/>
      </c>
      <c r="B3043" s="99"/>
      <c r="C3043" s="4"/>
      <c r="D3043" s="14"/>
      <c r="E3043" s="14"/>
      <c r="F3043" s="14"/>
      <c r="G3043" s="82"/>
      <c r="H3043" s="107" t="str">
        <f>IF(B3043&lt;&gt;"",IF(OR(O3043=0,O3043=999),"",SUMIFS($E$2:E3043,$A$2:A3043,A3043)-SUMIFS($F$2:F3043,$A$2:A3043,A3043)),"")</f>
        <v/>
      </c>
      <c r="I3043" s="109" t="str">
        <f t="shared" si="143"/>
        <v/>
      </c>
      <c r="J3043" s="113"/>
      <c r="K3043" s="90"/>
      <c r="L3043" s="73"/>
      <c r="M3043" s="69" t="str">
        <f>IF(C3043&lt;&gt;"",DailyLog!$S$3,"")</f>
        <v/>
      </c>
      <c r="N3043" s="56" t="str">
        <f t="shared" si="142"/>
        <v/>
      </c>
      <c r="O3043" s="53" t="str">
        <f>IF($B3043&lt;&gt;"",IF(ISNUMBER(_xlfn.XMATCH($B3043,Language!$A$6:$E$6)),0,IF(ISNUMBER(_xlfn.XMATCH($B3043,Language!$A$29:$E$29)),'Lista de Prestatarios'!$B$3,VLOOKUP(B3043,'Lista de Prestatarios'!$A$2:$B$500,2,FALSE))),"")</f>
        <v/>
      </c>
      <c r="P3043" s="58" t="str">
        <f>IF(B3043&lt;&gt;"",IF(OR(D3043&gt;0,G3043&gt;0),COUNTIF($B$2:B3043,B3043),COUNTIFS($B$2:B3043,B3043,$E$2:E3043,"&gt;0")),"")</f>
        <v/>
      </c>
    </row>
    <row r="3044" spans="1:16" x14ac:dyDescent="0.35">
      <c r="A3044" s="51" t="str">
        <f t="shared" si="141"/>
        <v/>
      </c>
      <c r="B3044" s="99"/>
      <c r="C3044" s="4"/>
      <c r="D3044" s="14"/>
      <c r="E3044" s="14"/>
      <c r="F3044" s="14"/>
      <c r="G3044" s="82"/>
      <c r="H3044" s="107" t="str">
        <f>IF(B3044&lt;&gt;"",IF(OR(O3044=0,O3044=999),"",SUMIFS($E$2:E3044,$A$2:A3044,A3044)-SUMIFS($F$2:F3044,$A$2:A3044,A3044)),"")</f>
        <v/>
      </c>
      <c r="I3044" s="109" t="str">
        <f t="shared" si="143"/>
        <v/>
      </c>
      <c r="J3044" s="113"/>
      <c r="K3044" s="90"/>
      <c r="L3044" s="73"/>
      <c r="M3044" s="69" t="str">
        <f>IF(C3044&lt;&gt;"",DailyLog!$S$3,"")</f>
        <v/>
      </c>
      <c r="N3044" s="56" t="str">
        <f t="shared" si="142"/>
        <v/>
      </c>
      <c r="O3044" s="53" t="str">
        <f>IF($B3044&lt;&gt;"",IF(ISNUMBER(_xlfn.XMATCH($B3044,Language!$A$6:$E$6)),0,IF(ISNUMBER(_xlfn.XMATCH($B3044,Language!$A$29:$E$29)),'Lista de Prestatarios'!$B$3,VLOOKUP(B3044,'Lista de Prestatarios'!$A$2:$B$500,2,FALSE))),"")</f>
        <v/>
      </c>
      <c r="P3044" s="58" t="str">
        <f>IF(B3044&lt;&gt;"",IF(OR(D3044&gt;0,G3044&gt;0),COUNTIF($B$2:B3044,B3044),COUNTIFS($B$2:B3044,B3044,$E$2:E3044,"&gt;0")),"")</f>
        <v/>
      </c>
    </row>
    <row r="3045" spans="1:16" x14ac:dyDescent="0.35">
      <c r="A3045" s="51" t="str">
        <f t="shared" si="141"/>
        <v/>
      </c>
      <c r="B3045" s="99"/>
      <c r="C3045" s="4"/>
      <c r="D3045" s="14"/>
      <c r="E3045" s="14"/>
      <c r="F3045" s="14"/>
      <c r="G3045" s="82"/>
      <c r="H3045" s="107" t="str">
        <f>IF(B3045&lt;&gt;"",IF(OR(O3045=0,O3045=999),"",SUMIFS($E$2:E3045,$A$2:A3045,A3045)-SUMIFS($F$2:F3045,$A$2:A3045,A3045)),"")</f>
        <v/>
      </c>
      <c r="I3045" s="109" t="str">
        <f t="shared" si="143"/>
        <v/>
      </c>
      <c r="J3045" s="113"/>
      <c r="K3045" s="90"/>
      <c r="L3045" s="73"/>
      <c r="M3045" s="69" t="str">
        <f>IF(C3045&lt;&gt;"",DailyLog!$S$3,"")</f>
        <v/>
      </c>
      <c r="N3045" s="56" t="str">
        <f t="shared" si="142"/>
        <v/>
      </c>
      <c r="O3045" s="53" t="str">
        <f>IF($B3045&lt;&gt;"",IF(ISNUMBER(_xlfn.XMATCH($B3045,Language!$A$6:$E$6)),0,IF(ISNUMBER(_xlfn.XMATCH($B3045,Language!$A$29:$E$29)),'Lista de Prestatarios'!$B$3,VLOOKUP(B3045,'Lista de Prestatarios'!$A$2:$B$500,2,FALSE))),"")</f>
        <v/>
      </c>
      <c r="P3045" s="58" t="str">
        <f>IF(B3045&lt;&gt;"",IF(OR(D3045&gt;0,G3045&gt;0),COUNTIF($B$2:B3045,B3045),COUNTIFS($B$2:B3045,B3045,$E$2:E3045,"&gt;0")),"")</f>
        <v/>
      </c>
    </row>
    <row r="3046" spans="1:16" x14ac:dyDescent="0.35">
      <c r="A3046" s="51" t="str">
        <f t="shared" si="141"/>
        <v/>
      </c>
      <c r="B3046" s="99"/>
      <c r="C3046" s="4"/>
      <c r="D3046" s="14"/>
      <c r="E3046" s="14"/>
      <c r="F3046" s="14"/>
      <c r="G3046" s="82"/>
      <c r="H3046" s="107" t="str">
        <f>IF(B3046&lt;&gt;"",IF(OR(O3046=0,O3046=999),"",SUMIFS($E$2:E3046,$A$2:A3046,A3046)-SUMIFS($F$2:F3046,$A$2:A3046,A3046)),"")</f>
        <v/>
      </c>
      <c r="I3046" s="109" t="str">
        <f t="shared" si="143"/>
        <v/>
      </c>
      <c r="J3046" s="113"/>
      <c r="K3046" s="90"/>
      <c r="L3046" s="73"/>
      <c r="M3046" s="69" t="str">
        <f>IF(C3046&lt;&gt;"",DailyLog!$S$3,"")</f>
        <v/>
      </c>
      <c r="N3046" s="56" t="str">
        <f t="shared" si="142"/>
        <v/>
      </c>
      <c r="O3046" s="53" t="str">
        <f>IF($B3046&lt;&gt;"",IF(ISNUMBER(_xlfn.XMATCH($B3046,Language!$A$6:$E$6)),0,IF(ISNUMBER(_xlfn.XMATCH($B3046,Language!$A$29:$E$29)),'Lista de Prestatarios'!$B$3,VLOOKUP(B3046,'Lista de Prestatarios'!$A$2:$B$500,2,FALSE))),"")</f>
        <v/>
      </c>
      <c r="P3046" s="58" t="str">
        <f>IF(B3046&lt;&gt;"",IF(OR(D3046&gt;0,G3046&gt;0),COUNTIF($B$2:B3046,B3046),COUNTIFS($B$2:B3046,B3046,$E$2:E3046,"&gt;0")),"")</f>
        <v/>
      </c>
    </row>
    <row r="3047" spans="1:16" x14ac:dyDescent="0.35">
      <c r="A3047" s="51" t="str">
        <f t="shared" si="141"/>
        <v/>
      </c>
      <c r="B3047" s="99"/>
      <c r="C3047" s="4"/>
      <c r="D3047" s="14"/>
      <c r="E3047" s="14"/>
      <c r="F3047" s="14"/>
      <c r="G3047" s="82"/>
      <c r="H3047" s="107" t="str">
        <f>IF(B3047&lt;&gt;"",IF(OR(O3047=0,O3047=999),"",SUMIFS($E$2:E3047,$A$2:A3047,A3047)-SUMIFS($F$2:F3047,$A$2:A3047,A3047)),"")</f>
        <v/>
      </c>
      <c r="I3047" s="109" t="str">
        <f t="shared" si="143"/>
        <v/>
      </c>
      <c r="J3047" s="113"/>
      <c r="K3047" s="90"/>
      <c r="L3047" s="73"/>
      <c r="M3047" s="69" t="str">
        <f>IF(C3047&lt;&gt;"",DailyLog!$S$3,"")</f>
        <v/>
      </c>
      <c r="N3047" s="56" t="str">
        <f t="shared" si="142"/>
        <v/>
      </c>
      <c r="O3047" s="53" t="str">
        <f>IF($B3047&lt;&gt;"",IF(ISNUMBER(_xlfn.XMATCH($B3047,Language!$A$6:$E$6)),0,IF(ISNUMBER(_xlfn.XMATCH($B3047,Language!$A$29:$E$29)),'Lista de Prestatarios'!$B$3,VLOOKUP(B3047,'Lista de Prestatarios'!$A$2:$B$500,2,FALSE))),"")</f>
        <v/>
      </c>
      <c r="P3047" s="58" t="str">
        <f>IF(B3047&lt;&gt;"",IF(OR(D3047&gt;0,G3047&gt;0),COUNTIF($B$2:B3047,B3047),COUNTIFS($B$2:B3047,B3047,$E$2:E3047,"&gt;0")),"")</f>
        <v/>
      </c>
    </row>
    <row r="3048" spans="1:16" x14ac:dyDescent="0.35">
      <c r="A3048" s="51" t="str">
        <f t="shared" si="141"/>
        <v/>
      </c>
      <c r="B3048" s="99"/>
      <c r="C3048" s="4"/>
      <c r="D3048" s="14"/>
      <c r="E3048" s="14"/>
      <c r="F3048" s="14"/>
      <c r="G3048" s="82"/>
      <c r="H3048" s="107" t="str">
        <f>IF(B3048&lt;&gt;"",IF(OR(O3048=0,O3048=999),"",SUMIFS($E$2:E3048,$A$2:A3048,A3048)-SUMIFS($F$2:F3048,$A$2:A3048,A3048)),"")</f>
        <v/>
      </c>
      <c r="I3048" s="109" t="str">
        <f t="shared" si="143"/>
        <v/>
      </c>
      <c r="J3048" s="113"/>
      <c r="K3048" s="90"/>
      <c r="L3048" s="73"/>
      <c r="M3048" s="69" t="str">
        <f>IF(C3048&lt;&gt;"",DailyLog!$S$3,"")</f>
        <v/>
      </c>
      <c r="N3048" s="56" t="str">
        <f t="shared" si="142"/>
        <v/>
      </c>
      <c r="O3048" s="53" t="str">
        <f>IF($B3048&lt;&gt;"",IF(ISNUMBER(_xlfn.XMATCH($B3048,Language!$A$6:$E$6)),0,IF(ISNUMBER(_xlfn.XMATCH($B3048,Language!$A$29:$E$29)),'Lista de Prestatarios'!$B$3,VLOOKUP(B3048,'Lista de Prestatarios'!$A$2:$B$500,2,FALSE))),"")</f>
        <v/>
      </c>
      <c r="P3048" s="58" t="str">
        <f>IF(B3048&lt;&gt;"",IF(OR(D3048&gt;0,G3048&gt;0),COUNTIF($B$2:B3048,B3048),COUNTIFS($B$2:B3048,B3048,$E$2:E3048,"&gt;0")),"")</f>
        <v/>
      </c>
    </row>
    <row r="3049" spans="1:16" x14ac:dyDescent="0.35">
      <c r="A3049" s="51" t="str">
        <f t="shared" si="141"/>
        <v/>
      </c>
      <c r="B3049" s="99"/>
      <c r="C3049" s="4"/>
      <c r="D3049" s="14"/>
      <c r="E3049" s="14"/>
      <c r="F3049" s="14"/>
      <c r="G3049" s="82"/>
      <c r="H3049" s="107" t="str">
        <f>IF(B3049&lt;&gt;"",IF(OR(O3049=0,O3049=999),"",SUMIFS($E$2:E3049,$A$2:A3049,A3049)-SUMIFS($F$2:F3049,$A$2:A3049,A3049)),"")</f>
        <v/>
      </c>
      <c r="I3049" s="109" t="str">
        <f t="shared" si="143"/>
        <v/>
      </c>
      <c r="J3049" s="113"/>
      <c r="K3049" s="90"/>
      <c r="L3049" s="73"/>
      <c r="M3049" s="69" t="str">
        <f>IF(C3049&lt;&gt;"",DailyLog!$S$3,"")</f>
        <v/>
      </c>
      <c r="N3049" s="56" t="str">
        <f t="shared" si="142"/>
        <v/>
      </c>
      <c r="O3049" s="53" t="str">
        <f>IF($B3049&lt;&gt;"",IF(ISNUMBER(_xlfn.XMATCH($B3049,Language!$A$6:$E$6)),0,IF(ISNUMBER(_xlfn.XMATCH($B3049,Language!$A$29:$E$29)),'Lista de Prestatarios'!$B$3,VLOOKUP(B3049,'Lista de Prestatarios'!$A$2:$B$500,2,FALSE))),"")</f>
        <v/>
      </c>
      <c r="P3049" s="58" t="str">
        <f>IF(B3049&lt;&gt;"",IF(OR(D3049&gt;0,G3049&gt;0),COUNTIF($B$2:B3049,B3049),COUNTIFS($B$2:B3049,B3049,$E$2:E3049,"&gt;0")),"")</f>
        <v/>
      </c>
    </row>
    <row r="3050" spans="1:16" x14ac:dyDescent="0.35">
      <c r="A3050" s="51" t="str">
        <f t="shared" si="141"/>
        <v/>
      </c>
      <c r="B3050" s="99"/>
      <c r="C3050" s="4"/>
      <c r="D3050" s="14"/>
      <c r="E3050" s="14"/>
      <c r="F3050" s="14"/>
      <c r="G3050" s="82"/>
      <c r="H3050" s="107" t="str">
        <f>IF(B3050&lt;&gt;"",IF(OR(O3050=0,O3050=999),"",SUMIFS($E$2:E3050,$A$2:A3050,A3050)-SUMIFS($F$2:F3050,$A$2:A3050,A3050)),"")</f>
        <v/>
      </c>
      <c r="I3050" s="109" t="str">
        <f t="shared" si="143"/>
        <v/>
      </c>
      <c r="J3050" s="113"/>
      <c r="K3050" s="90"/>
      <c r="L3050" s="73"/>
      <c r="M3050" s="69" t="str">
        <f>IF(C3050&lt;&gt;"",DailyLog!$S$3,"")</f>
        <v/>
      </c>
      <c r="N3050" s="56" t="str">
        <f t="shared" si="142"/>
        <v/>
      </c>
      <c r="O3050" s="53" t="str">
        <f>IF($B3050&lt;&gt;"",IF(ISNUMBER(_xlfn.XMATCH($B3050,Language!$A$6:$E$6)),0,IF(ISNUMBER(_xlfn.XMATCH($B3050,Language!$A$29:$E$29)),'Lista de Prestatarios'!$B$3,VLOOKUP(B3050,'Lista de Prestatarios'!$A$2:$B$500,2,FALSE))),"")</f>
        <v/>
      </c>
      <c r="P3050" s="58" t="str">
        <f>IF(B3050&lt;&gt;"",IF(OR(D3050&gt;0,G3050&gt;0),COUNTIF($B$2:B3050,B3050),COUNTIFS($B$2:B3050,B3050,$E$2:E3050,"&gt;0")),"")</f>
        <v/>
      </c>
    </row>
    <row r="3051" spans="1:16" x14ac:dyDescent="0.35">
      <c r="A3051" s="51" t="str">
        <f t="shared" si="141"/>
        <v/>
      </c>
      <c r="B3051" s="99"/>
      <c r="C3051" s="4"/>
      <c r="D3051" s="14"/>
      <c r="E3051" s="14"/>
      <c r="F3051" s="14"/>
      <c r="G3051" s="82"/>
      <c r="H3051" s="107" t="str">
        <f>IF(B3051&lt;&gt;"",IF(OR(O3051=0,O3051=999),"",SUMIFS($E$2:E3051,$A$2:A3051,A3051)-SUMIFS($F$2:F3051,$A$2:A3051,A3051)),"")</f>
        <v/>
      </c>
      <c r="I3051" s="109" t="str">
        <f t="shared" si="143"/>
        <v/>
      </c>
      <c r="J3051" s="113"/>
      <c r="K3051" s="90"/>
      <c r="L3051" s="73"/>
      <c r="M3051" s="69" t="str">
        <f>IF(C3051&lt;&gt;"",DailyLog!$S$3,"")</f>
        <v/>
      </c>
      <c r="N3051" s="56" t="str">
        <f t="shared" si="142"/>
        <v/>
      </c>
      <c r="O3051" s="53" t="str">
        <f>IF($B3051&lt;&gt;"",IF(ISNUMBER(_xlfn.XMATCH($B3051,Language!$A$6:$E$6)),0,IF(ISNUMBER(_xlfn.XMATCH($B3051,Language!$A$29:$E$29)),'Lista de Prestatarios'!$B$3,VLOOKUP(B3051,'Lista de Prestatarios'!$A$2:$B$500,2,FALSE))),"")</f>
        <v/>
      </c>
      <c r="P3051" s="58" t="str">
        <f>IF(B3051&lt;&gt;"",IF(OR(D3051&gt;0,G3051&gt;0),COUNTIF($B$2:B3051,B3051),COUNTIFS($B$2:B3051,B3051,$E$2:E3051,"&gt;0")),"")</f>
        <v/>
      </c>
    </row>
    <row r="3052" spans="1:16" x14ac:dyDescent="0.35">
      <c r="A3052" s="51" t="str">
        <f t="shared" si="141"/>
        <v/>
      </c>
      <c r="B3052" s="99"/>
      <c r="C3052" s="4"/>
      <c r="D3052" s="14"/>
      <c r="E3052" s="14"/>
      <c r="F3052" s="14"/>
      <c r="G3052" s="82"/>
      <c r="H3052" s="107" t="str">
        <f>IF(B3052&lt;&gt;"",IF(OR(O3052=0,O3052=999),"",SUMIFS($E$2:E3052,$A$2:A3052,A3052)-SUMIFS($F$2:F3052,$A$2:A3052,A3052)),"")</f>
        <v/>
      </c>
      <c r="I3052" s="109" t="str">
        <f t="shared" si="143"/>
        <v/>
      </c>
      <c r="J3052" s="113"/>
      <c r="K3052" s="90"/>
      <c r="L3052" s="73"/>
      <c r="M3052" s="69" t="str">
        <f>IF(C3052&lt;&gt;"",DailyLog!$S$3,"")</f>
        <v/>
      </c>
      <c r="N3052" s="56" t="str">
        <f t="shared" si="142"/>
        <v/>
      </c>
      <c r="O3052" s="53" t="str">
        <f>IF($B3052&lt;&gt;"",IF(ISNUMBER(_xlfn.XMATCH($B3052,Language!$A$6:$E$6)),0,IF(ISNUMBER(_xlfn.XMATCH($B3052,Language!$A$29:$E$29)),'Lista de Prestatarios'!$B$3,VLOOKUP(B3052,'Lista de Prestatarios'!$A$2:$B$500,2,FALSE))),"")</f>
        <v/>
      </c>
      <c r="P3052" s="58" t="str">
        <f>IF(B3052&lt;&gt;"",IF(OR(D3052&gt;0,G3052&gt;0),COUNTIF($B$2:B3052,B3052),COUNTIFS($B$2:B3052,B3052,$E$2:E3052,"&gt;0")),"")</f>
        <v/>
      </c>
    </row>
    <row r="3053" spans="1:16" x14ac:dyDescent="0.35">
      <c r="A3053" s="51" t="str">
        <f t="shared" si="141"/>
        <v/>
      </c>
      <c r="B3053" s="99"/>
      <c r="C3053" s="4"/>
      <c r="D3053" s="14"/>
      <c r="E3053" s="14"/>
      <c r="F3053" s="14"/>
      <c r="G3053" s="82"/>
      <c r="H3053" s="107" t="str">
        <f>IF(B3053&lt;&gt;"",IF(OR(O3053=0,O3053=999),"",SUMIFS($E$2:E3053,$A$2:A3053,A3053)-SUMIFS($F$2:F3053,$A$2:A3053,A3053)),"")</f>
        <v/>
      </c>
      <c r="I3053" s="109" t="str">
        <f t="shared" si="143"/>
        <v/>
      </c>
      <c r="J3053" s="113"/>
      <c r="K3053" s="90"/>
      <c r="L3053" s="73"/>
      <c r="M3053" s="69" t="str">
        <f>IF(C3053&lt;&gt;"",DailyLog!$S$3,"")</f>
        <v/>
      </c>
      <c r="N3053" s="56" t="str">
        <f t="shared" si="142"/>
        <v/>
      </c>
      <c r="O3053" s="53" t="str">
        <f>IF($B3053&lt;&gt;"",IF(ISNUMBER(_xlfn.XMATCH($B3053,Language!$A$6:$E$6)),0,IF(ISNUMBER(_xlfn.XMATCH($B3053,Language!$A$29:$E$29)),'Lista de Prestatarios'!$B$3,VLOOKUP(B3053,'Lista de Prestatarios'!$A$2:$B$500,2,FALSE))),"")</f>
        <v/>
      </c>
      <c r="P3053" s="58" t="str">
        <f>IF(B3053&lt;&gt;"",IF(OR(D3053&gt;0,G3053&gt;0),COUNTIF($B$2:B3053,B3053),COUNTIFS($B$2:B3053,B3053,$E$2:E3053,"&gt;0")),"")</f>
        <v/>
      </c>
    </row>
    <row r="3054" spans="1:16" x14ac:dyDescent="0.35">
      <c r="A3054" s="51" t="str">
        <f t="shared" si="141"/>
        <v/>
      </c>
      <c r="B3054" s="99"/>
      <c r="C3054" s="4"/>
      <c r="D3054" s="14"/>
      <c r="E3054" s="14"/>
      <c r="F3054" s="14"/>
      <c r="G3054" s="82"/>
      <c r="H3054" s="107" t="str">
        <f>IF(B3054&lt;&gt;"",IF(OR(O3054=0,O3054=999),"",SUMIFS($E$2:E3054,$A$2:A3054,A3054)-SUMIFS($F$2:F3054,$A$2:A3054,A3054)),"")</f>
        <v/>
      </c>
      <c r="I3054" s="109" t="str">
        <f t="shared" si="143"/>
        <v/>
      </c>
      <c r="J3054" s="113"/>
      <c r="K3054" s="90"/>
      <c r="L3054" s="73"/>
      <c r="M3054" s="69" t="str">
        <f>IF(C3054&lt;&gt;"",DailyLog!$S$3,"")</f>
        <v/>
      </c>
      <c r="N3054" s="56" t="str">
        <f t="shared" si="142"/>
        <v/>
      </c>
      <c r="O3054" s="53" t="str">
        <f>IF($B3054&lt;&gt;"",IF(ISNUMBER(_xlfn.XMATCH($B3054,Language!$A$6:$E$6)),0,IF(ISNUMBER(_xlfn.XMATCH($B3054,Language!$A$29:$E$29)),'Lista de Prestatarios'!$B$3,VLOOKUP(B3054,'Lista de Prestatarios'!$A$2:$B$500,2,FALSE))),"")</f>
        <v/>
      </c>
      <c r="P3054" s="58" t="str">
        <f>IF(B3054&lt;&gt;"",IF(OR(D3054&gt;0,G3054&gt;0),COUNTIF($B$2:B3054,B3054),COUNTIFS($B$2:B3054,B3054,$E$2:E3054,"&gt;0")),"")</f>
        <v/>
      </c>
    </row>
    <row r="3055" spans="1:16" x14ac:dyDescent="0.35">
      <c r="A3055" s="51" t="str">
        <f t="shared" si="141"/>
        <v/>
      </c>
      <c r="B3055" s="99"/>
      <c r="C3055" s="4"/>
      <c r="D3055" s="14"/>
      <c r="E3055" s="14"/>
      <c r="F3055" s="14"/>
      <c r="G3055" s="82"/>
      <c r="H3055" s="107" t="str">
        <f>IF(B3055&lt;&gt;"",IF(OR(O3055=0,O3055=999),"",SUMIFS($E$2:E3055,$A$2:A3055,A3055)-SUMIFS($F$2:F3055,$A$2:A3055,A3055)),"")</f>
        <v/>
      </c>
      <c r="I3055" s="109" t="str">
        <f t="shared" si="143"/>
        <v/>
      </c>
      <c r="J3055" s="113"/>
      <c r="K3055" s="90"/>
      <c r="L3055" s="73"/>
      <c r="M3055" s="69" t="str">
        <f>IF(C3055&lt;&gt;"",DailyLog!$S$3,"")</f>
        <v/>
      </c>
      <c r="N3055" s="56" t="str">
        <f t="shared" si="142"/>
        <v/>
      </c>
      <c r="O3055" s="53" t="str">
        <f>IF($B3055&lt;&gt;"",IF(ISNUMBER(_xlfn.XMATCH($B3055,Language!$A$6:$E$6)),0,IF(ISNUMBER(_xlfn.XMATCH($B3055,Language!$A$29:$E$29)),'Lista de Prestatarios'!$B$3,VLOOKUP(B3055,'Lista de Prestatarios'!$A$2:$B$500,2,FALSE))),"")</f>
        <v/>
      </c>
      <c r="P3055" s="58" t="str">
        <f>IF(B3055&lt;&gt;"",IF(OR(D3055&gt;0,G3055&gt;0),COUNTIF($B$2:B3055,B3055),COUNTIFS($B$2:B3055,B3055,$E$2:E3055,"&gt;0")),"")</f>
        <v/>
      </c>
    </row>
    <row r="3056" spans="1:16" x14ac:dyDescent="0.35">
      <c r="A3056" s="51" t="str">
        <f t="shared" si="141"/>
        <v/>
      </c>
      <c r="B3056" s="99"/>
      <c r="C3056" s="4"/>
      <c r="D3056" s="14"/>
      <c r="E3056" s="14"/>
      <c r="F3056" s="14"/>
      <c r="G3056" s="82"/>
      <c r="H3056" s="107" t="str">
        <f>IF(B3056&lt;&gt;"",IF(OR(O3056=0,O3056=999),"",SUMIFS($E$2:E3056,$A$2:A3056,A3056)-SUMIFS($F$2:F3056,$A$2:A3056,A3056)),"")</f>
        <v/>
      </c>
      <c r="I3056" s="109" t="str">
        <f t="shared" si="143"/>
        <v/>
      </c>
      <c r="J3056" s="113"/>
      <c r="K3056" s="90"/>
      <c r="L3056" s="73"/>
      <c r="M3056" s="69" t="str">
        <f>IF(C3056&lt;&gt;"",DailyLog!$S$3,"")</f>
        <v/>
      </c>
      <c r="N3056" s="56" t="str">
        <f t="shared" si="142"/>
        <v/>
      </c>
      <c r="O3056" s="53" t="str">
        <f>IF($B3056&lt;&gt;"",IF(ISNUMBER(_xlfn.XMATCH($B3056,Language!$A$6:$E$6)),0,IF(ISNUMBER(_xlfn.XMATCH($B3056,Language!$A$29:$E$29)),'Lista de Prestatarios'!$B$3,VLOOKUP(B3056,'Lista de Prestatarios'!$A$2:$B$500,2,FALSE))),"")</f>
        <v/>
      </c>
      <c r="P3056" s="58" t="str">
        <f>IF(B3056&lt;&gt;"",IF(OR(D3056&gt;0,G3056&gt;0),COUNTIF($B$2:B3056,B3056),COUNTIFS($B$2:B3056,B3056,$E$2:E3056,"&gt;0")),"")</f>
        <v/>
      </c>
    </row>
    <row r="3057" spans="1:16" x14ac:dyDescent="0.35">
      <c r="A3057" s="51" t="str">
        <f t="shared" si="141"/>
        <v/>
      </c>
      <c r="B3057" s="99"/>
      <c r="C3057" s="4"/>
      <c r="D3057" s="14"/>
      <c r="E3057" s="14"/>
      <c r="F3057" s="14"/>
      <c r="G3057" s="82"/>
      <c r="H3057" s="107" t="str">
        <f>IF(B3057&lt;&gt;"",IF(OR(O3057=0,O3057=999),"",SUMIFS($E$2:E3057,$A$2:A3057,A3057)-SUMIFS($F$2:F3057,$A$2:A3057,A3057)),"")</f>
        <v/>
      </c>
      <c r="I3057" s="109" t="str">
        <f t="shared" si="143"/>
        <v/>
      </c>
      <c r="J3057" s="113"/>
      <c r="K3057" s="90"/>
      <c r="L3057" s="73"/>
      <c r="M3057" s="69" t="str">
        <f>IF(C3057&lt;&gt;"",DailyLog!$S$3,"")</f>
        <v/>
      </c>
      <c r="N3057" s="56" t="str">
        <f t="shared" si="142"/>
        <v/>
      </c>
      <c r="O3057" s="53" t="str">
        <f>IF($B3057&lt;&gt;"",IF(ISNUMBER(_xlfn.XMATCH($B3057,Language!$A$6:$E$6)),0,IF(ISNUMBER(_xlfn.XMATCH($B3057,Language!$A$29:$E$29)),'Lista de Prestatarios'!$B$3,VLOOKUP(B3057,'Lista de Prestatarios'!$A$2:$B$500,2,FALSE))),"")</f>
        <v/>
      </c>
      <c r="P3057" s="58" t="str">
        <f>IF(B3057&lt;&gt;"",IF(OR(D3057&gt;0,G3057&gt;0),COUNTIF($B$2:B3057,B3057),COUNTIFS($B$2:B3057,B3057,$E$2:E3057,"&gt;0")),"")</f>
        <v/>
      </c>
    </row>
    <row r="3058" spans="1:16" x14ac:dyDescent="0.35">
      <c r="A3058" s="51" t="str">
        <f t="shared" si="141"/>
        <v/>
      </c>
      <c r="B3058" s="99"/>
      <c r="C3058" s="4"/>
      <c r="D3058" s="14"/>
      <c r="E3058" s="14"/>
      <c r="F3058" s="14"/>
      <c r="G3058" s="82"/>
      <c r="H3058" s="107" t="str">
        <f>IF(B3058&lt;&gt;"",IF(OR(O3058=0,O3058=999),"",SUMIFS($E$2:E3058,$A$2:A3058,A3058)-SUMIFS($F$2:F3058,$A$2:A3058,A3058)),"")</f>
        <v/>
      </c>
      <c r="I3058" s="109" t="str">
        <f t="shared" si="143"/>
        <v/>
      </c>
      <c r="J3058" s="113"/>
      <c r="K3058" s="90"/>
      <c r="L3058" s="73"/>
      <c r="M3058" s="69" t="str">
        <f>IF(C3058&lt;&gt;"",DailyLog!$S$3,"")</f>
        <v/>
      </c>
      <c r="N3058" s="56" t="str">
        <f t="shared" si="142"/>
        <v/>
      </c>
      <c r="O3058" s="53" t="str">
        <f>IF($B3058&lt;&gt;"",IF(ISNUMBER(_xlfn.XMATCH($B3058,Language!$A$6:$E$6)),0,IF(ISNUMBER(_xlfn.XMATCH($B3058,Language!$A$29:$E$29)),'Lista de Prestatarios'!$B$3,VLOOKUP(B3058,'Lista de Prestatarios'!$A$2:$B$500,2,FALSE))),"")</f>
        <v/>
      </c>
      <c r="P3058" s="58" t="str">
        <f>IF(B3058&lt;&gt;"",IF(OR(D3058&gt;0,G3058&gt;0),COUNTIF($B$2:B3058,B3058),COUNTIFS($B$2:B3058,B3058,$E$2:E3058,"&gt;0")),"")</f>
        <v/>
      </c>
    </row>
    <row r="3059" spans="1:16" x14ac:dyDescent="0.35">
      <c r="A3059" s="51" t="str">
        <f t="shared" si="141"/>
        <v/>
      </c>
      <c r="B3059" s="99"/>
      <c r="C3059" s="4"/>
      <c r="D3059" s="14"/>
      <c r="E3059" s="14"/>
      <c r="F3059" s="14"/>
      <c r="G3059" s="82"/>
      <c r="H3059" s="107" t="str">
        <f>IF(B3059&lt;&gt;"",IF(OR(O3059=0,O3059=999),"",SUMIFS($E$2:E3059,$A$2:A3059,A3059)-SUMIFS($F$2:F3059,$A$2:A3059,A3059)),"")</f>
        <v/>
      </c>
      <c r="I3059" s="109" t="str">
        <f t="shared" si="143"/>
        <v/>
      </c>
      <c r="J3059" s="113"/>
      <c r="K3059" s="90"/>
      <c r="L3059" s="73"/>
      <c r="M3059" s="69" t="str">
        <f>IF(C3059&lt;&gt;"",DailyLog!$S$3,"")</f>
        <v/>
      </c>
      <c r="N3059" s="56" t="str">
        <f t="shared" si="142"/>
        <v/>
      </c>
      <c r="O3059" s="53" t="str">
        <f>IF($B3059&lt;&gt;"",IF(ISNUMBER(_xlfn.XMATCH($B3059,Language!$A$6:$E$6)),0,IF(ISNUMBER(_xlfn.XMATCH($B3059,Language!$A$29:$E$29)),'Lista de Prestatarios'!$B$3,VLOOKUP(B3059,'Lista de Prestatarios'!$A$2:$B$500,2,FALSE))),"")</f>
        <v/>
      </c>
      <c r="P3059" s="58" t="str">
        <f>IF(B3059&lt;&gt;"",IF(OR(D3059&gt;0,G3059&gt;0),COUNTIF($B$2:B3059,B3059),COUNTIFS($B$2:B3059,B3059,$E$2:E3059,"&gt;0")),"")</f>
        <v/>
      </c>
    </row>
    <row r="3060" spans="1:16" x14ac:dyDescent="0.35">
      <c r="A3060" s="51" t="str">
        <f t="shared" si="141"/>
        <v/>
      </c>
      <c r="B3060" s="99"/>
      <c r="C3060" s="4"/>
      <c r="D3060" s="14"/>
      <c r="E3060" s="14"/>
      <c r="F3060" s="14"/>
      <c r="G3060" s="82"/>
      <c r="H3060" s="107" t="str">
        <f>IF(B3060&lt;&gt;"",IF(OR(O3060=0,O3060=999),"",SUMIFS($E$2:E3060,$A$2:A3060,A3060)-SUMIFS($F$2:F3060,$A$2:A3060,A3060)),"")</f>
        <v/>
      </c>
      <c r="I3060" s="109" t="str">
        <f t="shared" si="143"/>
        <v/>
      </c>
      <c r="J3060" s="113"/>
      <c r="K3060" s="90"/>
      <c r="L3060" s="73"/>
      <c r="M3060" s="69" t="str">
        <f>IF(C3060&lt;&gt;"",DailyLog!$S$3,"")</f>
        <v/>
      </c>
      <c r="N3060" s="56" t="str">
        <f t="shared" si="142"/>
        <v/>
      </c>
      <c r="O3060" s="53" t="str">
        <f>IF($B3060&lt;&gt;"",IF(ISNUMBER(_xlfn.XMATCH($B3060,Language!$A$6:$E$6)),0,IF(ISNUMBER(_xlfn.XMATCH($B3060,Language!$A$29:$E$29)),'Lista de Prestatarios'!$B$3,VLOOKUP(B3060,'Lista de Prestatarios'!$A$2:$B$500,2,FALSE))),"")</f>
        <v/>
      </c>
      <c r="P3060" s="58" t="str">
        <f>IF(B3060&lt;&gt;"",IF(OR(D3060&gt;0,G3060&gt;0),COUNTIF($B$2:B3060,B3060),COUNTIFS($B$2:B3060,B3060,$E$2:E3060,"&gt;0")),"")</f>
        <v/>
      </c>
    </row>
    <row r="3061" spans="1:16" x14ac:dyDescent="0.35">
      <c r="A3061" s="51" t="str">
        <f t="shared" si="141"/>
        <v/>
      </c>
      <c r="B3061" s="99"/>
      <c r="C3061" s="4"/>
      <c r="D3061" s="14"/>
      <c r="E3061" s="14"/>
      <c r="F3061" s="14"/>
      <c r="G3061" s="82"/>
      <c r="H3061" s="107" t="str">
        <f>IF(B3061&lt;&gt;"",IF(OR(O3061=0,O3061=999),"",SUMIFS($E$2:E3061,$A$2:A3061,A3061)-SUMIFS($F$2:F3061,$A$2:A3061,A3061)),"")</f>
        <v/>
      </c>
      <c r="I3061" s="109" t="str">
        <f t="shared" si="143"/>
        <v/>
      </c>
      <c r="J3061" s="113"/>
      <c r="K3061" s="90"/>
      <c r="L3061" s="73"/>
      <c r="M3061" s="69" t="str">
        <f>IF(C3061&lt;&gt;"",DailyLog!$S$3,"")</f>
        <v/>
      </c>
      <c r="N3061" s="56" t="str">
        <f t="shared" si="142"/>
        <v/>
      </c>
      <c r="O3061" s="53" t="str">
        <f>IF($B3061&lt;&gt;"",IF(ISNUMBER(_xlfn.XMATCH($B3061,Language!$A$6:$E$6)),0,IF(ISNUMBER(_xlfn.XMATCH($B3061,Language!$A$29:$E$29)),'Lista de Prestatarios'!$B$3,VLOOKUP(B3061,'Lista de Prestatarios'!$A$2:$B$500,2,FALSE))),"")</f>
        <v/>
      </c>
      <c r="P3061" s="58" t="str">
        <f>IF(B3061&lt;&gt;"",IF(OR(D3061&gt;0,G3061&gt;0),COUNTIF($B$2:B3061,B3061),COUNTIFS($B$2:B3061,B3061,$E$2:E3061,"&gt;0")),"")</f>
        <v/>
      </c>
    </row>
    <row r="3062" spans="1:16" x14ac:dyDescent="0.35">
      <c r="A3062" s="51" t="str">
        <f t="shared" si="141"/>
        <v/>
      </c>
      <c r="B3062" s="99"/>
      <c r="C3062" s="4"/>
      <c r="D3062" s="14"/>
      <c r="E3062" s="14"/>
      <c r="F3062" s="14"/>
      <c r="G3062" s="82"/>
      <c r="H3062" s="107" t="str">
        <f>IF(B3062&lt;&gt;"",IF(OR(O3062=0,O3062=999),"",SUMIFS($E$2:E3062,$A$2:A3062,A3062)-SUMIFS($F$2:F3062,$A$2:A3062,A3062)),"")</f>
        <v/>
      </c>
      <c r="I3062" s="109" t="str">
        <f t="shared" si="143"/>
        <v/>
      </c>
      <c r="J3062" s="113"/>
      <c r="K3062" s="90"/>
      <c r="L3062" s="73"/>
      <c r="M3062" s="69" t="str">
        <f>IF(C3062&lt;&gt;"",DailyLog!$S$3,"")</f>
        <v/>
      </c>
      <c r="N3062" s="56" t="str">
        <f t="shared" si="142"/>
        <v/>
      </c>
      <c r="O3062" s="53" t="str">
        <f>IF($B3062&lt;&gt;"",IF(ISNUMBER(_xlfn.XMATCH($B3062,Language!$A$6:$E$6)),0,IF(ISNUMBER(_xlfn.XMATCH($B3062,Language!$A$29:$E$29)),'Lista de Prestatarios'!$B$3,VLOOKUP(B3062,'Lista de Prestatarios'!$A$2:$B$500,2,FALSE))),"")</f>
        <v/>
      </c>
      <c r="P3062" s="58" t="str">
        <f>IF(B3062&lt;&gt;"",IF(OR(D3062&gt;0,G3062&gt;0),COUNTIF($B$2:B3062,B3062),COUNTIFS($B$2:B3062,B3062,$E$2:E3062,"&gt;0")),"")</f>
        <v/>
      </c>
    </row>
    <row r="3063" spans="1:16" x14ac:dyDescent="0.35">
      <c r="A3063" s="51" t="str">
        <f t="shared" si="141"/>
        <v/>
      </c>
      <c r="B3063" s="99"/>
      <c r="C3063" s="4"/>
      <c r="D3063" s="14"/>
      <c r="E3063" s="14"/>
      <c r="F3063" s="14"/>
      <c r="G3063" s="82"/>
      <c r="H3063" s="107" t="str">
        <f>IF(B3063&lt;&gt;"",IF(OR(O3063=0,O3063=999),"",SUMIFS($E$2:E3063,$A$2:A3063,A3063)-SUMIFS($F$2:F3063,$A$2:A3063,A3063)),"")</f>
        <v/>
      </c>
      <c r="I3063" s="109" t="str">
        <f t="shared" si="143"/>
        <v/>
      </c>
      <c r="J3063" s="113"/>
      <c r="K3063" s="90"/>
      <c r="L3063" s="73"/>
      <c r="M3063" s="69" t="str">
        <f>IF(C3063&lt;&gt;"",DailyLog!$S$3,"")</f>
        <v/>
      </c>
      <c r="N3063" s="56" t="str">
        <f t="shared" si="142"/>
        <v/>
      </c>
      <c r="O3063" s="53" t="str">
        <f>IF($B3063&lt;&gt;"",IF(ISNUMBER(_xlfn.XMATCH($B3063,Language!$A$6:$E$6)),0,IF(ISNUMBER(_xlfn.XMATCH($B3063,Language!$A$29:$E$29)),'Lista de Prestatarios'!$B$3,VLOOKUP(B3063,'Lista de Prestatarios'!$A$2:$B$500,2,FALSE))),"")</f>
        <v/>
      </c>
      <c r="P3063" s="58" t="str">
        <f>IF(B3063&lt;&gt;"",IF(OR(D3063&gt;0,G3063&gt;0),COUNTIF($B$2:B3063,B3063),COUNTIFS($B$2:B3063,B3063,$E$2:E3063,"&gt;0")),"")</f>
        <v/>
      </c>
    </row>
    <row r="3064" spans="1:16" x14ac:dyDescent="0.35">
      <c r="A3064" s="51" t="str">
        <f t="shared" si="141"/>
        <v/>
      </c>
      <c r="B3064" s="99"/>
      <c r="C3064" s="4"/>
      <c r="D3064" s="14"/>
      <c r="E3064" s="14"/>
      <c r="F3064" s="14"/>
      <c r="G3064" s="82"/>
      <c r="H3064" s="107" t="str">
        <f>IF(B3064&lt;&gt;"",IF(OR(O3064=0,O3064=999),"",SUMIFS($E$2:E3064,$A$2:A3064,A3064)-SUMIFS($F$2:F3064,$A$2:A3064,A3064)),"")</f>
        <v/>
      </c>
      <c r="I3064" s="109" t="str">
        <f t="shared" si="143"/>
        <v/>
      </c>
      <c r="J3064" s="113"/>
      <c r="K3064" s="90"/>
      <c r="L3064" s="73"/>
      <c r="M3064" s="69" t="str">
        <f>IF(C3064&lt;&gt;"",DailyLog!$S$3,"")</f>
        <v/>
      </c>
      <c r="N3064" s="56" t="str">
        <f t="shared" si="142"/>
        <v/>
      </c>
      <c r="O3064" s="53" t="str">
        <f>IF($B3064&lt;&gt;"",IF(ISNUMBER(_xlfn.XMATCH($B3064,Language!$A$6:$E$6)),0,IF(ISNUMBER(_xlfn.XMATCH($B3064,Language!$A$29:$E$29)),'Lista de Prestatarios'!$B$3,VLOOKUP(B3064,'Lista de Prestatarios'!$A$2:$B$500,2,FALSE))),"")</f>
        <v/>
      </c>
      <c r="P3064" s="58" t="str">
        <f>IF(B3064&lt;&gt;"",IF(OR(D3064&gt;0,G3064&gt;0),COUNTIF($B$2:B3064,B3064),COUNTIFS($B$2:B3064,B3064,$E$2:E3064,"&gt;0")),"")</f>
        <v/>
      </c>
    </row>
    <row r="3065" spans="1:16" x14ac:dyDescent="0.35">
      <c r="A3065" s="51" t="str">
        <f t="shared" si="141"/>
        <v/>
      </c>
      <c r="B3065" s="99"/>
      <c r="C3065" s="4"/>
      <c r="D3065" s="14"/>
      <c r="E3065" s="14"/>
      <c r="F3065" s="14"/>
      <c r="G3065" s="82"/>
      <c r="H3065" s="107" t="str">
        <f>IF(B3065&lt;&gt;"",IF(OR(O3065=0,O3065=999),"",SUMIFS($E$2:E3065,$A$2:A3065,A3065)-SUMIFS($F$2:F3065,$A$2:A3065,A3065)),"")</f>
        <v/>
      </c>
      <c r="I3065" s="109" t="str">
        <f t="shared" si="143"/>
        <v/>
      </c>
      <c r="J3065" s="113"/>
      <c r="K3065" s="90"/>
      <c r="L3065" s="73"/>
      <c r="M3065" s="69" t="str">
        <f>IF(C3065&lt;&gt;"",DailyLog!$S$3,"")</f>
        <v/>
      </c>
      <c r="N3065" s="56" t="str">
        <f t="shared" si="142"/>
        <v/>
      </c>
      <c r="O3065" s="53" t="str">
        <f>IF($B3065&lt;&gt;"",IF(ISNUMBER(_xlfn.XMATCH($B3065,Language!$A$6:$E$6)),0,IF(ISNUMBER(_xlfn.XMATCH($B3065,Language!$A$29:$E$29)),'Lista de Prestatarios'!$B$3,VLOOKUP(B3065,'Lista de Prestatarios'!$A$2:$B$500,2,FALSE))),"")</f>
        <v/>
      </c>
      <c r="P3065" s="58" t="str">
        <f>IF(B3065&lt;&gt;"",IF(OR(D3065&gt;0,G3065&gt;0),COUNTIF($B$2:B3065,B3065),COUNTIFS($B$2:B3065,B3065,$E$2:E3065,"&gt;0")),"")</f>
        <v/>
      </c>
    </row>
    <row r="3066" spans="1:16" x14ac:dyDescent="0.35">
      <c r="A3066" s="51" t="str">
        <f t="shared" si="141"/>
        <v/>
      </c>
      <c r="B3066" s="99"/>
      <c r="C3066" s="4"/>
      <c r="D3066" s="14"/>
      <c r="E3066" s="14"/>
      <c r="F3066" s="14"/>
      <c r="G3066" s="82"/>
      <c r="H3066" s="107" t="str">
        <f>IF(B3066&lt;&gt;"",IF(OR(O3066=0,O3066=999),"",SUMIFS($E$2:E3066,$A$2:A3066,A3066)-SUMIFS($F$2:F3066,$A$2:A3066,A3066)),"")</f>
        <v/>
      </c>
      <c r="I3066" s="109" t="str">
        <f t="shared" si="143"/>
        <v/>
      </c>
      <c r="J3066" s="113"/>
      <c r="K3066" s="90"/>
      <c r="L3066" s="73"/>
      <c r="M3066" s="69" t="str">
        <f>IF(C3066&lt;&gt;"",DailyLog!$S$3,"")</f>
        <v/>
      </c>
      <c r="N3066" s="56" t="str">
        <f t="shared" si="142"/>
        <v/>
      </c>
      <c r="O3066" s="53" t="str">
        <f>IF($B3066&lt;&gt;"",IF(ISNUMBER(_xlfn.XMATCH($B3066,Language!$A$6:$E$6)),0,IF(ISNUMBER(_xlfn.XMATCH($B3066,Language!$A$29:$E$29)),'Lista de Prestatarios'!$B$3,VLOOKUP(B3066,'Lista de Prestatarios'!$A$2:$B$500,2,FALSE))),"")</f>
        <v/>
      </c>
      <c r="P3066" s="58" t="str">
        <f>IF(B3066&lt;&gt;"",IF(OR(D3066&gt;0,G3066&gt;0),COUNTIF($B$2:B3066,B3066),COUNTIFS($B$2:B3066,B3066,$E$2:E3066,"&gt;0")),"")</f>
        <v/>
      </c>
    </row>
    <row r="3067" spans="1:16" x14ac:dyDescent="0.35">
      <c r="A3067" s="51" t="str">
        <f t="shared" si="141"/>
        <v/>
      </c>
      <c r="B3067" s="99"/>
      <c r="C3067" s="4"/>
      <c r="D3067" s="14"/>
      <c r="E3067" s="14"/>
      <c r="F3067" s="14"/>
      <c r="G3067" s="82"/>
      <c r="H3067" s="107" t="str">
        <f>IF(B3067&lt;&gt;"",IF(OR(O3067=0,O3067=999),"",SUMIFS($E$2:E3067,$A$2:A3067,A3067)-SUMIFS($F$2:F3067,$A$2:A3067,A3067)),"")</f>
        <v/>
      </c>
      <c r="I3067" s="109" t="str">
        <f t="shared" si="143"/>
        <v/>
      </c>
      <c r="J3067" s="113"/>
      <c r="K3067" s="90"/>
      <c r="L3067" s="73"/>
      <c r="M3067" s="69" t="str">
        <f>IF(C3067&lt;&gt;"",DailyLog!$S$3,"")</f>
        <v/>
      </c>
      <c r="N3067" s="56" t="str">
        <f t="shared" si="142"/>
        <v/>
      </c>
      <c r="O3067" s="53" t="str">
        <f>IF($B3067&lt;&gt;"",IF(ISNUMBER(_xlfn.XMATCH($B3067,Language!$A$6:$E$6)),0,IF(ISNUMBER(_xlfn.XMATCH($B3067,Language!$A$29:$E$29)),'Lista de Prestatarios'!$B$3,VLOOKUP(B3067,'Lista de Prestatarios'!$A$2:$B$500,2,FALSE))),"")</f>
        <v/>
      </c>
      <c r="P3067" s="58" t="str">
        <f>IF(B3067&lt;&gt;"",IF(OR(D3067&gt;0,G3067&gt;0),COUNTIF($B$2:B3067,B3067),COUNTIFS($B$2:B3067,B3067,$E$2:E3067,"&gt;0")),"")</f>
        <v/>
      </c>
    </row>
    <row r="3068" spans="1:16" x14ac:dyDescent="0.35">
      <c r="A3068" s="51" t="str">
        <f t="shared" si="141"/>
        <v/>
      </c>
      <c r="B3068" s="99"/>
      <c r="C3068" s="4"/>
      <c r="D3068" s="14"/>
      <c r="E3068" s="14"/>
      <c r="F3068" s="14"/>
      <c r="G3068" s="82"/>
      <c r="H3068" s="107" t="str">
        <f>IF(B3068&lt;&gt;"",IF(OR(O3068=0,O3068=999),"",SUMIFS($E$2:E3068,$A$2:A3068,A3068)-SUMIFS($F$2:F3068,$A$2:A3068,A3068)),"")</f>
        <v/>
      </c>
      <c r="I3068" s="109" t="str">
        <f t="shared" si="143"/>
        <v/>
      </c>
      <c r="J3068" s="113"/>
      <c r="K3068" s="90"/>
      <c r="L3068" s="73"/>
      <c r="M3068" s="69" t="str">
        <f>IF(C3068&lt;&gt;"",DailyLog!$S$3,"")</f>
        <v/>
      </c>
      <c r="N3068" s="56" t="str">
        <f t="shared" si="142"/>
        <v/>
      </c>
      <c r="O3068" s="53" t="str">
        <f>IF($B3068&lt;&gt;"",IF(ISNUMBER(_xlfn.XMATCH($B3068,Language!$A$6:$E$6)),0,IF(ISNUMBER(_xlfn.XMATCH($B3068,Language!$A$29:$E$29)),'Lista de Prestatarios'!$B$3,VLOOKUP(B3068,'Lista de Prestatarios'!$A$2:$B$500,2,FALSE))),"")</f>
        <v/>
      </c>
      <c r="P3068" s="58" t="str">
        <f>IF(B3068&lt;&gt;"",IF(OR(D3068&gt;0,G3068&gt;0),COUNTIF($B$2:B3068,B3068),COUNTIFS($B$2:B3068,B3068,$E$2:E3068,"&gt;0")),"")</f>
        <v/>
      </c>
    </row>
    <row r="3069" spans="1:16" x14ac:dyDescent="0.35">
      <c r="A3069" s="51" t="str">
        <f t="shared" si="141"/>
        <v/>
      </c>
      <c r="B3069" s="99"/>
      <c r="C3069" s="4"/>
      <c r="D3069" s="14"/>
      <c r="E3069" s="14"/>
      <c r="F3069" s="14"/>
      <c r="G3069" s="82"/>
      <c r="H3069" s="107" t="str">
        <f>IF(B3069&lt;&gt;"",IF(OR(O3069=0,O3069=999),"",SUMIFS($E$2:E3069,$A$2:A3069,A3069)-SUMIFS($F$2:F3069,$A$2:A3069,A3069)),"")</f>
        <v/>
      </c>
      <c r="I3069" s="109" t="str">
        <f t="shared" si="143"/>
        <v/>
      </c>
      <c r="J3069" s="113"/>
      <c r="K3069" s="90"/>
      <c r="L3069" s="73"/>
      <c r="M3069" s="69" t="str">
        <f>IF(C3069&lt;&gt;"",DailyLog!$S$3,"")</f>
        <v/>
      </c>
      <c r="N3069" s="56" t="str">
        <f t="shared" si="142"/>
        <v/>
      </c>
      <c r="O3069" s="53" t="str">
        <f>IF($B3069&lt;&gt;"",IF(ISNUMBER(_xlfn.XMATCH($B3069,Language!$A$6:$E$6)),0,IF(ISNUMBER(_xlfn.XMATCH($B3069,Language!$A$29:$E$29)),'Lista de Prestatarios'!$B$3,VLOOKUP(B3069,'Lista de Prestatarios'!$A$2:$B$500,2,FALSE))),"")</f>
        <v/>
      </c>
      <c r="P3069" s="58" t="str">
        <f>IF(B3069&lt;&gt;"",IF(OR(D3069&gt;0,G3069&gt;0),COUNTIF($B$2:B3069,B3069),COUNTIFS($B$2:B3069,B3069,$E$2:E3069,"&gt;0")),"")</f>
        <v/>
      </c>
    </row>
    <row r="3070" spans="1:16" x14ac:dyDescent="0.35">
      <c r="A3070" s="51" t="str">
        <f t="shared" si="141"/>
        <v/>
      </c>
      <c r="B3070" s="99"/>
      <c r="C3070" s="4"/>
      <c r="D3070" s="14"/>
      <c r="E3070" s="14"/>
      <c r="F3070" s="14"/>
      <c r="G3070" s="82"/>
      <c r="H3070" s="107" t="str">
        <f>IF(B3070&lt;&gt;"",IF(OR(O3070=0,O3070=999),"",SUMIFS($E$2:E3070,$A$2:A3070,A3070)-SUMIFS($F$2:F3070,$A$2:A3070,A3070)),"")</f>
        <v/>
      </c>
      <c r="I3070" s="109" t="str">
        <f t="shared" si="143"/>
        <v/>
      </c>
      <c r="J3070" s="113"/>
      <c r="K3070" s="90"/>
      <c r="L3070" s="73"/>
      <c r="M3070" s="69" t="str">
        <f>IF(C3070&lt;&gt;"",DailyLog!$S$3,"")</f>
        <v/>
      </c>
      <c r="N3070" s="56" t="str">
        <f t="shared" si="142"/>
        <v/>
      </c>
      <c r="O3070" s="53" t="str">
        <f>IF($B3070&lt;&gt;"",IF(ISNUMBER(_xlfn.XMATCH($B3070,Language!$A$6:$E$6)),0,IF(ISNUMBER(_xlfn.XMATCH($B3070,Language!$A$29:$E$29)),'Lista de Prestatarios'!$B$3,VLOOKUP(B3070,'Lista de Prestatarios'!$A$2:$B$500,2,FALSE))),"")</f>
        <v/>
      </c>
      <c r="P3070" s="58" t="str">
        <f>IF(B3070&lt;&gt;"",IF(OR(D3070&gt;0,G3070&gt;0),COUNTIF($B$2:B3070,B3070),COUNTIFS($B$2:B3070,B3070,$E$2:E3070,"&gt;0")),"")</f>
        <v/>
      </c>
    </row>
    <row r="3071" spans="1:16" x14ac:dyDescent="0.35">
      <c r="A3071" s="51" t="str">
        <f t="shared" si="141"/>
        <v/>
      </c>
      <c r="B3071" s="99"/>
      <c r="C3071" s="4"/>
      <c r="D3071" s="14"/>
      <c r="E3071" s="14"/>
      <c r="F3071" s="14"/>
      <c r="G3071" s="82"/>
      <c r="H3071" s="107" t="str">
        <f>IF(B3071&lt;&gt;"",IF(OR(O3071=0,O3071=999),"",SUMIFS($E$2:E3071,$A$2:A3071,A3071)-SUMIFS($F$2:F3071,$A$2:A3071,A3071)),"")</f>
        <v/>
      </c>
      <c r="I3071" s="109" t="str">
        <f t="shared" si="143"/>
        <v/>
      </c>
      <c r="J3071" s="113"/>
      <c r="K3071" s="90"/>
      <c r="L3071" s="73"/>
      <c r="M3071" s="69" t="str">
        <f>IF(C3071&lt;&gt;"",DailyLog!$S$3,"")</f>
        <v/>
      </c>
      <c r="N3071" s="56" t="str">
        <f t="shared" si="142"/>
        <v/>
      </c>
      <c r="O3071" s="53" t="str">
        <f>IF($B3071&lt;&gt;"",IF(ISNUMBER(_xlfn.XMATCH($B3071,Language!$A$6:$E$6)),0,IF(ISNUMBER(_xlfn.XMATCH($B3071,Language!$A$29:$E$29)),'Lista de Prestatarios'!$B$3,VLOOKUP(B3071,'Lista de Prestatarios'!$A$2:$B$500,2,FALSE))),"")</f>
        <v/>
      </c>
      <c r="P3071" s="58" t="str">
        <f>IF(B3071&lt;&gt;"",IF(OR(D3071&gt;0,G3071&gt;0),COUNTIF($B$2:B3071,B3071),COUNTIFS($B$2:B3071,B3071,$E$2:E3071,"&gt;0")),"")</f>
        <v/>
      </c>
    </row>
    <row r="3072" spans="1:16" x14ac:dyDescent="0.35">
      <c r="A3072" s="51" t="str">
        <f t="shared" si="141"/>
        <v/>
      </c>
      <c r="B3072" s="99"/>
      <c r="C3072" s="4"/>
      <c r="D3072" s="14"/>
      <c r="E3072" s="14"/>
      <c r="F3072" s="14"/>
      <c r="G3072" s="82"/>
      <c r="H3072" s="107" t="str">
        <f>IF(B3072&lt;&gt;"",IF(OR(O3072=0,O3072=999),"",SUMIFS($E$2:E3072,$A$2:A3072,A3072)-SUMIFS($F$2:F3072,$A$2:A3072,A3072)),"")</f>
        <v/>
      </c>
      <c r="I3072" s="109" t="str">
        <f t="shared" si="143"/>
        <v/>
      </c>
      <c r="J3072" s="113"/>
      <c r="K3072" s="90"/>
      <c r="L3072" s="73"/>
      <c r="M3072" s="69" t="str">
        <f>IF(C3072&lt;&gt;"",DailyLog!$S$3,"")</f>
        <v/>
      </c>
      <c r="N3072" s="56" t="str">
        <f t="shared" si="142"/>
        <v/>
      </c>
      <c r="O3072" s="53" t="str">
        <f>IF($B3072&lt;&gt;"",IF(ISNUMBER(_xlfn.XMATCH($B3072,Language!$A$6:$E$6)),0,IF(ISNUMBER(_xlfn.XMATCH($B3072,Language!$A$29:$E$29)),'Lista de Prestatarios'!$B$3,VLOOKUP(B3072,'Lista de Prestatarios'!$A$2:$B$500,2,FALSE))),"")</f>
        <v/>
      </c>
      <c r="P3072" s="58" t="str">
        <f>IF(B3072&lt;&gt;"",IF(OR(D3072&gt;0,G3072&gt;0),COUNTIF($B$2:B3072,B3072),COUNTIFS($B$2:B3072,B3072,$E$2:E3072,"&gt;0")),"")</f>
        <v/>
      </c>
    </row>
    <row r="3073" spans="1:16" x14ac:dyDescent="0.35">
      <c r="A3073" s="51" t="str">
        <f t="shared" si="141"/>
        <v/>
      </c>
      <c r="B3073" s="99"/>
      <c r="C3073" s="4"/>
      <c r="D3073" s="14"/>
      <c r="E3073" s="14"/>
      <c r="F3073" s="14"/>
      <c r="G3073" s="82"/>
      <c r="H3073" s="107" t="str">
        <f>IF(B3073&lt;&gt;"",IF(OR(O3073=0,O3073=999),"",SUMIFS($E$2:E3073,$A$2:A3073,A3073)-SUMIFS($F$2:F3073,$A$2:A3073,A3073)),"")</f>
        <v/>
      </c>
      <c r="I3073" s="109" t="str">
        <f t="shared" si="143"/>
        <v/>
      </c>
      <c r="J3073" s="113"/>
      <c r="K3073" s="90"/>
      <c r="L3073" s="73"/>
      <c r="M3073" s="69" t="str">
        <f>IF(C3073&lt;&gt;"",DailyLog!$S$3,"")</f>
        <v/>
      </c>
      <c r="N3073" s="56" t="str">
        <f t="shared" si="142"/>
        <v/>
      </c>
      <c r="O3073" s="53" t="str">
        <f>IF($B3073&lt;&gt;"",IF(ISNUMBER(_xlfn.XMATCH($B3073,Language!$A$6:$E$6)),0,IF(ISNUMBER(_xlfn.XMATCH($B3073,Language!$A$29:$E$29)),'Lista de Prestatarios'!$B$3,VLOOKUP(B3073,'Lista de Prestatarios'!$A$2:$B$500,2,FALSE))),"")</f>
        <v/>
      </c>
      <c r="P3073" s="58" t="str">
        <f>IF(B3073&lt;&gt;"",IF(OR(D3073&gt;0,G3073&gt;0),COUNTIF($B$2:B3073,B3073),COUNTIFS($B$2:B3073,B3073,$E$2:E3073,"&gt;0")),"")</f>
        <v/>
      </c>
    </row>
    <row r="3074" spans="1:16" x14ac:dyDescent="0.35">
      <c r="A3074" s="51" t="str">
        <f t="shared" ref="A3074:A3137" si="144">IF(B3074&lt;&gt;"",O3074&amp;"."&amp;P3074,"")</f>
        <v/>
      </c>
      <c r="B3074" s="99"/>
      <c r="C3074" s="4"/>
      <c r="D3074" s="14"/>
      <c r="E3074" s="14"/>
      <c r="F3074" s="14"/>
      <c r="G3074" s="82"/>
      <c r="H3074" s="107" t="str">
        <f>IF(B3074&lt;&gt;"",IF(OR(O3074=0,O3074=999),"",SUMIFS($E$2:E3074,$A$2:A3074,A3074)-SUMIFS($F$2:F3074,$A$2:A3074,A3074)),"")</f>
        <v/>
      </c>
      <c r="I3074" s="109" t="str">
        <f t="shared" si="143"/>
        <v/>
      </c>
      <c r="J3074" s="113"/>
      <c r="K3074" s="90"/>
      <c r="L3074" s="73"/>
      <c r="M3074" s="69" t="str">
        <f>IF(C3074&lt;&gt;"",DailyLog!$S$3,"")</f>
        <v/>
      </c>
      <c r="N3074" s="56" t="str">
        <f t="shared" ref="N3074:N3137" si="145">IF(B3074&lt;&gt;"",COUNT(D3074:G3074),"")</f>
        <v/>
      </c>
      <c r="O3074" s="53" t="str">
        <f>IF($B3074&lt;&gt;"",IF(ISNUMBER(_xlfn.XMATCH($B3074,Language!$A$6:$E$6)),0,IF(ISNUMBER(_xlfn.XMATCH($B3074,Language!$A$29:$E$29)),'Lista de Prestatarios'!$B$3,VLOOKUP(B3074,'Lista de Prestatarios'!$A$2:$B$500,2,FALSE))),"")</f>
        <v/>
      </c>
      <c r="P3074" s="58" t="str">
        <f>IF(B3074&lt;&gt;"",IF(OR(D3074&gt;0,G3074&gt;0),COUNTIF($B$2:B3074,B3074),COUNTIFS($B$2:B3074,B3074,$E$2:E3074,"&gt;0")),"")</f>
        <v/>
      </c>
    </row>
    <row r="3075" spans="1:16" x14ac:dyDescent="0.35">
      <c r="A3075" s="51" t="str">
        <f t="shared" si="144"/>
        <v/>
      </c>
      <c r="B3075" s="99"/>
      <c r="C3075" s="4"/>
      <c r="D3075" s="14"/>
      <c r="E3075" s="14"/>
      <c r="F3075" s="14"/>
      <c r="G3075" s="82"/>
      <c r="H3075" s="107" t="str">
        <f>IF(B3075&lt;&gt;"",IF(OR(O3075=0,O3075=999),"",SUMIFS($E$2:E3075,$A$2:A3075,A3075)-SUMIFS($F$2:F3075,$A$2:A3075,A3075)),"")</f>
        <v/>
      </c>
      <c r="I3075" s="109" t="str">
        <f t="shared" si="143"/>
        <v/>
      </c>
      <c r="J3075" s="113"/>
      <c r="K3075" s="90"/>
      <c r="L3075" s="73"/>
      <c r="M3075" s="69" t="str">
        <f>IF(C3075&lt;&gt;"",DailyLog!$S$3,"")</f>
        <v/>
      </c>
      <c r="N3075" s="56" t="str">
        <f t="shared" si="145"/>
        <v/>
      </c>
      <c r="O3075" s="53" t="str">
        <f>IF($B3075&lt;&gt;"",IF(ISNUMBER(_xlfn.XMATCH($B3075,Language!$A$6:$E$6)),0,IF(ISNUMBER(_xlfn.XMATCH($B3075,Language!$A$29:$E$29)),'Lista de Prestatarios'!$B$3,VLOOKUP(B3075,'Lista de Prestatarios'!$A$2:$B$500,2,FALSE))),"")</f>
        <v/>
      </c>
      <c r="P3075" s="58" t="str">
        <f>IF(B3075&lt;&gt;"",IF(OR(D3075&gt;0,G3075&gt;0),COUNTIF($B$2:B3075,B3075),COUNTIFS($B$2:B3075,B3075,$E$2:E3075,"&gt;0")),"")</f>
        <v/>
      </c>
    </row>
    <row r="3076" spans="1:16" x14ac:dyDescent="0.35">
      <c r="A3076" s="51" t="str">
        <f t="shared" si="144"/>
        <v/>
      </c>
      <c r="B3076" s="99"/>
      <c r="C3076" s="4"/>
      <c r="D3076" s="14"/>
      <c r="E3076" s="14"/>
      <c r="F3076" s="14"/>
      <c r="G3076" s="82"/>
      <c r="H3076" s="107" t="str">
        <f>IF(B3076&lt;&gt;"",IF(OR(O3076=0,O3076=999),"",SUMIFS($E$2:E3076,$A$2:A3076,A3076)-SUMIFS($F$2:F3076,$A$2:A3076,A3076)),"")</f>
        <v/>
      </c>
      <c r="I3076" s="109" t="str">
        <f t="shared" ref="I3076:I3139" si="146">IF(B3076&lt;&gt;"",I3075+D3076-E3076+F3076-G3076,"")</f>
        <v/>
      </c>
      <c r="J3076" s="113"/>
      <c r="K3076" s="90"/>
      <c r="L3076" s="73"/>
      <c r="M3076" s="69" t="str">
        <f>IF(C3076&lt;&gt;"",DailyLog!$S$3,"")</f>
        <v/>
      </c>
      <c r="N3076" s="56" t="str">
        <f t="shared" si="145"/>
        <v/>
      </c>
      <c r="O3076" s="53" t="str">
        <f>IF($B3076&lt;&gt;"",IF(ISNUMBER(_xlfn.XMATCH($B3076,Language!$A$6:$E$6)),0,IF(ISNUMBER(_xlfn.XMATCH($B3076,Language!$A$29:$E$29)),'Lista de Prestatarios'!$B$3,VLOOKUP(B3076,'Lista de Prestatarios'!$A$2:$B$500,2,FALSE))),"")</f>
        <v/>
      </c>
      <c r="P3076" s="58" t="str">
        <f>IF(B3076&lt;&gt;"",IF(OR(D3076&gt;0,G3076&gt;0),COUNTIF($B$2:B3076,B3076),COUNTIFS($B$2:B3076,B3076,$E$2:E3076,"&gt;0")),"")</f>
        <v/>
      </c>
    </row>
    <row r="3077" spans="1:16" x14ac:dyDescent="0.35">
      <c r="A3077" s="51" t="str">
        <f t="shared" si="144"/>
        <v/>
      </c>
      <c r="B3077" s="99"/>
      <c r="C3077" s="4"/>
      <c r="D3077" s="14"/>
      <c r="E3077" s="14"/>
      <c r="F3077" s="14"/>
      <c r="G3077" s="82"/>
      <c r="H3077" s="107" t="str">
        <f>IF(B3077&lt;&gt;"",IF(OR(O3077=0,O3077=999),"",SUMIFS($E$2:E3077,$A$2:A3077,A3077)-SUMIFS($F$2:F3077,$A$2:A3077,A3077)),"")</f>
        <v/>
      </c>
      <c r="I3077" s="109" t="str">
        <f t="shared" si="146"/>
        <v/>
      </c>
      <c r="J3077" s="113"/>
      <c r="K3077" s="90"/>
      <c r="L3077" s="73"/>
      <c r="M3077" s="69" t="str">
        <f>IF(C3077&lt;&gt;"",DailyLog!$S$3,"")</f>
        <v/>
      </c>
      <c r="N3077" s="56" t="str">
        <f t="shared" si="145"/>
        <v/>
      </c>
      <c r="O3077" s="53" t="str">
        <f>IF($B3077&lt;&gt;"",IF(ISNUMBER(_xlfn.XMATCH($B3077,Language!$A$6:$E$6)),0,IF(ISNUMBER(_xlfn.XMATCH($B3077,Language!$A$29:$E$29)),'Lista de Prestatarios'!$B$3,VLOOKUP(B3077,'Lista de Prestatarios'!$A$2:$B$500,2,FALSE))),"")</f>
        <v/>
      </c>
      <c r="P3077" s="58" t="str">
        <f>IF(B3077&lt;&gt;"",IF(OR(D3077&gt;0,G3077&gt;0),COUNTIF($B$2:B3077,B3077),COUNTIFS($B$2:B3077,B3077,$E$2:E3077,"&gt;0")),"")</f>
        <v/>
      </c>
    </row>
    <row r="3078" spans="1:16" x14ac:dyDescent="0.35">
      <c r="A3078" s="51" t="str">
        <f t="shared" si="144"/>
        <v/>
      </c>
      <c r="B3078" s="99"/>
      <c r="C3078" s="4"/>
      <c r="D3078" s="14"/>
      <c r="E3078" s="14"/>
      <c r="F3078" s="14"/>
      <c r="G3078" s="82"/>
      <c r="H3078" s="107" t="str">
        <f>IF(B3078&lt;&gt;"",IF(OR(O3078=0,O3078=999),"",SUMIFS($E$2:E3078,$A$2:A3078,A3078)-SUMIFS($F$2:F3078,$A$2:A3078,A3078)),"")</f>
        <v/>
      </c>
      <c r="I3078" s="109" t="str">
        <f t="shared" si="146"/>
        <v/>
      </c>
      <c r="J3078" s="113"/>
      <c r="K3078" s="90"/>
      <c r="L3078" s="73"/>
      <c r="M3078" s="69" t="str">
        <f>IF(C3078&lt;&gt;"",DailyLog!$S$3,"")</f>
        <v/>
      </c>
      <c r="N3078" s="56" t="str">
        <f t="shared" si="145"/>
        <v/>
      </c>
      <c r="O3078" s="53" t="str">
        <f>IF($B3078&lt;&gt;"",IF(ISNUMBER(_xlfn.XMATCH($B3078,Language!$A$6:$E$6)),0,IF(ISNUMBER(_xlfn.XMATCH($B3078,Language!$A$29:$E$29)),'Lista de Prestatarios'!$B$3,VLOOKUP(B3078,'Lista de Prestatarios'!$A$2:$B$500,2,FALSE))),"")</f>
        <v/>
      </c>
      <c r="P3078" s="58" t="str">
        <f>IF(B3078&lt;&gt;"",IF(OR(D3078&gt;0,G3078&gt;0),COUNTIF($B$2:B3078,B3078),COUNTIFS($B$2:B3078,B3078,$E$2:E3078,"&gt;0")),"")</f>
        <v/>
      </c>
    </row>
    <row r="3079" spans="1:16" x14ac:dyDescent="0.35">
      <c r="A3079" s="51" t="str">
        <f t="shared" si="144"/>
        <v/>
      </c>
      <c r="B3079" s="99"/>
      <c r="C3079" s="4"/>
      <c r="D3079" s="14"/>
      <c r="E3079" s="14"/>
      <c r="F3079" s="14"/>
      <c r="G3079" s="82"/>
      <c r="H3079" s="107" t="str">
        <f>IF(B3079&lt;&gt;"",IF(OR(O3079=0,O3079=999),"",SUMIFS($E$2:E3079,$A$2:A3079,A3079)-SUMIFS($F$2:F3079,$A$2:A3079,A3079)),"")</f>
        <v/>
      </c>
      <c r="I3079" s="109" t="str">
        <f t="shared" si="146"/>
        <v/>
      </c>
      <c r="J3079" s="113"/>
      <c r="K3079" s="90"/>
      <c r="L3079" s="73"/>
      <c r="M3079" s="69" t="str">
        <f>IF(C3079&lt;&gt;"",DailyLog!$S$3,"")</f>
        <v/>
      </c>
      <c r="N3079" s="56" t="str">
        <f t="shared" si="145"/>
        <v/>
      </c>
      <c r="O3079" s="53" t="str">
        <f>IF($B3079&lt;&gt;"",IF(ISNUMBER(_xlfn.XMATCH($B3079,Language!$A$6:$E$6)),0,IF(ISNUMBER(_xlfn.XMATCH($B3079,Language!$A$29:$E$29)),'Lista de Prestatarios'!$B$3,VLOOKUP(B3079,'Lista de Prestatarios'!$A$2:$B$500,2,FALSE))),"")</f>
        <v/>
      </c>
      <c r="P3079" s="58" t="str">
        <f>IF(B3079&lt;&gt;"",IF(OR(D3079&gt;0,G3079&gt;0),COUNTIF($B$2:B3079,B3079),COUNTIFS($B$2:B3079,B3079,$E$2:E3079,"&gt;0")),"")</f>
        <v/>
      </c>
    </row>
    <row r="3080" spans="1:16" x14ac:dyDescent="0.35">
      <c r="A3080" s="51" t="str">
        <f t="shared" si="144"/>
        <v/>
      </c>
      <c r="B3080" s="99"/>
      <c r="C3080" s="4"/>
      <c r="D3080" s="14"/>
      <c r="E3080" s="14"/>
      <c r="F3080" s="14"/>
      <c r="G3080" s="82"/>
      <c r="H3080" s="107" t="str">
        <f>IF(B3080&lt;&gt;"",IF(OR(O3080=0,O3080=999),"",SUMIFS($E$2:E3080,$A$2:A3080,A3080)-SUMIFS($F$2:F3080,$A$2:A3080,A3080)),"")</f>
        <v/>
      </c>
      <c r="I3080" s="109" t="str">
        <f t="shared" si="146"/>
        <v/>
      </c>
      <c r="J3080" s="113"/>
      <c r="K3080" s="90"/>
      <c r="L3080" s="73"/>
      <c r="M3080" s="69" t="str">
        <f>IF(C3080&lt;&gt;"",DailyLog!$S$3,"")</f>
        <v/>
      </c>
      <c r="N3080" s="56" t="str">
        <f t="shared" si="145"/>
        <v/>
      </c>
      <c r="O3080" s="53" t="str">
        <f>IF($B3080&lt;&gt;"",IF(ISNUMBER(_xlfn.XMATCH($B3080,Language!$A$6:$E$6)),0,IF(ISNUMBER(_xlfn.XMATCH($B3080,Language!$A$29:$E$29)),'Lista de Prestatarios'!$B$3,VLOOKUP(B3080,'Lista de Prestatarios'!$A$2:$B$500,2,FALSE))),"")</f>
        <v/>
      </c>
      <c r="P3080" s="58" t="str">
        <f>IF(B3080&lt;&gt;"",IF(OR(D3080&gt;0,G3080&gt;0),COUNTIF($B$2:B3080,B3080),COUNTIFS($B$2:B3080,B3080,$E$2:E3080,"&gt;0")),"")</f>
        <v/>
      </c>
    </row>
    <row r="3081" spans="1:16" x14ac:dyDescent="0.35">
      <c r="A3081" s="51" t="str">
        <f t="shared" si="144"/>
        <v/>
      </c>
      <c r="B3081" s="99"/>
      <c r="C3081" s="4"/>
      <c r="D3081" s="14"/>
      <c r="E3081" s="14"/>
      <c r="F3081" s="14"/>
      <c r="G3081" s="82"/>
      <c r="H3081" s="107" t="str">
        <f>IF(B3081&lt;&gt;"",IF(OR(O3081=0,O3081=999),"",SUMIFS($E$2:E3081,$A$2:A3081,A3081)-SUMIFS($F$2:F3081,$A$2:A3081,A3081)),"")</f>
        <v/>
      </c>
      <c r="I3081" s="109" t="str">
        <f t="shared" si="146"/>
        <v/>
      </c>
      <c r="J3081" s="113"/>
      <c r="K3081" s="90"/>
      <c r="L3081" s="73"/>
      <c r="M3081" s="69" t="str">
        <f>IF(C3081&lt;&gt;"",DailyLog!$S$3,"")</f>
        <v/>
      </c>
      <c r="N3081" s="56" t="str">
        <f t="shared" si="145"/>
        <v/>
      </c>
      <c r="O3081" s="53" t="str">
        <f>IF($B3081&lt;&gt;"",IF(ISNUMBER(_xlfn.XMATCH($B3081,Language!$A$6:$E$6)),0,IF(ISNUMBER(_xlfn.XMATCH($B3081,Language!$A$29:$E$29)),'Lista de Prestatarios'!$B$3,VLOOKUP(B3081,'Lista de Prestatarios'!$A$2:$B$500,2,FALSE))),"")</f>
        <v/>
      </c>
      <c r="P3081" s="58" t="str">
        <f>IF(B3081&lt;&gt;"",IF(OR(D3081&gt;0,G3081&gt;0),COUNTIF($B$2:B3081,B3081),COUNTIFS($B$2:B3081,B3081,$E$2:E3081,"&gt;0")),"")</f>
        <v/>
      </c>
    </row>
    <row r="3082" spans="1:16" x14ac:dyDescent="0.35">
      <c r="A3082" s="51" t="str">
        <f t="shared" si="144"/>
        <v/>
      </c>
      <c r="B3082" s="99"/>
      <c r="C3082" s="4"/>
      <c r="D3082" s="14"/>
      <c r="E3082" s="14"/>
      <c r="F3082" s="14"/>
      <c r="G3082" s="82"/>
      <c r="H3082" s="107" t="str">
        <f>IF(B3082&lt;&gt;"",IF(OR(O3082=0,O3082=999),"",SUMIFS($E$2:E3082,$A$2:A3082,A3082)-SUMIFS($F$2:F3082,$A$2:A3082,A3082)),"")</f>
        <v/>
      </c>
      <c r="I3082" s="109" t="str">
        <f t="shared" si="146"/>
        <v/>
      </c>
      <c r="J3082" s="113"/>
      <c r="K3082" s="90"/>
      <c r="L3082" s="73"/>
      <c r="M3082" s="69" t="str">
        <f>IF(C3082&lt;&gt;"",DailyLog!$S$3,"")</f>
        <v/>
      </c>
      <c r="N3082" s="56" t="str">
        <f t="shared" si="145"/>
        <v/>
      </c>
      <c r="O3082" s="53" t="str">
        <f>IF($B3082&lt;&gt;"",IF(ISNUMBER(_xlfn.XMATCH($B3082,Language!$A$6:$E$6)),0,IF(ISNUMBER(_xlfn.XMATCH($B3082,Language!$A$29:$E$29)),'Lista de Prestatarios'!$B$3,VLOOKUP(B3082,'Lista de Prestatarios'!$A$2:$B$500,2,FALSE))),"")</f>
        <v/>
      </c>
      <c r="P3082" s="58" t="str">
        <f>IF(B3082&lt;&gt;"",IF(OR(D3082&gt;0,G3082&gt;0),COUNTIF($B$2:B3082,B3082),COUNTIFS($B$2:B3082,B3082,$E$2:E3082,"&gt;0")),"")</f>
        <v/>
      </c>
    </row>
    <row r="3083" spans="1:16" x14ac:dyDescent="0.35">
      <c r="A3083" s="51" t="str">
        <f t="shared" si="144"/>
        <v/>
      </c>
      <c r="B3083" s="99"/>
      <c r="C3083" s="4"/>
      <c r="D3083" s="14"/>
      <c r="E3083" s="14"/>
      <c r="F3083" s="14"/>
      <c r="G3083" s="82"/>
      <c r="H3083" s="107" t="str">
        <f>IF(B3083&lt;&gt;"",IF(OR(O3083=0,O3083=999),"",SUMIFS($E$2:E3083,$A$2:A3083,A3083)-SUMIFS($F$2:F3083,$A$2:A3083,A3083)),"")</f>
        <v/>
      </c>
      <c r="I3083" s="109" t="str">
        <f t="shared" si="146"/>
        <v/>
      </c>
      <c r="J3083" s="113"/>
      <c r="K3083" s="90"/>
      <c r="L3083" s="73"/>
      <c r="M3083" s="69" t="str">
        <f>IF(C3083&lt;&gt;"",DailyLog!$S$3,"")</f>
        <v/>
      </c>
      <c r="N3083" s="56" t="str">
        <f t="shared" si="145"/>
        <v/>
      </c>
      <c r="O3083" s="53" t="str">
        <f>IF($B3083&lt;&gt;"",IF(ISNUMBER(_xlfn.XMATCH($B3083,Language!$A$6:$E$6)),0,IF(ISNUMBER(_xlfn.XMATCH($B3083,Language!$A$29:$E$29)),'Lista de Prestatarios'!$B$3,VLOOKUP(B3083,'Lista de Prestatarios'!$A$2:$B$500,2,FALSE))),"")</f>
        <v/>
      </c>
      <c r="P3083" s="58" t="str">
        <f>IF(B3083&lt;&gt;"",IF(OR(D3083&gt;0,G3083&gt;0),COUNTIF($B$2:B3083,B3083),COUNTIFS($B$2:B3083,B3083,$E$2:E3083,"&gt;0")),"")</f>
        <v/>
      </c>
    </row>
    <row r="3084" spans="1:16" x14ac:dyDescent="0.35">
      <c r="A3084" s="51" t="str">
        <f t="shared" si="144"/>
        <v/>
      </c>
      <c r="B3084" s="99"/>
      <c r="C3084" s="4"/>
      <c r="D3084" s="14"/>
      <c r="E3084" s="14"/>
      <c r="F3084" s="14"/>
      <c r="G3084" s="82"/>
      <c r="H3084" s="107" t="str">
        <f>IF(B3084&lt;&gt;"",IF(OR(O3084=0,O3084=999),"",SUMIFS($E$2:E3084,$A$2:A3084,A3084)-SUMIFS($F$2:F3084,$A$2:A3084,A3084)),"")</f>
        <v/>
      </c>
      <c r="I3084" s="109" t="str">
        <f t="shared" si="146"/>
        <v/>
      </c>
      <c r="J3084" s="113"/>
      <c r="K3084" s="90"/>
      <c r="L3084" s="73"/>
      <c r="M3084" s="69" t="str">
        <f>IF(C3084&lt;&gt;"",DailyLog!$S$3,"")</f>
        <v/>
      </c>
      <c r="N3084" s="56" t="str">
        <f t="shared" si="145"/>
        <v/>
      </c>
      <c r="O3084" s="53" t="str">
        <f>IF($B3084&lt;&gt;"",IF(ISNUMBER(_xlfn.XMATCH($B3084,Language!$A$6:$E$6)),0,IF(ISNUMBER(_xlfn.XMATCH($B3084,Language!$A$29:$E$29)),'Lista de Prestatarios'!$B$3,VLOOKUP(B3084,'Lista de Prestatarios'!$A$2:$B$500,2,FALSE))),"")</f>
        <v/>
      </c>
      <c r="P3084" s="58" t="str">
        <f>IF(B3084&lt;&gt;"",IF(OR(D3084&gt;0,G3084&gt;0),COUNTIF($B$2:B3084,B3084),COUNTIFS($B$2:B3084,B3084,$E$2:E3084,"&gt;0")),"")</f>
        <v/>
      </c>
    </row>
    <row r="3085" spans="1:16" x14ac:dyDescent="0.35">
      <c r="A3085" s="51" t="str">
        <f t="shared" si="144"/>
        <v/>
      </c>
      <c r="B3085" s="99"/>
      <c r="C3085" s="4"/>
      <c r="D3085" s="14"/>
      <c r="E3085" s="14"/>
      <c r="F3085" s="14"/>
      <c r="G3085" s="82"/>
      <c r="H3085" s="107" t="str">
        <f>IF(B3085&lt;&gt;"",IF(OR(O3085=0,O3085=999),"",SUMIFS($E$2:E3085,$A$2:A3085,A3085)-SUMIFS($F$2:F3085,$A$2:A3085,A3085)),"")</f>
        <v/>
      </c>
      <c r="I3085" s="109" t="str">
        <f t="shared" si="146"/>
        <v/>
      </c>
      <c r="J3085" s="113"/>
      <c r="K3085" s="90"/>
      <c r="L3085" s="73"/>
      <c r="M3085" s="69" t="str">
        <f>IF(C3085&lt;&gt;"",DailyLog!$S$3,"")</f>
        <v/>
      </c>
      <c r="N3085" s="56" t="str">
        <f t="shared" si="145"/>
        <v/>
      </c>
      <c r="O3085" s="53" t="str">
        <f>IF($B3085&lt;&gt;"",IF(ISNUMBER(_xlfn.XMATCH($B3085,Language!$A$6:$E$6)),0,IF(ISNUMBER(_xlfn.XMATCH($B3085,Language!$A$29:$E$29)),'Lista de Prestatarios'!$B$3,VLOOKUP(B3085,'Lista de Prestatarios'!$A$2:$B$500,2,FALSE))),"")</f>
        <v/>
      </c>
      <c r="P3085" s="58" t="str">
        <f>IF(B3085&lt;&gt;"",IF(OR(D3085&gt;0,G3085&gt;0),COUNTIF($B$2:B3085,B3085),COUNTIFS($B$2:B3085,B3085,$E$2:E3085,"&gt;0")),"")</f>
        <v/>
      </c>
    </row>
    <row r="3086" spans="1:16" x14ac:dyDescent="0.35">
      <c r="A3086" s="51" t="str">
        <f t="shared" si="144"/>
        <v/>
      </c>
      <c r="B3086" s="99"/>
      <c r="C3086" s="4"/>
      <c r="D3086" s="14"/>
      <c r="E3086" s="14"/>
      <c r="F3086" s="14"/>
      <c r="G3086" s="82"/>
      <c r="H3086" s="107" t="str">
        <f>IF(B3086&lt;&gt;"",IF(OR(O3086=0,O3086=999),"",SUMIFS($E$2:E3086,$A$2:A3086,A3086)-SUMIFS($F$2:F3086,$A$2:A3086,A3086)),"")</f>
        <v/>
      </c>
      <c r="I3086" s="109" t="str">
        <f t="shared" si="146"/>
        <v/>
      </c>
      <c r="J3086" s="113"/>
      <c r="K3086" s="90"/>
      <c r="L3086" s="73"/>
      <c r="M3086" s="69" t="str">
        <f>IF(C3086&lt;&gt;"",DailyLog!$S$3,"")</f>
        <v/>
      </c>
      <c r="N3086" s="56" t="str">
        <f t="shared" si="145"/>
        <v/>
      </c>
      <c r="O3086" s="53" t="str">
        <f>IF($B3086&lt;&gt;"",IF(ISNUMBER(_xlfn.XMATCH($B3086,Language!$A$6:$E$6)),0,IF(ISNUMBER(_xlfn.XMATCH($B3086,Language!$A$29:$E$29)),'Lista de Prestatarios'!$B$3,VLOOKUP(B3086,'Lista de Prestatarios'!$A$2:$B$500,2,FALSE))),"")</f>
        <v/>
      </c>
      <c r="P3086" s="58" t="str">
        <f>IF(B3086&lt;&gt;"",IF(OR(D3086&gt;0,G3086&gt;0),COUNTIF($B$2:B3086,B3086),COUNTIFS($B$2:B3086,B3086,$E$2:E3086,"&gt;0")),"")</f>
        <v/>
      </c>
    </row>
    <row r="3087" spans="1:16" x14ac:dyDescent="0.35">
      <c r="A3087" s="51" t="str">
        <f t="shared" si="144"/>
        <v/>
      </c>
      <c r="B3087" s="99"/>
      <c r="C3087" s="4"/>
      <c r="D3087" s="14"/>
      <c r="E3087" s="14"/>
      <c r="F3087" s="14"/>
      <c r="G3087" s="82"/>
      <c r="H3087" s="107" t="str">
        <f>IF(B3087&lt;&gt;"",IF(OR(O3087=0,O3087=999),"",SUMIFS($E$2:E3087,$A$2:A3087,A3087)-SUMIFS($F$2:F3087,$A$2:A3087,A3087)),"")</f>
        <v/>
      </c>
      <c r="I3087" s="109" t="str">
        <f t="shared" si="146"/>
        <v/>
      </c>
      <c r="J3087" s="113"/>
      <c r="K3087" s="90"/>
      <c r="L3087" s="73"/>
      <c r="M3087" s="69" t="str">
        <f>IF(C3087&lt;&gt;"",DailyLog!$S$3,"")</f>
        <v/>
      </c>
      <c r="N3087" s="56" t="str">
        <f t="shared" si="145"/>
        <v/>
      </c>
      <c r="O3087" s="53" t="str">
        <f>IF($B3087&lt;&gt;"",IF(ISNUMBER(_xlfn.XMATCH($B3087,Language!$A$6:$E$6)),0,IF(ISNUMBER(_xlfn.XMATCH($B3087,Language!$A$29:$E$29)),'Lista de Prestatarios'!$B$3,VLOOKUP(B3087,'Lista de Prestatarios'!$A$2:$B$500,2,FALSE))),"")</f>
        <v/>
      </c>
      <c r="P3087" s="58" t="str">
        <f>IF(B3087&lt;&gt;"",IF(OR(D3087&gt;0,G3087&gt;0),COUNTIF($B$2:B3087,B3087),COUNTIFS($B$2:B3087,B3087,$E$2:E3087,"&gt;0")),"")</f>
        <v/>
      </c>
    </row>
    <row r="3088" spans="1:16" x14ac:dyDescent="0.35">
      <c r="A3088" s="51" t="str">
        <f t="shared" si="144"/>
        <v/>
      </c>
      <c r="B3088" s="99"/>
      <c r="C3088" s="4"/>
      <c r="D3088" s="14"/>
      <c r="E3088" s="14"/>
      <c r="F3088" s="14"/>
      <c r="G3088" s="82"/>
      <c r="H3088" s="107" t="str">
        <f>IF(B3088&lt;&gt;"",IF(OR(O3088=0,O3088=999),"",SUMIFS($E$2:E3088,$A$2:A3088,A3088)-SUMIFS($F$2:F3088,$A$2:A3088,A3088)),"")</f>
        <v/>
      </c>
      <c r="I3088" s="109" t="str">
        <f t="shared" si="146"/>
        <v/>
      </c>
      <c r="J3088" s="113"/>
      <c r="K3088" s="90"/>
      <c r="L3088" s="73"/>
      <c r="M3088" s="69" t="str">
        <f>IF(C3088&lt;&gt;"",DailyLog!$S$3,"")</f>
        <v/>
      </c>
      <c r="N3088" s="56" t="str">
        <f t="shared" si="145"/>
        <v/>
      </c>
      <c r="O3088" s="53" t="str">
        <f>IF($B3088&lt;&gt;"",IF(ISNUMBER(_xlfn.XMATCH($B3088,Language!$A$6:$E$6)),0,IF(ISNUMBER(_xlfn.XMATCH($B3088,Language!$A$29:$E$29)),'Lista de Prestatarios'!$B$3,VLOOKUP(B3088,'Lista de Prestatarios'!$A$2:$B$500,2,FALSE))),"")</f>
        <v/>
      </c>
      <c r="P3088" s="58" t="str">
        <f>IF(B3088&lt;&gt;"",IF(OR(D3088&gt;0,G3088&gt;0),COUNTIF($B$2:B3088,B3088),COUNTIFS($B$2:B3088,B3088,$E$2:E3088,"&gt;0")),"")</f>
        <v/>
      </c>
    </row>
    <row r="3089" spans="1:16" x14ac:dyDescent="0.35">
      <c r="A3089" s="51" t="str">
        <f t="shared" si="144"/>
        <v/>
      </c>
      <c r="B3089" s="99"/>
      <c r="C3089" s="4"/>
      <c r="D3089" s="14"/>
      <c r="E3089" s="14"/>
      <c r="F3089" s="14"/>
      <c r="G3089" s="82"/>
      <c r="H3089" s="107" t="str">
        <f>IF(B3089&lt;&gt;"",IF(OR(O3089=0,O3089=999),"",SUMIFS($E$2:E3089,$A$2:A3089,A3089)-SUMIFS($F$2:F3089,$A$2:A3089,A3089)),"")</f>
        <v/>
      </c>
      <c r="I3089" s="109" t="str">
        <f t="shared" si="146"/>
        <v/>
      </c>
      <c r="J3089" s="113"/>
      <c r="K3089" s="90"/>
      <c r="L3089" s="73"/>
      <c r="M3089" s="69" t="str">
        <f>IF(C3089&lt;&gt;"",DailyLog!$S$3,"")</f>
        <v/>
      </c>
      <c r="N3089" s="56" t="str">
        <f t="shared" si="145"/>
        <v/>
      </c>
      <c r="O3089" s="53" t="str">
        <f>IF($B3089&lt;&gt;"",IF(ISNUMBER(_xlfn.XMATCH($B3089,Language!$A$6:$E$6)),0,IF(ISNUMBER(_xlfn.XMATCH($B3089,Language!$A$29:$E$29)),'Lista de Prestatarios'!$B$3,VLOOKUP(B3089,'Lista de Prestatarios'!$A$2:$B$500,2,FALSE))),"")</f>
        <v/>
      </c>
      <c r="P3089" s="58" t="str">
        <f>IF(B3089&lt;&gt;"",IF(OR(D3089&gt;0,G3089&gt;0),COUNTIF($B$2:B3089,B3089),COUNTIFS($B$2:B3089,B3089,$E$2:E3089,"&gt;0")),"")</f>
        <v/>
      </c>
    </row>
    <row r="3090" spans="1:16" x14ac:dyDescent="0.35">
      <c r="A3090" s="51" t="str">
        <f t="shared" si="144"/>
        <v/>
      </c>
      <c r="B3090" s="99"/>
      <c r="C3090" s="4"/>
      <c r="D3090" s="14"/>
      <c r="E3090" s="14"/>
      <c r="F3090" s="14"/>
      <c r="G3090" s="82"/>
      <c r="H3090" s="107" t="str">
        <f>IF(B3090&lt;&gt;"",IF(OR(O3090=0,O3090=999),"",SUMIFS($E$2:E3090,$A$2:A3090,A3090)-SUMIFS($F$2:F3090,$A$2:A3090,A3090)),"")</f>
        <v/>
      </c>
      <c r="I3090" s="109" t="str">
        <f t="shared" si="146"/>
        <v/>
      </c>
      <c r="J3090" s="113"/>
      <c r="K3090" s="90"/>
      <c r="L3090" s="73"/>
      <c r="M3090" s="69" t="str">
        <f>IF(C3090&lt;&gt;"",DailyLog!$S$3,"")</f>
        <v/>
      </c>
      <c r="N3090" s="56" t="str">
        <f t="shared" si="145"/>
        <v/>
      </c>
      <c r="O3090" s="53" t="str">
        <f>IF($B3090&lt;&gt;"",IF(ISNUMBER(_xlfn.XMATCH($B3090,Language!$A$6:$E$6)),0,IF(ISNUMBER(_xlfn.XMATCH($B3090,Language!$A$29:$E$29)),'Lista de Prestatarios'!$B$3,VLOOKUP(B3090,'Lista de Prestatarios'!$A$2:$B$500,2,FALSE))),"")</f>
        <v/>
      </c>
      <c r="P3090" s="58" t="str">
        <f>IF(B3090&lt;&gt;"",IF(OR(D3090&gt;0,G3090&gt;0),COUNTIF($B$2:B3090,B3090),COUNTIFS($B$2:B3090,B3090,$E$2:E3090,"&gt;0")),"")</f>
        <v/>
      </c>
    </row>
    <row r="3091" spans="1:16" x14ac:dyDescent="0.35">
      <c r="A3091" s="51" t="str">
        <f t="shared" si="144"/>
        <v/>
      </c>
      <c r="B3091" s="99"/>
      <c r="C3091" s="4"/>
      <c r="D3091" s="14"/>
      <c r="E3091" s="14"/>
      <c r="F3091" s="14"/>
      <c r="G3091" s="82"/>
      <c r="H3091" s="107" t="str">
        <f>IF(B3091&lt;&gt;"",IF(OR(O3091=0,O3091=999),"",SUMIFS($E$2:E3091,$A$2:A3091,A3091)-SUMIFS($F$2:F3091,$A$2:A3091,A3091)),"")</f>
        <v/>
      </c>
      <c r="I3091" s="109" t="str">
        <f t="shared" si="146"/>
        <v/>
      </c>
      <c r="J3091" s="113"/>
      <c r="K3091" s="90"/>
      <c r="L3091" s="73"/>
      <c r="M3091" s="69" t="str">
        <f>IF(C3091&lt;&gt;"",DailyLog!$S$3,"")</f>
        <v/>
      </c>
      <c r="N3091" s="56" t="str">
        <f t="shared" si="145"/>
        <v/>
      </c>
      <c r="O3091" s="53" t="str">
        <f>IF($B3091&lt;&gt;"",IF(ISNUMBER(_xlfn.XMATCH($B3091,Language!$A$6:$E$6)),0,IF(ISNUMBER(_xlfn.XMATCH($B3091,Language!$A$29:$E$29)),'Lista de Prestatarios'!$B$3,VLOOKUP(B3091,'Lista de Prestatarios'!$A$2:$B$500,2,FALSE))),"")</f>
        <v/>
      </c>
      <c r="P3091" s="58" t="str">
        <f>IF(B3091&lt;&gt;"",IF(OR(D3091&gt;0,G3091&gt;0),COUNTIF($B$2:B3091,B3091),COUNTIFS($B$2:B3091,B3091,$E$2:E3091,"&gt;0")),"")</f>
        <v/>
      </c>
    </row>
    <row r="3092" spans="1:16" x14ac:dyDescent="0.35">
      <c r="A3092" s="51" t="str">
        <f t="shared" si="144"/>
        <v/>
      </c>
      <c r="B3092" s="99"/>
      <c r="C3092" s="4"/>
      <c r="D3092" s="14"/>
      <c r="E3092" s="14"/>
      <c r="F3092" s="14"/>
      <c r="G3092" s="82"/>
      <c r="H3092" s="107" t="str">
        <f>IF(B3092&lt;&gt;"",IF(OR(O3092=0,O3092=999),"",SUMIFS($E$2:E3092,$A$2:A3092,A3092)-SUMIFS($F$2:F3092,$A$2:A3092,A3092)),"")</f>
        <v/>
      </c>
      <c r="I3092" s="109" t="str">
        <f t="shared" si="146"/>
        <v/>
      </c>
      <c r="J3092" s="113"/>
      <c r="K3092" s="90"/>
      <c r="L3092" s="73"/>
      <c r="M3092" s="69" t="str">
        <f>IF(C3092&lt;&gt;"",DailyLog!$S$3,"")</f>
        <v/>
      </c>
      <c r="N3092" s="56" t="str">
        <f t="shared" si="145"/>
        <v/>
      </c>
      <c r="O3092" s="53" t="str">
        <f>IF($B3092&lt;&gt;"",IF(ISNUMBER(_xlfn.XMATCH($B3092,Language!$A$6:$E$6)),0,IF(ISNUMBER(_xlfn.XMATCH($B3092,Language!$A$29:$E$29)),'Lista de Prestatarios'!$B$3,VLOOKUP(B3092,'Lista de Prestatarios'!$A$2:$B$500,2,FALSE))),"")</f>
        <v/>
      </c>
      <c r="P3092" s="58" t="str">
        <f>IF(B3092&lt;&gt;"",IF(OR(D3092&gt;0,G3092&gt;0),COUNTIF($B$2:B3092,B3092),COUNTIFS($B$2:B3092,B3092,$E$2:E3092,"&gt;0")),"")</f>
        <v/>
      </c>
    </row>
    <row r="3093" spans="1:16" x14ac:dyDescent="0.35">
      <c r="A3093" s="51" t="str">
        <f t="shared" si="144"/>
        <v/>
      </c>
      <c r="B3093" s="99"/>
      <c r="C3093" s="4"/>
      <c r="D3093" s="14"/>
      <c r="E3093" s="14"/>
      <c r="F3093" s="14"/>
      <c r="G3093" s="82"/>
      <c r="H3093" s="107" t="str">
        <f>IF(B3093&lt;&gt;"",IF(OR(O3093=0,O3093=999),"",SUMIFS($E$2:E3093,$A$2:A3093,A3093)-SUMIFS($F$2:F3093,$A$2:A3093,A3093)),"")</f>
        <v/>
      </c>
      <c r="I3093" s="109" t="str">
        <f t="shared" si="146"/>
        <v/>
      </c>
      <c r="J3093" s="113"/>
      <c r="K3093" s="90"/>
      <c r="L3093" s="73"/>
      <c r="M3093" s="69" t="str">
        <f>IF(C3093&lt;&gt;"",DailyLog!$S$3,"")</f>
        <v/>
      </c>
      <c r="N3093" s="56" t="str">
        <f t="shared" si="145"/>
        <v/>
      </c>
      <c r="O3093" s="53" t="str">
        <f>IF($B3093&lt;&gt;"",IF(ISNUMBER(_xlfn.XMATCH($B3093,Language!$A$6:$E$6)),0,IF(ISNUMBER(_xlfn.XMATCH($B3093,Language!$A$29:$E$29)),'Lista de Prestatarios'!$B$3,VLOOKUP(B3093,'Lista de Prestatarios'!$A$2:$B$500,2,FALSE))),"")</f>
        <v/>
      </c>
      <c r="P3093" s="58" t="str">
        <f>IF(B3093&lt;&gt;"",IF(OR(D3093&gt;0,G3093&gt;0),COUNTIF($B$2:B3093,B3093),COUNTIFS($B$2:B3093,B3093,$E$2:E3093,"&gt;0")),"")</f>
        <v/>
      </c>
    </row>
    <row r="3094" spans="1:16" x14ac:dyDescent="0.35">
      <c r="A3094" s="51" t="str">
        <f t="shared" si="144"/>
        <v/>
      </c>
      <c r="B3094" s="99"/>
      <c r="C3094" s="4"/>
      <c r="D3094" s="14"/>
      <c r="E3094" s="14"/>
      <c r="F3094" s="14"/>
      <c r="G3094" s="82"/>
      <c r="H3094" s="107" t="str">
        <f>IF(B3094&lt;&gt;"",IF(OR(O3094=0,O3094=999),"",SUMIFS($E$2:E3094,$A$2:A3094,A3094)-SUMIFS($F$2:F3094,$A$2:A3094,A3094)),"")</f>
        <v/>
      </c>
      <c r="I3094" s="109" t="str">
        <f t="shared" si="146"/>
        <v/>
      </c>
      <c r="J3094" s="113"/>
      <c r="K3094" s="90"/>
      <c r="L3094" s="73"/>
      <c r="M3094" s="69" t="str">
        <f>IF(C3094&lt;&gt;"",DailyLog!$S$3,"")</f>
        <v/>
      </c>
      <c r="N3094" s="56" t="str">
        <f t="shared" si="145"/>
        <v/>
      </c>
      <c r="O3094" s="53" t="str">
        <f>IF($B3094&lt;&gt;"",IF(ISNUMBER(_xlfn.XMATCH($B3094,Language!$A$6:$E$6)),0,IF(ISNUMBER(_xlfn.XMATCH($B3094,Language!$A$29:$E$29)),'Lista de Prestatarios'!$B$3,VLOOKUP(B3094,'Lista de Prestatarios'!$A$2:$B$500,2,FALSE))),"")</f>
        <v/>
      </c>
      <c r="P3094" s="58" t="str">
        <f>IF(B3094&lt;&gt;"",IF(OR(D3094&gt;0,G3094&gt;0),COUNTIF($B$2:B3094,B3094),COUNTIFS($B$2:B3094,B3094,$E$2:E3094,"&gt;0")),"")</f>
        <v/>
      </c>
    </row>
    <row r="3095" spans="1:16" x14ac:dyDescent="0.35">
      <c r="A3095" s="51" t="str">
        <f t="shared" si="144"/>
        <v/>
      </c>
      <c r="B3095" s="99"/>
      <c r="C3095" s="4"/>
      <c r="D3095" s="14"/>
      <c r="E3095" s="14"/>
      <c r="F3095" s="14"/>
      <c r="G3095" s="82"/>
      <c r="H3095" s="107" t="str">
        <f>IF(B3095&lt;&gt;"",IF(OR(O3095=0,O3095=999),"",SUMIFS($E$2:E3095,$A$2:A3095,A3095)-SUMIFS($F$2:F3095,$A$2:A3095,A3095)),"")</f>
        <v/>
      </c>
      <c r="I3095" s="109" t="str">
        <f t="shared" si="146"/>
        <v/>
      </c>
      <c r="J3095" s="113"/>
      <c r="K3095" s="90"/>
      <c r="L3095" s="73"/>
      <c r="M3095" s="69" t="str">
        <f>IF(C3095&lt;&gt;"",DailyLog!$S$3,"")</f>
        <v/>
      </c>
      <c r="N3095" s="56" t="str">
        <f t="shared" si="145"/>
        <v/>
      </c>
      <c r="O3095" s="53" t="str">
        <f>IF($B3095&lt;&gt;"",IF(ISNUMBER(_xlfn.XMATCH($B3095,Language!$A$6:$E$6)),0,IF(ISNUMBER(_xlfn.XMATCH($B3095,Language!$A$29:$E$29)),'Lista de Prestatarios'!$B$3,VLOOKUP(B3095,'Lista de Prestatarios'!$A$2:$B$500,2,FALSE))),"")</f>
        <v/>
      </c>
      <c r="P3095" s="58" t="str">
        <f>IF(B3095&lt;&gt;"",IF(OR(D3095&gt;0,G3095&gt;0),COUNTIF($B$2:B3095,B3095),COUNTIFS($B$2:B3095,B3095,$E$2:E3095,"&gt;0")),"")</f>
        <v/>
      </c>
    </row>
    <row r="3096" spans="1:16" x14ac:dyDescent="0.35">
      <c r="A3096" s="51" t="str">
        <f t="shared" si="144"/>
        <v/>
      </c>
      <c r="B3096" s="99"/>
      <c r="C3096" s="4"/>
      <c r="D3096" s="14"/>
      <c r="E3096" s="14"/>
      <c r="F3096" s="14"/>
      <c r="G3096" s="82"/>
      <c r="H3096" s="107" t="str">
        <f>IF(B3096&lt;&gt;"",IF(OR(O3096=0,O3096=999),"",SUMIFS($E$2:E3096,$A$2:A3096,A3096)-SUMIFS($F$2:F3096,$A$2:A3096,A3096)),"")</f>
        <v/>
      </c>
      <c r="I3096" s="109" t="str">
        <f t="shared" si="146"/>
        <v/>
      </c>
      <c r="J3096" s="113"/>
      <c r="K3096" s="90"/>
      <c r="L3096" s="73"/>
      <c r="M3096" s="69" t="str">
        <f>IF(C3096&lt;&gt;"",DailyLog!$S$3,"")</f>
        <v/>
      </c>
      <c r="N3096" s="56" t="str">
        <f t="shared" si="145"/>
        <v/>
      </c>
      <c r="O3096" s="53" t="str">
        <f>IF($B3096&lt;&gt;"",IF(ISNUMBER(_xlfn.XMATCH($B3096,Language!$A$6:$E$6)),0,IF(ISNUMBER(_xlfn.XMATCH($B3096,Language!$A$29:$E$29)),'Lista de Prestatarios'!$B$3,VLOOKUP(B3096,'Lista de Prestatarios'!$A$2:$B$500,2,FALSE))),"")</f>
        <v/>
      </c>
      <c r="P3096" s="58" t="str">
        <f>IF(B3096&lt;&gt;"",IF(OR(D3096&gt;0,G3096&gt;0),COUNTIF($B$2:B3096,B3096),COUNTIFS($B$2:B3096,B3096,$E$2:E3096,"&gt;0")),"")</f>
        <v/>
      </c>
    </row>
    <row r="3097" spans="1:16" x14ac:dyDescent="0.35">
      <c r="A3097" s="51" t="str">
        <f t="shared" si="144"/>
        <v/>
      </c>
      <c r="B3097" s="99"/>
      <c r="C3097" s="4"/>
      <c r="D3097" s="14"/>
      <c r="E3097" s="14"/>
      <c r="F3097" s="14"/>
      <c r="G3097" s="82"/>
      <c r="H3097" s="107" t="str">
        <f>IF(B3097&lt;&gt;"",IF(OR(O3097=0,O3097=999),"",SUMIFS($E$2:E3097,$A$2:A3097,A3097)-SUMIFS($F$2:F3097,$A$2:A3097,A3097)),"")</f>
        <v/>
      </c>
      <c r="I3097" s="109" t="str">
        <f t="shared" si="146"/>
        <v/>
      </c>
      <c r="J3097" s="113"/>
      <c r="K3097" s="90"/>
      <c r="L3097" s="73"/>
      <c r="M3097" s="69" t="str">
        <f>IF(C3097&lt;&gt;"",DailyLog!$S$3,"")</f>
        <v/>
      </c>
      <c r="N3097" s="56" t="str">
        <f t="shared" si="145"/>
        <v/>
      </c>
      <c r="O3097" s="53" t="str">
        <f>IF($B3097&lt;&gt;"",IF(ISNUMBER(_xlfn.XMATCH($B3097,Language!$A$6:$E$6)),0,IF(ISNUMBER(_xlfn.XMATCH($B3097,Language!$A$29:$E$29)),'Lista de Prestatarios'!$B$3,VLOOKUP(B3097,'Lista de Prestatarios'!$A$2:$B$500,2,FALSE))),"")</f>
        <v/>
      </c>
      <c r="P3097" s="58" t="str">
        <f>IF(B3097&lt;&gt;"",IF(OR(D3097&gt;0,G3097&gt;0),COUNTIF($B$2:B3097,B3097),COUNTIFS($B$2:B3097,B3097,$E$2:E3097,"&gt;0")),"")</f>
        <v/>
      </c>
    </row>
    <row r="3098" spans="1:16" x14ac:dyDescent="0.35">
      <c r="A3098" s="51" t="str">
        <f t="shared" si="144"/>
        <v/>
      </c>
      <c r="B3098" s="99"/>
      <c r="C3098" s="4"/>
      <c r="D3098" s="14"/>
      <c r="E3098" s="14"/>
      <c r="F3098" s="14"/>
      <c r="G3098" s="82"/>
      <c r="H3098" s="107" t="str">
        <f>IF(B3098&lt;&gt;"",IF(OR(O3098=0,O3098=999),"",SUMIFS($E$2:E3098,$A$2:A3098,A3098)-SUMIFS($F$2:F3098,$A$2:A3098,A3098)),"")</f>
        <v/>
      </c>
      <c r="I3098" s="109" t="str">
        <f t="shared" si="146"/>
        <v/>
      </c>
      <c r="J3098" s="113"/>
      <c r="K3098" s="90"/>
      <c r="L3098" s="73"/>
      <c r="M3098" s="69" t="str">
        <f>IF(C3098&lt;&gt;"",DailyLog!$S$3,"")</f>
        <v/>
      </c>
      <c r="N3098" s="56" t="str">
        <f t="shared" si="145"/>
        <v/>
      </c>
      <c r="O3098" s="53" t="str">
        <f>IF($B3098&lt;&gt;"",IF(ISNUMBER(_xlfn.XMATCH($B3098,Language!$A$6:$E$6)),0,IF(ISNUMBER(_xlfn.XMATCH($B3098,Language!$A$29:$E$29)),'Lista de Prestatarios'!$B$3,VLOOKUP(B3098,'Lista de Prestatarios'!$A$2:$B$500,2,FALSE))),"")</f>
        <v/>
      </c>
      <c r="P3098" s="58" t="str">
        <f>IF(B3098&lt;&gt;"",IF(OR(D3098&gt;0,G3098&gt;0),COUNTIF($B$2:B3098,B3098),COUNTIFS($B$2:B3098,B3098,$E$2:E3098,"&gt;0")),"")</f>
        <v/>
      </c>
    </row>
    <row r="3099" spans="1:16" x14ac:dyDescent="0.35">
      <c r="A3099" s="51" t="str">
        <f t="shared" si="144"/>
        <v/>
      </c>
      <c r="B3099" s="99"/>
      <c r="C3099" s="4"/>
      <c r="D3099" s="14"/>
      <c r="E3099" s="14"/>
      <c r="F3099" s="14"/>
      <c r="G3099" s="82"/>
      <c r="H3099" s="107" t="str">
        <f>IF(B3099&lt;&gt;"",IF(OR(O3099=0,O3099=999),"",SUMIFS($E$2:E3099,$A$2:A3099,A3099)-SUMIFS($F$2:F3099,$A$2:A3099,A3099)),"")</f>
        <v/>
      </c>
      <c r="I3099" s="109" t="str">
        <f t="shared" si="146"/>
        <v/>
      </c>
      <c r="J3099" s="113"/>
      <c r="K3099" s="90"/>
      <c r="L3099" s="73"/>
      <c r="M3099" s="69" t="str">
        <f>IF(C3099&lt;&gt;"",DailyLog!$S$3,"")</f>
        <v/>
      </c>
      <c r="N3099" s="56" t="str">
        <f t="shared" si="145"/>
        <v/>
      </c>
      <c r="O3099" s="53" t="str">
        <f>IF($B3099&lt;&gt;"",IF(ISNUMBER(_xlfn.XMATCH($B3099,Language!$A$6:$E$6)),0,IF(ISNUMBER(_xlfn.XMATCH($B3099,Language!$A$29:$E$29)),'Lista de Prestatarios'!$B$3,VLOOKUP(B3099,'Lista de Prestatarios'!$A$2:$B$500,2,FALSE))),"")</f>
        <v/>
      </c>
      <c r="P3099" s="58" t="str">
        <f>IF(B3099&lt;&gt;"",IF(OR(D3099&gt;0,G3099&gt;0),COUNTIF($B$2:B3099,B3099),COUNTIFS($B$2:B3099,B3099,$E$2:E3099,"&gt;0")),"")</f>
        <v/>
      </c>
    </row>
    <row r="3100" spans="1:16" x14ac:dyDescent="0.35">
      <c r="A3100" s="51" t="str">
        <f t="shared" si="144"/>
        <v/>
      </c>
      <c r="B3100" s="99"/>
      <c r="C3100" s="4"/>
      <c r="D3100" s="14"/>
      <c r="E3100" s="14"/>
      <c r="F3100" s="14"/>
      <c r="G3100" s="82"/>
      <c r="H3100" s="107" t="str">
        <f>IF(B3100&lt;&gt;"",IF(OR(O3100=0,O3100=999),"",SUMIFS($E$2:E3100,$A$2:A3100,A3100)-SUMIFS($F$2:F3100,$A$2:A3100,A3100)),"")</f>
        <v/>
      </c>
      <c r="I3100" s="109" t="str">
        <f t="shared" si="146"/>
        <v/>
      </c>
      <c r="J3100" s="113"/>
      <c r="K3100" s="90"/>
      <c r="L3100" s="73"/>
      <c r="M3100" s="69" t="str">
        <f>IF(C3100&lt;&gt;"",DailyLog!$S$3,"")</f>
        <v/>
      </c>
      <c r="N3100" s="56" t="str">
        <f t="shared" si="145"/>
        <v/>
      </c>
      <c r="O3100" s="53" t="str">
        <f>IF($B3100&lt;&gt;"",IF(ISNUMBER(_xlfn.XMATCH($B3100,Language!$A$6:$E$6)),0,IF(ISNUMBER(_xlfn.XMATCH($B3100,Language!$A$29:$E$29)),'Lista de Prestatarios'!$B$3,VLOOKUP(B3100,'Lista de Prestatarios'!$A$2:$B$500,2,FALSE))),"")</f>
        <v/>
      </c>
      <c r="P3100" s="58" t="str">
        <f>IF(B3100&lt;&gt;"",IF(OR(D3100&gt;0,G3100&gt;0),COUNTIF($B$2:B3100,B3100),COUNTIFS($B$2:B3100,B3100,$E$2:E3100,"&gt;0")),"")</f>
        <v/>
      </c>
    </row>
    <row r="3101" spans="1:16" x14ac:dyDescent="0.35">
      <c r="A3101" s="51" t="str">
        <f t="shared" si="144"/>
        <v/>
      </c>
      <c r="B3101" s="99"/>
      <c r="C3101" s="4"/>
      <c r="D3101" s="14"/>
      <c r="E3101" s="14"/>
      <c r="F3101" s="14"/>
      <c r="G3101" s="82"/>
      <c r="H3101" s="107" t="str">
        <f>IF(B3101&lt;&gt;"",IF(OR(O3101=0,O3101=999),"",SUMIFS($E$2:E3101,$A$2:A3101,A3101)-SUMIFS($F$2:F3101,$A$2:A3101,A3101)),"")</f>
        <v/>
      </c>
      <c r="I3101" s="109" t="str">
        <f t="shared" si="146"/>
        <v/>
      </c>
      <c r="J3101" s="113"/>
      <c r="K3101" s="90"/>
      <c r="L3101" s="73"/>
      <c r="M3101" s="69" t="str">
        <f>IF(C3101&lt;&gt;"",DailyLog!$S$3,"")</f>
        <v/>
      </c>
      <c r="N3101" s="56" t="str">
        <f t="shared" si="145"/>
        <v/>
      </c>
      <c r="O3101" s="53" t="str">
        <f>IF($B3101&lt;&gt;"",IF(ISNUMBER(_xlfn.XMATCH($B3101,Language!$A$6:$E$6)),0,IF(ISNUMBER(_xlfn.XMATCH($B3101,Language!$A$29:$E$29)),'Lista de Prestatarios'!$B$3,VLOOKUP(B3101,'Lista de Prestatarios'!$A$2:$B$500,2,FALSE))),"")</f>
        <v/>
      </c>
      <c r="P3101" s="58" t="str">
        <f>IF(B3101&lt;&gt;"",IF(OR(D3101&gt;0,G3101&gt;0),COUNTIF($B$2:B3101,B3101),COUNTIFS($B$2:B3101,B3101,$E$2:E3101,"&gt;0")),"")</f>
        <v/>
      </c>
    </row>
    <row r="3102" spans="1:16" x14ac:dyDescent="0.35">
      <c r="A3102" s="51" t="str">
        <f t="shared" si="144"/>
        <v/>
      </c>
      <c r="B3102" s="99"/>
      <c r="C3102" s="4"/>
      <c r="D3102" s="14"/>
      <c r="E3102" s="14"/>
      <c r="F3102" s="14"/>
      <c r="G3102" s="82"/>
      <c r="H3102" s="107" t="str">
        <f>IF(B3102&lt;&gt;"",IF(OR(O3102=0,O3102=999),"",SUMIFS($E$2:E3102,$A$2:A3102,A3102)-SUMIFS($F$2:F3102,$A$2:A3102,A3102)),"")</f>
        <v/>
      </c>
      <c r="I3102" s="109" t="str">
        <f t="shared" si="146"/>
        <v/>
      </c>
      <c r="J3102" s="113"/>
      <c r="K3102" s="90"/>
      <c r="L3102" s="73"/>
      <c r="M3102" s="69" t="str">
        <f>IF(C3102&lt;&gt;"",DailyLog!$S$3,"")</f>
        <v/>
      </c>
      <c r="N3102" s="56" t="str">
        <f t="shared" si="145"/>
        <v/>
      </c>
      <c r="O3102" s="53" t="str">
        <f>IF($B3102&lt;&gt;"",IF(ISNUMBER(_xlfn.XMATCH($B3102,Language!$A$6:$E$6)),0,IF(ISNUMBER(_xlfn.XMATCH($B3102,Language!$A$29:$E$29)),'Lista de Prestatarios'!$B$3,VLOOKUP(B3102,'Lista de Prestatarios'!$A$2:$B$500,2,FALSE))),"")</f>
        <v/>
      </c>
      <c r="P3102" s="58" t="str">
        <f>IF(B3102&lt;&gt;"",IF(OR(D3102&gt;0,G3102&gt;0),COUNTIF($B$2:B3102,B3102),COUNTIFS($B$2:B3102,B3102,$E$2:E3102,"&gt;0")),"")</f>
        <v/>
      </c>
    </row>
    <row r="3103" spans="1:16" x14ac:dyDescent="0.35">
      <c r="A3103" s="51" t="str">
        <f t="shared" si="144"/>
        <v/>
      </c>
      <c r="B3103" s="99"/>
      <c r="C3103" s="4"/>
      <c r="D3103" s="14"/>
      <c r="E3103" s="14"/>
      <c r="F3103" s="14"/>
      <c r="G3103" s="82"/>
      <c r="H3103" s="107" t="str">
        <f>IF(B3103&lt;&gt;"",IF(OR(O3103=0,O3103=999),"",SUMIFS($E$2:E3103,$A$2:A3103,A3103)-SUMIFS($F$2:F3103,$A$2:A3103,A3103)),"")</f>
        <v/>
      </c>
      <c r="I3103" s="109" t="str">
        <f t="shared" si="146"/>
        <v/>
      </c>
      <c r="J3103" s="113"/>
      <c r="K3103" s="90"/>
      <c r="L3103" s="73"/>
      <c r="M3103" s="69" t="str">
        <f>IF(C3103&lt;&gt;"",DailyLog!$S$3,"")</f>
        <v/>
      </c>
      <c r="N3103" s="56" t="str">
        <f t="shared" si="145"/>
        <v/>
      </c>
      <c r="O3103" s="53" t="str">
        <f>IF($B3103&lt;&gt;"",IF(ISNUMBER(_xlfn.XMATCH($B3103,Language!$A$6:$E$6)),0,IF(ISNUMBER(_xlfn.XMATCH($B3103,Language!$A$29:$E$29)),'Lista de Prestatarios'!$B$3,VLOOKUP(B3103,'Lista de Prestatarios'!$A$2:$B$500,2,FALSE))),"")</f>
        <v/>
      </c>
      <c r="P3103" s="58" t="str">
        <f>IF(B3103&lt;&gt;"",IF(OR(D3103&gt;0,G3103&gt;0),COUNTIF($B$2:B3103,B3103),COUNTIFS($B$2:B3103,B3103,$E$2:E3103,"&gt;0")),"")</f>
        <v/>
      </c>
    </row>
    <row r="3104" spans="1:16" x14ac:dyDescent="0.35">
      <c r="A3104" s="51" t="str">
        <f t="shared" si="144"/>
        <v/>
      </c>
      <c r="B3104" s="99"/>
      <c r="C3104" s="4"/>
      <c r="D3104" s="14"/>
      <c r="E3104" s="14"/>
      <c r="F3104" s="14"/>
      <c r="G3104" s="82"/>
      <c r="H3104" s="107" t="str">
        <f>IF(B3104&lt;&gt;"",IF(OR(O3104=0,O3104=999),"",SUMIFS($E$2:E3104,$A$2:A3104,A3104)-SUMIFS($F$2:F3104,$A$2:A3104,A3104)),"")</f>
        <v/>
      </c>
      <c r="I3104" s="109" t="str">
        <f t="shared" si="146"/>
        <v/>
      </c>
      <c r="J3104" s="113"/>
      <c r="K3104" s="90"/>
      <c r="L3104" s="73"/>
      <c r="M3104" s="69" t="str">
        <f>IF(C3104&lt;&gt;"",DailyLog!$S$3,"")</f>
        <v/>
      </c>
      <c r="N3104" s="56" t="str">
        <f t="shared" si="145"/>
        <v/>
      </c>
      <c r="O3104" s="53" t="str">
        <f>IF($B3104&lt;&gt;"",IF(ISNUMBER(_xlfn.XMATCH($B3104,Language!$A$6:$E$6)),0,IF(ISNUMBER(_xlfn.XMATCH($B3104,Language!$A$29:$E$29)),'Lista de Prestatarios'!$B$3,VLOOKUP(B3104,'Lista de Prestatarios'!$A$2:$B$500,2,FALSE))),"")</f>
        <v/>
      </c>
      <c r="P3104" s="58" t="str">
        <f>IF(B3104&lt;&gt;"",IF(OR(D3104&gt;0,G3104&gt;0),COUNTIF($B$2:B3104,B3104),COUNTIFS($B$2:B3104,B3104,$E$2:E3104,"&gt;0")),"")</f>
        <v/>
      </c>
    </row>
    <row r="3105" spans="1:16" x14ac:dyDescent="0.35">
      <c r="A3105" s="51" t="str">
        <f t="shared" si="144"/>
        <v/>
      </c>
      <c r="B3105" s="99"/>
      <c r="C3105" s="4"/>
      <c r="D3105" s="14"/>
      <c r="E3105" s="14"/>
      <c r="F3105" s="14"/>
      <c r="G3105" s="82"/>
      <c r="H3105" s="107" t="str">
        <f>IF(B3105&lt;&gt;"",IF(OR(O3105=0,O3105=999),"",SUMIFS($E$2:E3105,$A$2:A3105,A3105)-SUMIFS($F$2:F3105,$A$2:A3105,A3105)),"")</f>
        <v/>
      </c>
      <c r="I3105" s="109" t="str">
        <f t="shared" si="146"/>
        <v/>
      </c>
      <c r="J3105" s="113"/>
      <c r="K3105" s="90"/>
      <c r="L3105" s="73"/>
      <c r="M3105" s="69" t="str">
        <f>IF(C3105&lt;&gt;"",DailyLog!$S$3,"")</f>
        <v/>
      </c>
      <c r="N3105" s="56" t="str">
        <f t="shared" si="145"/>
        <v/>
      </c>
      <c r="O3105" s="53" t="str">
        <f>IF($B3105&lt;&gt;"",IF(ISNUMBER(_xlfn.XMATCH($B3105,Language!$A$6:$E$6)),0,IF(ISNUMBER(_xlfn.XMATCH($B3105,Language!$A$29:$E$29)),'Lista de Prestatarios'!$B$3,VLOOKUP(B3105,'Lista de Prestatarios'!$A$2:$B$500,2,FALSE))),"")</f>
        <v/>
      </c>
      <c r="P3105" s="58" t="str">
        <f>IF(B3105&lt;&gt;"",IF(OR(D3105&gt;0,G3105&gt;0),COUNTIF($B$2:B3105,B3105),COUNTIFS($B$2:B3105,B3105,$E$2:E3105,"&gt;0")),"")</f>
        <v/>
      </c>
    </row>
    <row r="3106" spans="1:16" x14ac:dyDescent="0.35">
      <c r="A3106" s="51" t="str">
        <f t="shared" si="144"/>
        <v/>
      </c>
      <c r="B3106" s="99"/>
      <c r="C3106" s="4"/>
      <c r="D3106" s="14"/>
      <c r="E3106" s="14"/>
      <c r="F3106" s="14"/>
      <c r="G3106" s="82"/>
      <c r="H3106" s="107" t="str">
        <f>IF(B3106&lt;&gt;"",IF(OR(O3106=0,O3106=999),"",SUMIFS($E$2:E3106,$A$2:A3106,A3106)-SUMIFS($F$2:F3106,$A$2:A3106,A3106)),"")</f>
        <v/>
      </c>
      <c r="I3106" s="109" t="str">
        <f t="shared" si="146"/>
        <v/>
      </c>
      <c r="J3106" s="113"/>
      <c r="K3106" s="90"/>
      <c r="L3106" s="73"/>
      <c r="M3106" s="69" t="str">
        <f>IF(C3106&lt;&gt;"",DailyLog!$S$3,"")</f>
        <v/>
      </c>
      <c r="N3106" s="56" t="str">
        <f t="shared" si="145"/>
        <v/>
      </c>
      <c r="O3106" s="53" t="str">
        <f>IF($B3106&lt;&gt;"",IF(ISNUMBER(_xlfn.XMATCH($B3106,Language!$A$6:$E$6)),0,IF(ISNUMBER(_xlfn.XMATCH($B3106,Language!$A$29:$E$29)),'Lista de Prestatarios'!$B$3,VLOOKUP(B3106,'Lista de Prestatarios'!$A$2:$B$500,2,FALSE))),"")</f>
        <v/>
      </c>
      <c r="P3106" s="58" t="str">
        <f>IF(B3106&lt;&gt;"",IF(OR(D3106&gt;0,G3106&gt;0),COUNTIF($B$2:B3106,B3106),COUNTIFS($B$2:B3106,B3106,$E$2:E3106,"&gt;0")),"")</f>
        <v/>
      </c>
    </row>
    <row r="3107" spans="1:16" x14ac:dyDescent="0.35">
      <c r="A3107" s="51" t="str">
        <f t="shared" si="144"/>
        <v/>
      </c>
      <c r="B3107" s="99"/>
      <c r="C3107" s="4"/>
      <c r="D3107" s="14"/>
      <c r="E3107" s="14"/>
      <c r="F3107" s="14"/>
      <c r="G3107" s="82"/>
      <c r="H3107" s="107" t="str">
        <f>IF(B3107&lt;&gt;"",IF(OR(O3107=0,O3107=999),"",SUMIFS($E$2:E3107,$A$2:A3107,A3107)-SUMIFS($F$2:F3107,$A$2:A3107,A3107)),"")</f>
        <v/>
      </c>
      <c r="I3107" s="109" t="str">
        <f t="shared" si="146"/>
        <v/>
      </c>
      <c r="J3107" s="113"/>
      <c r="K3107" s="90"/>
      <c r="L3107" s="73"/>
      <c r="M3107" s="69" t="str">
        <f>IF(C3107&lt;&gt;"",DailyLog!$S$3,"")</f>
        <v/>
      </c>
      <c r="N3107" s="56" t="str">
        <f t="shared" si="145"/>
        <v/>
      </c>
      <c r="O3107" s="53" t="str">
        <f>IF($B3107&lt;&gt;"",IF(ISNUMBER(_xlfn.XMATCH($B3107,Language!$A$6:$E$6)),0,IF(ISNUMBER(_xlfn.XMATCH($B3107,Language!$A$29:$E$29)),'Lista de Prestatarios'!$B$3,VLOOKUP(B3107,'Lista de Prestatarios'!$A$2:$B$500,2,FALSE))),"")</f>
        <v/>
      </c>
      <c r="P3107" s="58" t="str">
        <f>IF(B3107&lt;&gt;"",IF(OR(D3107&gt;0,G3107&gt;0),COUNTIF($B$2:B3107,B3107),COUNTIFS($B$2:B3107,B3107,$E$2:E3107,"&gt;0")),"")</f>
        <v/>
      </c>
    </row>
    <row r="3108" spans="1:16" x14ac:dyDescent="0.35">
      <c r="A3108" s="51" t="str">
        <f t="shared" si="144"/>
        <v/>
      </c>
      <c r="B3108" s="99"/>
      <c r="C3108" s="4"/>
      <c r="D3108" s="14"/>
      <c r="E3108" s="14"/>
      <c r="F3108" s="14"/>
      <c r="G3108" s="82"/>
      <c r="H3108" s="107" t="str">
        <f>IF(B3108&lt;&gt;"",IF(OR(O3108=0,O3108=999),"",SUMIFS($E$2:E3108,$A$2:A3108,A3108)-SUMIFS($F$2:F3108,$A$2:A3108,A3108)),"")</f>
        <v/>
      </c>
      <c r="I3108" s="109" t="str">
        <f t="shared" si="146"/>
        <v/>
      </c>
      <c r="J3108" s="113"/>
      <c r="K3108" s="90"/>
      <c r="L3108" s="73"/>
      <c r="M3108" s="69" t="str">
        <f>IF(C3108&lt;&gt;"",DailyLog!$S$3,"")</f>
        <v/>
      </c>
      <c r="N3108" s="56" t="str">
        <f t="shared" si="145"/>
        <v/>
      </c>
      <c r="O3108" s="53" t="str">
        <f>IF($B3108&lt;&gt;"",IF(ISNUMBER(_xlfn.XMATCH($B3108,Language!$A$6:$E$6)),0,IF(ISNUMBER(_xlfn.XMATCH($B3108,Language!$A$29:$E$29)),'Lista de Prestatarios'!$B$3,VLOOKUP(B3108,'Lista de Prestatarios'!$A$2:$B$500,2,FALSE))),"")</f>
        <v/>
      </c>
      <c r="P3108" s="58" t="str">
        <f>IF(B3108&lt;&gt;"",IF(OR(D3108&gt;0,G3108&gt;0),COUNTIF($B$2:B3108,B3108),COUNTIFS($B$2:B3108,B3108,$E$2:E3108,"&gt;0")),"")</f>
        <v/>
      </c>
    </row>
    <row r="3109" spans="1:16" x14ac:dyDescent="0.35">
      <c r="A3109" s="51" t="str">
        <f t="shared" si="144"/>
        <v/>
      </c>
      <c r="B3109" s="99"/>
      <c r="C3109" s="4"/>
      <c r="D3109" s="14"/>
      <c r="E3109" s="14"/>
      <c r="F3109" s="14"/>
      <c r="G3109" s="82"/>
      <c r="H3109" s="107" t="str">
        <f>IF(B3109&lt;&gt;"",IF(OR(O3109=0,O3109=999),"",SUMIFS($E$2:E3109,$A$2:A3109,A3109)-SUMIFS($F$2:F3109,$A$2:A3109,A3109)),"")</f>
        <v/>
      </c>
      <c r="I3109" s="109" t="str">
        <f t="shared" si="146"/>
        <v/>
      </c>
      <c r="J3109" s="113"/>
      <c r="K3109" s="90"/>
      <c r="L3109" s="73"/>
      <c r="M3109" s="69" t="str">
        <f>IF(C3109&lt;&gt;"",DailyLog!$S$3,"")</f>
        <v/>
      </c>
      <c r="N3109" s="56" t="str">
        <f t="shared" si="145"/>
        <v/>
      </c>
      <c r="O3109" s="53" t="str">
        <f>IF($B3109&lt;&gt;"",IF(ISNUMBER(_xlfn.XMATCH($B3109,Language!$A$6:$E$6)),0,IF(ISNUMBER(_xlfn.XMATCH($B3109,Language!$A$29:$E$29)),'Lista de Prestatarios'!$B$3,VLOOKUP(B3109,'Lista de Prestatarios'!$A$2:$B$500,2,FALSE))),"")</f>
        <v/>
      </c>
      <c r="P3109" s="58" t="str">
        <f>IF(B3109&lt;&gt;"",IF(OR(D3109&gt;0,G3109&gt;0),COUNTIF($B$2:B3109,B3109),COUNTIFS($B$2:B3109,B3109,$E$2:E3109,"&gt;0")),"")</f>
        <v/>
      </c>
    </row>
    <row r="3110" spans="1:16" x14ac:dyDescent="0.35">
      <c r="A3110" s="51" t="str">
        <f t="shared" si="144"/>
        <v/>
      </c>
      <c r="B3110" s="99"/>
      <c r="C3110" s="4"/>
      <c r="D3110" s="14"/>
      <c r="E3110" s="14"/>
      <c r="F3110" s="14"/>
      <c r="G3110" s="82"/>
      <c r="H3110" s="107" t="str">
        <f>IF(B3110&lt;&gt;"",IF(OR(O3110=0,O3110=999),"",SUMIFS($E$2:E3110,$A$2:A3110,A3110)-SUMIFS($F$2:F3110,$A$2:A3110,A3110)),"")</f>
        <v/>
      </c>
      <c r="I3110" s="109" t="str">
        <f t="shared" si="146"/>
        <v/>
      </c>
      <c r="J3110" s="113"/>
      <c r="K3110" s="90"/>
      <c r="L3110" s="73"/>
      <c r="M3110" s="69" t="str">
        <f>IF(C3110&lt;&gt;"",DailyLog!$S$3,"")</f>
        <v/>
      </c>
      <c r="N3110" s="56" t="str">
        <f t="shared" si="145"/>
        <v/>
      </c>
      <c r="O3110" s="53" t="str">
        <f>IF($B3110&lt;&gt;"",IF(ISNUMBER(_xlfn.XMATCH($B3110,Language!$A$6:$E$6)),0,IF(ISNUMBER(_xlfn.XMATCH($B3110,Language!$A$29:$E$29)),'Lista de Prestatarios'!$B$3,VLOOKUP(B3110,'Lista de Prestatarios'!$A$2:$B$500,2,FALSE))),"")</f>
        <v/>
      </c>
      <c r="P3110" s="58" t="str">
        <f>IF(B3110&lt;&gt;"",IF(OR(D3110&gt;0,G3110&gt;0),COUNTIF($B$2:B3110,B3110),COUNTIFS($B$2:B3110,B3110,$E$2:E3110,"&gt;0")),"")</f>
        <v/>
      </c>
    </row>
    <row r="3111" spans="1:16" x14ac:dyDescent="0.35">
      <c r="A3111" s="51" t="str">
        <f t="shared" si="144"/>
        <v/>
      </c>
      <c r="B3111" s="99"/>
      <c r="C3111" s="4"/>
      <c r="D3111" s="14"/>
      <c r="E3111" s="14"/>
      <c r="F3111" s="14"/>
      <c r="G3111" s="82"/>
      <c r="H3111" s="107" t="str">
        <f>IF(B3111&lt;&gt;"",IF(OR(O3111=0,O3111=999),"",SUMIFS($E$2:E3111,$A$2:A3111,A3111)-SUMIFS($F$2:F3111,$A$2:A3111,A3111)),"")</f>
        <v/>
      </c>
      <c r="I3111" s="109" t="str">
        <f t="shared" si="146"/>
        <v/>
      </c>
      <c r="J3111" s="113"/>
      <c r="K3111" s="90"/>
      <c r="L3111" s="73"/>
      <c r="M3111" s="69" t="str">
        <f>IF(C3111&lt;&gt;"",DailyLog!$S$3,"")</f>
        <v/>
      </c>
      <c r="N3111" s="56" t="str">
        <f t="shared" si="145"/>
        <v/>
      </c>
      <c r="O3111" s="53" t="str">
        <f>IF($B3111&lt;&gt;"",IF(ISNUMBER(_xlfn.XMATCH($B3111,Language!$A$6:$E$6)),0,IF(ISNUMBER(_xlfn.XMATCH($B3111,Language!$A$29:$E$29)),'Lista de Prestatarios'!$B$3,VLOOKUP(B3111,'Lista de Prestatarios'!$A$2:$B$500,2,FALSE))),"")</f>
        <v/>
      </c>
      <c r="P3111" s="58" t="str">
        <f>IF(B3111&lt;&gt;"",IF(OR(D3111&gt;0,G3111&gt;0),COUNTIF($B$2:B3111,B3111),COUNTIFS($B$2:B3111,B3111,$E$2:E3111,"&gt;0")),"")</f>
        <v/>
      </c>
    </row>
    <row r="3112" spans="1:16" x14ac:dyDescent="0.35">
      <c r="A3112" s="51" t="str">
        <f t="shared" si="144"/>
        <v/>
      </c>
      <c r="B3112" s="99"/>
      <c r="C3112" s="4"/>
      <c r="D3112" s="14"/>
      <c r="E3112" s="14"/>
      <c r="F3112" s="14"/>
      <c r="G3112" s="82"/>
      <c r="H3112" s="107" t="str">
        <f>IF(B3112&lt;&gt;"",IF(OR(O3112=0,O3112=999),"",SUMIFS($E$2:E3112,$A$2:A3112,A3112)-SUMIFS($F$2:F3112,$A$2:A3112,A3112)),"")</f>
        <v/>
      </c>
      <c r="I3112" s="109" t="str">
        <f t="shared" si="146"/>
        <v/>
      </c>
      <c r="J3112" s="113"/>
      <c r="K3112" s="90"/>
      <c r="L3112" s="73"/>
      <c r="M3112" s="69" t="str">
        <f>IF(C3112&lt;&gt;"",DailyLog!$S$3,"")</f>
        <v/>
      </c>
      <c r="N3112" s="56" t="str">
        <f t="shared" si="145"/>
        <v/>
      </c>
      <c r="O3112" s="53" t="str">
        <f>IF($B3112&lt;&gt;"",IF(ISNUMBER(_xlfn.XMATCH($B3112,Language!$A$6:$E$6)),0,IF(ISNUMBER(_xlfn.XMATCH($B3112,Language!$A$29:$E$29)),'Lista de Prestatarios'!$B$3,VLOOKUP(B3112,'Lista de Prestatarios'!$A$2:$B$500,2,FALSE))),"")</f>
        <v/>
      </c>
      <c r="P3112" s="58" t="str">
        <f>IF(B3112&lt;&gt;"",IF(OR(D3112&gt;0,G3112&gt;0),COUNTIF($B$2:B3112,B3112),COUNTIFS($B$2:B3112,B3112,$E$2:E3112,"&gt;0")),"")</f>
        <v/>
      </c>
    </row>
    <row r="3113" spans="1:16" x14ac:dyDescent="0.35">
      <c r="A3113" s="51" t="str">
        <f t="shared" si="144"/>
        <v/>
      </c>
      <c r="B3113" s="99"/>
      <c r="C3113" s="4"/>
      <c r="D3113" s="14"/>
      <c r="E3113" s="14"/>
      <c r="F3113" s="14"/>
      <c r="G3113" s="82"/>
      <c r="H3113" s="107" t="str">
        <f>IF(B3113&lt;&gt;"",IF(OR(O3113=0,O3113=999),"",SUMIFS($E$2:E3113,$A$2:A3113,A3113)-SUMIFS($F$2:F3113,$A$2:A3113,A3113)),"")</f>
        <v/>
      </c>
      <c r="I3113" s="109" t="str">
        <f t="shared" si="146"/>
        <v/>
      </c>
      <c r="J3113" s="113"/>
      <c r="K3113" s="90"/>
      <c r="L3113" s="73"/>
      <c r="M3113" s="69" t="str">
        <f>IF(C3113&lt;&gt;"",DailyLog!$S$3,"")</f>
        <v/>
      </c>
      <c r="N3113" s="56" t="str">
        <f t="shared" si="145"/>
        <v/>
      </c>
      <c r="O3113" s="53" t="str">
        <f>IF($B3113&lt;&gt;"",IF(ISNUMBER(_xlfn.XMATCH($B3113,Language!$A$6:$E$6)),0,IF(ISNUMBER(_xlfn.XMATCH($B3113,Language!$A$29:$E$29)),'Lista de Prestatarios'!$B$3,VLOOKUP(B3113,'Lista de Prestatarios'!$A$2:$B$500,2,FALSE))),"")</f>
        <v/>
      </c>
      <c r="P3113" s="58" t="str">
        <f>IF(B3113&lt;&gt;"",IF(OR(D3113&gt;0,G3113&gt;0),COUNTIF($B$2:B3113,B3113),COUNTIFS($B$2:B3113,B3113,$E$2:E3113,"&gt;0")),"")</f>
        <v/>
      </c>
    </row>
    <row r="3114" spans="1:16" x14ac:dyDescent="0.35">
      <c r="A3114" s="51" t="str">
        <f t="shared" si="144"/>
        <v/>
      </c>
      <c r="B3114" s="99"/>
      <c r="C3114" s="4"/>
      <c r="D3114" s="14"/>
      <c r="E3114" s="14"/>
      <c r="F3114" s="14"/>
      <c r="G3114" s="82"/>
      <c r="H3114" s="107" t="str">
        <f>IF(B3114&lt;&gt;"",IF(OR(O3114=0,O3114=999),"",SUMIFS($E$2:E3114,$A$2:A3114,A3114)-SUMIFS($F$2:F3114,$A$2:A3114,A3114)),"")</f>
        <v/>
      </c>
      <c r="I3114" s="109" t="str">
        <f t="shared" si="146"/>
        <v/>
      </c>
      <c r="J3114" s="113"/>
      <c r="K3114" s="90"/>
      <c r="L3114" s="73"/>
      <c r="M3114" s="69" t="str">
        <f>IF(C3114&lt;&gt;"",DailyLog!$S$3,"")</f>
        <v/>
      </c>
      <c r="N3114" s="56" t="str">
        <f t="shared" si="145"/>
        <v/>
      </c>
      <c r="O3114" s="53" t="str">
        <f>IF($B3114&lt;&gt;"",IF(ISNUMBER(_xlfn.XMATCH($B3114,Language!$A$6:$E$6)),0,IF(ISNUMBER(_xlfn.XMATCH($B3114,Language!$A$29:$E$29)),'Lista de Prestatarios'!$B$3,VLOOKUP(B3114,'Lista de Prestatarios'!$A$2:$B$500,2,FALSE))),"")</f>
        <v/>
      </c>
      <c r="P3114" s="58" t="str">
        <f>IF(B3114&lt;&gt;"",IF(OR(D3114&gt;0,G3114&gt;0),COUNTIF($B$2:B3114,B3114),COUNTIFS($B$2:B3114,B3114,$E$2:E3114,"&gt;0")),"")</f>
        <v/>
      </c>
    </row>
    <row r="3115" spans="1:16" x14ac:dyDescent="0.35">
      <c r="A3115" s="51" t="str">
        <f t="shared" si="144"/>
        <v/>
      </c>
      <c r="B3115" s="99"/>
      <c r="C3115" s="4"/>
      <c r="D3115" s="14"/>
      <c r="E3115" s="14"/>
      <c r="F3115" s="14"/>
      <c r="G3115" s="82"/>
      <c r="H3115" s="107" t="str">
        <f>IF(B3115&lt;&gt;"",IF(OR(O3115=0,O3115=999),"",SUMIFS($E$2:E3115,$A$2:A3115,A3115)-SUMIFS($F$2:F3115,$A$2:A3115,A3115)),"")</f>
        <v/>
      </c>
      <c r="I3115" s="109" t="str">
        <f t="shared" si="146"/>
        <v/>
      </c>
      <c r="J3115" s="113"/>
      <c r="K3115" s="90"/>
      <c r="L3115" s="73"/>
      <c r="M3115" s="69" t="str">
        <f>IF(C3115&lt;&gt;"",DailyLog!$S$3,"")</f>
        <v/>
      </c>
      <c r="N3115" s="56" t="str">
        <f t="shared" si="145"/>
        <v/>
      </c>
      <c r="O3115" s="53" t="str">
        <f>IF($B3115&lt;&gt;"",IF(ISNUMBER(_xlfn.XMATCH($B3115,Language!$A$6:$E$6)),0,IF(ISNUMBER(_xlfn.XMATCH($B3115,Language!$A$29:$E$29)),'Lista de Prestatarios'!$B$3,VLOOKUP(B3115,'Lista de Prestatarios'!$A$2:$B$500,2,FALSE))),"")</f>
        <v/>
      </c>
      <c r="P3115" s="58" t="str">
        <f>IF(B3115&lt;&gt;"",IF(OR(D3115&gt;0,G3115&gt;0),COUNTIF($B$2:B3115,B3115),COUNTIFS($B$2:B3115,B3115,$E$2:E3115,"&gt;0")),"")</f>
        <v/>
      </c>
    </row>
    <row r="3116" spans="1:16" x14ac:dyDescent="0.35">
      <c r="A3116" s="51" t="str">
        <f t="shared" si="144"/>
        <v/>
      </c>
      <c r="B3116" s="99"/>
      <c r="C3116" s="4"/>
      <c r="D3116" s="14"/>
      <c r="E3116" s="14"/>
      <c r="F3116" s="14"/>
      <c r="G3116" s="82"/>
      <c r="H3116" s="107" t="str">
        <f>IF(B3116&lt;&gt;"",IF(OR(O3116=0,O3116=999),"",SUMIFS($E$2:E3116,$A$2:A3116,A3116)-SUMIFS($F$2:F3116,$A$2:A3116,A3116)),"")</f>
        <v/>
      </c>
      <c r="I3116" s="109" t="str">
        <f t="shared" si="146"/>
        <v/>
      </c>
      <c r="J3116" s="113"/>
      <c r="K3116" s="90"/>
      <c r="L3116" s="73"/>
      <c r="M3116" s="69" t="str">
        <f>IF(C3116&lt;&gt;"",DailyLog!$S$3,"")</f>
        <v/>
      </c>
      <c r="N3116" s="56" t="str">
        <f t="shared" si="145"/>
        <v/>
      </c>
      <c r="O3116" s="53" t="str">
        <f>IF($B3116&lt;&gt;"",IF(ISNUMBER(_xlfn.XMATCH($B3116,Language!$A$6:$E$6)),0,IF(ISNUMBER(_xlfn.XMATCH($B3116,Language!$A$29:$E$29)),'Lista de Prestatarios'!$B$3,VLOOKUP(B3116,'Lista de Prestatarios'!$A$2:$B$500,2,FALSE))),"")</f>
        <v/>
      </c>
      <c r="P3116" s="58" t="str">
        <f>IF(B3116&lt;&gt;"",IF(OR(D3116&gt;0,G3116&gt;0),COUNTIF($B$2:B3116,B3116),COUNTIFS($B$2:B3116,B3116,$E$2:E3116,"&gt;0")),"")</f>
        <v/>
      </c>
    </row>
    <row r="3117" spans="1:16" x14ac:dyDescent="0.35">
      <c r="A3117" s="51" t="str">
        <f t="shared" si="144"/>
        <v/>
      </c>
      <c r="B3117" s="99"/>
      <c r="C3117" s="4"/>
      <c r="D3117" s="14"/>
      <c r="E3117" s="14"/>
      <c r="F3117" s="14"/>
      <c r="G3117" s="82"/>
      <c r="H3117" s="107" t="str">
        <f>IF(B3117&lt;&gt;"",IF(OR(O3117=0,O3117=999),"",SUMIFS($E$2:E3117,$A$2:A3117,A3117)-SUMIFS($F$2:F3117,$A$2:A3117,A3117)),"")</f>
        <v/>
      </c>
      <c r="I3117" s="109" t="str">
        <f t="shared" si="146"/>
        <v/>
      </c>
      <c r="J3117" s="113"/>
      <c r="K3117" s="90"/>
      <c r="L3117" s="73"/>
      <c r="M3117" s="69" t="str">
        <f>IF(C3117&lt;&gt;"",DailyLog!$S$3,"")</f>
        <v/>
      </c>
      <c r="N3117" s="56" t="str">
        <f t="shared" si="145"/>
        <v/>
      </c>
      <c r="O3117" s="53" t="str">
        <f>IF($B3117&lt;&gt;"",IF(ISNUMBER(_xlfn.XMATCH($B3117,Language!$A$6:$E$6)),0,IF(ISNUMBER(_xlfn.XMATCH($B3117,Language!$A$29:$E$29)),'Lista de Prestatarios'!$B$3,VLOOKUP(B3117,'Lista de Prestatarios'!$A$2:$B$500,2,FALSE))),"")</f>
        <v/>
      </c>
      <c r="P3117" s="58" t="str">
        <f>IF(B3117&lt;&gt;"",IF(OR(D3117&gt;0,G3117&gt;0),COUNTIF($B$2:B3117,B3117),COUNTIFS($B$2:B3117,B3117,$E$2:E3117,"&gt;0")),"")</f>
        <v/>
      </c>
    </row>
    <row r="3118" spans="1:16" x14ac:dyDescent="0.35">
      <c r="A3118" s="51" t="str">
        <f t="shared" si="144"/>
        <v/>
      </c>
      <c r="B3118" s="99"/>
      <c r="C3118" s="4"/>
      <c r="D3118" s="14"/>
      <c r="E3118" s="14"/>
      <c r="F3118" s="14"/>
      <c r="G3118" s="82"/>
      <c r="H3118" s="107" t="str">
        <f>IF(B3118&lt;&gt;"",IF(OR(O3118=0,O3118=999),"",SUMIFS($E$2:E3118,$A$2:A3118,A3118)-SUMIFS($F$2:F3118,$A$2:A3118,A3118)),"")</f>
        <v/>
      </c>
      <c r="I3118" s="109" t="str">
        <f t="shared" si="146"/>
        <v/>
      </c>
      <c r="J3118" s="113"/>
      <c r="K3118" s="90"/>
      <c r="L3118" s="73"/>
      <c r="M3118" s="69" t="str">
        <f>IF(C3118&lt;&gt;"",DailyLog!$S$3,"")</f>
        <v/>
      </c>
      <c r="N3118" s="56" t="str">
        <f t="shared" si="145"/>
        <v/>
      </c>
      <c r="O3118" s="53" t="str">
        <f>IF($B3118&lt;&gt;"",IF(ISNUMBER(_xlfn.XMATCH($B3118,Language!$A$6:$E$6)),0,IF(ISNUMBER(_xlfn.XMATCH($B3118,Language!$A$29:$E$29)),'Lista de Prestatarios'!$B$3,VLOOKUP(B3118,'Lista de Prestatarios'!$A$2:$B$500,2,FALSE))),"")</f>
        <v/>
      </c>
      <c r="P3118" s="58" t="str">
        <f>IF(B3118&lt;&gt;"",IF(OR(D3118&gt;0,G3118&gt;0),COUNTIF($B$2:B3118,B3118),COUNTIFS($B$2:B3118,B3118,$E$2:E3118,"&gt;0")),"")</f>
        <v/>
      </c>
    </row>
    <row r="3119" spans="1:16" x14ac:dyDescent="0.35">
      <c r="A3119" s="51" t="str">
        <f t="shared" si="144"/>
        <v/>
      </c>
      <c r="B3119" s="99"/>
      <c r="C3119" s="4"/>
      <c r="D3119" s="14"/>
      <c r="E3119" s="14"/>
      <c r="F3119" s="14"/>
      <c r="G3119" s="82"/>
      <c r="H3119" s="107" t="str">
        <f>IF(B3119&lt;&gt;"",IF(OR(O3119=0,O3119=999),"",SUMIFS($E$2:E3119,$A$2:A3119,A3119)-SUMIFS($F$2:F3119,$A$2:A3119,A3119)),"")</f>
        <v/>
      </c>
      <c r="I3119" s="109" t="str">
        <f t="shared" si="146"/>
        <v/>
      </c>
      <c r="J3119" s="113"/>
      <c r="K3119" s="90"/>
      <c r="L3119" s="73"/>
      <c r="M3119" s="69" t="str">
        <f>IF(C3119&lt;&gt;"",DailyLog!$S$3,"")</f>
        <v/>
      </c>
      <c r="N3119" s="56" t="str">
        <f t="shared" si="145"/>
        <v/>
      </c>
      <c r="O3119" s="53" t="str">
        <f>IF($B3119&lt;&gt;"",IF(ISNUMBER(_xlfn.XMATCH($B3119,Language!$A$6:$E$6)),0,IF(ISNUMBER(_xlfn.XMATCH($B3119,Language!$A$29:$E$29)),'Lista de Prestatarios'!$B$3,VLOOKUP(B3119,'Lista de Prestatarios'!$A$2:$B$500,2,FALSE))),"")</f>
        <v/>
      </c>
      <c r="P3119" s="58" t="str">
        <f>IF(B3119&lt;&gt;"",IF(OR(D3119&gt;0,G3119&gt;0),COUNTIF($B$2:B3119,B3119),COUNTIFS($B$2:B3119,B3119,$E$2:E3119,"&gt;0")),"")</f>
        <v/>
      </c>
    </row>
    <row r="3120" spans="1:16" x14ac:dyDescent="0.35">
      <c r="A3120" s="51" t="str">
        <f t="shared" si="144"/>
        <v/>
      </c>
      <c r="B3120" s="99"/>
      <c r="C3120" s="4"/>
      <c r="D3120" s="14"/>
      <c r="E3120" s="14"/>
      <c r="F3120" s="14"/>
      <c r="G3120" s="82"/>
      <c r="H3120" s="107" t="str">
        <f>IF(B3120&lt;&gt;"",IF(OR(O3120=0,O3120=999),"",SUMIFS($E$2:E3120,$A$2:A3120,A3120)-SUMIFS($F$2:F3120,$A$2:A3120,A3120)),"")</f>
        <v/>
      </c>
      <c r="I3120" s="109" t="str">
        <f t="shared" si="146"/>
        <v/>
      </c>
      <c r="J3120" s="113"/>
      <c r="K3120" s="90"/>
      <c r="L3120" s="73"/>
      <c r="M3120" s="69" t="str">
        <f>IF(C3120&lt;&gt;"",DailyLog!$S$3,"")</f>
        <v/>
      </c>
      <c r="N3120" s="56" t="str">
        <f t="shared" si="145"/>
        <v/>
      </c>
      <c r="O3120" s="53" t="str">
        <f>IF($B3120&lt;&gt;"",IF(ISNUMBER(_xlfn.XMATCH($B3120,Language!$A$6:$E$6)),0,IF(ISNUMBER(_xlfn.XMATCH($B3120,Language!$A$29:$E$29)),'Lista de Prestatarios'!$B$3,VLOOKUP(B3120,'Lista de Prestatarios'!$A$2:$B$500,2,FALSE))),"")</f>
        <v/>
      </c>
      <c r="P3120" s="58" t="str">
        <f>IF(B3120&lt;&gt;"",IF(OR(D3120&gt;0,G3120&gt;0),COUNTIF($B$2:B3120,B3120),COUNTIFS($B$2:B3120,B3120,$E$2:E3120,"&gt;0")),"")</f>
        <v/>
      </c>
    </row>
    <row r="3121" spans="1:16" x14ac:dyDescent="0.35">
      <c r="A3121" s="51" t="str">
        <f t="shared" si="144"/>
        <v/>
      </c>
      <c r="B3121" s="99"/>
      <c r="C3121" s="4"/>
      <c r="D3121" s="14"/>
      <c r="E3121" s="14"/>
      <c r="F3121" s="14"/>
      <c r="G3121" s="82"/>
      <c r="H3121" s="107" t="str">
        <f>IF(B3121&lt;&gt;"",IF(OR(O3121=0,O3121=999),"",SUMIFS($E$2:E3121,$A$2:A3121,A3121)-SUMIFS($F$2:F3121,$A$2:A3121,A3121)),"")</f>
        <v/>
      </c>
      <c r="I3121" s="109" t="str">
        <f t="shared" si="146"/>
        <v/>
      </c>
      <c r="J3121" s="113"/>
      <c r="K3121" s="90"/>
      <c r="L3121" s="73"/>
      <c r="M3121" s="69" t="str">
        <f>IF(C3121&lt;&gt;"",DailyLog!$S$3,"")</f>
        <v/>
      </c>
      <c r="N3121" s="56" t="str">
        <f t="shared" si="145"/>
        <v/>
      </c>
      <c r="O3121" s="53" t="str">
        <f>IF($B3121&lt;&gt;"",IF(ISNUMBER(_xlfn.XMATCH($B3121,Language!$A$6:$E$6)),0,IF(ISNUMBER(_xlfn.XMATCH($B3121,Language!$A$29:$E$29)),'Lista de Prestatarios'!$B$3,VLOOKUP(B3121,'Lista de Prestatarios'!$A$2:$B$500,2,FALSE))),"")</f>
        <v/>
      </c>
      <c r="P3121" s="58" t="str">
        <f>IF(B3121&lt;&gt;"",IF(OR(D3121&gt;0,G3121&gt;0),COUNTIF($B$2:B3121,B3121),COUNTIFS($B$2:B3121,B3121,$E$2:E3121,"&gt;0")),"")</f>
        <v/>
      </c>
    </row>
    <row r="3122" spans="1:16" x14ac:dyDescent="0.35">
      <c r="A3122" s="51" t="str">
        <f t="shared" si="144"/>
        <v/>
      </c>
      <c r="B3122" s="99"/>
      <c r="C3122" s="4"/>
      <c r="D3122" s="14"/>
      <c r="E3122" s="14"/>
      <c r="F3122" s="14"/>
      <c r="G3122" s="82"/>
      <c r="H3122" s="107" t="str">
        <f>IF(B3122&lt;&gt;"",IF(OR(O3122=0,O3122=999),"",SUMIFS($E$2:E3122,$A$2:A3122,A3122)-SUMIFS($F$2:F3122,$A$2:A3122,A3122)),"")</f>
        <v/>
      </c>
      <c r="I3122" s="109" t="str">
        <f t="shared" si="146"/>
        <v/>
      </c>
      <c r="J3122" s="113"/>
      <c r="K3122" s="90"/>
      <c r="L3122" s="73"/>
      <c r="M3122" s="69" t="str">
        <f>IF(C3122&lt;&gt;"",DailyLog!$S$3,"")</f>
        <v/>
      </c>
      <c r="N3122" s="56" t="str">
        <f t="shared" si="145"/>
        <v/>
      </c>
      <c r="O3122" s="53" t="str">
        <f>IF($B3122&lt;&gt;"",IF(ISNUMBER(_xlfn.XMATCH($B3122,Language!$A$6:$E$6)),0,IF(ISNUMBER(_xlfn.XMATCH($B3122,Language!$A$29:$E$29)),'Lista de Prestatarios'!$B$3,VLOOKUP(B3122,'Lista de Prestatarios'!$A$2:$B$500,2,FALSE))),"")</f>
        <v/>
      </c>
      <c r="P3122" s="58" t="str">
        <f>IF(B3122&lt;&gt;"",IF(OR(D3122&gt;0,G3122&gt;0),COUNTIF($B$2:B3122,B3122),COUNTIFS($B$2:B3122,B3122,$E$2:E3122,"&gt;0")),"")</f>
        <v/>
      </c>
    </row>
    <row r="3123" spans="1:16" x14ac:dyDescent="0.35">
      <c r="A3123" s="51" t="str">
        <f t="shared" si="144"/>
        <v/>
      </c>
      <c r="B3123" s="99"/>
      <c r="C3123" s="4"/>
      <c r="D3123" s="14"/>
      <c r="E3123" s="14"/>
      <c r="F3123" s="14"/>
      <c r="G3123" s="82"/>
      <c r="H3123" s="107" t="str">
        <f>IF(B3123&lt;&gt;"",IF(OR(O3123=0,O3123=999),"",SUMIFS($E$2:E3123,$A$2:A3123,A3123)-SUMIFS($F$2:F3123,$A$2:A3123,A3123)),"")</f>
        <v/>
      </c>
      <c r="I3123" s="109" t="str">
        <f t="shared" si="146"/>
        <v/>
      </c>
      <c r="J3123" s="113"/>
      <c r="K3123" s="90"/>
      <c r="L3123" s="73"/>
      <c r="M3123" s="69" t="str">
        <f>IF(C3123&lt;&gt;"",DailyLog!$S$3,"")</f>
        <v/>
      </c>
      <c r="N3123" s="56" t="str">
        <f t="shared" si="145"/>
        <v/>
      </c>
      <c r="O3123" s="53" t="str">
        <f>IF($B3123&lt;&gt;"",IF(ISNUMBER(_xlfn.XMATCH($B3123,Language!$A$6:$E$6)),0,IF(ISNUMBER(_xlfn.XMATCH($B3123,Language!$A$29:$E$29)),'Lista de Prestatarios'!$B$3,VLOOKUP(B3123,'Lista de Prestatarios'!$A$2:$B$500,2,FALSE))),"")</f>
        <v/>
      </c>
      <c r="P3123" s="58" t="str">
        <f>IF(B3123&lt;&gt;"",IF(OR(D3123&gt;0,G3123&gt;0),COUNTIF($B$2:B3123,B3123),COUNTIFS($B$2:B3123,B3123,$E$2:E3123,"&gt;0")),"")</f>
        <v/>
      </c>
    </row>
    <row r="3124" spans="1:16" x14ac:dyDescent="0.35">
      <c r="A3124" s="51" t="str">
        <f t="shared" si="144"/>
        <v/>
      </c>
      <c r="B3124" s="99"/>
      <c r="C3124" s="4"/>
      <c r="D3124" s="14"/>
      <c r="E3124" s="14"/>
      <c r="F3124" s="14"/>
      <c r="G3124" s="82"/>
      <c r="H3124" s="107" t="str">
        <f>IF(B3124&lt;&gt;"",IF(OR(O3124=0,O3124=999),"",SUMIFS($E$2:E3124,$A$2:A3124,A3124)-SUMIFS($F$2:F3124,$A$2:A3124,A3124)),"")</f>
        <v/>
      </c>
      <c r="I3124" s="109" t="str">
        <f t="shared" si="146"/>
        <v/>
      </c>
      <c r="J3124" s="113"/>
      <c r="K3124" s="90"/>
      <c r="L3124" s="73"/>
      <c r="M3124" s="69" t="str">
        <f>IF(C3124&lt;&gt;"",DailyLog!$S$3,"")</f>
        <v/>
      </c>
      <c r="N3124" s="56" t="str">
        <f t="shared" si="145"/>
        <v/>
      </c>
      <c r="O3124" s="53" t="str">
        <f>IF($B3124&lt;&gt;"",IF(ISNUMBER(_xlfn.XMATCH($B3124,Language!$A$6:$E$6)),0,IF(ISNUMBER(_xlfn.XMATCH($B3124,Language!$A$29:$E$29)),'Lista de Prestatarios'!$B$3,VLOOKUP(B3124,'Lista de Prestatarios'!$A$2:$B$500,2,FALSE))),"")</f>
        <v/>
      </c>
      <c r="P3124" s="58" t="str">
        <f>IF(B3124&lt;&gt;"",IF(OR(D3124&gt;0,G3124&gt;0),COUNTIF($B$2:B3124,B3124),COUNTIFS($B$2:B3124,B3124,$E$2:E3124,"&gt;0")),"")</f>
        <v/>
      </c>
    </row>
    <row r="3125" spans="1:16" x14ac:dyDescent="0.35">
      <c r="A3125" s="51" t="str">
        <f t="shared" si="144"/>
        <v/>
      </c>
      <c r="B3125" s="99"/>
      <c r="C3125" s="4"/>
      <c r="D3125" s="14"/>
      <c r="E3125" s="14"/>
      <c r="F3125" s="14"/>
      <c r="G3125" s="82"/>
      <c r="H3125" s="107" t="str">
        <f>IF(B3125&lt;&gt;"",IF(OR(O3125=0,O3125=999),"",SUMIFS($E$2:E3125,$A$2:A3125,A3125)-SUMIFS($F$2:F3125,$A$2:A3125,A3125)),"")</f>
        <v/>
      </c>
      <c r="I3125" s="109" t="str">
        <f t="shared" si="146"/>
        <v/>
      </c>
      <c r="J3125" s="113"/>
      <c r="K3125" s="90"/>
      <c r="L3125" s="73"/>
      <c r="M3125" s="69" t="str">
        <f>IF(C3125&lt;&gt;"",DailyLog!$S$3,"")</f>
        <v/>
      </c>
      <c r="N3125" s="56" t="str">
        <f t="shared" si="145"/>
        <v/>
      </c>
      <c r="O3125" s="53" t="str">
        <f>IF($B3125&lt;&gt;"",IF(ISNUMBER(_xlfn.XMATCH($B3125,Language!$A$6:$E$6)),0,IF(ISNUMBER(_xlfn.XMATCH($B3125,Language!$A$29:$E$29)),'Lista de Prestatarios'!$B$3,VLOOKUP(B3125,'Lista de Prestatarios'!$A$2:$B$500,2,FALSE))),"")</f>
        <v/>
      </c>
      <c r="P3125" s="58" t="str">
        <f>IF(B3125&lt;&gt;"",IF(OR(D3125&gt;0,G3125&gt;0),COUNTIF($B$2:B3125,B3125),COUNTIFS($B$2:B3125,B3125,$E$2:E3125,"&gt;0")),"")</f>
        <v/>
      </c>
    </row>
    <row r="3126" spans="1:16" x14ac:dyDescent="0.35">
      <c r="A3126" s="51" t="str">
        <f t="shared" si="144"/>
        <v/>
      </c>
      <c r="B3126" s="99"/>
      <c r="C3126" s="4"/>
      <c r="D3126" s="14"/>
      <c r="E3126" s="14"/>
      <c r="F3126" s="14"/>
      <c r="G3126" s="82"/>
      <c r="H3126" s="107" t="str">
        <f>IF(B3126&lt;&gt;"",IF(OR(O3126=0,O3126=999),"",SUMIFS($E$2:E3126,$A$2:A3126,A3126)-SUMIFS($F$2:F3126,$A$2:A3126,A3126)),"")</f>
        <v/>
      </c>
      <c r="I3126" s="109" t="str">
        <f t="shared" si="146"/>
        <v/>
      </c>
      <c r="J3126" s="113"/>
      <c r="K3126" s="90"/>
      <c r="L3126" s="73"/>
      <c r="M3126" s="69" t="str">
        <f>IF(C3126&lt;&gt;"",DailyLog!$S$3,"")</f>
        <v/>
      </c>
      <c r="N3126" s="56" t="str">
        <f t="shared" si="145"/>
        <v/>
      </c>
      <c r="O3126" s="53" t="str">
        <f>IF($B3126&lt;&gt;"",IF(ISNUMBER(_xlfn.XMATCH($B3126,Language!$A$6:$E$6)),0,IF(ISNUMBER(_xlfn.XMATCH($B3126,Language!$A$29:$E$29)),'Lista de Prestatarios'!$B$3,VLOOKUP(B3126,'Lista de Prestatarios'!$A$2:$B$500,2,FALSE))),"")</f>
        <v/>
      </c>
      <c r="P3126" s="58" t="str">
        <f>IF(B3126&lt;&gt;"",IF(OR(D3126&gt;0,G3126&gt;0),COUNTIF($B$2:B3126,B3126),COUNTIFS($B$2:B3126,B3126,$E$2:E3126,"&gt;0")),"")</f>
        <v/>
      </c>
    </row>
    <row r="3127" spans="1:16" x14ac:dyDescent="0.35">
      <c r="A3127" s="51" t="str">
        <f t="shared" si="144"/>
        <v/>
      </c>
      <c r="B3127" s="99"/>
      <c r="C3127" s="4"/>
      <c r="D3127" s="14"/>
      <c r="E3127" s="14"/>
      <c r="F3127" s="14"/>
      <c r="G3127" s="82"/>
      <c r="H3127" s="107" t="str">
        <f>IF(B3127&lt;&gt;"",IF(OR(O3127=0,O3127=999),"",SUMIFS($E$2:E3127,$A$2:A3127,A3127)-SUMIFS($F$2:F3127,$A$2:A3127,A3127)),"")</f>
        <v/>
      </c>
      <c r="I3127" s="109" t="str">
        <f t="shared" si="146"/>
        <v/>
      </c>
      <c r="J3127" s="113"/>
      <c r="K3127" s="90"/>
      <c r="L3127" s="73"/>
      <c r="M3127" s="69" t="str">
        <f>IF(C3127&lt;&gt;"",DailyLog!$S$3,"")</f>
        <v/>
      </c>
      <c r="N3127" s="56" t="str">
        <f t="shared" si="145"/>
        <v/>
      </c>
      <c r="O3127" s="53" t="str">
        <f>IF($B3127&lt;&gt;"",IF(ISNUMBER(_xlfn.XMATCH($B3127,Language!$A$6:$E$6)),0,IF(ISNUMBER(_xlfn.XMATCH($B3127,Language!$A$29:$E$29)),'Lista de Prestatarios'!$B$3,VLOOKUP(B3127,'Lista de Prestatarios'!$A$2:$B$500,2,FALSE))),"")</f>
        <v/>
      </c>
      <c r="P3127" s="58" t="str">
        <f>IF(B3127&lt;&gt;"",IF(OR(D3127&gt;0,G3127&gt;0),COUNTIF($B$2:B3127,B3127),COUNTIFS($B$2:B3127,B3127,$E$2:E3127,"&gt;0")),"")</f>
        <v/>
      </c>
    </row>
    <row r="3128" spans="1:16" x14ac:dyDescent="0.35">
      <c r="A3128" s="51" t="str">
        <f t="shared" si="144"/>
        <v/>
      </c>
      <c r="B3128" s="99"/>
      <c r="C3128" s="4"/>
      <c r="D3128" s="14"/>
      <c r="E3128" s="14"/>
      <c r="F3128" s="14"/>
      <c r="G3128" s="82"/>
      <c r="H3128" s="107" t="str">
        <f>IF(B3128&lt;&gt;"",IF(OR(O3128=0,O3128=999),"",SUMIFS($E$2:E3128,$A$2:A3128,A3128)-SUMIFS($F$2:F3128,$A$2:A3128,A3128)),"")</f>
        <v/>
      </c>
      <c r="I3128" s="109" t="str">
        <f t="shared" si="146"/>
        <v/>
      </c>
      <c r="J3128" s="113"/>
      <c r="K3128" s="90"/>
      <c r="L3128" s="73"/>
      <c r="M3128" s="69" t="str">
        <f>IF(C3128&lt;&gt;"",DailyLog!$S$3,"")</f>
        <v/>
      </c>
      <c r="N3128" s="56" t="str">
        <f t="shared" si="145"/>
        <v/>
      </c>
      <c r="O3128" s="53" t="str">
        <f>IF($B3128&lt;&gt;"",IF(ISNUMBER(_xlfn.XMATCH($B3128,Language!$A$6:$E$6)),0,IF(ISNUMBER(_xlfn.XMATCH($B3128,Language!$A$29:$E$29)),'Lista de Prestatarios'!$B$3,VLOOKUP(B3128,'Lista de Prestatarios'!$A$2:$B$500,2,FALSE))),"")</f>
        <v/>
      </c>
      <c r="P3128" s="58" t="str">
        <f>IF(B3128&lt;&gt;"",IF(OR(D3128&gt;0,G3128&gt;0),COUNTIF($B$2:B3128,B3128),COUNTIFS($B$2:B3128,B3128,$E$2:E3128,"&gt;0")),"")</f>
        <v/>
      </c>
    </row>
    <row r="3129" spans="1:16" x14ac:dyDescent="0.35">
      <c r="A3129" s="51" t="str">
        <f t="shared" si="144"/>
        <v/>
      </c>
      <c r="B3129" s="99"/>
      <c r="C3129" s="4"/>
      <c r="D3129" s="14"/>
      <c r="E3129" s="14"/>
      <c r="F3129" s="14"/>
      <c r="G3129" s="82"/>
      <c r="H3129" s="107" t="str">
        <f>IF(B3129&lt;&gt;"",IF(OR(O3129=0,O3129=999),"",SUMIFS($E$2:E3129,$A$2:A3129,A3129)-SUMIFS($F$2:F3129,$A$2:A3129,A3129)),"")</f>
        <v/>
      </c>
      <c r="I3129" s="109" t="str">
        <f t="shared" si="146"/>
        <v/>
      </c>
      <c r="J3129" s="113"/>
      <c r="K3129" s="90"/>
      <c r="L3129" s="73"/>
      <c r="M3129" s="69" t="str">
        <f>IF(C3129&lt;&gt;"",DailyLog!$S$3,"")</f>
        <v/>
      </c>
      <c r="N3129" s="56" t="str">
        <f t="shared" si="145"/>
        <v/>
      </c>
      <c r="O3129" s="53" t="str">
        <f>IF($B3129&lt;&gt;"",IF(ISNUMBER(_xlfn.XMATCH($B3129,Language!$A$6:$E$6)),0,IF(ISNUMBER(_xlfn.XMATCH($B3129,Language!$A$29:$E$29)),'Lista de Prestatarios'!$B$3,VLOOKUP(B3129,'Lista de Prestatarios'!$A$2:$B$500,2,FALSE))),"")</f>
        <v/>
      </c>
      <c r="P3129" s="58" t="str">
        <f>IF(B3129&lt;&gt;"",IF(OR(D3129&gt;0,G3129&gt;0),COUNTIF($B$2:B3129,B3129),COUNTIFS($B$2:B3129,B3129,$E$2:E3129,"&gt;0")),"")</f>
        <v/>
      </c>
    </row>
    <row r="3130" spans="1:16" x14ac:dyDescent="0.35">
      <c r="A3130" s="51" t="str">
        <f t="shared" si="144"/>
        <v/>
      </c>
      <c r="B3130" s="99"/>
      <c r="C3130" s="4"/>
      <c r="D3130" s="14"/>
      <c r="E3130" s="14"/>
      <c r="F3130" s="14"/>
      <c r="G3130" s="82"/>
      <c r="H3130" s="107" t="str">
        <f>IF(B3130&lt;&gt;"",IF(OR(O3130=0,O3130=999),"",SUMIFS($E$2:E3130,$A$2:A3130,A3130)-SUMIFS($F$2:F3130,$A$2:A3130,A3130)),"")</f>
        <v/>
      </c>
      <c r="I3130" s="109" t="str">
        <f t="shared" si="146"/>
        <v/>
      </c>
      <c r="J3130" s="113"/>
      <c r="K3130" s="90"/>
      <c r="L3130" s="73"/>
      <c r="M3130" s="69" t="str">
        <f>IF(C3130&lt;&gt;"",DailyLog!$S$3,"")</f>
        <v/>
      </c>
      <c r="N3130" s="56" t="str">
        <f t="shared" si="145"/>
        <v/>
      </c>
      <c r="O3130" s="53" t="str">
        <f>IF($B3130&lt;&gt;"",IF(ISNUMBER(_xlfn.XMATCH($B3130,Language!$A$6:$E$6)),0,IF(ISNUMBER(_xlfn.XMATCH($B3130,Language!$A$29:$E$29)),'Lista de Prestatarios'!$B$3,VLOOKUP(B3130,'Lista de Prestatarios'!$A$2:$B$500,2,FALSE))),"")</f>
        <v/>
      </c>
      <c r="P3130" s="58" t="str">
        <f>IF(B3130&lt;&gt;"",IF(OR(D3130&gt;0,G3130&gt;0),COUNTIF($B$2:B3130,B3130),COUNTIFS($B$2:B3130,B3130,$E$2:E3130,"&gt;0")),"")</f>
        <v/>
      </c>
    </row>
    <row r="3131" spans="1:16" x14ac:dyDescent="0.35">
      <c r="A3131" s="51" t="str">
        <f t="shared" si="144"/>
        <v/>
      </c>
      <c r="B3131" s="99"/>
      <c r="C3131" s="4"/>
      <c r="D3131" s="14"/>
      <c r="E3131" s="14"/>
      <c r="F3131" s="14"/>
      <c r="G3131" s="82"/>
      <c r="H3131" s="107" t="str">
        <f>IF(B3131&lt;&gt;"",IF(OR(O3131=0,O3131=999),"",SUMIFS($E$2:E3131,$A$2:A3131,A3131)-SUMIFS($F$2:F3131,$A$2:A3131,A3131)),"")</f>
        <v/>
      </c>
      <c r="I3131" s="109" t="str">
        <f t="shared" si="146"/>
        <v/>
      </c>
      <c r="J3131" s="113"/>
      <c r="K3131" s="90"/>
      <c r="L3131" s="73"/>
      <c r="M3131" s="69" t="str">
        <f>IF(C3131&lt;&gt;"",DailyLog!$S$3,"")</f>
        <v/>
      </c>
      <c r="N3131" s="56" t="str">
        <f t="shared" si="145"/>
        <v/>
      </c>
      <c r="O3131" s="53" t="str">
        <f>IF($B3131&lt;&gt;"",IF(ISNUMBER(_xlfn.XMATCH($B3131,Language!$A$6:$E$6)),0,IF(ISNUMBER(_xlfn.XMATCH($B3131,Language!$A$29:$E$29)),'Lista de Prestatarios'!$B$3,VLOOKUP(B3131,'Lista de Prestatarios'!$A$2:$B$500,2,FALSE))),"")</f>
        <v/>
      </c>
      <c r="P3131" s="58" t="str">
        <f>IF(B3131&lt;&gt;"",IF(OR(D3131&gt;0,G3131&gt;0),COUNTIF($B$2:B3131,B3131),COUNTIFS($B$2:B3131,B3131,$E$2:E3131,"&gt;0")),"")</f>
        <v/>
      </c>
    </row>
    <row r="3132" spans="1:16" x14ac:dyDescent="0.35">
      <c r="A3132" s="51" t="str">
        <f t="shared" si="144"/>
        <v/>
      </c>
      <c r="B3132" s="99"/>
      <c r="C3132" s="4"/>
      <c r="D3132" s="14"/>
      <c r="E3132" s="14"/>
      <c r="F3132" s="14"/>
      <c r="G3132" s="82"/>
      <c r="H3132" s="107" t="str">
        <f>IF(B3132&lt;&gt;"",IF(OR(O3132=0,O3132=999),"",SUMIFS($E$2:E3132,$A$2:A3132,A3132)-SUMIFS($F$2:F3132,$A$2:A3132,A3132)),"")</f>
        <v/>
      </c>
      <c r="I3132" s="109" t="str">
        <f t="shared" si="146"/>
        <v/>
      </c>
      <c r="J3132" s="113"/>
      <c r="K3132" s="90"/>
      <c r="L3132" s="73"/>
      <c r="M3132" s="69" t="str">
        <f>IF(C3132&lt;&gt;"",DailyLog!$S$3,"")</f>
        <v/>
      </c>
      <c r="N3132" s="56" t="str">
        <f t="shared" si="145"/>
        <v/>
      </c>
      <c r="O3132" s="53" t="str">
        <f>IF($B3132&lt;&gt;"",IF(ISNUMBER(_xlfn.XMATCH($B3132,Language!$A$6:$E$6)),0,IF(ISNUMBER(_xlfn.XMATCH($B3132,Language!$A$29:$E$29)),'Lista de Prestatarios'!$B$3,VLOOKUP(B3132,'Lista de Prestatarios'!$A$2:$B$500,2,FALSE))),"")</f>
        <v/>
      </c>
      <c r="P3132" s="58" t="str">
        <f>IF(B3132&lt;&gt;"",IF(OR(D3132&gt;0,G3132&gt;0),COUNTIF($B$2:B3132,B3132),COUNTIFS($B$2:B3132,B3132,$E$2:E3132,"&gt;0")),"")</f>
        <v/>
      </c>
    </row>
    <row r="3133" spans="1:16" x14ac:dyDescent="0.35">
      <c r="A3133" s="51" t="str">
        <f t="shared" si="144"/>
        <v/>
      </c>
      <c r="B3133" s="99"/>
      <c r="C3133" s="4"/>
      <c r="D3133" s="14"/>
      <c r="E3133" s="14"/>
      <c r="F3133" s="14"/>
      <c r="G3133" s="82"/>
      <c r="H3133" s="107" t="str">
        <f>IF(B3133&lt;&gt;"",IF(OR(O3133=0,O3133=999),"",SUMIFS($E$2:E3133,$A$2:A3133,A3133)-SUMIFS($F$2:F3133,$A$2:A3133,A3133)),"")</f>
        <v/>
      </c>
      <c r="I3133" s="109" t="str">
        <f t="shared" si="146"/>
        <v/>
      </c>
      <c r="J3133" s="113"/>
      <c r="K3133" s="90"/>
      <c r="L3133" s="73"/>
      <c r="M3133" s="69" t="str">
        <f>IF(C3133&lt;&gt;"",DailyLog!$S$3,"")</f>
        <v/>
      </c>
      <c r="N3133" s="56" t="str">
        <f t="shared" si="145"/>
        <v/>
      </c>
      <c r="O3133" s="53" t="str">
        <f>IF($B3133&lt;&gt;"",IF(ISNUMBER(_xlfn.XMATCH($B3133,Language!$A$6:$E$6)),0,IF(ISNUMBER(_xlfn.XMATCH($B3133,Language!$A$29:$E$29)),'Lista de Prestatarios'!$B$3,VLOOKUP(B3133,'Lista de Prestatarios'!$A$2:$B$500,2,FALSE))),"")</f>
        <v/>
      </c>
      <c r="P3133" s="58" t="str">
        <f>IF(B3133&lt;&gt;"",IF(OR(D3133&gt;0,G3133&gt;0),COUNTIF($B$2:B3133,B3133),COUNTIFS($B$2:B3133,B3133,$E$2:E3133,"&gt;0")),"")</f>
        <v/>
      </c>
    </row>
    <row r="3134" spans="1:16" x14ac:dyDescent="0.35">
      <c r="A3134" s="51" t="str">
        <f t="shared" si="144"/>
        <v/>
      </c>
      <c r="B3134" s="99"/>
      <c r="C3134" s="4"/>
      <c r="D3134" s="14"/>
      <c r="E3134" s="14"/>
      <c r="F3134" s="14"/>
      <c r="G3134" s="82"/>
      <c r="H3134" s="107" t="str">
        <f>IF(B3134&lt;&gt;"",IF(OR(O3134=0,O3134=999),"",SUMIFS($E$2:E3134,$A$2:A3134,A3134)-SUMIFS($F$2:F3134,$A$2:A3134,A3134)),"")</f>
        <v/>
      </c>
      <c r="I3134" s="109" t="str">
        <f t="shared" si="146"/>
        <v/>
      </c>
      <c r="J3134" s="113"/>
      <c r="K3134" s="90"/>
      <c r="L3134" s="73"/>
      <c r="M3134" s="69" t="str">
        <f>IF(C3134&lt;&gt;"",DailyLog!$S$3,"")</f>
        <v/>
      </c>
      <c r="N3134" s="56" t="str">
        <f t="shared" si="145"/>
        <v/>
      </c>
      <c r="O3134" s="53" t="str">
        <f>IF($B3134&lt;&gt;"",IF(ISNUMBER(_xlfn.XMATCH($B3134,Language!$A$6:$E$6)),0,IF(ISNUMBER(_xlfn.XMATCH($B3134,Language!$A$29:$E$29)),'Lista de Prestatarios'!$B$3,VLOOKUP(B3134,'Lista de Prestatarios'!$A$2:$B$500,2,FALSE))),"")</f>
        <v/>
      </c>
      <c r="P3134" s="58" t="str">
        <f>IF(B3134&lt;&gt;"",IF(OR(D3134&gt;0,G3134&gt;0),COUNTIF($B$2:B3134,B3134),COUNTIFS($B$2:B3134,B3134,$E$2:E3134,"&gt;0")),"")</f>
        <v/>
      </c>
    </row>
    <row r="3135" spans="1:16" x14ac:dyDescent="0.35">
      <c r="A3135" s="51" t="str">
        <f t="shared" si="144"/>
        <v/>
      </c>
      <c r="B3135" s="99"/>
      <c r="C3135" s="4"/>
      <c r="D3135" s="14"/>
      <c r="E3135" s="14"/>
      <c r="F3135" s="14"/>
      <c r="G3135" s="82"/>
      <c r="H3135" s="107" t="str">
        <f>IF(B3135&lt;&gt;"",IF(OR(O3135=0,O3135=999),"",SUMIFS($E$2:E3135,$A$2:A3135,A3135)-SUMIFS($F$2:F3135,$A$2:A3135,A3135)),"")</f>
        <v/>
      </c>
      <c r="I3135" s="109" t="str">
        <f t="shared" si="146"/>
        <v/>
      </c>
      <c r="J3135" s="113"/>
      <c r="K3135" s="90"/>
      <c r="L3135" s="73"/>
      <c r="M3135" s="69" t="str">
        <f>IF(C3135&lt;&gt;"",DailyLog!$S$3,"")</f>
        <v/>
      </c>
      <c r="N3135" s="56" t="str">
        <f t="shared" si="145"/>
        <v/>
      </c>
      <c r="O3135" s="53" t="str">
        <f>IF($B3135&lt;&gt;"",IF(ISNUMBER(_xlfn.XMATCH($B3135,Language!$A$6:$E$6)),0,IF(ISNUMBER(_xlfn.XMATCH($B3135,Language!$A$29:$E$29)),'Lista de Prestatarios'!$B$3,VLOOKUP(B3135,'Lista de Prestatarios'!$A$2:$B$500,2,FALSE))),"")</f>
        <v/>
      </c>
      <c r="P3135" s="58" t="str">
        <f>IF(B3135&lt;&gt;"",IF(OR(D3135&gt;0,G3135&gt;0),COUNTIF($B$2:B3135,B3135),COUNTIFS($B$2:B3135,B3135,$E$2:E3135,"&gt;0")),"")</f>
        <v/>
      </c>
    </row>
    <row r="3136" spans="1:16" x14ac:dyDescent="0.35">
      <c r="A3136" s="51" t="str">
        <f t="shared" si="144"/>
        <v/>
      </c>
      <c r="B3136" s="99"/>
      <c r="C3136" s="4"/>
      <c r="D3136" s="14"/>
      <c r="E3136" s="14"/>
      <c r="F3136" s="14"/>
      <c r="G3136" s="82"/>
      <c r="H3136" s="107" t="str">
        <f>IF(B3136&lt;&gt;"",IF(OR(O3136=0,O3136=999),"",SUMIFS($E$2:E3136,$A$2:A3136,A3136)-SUMIFS($F$2:F3136,$A$2:A3136,A3136)),"")</f>
        <v/>
      </c>
      <c r="I3136" s="109" t="str">
        <f t="shared" si="146"/>
        <v/>
      </c>
      <c r="J3136" s="113"/>
      <c r="K3136" s="90"/>
      <c r="L3136" s="73"/>
      <c r="M3136" s="69" t="str">
        <f>IF(C3136&lt;&gt;"",DailyLog!$S$3,"")</f>
        <v/>
      </c>
      <c r="N3136" s="56" t="str">
        <f t="shared" si="145"/>
        <v/>
      </c>
      <c r="O3136" s="53" t="str">
        <f>IF($B3136&lt;&gt;"",IF(ISNUMBER(_xlfn.XMATCH($B3136,Language!$A$6:$E$6)),0,IF(ISNUMBER(_xlfn.XMATCH($B3136,Language!$A$29:$E$29)),'Lista de Prestatarios'!$B$3,VLOOKUP(B3136,'Lista de Prestatarios'!$A$2:$B$500,2,FALSE))),"")</f>
        <v/>
      </c>
      <c r="P3136" s="58" t="str">
        <f>IF(B3136&lt;&gt;"",IF(OR(D3136&gt;0,G3136&gt;0),COUNTIF($B$2:B3136,B3136),COUNTIFS($B$2:B3136,B3136,$E$2:E3136,"&gt;0")),"")</f>
        <v/>
      </c>
    </row>
    <row r="3137" spans="1:16" x14ac:dyDescent="0.35">
      <c r="A3137" s="51" t="str">
        <f t="shared" si="144"/>
        <v/>
      </c>
      <c r="B3137" s="99"/>
      <c r="C3137" s="4"/>
      <c r="D3137" s="14"/>
      <c r="E3137" s="14"/>
      <c r="F3137" s="14"/>
      <c r="G3137" s="82"/>
      <c r="H3137" s="107" t="str">
        <f>IF(B3137&lt;&gt;"",IF(OR(O3137=0,O3137=999),"",SUMIFS($E$2:E3137,$A$2:A3137,A3137)-SUMIFS($F$2:F3137,$A$2:A3137,A3137)),"")</f>
        <v/>
      </c>
      <c r="I3137" s="109" t="str">
        <f t="shared" si="146"/>
        <v/>
      </c>
      <c r="J3137" s="113"/>
      <c r="K3137" s="90"/>
      <c r="L3137" s="73"/>
      <c r="M3137" s="69" t="str">
        <f>IF(C3137&lt;&gt;"",DailyLog!$S$3,"")</f>
        <v/>
      </c>
      <c r="N3137" s="56" t="str">
        <f t="shared" si="145"/>
        <v/>
      </c>
      <c r="O3137" s="53" t="str">
        <f>IF($B3137&lt;&gt;"",IF(ISNUMBER(_xlfn.XMATCH($B3137,Language!$A$6:$E$6)),0,IF(ISNUMBER(_xlfn.XMATCH($B3137,Language!$A$29:$E$29)),'Lista de Prestatarios'!$B$3,VLOOKUP(B3137,'Lista de Prestatarios'!$A$2:$B$500,2,FALSE))),"")</f>
        <v/>
      </c>
      <c r="P3137" s="58" t="str">
        <f>IF(B3137&lt;&gt;"",IF(OR(D3137&gt;0,G3137&gt;0),COUNTIF($B$2:B3137,B3137),COUNTIFS($B$2:B3137,B3137,$E$2:E3137,"&gt;0")),"")</f>
        <v/>
      </c>
    </row>
    <row r="3138" spans="1:16" x14ac:dyDescent="0.35">
      <c r="A3138" s="51" t="str">
        <f t="shared" ref="A3138:A3201" si="147">IF(B3138&lt;&gt;"",O3138&amp;"."&amp;P3138,"")</f>
        <v/>
      </c>
      <c r="B3138" s="99"/>
      <c r="C3138" s="4"/>
      <c r="D3138" s="14"/>
      <c r="E3138" s="14"/>
      <c r="F3138" s="14"/>
      <c r="G3138" s="82"/>
      <c r="H3138" s="107" t="str">
        <f>IF(B3138&lt;&gt;"",IF(OR(O3138=0,O3138=999),"",SUMIFS($E$2:E3138,$A$2:A3138,A3138)-SUMIFS($F$2:F3138,$A$2:A3138,A3138)),"")</f>
        <v/>
      </c>
      <c r="I3138" s="109" t="str">
        <f t="shared" si="146"/>
        <v/>
      </c>
      <c r="J3138" s="113"/>
      <c r="K3138" s="90"/>
      <c r="L3138" s="73"/>
      <c r="M3138" s="69" t="str">
        <f>IF(C3138&lt;&gt;"",DailyLog!$S$3,"")</f>
        <v/>
      </c>
      <c r="N3138" s="56" t="str">
        <f t="shared" ref="N3138:N3201" si="148">IF(B3138&lt;&gt;"",COUNT(D3138:G3138),"")</f>
        <v/>
      </c>
      <c r="O3138" s="53" t="str">
        <f>IF($B3138&lt;&gt;"",IF(ISNUMBER(_xlfn.XMATCH($B3138,Language!$A$6:$E$6)),0,IF(ISNUMBER(_xlfn.XMATCH($B3138,Language!$A$29:$E$29)),'Lista de Prestatarios'!$B$3,VLOOKUP(B3138,'Lista de Prestatarios'!$A$2:$B$500,2,FALSE))),"")</f>
        <v/>
      </c>
      <c r="P3138" s="58" t="str">
        <f>IF(B3138&lt;&gt;"",IF(OR(D3138&gt;0,G3138&gt;0),COUNTIF($B$2:B3138,B3138),COUNTIFS($B$2:B3138,B3138,$E$2:E3138,"&gt;0")),"")</f>
        <v/>
      </c>
    </row>
    <row r="3139" spans="1:16" x14ac:dyDescent="0.35">
      <c r="A3139" s="51" t="str">
        <f t="shared" si="147"/>
        <v/>
      </c>
      <c r="B3139" s="99"/>
      <c r="C3139" s="4"/>
      <c r="D3139" s="14"/>
      <c r="E3139" s="14"/>
      <c r="F3139" s="14"/>
      <c r="G3139" s="82"/>
      <c r="H3139" s="107" t="str">
        <f>IF(B3139&lt;&gt;"",IF(OR(O3139=0,O3139=999),"",SUMIFS($E$2:E3139,$A$2:A3139,A3139)-SUMIFS($F$2:F3139,$A$2:A3139,A3139)),"")</f>
        <v/>
      </c>
      <c r="I3139" s="109" t="str">
        <f t="shared" si="146"/>
        <v/>
      </c>
      <c r="J3139" s="113"/>
      <c r="K3139" s="90"/>
      <c r="L3139" s="73"/>
      <c r="M3139" s="69" t="str">
        <f>IF(C3139&lt;&gt;"",DailyLog!$S$3,"")</f>
        <v/>
      </c>
      <c r="N3139" s="56" t="str">
        <f t="shared" si="148"/>
        <v/>
      </c>
      <c r="O3139" s="53" t="str">
        <f>IF($B3139&lt;&gt;"",IF(ISNUMBER(_xlfn.XMATCH($B3139,Language!$A$6:$E$6)),0,IF(ISNUMBER(_xlfn.XMATCH($B3139,Language!$A$29:$E$29)),'Lista de Prestatarios'!$B$3,VLOOKUP(B3139,'Lista de Prestatarios'!$A$2:$B$500,2,FALSE))),"")</f>
        <v/>
      </c>
      <c r="P3139" s="58" t="str">
        <f>IF(B3139&lt;&gt;"",IF(OR(D3139&gt;0,G3139&gt;0),COUNTIF($B$2:B3139,B3139),COUNTIFS($B$2:B3139,B3139,$E$2:E3139,"&gt;0")),"")</f>
        <v/>
      </c>
    </row>
    <row r="3140" spans="1:16" x14ac:dyDescent="0.35">
      <c r="A3140" s="51" t="str">
        <f t="shared" si="147"/>
        <v/>
      </c>
      <c r="B3140" s="99"/>
      <c r="C3140" s="4"/>
      <c r="D3140" s="14"/>
      <c r="E3140" s="14"/>
      <c r="F3140" s="14"/>
      <c r="G3140" s="82"/>
      <c r="H3140" s="107" t="str">
        <f>IF(B3140&lt;&gt;"",IF(OR(O3140=0,O3140=999),"",SUMIFS($E$2:E3140,$A$2:A3140,A3140)-SUMIFS($F$2:F3140,$A$2:A3140,A3140)),"")</f>
        <v/>
      </c>
      <c r="I3140" s="109" t="str">
        <f t="shared" ref="I3140:I3203" si="149">IF(B3140&lt;&gt;"",I3139+D3140-E3140+F3140-G3140,"")</f>
        <v/>
      </c>
      <c r="J3140" s="113"/>
      <c r="K3140" s="90"/>
      <c r="L3140" s="73"/>
      <c r="M3140" s="69" t="str">
        <f>IF(C3140&lt;&gt;"",DailyLog!$S$3,"")</f>
        <v/>
      </c>
      <c r="N3140" s="56" t="str">
        <f t="shared" si="148"/>
        <v/>
      </c>
      <c r="O3140" s="53" t="str">
        <f>IF($B3140&lt;&gt;"",IF(ISNUMBER(_xlfn.XMATCH($B3140,Language!$A$6:$E$6)),0,IF(ISNUMBER(_xlfn.XMATCH($B3140,Language!$A$29:$E$29)),'Lista de Prestatarios'!$B$3,VLOOKUP(B3140,'Lista de Prestatarios'!$A$2:$B$500,2,FALSE))),"")</f>
        <v/>
      </c>
      <c r="P3140" s="58" t="str">
        <f>IF(B3140&lt;&gt;"",IF(OR(D3140&gt;0,G3140&gt;0),COUNTIF($B$2:B3140,B3140),COUNTIFS($B$2:B3140,B3140,$E$2:E3140,"&gt;0")),"")</f>
        <v/>
      </c>
    </row>
    <row r="3141" spans="1:16" x14ac:dyDescent="0.35">
      <c r="A3141" s="51" t="str">
        <f t="shared" si="147"/>
        <v/>
      </c>
      <c r="B3141" s="99"/>
      <c r="C3141" s="4"/>
      <c r="D3141" s="14"/>
      <c r="E3141" s="14"/>
      <c r="F3141" s="14"/>
      <c r="G3141" s="82"/>
      <c r="H3141" s="107" t="str">
        <f>IF(B3141&lt;&gt;"",IF(OR(O3141=0,O3141=999),"",SUMIFS($E$2:E3141,$A$2:A3141,A3141)-SUMIFS($F$2:F3141,$A$2:A3141,A3141)),"")</f>
        <v/>
      </c>
      <c r="I3141" s="109" t="str">
        <f t="shared" si="149"/>
        <v/>
      </c>
      <c r="J3141" s="113"/>
      <c r="K3141" s="90"/>
      <c r="L3141" s="73"/>
      <c r="M3141" s="69" t="str">
        <f>IF(C3141&lt;&gt;"",DailyLog!$S$3,"")</f>
        <v/>
      </c>
      <c r="N3141" s="56" t="str">
        <f t="shared" si="148"/>
        <v/>
      </c>
      <c r="O3141" s="53" t="str">
        <f>IF($B3141&lt;&gt;"",IF(ISNUMBER(_xlfn.XMATCH($B3141,Language!$A$6:$E$6)),0,IF(ISNUMBER(_xlfn.XMATCH($B3141,Language!$A$29:$E$29)),'Lista de Prestatarios'!$B$3,VLOOKUP(B3141,'Lista de Prestatarios'!$A$2:$B$500,2,FALSE))),"")</f>
        <v/>
      </c>
      <c r="P3141" s="58" t="str">
        <f>IF(B3141&lt;&gt;"",IF(OR(D3141&gt;0,G3141&gt;0),COUNTIF($B$2:B3141,B3141),COUNTIFS($B$2:B3141,B3141,$E$2:E3141,"&gt;0")),"")</f>
        <v/>
      </c>
    </row>
    <row r="3142" spans="1:16" x14ac:dyDescent="0.35">
      <c r="A3142" s="51" t="str">
        <f t="shared" si="147"/>
        <v/>
      </c>
      <c r="B3142" s="99"/>
      <c r="C3142" s="4"/>
      <c r="D3142" s="14"/>
      <c r="E3142" s="14"/>
      <c r="F3142" s="14"/>
      <c r="G3142" s="82"/>
      <c r="H3142" s="107" t="str">
        <f>IF(B3142&lt;&gt;"",IF(OR(O3142=0,O3142=999),"",SUMIFS($E$2:E3142,$A$2:A3142,A3142)-SUMIFS($F$2:F3142,$A$2:A3142,A3142)),"")</f>
        <v/>
      </c>
      <c r="I3142" s="109" t="str">
        <f t="shared" si="149"/>
        <v/>
      </c>
      <c r="J3142" s="113"/>
      <c r="K3142" s="90"/>
      <c r="L3142" s="73"/>
      <c r="M3142" s="69" t="str">
        <f>IF(C3142&lt;&gt;"",DailyLog!$S$3,"")</f>
        <v/>
      </c>
      <c r="N3142" s="56" t="str">
        <f t="shared" si="148"/>
        <v/>
      </c>
      <c r="O3142" s="53" t="str">
        <f>IF($B3142&lt;&gt;"",IF(ISNUMBER(_xlfn.XMATCH($B3142,Language!$A$6:$E$6)),0,IF(ISNUMBER(_xlfn.XMATCH($B3142,Language!$A$29:$E$29)),'Lista de Prestatarios'!$B$3,VLOOKUP(B3142,'Lista de Prestatarios'!$A$2:$B$500,2,FALSE))),"")</f>
        <v/>
      </c>
      <c r="P3142" s="58" t="str">
        <f>IF(B3142&lt;&gt;"",IF(OR(D3142&gt;0,G3142&gt;0),COUNTIF($B$2:B3142,B3142),COUNTIFS($B$2:B3142,B3142,$E$2:E3142,"&gt;0")),"")</f>
        <v/>
      </c>
    </row>
    <row r="3143" spans="1:16" x14ac:dyDescent="0.35">
      <c r="A3143" s="51" t="str">
        <f t="shared" si="147"/>
        <v/>
      </c>
      <c r="B3143" s="99"/>
      <c r="C3143" s="4"/>
      <c r="D3143" s="14"/>
      <c r="E3143" s="14"/>
      <c r="F3143" s="14"/>
      <c r="G3143" s="82"/>
      <c r="H3143" s="107" t="str">
        <f>IF(B3143&lt;&gt;"",IF(OR(O3143=0,O3143=999),"",SUMIFS($E$2:E3143,$A$2:A3143,A3143)-SUMIFS($F$2:F3143,$A$2:A3143,A3143)),"")</f>
        <v/>
      </c>
      <c r="I3143" s="109" t="str">
        <f t="shared" si="149"/>
        <v/>
      </c>
      <c r="J3143" s="113"/>
      <c r="K3143" s="90"/>
      <c r="L3143" s="73"/>
      <c r="M3143" s="69" t="str">
        <f>IF(C3143&lt;&gt;"",DailyLog!$S$3,"")</f>
        <v/>
      </c>
      <c r="N3143" s="56" t="str">
        <f t="shared" si="148"/>
        <v/>
      </c>
      <c r="O3143" s="53" t="str">
        <f>IF($B3143&lt;&gt;"",IF(ISNUMBER(_xlfn.XMATCH($B3143,Language!$A$6:$E$6)),0,IF(ISNUMBER(_xlfn.XMATCH($B3143,Language!$A$29:$E$29)),'Lista de Prestatarios'!$B$3,VLOOKUP(B3143,'Lista de Prestatarios'!$A$2:$B$500,2,FALSE))),"")</f>
        <v/>
      </c>
      <c r="P3143" s="58" t="str">
        <f>IF(B3143&lt;&gt;"",IF(OR(D3143&gt;0,G3143&gt;0),COUNTIF($B$2:B3143,B3143),COUNTIFS($B$2:B3143,B3143,$E$2:E3143,"&gt;0")),"")</f>
        <v/>
      </c>
    </row>
    <row r="3144" spans="1:16" x14ac:dyDescent="0.35">
      <c r="A3144" s="51" t="str">
        <f t="shared" si="147"/>
        <v/>
      </c>
      <c r="B3144" s="99"/>
      <c r="C3144" s="4"/>
      <c r="D3144" s="14"/>
      <c r="E3144" s="14"/>
      <c r="F3144" s="14"/>
      <c r="G3144" s="82"/>
      <c r="H3144" s="107" t="str">
        <f>IF(B3144&lt;&gt;"",IF(OR(O3144=0,O3144=999),"",SUMIFS($E$2:E3144,$A$2:A3144,A3144)-SUMIFS($F$2:F3144,$A$2:A3144,A3144)),"")</f>
        <v/>
      </c>
      <c r="I3144" s="109" t="str">
        <f t="shared" si="149"/>
        <v/>
      </c>
      <c r="J3144" s="113"/>
      <c r="K3144" s="90"/>
      <c r="L3144" s="73"/>
      <c r="M3144" s="69" t="str">
        <f>IF(C3144&lt;&gt;"",DailyLog!$S$3,"")</f>
        <v/>
      </c>
      <c r="N3144" s="56" t="str">
        <f t="shared" si="148"/>
        <v/>
      </c>
      <c r="O3144" s="53" t="str">
        <f>IF($B3144&lt;&gt;"",IF(ISNUMBER(_xlfn.XMATCH($B3144,Language!$A$6:$E$6)),0,IF(ISNUMBER(_xlfn.XMATCH($B3144,Language!$A$29:$E$29)),'Lista de Prestatarios'!$B$3,VLOOKUP(B3144,'Lista de Prestatarios'!$A$2:$B$500,2,FALSE))),"")</f>
        <v/>
      </c>
      <c r="P3144" s="58" t="str">
        <f>IF(B3144&lt;&gt;"",IF(OR(D3144&gt;0,G3144&gt;0),COUNTIF($B$2:B3144,B3144),COUNTIFS($B$2:B3144,B3144,$E$2:E3144,"&gt;0")),"")</f>
        <v/>
      </c>
    </row>
    <row r="3145" spans="1:16" x14ac:dyDescent="0.35">
      <c r="A3145" s="51" t="str">
        <f t="shared" si="147"/>
        <v/>
      </c>
      <c r="B3145" s="99"/>
      <c r="C3145" s="4"/>
      <c r="D3145" s="14"/>
      <c r="E3145" s="14"/>
      <c r="F3145" s="14"/>
      <c r="G3145" s="82"/>
      <c r="H3145" s="107" t="str">
        <f>IF(B3145&lt;&gt;"",IF(OR(O3145=0,O3145=999),"",SUMIFS($E$2:E3145,$A$2:A3145,A3145)-SUMIFS($F$2:F3145,$A$2:A3145,A3145)),"")</f>
        <v/>
      </c>
      <c r="I3145" s="109" t="str">
        <f t="shared" si="149"/>
        <v/>
      </c>
      <c r="J3145" s="113"/>
      <c r="K3145" s="90"/>
      <c r="L3145" s="73"/>
      <c r="M3145" s="69" t="str">
        <f>IF(C3145&lt;&gt;"",DailyLog!$S$3,"")</f>
        <v/>
      </c>
      <c r="N3145" s="56" t="str">
        <f t="shared" si="148"/>
        <v/>
      </c>
      <c r="O3145" s="53" t="str">
        <f>IF($B3145&lt;&gt;"",IF(ISNUMBER(_xlfn.XMATCH($B3145,Language!$A$6:$E$6)),0,IF(ISNUMBER(_xlfn.XMATCH($B3145,Language!$A$29:$E$29)),'Lista de Prestatarios'!$B$3,VLOOKUP(B3145,'Lista de Prestatarios'!$A$2:$B$500,2,FALSE))),"")</f>
        <v/>
      </c>
      <c r="P3145" s="58" t="str">
        <f>IF(B3145&lt;&gt;"",IF(OR(D3145&gt;0,G3145&gt;0),COUNTIF($B$2:B3145,B3145),COUNTIFS($B$2:B3145,B3145,$E$2:E3145,"&gt;0")),"")</f>
        <v/>
      </c>
    </row>
    <row r="3146" spans="1:16" x14ac:dyDescent="0.35">
      <c r="A3146" s="51" t="str">
        <f t="shared" si="147"/>
        <v/>
      </c>
      <c r="B3146" s="99"/>
      <c r="C3146" s="4"/>
      <c r="D3146" s="14"/>
      <c r="E3146" s="14"/>
      <c r="F3146" s="14"/>
      <c r="G3146" s="82"/>
      <c r="H3146" s="107" t="str">
        <f>IF(B3146&lt;&gt;"",IF(OR(O3146=0,O3146=999),"",SUMIFS($E$2:E3146,$A$2:A3146,A3146)-SUMIFS($F$2:F3146,$A$2:A3146,A3146)),"")</f>
        <v/>
      </c>
      <c r="I3146" s="109" t="str">
        <f t="shared" si="149"/>
        <v/>
      </c>
      <c r="J3146" s="113"/>
      <c r="K3146" s="90"/>
      <c r="L3146" s="73"/>
      <c r="M3146" s="69" t="str">
        <f>IF(C3146&lt;&gt;"",DailyLog!$S$3,"")</f>
        <v/>
      </c>
      <c r="N3146" s="56" t="str">
        <f t="shared" si="148"/>
        <v/>
      </c>
      <c r="O3146" s="53" t="str">
        <f>IF($B3146&lt;&gt;"",IF(ISNUMBER(_xlfn.XMATCH($B3146,Language!$A$6:$E$6)),0,IF(ISNUMBER(_xlfn.XMATCH($B3146,Language!$A$29:$E$29)),'Lista de Prestatarios'!$B$3,VLOOKUP(B3146,'Lista de Prestatarios'!$A$2:$B$500,2,FALSE))),"")</f>
        <v/>
      </c>
      <c r="P3146" s="58" t="str">
        <f>IF(B3146&lt;&gt;"",IF(OR(D3146&gt;0,G3146&gt;0),COUNTIF($B$2:B3146,B3146),COUNTIFS($B$2:B3146,B3146,$E$2:E3146,"&gt;0")),"")</f>
        <v/>
      </c>
    </row>
    <row r="3147" spans="1:16" x14ac:dyDescent="0.35">
      <c r="A3147" s="51" t="str">
        <f t="shared" si="147"/>
        <v/>
      </c>
      <c r="B3147" s="99"/>
      <c r="C3147" s="4"/>
      <c r="D3147" s="14"/>
      <c r="E3147" s="14"/>
      <c r="F3147" s="14"/>
      <c r="G3147" s="82"/>
      <c r="H3147" s="107" t="str">
        <f>IF(B3147&lt;&gt;"",IF(OR(O3147=0,O3147=999),"",SUMIFS($E$2:E3147,$A$2:A3147,A3147)-SUMIFS($F$2:F3147,$A$2:A3147,A3147)),"")</f>
        <v/>
      </c>
      <c r="I3147" s="109" t="str">
        <f t="shared" si="149"/>
        <v/>
      </c>
      <c r="J3147" s="113"/>
      <c r="K3147" s="90"/>
      <c r="L3147" s="73"/>
      <c r="M3147" s="69" t="str">
        <f>IF(C3147&lt;&gt;"",DailyLog!$S$3,"")</f>
        <v/>
      </c>
      <c r="N3147" s="56" t="str">
        <f t="shared" si="148"/>
        <v/>
      </c>
      <c r="O3147" s="53" t="str">
        <f>IF($B3147&lt;&gt;"",IF(ISNUMBER(_xlfn.XMATCH($B3147,Language!$A$6:$E$6)),0,IF(ISNUMBER(_xlfn.XMATCH($B3147,Language!$A$29:$E$29)),'Lista de Prestatarios'!$B$3,VLOOKUP(B3147,'Lista de Prestatarios'!$A$2:$B$500,2,FALSE))),"")</f>
        <v/>
      </c>
      <c r="P3147" s="58" t="str">
        <f>IF(B3147&lt;&gt;"",IF(OR(D3147&gt;0,G3147&gt;0),COUNTIF($B$2:B3147,B3147),COUNTIFS($B$2:B3147,B3147,$E$2:E3147,"&gt;0")),"")</f>
        <v/>
      </c>
    </row>
    <row r="3148" spans="1:16" x14ac:dyDescent="0.35">
      <c r="A3148" s="51" t="str">
        <f t="shared" si="147"/>
        <v/>
      </c>
      <c r="B3148" s="99"/>
      <c r="C3148" s="4"/>
      <c r="D3148" s="14"/>
      <c r="E3148" s="14"/>
      <c r="F3148" s="14"/>
      <c r="G3148" s="82"/>
      <c r="H3148" s="107" t="str">
        <f>IF(B3148&lt;&gt;"",IF(OR(O3148=0,O3148=999),"",SUMIFS($E$2:E3148,$A$2:A3148,A3148)-SUMIFS($F$2:F3148,$A$2:A3148,A3148)),"")</f>
        <v/>
      </c>
      <c r="I3148" s="109" t="str">
        <f t="shared" si="149"/>
        <v/>
      </c>
      <c r="J3148" s="113"/>
      <c r="K3148" s="90"/>
      <c r="L3148" s="73"/>
      <c r="M3148" s="69" t="str">
        <f>IF(C3148&lt;&gt;"",DailyLog!$S$3,"")</f>
        <v/>
      </c>
      <c r="N3148" s="56" t="str">
        <f t="shared" si="148"/>
        <v/>
      </c>
      <c r="O3148" s="53" t="str">
        <f>IF($B3148&lt;&gt;"",IF(ISNUMBER(_xlfn.XMATCH($B3148,Language!$A$6:$E$6)),0,IF(ISNUMBER(_xlfn.XMATCH($B3148,Language!$A$29:$E$29)),'Lista de Prestatarios'!$B$3,VLOOKUP(B3148,'Lista de Prestatarios'!$A$2:$B$500,2,FALSE))),"")</f>
        <v/>
      </c>
      <c r="P3148" s="58" t="str">
        <f>IF(B3148&lt;&gt;"",IF(OR(D3148&gt;0,G3148&gt;0),COUNTIF($B$2:B3148,B3148),COUNTIFS($B$2:B3148,B3148,$E$2:E3148,"&gt;0")),"")</f>
        <v/>
      </c>
    </row>
    <row r="3149" spans="1:16" x14ac:dyDescent="0.35">
      <c r="A3149" s="51" t="str">
        <f t="shared" si="147"/>
        <v/>
      </c>
      <c r="B3149" s="99"/>
      <c r="C3149" s="4"/>
      <c r="D3149" s="14"/>
      <c r="E3149" s="14"/>
      <c r="F3149" s="14"/>
      <c r="G3149" s="82"/>
      <c r="H3149" s="107" t="str">
        <f>IF(B3149&lt;&gt;"",IF(OR(O3149=0,O3149=999),"",SUMIFS($E$2:E3149,$A$2:A3149,A3149)-SUMIFS($F$2:F3149,$A$2:A3149,A3149)),"")</f>
        <v/>
      </c>
      <c r="I3149" s="109" t="str">
        <f t="shared" si="149"/>
        <v/>
      </c>
      <c r="J3149" s="113"/>
      <c r="K3149" s="90"/>
      <c r="L3149" s="73"/>
      <c r="M3149" s="69" t="str">
        <f>IF(C3149&lt;&gt;"",DailyLog!$S$3,"")</f>
        <v/>
      </c>
      <c r="N3149" s="56" t="str">
        <f t="shared" si="148"/>
        <v/>
      </c>
      <c r="O3149" s="53" t="str">
        <f>IF($B3149&lt;&gt;"",IF(ISNUMBER(_xlfn.XMATCH($B3149,Language!$A$6:$E$6)),0,IF(ISNUMBER(_xlfn.XMATCH($B3149,Language!$A$29:$E$29)),'Lista de Prestatarios'!$B$3,VLOOKUP(B3149,'Lista de Prestatarios'!$A$2:$B$500,2,FALSE))),"")</f>
        <v/>
      </c>
      <c r="P3149" s="58" t="str">
        <f>IF(B3149&lt;&gt;"",IF(OR(D3149&gt;0,G3149&gt;0),COUNTIF($B$2:B3149,B3149),COUNTIFS($B$2:B3149,B3149,$E$2:E3149,"&gt;0")),"")</f>
        <v/>
      </c>
    </row>
    <row r="3150" spans="1:16" x14ac:dyDescent="0.35">
      <c r="A3150" s="51" t="str">
        <f t="shared" si="147"/>
        <v/>
      </c>
      <c r="B3150" s="99"/>
      <c r="C3150" s="4"/>
      <c r="D3150" s="14"/>
      <c r="E3150" s="14"/>
      <c r="F3150" s="14"/>
      <c r="G3150" s="82"/>
      <c r="H3150" s="107" t="str">
        <f>IF(B3150&lt;&gt;"",IF(OR(O3150=0,O3150=999),"",SUMIFS($E$2:E3150,$A$2:A3150,A3150)-SUMIFS($F$2:F3150,$A$2:A3150,A3150)),"")</f>
        <v/>
      </c>
      <c r="I3150" s="109" t="str">
        <f t="shared" si="149"/>
        <v/>
      </c>
      <c r="J3150" s="113"/>
      <c r="K3150" s="90"/>
      <c r="L3150" s="73"/>
      <c r="M3150" s="69" t="str">
        <f>IF(C3150&lt;&gt;"",DailyLog!$S$3,"")</f>
        <v/>
      </c>
      <c r="N3150" s="56" t="str">
        <f t="shared" si="148"/>
        <v/>
      </c>
      <c r="O3150" s="53" t="str">
        <f>IF($B3150&lt;&gt;"",IF(ISNUMBER(_xlfn.XMATCH($B3150,Language!$A$6:$E$6)),0,IF(ISNUMBER(_xlfn.XMATCH($B3150,Language!$A$29:$E$29)),'Lista de Prestatarios'!$B$3,VLOOKUP(B3150,'Lista de Prestatarios'!$A$2:$B$500,2,FALSE))),"")</f>
        <v/>
      </c>
      <c r="P3150" s="58" t="str">
        <f>IF(B3150&lt;&gt;"",IF(OR(D3150&gt;0,G3150&gt;0),COUNTIF($B$2:B3150,B3150),COUNTIFS($B$2:B3150,B3150,$E$2:E3150,"&gt;0")),"")</f>
        <v/>
      </c>
    </row>
    <row r="3151" spans="1:16" x14ac:dyDescent="0.35">
      <c r="A3151" s="51" t="str">
        <f t="shared" si="147"/>
        <v/>
      </c>
      <c r="B3151" s="99"/>
      <c r="C3151" s="4"/>
      <c r="D3151" s="14"/>
      <c r="E3151" s="14"/>
      <c r="F3151" s="14"/>
      <c r="G3151" s="82"/>
      <c r="H3151" s="107" t="str">
        <f>IF(B3151&lt;&gt;"",IF(OR(O3151=0,O3151=999),"",SUMIFS($E$2:E3151,$A$2:A3151,A3151)-SUMIFS($F$2:F3151,$A$2:A3151,A3151)),"")</f>
        <v/>
      </c>
      <c r="I3151" s="109" t="str">
        <f t="shared" si="149"/>
        <v/>
      </c>
      <c r="J3151" s="113"/>
      <c r="K3151" s="90"/>
      <c r="L3151" s="73"/>
      <c r="M3151" s="69" t="str">
        <f>IF(C3151&lt;&gt;"",DailyLog!$S$3,"")</f>
        <v/>
      </c>
      <c r="N3151" s="56" t="str">
        <f t="shared" si="148"/>
        <v/>
      </c>
      <c r="O3151" s="53" t="str">
        <f>IF($B3151&lt;&gt;"",IF(ISNUMBER(_xlfn.XMATCH($B3151,Language!$A$6:$E$6)),0,IF(ISNUMBER(_xlfn.XMATCH($B3151,Language!$A$29:$E$29)),'Lista de Prestatarios'!$B$3,VLOOKUP(B3151,'Lista de Prestatarios'!$A$2:$B$500,2,FALSE))),"")</f>
        <v/>
      </c>
      <c r="P3151" s="58" t="str">
        <f>IF(B3151&lt;&gt;"",IF(OR(D3151&gt;0,G3151&gt;0),COUNTIF($B$2:B3151,B3151),COUNTIFS($B$2:B3151,B3151,$E$2:E3151,"&gt;0")),"")</f>
        <v/>
      </c>
    </row>
    <row r="3152" spans="1:16" x14ac:dyDescent="0.35">
      <c r="A3152" s="51" t="str">
        <f t="shared" si="147"/>
        <v/>
      </c>
      <c r="B3152" s="99"/>
      <c r="C3152" s="4"/>
      <c r="D3152" s="14"/>
      <c r="E3152" s="14"/>
      <c r="F3152" s="14"/>
      <c r="G3152" s="82"/>
      <c r="H3152" s="107" t="str">
        <f>IF(B3152&lt;&gt;"",IF(OR(O3152=0,O3152=999),"",SUMIFS($E$2:E3152,$A$2:A3152,A3152)-SUMIFS($F$2:F3152,$A$2:A3152,A3152)),"")</f>
        <v/>
      </c>
      <c r="I3152" s="109" t="str">
        <f t="shared" si="149"/>
        <v/>
      </c>
      <c r="J3152" s="113"/>
      <c r="K3152" s="90"/>
      <c r="L3152" s="73"/>
      <c r="M3152" s="69" t="str">
        <f>IF(C3152&lt;&gt;"",DailyLog!$S$3,"")</f>
        <v/>
      </c>
      <c r="N3152" s="56" t="str">
        <f t="shared" si="148"/>
        <v/>
      </c>
      <c r="O3152" s="53" t="str">
        <f>IF($B3152&lt;&gt;"",IF(ISNUMBER(_xlfn.XMATCH($B3152,Language!$A$6:$E$6)),0,IF(ISNUMBER(_xlfn.XMATCH($B3152,Language!$A$29:$E$29)),'Lista de Prestatarios'!$B$3,VLOOKUP(B3152,'Lista de Prestatarios'!$A$2:$B$500,2,FALSE))),"")</f>
        <v/>
      </c>
      <c r="P3152" s="58" t="str">
        <f>IF(B3152&lt;&gt;"",IF(OR(D3152&gt;0,G3152&gt;0),COUNTIF($B$2:B3152,B3152),COUNTIFS($B$2:B3152,B3152,$E$2:E3152,"&gt;0")),"")</f>
        <v/>
      </c>
    </row>
    <row r="3153" spans="1:16" x14ac:dyDescent="0.35">
      <c r="A3153" s="51" t="str">
        <f t="shared" si="147"/>
        <v/>
      </c>
      <c r="B3153" s="99"/>
      <c r="C3153" s="4"/>
      <c r="D3153" s="14"/>
      <c r="E3153" s="14"/>
      <c r="F3153" s="14"/>
      <c r="G3153" s="82"/>
      <c r="H3153" s="107" t="str">
        <f>IF(B3153&lt;&gt;"",IF(OR(O3153=0,O3153=999),"",SUMIFS($E$2:E3153,$A$2:A3153,A3153)-SUMIFS($F$2:F3153,$A$2:A3153,A3153)),"")</f>
        <v/>
      </c>
      <c r="I3153" s="109" t="str">
        <f t="shared" si="149"/>
        <v/>
      </c>
      <c r="J3153" s="113"/>
      <c r="K3153" s="90"/>
      <c r="L3153" s="73"/>
      <c r="M3153" s="69" t="str">
        <f>IF(C3153&lt;&gt;"",DailyLog!$S$3,"")</f>
        <v/>
      </c>
      <c r="N3153" s="56" t="str">
        <f t="shared" si="148"/>
        <v/>
      </c>
      <c r="O3153" s="53" t="str">
        <f>IF($B3153&lt;&gt;"",IF(ISNUMBER(_xlfn.XMATCH($B3153,Language!$A$6:$E$6)),0,IF(ISNUMBER(_xlfn.XMATCH($B3153,Language!$A$29:$E$29)),'Lista de Prestatarios'!$B$3,VLOOKUP(B3153,'Lista de Prestatarios'!$A$2:$B$500,2,FALSE))),"")</f>
        <v/>
      </c>
      <c r="P3153" s="58" t="str">
        <f>IF(B3153&lt;&gt;"",IF(OR(D3153&gt;0,G3153&gt;0),COUNTIF($B$2:B3153,B3153),COUNTIFS($B$2:B3153,B3153,$E$2:E3153,"&gt;0")),"")</f>
        <v/>
      </c>
    </row>
    <row r="3154" spans="1:16" x14ac:dyDescent="0.35">
      <c r="A3154" s="51" t="str">
        <f t="shared" si="147"/>
        <v/>
      </c>
      <c r="B3154" s="99"/>
      <c r="C3154" s="4"/>
      <c r="D3154" s="14"/>
      <c r="E3154" s="14"/>
      <c r="F3154" s="14"/>
      <c r="G3154" s="82"/>
      <c r="H3154" s="107" t="str">
        <f>IF(B3154&lt;&gt;"",IF(OR(O3154=0,O3154=999),"",SUMIFS($E$2:E3154,$A$2:A3154,A3154)-SUMIFS($F$2:F3154,$A$2:A3154,A3154)),"")</f>
        <v/>
      </c>
      <c r="I3154" s="109" t="str">
        <f t="shared" si="149"/>
        <v/>
      </c>
      <c r="J3154" s="113"/>
      <c r="K3154" s="90"/>
      <c r="L3154" s="73"/>
      <c r="M3154" s="69" t="str">
        <f>IF(C3154&lt;&gt;"",DailyLog!$S$3,"")</f>
        <v/>
      </c>
      <c r="N3154" s="56" t="str">
        <f t="shared" si="148"/>
        <v/>
      </c>
      <c r="O3154" s="53" t="str">
        <f>IF($B3154&lt;&gt;"",IF(ISNUMBER(_xlfn.XMATCH($B3154,Language!$A$6:$E$6)),0,IF(ISNUMBER(_xlfn.XMATCH($B3154,Language!$A$29:$E$29)),'Lista de Prestatarios'!$B$3,VLOOKUP(B3154,'Lista de Prestatarios'!$A$2:$B$500,2,FALSE))),"")</f>
        <v/>
      </c>
      <c r="P3154" s="58" t="str">
        <f>IF(B3154&lt;&gt;"",IF(OR(D3154&gt;0,G3154&gt;0),COUNTIF($B$2:B3154,B3154),COUNTIFS($B$2:B3154,B3154,$E$2:E3154,"&gt;0")),"")</f>
        <v/>
      </c>
    </row>
    <row r="3155" spans="1:16" x14ac:dyDescent="0.35">
      <c r="A3155" s="51" t="str">
        <f t="shared" si="147"/>
        <v/>
      </c>
      <c r="B3155" s="99"/>
      <c r="C3155" s="4"/>
      <c r="D3155" s="14"/>
      <c r="E3155" s="14"/>
      <c r="F3155" s="14"/>
      <c r="G3155" s="82"/>
      <c r="H3155" s="107" t="str">
        <f>IF(B3155&lt;&gt;"",IF(OR(O3155=0,O3155=999),"",SUMIFS($E$2:E3155,$A$2:A3155,A3155)-SUMIFS($F$2:F3155,$A$2:A3155,A3155)),"")</f>
        <v/>
      </c>
      <c r="I3155" s="109" t="str">
        <f t="shared" si="149"/>
        <v/>
      </c>
      <c r="J3155" s="113"/>
      <c r="K3155" s="90"/>
      <c r="L3155" s="73"/>
      <c r="M3155" s="69" t="str">
        <f>IF(C3155&lt;&gt;"",DailyLog!$S$3,"")</f>
        <v/>
      </c>
      <c r="N3155" s="56" t="str">
        <f t="shared" si="148"/>
        <v/>
      </c>
      <c r="O3155" s="53" t="str">
        <f>IF($B3155&lt;&gt;"",IF(ISNUMBER(_xlfn.XMATCH($B3155,Language!$A$6:$E$6)),0,IF(ISNUMBER(_xlfn.XMATCH($B3155,Language!$A$29:$E$29)),'Lista de Prestatarios'!$B$3,VLOOKUP(B3155,'Lista de Prestatarios'!$A$2:$B$500,2,FALSE))),"")</f>
        <v/>
      </c>
      <c r="P3155" s="58" t="str">
        <f>IF(B3155&lt;&gt;"",IF(OR(D3155&gt;0,G3155&gt;0),COUNTIF($B$2:B3155,B3155),COUNTIFS($B$2:B3155,B3155,$E$2:E3155,"&gt;0")),"")</f>
        <v/>
      </c>
    </row>
    <row r="3156" spans="1:16" x14ac:dyDescent="0.35">
      <c r="A3156" s="51" t="str">
        <f t="shared" si="147"/>
        <v/>
      </c>
      <c r="B3156" s="99"/>
      <c r="C3156" s="4"/>
      <c r="D3156" s="14"/>
      <c r="E3156" s="14"/>
      <c r="F3156" s="14"/>
      <c r="G3156" s="82"/>
      <c r="H3156" s="107" t="str">
        <f>IF(B3156&lt;&gt;"",IF(OR(O3156=0,O3156=999),"",SUMIFS($E$2:E3156,$A$2:A3156,A3156)-SUMIFS($F$2:F3156,$A$2:A3156,A3156)),"")</f>
        <v/>
      </c>
      <c r="I3156" s="109" t="str">
        <f t="shared" si="149"/>
        <v/>
      </c>
      <c r="J3156" s="113"/>
      <c r="K3156" s="90"/>
      <c r="L3156" s="73"/>
      <c r="M3156" s="69" t="str">
        <f>IF(C3156&lt;&gt;"",DailyLog!$S$3,"")</f>
        <v/>
      </c>
      <c r="N3156" s="56" t="str">
        <f t="shared" si="148"/>
        <v/>
      </c>
      <c r="O3156" s="53" t="str">
        <f>IF($B3156&lt;&gt;"",IF(ISNUMBER(_xlfn.XMATCH($B3156,Language!$A$6:$E$6)),0,IF(ISNUMBER(_xlfn.XMATCH($B3156,Language!$A$29:$E$29)),'Lista de Prestatarios'!$B$3,VLOOKUP(B3156,'Lista de Prestatarios'!$A$2:$B$500,2,FALSE))),"")</f>
        <v/>
      </c>
      <c r="P3156" s="58" t="str">
        <f>IF(B3156&lt;&gt;"",IF(OR(D3156&gt;0,G3156&gt;0),COUNTIF($B$2:B3156,B3156),COUNTIFS($B$2:B3156,B3156,$E$2:E3156,"&gt;0")),"")</f>
        <v/>
      </c>
    </row>
    <row r="3157" spans="1:16" x14ac:dyDescent="0.35">
      <c r="A3157" s="51" t="str">
        <f t="shared" si="147"/>
        <v/>
      </c>
      <c r="B3157" s="99"/>
      <c r="C3157" s="4"/>
      <c r="D3157" s="14"/>
      <c r="E3157" s="14"/>
      <c r="F3157" s="14"/>
      <c r="G3157" s="82"/>
      <c r="H3157" s="107" t="str">
        <f>IF(B3157&lt;&gt;"",IF(OR(O3157=0,O3157=999),"",SUMIFS($E$2:E3157,$A$2:A3157,A3157)-SUMIFS($F$2:F3157,$A$2:A3157,A3157)),"")</f>
        <v/>
      </c>
      <c r="I3157" s="109" t="str">
        <f t="shared" si="149"/>
        <v/>
      </c>
      <c r="J3157" s="113"/>
      <c r="K3157" s="90"/>
      <c r="L3157" s="73"/>
      <c r="M3157" s="69" t="str">
        <f>IF(C3157&lt;&gt;"",DailyLog!$S$3,"")</f>
        <v/>
      </c>
      <c r="N3157" s="56" t="str">
        <f t="shared" si="148"/>
        <v/>
      </c>
      <c r="O3157" s="53" t="str">
        <f>IF($B3157&lt;&gt;"",IF(ISNUMBER(_xlfn.XMATCH($B3157,Language!$A$6:$E$6)),0,IF(ISNUMBER(_xlfn.XMATCH($B3157,Language!$A$29:$E$29)),'Lista de Prestatarios'!$B$3,VLOOKUP(B3157,'Lista de Prestatarios'!$A$2:$B$500,2,FALSE))),"")</f>
        <v/>
      </c>
      <c r="P3157" s="58" t="str">
        <f>IF(B3157&lt;&gt;"",IF(OR(D3157&gt;0,G3157&gt;0),COUNTIF($B$2:B3157,B3157),COUNTIFS($B$2:B3157,B3157,$E$2:E3157,"&gt;0")),"")</f>
        <v/>
      </c>
    </row>
    <row r="3158" spans="1:16" x14ac:dyDescent="0.35">
      <c r="A3158" s="51" t="str">
        <f t="shared" si="147"/>
        <v/>
      </c>
      <c r="B3158" s="99"/>
      <c r="C3158" s="4"/>
      <c r="D3158" s="14"/>
      <c r="E3158" s="14"/>
      <c r="F3158" s="14"/>
      <c r="G3158" s="82"/>
      <c r="H3158" s="107" t="str">
        <f>IF(B3158&lt;&gt;"",IF(OR(O3158=0,O3158=999),"",SUMIFS($E$2:E3158,$A$2:A3158,A3158)-SUMIFS($F$2:F3158,$A$2:A3158,A3158)),"")</f>
        <v/>
      </c>
      <c r="I3158" s="109" t="str">
        <f t="shared" si="149"/>
        <v/>
      </c>
      <c r="J3158" s="113"/>
      <c r="K3158" s="90"/>
      <c r="L3158" s="73"/>
      <c r="M3158" s="69" t="str">
        <f>IF(C3158&lt;&gt;"",DailyLog!$S$3,"")</f>
        <v/>
      </c>
      <c r="N3158" s="56" t="str">
        <f t="shared" si="148"/>
        <v/>
      </c>
      <c r="O3158" s="53" t="str">
        <f>IF($B3158&lt;&gt;"",IF(ISNUMBER(_xlfn.XMATCH($B3158,Language!$A$6:$E$6)),0,IF(ISNUMBER(_xlfn.XMATCH($B3158,Language!$A$29:$E$29)),'Lista de Prestatarios'!$B$3,VLOOKUP(B3158,'Lista de Prestatarios'!$A$2:$B$500,2,FALSE))),"")</f>
        <v/>
      </c>
      <c r="P3158" s="58" t="str">
        <f>IF(B3158&lt;&gt;"",IF(OR(D3158&gt;0,G3158&gt;0),COUNTIF($B$2:B3158,B3158),COUNTIFS($B$2:B3158,B3158,$E$2:E3158,"&gt;0")),"")</f>
        <v/>
      </c>
    </row>
    <row r="3159" spans="1:16" x14ac:dyDescent="0.35">
      <c r="A3159" s="51" t="str">
        <f t="shared" si="147"/>
        <v/>
      </c>
      <c r="B3159" s="99"/>
      <c r="C3159" s="4"/>
      <c r="D3159" s="14"/>
      <c r="E3159" s="14"/>
      <c r="F3159" s="14"/>
      <c r="G3159" s="82"/>
      <c r="H3159" s="107" t="str">
        <f>IF(B3159&lt;&gt;"",IF(OR(O3159=0,O3159=999),"",SUMIFS($E$2:E3159,$A$2:A3159,A3159)-SUMIFS($F$2:F3159,$A$2:A3159,A3159)),"")</f>
        <v/>
      </c>
      <c r="I3159" s="109" t="str">
        <f t="shared" si="149"/>
        <v/>
      </c>
      <c r="J3159" s="113"/>
      <c r="K3159" s="90"/>
      <c r="L3159" s="73"/>
      <c r="M3159" s="69" t="str">
        <f>IF(C3159&lt;&gt;"",DailyLog!$S$3,"")</f>
        <v/>
      </c>
      <c r="N3159" s="56" t="str">
        <f t="shared" si="148"/>
        <v/>
      </c>
      <c r="O3159" s="53" t="str">
        <f>IF($B3159&lt;&gt;"",IF(ISNUMBER(_xlfn.XMATCH($B3159,Language!$A$6:$E$6)),0,IF(ISNUMBER(_xlfn.XMATCH($B3159,Language!$A$29:$E$29)),'Lista de Prestatarios'!$B$3,VLOOKUP(B3159,'Lista de Prestatarios'!$A$2:$B$500,2,FALSE))),"")</f>
        <v/>
      </c>
      <c r="P3159" s="58" t="str">
        <f>IF(B3159&lt;&gt;"",IF(OR(D3159&gt;0,G3159&gt;0),COUNTIF($B$2:B3159,B3159),COUNTIFS($B$2:B3159,B3159,$E$2:E3159,"&gt;0")),"")</f>
        <v/>
      </c>
    </row>
    <row r="3160" spans="1:16" x14ac:dyDescent="0.35">
      <c r="A3160" s="51" t="str">
        <f t="shared" si="147"/>
        <v/>
      </c>
      <c r="B3160" s="99"/>
      <c r="C3160" s="4"/>
      <c r="D3160" s="14"/>
      <c r="E3160" s="14"/>
      <c r="F3160" s="14"/>
      <c r="G3160" s="82"/>
      <c r="H3160" s="107" t="str">
        <f>IF(B3160&lt;&gt;"",IF(OR(O3160=0,O3160=999),"",SUMIFS($E$2:E3160,$A$2:A3160,A3160)-SUMIFS($F$2:F3160,$A$2:A3160,A3160)),"")</f>
        <v/>
      </c>
      <c r="I3160" s="109" t="str">
        <f t="shared" si="149"/>
        <v/>
      </c>
      <c r="J3160" s="113"/>
      <c r="K3160" s="90"/>
      <c r="L3160" s="73"/>
      <c r="M3160" s="69" t="str">
        <f>IF(C3160&lt;&gt;"",DailyLog!$S$3,"")</f>
        <v/>
      </c>
      <c r="N3160" s="56" t="str">
        <f t="shared" si="148"/>
        <v/>
      </c>
      <c r="O3160" s="53" t="str">
        <f>IF($B3160&lt;&gt;"",IF(ISNUMBER(_xlfn.XMATCH($B3160,Language!$A$6:$E$6)),0,IF(ISNUMBER(_xlfn.XMATCH($B3160,Language!$A$29:$E$29)),'Lista de Prestatarios'!$B$3,VLOOKUP(B3160,'Lista de Prestatarios'!$A$2:$B$500,2,FALSE))),"")</f>
        <v/>
      </c>
      <c r="P3160" s="58" t="str">
        <f>IF(B3160&lt;&gt;"",IF(OR(D3160&gt;0,G3160&gt;0),COUNTIF($B$2:B3160,B3160),COUNTIFS($B$2:B3160,B3160,$E$2:E3160,"&gt;0")),"")</f>
        <v/>
      </c>
    </row>
    <row r="3161" spans="1:16" x14ac:dyDescent="0.35">
      <c r="A3161" s="51" t="str">
        <f t="shared" si="147"/>
        <v/>
      </c>
      <c r="B3161" s="99"/>
      <c r="C3161" s="4"/>
      <c r="D3161" s="14"/>
      <c r="E3161" s="14"/>
      <c r="F3161" s="14"/>
      <c r="G3161" s="82"/>
      <c r="H3161" s="107" t="str">
        <f>IF(B3161&lt;&gt;"",IF(OR(O3161=0,O3161=999),"",SUMIFS($E$2:E3161,$A$2:A3161,A3161)-SUMIFS($F$2:F3161,$A$2:A3161,A3161)),"")</f>
        <v/>
      </c>
      <c r="I3161" s="109" t="str">
        <f t="shared" si="149"/>
        <v/>
      </c>
      <c r="J3161" s="113"/>
      <c r="K3161" s="90"/>
      <c r="L3161" s="73"/>
      <c r="M3161" s="69" t="str">
        <f>IF(C3161&lt;&gt;"",DailyLog!$S$3,"")</f>
        <v/>
      </c>
      <c r="N3161" s="56" t="str">
        <f t="shared" si="148"/>
        <v/>
      </c>
      <c r="O3161" s="53" t="str">
        <f>IF($B3161&lt;&gt;"",IF(ISNUMBER(_xlfn.XMATCH($B3161,Language!$A$6:$E$6)),0,IF(ISNUMBER(_xlfn.XMATCH($B3161,Language!$A$29:$E$29)),'Lista de Prestatarios'!$B$3,VLOOKUP(B3161,'Lista de Prestatarios'!$A$2:$B$500,2,FALSE))),"")</f>
        <v/>
      </c>
      <c r="P3161" s="58" t="str">
        <f>IF(B3161&lt;&gt;"",IF(OR(D3161&gt;0,G3161&gt;0),COUNTIF($B$2:B3161,B3161),COUNTIFS($B$2:B3161,B3161,$E$2:E3161,"&gt;0")),"")</f>
        <v/>
      </c>
    </row>
    <row r="3162" spans="1:16" x14ac:dyDescent="0.35">
      <c r="A3162" s="51" t="str">
        <f t="shared" si="147"/>
        <v/>
      </c>
      <c r="B3162" s="99"/>
      <c r="C3162" s="4"/>
      <c r="D3162" s="14"/>
      <c r="E3162" s="14"/>
      <c r="F3162" s="14"/>
      <c r="G3162" s="82"/>
      <c r="H3162" s="107" t="str">
        <f>IF(B3162&lt;&gt;"",IF(OR(O3162=0,O3162=999),"",SUMIFS($E$2:E3162,$A$2:A3162,A3162)-SUMIFS($F$2:F3162,$A$2:A3162,A3162)),"")</f>
        <v/>
      </c>
      <c r="I3162" s="109" t="str">
        <f t="shared" si="149"/>
        <v/>
      </c>
      <c r="J3162" s="113"/>
      <c r="K3162" s="90"/>
      <c r="L3162" s="73"/>
      <c r="M3162" s="69" t="str">
        <f>IF(C3162&lt;&gt;"",DailyLog!$S$3,"")</f>
        <v/>
      </c>
      <c r="N3162" s="56" t="str">
        <f t="shared" si="148"/>
        <v/>
      </c>
      <c r="O3162" s="53" t="str">
        <f>IF($B3162&lt;&gt;"",IF(ISNUMBER(_xlfn.XMATCH($B3162,Language!$A$6:$E$6)),0,IF(ISNUMBER(_xlfn.XMATCH($B3162,Language!$A$29:$E$29)),'Lista de Prestatarios'!$B$3,VLOOKUP(B3162,'Lista de Prestatarios'!$A$2:$B$500,2,FALSE))),"")</f>
        <v/>
      </c>
      <c r="P3162" s="58" t="str">
        <f>IF(B3162&lt;&gt;"",IF(OR(D3162&gt;0,G3162&gt;0),COUNTIF($B$2:B3162,B3162),COUNTIFS($B$2:B3162,B3162,$E$2:E3162,"&gt;0")),"")</f>
        <v/>
      </c>
    </row>
    <row r="3163" spans="1:16" x14ac:dyDescent="0.35">
      <c r="A3163" s="51" t="str">
        <f t="shared" si="147"/>
        <v/>
      </c>
      <c r="B3163" s="99"/>
      <c r="C3163" s="4"/>
      <c r="D3163" s="14"/>
      <c r="E3163" s="14"/>
      <c r="F3163" s="14"/>
      <c r="G3163" s="82"/>
      <c r="H3163" s="107" t="str">
        <f>IF(B3163&lt;&gt;"",IF(OR(O3163=0,O3163=999),"",SUMIFS($E$2:E3163,$A$2:A3163,A3163)-SUMIFS($F$2:F3163,$A$2:A3163,A3163)),"")</f>
        <v/>
      </c>
      <c r="I3163" s="109" t="str">
        <f t="shared" si="149"/>
        <v/>
      </c>
      <c r="J3163" s="113"/>
      <c r="K3163" s="90"/>
      <c r="L3163" s="73"/>
      <c r="M3163" s="69" t="str">
        <f>IF(C3163&lt;&gt;"",DailyLog!$S$3,"")</f>
        <v/>
      </c>
      <c r="N3163" s="56" t="str">
        <f t="shared" si="148"/>
        <v/>
      </c>
      <c r="O3163" s="53" t="str">
        <f>IF($B3163&lt;&gt;"",IF(ISNUMBER(_xlfn.XMATCH($B3163,Language!$A$6:$E$6)),0,IF(ISNUMBER(_xlfn.XMATCH($B3163,Language!$A$29:$E$29)),'Lista de Prestatarios'!$B$3,VLOOKUP(B3163,'Lista de Prestatarios'!$A$2:$B$500,2,FALSE))),"")</f>
        <v/>
      </c>
      <c r="P3163" s="58" t="str">
        <f>IF(B3163&lt;&gt;"",IF(OR(D3163&gt;0,G3163&gt;0),COUNTIF($B$2:B3163,B3163),COUNTIFS($B$2:B3163,B3163,$E$2:E3163,"&gt;0")),"")</f>
        <v/>
      </c>
    </row>
    <row r="3164" spans="1:16" x14ac:dyDescent="0.35">
      <c r="A3164" s="51" t="str">
        <f t="shared" si="147"/>
        <v/>
      </c>
      <c r="B3164" s="99"/>
      <c r="C3164" s="4"/>
      <c r="D3164" s="14"/>
      <c r="E3164" s="14"/>
      <c r="F3164" s="14"/>
      <c r="G3164" s="82"/>
      <c r="H3164" s="107" t="str">
        <f>IF(B3164&lt;&gt;"",IF(OR(O3164=0,O3164=999),"",SUMIFS($E$2:E3164,$A$2:A3164,A3164)-SUMIFS($F$2:F3164,$A$2:A3164,A3164)),"")</f>
        <v/>
      </c>
      <c r="I3164" s="109" t="str">
        <f t="shared" si="149"/>
        <v/>
      </c>
      <c r="J3164" s="113"/>
      <c r="K3164" s="90"/>
      <c r="L3164" s="73"/>
      <c r="M3164" s="69" t="str">
        <f>IF(C3164&lt;&gt;"",DailyLog!$S$3,"")</f>
        <v/>
      </c>
      <c r="N3164" s="56" t="str">
        <f t="shared" si="148"/>
        <v/>
      </c>
      <c r="O3164" s="53" t="str">
        <f>IF($B3164&lt;&gt;"",IF(ISNUMBER(_xlfn.XMATCH($B3164,Language!$A$6:$E$6)),0,IF(ISNUMBER(_xlfn.XMATCH($B3164,Language!$A$29:$E$29)),'Lista de Prestatarios'!$B$3,VLOOKUP(B3164,'Lista de Prestatarios'!$A$2:$B$500,2,FALSE))),"")</f>
        <v/>
      </c>
      <c r="P3164" s="58" t="str">
        <f>IF(B3164&lt;&gt;"",IF(OR(D3164&gt;0,G3164&gt;0),COUNTIF($B$2:B3164,B3164),COUNTIFS($B$2:B3164,B3164,$E$2:E3164,"&gt;0")),"")</f>
        <v/>
      </c>
    </row>
    <row r="3165" spans="1:16" x14ac:dyDescent="0.35">
      <c r="A3165" s="51" t="str">
        <f t="shared" si="147"/>
        <v/>
      </c>
      <c r="B3165" s="99"/>
      <c r="C3165" s="4"/>
      <c r="D3165" s="14"/>
      <c r="E3165" s="14"/>
      <c r="F3165" s="14"/>
      <c r="G3165" s="82"/>
      <c r="H3165" s="107" t="str">
        <f>IF(B3165&lt;&gt;"",IF(OR(O3165=0,O3165=999),"",SUMIFS($E$2:E3165,$A$2:A3165,A3165)-SUMIFS($F$2:F3165,$A$2:A3165,A3165)),"")</f>
        <v/>
      </c>
      <c r="I3165" s="109" t="str">
        <f t="shared" si="149"/>
        <v/>
      </c>
      <c r="J3165" s="113"/>
      <c r="K3165" s="90"/>
      <c r="L3165" s="73"/>
      <c r="M3165" s="69" t="str">
        <f>IF(C3165&lt;&gt;"",DailyLog!$S$3,"")</f>
        <v/>
      </c>
      <c r="N3165" s="56" t="str">
        <f t="shared" si="148"/>
        <v/>
      </c>
      <c r="O3165" s="53" t="str">
        <f>IF($B3165&lt;&gt;"",IF(ISNUMBER(_xlfn.XMATCH($B3165,Language!$A$6:$E$6)),0,IF(ISNUMBER(_xlfn.XMATCH($B3165,Language!$A$29:$E$29)),'Lista de Prestatarios'!$B$3,VLOOKUP(B3165,'Lista de Prestatarios'!$A$2:$B$500,2,FALSE))),"")</f>
        <v/>
      </c>
      <c r="P3165" s="58" t="str">
        <f>IF(B3165&lt;&gt;"",IF(OR(D3165&gt;0,G3165&gt;0),COUNTIF($B$2:B3165,B3165),COUNTIFS($B$2:B3165,B3165,$E$2:E3165,"&gt;0")),"")</f>
        <v/>
      </c>
    </row>
    <row r="3166" spans="1:16" x14ac:dyDescent="0.35">
      <c r="A3166" s="51" t="str">
        <f t="shared" si="147"/>
        <v/>
      </c>
      <c r="B3166" s="99"/>
      <c r="C3166" s="4"/>
      <c r="D3166" s="14"/>
      <c r="E3166" s="14"/>
      <c r="F3166" s="14"/>
      <c r="G3166" s="82"/>
      <c r="H3166" s="107" t="str">
        <f>IF(B3166&lt;&gt;"",IF(OR(O3166=0,O3166=999),"",SUMIFS($E$2:E3166,$A$2:A3166,A3166)-SUMIFS($F$2:F3166,$A$2:A3166,A3166)),"")</f>
        <v/>
      </c>
      <c r="I3166" s="109" t="str">
        <f t="shared" si="149"/>
        <v/>
      </c>
      <c r="J3166" s="113"/>
      <c r="K3166" s="90"/>
      <c r="L3166" s="73"/>
      <c r="M3166" s="69" t="str">
        <f>IF(C3166&lt;&gt;"",DailyLog!$S$3,"")</f>
        <v/>
      </c>
      <c r="N3166" s="56" t="str">
        <f t="shared" si="148"/>
        <v/>
      </c>
      <c r="O3166" s="53" t="str">
        <f>IF($B3166&lt;&gt;"",IF(ISNUMBER(_xlfn.XMATCH($B3166,Language!$A$6:$E$6)),0,IF(ISNUMBER(_xlfn.XMATCH($B3166,Language!$A$29:$E$29)),'Lista de Prestatarios'!$B$3,VLOOKUP(B3166,'Lista de Prestatarios'!$A$2:$B$500,2,FALSE))),"")</f>
        <v/>
      </c>
      <c r="P3166" s="58" t="str">
        <f>IF(B3166&lt;&gt;"",IF(OR(D3166&gt;0,G3166&gt;0),COUNTIF($B$2:B3166,B3166),COUNTIFS($B$2:B3166,B3166,$E$2:E3166,"&gt;0")),"")</f>
        <v/>
      </c>
    </row>
    <row r="3167" spans="1:16" x14ac:dyDescent="0.35">
      <c r="A3167" s="51" t="str">
        <f t="shared" si="147"/>
        <v/>
      </c>
      <c r="B3167" s="99"/>
      <c r="C3167" s="4"/>
      <c r="D3167" s="14"/>
      <c r="E3167" s="14"/>
      <c r="F3167" s="14"/>
      <c r="G3167" s="82"/>
      <c r="H3167" s="107" t="str">
        <f>IF(B3167&lt;&gt;"",IF(OR(O3167=0,O3167=999),"",SUMIFS($E$2:E3167,$A$2:A3167,A3167)-SUMIFS($F$2:F3167,$A$2:A3167,A3167)),"")</f>
        <v/>
      </c>
      <c r="I3167" s="109" t="str">
        <f t="shared" si="149"/>
        <v/>
      </c>
      <c r="J3167" s="113"/>
      <c r="K3167" s="90"/>
      <c r="L3167" s="73"/>
      <c r="M3167" s="69" t="str">
        <f>IF(C3167&lt;&gt;"",DailyLog!$S$3,"")</f>
        <v/>
      </c>
      <c r="N3167" s="56" t="str">
        <f t="shared" si="148"/>
        <v/>
      </c>
      <c r="O3167" s="53" t="str">
        <f>IF($B3167&lt;&gt;"",IF(ISNUMBER(_xlfn.XMATCH($B3167,Language!$A$6:$E$6)),0,IF(ISNUMBER(_xlfn.XMATCH($B3167,Language!$A$29:$E$29)),'Lista de Prestatarios'!$B$3,VLOOKUP(B3167,'Lista de Prestatarios'!$A$2:$B$500,2,FALSE))),"")</f>
        <v/>
      </c>
      <c r="P3167" s="58" t="str">
        <f>IF(B3167&lt;&gt;"",IF(OR(D3167&gt;0,G3167&gt;0),COUNTIF($B$2:B3167,B3167),COUNTIFS($B$2:B3167,B3167,$E$2:E3167,"&gt;0")),"")</f>
        <v/>
      </c>
    </row>
    <row r="3168" spans="1:16" x14ac:dyDescent="0.35">
      <c r="A3168" s="51" t="str">
        <f t="shared" si="147"/>
        <v/>
      </c>
      <c r="B3168" s="99"/>
      <c r="C3168" s="4"/>
      <c r="D3168" s="14"/>
      <c r="E3168" s="14"/>
      <c r="F3168" s="14"/>
      <c r="G3168" s="82"/>
      <c r="H3168" s="107" t="str">
        <f>IF(B3168&lt;&gt;"",IF(OR(O3168=0,O3168=999),"",SUMIFS($E$2:E3168,$A$2:A3168,A3168)-SUMIFS($F$2:F3168,$A$2:A3168,A3168)),"")</f>
        <v/>
      </c>
      <c r="I3168" s="109" t="str">
        <f t="shared" si="149"/>
        <v/>
      </c>
      <c r="J3168" s="113"/>
      <c r="K3168" s="90"/>
      <c r="L3168" s="73"/>
      <c r="M3168" s="69" t="str">
        <f>IF(C3168&lt;&gt;"",DailyLog!$S$3,"")</f>
        <v/>
      </c>
      <c r="N3168" s="56" t="str">
        <f t="shared" si="148"/>
        <v/>
      </c>
      <c r="O3168" s="53" t="str">
        <f>IF($B3168&lt;&gt;"",IF(ISNUMBER(_xlfn.XMATCH($B3168,Language!$A$6:$E$6)),0,IF(ISNUMBER(_xlfn.XMATCH($B3168,Language!$A$29:$E$29)),'Lista de Prestatarios'!$B$3,VLOOKUP(B3168,'Lista de Prestatarios'!$A$2:$B$500,2,FALSE))),"")</f>
        <v/>
      </c>
      <c r="P3168" s="58" t="str">
        <f>IF(B3168&lt;&gt;"",IF(OR(D3168&gt;0,G3168&gt;0),COUNTIF($B$2:B3168,B3168),COUNTIFS($B$2:B3168,B3168,$E$2:E3168,"&gt;0")),"")</f>
        <v/>
      </c>
    </row>
    <row r="3169" spans="1:16" x14ac:dyDescent="0.35">
      <c r="A3169" s="51" t="str">
        <f t="shared" si="147"/>
        <v/>
      </c>
      <c r="B3169" s="99"/>
      <c r="C3169" s="4"/>
      <c r="D3169" s="14"/>
      <c r="E3169" s="14"/>
      <c r="F3169" s="14"/>
      <c r="G3169" s="82"/>
      <c r="H3169" s="107" t="str">
        <f>IF(B3169&lt;&gt;"",IF(OR(O3169=0,O3169=999),"",SUMIFS($E$2:E3169,$A$2:A3169,A3169)-SUMIFS($F$2:F3169,$A$2:A3169,A3169)),"")</f>
        <v/>
      </c>
      <c r="I3169" s="109" t="str">
        <f t="shared" si="149"/>
        <v/>
      </c>
      <c r="J3169" s="113"/>
      <c r="K3169" s="90"/>
      <c r="L3169" s="73"/>
      <c r="M3169" s="69" t="str">
        <f>IF(C3169&lt;&gt;"",DailyLog!$S$3,"")</f>
        <v/>
      </c>
      <c r="N3169" s="56" t="str">
        <f t="shared" si="148"/>
        <v/>
      </c>
      <c r="O3169" s="53" t="str">
        <f>IF($B3169&lt;&gt;"",IF(ISNUMBER(_xlfn.XMATCH($B3169,Language!$A$6:$E$6)),0,IF(ISNUMBER(_xlfn.XMATCH($B3169,Language!$A$29:$E$29)),'Lista de Prestatarios'!$B$3,VLOOKUP(B3169,'Lista de Prestatarios'!$A$2:$B$500,2,FALSE))),"")</f>
        <v/>
      </c>
      <c r="P3169" s="58" t="str">
        <f>IF(B3169&lt;&gt;"",IF(OR(D3169&gt;0,G3169&gt;0),COUNTIF($B$2:B3169,B3169),COUNTIFS($B$2:B3169,B3169,$E$2:E3169,"&gt;0")),"")</f>
        <v/>
      </c>
    </row>
    <row r="3170" spans="1:16" x14ac:dyDescent="0.35">
      <c r="A3170" s="51" t="str">
        <f t="shared" si="147"/>
        <v/>
      </c>
      <c r="B3170" s="99"/>
      <c r="C3170" s="4"/>
      <c r="D3170" s="14"/>
      <c r="E3170" s="14"/>
      <c r="F3170" s="14"/>
      <c r="G3170" s="82"/>
      <c r="H3170" s="107" t="str">
        <f>IF(B3170&lt;&gt;"",IF(OR(O3170=0,O3170=999),"",SUMIFS($E$2:E3170,$A$2:A3170,A3170)-SUMIFS($F$2:F3170,$A$2:A3170,A3170)),"")</f>
        <v/>
      </c>
      <c r="I3170" s="109" t="str">
        <f t="shared" si="149"/>
        <v/>
      </c>
      <c r="J3170" s="113"/>
      <c r="K3170" s="90"/>
      <c r="L3170" s="73"/>
      <c r="M3170" s="69" t="str">
        <f>IF(C3170&lt;&gt;"",DailyLog!$S$3,"")</f>
        <v/>
      </c>
      <c r="N3170" s="56" t="str">
        <f t="shared" si="148"/>
        <v/>
      </c>
      <c r="O3170" s="53" t="str">
        <f>IF($B3170&lt;&gt;"",IF(ISNUMBER(_xlfn.XMATCH($B3170,Language!$A$6:$E$6)),0,IF(ISNUMBER(_xlfn.XMATCH($B3170,Language!$A$29:$E$29)),'Lista de Prestatarios'!$B$3,VLOOKUP(B3170,'Lista de Prestatarios'!$A$2:$B$500,2,FALSE))),"")</f>
        <v/>
      </c>
      <c r="P3170" s="58" t="str">
        <f>IF(B3170&lt;&gt;"",IF(OR(D3170&gt;0,G3170&gt;0),COUNTIF($B$2:B3170,B3170),COUNTIFS($B$2:B3170,B3170,$E$2:E3170,"&gt;0")),"")</f>
        <v/>
      </c>
    </row>
    <row r="3171" spans="1:16" x14ac:dyDescent="0.35">
      <c r="A3171" s="51" t="str">
        <f t="shared" si="147"/>
        <v/>
      </c>
      <c r="B3171" s="99"/>
      <c r="C3171" s="4"/>
      <c r="D3171" s="14"/>
      <c r="E3171" s="14"/>
      <c r="F3171" s="14"/>
      <c r="G3171" s="82"/>
      <c r="H3171" s="107" t="str">
        <f>IF(B3171&lt;&gt;"",IF(OR(O3171=0,O3171=999),"",SUMIFS($E$2:E3171,$A$2:A3171,A3171)-SUMIFS($F$2:F3171,$A$2:A3171,A3171)),"")</f>
        <v/>
      </c>
      <c r="I3171" s="109" t="str">
        <f t="shared" si="149"/>
        <v/>
      </c>
      <c r="J3171" s="113"/>
      <c r="K3171" s="90"/>
      <c r="L3171" s="73"/>
      <c r="M3171" s="69" t="str">
        <f>IF(C3171&lt;&gt;"",DailyLog!$S$3,"")</f>
        <v/>
      </c>
      <c r="N3171" s="56" t="str">
        <f t="shared" si="148"/>
        <v/>
      </c>
      <c r="O3171" s="53" t="str">
        <f>IF($B3171&lt;&gt;"",IF(ISNUMBER(_xlfn.XMATCH($B3171,Language!$A$6:$E$6)),0,IF(ISNUMBER(_xlfn.XMATCH($B3171,Language!$A$29:$E$29)),'Lista de Prestatarios'!$B$3,VLOOKUP(B3171,'Lista de Prestatarios'!$A$2:$B$500,2,FALSE))),"")</f>
        <v/>
      </c>
      <c r="P3171" s="58" t="str">
        <f>IF(B3171&lt;&gt;"",IF(OR(D3171&gt;0,G3171&gt;0),COUNTIF($B$2:B3171,B3171),COUNTIFS($B$2:B3171,B3171,$E$2:E3171,"&gt;0")),"")</f>
        <v/>
      </c>
    </row>
    <row r="3172" spans="1:16" x14ac:dyDescent="0.35">
      <c r="A3172" s="51" t="str">
        <f t="shared" si="147"/>
        <v/>
      </c>
      <c r="B3172" s="99"/>
      <c r="C3172" s="4"/>
      <c r="D3172" s="14"/>
      <c r="E3172" s="14"/>
      <c r="F3172" s="14"/>
      <c r="G3172" s="82"/>
      <c r="H3172" s="107" t="str">
        <f>IF(B3172&lt;&gt;"",IF(OR(O3172=0,O3172=999),"",SUMIFS($E$2:E3172,$A$2:A3172,A3172)-SUMIFS($F$2:F3172,$A$2:A3172,A3172)),"")</f>
        <v/>
      </c>
      <c r="I3172" s="109" t="str">
        <f t="shared" si="149"/>
        <v/>
      </c>
      <c r="J3172" s="113"/>
      <c r="K3172" s="90"/>
      <c r="L3172" s="73"/>
      <c r="M3172" s="69" t="str">
        <f>IF(C3172&lt;&gt;"",DailyLog!$S$3,"")</f>
        <v/>
      </c>
      <c r="N3172" s="56" t="str">
        <f t="shared" si="148"/>
        <v/>
      </c>
      <c r="O3172" s="53" t="str">
        <f>IF($B3172&lt;&gt;"",IF(ISNUMBER(_xlfn.XMATCH($B3172,Language!$A$6:$E$6)),0,IF(ISNUMBER(_xlfn.XMATCH($B3172,Language!$A$29:$E$29)),'Lista de Prestatarios'!$B$3,VLOOKUP(B3172,'Lista de Prestatarios'!$A$2:$B$500,2,FALSE))),"")</f>
        <v/>
      </c>
      <c r="P3172" s="58" t="str">
        <f>IF(B3172&lt;&gt;"",IF(OR(D3172&gt;0,G3172&gt;0),COUNTIF($B$2:B3172,B3172),COUNTIFS($B$2:B3172,B3172,$E$2:E3172,"&gt;0")),"")</f>
        <v/>
      </c>
    </row>
    <row r="3173" spans="1:16" x14ac:dyDescent="0.35">
      <c r="A3173" s="51" t="str">
        <f t="shared" si="147"/>
        <v/>
      </c>
      <c r="B3173" s="99"/>
      <c r="C3173" s="4"/>
      <c r="D3173" s="14"/>
      <c r="E3173" s="14"/>
      <c r="F3173" s="14"/>
      <c r="G3173" s="82"/>
      <c r="H3173" s="107" t="str">
        <f>IF(B3173&lt;&gt;"",IF(OR(O3173=0,O3173=999),"",SUMIFS($E$2:E3173,$A$2:A3173,A3173)-SUMIFS($F$2:F3173,$A$2:A3173,A3173)),"")</f>
        <v/>
      </c>
      <c r="I3173" s="109" t="str">
        <f t="shared" si="149"/>
        <v/>
      </c>
      <c r="J3173" s="113"/>
      <c r="K3173" s="90"/>
      <c r="L3173" s="73"/>
      <c r="M3173" s="69" t="str">
        <f>IF(C3173&lt;&gt;"",DailyLog!$S$3,"")</f>
        <v/>
      </c>
      <c r="N3173" s="56" t="str">
        <f t="shared" si="148"/>
        <v/>
      </c>
      <c r="O3173" s="53" t="str">
        <f>IF($B3173&lt;&gt;"",IF(ISNUMBER(_xlfn.XMATCH($B3173,Language!$A$6:$E$6)),0,IF(ISNUMBER(_xlfn.XMATCH($B3173,Language!$A$29:$E$29)),'Lista de Prestatarios'!$B$3,VLOOKUP(B3173,'Lista de Prestatarios'!$A$2:$B$500,2,FALSE))),"")</f>
        <v/>
      </c>
      <c r="P3173" s="58" t="str">
        <f>IF(B3173&lt;&gt;"",IF(OR(D3173&gt;0,G3173&gt;0),COUNTIF($B$2:B3173,B3173),COUNTIFS($B$2:B3173,B3173,$E$2:E3173,"&gt;0")),"")</f>
        <v/>
      </c>
    </row>
    <row r="3174" spans="1:16" x14ac:dyDescent="0.35">
      <c r="A3174" s="51" t="str">
        <f t="shared" si="147"/>
        <v/>
      </c>
      <c r="B3174" s="99"/>
      <c r="C3174" s="4"/>
      <c r="D3174" s="14"/>
      <c r="E3174" s="14"/>
      <c r="F3174" s="14"/>
      <c r="G3174" s="82"/>
      <c r="H3174" s="107" t="str">
        <f>IF(B3174&lt;&gt;"",IF(OR(O3174=0,O3174=999),"",SUMIFS($E$2:E3174,$A$2:A3174,A3174)-SUMIFS($F$2:F3174,$A$2:A3174,A3174)),"")</f>
        <v/>
      </c>
      <c r="I3174" s="109" t="str">
        <f t="shared" si="149"/>
        <v/>
      </c>
      <c r="J3174" s="113"/>
      <c r="K3174" s="90"/>
      <c r="L3174" s="73"/>
      <c r="M3174" s="69" t="str">
        <f>IF(C3174&lt;&gt;"",DailyLog!$S$3,"")</f>
        <v/>
      </c>
      <c r="N3174" s="56" t="str">
        <f t="shared" si="148"/>
        <v/>
      </c>
      <c r="O3174" s="53" t="str">
        <f>IF($B3174&lt;&gt;"",IF(ISNUMBER(_xlfn.XMATCH($B3174,Language!$A$6:$E$6)),0,IF(ISNUMBER(_xlfn.XMATCH($B3174,Language!$A$29:$E$29)),'Lista de Prestatarios'!$B$3,VLOOKUP(B3174,'Lista de Prestatarios'!$A$2:$B$500,2,FALSE))),"")</f>
        <v/>
      </c>
      <c r="P3174" s="58" t="str">
        <f>IF(B3174&lt;&gt;"",IF(OR(D3174&gt;0,G3174&gt;0),COUNTIF($B$2:B3174,B3174),COUNTIFS($B$2:B3174,B3174,$E$2:E3174,"&gt;0")),"")</f>
        <v/>
      </c>
    </row>
    <row r="3175" spans="1:16" x14ac:dyDescent="0.35">
      <c r="A3175" s="51" t="str">
        <f t="shared" si="147"/>
        <v/>
      </c>
      <c r="B3175" s="99"/>
      <c r="C3175" s="4"/>
      <c r="D3175" s="14"/>
      <c r="E3175" s="14"/>
      <c r="F3175" s="14"/>
      <c r="G3175" s="82"/>
      <c r="H3175" s="107" t="str">
        <f>IF(B3175&lt;&gt;"",IF(OR(O3175=0,O3175=999),"",SUMIFS($E$2:E3175,$A$2:A3175,A3175)-SUMIFS($F$2:F3175,$A$2:A3175,A3175)),"")</f>
        <v/>
      </c>
      <c r="I3175" s="109" t="str">
        <f t="shared" si="149"/>
        <v/>
      </c>
      <c r="J3175" s="113"/>
      <c r="K3175" s="90"/>
      <c r="L3175" s="73"/>
      <c r="M3175" s="69" t="str">
        <f>IF(C3175&lt;&gt;"",DailyLog!$S$3,"")</f>
        <v/>
      </c>
      <c r="N3175" s="56" t="str">
        <f t="shared" si="148"/>
        <v/>
      </c>
      <c r="O3175" s="53" t="str">
        <f>IF($B3175&lt;&gt;"",IF(ISNUMBER(_xlfn.XMATCH($B3175,Language!$A$6:$E$6)),0,IF(ISNUMBER(_xlfn.XMATCH($B3175,Language!$A$29:$E$29)),'Lista de Prestatarios'!$B$3,VLOOKUP(B3175,'Lista de Prestatarios'!$A$2:$B$500,2,FALSE))),"")</f>
        <v/>
      </c>
      <c r="P3175" s="58" t="str">
        <f>IF(B3175&lt;&gt;"",IF(OR(D3175&gt;0,G3175&gt;0),COUNTIF($B$2:B3175,B3175),COUNTIFS($B$2:B3175,B3175,$E$2:E3175,"&gt;0")),"")</f>
        <v/>
      </c>
    </row>
    <row r="3176" spans="1:16" x14ac:dyDescent="0.35">
      <c r="A3176" s="51" t="str">
        <f t="shared" si="147"/>
        <v/>
      </c>
      <c r="B3176" s="99"/>
      <c r="C3176" s="4"/>
      <c r="D3176" s="14"/>
      <c r="E3176" s="14"/>
      <c r="F3176" s="14"/>
      <c r="G3176" s="82"/>
      <c r="H3176" s="107" t="str">
        <f>IF(B3176&lt;&gt;"",IF(OR(O3176=0,O3176=999),"",SUMIFS($E$2:E3176,$A$2:A3176,A3176)-SUMIFS($F$2:F3176,$A$2:A3176,A3176)),"")</f>
        <v/>
      </c>
      <c r="I3176" s="109" t="str">
        <f t="shared" si="149"/>
        <v/>
      </c>
      <c r="J3176" s="113"/>
      <c r="K3176" s="90"/>
      <c r="L3176" s="73"/>
      <c r="M3176" s="69" t="str">
        <f>IF(C3176&lt;&gt;"",DailyLog!$S$3,"")</f>
        <v/>
      </c>
      <c r="N3176" s="56" t="str">
        <f t="shared" si="148"/>
        <v/>
      </c>
      <c r="O3176" s="53" t="str">
        <f>IF($B3176&lt;&gt;"",IF(ISNUMBER(_xlfn.XMATCH($B3176,Language!$A$6:$E$6)),0,IF(ISNUMBER(_xlfn.XMATCH($B3176,Language!$A$29:$E$29)),'Lista de Prestatarios'!$B$3,VLOOKUP(B3176,'Lista de Prestatarios'!$A$2:$B$500,2,FALSE))),"")</f>
        <v/>
      </c>
      <c r="P3176" s="58" t="str">
        <f>IF(B3176&lt;&gt;"",IF(OR(D3176&gt;0,G3176&gt;0),COUNTIF($B$2:B3176,B3176),COUNTIFS($B$2:B3176,B3176,$E$2:E3176,"&gt;0")),"")</f>
        <v/>
      </c>
    </row>
    <row r="3177" spans="1:16" x14ac:dyDescent="0.35">
      <c r="A3177" s="51" t="str">
        <f t="shared" si="147"/>
        <v/>
      </c>
      <c r="B3177" s="99"/>
      <c r="C3177" s="4"/>
      <c r="D3177" s="14"/>
      <c r="E3177" s="14"/>
      <c r="F3177" s="14"/>
      <c r="G3177" s="82"/>
      <c r="H3177" s="107" t="str">
        <f>IF(B3177&lt;&gt;"",IF(OR(O3177=0,O3177=999),"",SUMIFS($E$2:E3177,$A$2:A3177,A3177)-SUMIFS($F$2:F3177,$A$2:A3177,A3177)),"")</f>
        <v/>
      </c>
      <c r="I3177" s="109" t="str">
        <f t="shared" si="149"/>
        <v/>
      </c>
      <c r="J3177" s="113"/>
      <c r="K3177" s="90"/>
      <c r="L3177" s="73"/>
      <c r="M3177" s="69" t="str">
        <f>IF(C3177&lt;&gt;"",DailyLog!$S$3,"")</f>
        <v/>
      </c>
      <c r="N3177" s="56" t="str">
        <f t="shared" si="148"/>
        <v/>
      </c>
      <c r="O3177" s="53" t="str">
        <f>IF($B3177&lt;&gt;"",IF(ISNUMBER(_xlfn.XMATCH($B3177,Language!$A$6:$E$6)),0,IF(ISNUMBER(_xlfn.XMATCH($B3177,Language!$A$29:$E$29)),'Lista de Prestatarios'!$B$3,VLOOKUP(B3177,'Lista de Prestatarios'!$A$2:$B$500,2,FALSE))),"")</f>
        <v/>
      </c>
      <c r="P3177" s="58" t="str">
        <f>IF(B3177&lt;&gt;"",IF(OR(D3177&gt;0,G3177&gt;0),COUNTIF($B$2:B3177,B3177),COUNTIFS($B$2:B3177,B3177,$E$2:E3177,"&gt;0")),"")</f>
        <v/>
      </c>
    </row>
    <row r="3178" spans="1:16" x14ac:dyDescent="0.35">
      <c r="A3178" s="51" t="str">
        <f t="shared" si="147"/>
        <v/>
      </c>
      <c r="B3178" s="99"/>
      <c r="C3178" s="4"/>
      <c r="D3178" s="14"/>
      <c r="E3178" s="14"/>
      <c r="F3178" s="14"/>
      <c r="G3178" s="82"/>
      <c r="H3178" s="107" t="str">
        <f>IF(B3178&lt;&gt;"",IF(OR(O3178=0,O3178=999),"",SUMIFS($E$2:E3178,$A$2:A3178,A3178)-SUMIFS($F$2:F3178,$A$2:A3178,A3178)),"")</f>
        <v/>
      </c>
      <c r="I3178" s="109" t="str">
        <f t="shared" si="149"/>
        <v/>
      </c>
      <c r="J3178" s="113"/>
      <c r="K3178" s="90"/>
      <c r="L3178" s="73"/>
      <c r="M3178" s="69" t="str">
        <f>IF(C3178&lt;&gt;"",DailyLog!$S$3,"")</f>
        <v/>
      </c>
      <c r="N3178" s="56" t="str">
        <f t="shared" si="148"/>
        <v/>
      </c>
      <c r="O3178" s="53" t="str">
        <f>IF($B3178&lt;&gt;"",IF(ISNUMBER(_xlfn.XMATCH($B3178,Language!$A$6:$E$6)),0,IF(ISNUMBER(_xlfn.XMATCH($B3178,Language!$A$29:$E$29)),'Lista de Prestatarios'!$B$3,VLOOKUP(B3178,'Lista de Prestatarios'!$A$2:$B$500,2,FALSE))),"")</f>
        <v/>
      </c>
      <c r="P3178" s="58" t="str">
        <f>IF(B3178&lt;&gt;"",IF(OR(D3178&gt;0,G3178&gt;0),COUNTIF($B$2:B3178,B3178),COUNTIFS($B$2:B3178,B3178,$E$2:E3178,"&gt;0")),"")</f>
        <v/>
      </c>
    </row>
    <row r="3179" spans="1:16" x14ac:dyDescent="0.35">
      <c r="A3179" s="51" t="str">
        <f t="shared" si="147"/>
        <v/>
      </c>
      <c r="B3179" s="99"/>
      <c r="C3179" s="4"/>
      <c r="D3179" s="14"/>
      <c r="E3179" s="14"/>
      <c r="F3179" s="14"/>
      <c r="G3179" s="82"/>
      <c r="H3179" s="107" t="str">
        <f>IF(B3179&lt;&gt;"",IF(OR(O3179=0,O3179=999),"",SUMIFS($E$2:E3179,$A$2:A3179,A3179)-SUMIFS($F$2:F3179,$A$2:A3179,A3179)),"")</f>
        <v/>
      </c>
      <c r="I3179" s="109" t="str">
        <f t="shared" si="149"/>
        <v/>
      </c>
      <c r="J3179" s="113"/>
      <c r="K3179" s="90"/>
      <c r="L3179" s="73"/>
      <c r="M3179" s="69" t="str">
        <f>IF(C3179&lt;&gt;"",DailyLog!$S$3,"")</f>
        <v/>
      </c>
      <c r="N3179" s="56" t="str">
        <f t="shared" si="148"/>
        <v/>
      </c>
      <c r="O3179" s="53" t="str">
        <f>IF($B3179&lt;&gt;"",IF(ISNUMBER(_xlfn.XMATCH($B3179,Language!$A$6:$E$6)),0,IF(ISNUMBER(_xlfn.XMATCH($B3179,Language!$A$29:$E$29)),'Lista de Prestatarios'!$B$3,VLOOKUP(B3179,'Lista de Prestatarios'!$A$2:$B$500,2,FALSE))),"")</f>
        <v/>
      </c>
      <c r="P3179" s="58" t="str">
        <f>IF(B3179&lt;&gt;"",IF(OR(D3179&gt;0,G3179&gt;0),COUNTIF($B$2:B3179,B3179),COUNTIFS($B$2:B3179,B3179,$E$2:E3179,"&gt;0")),"")</f>
        <v/>
      </c>
    </row>
    <row r="3180" spans="1:16" x14ac:dyDescent="0.35">
      <c r="A3180" s="51" t="str">
        <f t="shared" si="147"/>
        <v/>
      </c>
      <c r="B3180" s="99"/>
      <c r="C3180" s="4"/>
      <c r="D3180" s="14"/>
      <c r="E3180" s="14"/>
      <c r="F3180" s="14"/>
      <c r="G3180" s="82"/>
      <c r="H3180" s="107" t="str">
        <f>IF(B3180&lt;&gt;"",IF(OR(O3180=0,O3180=999),"",SUMIFS($E$2:E3180,$A$2:A3180,A3180)-SUMIFS($F$2:F3180,$A$2:A3180,A3180)),"")</f>
        <v/>
      </c>
      <c r="I3180" s="109" t="str">
        <f t="shared" si="149"/>
        <v/>
      </c>
      <c r="J3180" s="113"/>
      <c r="K3180" s="90"/>
      <c r="L3180" s="73"/>
      <c r="M3180" s="69" t="str">
        <f>IF(C3180&lt;&gt;"",DailyLog!$S$3,"")</f>
        <v/>
      </c>
      <c r="N3180" s="56" t="str">
        <f t="shared" si="148"/>
        <v/>
      </c>
      <c r="O3180" s="53" t="str">
        <f>IF($B3180&lt;&gt;"",IF(ISNUMBER(_xlfn.XMATCH($B3180,Language!$A$6:$E$6)),0,IF(ISNUMBER(_xlfn.XMATCH($B3180,Language!$A$29:$E$29)),'Lista de Prestatarios'!$B$3,VLOOKUP(B3180,'Lista de Prestatarios'!$A$2:$B$500,2,FALSE))),"")</f>
        <v/>
      </c>
      <c r="P3180" s="58" t="str">
        <f>IF(B3180&lt;&gt;"",IF(OR(D3180&gt;0,G3180&gt;0),COUNTIF($B$2:B3180,B3180),COUNTIFS($B$2:B3180,B3180,$E$2:E3180,"&gt;0")),"")</f>
        <v/>
      </c>
    </row>
    <row r="3181" spans="1:16" x14ac:dyDescent="0.35">
      <c r="A3181" s="51" t="str">
        <f t="shared" si="147"/>
        <v/>
      </c>
      <c r="B3181" s="99"/>
      <c r="C3181" s="4"/>
      <c r="D3181" s="14"/>
      <c r="E3181" s="14"/>
      <c r="F3181" s="14"/>
      <c r="G3181" s="82"/>
      <c r="H3181" s="107" t="str">
        <f>IF(B3181&lt;&gt;"",IF(OR(O3181=0,O3181=999),"",SUMIFS($E$2:E3181,$A$2:A3181,A3181)-SUMIFS($F$2:F3181,$A$2:A3181,A3181)),"")</f>
        <v/>
      </c>
      <c r="I3181" s="109" t="str">
        <f t="shared" si="149"/>
        <v/>
      </c>
      <c r="J3181" s="113"/>
      <c r="K3181" s="90"/>
      <c r="L3181" s="73"/>
      <c r="M3181" s="69" t="str">
        <f>IF(C3181&lt;&gt;"",DailyLog!$S$3,"")</f>
        <v/>
      </c>
      <c r="N3181" s="56" t="str">
        <f t="shared" si="148"/>
        <v/>
      </c>
      <c r="O3181" s="53" t="str">
        <f>IF($B3181&lt;&gt;"",IF(ISNUMBER(_xlfn.XMATCH($B3181,Language!$A$6:$E$6)),0,IF(ISNUMBER(_xlfn.XMATCH($B3181,Language!$A$29:$E$29)),'Lista de Prestatarios'!$B$3,VLOOKUP(B3181,'Lista de Prestatarios'!$A$2:$B$500,2,FALSE))),"")</f>
        <v/>
      </c>
      <c r="P3181" s="58" t="str">
        <f>IF(B3181&lt;&gt;"",IF(OR(D3181&gt;0,G3181&gt;0),COUNTIF($B$2:B3181,B3181),COUNTIFS($B$2:B3181,B3181,$E$2:E3181,"&gt;0")),"")</f>
        <v/>
      </c>
    </row>
    <row r="3182" spans="1:16" x14ac:dyDescent="0.35">
      <c r="A3182" s="51" t="str">
        <f t="shared" si="147"/>
        <v/>
      </c>
      <c r="B3182" s="99"/>
      <c r="C3182" s="4"/>
      <c r="D3182" s="14"/>
      <c r="E3182" s="14"/>
      <c r="F3182" s="14"/>
      <c r="G3182" s="82"/>
      <c r="H3182" s="107" t="str">
        <f>IF(B3182&lt;&gt;"",IF(OR(O3182=0,O3182=999),"",SUMIFS($E$2:E3182,$A$2:A3182,A3182)-SUMIFS($F$2:F3182,$A$2:A3182,A3182)),"")</f>
        <v/>
      </c>
      <c r="I3182" s="109" t="str">
        <f t="shared" si="149"/>
        <v/>
      </c>
      <c r="J3182" s="113"/>
      <c r="K3182" s="90"/>
      <c r="L3182" s="73"/>
      <c r="M3182" s="69" t="str">
        <f>IF(C3182&lt;&gt;"",DailyLog!$S$3,"")</f>
        <v/>
      </c>
      <c r="N3182" s="56" t="str">
        <f t="shared" si="148"/>
        <v/>
      </c>
      <c r="O3182" s="53" t="str">
        <f>IF($B3182&lt;&gt;"",IF(ISNUMBER(_xlfn.XMATCH($B3182,Language!$A$6:$E$6)),0,IF(ISNUMBER(_xlfn.XMATCH($B3182,Language!$A$29:$E$29)),'Lista de Prestatarios'!$B$3,VLOOKUP(B3182,'Lista de Prestatarios'!$A$2:$B$500,2,FALSE))),"")</f>
        <v/>
      </c>
      <c r="P3182" s="58" t="str">
        <f>IF(B3182&lt;&gt;"",IF(OR(D3182&gt;0,G3182&gt;0),COUNTIF($B$2:B3182,B3182),COUNTIFS($B$2:B3182,B3182,$E$2:E3182,"&gt;0")),"")</f>
        <v/>
      </c>
    </row>
    <row r="3183" spans="1:16" x14ac:dyDescent="0.35">
      <c r="A3183" s="51" t="str">
        <f t="shared" si="147"/>
        <v/>
      </c>
      <c r="B3183" s="99"/>
      <c r="C3183" s="4"/>
      <c r="D3183" s="14"/>
      <c r="E3183" s="14"/>
      <c r="F3183" s="14"/>
      <c r="G3183" s="82"/>
      <c r="H3183" s="107" t="str">
        <f>IF(B3183&lt;&gt;"",IF(OR(O3183=0,O3183=999),"",SUMIFS($E$2:E3183,$A$2:A3183,A3183)-SUMIFS($F$2:F3183,$A$2:A3183,A3183)),"")</f>
        <v/>
      </c>
      <c r="I3183" s="109" t="str">
        <f t="shared" si="149"/>
        <v/>
      </c>
      <c r="J3183" s="113"/>
      <c r="K3183" s="90"/>
      <c r="L3183" s="73"/>
      <c r="M3183" s="69" t="str">
        <f>IF(C3183&lt;&gt;"",DailyLog!$S$3,"")</f>
        <v/>
      </c>
      <c r="N3183" s="56" t="str">
        <f t="shared" si="148"/>
        <v/>
      </c>
      <c r="O3183" s="53" t="str">
        <f>IF($B3183&lt;&gt;"",IF(ISNUMBER(_xlfn.XMATCH($B3183,Language!$A$6:$E$6)),0,IF(ISNUMBER(_xlfn.XMATCH($B3183,Language!$A$29:$E$29)),'Lista de Prestatarios'!$B$3,VLOOKUP(B3183,'Lista de Prestatarios'!$A$2:$B$500,2,FALSE))),"")</f>
        <v/>
      </c>
      <c r="P3183" s="58" t="str">
        <f>IF(B3183&lt;&gt;"",IF(OR(D3183&gt;0,G3183&gt;0),COUNTIF($B$2:B3183,B3183),COUNTIFS($B$2:B3183,B3183,$E$2:E3183,"&gt;0")),"")</f>
        <v/>
      </c>
    </row>
    <row r="3184" spans="1:16" x14ac:dyDescent="0.35">
      <c r="A3184" s="51" t="str">
        <f t="shared" si="147"/>
        <v/>
      </c>
      <c r="B3184" s="99"/>
      <c r="C3184" s="4"/>
      <c r="D3184" s="14"/>
      <c r="E3184" s="14"/>
      <c r="F3184" s="14"/>
      <c r="G3184" s="82"/>
      <c r="H3184" s="107" t="str">
        <f>IF(B3184&lt;&gt;"",IF(OR(O3184=0,O3184=999),"",SUMIFS($E$2:E3184,$A$2:A3184,A3184)-SUMIFS($F$2:F3184,$A$2:A3184,A3184)),"")</f>
        <v/>
      </c>
      <c r="I3184" s="109" t="str">
        <f t="shared" si="149"/>
        <v/>
      </c>
      <c r="J3184" s="113"/>
      <c r="K3184" s="90"/>
      <c r="L3184" s="73"/>
      <c r="M3184" s="69" t="str">
        <f>IF(C3184&lt;&gt;"",DailyLog!$S$3,"")</f>
        <v/>
      </c>
      <c r="N3184" s="56" t="str">
        <f t="shared" si="148"/>
        <v/>
      </c>
      <c r="O3184" s="53" t="str">
        <f>IF($B3184&lt;&gt;"",IF(ISNUMBER(_xlfn.XMATCH($B3184,Language!$A$6:$E$6)),0,IF(ISNUMBER(_xlfn.XMATCH($B3184,Language!$A$29:$E$29)),'Lista de Prestatarios'!$B$3,VLOOKUP(B3184,'Lista de Prestatarios'!$A$2:$B$500,2,FALSE))),"")</f>
        <v/>
      </c>
      <c r="P3184" s="58" t="str">
        <f>IF(B3184&lt;&gt;"",IF(OR(D3184&gt;0,G3184&gt;0),COUNTIF($B$2:B3184,B3184),COUNTIFS($B$2:B3184,B3184,$E$2:E3184,"&gt;0")),"")</f>
        <v/>
      </c>
    </row>
    <row r="3185" spans="1:16" x14ac:dyDescent="0.35">
      <c r="A3185" s="51" t="str">
        <f t="shared" si="147"/>
        <v/>
      </c>
      <c r="B3185" s="99"/>
      <c r="C3185" s="4"/>
      <c r="D3185" s="14"/>
      <c r="E3185" s="14"/>
      <c r="F3185" s="14"/>
      <c r="G3185" s="82"/>
      <c r="H3185" s="107" t="str">
        <f>IF(B3185&lt;&gt;"",IF(OR(O3185=0,O3185=999),"",SUMIFS($E$2:E3185,$A$2:A3185,A3185)-SUMIFS($F$2:F3185,$A$2:A3185,A3185)),"")</f>
        <v/>
      </c>
      <c r="I3185" s="109" t="str">
        <f t="shared" si="149"/>
        <v/>
      </c>
      <c r="J3185" s="113"/>
      <c r="K3185" s="90"/>
      <c r="L3185" s="73"/>
      <c r="M3185" s="69" t="str">
        <f>IF(C3185&lt;&gt;"",DailyLog!$S$3,"")</f>
        <v/>
      </c>
      <c r="N3185" s="56" t="str">
        <f t="shared" si="148"/>
        <v/>
      </c>
      <c r="O3185" s="53" t="str">
        <f>IF($B3185&lt;&gt;"",IF(ISNUMBER(_xlfn.XMATCH($B3185,Language!$A$6:$E$6)),0,IF(ISNUMBER(_xlfn.XMATCH($B3185,Language!$A$29:$E$29)),'Lista de Prestatarios'!$B$3,VLOOKUP(B3185,'Lista de Prestatarios'!$A$2:$B$500,2,FALSE))),"")</f>
        <v/>
      </c>
      <c r="P3185" s="58" t="str">
        <f>IF(B3185&lt;&gt;"",IF(OR(D3185&gt;0,G3185&gt;0),COUNTIF($B$2:B3185,B3185),COUNTIFS($B$2:B3185,B3185,$E$2:E3185,"&gt;0")),"")</f>
        <v/>
      </c>
    </row>
    <row r="3186" spans="1:16" x14ac:dyDescent="0.35">
      <c r="A3186" s="51" t="str">
        <f t="shared" si="147"/>
        <v/>
      </c>
      <c r="B3186" s="99"/>
      <c r="C3186" s="4"/>
      <c r="D3186" s="14"/>
      <c r="E3186" s="14"/>
      <c r="F3186" s="14"/>
      <c r="G3186" s="82"/>
      <c r="H3186" s="107" t="str">
        <f>IF(B3186&lt;&gt;"",IF(OR(O3186=0,O3186=999),"",SUMIFS($E$2:E3186,$A$2:A3186,A3186)-SUMIFS($F$2:F3186,$A$2:A3186,A3186)),"")</f>
        <v/>
      </c>
      <c r="I3186" s="109" t="str">
        <f t="shared" si="149"/>
        <v/>
      </c>
      <c r="J3186" s="113"/>
      <c r="K3186" s="90"/>
      <c r="L3186" s="73"/>
      <c r="M3186" s="69" t="str">
        <f>IF(C3186&lt;&gt;"",DailyLog!$S$3,"")</f>
        <v/>
      </c>
      <c r="N3186" s="56" t="str">
        <f t="shared" si="148"/>
        <v/>
      </c>
      <c r="O3186" s="53" t="str">
        <f>IF($B3186&lt;&gt;"",IF(ISNUMBER(_xlfn.XMATCH($B3186,Language!$A$6:$E$6)),0,IF(ISNUMBER(_xlfn.XMATCH($B3186,Language!$A$29:$E$29)),'Lista de Prestatarios'!$B$3,VLOOKUP(B3186,'Lista de Prestatarios'!$A$2:$B$500,2,FALSE))),"")</f>
        <v/>
      </c>
      <c r="P3186" s="58" t="str">
        <f>IF(B3186&lt;&gt;"",IF(OR(D3186&gt;0,G3186&gt;0),COUNTIF($B$2:B3186,B3186),COUNTIFS($B$2:B3186,B3186,$E$2:E3186,"&gt;0")),"")</f>
        <v/>
      </c>
    </row>
    <row r="3187" spans="1:16" x14ac:dyDescent="0.35">
      <c r="A3187" s="51" t="str">
        <f t="shared" si="147"/>
        <v/>
      </c>
      <c r="B3187" s="99"/>
      <c r="C3187" s="4"/>
      <c r="D3187" s="14"/>
      <c r="E3187" s="14"/>
      <c r="F3187" s="14"/>
      <c r="G3187" s="82"/>
      <c r="H3187" s="107" t="str">
        <f>IF(B3187&lt;&gt;"",IF(OR(O3187=0,O3187=999),"",SUMIFS($E$2:E3187,$A$2:A3187,A3187)-SUMIFS($F$2:F3187,$A$2:A3187,A3187)),"")</f>
        <v/>
      </c>
      <c r="I3187" s="109" t="str">
        <f t="shared" si="149"/>
        <v/>
      </c>
      <c r="J3187" s="113"/>
      <c r="K3187" s="90"/>
      <c r="L3187" s="73"/>
      <c r="M3187" s="69" t="str">
        <f>IF(C3187&lt;&gt;"",DailyLog!$S$3,"")</f>
        <v/>
      </c>
      <c r="N3187" s="56" t="str">
        <f t="shared" si="148"/>
        <v/>
      </c>
      <c r="O3187" s="53" t="str">
        <f>IF($B3187&lt;&gt;"",IF(ISNUMBER(_xlfn.XMATCH($B3187,Language!$A$6:$E$6)),0,IF(ISNUMBER(_xlfn.XMATCH($B3187,Language!$A$29:$E$29)),'Lista de Prestatarios'!$B$3,VLOOKUP(B3187,'Lista de Prestatarios'!$A$2:$B$500,2,FALSE))),"")</f>
        <v/>
      </c>
      <c r="P3187" s="58" t="str">
        <f>IF(B3187&lt;&gt;"",IF(OR(D3187&gt;0,G3187&gt;0),COUNTIF($B$2:B3187,B3187),COUNTIFS($B$2:B3187,B3187,$E$2:E3187,"&gt;0")),"")</f>
        <v/>
      </c>
    </row>
    <row r="3188" spans="1:16" x14ac:dyDescent="0.35">
      <c r="A3188" s="51" t="str">
        <f t="shared" si="147"/>
        <v/>
      </c>
      <c r="B3188" s="99"/>
      <c r="C3188" s="4"/>
      <c r="D3188" s="14"/>
      <c r="E3188" s="14"/>
      <c r="F3188" s="14"/>
      <c r="G3188" s="82"/>
      <c r="H3188" s="107" t="str">
        <f>IF(B3188&lt;&gt;"",IF(OR(O3188=0,O3188=999),"",SUMIFS($E$2:E3188,$A$2:A3188,A3188)-SUMIFS($F$2:F3188,$A$2:A3188,A3188)),"")</f>
        <v/>
      </c>
      <c r="I3188" s="109" t="str">
        <f t="shared" si="149"/>
        <v/>
      </c>
      <c r="J3188" s="113"/>
      <c r="K3188" s="90"/>
      <c r="L3188" s="73"/>
      <c r="M3188" s="69" t="str">
        <f>IF(C3188&lt;&gt;"",DailyLog!$S$3,"")</f>
        <v/>
      </c>
      <c r="N3188" s="56" t="str">
        <f t="shared" si="148"/>
        <v/>
      </c>
      <c r="O3188" s="53" t="str">
        <f>IF($B3188&lt;&gt;"",IF(ISNUMBER(_xlfn.XMATCH($B3188,Language!$A$6:$E$6)),0,IF(ISNUMBER(_xlfn.XMATCH($B3188,Language!$A$29:$E$29)),'Lista de Prestatarios'!$B$3,VLOOKUP(B3188,'Lista de Prestatarios'!$A$2:$B$500,2,FALSE))),"")</f>
        <v/>
      </c>
      <c r="P3188" s="58" t="str">
        <f>IF(B3188&lt;&gt;"",IF(OR(D3188&gt;0,G3188&gt;0),COUNTIF($B$2:B3188,B3188),COUNTIFS($B$2:B3188,B3188,$E$2:E3188,"&gt;0")),"")</f>
        <v/>
      </c>
    </row>
    <row r="3189" spans="1:16" x14ac:dyDescent="0.35">
      <c r="A3189" s="51" t="str">
        <f t="shared" si="147"/>
        <v/>
      </c>
      <c r="B3189" s="99"/>
      <c r="C3189" s="4"/>
      <c r="D3189" s="14"/>
      <c r="E3189" s="14"/>
      <c r="F3189" s="14"/>
      <c r="G3189" s="82"/>
      <c r="H3189" s="107" t="str">
        <f>IF(B3189&lt;&gt;"",IF(OR(O3189=0,O3189=999),"",SUMIFS($E$2:E3189,$A$2:A3189,A3189)-SUMIFS($F$2:F3189,$A$2:A3189,A3189)),"")</f>
        <v/>
      </c>
      <c r="I3189" s="109" t="str">
        <f t="shared" si="149"/>
        <v/>
      </c>
      <c r="J3189" s="113"/>
      <c r="K3189" s="90"/>
      <c r="L3189" s="73"/>
      <c r="M3189" s="69" t="str">
        <f>IF(C3189&lt;&gt;"",DailyLog!$S$3,"")</f>
        <v/>
      </c>
      <c r="N3189" s="56" t="str">
        <f t="shared" si="148"/>
        <v/>
      </c>
      <c r="O3189" s="53" t="str">
        <f>IF($B3189&lt;&gt;"",IF(ISNUMBER(_xlfn.XMATCH($B3189,Language!$A$6:$E$6)),0,IF(ISNUMBER(_xlfn.XMATCH($B3189,Language!$A$29:$E$29)),'Lista de Prestatarios'!$B$3,VLOOKUP(B3189,'Lista de Prestatarios'!$A$2:$B$500,2,FALSE))),"")</f>
        <v/>
      </c>
      <c r="P3189" s="58" t="str">
        <f>IF(B3189&lt;&gt;"",IF(OR(D3189&gt;0,G3189&gt;0),COUNTIF($B$2:B3189,B3189),COUNTIFS($B$2:B3189,B3189,$E$2:E3189,"&gt;0")),"")</f>
        <v/>
      </c>
    </row>
    <row r="3190" spans="1:16" x14ac:dyDescent="0.35">
      <c r="A3190" s="51" t="str">
        <f t="shared" si="147"/>
        <v/>
      </c>
      <c r="B3190" s="99"/>
      <c r="C3190" s="4"/>
      <c r="D3190" s="14"/>
      <c r="E3190" s="14"/>
      <c r="F3190" s="14"/>
      <c r="G3190" s="82"/>
      <c r="H3190" s="107" t="str">
        <f>IF(B3190&lt;&gt;"",IF(OR(O3190=0,O3190=999),"",SUMIFS($E$2:E3190,$A$2:A3190,A3190)-SUMIFS($F$2:F3190,$A$2:A3190,A3190)),"")</f>
        <v/>
      </c>
      <c r="I3190" s="109" t="str">
        <f t="shared" si="149"/>
        <v/>
      </c>
      <c r="J3190" s="113"/>
      <c r="K3190" s="90"/>
      <c r="L3190" s="73"/>
      <c r="M3190" s="69" t="str">
        <f>IF(C3190&lt;&gt;"",DailyLog!$S$3,"")</f>
        <v/>
      </c>
      <c r="N3190" s="56" t="str">
        <f t="shared" si="148"/>
        <v/>
      </c>
      <c r="O3190" s="53" t="str">
        <f>IF($B3190&lt;&gt;"",IF(ISNUMBER(_xlfn.XMATCH($B3190,Language!$A$6:$E$6)),0,IF(ISNUMBER(_xlfn.XMATCH($B3190,Language!$A$29:$E$29)),'Lista de Prestatarios'!$B$3,VLOOKUP(B3190,'Lista de Prestatarios'!$A$2:$B$500,2,FALSE))),"")</f>
        <v/>
      </c>
      <c r="P3190" s="58" t="str">
        <f>IF(B3190&lt;&gt;"",IF(OR(D3190&gt;0,G3190&gt;0),COUNTIF($B$2:B3190,B3190),COUNTIFS($B$2:B3190,B3190,$E$2:E3190,"&gt;0")),"")</f>
        <v/>
      </c>
    </row>
    <row r="3191" spans="1:16" x14ac:dyDescent="0.35">
      <c r="A3191" s="51" t="str">
        <f t="shared" si="147"/>
        <v/>
      </c>
      <c r="B3191" s="99"/>
      <c r="C3191" s="4"/>
      <c r="D3191" s="14"/>
      <c r="E3191" s="14"/>
      <c r="F3191" s="14"/>
      <c r="G3191" s="82"/>
      <c r="H3191" s="107" t="str">
        <f>IF(B3191&lt;&gt;"",IF(OR(O3191=0,O3191=999),"",SUMIFS($E$2:E3191,$A$2:A3191,A3191)-SUMIFS($F$2:F3191,$A$2:A3191,A3191)),"")</f>
        <v/>
      </c>
      <c r="I3191" s="109" t="str">
        <f t="shared" si="149"/>
        <v/>
      </c>
      <c r="J3191" s="113"/>
      <c r="K3191" s="90"/>
      <c r="L3191" s="73"/>
      <c r="M3191" s="69" t="str">
        <f>IF(C3191&lt;&gt;"",DailyLog!$S$3,"")</f>
        <v/>
      </c>
      <c r="N3191" s="56" t="str">
        <f t="shared" si="148"/>
        <v/>
      </c>
      <c r="O3191" s="53" t="str">
        <f>IF($B3191&lt;&gt;"",IF(ISNUMBER(_xlfn.XMATCH($B3191,Language!$A$6:$E$6)),0,IF(ISNUMBER(_xlfn.XMATCH($B3191,Language!$A$29:$E$29)),'Lista de Prestatarios'!$B$3,VLOOKUP(B3191,'Lista de Prestatarios'!$A$2:$B$500,2,FALSE))),"")</f>
        <v/>
      </c>
      <c r="P3191" s="58" t="str">
        <f>IF(B3191&lt;&gt;"",IF(OR(D3191&gt;0,G3191&gt;0),COUNTIF($B$2:B3191,B3191),COUNTIFS($B$2:B3191,B3191,$E$2:E3191,"&gt;0")),"")</f>
        <v/>
      </c>
    </row>
    <row r="3192" spans="1:16" x14ac:dyDescent="0.35">
      <c r="A3192" s="51" t="str">
        <f t="shared" si="147"/>
        <v/>
      </c>
      <c r="B3192" s="99"/>
      <c r="C3192" s="4"/>
      <c r="D3192" s="14"/>
      <c r="E3192" s="14"/>
      <c r="F3192" s="14"/>
      <c r="G3192" s="82"/>
      <c r="H3192" s="107" t="str">
        <f>IF(B3192&lt;&gt;"",IF(OR(O3192=0,O3192=999),"",SUMIFS($E$2:E3192,$A$2:A3192,A3192)-SUMIFS($F$2:F3192,$A$2:A3192,A3192)),"")</f>
        <v/>
      </c>
      <c r="I3192" s="109" t="str">
        <f t="shared" si="149"/>
        <v/>
      </c>
      <c r="J3192" s="113"/>
      <c r="K3192" s="90"/>
      <c r="L3192" s="73"/>
      <c r="M3192" s="69" t="str">
        <f>IF(C3192&lt;&gt;"",DailyLog!$S$3,"")</f>
        <v/>
      </c>
      <c r="N3192" s="56" t="str">
        <f t="shared" si="148"/>
        <v/>
      </c>
      <c r="O3192" s="53" t="str">
        <f>IF($B3192&lt;&gt;"",IF(ISNUMBER(_xlfn.XMATCH($B3192,Language!$A$6:$E$6)),0,IF(ISNUMBER(_xlfn.XMATCH($B3192,Language!$A$29:$E$29)),'Lista de Prestatarios'!$B$3,VLOOKUP(B3192,'Lista de Prestatarios'!$A$2:$B$500,2,FALSE))),"")</f>
        <v/>
      </c>
      <c r="P3192" s="58" t="str">
        <f>IF(B3192&lt;&gt;"",IF(OR(D3192&gt;0,G3192&gt;0),COUNTIF($B$2:B3192,B3192),COUNTIFS($B$2:B3192,B3192,$E$2:E3192,"&gt;0")),"")</f>
        <v/>
      </c>
    </row>
    <row r="3193" spans="1:16" x14ac:dyDescent="0.35">
      <c r="A3193" s="51" t="str">
        <f t="shared" si="147"/>
        <v/>
      </c>
      <c r="B3193" s="99"/>
      <c r="C3193" s="4"/>
      <c r="D3193" s="14"/>
      <c r="E3193" s="14"/>
      <c r="F3193" s="14"/>
      <c r="G3193" s="82"/>
      <c r="H3193" s="107" t="str">
        <f>IF(B3193&lt;&gt;"",IF(OR(O3193=0,O3193=999),"",SUMIFS($E$2:E3193,$A$2:A3193,A3193)-SUMIFS($F$2:F3193,$A$2:A3193,A3193)),"")</f>
        <v/>
      </c>
      <c r="I3193" s="109" t="str">
        <f t="shared" si="149"/>
        <v/>
      </c>
      <c r="J3193" s="113"/>
      <c r="K3193" s="90"/>
      <c r="L3193" s="73"/>
      <c r="M3193" s="69" t="str">
        <f>IF(C3193&lt;&gt;"",DailyLog!$S$3,"")</f>
        <v/>
      </c>
      <c r="N3193" s="56" t="str">
        <f t="shared" si="148"/>
        <v/>
      </c>
      <c r="O3193" s="53" t="str">
        <f>IF($B3193&lt;&gt;"",IF(ISNUMBER(_xlfn.XMATCH($B3193,Language!$A$6:$E$6)),0,IF(ISNUMBER(_xlfn.XMATCH($B3193,Language!$A$29:$E$29)),'Lista de Prestatarios'!$B$3,VLOOKUP(B3193,'Lista de Prestatarios'!$A$2:$B$500,2,FALSE))),"")</f>
        <v/>
      </c>
      <c r="P3193" s="58" t="str">
        <f>IF(B3193&lt;&gt;"",IF(OR(D3193&gt;0,G3193&gt;0),COUNTIF($B$2:B3193,B3193),COUNTIFS($B$2:B3193,B3193,$E$2:E3193,"&gt;0")),"")</f>
        <v/>
      </c>
    </row>
    <row r="3194" spans="1:16" x14ac:dyDescent="0.35">
      <c r="A3194" s="51" t="str">
        <f t="shared" si="147"/>
        <v/>
      </c>
      <c r="B3194" s="99"/>
      <c r="C3194" s="4"/>
      <c r="D3194" s="14"/>
      <c r="E3194" s="14"/>
      <c r="F3194" s="14"/>
      <c r="G3194" s="82"/>
      <c r="H3194" s="107" t="str">
        <f>IF(B3194&lt;&gt;"",IF(OR(O3194=0,O3194=999),"",SUMIFS($E$2:E3194,$A$2:A3194,A3194)-SUMIFS($F$2:F3194,$A$2:A3194,A3194)),"")</f>
        <v/>
      </c>
      <c r="I3194" s="109" t="str">
        <f t="shared" si="149"/>
        <v/>
      </c>
      <c r="J3194" s="113"/>
      <c r="K3194" s="90"/>
      <c r="L3194" s="73"/>
      <c r="M3194" s="69" t="str">
        <f>IF(C3194&lt;&gt;"",DailyLog!$S$3,"")</f>
        <v/>
      </c>
      <c r="N3194" s="56" t="str">
        <f t="shared" si="148"/>
        <v/>
      </c>
      <c r="O3194" s="53" t="str">
        <f>IF($B3194&lt;&gt;"",IF(ISNUMBER(_xlfn.XMATCH($B3194,Language!$A$6:$E$6)),0,IF(ISNUMBER(_xlfn.XMATCH($B3194,Language!$A$29:$E$29)),'Lista de Prestatarios'!$B$3,VLOOKUP(B3194,'Lista de Prestatarios'!$A$2:$B$500,2,FALSE))),"")</f>
        <v/>
      </c>
      <c r="P3194" s="58" t="str">
        <f>IF(B3194&lt;&gt;"",IF(OR(D3194&gt;0,G3194&gt;0),COUNTIF($B$2:B3194,B3194),COUNTIFS($B$2:B3194,B3194,$E$2:E3194,"&gt;0")),"")</f>
        <v/>
      </c>
    </row>
    <row r="3195" spans="1:16" x14ac:dyDescent="0.35">
      <c r="A3195" s="51" t="str">
        <f t="shared" si="147"/>
        <v/>
      </c>
      <c r="B3195" s="99"/>
      <c r="C3195" s="4"/>
      <c r="D3195" s="14"/>
      <c r="E3195" s="14"/>
      <c r="F3195" s="14"/>
      <c r="G3195" s="82"/>
      <c r="H3195" s="107" t="str">
        <f>IF(B3195&lt;&gt;"",IF(OR(O3195=0,O3195=999),"",SUMIFS($E$2:E3195,$A$2:A3195,A3195)-SUMIFS($F$2:F3195,$A$2:A3195,A3195)),"")</f>
        <v/>
      </c>
      <c r="I3195" s="109" t="str">
        <f t="shared" si="149"/>
        <v/>
      </c>
      <c r="J3195" s="113"/>
      <c r="K3195" s="90"/>
      <c r="L3195" s="73"/>
      <c r="M3195" s="69" t="str">
        <f>IF(C3195&lt;&gt;"",DailyLog!$S$3,"")</f>
        <v/>
      </c>
      <c r="N3195" s="56" t="str">
        <f t="shared" si="148"/>
        <v/>
      </c>
      <c r="O3195" s="53" t="str">
        <f>IF($B3195&lt;&gt;"",IF(ISNUMBER(_xlfn.XMATCH($B3195,Language!$A$6:$E$6)),0,IF(ISNUMBER(_xlfn.XMATCH($B3195,Language!$A$29:$E$29)),'Lista de Prestatarios'!$B$3,VLOOKUP(B3195,'Lista de Prestatarios'!$A$2:$B$500,2,FALSE))),"")</f>
        <v/>
      </c>
      <c r="P3195" s="58" t="str">
        <f>IF(B3195&lt;&gt;"",IF(OR(D3195&gt;0,G3195&gt;0),COUNTIF($B$2:B3195,B3195),COUNTIFS($B$2:B3195,B3195,$E$2:E3195,"&gt;0")),"")</f>
        <v/>
      </c>
    </row>
    <row r="3196" spans="1:16" x14ac:dyDescent="0.35">
      <c r="A3196" s="51" t="str">
        <f t="shared" si="147"/>
        <v/>
      </c>
      <c r="B3196" s="99"/>
      <c r="C3196" s="4"/>
      <c r="D3196" s="14"/>
      <c r="E3196" s="14"/>
      <c r="F3196" s="14"/>
      <c r="G3196" s="82"/>
      <c r="H3196" s="107" t="str">
        <f>IF(B3196&lt;&gt;"",IF(OR(O3196=0,O3196=999),"",SUMIFS($E$2:E3196,$A$2:A3196,A3196)-SUMIFS($F$2:F3196,$A$2:A3196,A3196)),"")</f>
        <v/>
      </c>
      <c r="I3196" s="109" t="str">
        <f t="shared" si="149"/>
        <v/>
      </c>
      <c r="J3196" s="113"/>
      <c r="K3196" s="90"/>
      <c r="L3196" s="73"/>
      <c r="M3196" s="69" t="str">
        <f>IF(C3196&lt;&gt;"",DailyLog!$S$3,"")</f>
        <v/>
      </c>
      <c r="N3196" s="56" t="str">
        <f t="shared" si="148"/>
        <v/>
      </c>
      <c r="O3196" s="53" t="str">
        <f>IF($B3196&lt;&gt;"",IF(ISNUMBER(_xlfn.XMATCH($B3196,Language!$A$6:$E$6)),0,IF(ISNUMBER(_xlfn.XMATCH($B3196,Language!$A$29:$E$29)),'Lista de Prestatarios'!$B$3,VLOOKUP(B3196,'Lista de Prestatarios'!$A$2:$B$500,2,FALSE))),"")</f>
        <v/>
      </c>
      <c r="P3196" s="58" t="str">
        <f>IF(B3196&lt;&gt;"",IF(OR(D3196&gt;0,G3196&gt;0),COUNTIF($B$2:B3196,B3196),COUNTIFS($B$2:B3196,B3196,$E$2:E3196,"&gt;0")),"")</f>
        <v/>
      </c>
    </row>
    <row r="3197" spans="1:16" x14ac:dyDescent="0.35">
      <c r="A3197" s="51" t="str">
        <f t="shared" si="147"/>
        <v/>
      </c>
      <c r="B3197" s="99"/>
      <c r="C3197" s="4"/>
      <c r="D3197" s="14"/>
      <c r="E3197" s="14"/>
      <c r="F3197" s="14"/>
      <c r="G3197" s="82"/>
      <c r="H3197" s="107" t="str">
        <f>IF(B3197&lt;&gt;"",IF(OR(O3197=0,O3197=999),"",SUMIFS($E$2:E3197,$A$2:A3197,A3197)-SUMIFS($F$2:F3197,$A$2:A3197,A3197)),"")</f>
        <v/>
      </c>
      <c r="I3197" s="109" t="str">
        <f t="shared" si="149"/>
        <v/>
      </c>
      <c r="J3197" s="113"/>
      <c r="K3197" s="90"/>
      <c r="L3197" s="73"/>
      <c r="M3197" s="69" t="str">
        <f>IF(C3197&lt;&gt;"",DailyLog!$S$3,"")</f>
        <v/>
      </c>
      <c r="N3197" s="56" t="str">
        <f t="shared" si="148"/>
        <v/>
      </c>
      <c r="O3197" s="53" t="str">
        <f>IF($B3197&lt;&gt;"",IF(ISNUMBER(_xlfn.XMATCH($B3197,Language!$A$6:$E$6)),0,IF(ISNUMBER(_xlfn.XMATCH($B3197,Language!$A$29:$E$29)),'Lista de Prestatarios'!$B$3,VLOOKUP(B3197,'Lista de Prestatarios'!$A$2:$B$500,2,FALSE))),"")</f>
        <v/>
      </c>
      <c r="P3197" s="58" t="str">
        <f>IF(B3197&lt;&gt;"",IF(OR(D3197&gt;0,G3197&gt;0),COUNTIF($B$2:B3197,B3197),COUNTIFS($B$2:B3197,B3197,$E$2:E3197,"&gt;0")),"")</f>
        <v/>
      </c>
    </row>
    <row r="3198" spans="1:16" x14ac:dyDescent="0.35">
      <c r="A3198" s="51" t="str">
        <f t="shared" si="147"/>
        <v/>
      </c>
      <c r="B3198" s="99"/>
      <c r="C3198" s="4"/>
      <c r="D3198" s="14"/>
      <c r="E3198" s="14"/>
      <c r="F3198" s="14"/>
      <c r="G3198" s="82"/>
      <c r="H3198" s="107" t="str">
        <f>IF(B3198&lt;&gt;"",IF(OR(O3198=0,O3198=999),"",SUMIFS($E$2:E3198,$A$2:A3198,A3198)-SUMIFS($F$2:F3198,$A$2:A3198,A3198)),"")</f>
        <v/>
      </c>
      <c r="I3198" s="109" t="str">
        <f t="shared" si="149"/>
        <v/>
      </c>
      <c r="J3198" s="113"/>
      <c r="K3198" s="90"/>
      <c r="L3198" s="73"/>
      <c r="M3198" s="69" t="str">
        <f>IF(C3198&lt;&gt;"",DailyLog!$S$3,"")</f>
        <v/>
      </c>
      <c r="N3198" s="56" t="str">
        <f t="shared" si="148"/>
        <v/>
      </c>
      <c r="O3198" s="53" t="str">
        <f>IF($B3198&lt;&gt;"",IF(ISNUMBER(_xlfn.XMATCH($B3198,Language!$A$6:$E$6)),0,IF(ISNUMBER(_xlfn.XMATCH($B3198,Language!$A$29:$E$29)),'Lista de Prestatarios'!$B$3,VLOOKUP(B3198,'Lista de Prestatarios'!$A$2:$B$500,2,FALSE))),"")</f>
        <v/>
      </c>
      <c r="P3198" s="58" t="str">
        <f>IF(B3198&lt;&gt;"",IF(OR(D3198&gt;0,G3198&gt;0),COUNTIF($B$2:B3198,B3198),COUNTIFS($B$2:B3198,B3198,$E$2:E3198,"&gt;0")),"")</f>
        <v/>
      </c>
    </row>
    <row r="3199" spans="1:16" x14ac:dyDescent="0.35">
      <c r="A3199" s="51" t="str">
        <f t="shared" si="147"/>
        <v/>
      </c>
      <c r="B3199" s="99"/>
      <c r="C3199" s="4"/>
      <c r="D3199" s="14"/>
      <c r="E3199" s="14"/>
      <c r="F3199" s="14"/>
      <c r="G3199" s="82"/>
      <c r="H3199" s="107" t="str">
        <f>IF(B3199&lt;&gt;"",IF(OR(O3199=0,O3199=999),"",SUMIFS($E$2:E3199,$A$2:A3199,A3199)-SUMIFS($F$2:F3199,$A$2:A3199,A3199)),"")</f>
        <v/>
      </c>
      <c r="I3199" s="109" t="str">
        <f t="shared" si="149"/>
        <v/>
      </c>
      <c r="J3199" s="113"/>
      <c r="K3199" s="90"/>
      <c r="L3199" s="73"/>
      <c r="M3199" s="69" t="str">
        <f>IF(C3199&lt;&gt;"",DailyLog!$S$3,"")</f>
        <v/>
      </c>
      <c r="N3199" s="56" t="str">
        <f t="shared" si="148"/>
        <v/>
      </c>
      <c r="O3199" s="53" t="str">
        <f>IF($B3199&lt;&gt;"",IF(ISNUMBER(_xlfn.XMATCH($B3199,Language!$A$6:$E$6)),0,IF(ISNUMBER(_xlfn.XMATCH($B3199,Language!$A$29:$E$29)),'Lista de Prestatarios'!$B$3,VLOOKUP(B3199,'Lista de Prestatarios'!$A$2:$B$500,2,FALSE))),"")</f>
        <v/>
      </c>
      <c r="P3199" s="58" t="str">
        <f>IF(B3199&lt;&gt;"",IF(OR(D3199&gt;0,G3199&gt;0),COUNTIF($B$2:B3199,B3199),COUNTIFS($B$2:B3199,B3199,$E$2:E3199,"&gt;0")),"")</f>
        <v/>
      </c>
    </row>
    <row r="3200" spans="1:16" x14ac:dyDescent="0.35">
      <c r="A3200" s="51" t="str">
        <f t="shared" si="147"/>
        <v/>
      </c>
      <c r="B3200" s="99"/>
      <c r="C3200" s="4"/>
      <c r="D3200" s="14"/>
      <c r="E3200" s="14"/>
      <c r="F3200" s="14"/>
      <c r="G3200" s="82"/>
      <c r="H3200" s="107" t="str">
        <f>IF(B3200&lt;&gt;"",IF(OR(O3200=0,O3200=999),"",SUMIFS($E$2:E3200,$A$2:A3200,A3200)-SUMIFS($F$2:F3200,$A$2:A3200,A3200)),"")</f>
        <v/>
      </c>
      <c r="I3200" s="109" t="str">
        <f t="shared" si="149"/>
        <v/>
      </c>
      <c r="J3200" s="113"/>
      <c r="K3200" s="90"/>
      <c r="L3200" s="73"/>
      <c r="M3200" s="69" t="str">
        <f>IF(C3200&lt;&gt;"",DailyLog!$S$3,"")</f>
        <v/>
      </c>
      <c r="N3200" s="56" t="str">
        <f t="shared" si="148"/>
        <v/>
      </c>
      <c r="O3200" s="53" t="str">
        <f>IF($B3200&lt;&gt;"",IF(ISNUMBER(_xlfn.XMATCH($B3200,Language!$A$6:$E$6)),0,IF(ISNUMBER(_xlfn.XMATCH($B3200,Language!$A$29:$E$29)),'Lista de Prestatarios'!$B$3,VLOOKUP(B3200,'Lista de Prestatarios'!$A$2:$B$500,2,FALSE))),"")</f>
        <v/>
      </c>
      <c r="P3200" s="58" t="str">
        <f>IF(B3200&lt;&gt;"",IF(OR(D3200&gt;0,G3200&gt;0),COUNTIF($B$2:B3200,B3200),COUNTIFS($B$2:B3200,B3200,$E$2:E3200,"&gt;0")),"")</f>
        <v/>
      </c>
    </row>
    <row r="3201" spans="1:16" x14ac:dyDescent="0.35">
      <c r="A3201" s="51" t="str">
        <f t="shared" si="147"/>
        <v/>
      </c>
      <c r="B3201" s="99"/>
      <c r="C3201" s="4"/>
      <c r="D3201" s="14"/>
      <c r="E3201" s="14"/>
      <c r="F3201" s="14"/>
      <c r="G3201" s="82"/>
      <c r="H3201" s="107" t="str">
        <f>IF(B3201&lt;&gt;"",IF(OR(O3201=0,O3201=999),"",SUMIFS($E$2:E3201,$A$2:A3201,A3201)-SUMIFS($F$2:F3201,$A$2:A3201,A3201)),"")</f>
        <v/>
      </c>
      <c r="I3201" s="109" t="str">
        <f t="shared" si="149"/>
        <v/>
      </c>
      <c r="J3201" s="113"/>
      <c r="K3201" s="90"/>
      <c r="L3201" s="73"/>
      <c r="M3201" s="69" t="str">
        <f>IF(C3201&lt;&gt;"",DailyLog!$S$3,"")</f>
        <v/>
      </c>
      <c r="N3201" s="56" t="str">
        <f t="shared" si="148"/>
        <v/>
      </c>
      <c r="O3201" s="53" t="str">
        <f>IF($B3201&lt;&gt;"",IF(ISNUMBER(_xlfn.XMATCH($B3201,Language!$A$6:$E$6)),0,IF(ISNUMBER(_xlfn.XMATCH($B3201,Language!$A$29:$E$29)),'Lista de Prestatarios'!$B$3,VLOOKUP(B3201,'Lista de Prestatarios'!$A$2:$B$500,2,FALSE))),"")</f>
        <v/>
      </c>
      <c r="P3201" s="58" t="str">
        <f>IF(B3201&lt;&gt;"",IF(OR(D3201&gt;0,G3201&gt;0),COUNTIF($B$2:B3201,B3201),COUNTIFS($B$2:B3201,B3201,$E$2:E3201,"&gt;0")),"")</f>
        <v/>
      </c>
    </row>
    <row r="3202" spans="1:16" x14ac:dyDescent="0.35">
      <c r="A3202" s="51" t="str">
        <f t="shared" ref="A3202:A3265" si="150">IF(B3202&lt;&gt;"",O3202&amp;"."&amp;P3202,"")</f>
        <v/>
      </c>
      <c r="B3202" s="99"/>
      <c r="C3202" s="4"/>
      <c r="D3202" s="14"/>
      <c r="E3202" s="14"/>
      <c r="F3202" s="14"/>
      <c r="G3202" s="82"/>
      <c r="H3202" s="107" t="str">
        <f>IF(B3202&lt;&gt;"",IF(OR(O3202=0,O3202=999),"",SUMIFS($E$2:E3202,$A$2:A3202,A3202)-SUMIFS($F$2:F3202,$A$2:A3202,A3202)),"")</f>
        <v/>
      </c>
      <c r="I3202" s="109" t="str">
        <f t="shared" si="149"/>
        <v/>
      </c>
      <c r="J3202" s="113"/>
      <c r="K3202" s="90"/>
      <c r="L3202" s="73"/>
      <c r="M3202" s="69" t="str">
        <f>IF(C3202&lt;&gt;"",DailyLog!$S$3,"")</f>
        <v/>
      </c>
      <c r="N3202" s="56" t="str">
        <f t="shared" ref="N3202:N3265" si="151">IF(B3202&lt;&gt;"",COUNT(D3202:G3202),"")</f>
        <v/>
      </c>
      <c r="O3202" s="53" t="str">
        <f>IF($B3202&lt;&gt;"",IF(ISNUMBER(_xlfn.XMATCH($B3202,Language!$A$6:$E$6)),0,IF(ISNUMBER(_xlfn.XMATCH($B3202,Language!$A$29:$E$29)),'Lista de Prestatarios'!$B$3,VLOOKUP(B3202,'Lista de Prestatarios'!$A$2:$B$500,2,FALSE))),"")</f>
        <v/>
      </c>
      <c r="P3202" s="58" t="str">
        <f>IF(B3202&lt;&gt;"",IF(OR(D3202&gt;0,G3202&gt;0),COUNTIF($B$2:B3202,B3202),COUNTIFS($B$2:B3202,B3202,$E$2:E3202,"&gt;0")),"")</f>
        <v/>
      </c>
    </row>
    <row r="3203" spans="1:16" x14ac:dyDescent="0.35">
      <c r="A3203" s="51" t="str">
        <f t="shared" si="150"/>
        <v/>
      </c>
      <c r="B3203" s="99"/>
      <c r="C3203" s="4"/>
      <c r="D3203" s="14"/>
      <c r="E3203" s="14"/>
      <c r="F3203" s="14"/>
      <c r="G3203" s="82"/>
      <c r="H3203" s="107" t="str">
        <f>IF(B3203&lt;&gt;"",IF(OR(O3203=0,O3203=999),"",SUMIFS($E$2:E3203,$A$2:A3203,A3203)-SUMIFS($F$2:F3203,$A$2:A3203,A3203)),"")</f>
        <v/>
      </c>
      <c r="I3203" s="109" t="str">
        <f t="shared" si="149"/>
        <v/>
      </c>
      <c r="J3203" s="113"/>
      <c r="K3203" s="90"/>
      <c r="L3203" s="73"/>
      <c r="M3203" s="69" t="str">
        <f>IF(C3203&lt;&gt;"",DailyLog!$S$3,"")</f>
        <v/>
      </c>
      <c r="N3203" s="56" t="str">
        <f t="shared" si="151"/>
        <v/>
      </c>
      <c r="O3203" s="53" t="str">
        <f>IF($B3203&lt;&gt;"",IF(ISNUMBER(_xlfn.XMATCH($B3203,Language!$A$6:$E$6)),0,IF(ISNUMBER(_xlfn.XMATCH($B3203,Language!$A$29:$E$29)),'Lista de Prestatarios'!$B$3,VLOOKUP(B3203,'Lista de Prestatarios'!$A$2:$B$500,2,FALSE))),"")</f>
        <v/>
      </c>
      <c r="P3203" s="58" t="str">
        <f>IF(B3203&lt;&gt;"",IF(OR(D3203&gt;0,G3203&gt;0),COUNTIF($B$2:B3203,B3203),COUNTIFS($B$2:B3203,B3203,$E$2:E3203,"&gt;0")),"")</f>
        <v/>
      </c>
    </row>
    <row r="3204" spans="1:16" x14ac:dyDescent="0.35">
      <c r="A3204" s="51" t="str">
        <f t="shared" si="150"/>
        <v/>
      </c>
      <c r="B3204" s="99"/>
      <c r="C3204" s="4"/>
      <c r="D3204" s="14"/>
      <c r="E3204" s="14"/>
      <c r="F3204" s="14"/>
      <c r="G3204" s="82"/>
      <c r="H3204" s="107" t="str">
        <f>IF(B3204&lt;&gt;"",IF(OR(O3204=0,O3204=999),"",SUMIFS($E$2:E3204,$A$2:A3204,A3204)-SUMIFS($F$2:F3204,$A$2:A3204,A3204)),"")</f>
        <v/>
      </c>
      <c r="I3204" s="109" t="str">
        <f t="shared" ref="I3204:I3267" si="152">IF(B3204&lt;&gt;"",I3203+D3204-E3204+F3204-G3204,"")</f>
        <v/>
      </c>
      <c r="J3204" s="113"/>
      <c r="K3204" s="90"/>
      <c r="L3204" s="73"/>
      <c r="M3204" s="69" t="str">
        <f>IF(C3204&lt;&gt;"",DailyLog!$S$3,"")</f>
        <v/>
      </c>
      <c r="N3204" s="56" t="str">
        <f t="shared" si="151"/>
        <v/>
      </c>
      <c r="O3204" s="53" t="str">
        <f>IF($B3204&lt;&gt;"",IF(ISNUMBER(_xlfn.XMATCH($B3204,Language!$A$6:$E$6)),0,IF(ISNUMBER(_xlfn.XMATCH($B3204,Language!$A$29:$E$29)),'Lista de Prestatarios'!$B$3,VLOOKUP(B3204,'Lista de Prestatarios'!$A$2:$B$500,2,FALSE))),"")</f>
        <v/>
      </c>
      <c r="P3204" s="58" t="str">
        <f>IF(B3204&lt;&gt;"",IF(OR(D3204&gt;0,G3204&gt;0),COUNTIF($B$2:B3204,B3204),COUNTIFS($B$2:B3204,B3204,$E$2:E3204,"&gt;0")),"")</f>
        <v/>
      </c>
    </row>
    <row r="3205" spans="1:16" x14ac:dyDescent="0.35">
      <c r="A3205" s="51" t="str">
        <f t="shared" si="150"/>
        <v/>
      </c>
      <c r="B3205" s="99"/>
      <c r="C3205" s="4"/>
      <c r="D3205" s="14"/>
      <c r="E3205" s="14"/>
      <c r="F3205" s="14"/>
      <c r="G3205" s="82"/>
      <c r="H3205" s="107" t="str">
        <f>IF(B3205&lt;&gt;"",IF(OR(O3205=0,O3205=999),"",SUMIFS($E$2:E3205,$A$2:A3205,A3205)-SUMIFS($F$2:F3205,$A$2:A3205,A3205)),"")</f>
        <v/>
      </c>
      <c r="I3205" s="109" t="str">
        <f t="shared" si="152"/>
        <v/>
      </c>
      <c r="J3205" s="113"/>
      <c r="K3205" s="90"/>
      <c r="L3205" s="73"/>
      <c r="M3205" s="69" t="str">
        <f>IF(C3205&lt;&gt;"",DailyLog!$S$3,"")</f>
        <v/>
      </c>
      <c r="N3205" s="56" t="str">
        <f t="shared" si="151"/>
        <v/>
      </c>
      <c r="O3205" s="53" t="str">
        <f>IF($B3205&lt;&gt;"",IF(ISNUMBER(_xlfn.XMATCH($B3205,Language!$A$6:$E$6)),0,IF(ISNUMBER(_xlfn.XMATCH($B3205,Language!$A$29:$E$29)),'Lista de Prestatarios'!$B$3,VLOOKUP(B3205,'Lista de Prestatarios'!$A$2:$B$500,2,FALSE))),"")</f>
        <v/>
      </c>
      <c r="P3205" s="58" t="str">
        <f>IF(B3205&lt;&gt;"",IF(OR(D3205&gt;0,G3205&gt;0),COUNTIF($B$2:B3205,B3205),COUNTIFS($B$2:B3205,B3205,$E$2:E3205,"&gt;0")),"")</f>
        <v/>
      </c>
    </row>
    <row r="3206" spans="1:16" x14ac:dyDescent="0.35">
      <c r="A3206" s="51" t="str">
        <f t="shared" si="150"/>
        <v/>
      </c>
      <c r="B3206" s="99"/>
      <c r="C3206" s="4"/>
      <c r="D3206" s="14"/>
      <c r="E3206" s="14"/>
      <c r="F3206" s="14"/>
      <c r="G3206" s="82"/>
      <c r="H3206" s="107" t="str">
        <f>IF(B3206&lt;&gt;"",IF(OR(O3206=0,O3206=999),"",SUMIFS($E$2:E3206,$A$2:A3206,A3206)-SUMIFS($F$2:F3206,$A$2:A3206,A3206)),"")</f>
        <v/>
      </c>
      <c r="I3206" s="109" t="str">
        <f t="shared" si="152"/>
        <v/>
      </c>
      <c r="J3206" s="113"/>
      <c r="K3206" s="90"/>
      <c r="L3206" s="73"/>
      <c r="M3206" s="69" t="str">
        <f>IF(C3206&lt;&gt;"",DailyLog!$S$3,"")</f>
        <v/>
      </c>
      <c r="N3206" s="56" t="str">
        <f t="shared" si="151"/>
        <v/>
      </c>
      <c r="O3206" s="53" t="str">
        <f>IF($B3206&lt;&gt;"",IF(ISNUMBER(_xlfn.XMATCH($B3206,Language!$A$6:$E$6)),0,IF(ISNUMBER(_xlfn.XMATCH($B3206,Language!$A$29:$E$29)),'Lista de Prestatarios'!$B$3,VLOOKUP(B3206,'Lista de Prestatarios'!$A$2:$B$500,2,FALSE))),"")</f>
        <v/>
      </c>
      <c r="P3206" s="58" t="str">
        <f>IF(B3206&lt;&gt;"",IF(OR(D3206&gt;0,G3206&gt;0),COUNTIF($B$2:B3206,B3206),COUNTIFS($B$2:B3206,B3206,$E$2:E3206,"&gt;0")),"")</f>
        <v/>
      </c>
    </row>
    <row r="3207" spans="1:16" x14ac:dyDescent="0.35">
      <c r="A3207" s="51" t="str">
        <f t="shared" si="150"/>
        <v/>
      </c>
      <c r="B3207" s="99"/>
      <c r="C3207" s="4"/>
      <c r="D3207" s="14"/>
      <c r="E3207" s="14"/>
      <c r="F3207" s="14"/>
      <c r="G3207" s="82"/>
      <c r="H3207" s="107" t="str">
        <f>IF(B3207&lt;&gt;"",IF(OR(O3207=0,O3207=999),"",SUMIFS($E$2:E3207,$A$2:A3207,A3207)-SUMIFS($F$2:F3207,$A$2:A3207,A3207)),"")</f>
        <v/>
      </c>
      <c r="I3207" s="109" t="str">
        <f t="shared" si="152"/>
        <v/>
      </c>
      <c r="J3207" s="113"/>
      <c r="K3207" s="90"/>
      <c r="L3207" s="73"/>
      <c r="M3207" s="69" t="str">
        <f>IF(C3207&lt;&gt;"",DailyLog!$S$3,"")</f>
        <v/>
      </c>
      <c r="N3207" s="56" t="str">
        <f t="shared" si="151"/>
        <v/>
      </c>
      <c r="O3207" s="53" t="str">
        <f>IF($B3207&lt;&gt;"",IF(ISNUMBER(_xlfn.XMATCH($B3207,Language!$A$6:$E$6)),0,IF(ISNUMBER(_xlfn.XMATCH($B3207,Language!$A$29:$E$29)),'Lista de Prestatarios'!$B$3,VLOOKUP(B3207,'Lista de Prestatarios'!$A$2:$B$500,2,FALSE))),"")</f>
        <v/>
      </c>
      <c r="P3207" s="58" t="str">
        <f>IF(B3207&lt;&gt;"",IF(OR(D3207&gt;0,G3207&gt;0),COUNTIF($B$2:B3207,B3207),COUNTIFS($B$2:B3207,B3207,$E$2:E3207,"&gt;0")),"")</f>
        <v/>
      </c>
    </row>
    <row r="3208" spans="1:16" x14ac:dyDescent="0.35">
      <c r="A3208" s="51" t="str">
        <f t="shared" si="150"/>
        <v/>
      </c>
      <c r="B3208" s="99"/>
      <c r="C3208" s="4"/>
      <c r="D3208" s="14"/>
      <c r="E3208" s="14"/>
      <c r="F3208" s="14"/>
      <c r="G3208" s="82"/>
      <c r="H3208" s="107" t="str">
        <f>IF(B3208&lt;&gt;"",IF(OR(O3208=0,O3208=999),"",SUMIFS($E$2:E3208,$A$2:A3208,A3208)-SUMIFS($F$2:F3208,$A$2:A3208,A3208)),"")</f>
        <v/>
      </c>
      <c r="I3208" s="109" t="str">
        <f t="shared" si="152"/>
        <v/>
      </c>
      <c r="J3208" s="113"/>
      <c r="K3208" s="90"/>
      <c r="L3208" s="73"/>
      <c r="M3208" s="69" t="str">
        <f>IF(C3208&lt;&gt;"",DailyLog!$S$3,"")</f>
        <v/>
      </c>
      <c r="N3208" s="56" t="str">
        <f t="shared" si="151"/>
        <v/>
      </c>
      <c r="O3208" s="53" t="str">
        <f>IF($B3208&lt;&gt;"",IF(ISNUMBER(_xlfn.XMATCH($B3208,Language!$A$6:$E$6)),0,IF(ISNUMBER(_xlfn.XMATCH($B3208,Language!$A$29:$E$29)),'Lista de Prestatarios'!$B$3,VLOOKUP(B3208,'Lista de Prestatarios'!$A$2:$B$500,2,FALSE))),"")</f>
        <v/>
      </c>
      <c r="P3208" s="58" t="str">
        <f>IF(B3208&lt;&gt;"",IF(OR(D3208&gt;0,G3208&gt;0),COUNTIF($B$2:B3208,B3208),COUNTIFS($B$2:B3208,B3208,$E$2:E3208,"&gt;0")),"")</f>
        <v/>
      </c>
    </row>
    <row r="3209" spans="1:16" x14ac:dyDescent="0.35">
      <c r="A3209" s="51" t="str">
        <f t="shared" si="150"/>
        <v/>
      </c>
      <c r="B3209" s="99"/>
      <c r="C3209" s="4"/>
      <c r="D3209" s="14"/>
      <c r="E3209" s="14"/>
      <c r="F3209" s="14"/>
      <c r="G3209" s="82"/>
      <c r="H3209" s="107" t="str">
        <f>IF(B3209&lt;&gt;"",IF(OR(O3209=0,O3209=999),"",SUMIFS($E$2:E3209,$A$2:A3209,A3209)-SUMIFS($F$2:F3209,$A$2:A3209,A3209)),"")</f>
        <v/>
      </c>
      <c r="I3209" s="109" t="str">
        <f t="shared" si="152"/>
        <v/>
      </c>
      <c r="J3209" s="113"/>
      <c r="K3209" s="90"/>
      <c r="L3209" s="73"/>
      <c r="M3209" s="69" t="str">
        <f>IF(C3209&lt;&gt;"",DailyLog!$S$3,"")</f>
        <v/>
      </c>
      <c r="N3209" s="56" t="str">
        <f t="shared" si="151"/>
        <v/>
      </c>
      <c r="O3209" s="53" t="str">
        <f>IF($B3209&lt;&gt;"",IF(ISNUMBER(_xlfn.XMATCH($B3209,Language!$A$6:$E$6)),0,IF(ISNUMBER(_xlfn.XMATCH($B3209,Language!$A$29:$E$29)),'Lista de Prestatarios'!$B$3,VLOOKUP(B3209,'Lista de Prestatarios'!$A$2:$B$500,2,FALSE))),"")</f>
        <v/>
      </c>
      <c r="P3209" s="58" t="str">
        <f>IF(B3209&lt;&gt;"",IF(OR(D3209&gt;0,G3209&gt;0),COUNTIF($B$2:B3209,B3209),COUNTIFS($B$2:B3209,B3209,$E$2:E3209,"&gt;0")),"")</f>
        <v/>
      </c>
    </row>
    <row r="3210" spans="1:16" x14ac:dyDescent="0.35">
      <c r="A3210" s="51" t="str">
        <f t="shared" si="150"/>
        <v/>
      </c>
      <c r="B3210" s="99"/>
      <c r="C3210" s="4"/>
      <c r="D3210" s="14"/>
      <c r="E3210" s="14"/>
      <c r="F3210" s="14"/>
      <c r="G3210" s="82"/>
      <c r="H3210" s="107" t="str">
        <f>IF(B3210&lt;&gt;"",IF(OR(O3210=0,O3210=999),"",SUMIFS($E$2:E3210,$A$2:A3210,A3210)-SUMIFS($F$2:F3210,$A$2:A3210,A3210)),"")</f>
        <v/>
      </c>
      <c r="I3210" s="109" t="str">
        <f t="shared" si="152"/>
        <v/>
      </c>
      <c r="J3210" s="113"/>
      <c r="K3210" s="90"/>
      <c r="L3210" s="73"/>
      <c r="M3210" s="69" t="str">
        <f>IF(C3210&lt;&gt;"",DailyLog!$S$3,"")</f>
        <v/>
      </c>
      <c r="N3210" s="56" t="str">
        <f t="shared" si="151"/>
        <v/>
      </c>
      <c r="O3210" s="53" t="str">
        <f>IF($B3210&lt;&gt;"",IF(ISNUMBER(_xlfn.XMATCH($B3210,Language!$A$6:$E$6)),0,IF(ISNUMBER(_xlfn.XMATCH($B3210,Language!$A$29:$E$29)),'Lista de Prestatarios'!$B$3,VLOOKUP(B3210,'Lista de Prestatarios'!$A$2:$B$500,2,FALSE))),"")</f>
        <v/>
      </c>
      <c r="P3210" s="58" t="str">
        <f>IF(B3210&lt;&gt;"",IF(OR(D3210&gt;0,G3210&gt;0),COUNTIF($B$2:B3210,B3210),COUNTIFS($B$2:B3210,B3210,$E$2:E3210,"&gt;0")),"")</f>
        <v/>
      </c>
    </row>
    <row r="3211" spans="1:16" x14ac:dyDescent="0.35">
      <c r="A3211" s="51" t="str">
        <f t="shared" si="150"/>
        <v/>
      </c>
      <c r="B3211" s="99"/>
      <c r="C3211" s="4"/>
      <c r="D3211" s="14"/>
      <c r="E3211" s="14"/>
      <c r="F3211" s="14"/>
      <c r="G3211" s="82"/>
      <c r="H3211" s="107" t="str">
        <f>IF(B3211&lt;&gt;"",IF(OR(O3211=0,O3211=999),"",SUMIFS($E$2:E3211,$A$2:A3211,A3211)-SUMIFS($F$2:F3211,$A$2:A3211,A3211)),"")</f>
        <v/>
      </c>
      <c r="I3211" s="109" t="str">
        <f t="shared" si="152"/>
        <v/>
      </c>
      <c r="J3211" s="113"/>
      <c r="K3211" s="90"/>
      <c r="L3211" s="73"/>
      <c r="M3211" s="69" t="str">
        <f>IF(C3211&lt;&gt;"",DailyLog!$S$3,"")</f>
        <v/>
      </c>
      <c r="N3211" s="56" t="str">
        <f t="shared" si="151"/>
        <v/>
      </c>
      <c r="O3211" s="53" t="str">
        <f>IF($B3211&lt;&gt;"",IF(ISNUMBER(_xlfn.XMATCH($B3211,Language!$A$6:$E$6)),0,IF(ISNUMBER(_xlfn.XMATCH($B3211,Language!$A$29:$E$29)),'Lista de Prestatarios'!$B$3,VLOOKUP(B3211,'Lista de Prestatarios'!$A$2:$B$500,2,FALSE))),"")</f>
        <v/>
      </c>
      <c r="P3211" s="58" t="str">
        <f>IF(B3211&lt;&gt;"",IF(OR(D3211&gt;0,G3211&gt;0),COUNTIF($B$2:B3211,B3211),COUNTIFS($B$2:B3211,B3211,$E$2:E3211,"&gt;0")),"")</f>
        <v/>
      </c>
    </row>
    <row r="3212" spans="1:16" x14ac:dyDescent="0.35">
      <c r="A3212" s="51" t="str">
        <f t="shared" si="150"/>
        <v/>
      </c>
      <c r="B3212" s="99"/>
      <c r="C3212" s="4"/>
      <c r="D3212" s="14"/>
      <c r="E3212" s="14"/>
      <c r="F3212" s="14"/>
      <c r="G3212" s="82"/>
      <c r="H3212" s="107" t="str">
        <f>IF(B3212&lt;&gt;"",IF(OR(O3212=0,O3212=999),"",SUMIFS($E$2:E3212,$A$2:A3212,A3212)-SUMIFS($F$2:F3212,$A$2:A3212,A3212)),"")</f>
        <v/>
      </c>
      <c r="I3212" s="109" t="str">
        <f t="shared" si="152"/>
        <v/>
      </c>
      <c r="J3212" s="113"/>
      <c r="K3212" s="90"/>
      <c r="L3212" s="73"/>
      <c r="M3212" s="69" t="str">
        <f>IF(C3212&lt;&gt;"",DailyLog!$S$3,"")</f>
        <v/>
      </c>
      <c r="N3212" s="56" t="str">
        <f t="shared" si="151"/>
        <v/>
      </c>
      <c r="O3212" s="53" t="str">
        <f>IF($B3212&lt;&gt;"",IF(ISNUMBER(_xlfn.XMATCH($B3212,Language!$A$6:$E$6)),0,IF(ISNUMBER(_xlfn.XMATCH($B3212,Language!$A$29:$E$29)),'Lista de Prestatarios'!$B$3,VLOOKUP(B3212,'Lista de Prestatarios'!$A$2:$B$500,2,FALSE))),"")</f>
        <v/>
      </c>
      <c r="P3212" s="58" t="str">
        <f>IF(B3212&lt;&gt;"",IF(OR(D3212&gt;0,G3212&gt;0),COUNTIF($B$2:B3212,B3212),COUNTIFS($B$2:B3212,B3212,$E$2:E3212,"&gt;0")),"")</f>
        <v/>
      </c>
    </row>
    <row r="3213" spans="1:16" x14ac:dyDescent="0.35">
      <c r="A3213" s="51" t="str">
        <f t="shared" si="150"/>
        <v/>
      </c>
      <c r="B3213" s="99"/>
      <c r="C3213" s="4"/>
      <c r="D3213" s="14"/>
      <c r="E3213" s="14"/>
      <c r="F3213" s="14"/>
      <c r="G3213" s="82"/>
      <c r="H3213" s="107" t="str">
        <f>IF(B3213&lt;&gt;"",IF(OR(O3213=0,O3213=999),"",SUMIFS($E$2:E3213,$A$2:A3213,A3213)-SUMIFS($F$2:F3213,$A$2:A3213,A3213)),"")</f>
        <v/>
      </c>
      <c r="I3213" s="109" t="str">
        <f t="shared" si="152"/>
        <v/>
      </c>
      <c r="J3213" s="113"/>
      <c r="K3213" s="90"/>
      <c r="L3213" s="73"/>
      <c r="M3213" s="69" t="str">
        <f>IF(C3213&lt;&gt;"",DailyLog!$S$3,"")</f>
        <v/>
      </c>
      <c r="N3213" s="56" t="str">
        <f t="shared" si="151"/>
        <v/>
      </c>
      <c r="O3213" s="53" t="str">
        <f>IF($B3213&lt;&gt;"",IF(ISNUMBER(_xlfn.XMATCH($B3213,Language!$A$6:$E$6)),0,IF(ISNUMBER(_xlfn.XMATCH($B3213,Language!$A$29:$E$29)),'Lista de Prestatarios'!$B$3,VLOOKUP(B3213,'Lista de Prestatarios'!$A$2:$B$500,2,FALSE))),"")</f>
        <v/>
      </c>
      <c r="P3213" s="58" t="str">
        <f>IF(B3213&lt;&gt;"",IF(OR(D3213&gt;0,G3213&gt;0),COUNTIF($B$2:B3213,B3213),COUNTIFS($B$2:B3213,B3213,$E$2:E3213,"&gt;0")),"")</f>
        <v/>
      </c>
    </row>
    <row r="3214" spans="1:16" x14ac:dyDescent="0.35">
      <c r="A3214" s="51" t="str">
        <f t="shared" si="150"/>
        <v/>
      </c>
      <c r="B3214" s="99"/>
      <c r="C3214" s="4"/>
      <c r="D3214" s="14"/>
      <c r="E3214" s="14"/>
      <c r="F3214" s="14"/>
      <c r="G3214" s="82"/>
      <c r="H3214" s="107" t="str">
        <f>IF(B3214&lt;&gt;"",IF(OR(O3214=0,O3214=999),"",SUMIFS($E$2:E3214,$A$2:A3214,A3214)-SUMIFS($F$2:F3214,$A$2:A3214,A3214)),"")</f>
        <v/>
      </c>
      <c r="I3214" s="109" t="str">
        <f t="shared" si="152"/>
        <v/>
      </c>
      <c r="J3214" s="113"/>
      <c r="K3214" s="90"/>
      <c r="L3214" s="73"/>
      <c r="M3214" s="69" t="str">
        <f>IF(C3214&lt;&gt;"",DailyLog!$S$3,"")</f>
        <v/>
      </c>
      <c r="N3214" s="56" t="str">
        <f t="shared" si="151"/>
        <v/>
      </c>
      <c r="O3214" s="53" t="str">
        <f>IF($B3214&lt;&gt;"",IF(ISNUMBER(_xlfn.XMATCH($B3214,Language!$A$6:$E$6)),0,IF(ISNUMBER(_xlfn.XMATCH($B3214,Language!$A$29:$E$29)),'Lista de Prestatarios'!$B$3,VLOOKUP(B3214,'Lista de Prestatarios'!$A$2:$B$500,2,FALSE))),"")</f>
        <v/>
      </c>
      <c r="P3214" s="58" t="str">
        <f>IF(B3214&lt;&gt;"",IF(OR(D3214&gt;0,G3214&gt;0),COUNTIF($B$2:B3214,B3214),COUNTIFS($B$2:B3214,B3214,$E$2:E3214,"&gt;0")),"")</f>
        <v/>
      </c>
    </row>
    <row r="3215" spans="1:16" x14ac:dyDescent="0.35">
      <c r="A3215" s="51" t="str">
        <f t="shared" si="150"/>
        <v/>
      </c>
      <c r="B3215" s="99"/>
      <c r="C3215" s="4"/>
      <c r="D3215" s="14"/>
      <c r="E3215" s="14"/>
      <c r="F3215" s="14"/>
      <c r="G3215" s="82"/>
      <c r="H3215" s="107" t="str">
        <f>IF(B3215&lt;&gt;"",IF(OR(O3215=0,O3215=999),"",SUMIFS($E$2:E3215,$A$2:A3215,A3215)-SUMIFS($F$2:F3215,$A$2:A3215,A3215)),"")</f>
        <v/>
      </c>
      <c r="I3215" s="109" t="str">
        <f t="shared" si="152"/>
        <v/>
      </c>
      <c r="J3215" s="113"/>
      <c r="K3215" s="90"/>
      <c r="L3215" s="73"/>
      <c r="M3215" s="69" t="str">
        <f>IF(C3215&lt;&gt;"",DailyLog!$S$3,"")</f>
        <v/>
      </c>
      <c r="N3215" s="56" t="str">
        <f t="shared" si="151"/>
        <v/>
      </c>
      <c r="O3215" s="53" t="str">
        <f>IF($B3215&lt;&gt;"",IF(ISNUMBER(_xlfn.XMATCH($B3215,Language!$A$6:$E$6)),0,IF(ISNUMBER(_xlfn.XMATCH($B3215,Language!$A$29:$E$29)),'Lista de Prestatarios'!$B$3,VLOOKUP(B3215,'Lista de Prestatarios'!$A$2:$B$500,2,FALSE))),"")</f>
        <v/>
      </c>
      <c r="P3215" s="58" t="str">
        <f>IF(B3215&lt;&gt;"",IF(OR(D3215&gt;0,G3215&gt;0),COUNTIF($B$2:B3215,B3215),COUNTIFS($B$2:B3215,B3215,$E$2:E3215,"&gt;0")),"")</f>
        <v/>
      </c>
    </row>
    <row r="3216" spans="1:16" x14ac:dyDescent="0.35">
      <c r="A3216" s="51" t="str">
        <f t="shared" si="150"/>
        <v/>
      </c>
      <c r="B3216" s="99"/>
      <c r="C3216" s="4"/>
      <c r="D3216" s="14"/>
      <c r="E3216" s="14"/>
      <c r="F3216" s="14"/>
      <c r="G3216" s="82"/>
      <c r="H3216" s="107" t="str">
        <f>IF(B3216&lt;&gt;"",IF(OR(O3216=0,O3216=999),"",SUMIFS($E$2:E3216,$A$2:A3216,A3216)-SUMIFS($F$2:F3216,$A$2:A3216,A3216)),"")</f>
        <v/>
      </c>
      <c r="I3216" s="109" t="str">
        <f t="shared" si="152"/>
        <v/>
      </c>
      <c r="J3216" s="113"/>
      <c r="K3216" s="90"/>
      <c r="L3216" s="73"/>
      <c r="M3216" s="69" t="str">
        <f>IF(C3216&lt;&gt;"",DailyLog!$S$3,"")</f>
        <v/>
      </c>
      <c r="N3216" s="56" t="str">
        <f t="shared" si="151"/>
        <v/>
      </c>
      <c r="O3216" s="53" t="str">
        <f>IF($B3216&lt;&gt;"",IF(ISNUMBER(_xlfn.XMATCH($B3216,Language!$A$6:$E$6)),0,IF(ISNUMBER(_xlfn.XMATCH($B3216,Language!$A$29:$E$29)),'Lista de Prestatarios'!$B$3,VLOOKUP(B3216,'Lista de Prestatarios'!$A$2:$B$500,2,FALSE))),"")</f>
        <v/>
      </c>
      <c r="P3216" s="58" t="str">
        <f>IF(B3216&lt;&gt;"",IF(OR(D3216&gt;0,G3216&gt;0),COUNTIF($B$2:B3216,B3216),COUNTIFS($B$2:B3216,B3216,$E$2:E3216,"&gt;0")),"")</f>
        <v/>
      </c>
    </row>
    <row r="3217" spans="1:16" x14ac:dyDescent="0.35">
      <c r="A3217" s="51" t="str">
        <f t="shared" si="150"/>
        <v/>
      </c>
      <c r="B3217" s="99"/>
      <c r="C3217" s="4"/>
      <c r="D3217" s="14"/>
      <c r="E3217" s="14"/>
      <c r="F3217" s="14"/>
      <c r="G3217" s="82"/>
      <c r="H3217" s="107" t="str">
        <f>IF(B3217&lt;&gt;"",IF(OR(O3217=0,O3217=999),"",SUMIFS($E$2:E3217,$A$2:A3217,A3217)-SUMIFS($F$2:F3217,$A$2:A3217,A3217)),"")</f>
        <v/>
      </c>
      <c r="I3217" s="109" t="str">
        <f t="shared" si="152"/>
        <v/>
      </c>
      <c r="J3217" s="113"/>
      <c r="K3217" s="90"/>
      <c r="L3217" s="73"/>
      <c r="M3217" s="69" t="str">
        <f>IF(C3217&lt;&gt;"",DailyLog!$S$3,"")</f>
        <v/>
      </c>
      <c r="N3217" s="56" t="str">
        <f t="shared" si="151"/>
        <v/>
      </c>
      <c r="O3217" s="53" t="str">
        <f>IF($B3217&lt;&gt;"",IF(ISNUMBER(_xlfn.XMATCH($B3217,Language!$A$6:$E$6)),0,IF(ISNUMBER(_xlfn.XMATCH($B3217,Language!$A$29:$E$29)),'Lista de Prestatarios'!$B$3,VLOOKUP(B3217,'Lista de Prestatarios'!$A$2:$B$500,2,FALSE))),"")</f>
        <v/>
      </c>
      <c r="P3217" s="58" t="str">
        <f>IF(B3217&lt;&gt;"",IF(OR(D3217&gt;0,G3217&gt;0),COUNTIF($B$2:B3217,B3217),COUNTIFS($B$2:B3217,B3217,$E$2:E3217,"&gt;0")),"")</f>
        <v/>
      </c>
    </row>
    <row r="3218" spans="1:16" x14ac:dyDescent="0.35">
      <c r="A3218" s="51" t="str">
        <f t="shared" si="150"/>
        <v/>
      </c>
      <c r="B3218" s="99"/>
      <c r="C3218" s="4"/>
      <c r="D3218" s="14"/>
      <c r="E3218" s="14"/>
      <c r="F3218" s="14"/>
      <c r="G3218" s="82"/>
      <c r="H3218" s="107" t="str">
        <f>IF(B3218&lt;&gt;"",IF(OR(O3218=0,O3218=999),"",SUMIFS($E$2:E3218,$A$2:A3218,A3218)-SUMIFS($F$2:F3218,$A$2:A3218,A3218)),"")</f>
        <v/>
      </c>
      <c r="I3218" s="109" t="str">
        <f t="shared" si="152"/>
        <v/>
      </c>
      <c r="J3218" s="113"/>
      <c r="K3218" s="90"/>
      <c r="L3218" s="73"/>
      <c r="M3218" s="69" t="str">
        <f>IF(C3218&lt;&gt;"",DailyLog!$S$3,"")</f>
        <v/>
      </c>
      <c r="N3218" s="56" t="str">
        <f t="shared" si="151"/>
        <v/>
      </c>
      <c r="O3218" s="53" t="str">
        <f>IF($B3218&lt;&gt;"",IF(ISNUMBER(_xlfn.XMATCH($B3218,Language!$A$6:$E$6)),0,IF(ISNUMBER(_xlfn.XMATCH($B3218,Language!$A$29:$E$29)),'Lista de Prestatarios'!$B$3,VLOOKUP(B3218,'Lista de Prestatarios'!$A$2:$B$500,2,FALSE))),"")</f>
        <v/>
      </c>
      <c r="P3218" s="58" t="str">
        <f>IF(B3218&lt;&gt;"",IF(OR(D3218&gt;0,G3218&gt;0),COUNTIF($B$2:B3218,B3218),COUNTIFS($B$2:B3218,B3218,$E$2:E3218,"&gt;0")),"")</f>
        <v/>
      </c>
    </row>
    <row r="3219" spans="1:16" x14ac:dyDescent="0.35">
      <c r="A3219" s="51" t="str">
        <f t="shared" si="150"/>
        <v/>
      </c>
      <c r="B3219" s="99"/>
      <c r="C3219" s="4"/>
      <c r="D3219" s="14"/>
      <c r="E3219" s="14"/>
      <c r="F3219" s="14"/>
      <c r="G3219" s="82"/>
      <c r="H3219" s="107" t="str">
        <f>IF(B3219&lt;&gt;"",IF(OR(O3219=0,O3219=999),"",SUMIFS($E$2:E3219,$A$2:A3219,A3219)-SUMIFS($F$2:F3219,$A$2:A3219,A3219)),"")</f>
        <v/>
      </c>
      <c r="I3219" s="109" t="str">
        <f t="shared" si="152"/>
        <v/>
      </c>
      <c r="J3219" s="113"/>
      <c r="K3219" s="90"/>
      <c r="L3219" s="73"/>
      <c r="M3219" s="69" t="str">
        <f>IF(C3219&lt;&gt;"",DailyLog!$S$3,"")</f>
        <v/>
      </c>
      <c r="N3219" s="56" t="str">
        <f t="shared" si="151"/>
        <v/>
      </c>
      <c r="O3219" s="53" t="str">
        <f>IF($B3219&lt;&gt;"",IF(ISNUMBER(_xlfn.XMATCH($B3219,Language!$A$6:$E$6)),0,IF(ISNUMBER(_xlfn.XMATCH($B3219,Language!$A$29:$E$29)),'Lista de Prestatarios'!$B$3,VLOOKUP(B3219,'Lista de Prestatarios'!$A$2:$B$500,2,FALSE))),"")</f>
        <v/>
      </c>
      <c r="P3219" s="58" t="str">
        <f>IF(B3219&lt;&gt;"",IF(OR(D3219&gt;0,G3219&gt;0),COUNTIF($B$2:B3219,B3219),COUNTIFS($B$2:B3219,B3219,$E$2:E3219,"&gt;0")),"")</f>
        <v/>
      </c>
    </row>
    <row r="3220" spans="1:16" x14ac:dyDescent="0.35">
      <c r="A3220" s="51" t="str">
        <f t="shared" si="150"/>
        <v/>
      </c>
      <c r="B3220" s="99"/>
      <c r="C3220" s="4"/>
      <c r="D3220" s="14"/>
      <c r="E3220" s="14"/>
      <c r="F3220" s="14"/>
      <c r="G3220" s="82"/>
      <c r="H3220" s="107" t="str">
        <f>IF(B3220&lt;&gt;"",IF(OR(O3220=0,O3220=999),"",SUMIFS($E$2:E3220,$A$2:A3220,A3220)-SUMIFS($F$2:F3220,$A$2:A3220,A3220)),"")</f>
        <v/>
      </c>
      <c r="I3220" s="109" t="str">
        <f t="shared" si="152"/>
        <v/>
      </c>
      <c r="J3220" s="113"/>
      <c r="K3220" s="90"/>
      <c r="L3220" s="73"/>
      <c r="M3220" s="69" t="str">
        <f>IF(C3220&lt;&gt;"",DailyLog!$S$3,"")</f>
        <v/>
      </c>
      <c r="N3220" s="56" t="str">
        <f t="shared" si="151"/>
        <v/>
      </c>
      <c r="O3220" s="53" t="str">
        <f>IF($B3220&lt;&gt;"",IF(ISNUMBER(_xlfn.XMATCH($B3220,Language!$A$6:$E$6)),0,IF(ISNUMBER(_xlfn.XMATCH($B3220,Language!$A$29:$E$29)),'Lista de Prestatarios'!$B$3,VLOOKUP(B3220,'Lista de Prestatarios'!$A$2:$B$500,2,FALSE))),"")</f>
        <v/>
      </c>
      <c r="P3220" s="58" t="str">
        <f>IF(B3220&lt;&gt;"",IF(OR(D3220&gt;0,G3220&gt;0),COUNTIF($B$2:B3220,B3220),COUNTIFS($B$2:B3220,B3220,$E$2:E3220,"&gt;0")),"")</f>
        <v/>
      </c>
    </row>
    <row r="3221" spans="1:16" x14ac:dyDescent="0.35">
      <c r="A3221" s="51" t="str">
        <f t="shared" si="150"/>
        <v/>
      </c>
      <c r="B3221" s="99"/>
      <c r="C3221" s="4"/>
      <c r="D3221" s="14"/>
      <c r="E3221" s="14"/>
      <c r="F3221" s="14"/>
      <c r="G3221" s="82"/>
      <c r="H3221" s="107" t="str">
        <f>IF(B3221&lt;&gt;"",IF(OR(O3221=0,O3221=999),"",SUMIFS($E$2:E3221,$A$2:A3221,A3221)-SUMIFS($F$2:F3221,$A$2:A3221,A3221)),"")</f>
        <v/>
      </c>
      <c r="I3221" s="109" t="str">
        <f t="shared" si="152"/>
        <v/>
      </c>
      <c r="J3221" s="113"/>
      <c r="K3221" s="90"/>
      <c r="L3221" s="73"/>
      <c r="M3221" s="69" t="str">
        <f>IF(C3221&lt;&gt;"",DailyLog!$S$3,"")</f>
        <v/>
      </c>
      <c r="N3221" s="56" t="str">
        <f t="shared" si="151"/>
        <v/>
      </c>
      <c r="O3221" s="53" t="str">
        <f>IF($B3221&lt;&gt;"",IF(ISNUMBER(_xlfn.XMATCH($B3221,Language!$A$6:$E$6)),0,IF(ISNUMBER(_xlfn.XMATCH($B3221,Language!$A$29:$E$29)),'Lista de Prestatarios'!$B$3,VLOOKUP(B3221,'Lista de Prestatarios'!$A$2:$B$500,2,FALSE))),"")</f>
        <v/>
      </c>
      <c r="P3221" s="58" t="str">
        <f>IF(B3221&lt;&gt;"",IF(OR(D3221&gt;0,G3221&gt;0),COUNTIF($B$2:B3221,B3221),COUNTIFS($B$2:B3221,B3221,$E$2:E3221,"&gt;0")),"")</f>
        <v/>
      </c>
    </row>
    <row r="3222" spans="1:16" x14ac:dyDescent="0.35">
      <c r="A3222" s="51" t="str">
        <f t="shared" si="150"/>
        <v/>
      </c>
      <c r="B3222" s="99"/>
      <c r="C3222" s="4"/>
      <c r="D3222" s="14"/>
      <c r="E3222" s="14"/>
      <c r="F3222" s="14"/>
      <c r="G3222" s="82"/>
      <c r="H3222" s="107" t="str">
        <f>IF(B3222&lt;&gt;"",IF(OR(O3222=0,O3222=999),"",SUMIFS($E$2:E3222,$A$2:A3222,A3222)-SUMIFS($F$2:F3222,$A$2:A3222,A3222)),"")</f>
        <v/>
      </c>
      <c r="I3222" s="109" t="str">
        <f t="shared" si="152"/>
        <v/>
      </c>
      <c r="J3222" s="113"/>
      <c r="K3222" s="90"/>
      <c r="L3222" s="73"/>
      <c r="M3222" s="69" t="str">
        <f>IF(C3222&lt;&gt;"",DailyLog!$S$3,"")</f>
        <v/>
      </c>
      <c r="N3222" s="56" t="str">
        <f t="shared" si="151"/>
        <v/>
      </c>
      <c r="O3222" s="53" t="str">
        <f>IF($B3222&lt;&gt;"",IF(ISNUMBER(_xlfn.XMATCH($B3222,Language!$A$6:$E$6)),0,IF(ISNUMBER(_xlfn.XMATCH($B3222,Language!$A$29:$E$29)),'Lista de Prestatarios'!$B$3,VLOOKUP(B3222,'Lista de Prestatarios'!$A$2:$B$500,2,FALSE))),"")</f>
        <v/>
      </c>
      <c r="P3222" s="58" t="str">
        <f>IF(B3222&lt;&gt;"",IF(OR(D3222&gt;0,G3222&gt;0),COUNTIF($B$2:B3222,B3222),COUNTIFS($B$2:B3222,B3222,$E$2:E3222,"&gt;0")),"")</f>
        <v/>
      </c>
    </row>
    <row r="3223" spans="1:16" x14ac:dyDescent="0.35">
      <c r="A3223" s="51" t="str">
        <f t="shared" si="150"/>
        <v/>
      </c>
      <c r="B3223" s="99"/>
      <c r="C3223" s="4"/>
      <c r="D3223" s="14"/>
      <c r="E3223" s="14"/>
      <c r="F3223" s="14"/>
      <c r="G3223" s="82"/>
      <c r="H3223" s="107" t="str">
        <f>IF(B3223&lt;&gt;"",IF(OR(O3223=0,O3223=999),"",SUMIFS($E$2:E3223,$A$2:A3223,A3223)-SUMIFS($F$2:F3223,$A$2:A3223,A3223)),"")</f>
        <v/>
      </c>
      <c r="I3223" s="109" t="str">
        <f t="shared" si="152"/>
        <v/>
      </c>
      <c r="J3223" s="113"/>
      <c r="K3223" s="90"/>
      <c r="L3223" s="73"/>
      <c r="M3223" s="69" t="str">
        <f>IF(C3223&lt;&gt;"",DailyLog!$S$3,"")</f>
        <v/>
      </c>
      <c r="N3223" s="56" t="str">
        <f t="shared" si="151"/>
        <v/>
      </c>
      <c r="O3223" s="53" t="str">
        <f>IF($B3223&lt;&gt;"",IF(ISNUMBER(_xlfn.XMATCH($B3223,Language!$A$6:$E$6)),0,IF(ISNUMBER(_xlfn.XMATCH($B3223,Language!$A$29:$E$29)),'Lista de Prestatarios'!$B$3,VLOOKUP(B3223,'Lista de Prestatarios'!$A$2:$B$500,2,FALSE))),"")</f>
        <v/>
      </c>
      <c r="P3223" s="58" t="str">
        <f>IF(B3223&lt;&gt;"",IF(OR(D3223&gt;0,G3223&gt;0),COUNTIF($B$2:B3223,B3223),COUNTIFS($B$2:B3223,B3223,$E$2:E3223,"&gt;0")),"")</f>
        <v/>
      </c>
    </row>
    <row r="3224" spans="1:16" x14ac:dyDescent="0.35">
      <c r="A3224" s="51" t="str">
        <f t="shared" si="150"/>
        <v/>
      </c>
      <c r="B3224" s="99"/>
      <c r="C3224" s="4"/>
      <c r="D3224" s="14"/>
      <c r="E3224" s="14"/>
      <c r="F3224" s="14"/>
      <c r="G3224" s="82"/>
      <c r="H3224" s="107" t="str">
        <f>IF(B3224&lt;&gt;"",IF(OR(O3224=0,O3224=999),"",SUMIFS($E$2:E3224,$A$2:A3224,A3224)-SUMIFS($F$2:F3224,$A$2:A3224,A3224)),"")</f>
        <v/>
      </c>
      <c r="I3224" s="109" t="str">
        <f t="shared" si="152"/>
        <v/>
      </c>
      <c r="J3224" s="113"/>
      <c r="K3224" s="90"/>
      <c r="L3224" s="73"/>
      <c r="M3224" s="69" t="str">
        <f>IF(C3224&lt;&gt;"",DailyLog!$S$3,"")</f>
        <v/>
      </c>
      <c r="N3224" s="56" t="str">
        <f t="shared" si="151"/>
        <v/>
      </c>
      <c r="O3224" s="53" t="str">
        <f>IF($B3224&lt;&gt;"",IF(ISNUMBER(_xlfn.XMATCH($B3224,Language!$A$6:$E$6)),0,IF(ISNUMBER(_xlfn.XMATCH($B3224,Language!$A$29:$E$29)),'Lista de Prestatarios'!$B$3,VLOOKUP(B3224,'Lista de Prestatarios'!$A$2:$B$500,2,FALSE))),"")</f>
        <v/>
      </c>
      <c r="P3224" s="58" t="str">
        <f>IF(B3224&lt;&gt;"",IF(OR(D3224&gt;0,G3224&gt;0),COUNTIF($B$2:B3224,B3224),COUNTIFS($B$2:B3224,B3224,$E$2:E3224,"&gt;0")),"")</f>
        <v/>
      </c>
    </row>
    <row r="3225" spans="1:16" x14ac:dyDescent="0.35">
      <c r="A3225" s="51" t="str">
        <f t="shared" si="150"/>
        <v/>
      </c>
      <c r="B3225" s="99"/>
      <c r="C3225" s="4"/>
      <c r="D3225" s="14"/>
      <c r="E3225" s="14"/>
      <c r="F3225" s="14"/>
      <c r="G3225" s="82"/>
      <c r="H3225" s="107" t="str">
        <f>IF(B3225&lt;&gt;"",IF(OR(O3225=0,O3225=999),"",SUMIFS($E$2:E3225,$A$2:A3225,A3225)-SUMIFS($F$2:F3225,$A$2:A3225,A3225)),"")</f>
        <v/>
      </c>
      <c r="I3225" s="109" t="str">
        <f t="shared" si="152"/>
        <v/>
      </c>
      <c r="J3225" s="113"/>
      <c r="K3225" s="90"/>
      <c r="L3225" s="73"/>
      <c r="M3225" s="69" t="str">
        <f>IF(C3225&lt;&gt;"",DailyLog!$S$3,"")</f>
        <v/>
      </c>
      <c r="N3225" s="56" t="str">
        <f t="shared" si="151"/>
        <v/>
      </c>
      <c r="O3225" s="53" t="str">
        <f>IF($B3225&lt;&gt;"",IF(ISNUMBER(_xlfn.XMATCH($B3225,Language!$A$6:$E$6)),0,IF(ISNUMBER(_xlfn.XMATCH($B3225,Language!$A$29:$E$29)),'Lista de Prestatarios'!$B$3,VLOOKUP(B3225,'Lista de Prestatarios'!$A$2:$B$500,2,FALSE))),"")</f>
        <v/>
      </c>
      <c r="P3225" s="58" t="str">
        <f>IF(B3225&lt;&gt;"",IF(OR(D3225&gt;0,G3225&gt;0),COUNTIF($B$2:B3225,B3225),COUNTIFS($B$2:B3225,B3225,$E$2:E3225,"&gt;0")),"")</f>
        <v/>
      </c>
    </row>
    <row r="3226" spans="1:16" x14ac:dyDescent="0.35">
      <c r="A3226" s="51" t="str">
        <f t="shared" si="150"/>
        <v/>
      </c>
      <c r="B3226" s="99"/>
      <c r="C3226" s="4"/>
      <c r="D3226" s="14"/>
      <c r="E3226" s="14"/>
      <c r="F3226" s="14"/>
      <c r="G3226" s="82"/>
      <c r="H3226" s="107" t="str">
        <f>IF(B3226&lt;&gt;"",IF(OR(O3226=0,O3226=999),"",SUMIFS($E$2:E3226,$A$2:A3226,A3226)-SUMIFS($F$2:F3226,$A$2:A3226,A3226)),"")</f>
        <v/>
      </c>
      <c r="I3226" s="109" t="str">
        <f t="shared" si="152"/>
        <v/>
      </c>
      <c r="J3226" s="113"/>
      <c r="K3226" s="90"/>
      <c r="L3226" s="73"/>
      <c r="M3226" s="69" t="str">
        <f>IF(C3226&lt;&gt;"",DailyLog!$S$3,"")</f>
        <v/>
      </c>
      <c r="N3226" s="56" t="str">
        <f t="shared" si="151"/>
        <v/>
      </c>
      <c r="O3226" s="53" t="str">
        <f>IF($B3226&lt;&gt;"",IF(ISNUMBER(_xlfn.XMATCH($B3226,Language!$A$6:$E$6)),0,IF(ISNUMBER(_xlfn.XMATCH($B3226,Language!$A$29:$E$29)),'Lista de Prestatarios'!$B$3,VLOOKUP(B3226,'Lista de Prestatarios'!$A$2:$B$500,2,FALSE))),"")</f>
        <v/>
      </c>
      <c r="P3226" s="58" t="str">
        <f>IF(B3226&lt;&gt;"",IF(OR(D3226&gt;0,G3226&gt;0),COUNTIF($B$2:B3226,B3226),COUNTIFS($B$2:B3226,B3226,$E$2:E3226,"&gt;0")),"")</f>
        <v/>
      </c>
    </row>
    <row r="3227" spans="1:16" x14ac:dyDescent="0.35">
      <c r="A3227" s="51" t="str">
        <f t="shared" si="150"/>
        <v/>
      </c>
      <c r="B3227" s="99"/>
      <c r="C3227" s="4"/>
      <c r="D3227" s="14"/>
      <c r="E3227" s="14"/>
      <c r="F3227" s="14"/>
      <c r="G3227" s="82"/>
      <c r="H3227" s="107" t="str">
        <f>IF(B3227&lt;&gt;"",IF(OR(O3227=0,O3227=999),"",SUMIFS($E$2:E3227,$A$2:A3227,A3227)-SUMIFS($F$2:F3227,$A$2:A3227,A3227)),"")</f>
        <v/>
      </c>
      <c r="I3227" s="109" t="str">
        <f t="shared" si="152"/>
        <v/>
      </c>
      <c r="J3227" s="113"/>
      <c r="K3227" s="90"/>
      <c r="L3227" s="73"/>
      <c r="M3227" s="69" t="str">
        <f>IF(C3227&lt;&gt;"",DailyLog!$S$3,"")</f>
        <v/>
      </c>
      <c r="N3227" s="56" t="str">
        <f t="shared" si="151"/>
        <v/>
      </c>
      <c r="O3227" s="53" t="str">
        <f>IF($B3227&lt;&gt;"",IF(ISNUMBER(_xlfn.XMATCH($B3227,Language!$A$6:$E$6)),0,IF(ISNUMBER(_xlfn.XMATCH($B3227,Language!$A$29:$E$29)),'Lista de Prestatarios'!$B$3,VLOOKUP(B3227,'Lista de Prestatarios'!$A$2:$B$500,2,FALSE))),"")</f>
        <v/>
      </c>
      <c r="P3227" s="58" t="str">
        <f>IF(B3227&lt;&gt;"",IF(OR(D3227&gt;0,G3227&gt;0),COUNTIF($B$2:B3227,B3227),COUNTIFS($B$2:B3227,B3227,$E$2:E3227,"&gt;0")),"")</f>
        <v/>
      </c>
    </row>
    <row r="3228" spans="1:16" x14ac:dyDescent="0.35">
      <c r="A3228" s="51" t="str">
        <f t="shared" si="150"/>
        <v/>
      </c>
      <c r="B3228" s="99"/>
      <c r="C3228" s="4"/>
      <c r="D3228" s="14"/>
      <c r="E3228" s="14"/>
      <c r="F3228" s="14"/>
      <c r="G3228" s="82"/>
      <c r="H3228" s="107" t="str">
        <f>IF(B3228&lt;&gt;"",IF(OR(O3228=0,O3228=999),"",SUMIFS($E$2:E3228,$A$2:A3228,A3228)-SUMIFS($F$2:F3228,$A$2:A3228,A3228)),"")</f>
        <v/>
      </c>
      <c r="I3228" s="109" t="str">
        <f t="shared" si="152"/>
        <v/>
      </c>
      <c r="J3228" s="113"/>
      <c r="K3228" s="90"/>
      <c r="L3228" s="73"/>
      <c r="M3228" s="69" t="str">
        <f>IF(C3228&lt;&gt;"",DailyLog!$S$3,"")</f>
        <v/>
      </c>
      <c r="N3228" s="56" t="str">
        <f t="shared" si="151"/>
        <v/>
      </c>
      <c r="O3228" s="53" t="str">
        <f>IF($B3228&lt;&gt;"",IF(ISNUMBER(_xlfn.XMATCH($B3228,Language!$A$6:$E$6)),0,IF(ISNUMBER(_xlfn.XMATCH($B3228,Language!$A$29:$E$29)),'Lista de Prestatarios'!$B$3,VLOOKUP(B3228,'Lista de Prestatarios'!$A$2:$B$500,2,FALSE))),"")</f>
        <v/>
      </c>
      <c r="P3228" s="58" t="str">
        <f>IF(B3228&lt;&gt;"",IF(OR(D3228&gt;0,G3228&gt;0),COUNTIF($B$2:B3228,B3228),COUNTIFS($B$2:B3228,B3228,$E$2:E3228,"&gt;0")),"")</f>
        <v/>
      </c>
    </row>
    <row r="3229" spans="1:16" x14ac:dyDescent="0.35">
      <c r="A3229" s="51" t="str">
        <f t="shared" si="150"/>
        <v/>
      </c>
      <c r="B3229" s="99"/>
      <c r="C3229" s="4"/>
      <c r="D3229" s="14"/>
      <c r="E3229" s="14"/>
      <c r="F3229" s="14"/>
      <c r="G3229" s="82"/>
      <c r="H3229" s="107" t="str">
        <f>IF(B3229&lt;&gt;"",IF(OR(O3229=0,O3229=999),"",SUMIFS($E$2:E3229,$A$2:A3229,A3229)-SUMIFS($F$2:F3229,$A$2:A3229,A3229)),"")</f>
        <v/>
      </c>
      <c r="I3229" s="109" t="str">
        <f t="shared" si="152"/>
        <v/>
      </c>
      <c r="J3229" s="113"/>
      <c r="K3229" s="90"/>
      <c r="L3229" s="73"/>
      <c r="M3229" s="69" t="str">
        <f>IF(C3229&lt;&gt;"",DailyLog!$S$3,"")</f>
        <v/>
      </c>
      <c r="N3229" s="56" t="str">
        <f t="shared" si="151"/>
        <v/>
      </c>
      <c r="O3229" s="53" t="str">
        <f>IF($B3229&lt;&gt;"",IF(ISNUMBER(_xlfn.XMATCH($B3229,Language!$A$6:$E$6)),0,IF(ISNUMBER(_xlfn.XMATCH($B3229,Language!$A$29:$E$29)),'Lista de Prestatarios'!$B$3,VLOOKUP(B3229,'Lista de Prestatarios'!$A$2:$B$500,2,FALSE))),"")</f>
        <v/>
      </c>
      <c r="P3229" s="58" t="str">
        <f>IF(B3229&lt;&gt;"",IF(OR(D3229&gt;0,G3229&gt;0),COUNTIF($B$2:B3229,B3229),COUNTIFS($B$2:B3229,B3229,$E$2:E3229,"&gt;0")),"")</f>
        <v/>
      </c>
    </row>
    <row r="3230" spans="1:16" x14ac:dyDescent="0.35">
      <c r="A3230" s="51" t="str">
        <f t="shared" si="150"/>
        <v/>
      </c>
      <c r="B3230" s="99"/>
      <c r="C3230" s="4"/>
      <c r="D3230" s="14"/>
      <c r="E3230" s="14"/>
      <c r="F3230" s="14"/>
      <c r="G3230" s="82"/>
      <c r="H3230" s="107" t="str">
        <f>IF(B3230&lt;&gt;"",IF(OR(O3230=0,O3230=999),"",SUMIFS($E$2:E3230,$A$2:A3230,A3230)-SUMIFS($F$2:F3230,$A$2:A3230,A3230)),"")</f>
        <v/>
      </c>
      <c r="I3230" s="109" t="str">
        <f t="shared" si="152"/>
        <v/>
      </c>
      <c r="J3230" s="113"/>
      <c r="K3230" s="90"/>
      <c r="L3230" s="73"/>
      <c r="M3230" s="69" t="str">
        <f>IF(C3230&lt;&gt;"",DailyLog!$S$3,"")</f>
        <v/>
      </c>
      <c r="N3230" s="56" t="str">
        <f t="shared" si="151"/>
        <v/>
      </c>
      <c r="O3230" s="53" t="str">
        <f>IF($B3230&lt;&gt;"",IF(ISNUMBER(_xlfn.XMATCH($B3230,Language!$A$6:$E$6)),0,IF(ISNUMBER(_xlfn.XMATCH($B3230,Language!$A$29:$E$29)),'Lista de Prestatarios'!$B$3,VLOOKUP(B3230,'Lista de Prestatarios'!$A$2:$B$500,2,FALSE))),"")</f>
        <v/>
      </c>
      <c r="P3230" s="58" t="str">
        <f>IF(B3230&lt;&gt;"",IF(OR(D3230&gt;0,G3230&gt;0),COUNTIF($B$2:B3230,B3230),COUNTIFS($B$2:B3230,B3230,$E$2:E3230,"&gt;0")),"")</f>
        <v/>
      </c>
    </row>
    <row r="3231" spans="1:16" x14ac:dyDescent="0.35">
      <c r="A3231" s="51" t="str">
        <f t="shared" si="150"/>
        <v/>
      </c>
      <c r="B3231" s="99"/>
      <c r="C3231" s="4"/>
      <c r="D3231" s="14"/>
      <c r="E3231" s="14"/>
      <c r="F3231" s="14"/>
      <c r="G3231" s="82"/>
      <c r="H3231" s="107" t="str">
        <f>IF(B3231&lt;&gt;"",IF(OR(O3231=0,O3231=999),"",SUMIFS($E$2:E3231,$A$2:A3231,A3231)-SUMIFS($F$2:F3231,$A$2:A3231,A3231)),"")</f>
        <v/>
      </c>
      <c r="I3231" s="109" t="str">
        <f t="shared" si="152"/>
        <v/>
      </c>
      <c r="J3231" s="113"/>
      <c r="K3231" s="90"/>
      <c r="L3231" s="73"/>
      <c r="M3231" s="69" t="str">
        <f>IF(C3231&lt;&gt;"",DailyLog!$S$3,"")</f>
        <v/>
      </c>
      <c r="N3231" s="56" t="str">
        <f t="shared" si="151"/>
        <v/>
      </c>
      <c r="O3231" s="53" t="str">
        <f>IF($B3231&lt;&gt;"",IF(ISNUMBER(_xlfn.XMATCH($B3231,Language!$A$6:$E$6)),0,IF(ISNUMBER(_xlfn.XMATCH($B3231,Language!$A$29:$E$29)),'Lista de Prestatarios'!$B$3,VLOOKUP(B3231,'Lista de Prestatarios'!$A$2:$B$500,2,FALSE))),"")</f>
        <v/>
      </c>
      <c r="P3231" s="58" t="str">
        <f>IF(B3231&lt;&gt;"",IF(OR(D3231&gt;0,G3231&gt;0),COUNTIF($B$2:B3231,B3231),COUNTIFS($B$2:B3231,B3231,$E$2:E3231,"&gt;0")),"")</f>
        <v/>
      </c>
    </row>
    <row r="3232" spans="1:16" x14ac:dyDescent="0.35">
      <c r="A3232" s="51" t="str">
        <f t="shared" si="150"/>
        <v/>
      </c>
      <c r="B3232" s="99"/>
      <c r="C3232" s="4"/>
      <c r="D3232" s="14"/>
      <c r="E3232" s="14"/>
      <c r="F3232" s="14"/>
      <c r="G3232" s="82"/>
      <c r="H3232" s="107" t="str">
        <f>IF(B3232&lt;&gt;"",IF(OR(O3232=0,O3232=999),"",SUMIFS($E$2:E3232,$A$2:A3232,A3232)-SUMIFS($F$2:F3232,$A$2:A3232,A3232)),"")</f>
        <v/>
      </c>
      <c r="I3232" s="109" t="str">
        <f t="shared" si="152"/>
        <v/>
      </c>
      <c r="J3232" s="113"/>
      <c r="K3232" s="90"/>
      <c r="L3232" s="73"/>
      <c r="M3232" s="69" t="str">
        <f>IF(C3232&lt;&gt;"",DailyLog!$S$3,"")</f>
        <v/>
      </c>
      <c r="N3232" s="56" t="str">
        <f t="shared" si="151"/>
        <v/>
      </c>
      <c r="O3232" s="53" t="str">
        <f>IF($B3232&lt;&gt;"",IF(ISNUMBER(_xlfn.XMATCH($B3232,Language!$A$6:$E$6)),0,IF(ISNUMBER(_xlfn.XMATCH($B3232,Language!$A$29:$E$29)),'Lista de Prestatarios'!$B$3,VLOOKUP(B3232,'Lista de Prestatarios'!$A$2:$B$500,2,FALSE))),"")</f>
        <v/>
      </c>
      <c r="P3232" s="58" t="str">
        <f>IF(B3232&lt;&gt;"",IF(OR(D3232&gt;0,G3232&gt;0),COUNTIF($B$2:B3232,B3232),COUNTIFS($B$2:B3232,B3232,$E$2:E3232,"&gt;0")),"")</f>
        <v/>
      </c>
    </row>
    <row r="3233" spans="1:16" x14ac:dyDescent="0.35">
      <c r="A3233" s="51" t="str">
        <f t="shared" si="150"/>
        <v/>
      </c>
      <c r="B3233" s="99"/>
      <c r="C3233" s="4"/>
      <c r="D3233" s="14"/>
      <c r="E3233" s="14"/>
      <c r="F3233" s="14"/>
      <c r="G3233" s="82"/>
      <c r="H3233" s="107" t="str">
        <f>IF(B3233&lt;&gt;"",IF(OR(O3233=0,O3233=999),"",SUMIFS($E$2:E3233,$A$2:A3233,A3233)-SUMIFS($F$2:F3233,$A$2:A3233,A3233)),"")</f>
        <v/>
      </c>
      <c r="I3233" s="109" t="str">
        <f t="shared" si="152"/>
        <v/>
      </c>
      <c r="J3233" s="113"/>
      <c r="K3233" s="90"/>
      <c r="L3233" s="73"/>
      <c r="M3233" s="69" t="str">
        <f>IF(C3233&lt;&gt;"",DailyLog!$S$3,"")</f>
        <v/>
      </c>
      <c r="N3233" s="56" t="str">
        <f t="shared" si="151"/>
        <v/>
      </c>
      <c r="O3233" s="53" t="str">
        <f>IF($B3233&lt;&gt;"",IF(ISNUMBER(_xlfn.XMATCH($B3233,Language!$A$6:$E$6)),0,IF(ISNUMBER(_xlfn.XMATCH($B3233,Language!$A$29:$E$29)),'Lista de Prestatarios'!$B$3,VLOOKUP(B3233,'Lista de Prestatarios'!$A$2:$B$500,2,FALSE))),"")</f>
        <v/>
      </c>
      <c r="P3233" s="58" t="str">
        <f>IF(B3233&lt;&gt;"",IF(OR(D3233&gt;0,G3233&gt;0),COUNTIF($B$2:B3233,B3233),COUNTIFS($B$2:B3233,B3233,$E$2:E3233,"&gt;0")),"")</f>
        <v/>
      </c>
    </row>
    <row r="3234" spans="1:16" x14ac:dyDescent="0.35">
      <c r="A3234" s="51" t="str">
        <f t="shared" si="150"/>
        <v/>
      </c>
      <c r="B3234" s="99"/>
      <c r="C3234" s="4"/>
      <c r="D3234" s="14"/>
      <c r="E3234" s="14"/>
      <c r="F3234" s="14"/>
      <c r="G3234" s="82"/>
      <c r="H3234" s="107" t="str">
        <f>IF(B3234&lt;&gt;"",IF(OR(O3234=0,O3234=999),"",SUMIFS($E$2:E3234,$A$2:A3234,A3234)-SUMIFS($F$2:F3234,$A$2:A3234,A3234)),"")</f>
        <v/>
      </c>
      <c r="I3234" s="109" t="str">
        <f t="shared" si="152"/>
        <v/>
      </c>
      <c r="J3234" s="113"/>
      <c r="K3234" s="90"/>
      <c r="L3234" s="73"/>
      <c r="M3234" s="69" t="str">
        <f>IF(C3234&lt;&gt;"",DailyLog!$S$3,"")</f>
        <v/>
      </c>
      <c r="N3234" s="56" t="str">
        <f t="shared" si="151"/>
        <v/>
      </c>
      <c r="O3234" s="53" t="str">
        <f>IF($B3234&lt;&gt;"",IF(ISNUMBER(_xlfn.XMATCH($B3234,Language!$A$6:$E$6)),0,IF(ISNUMBER(_xlfn.XMATCH($B3234,Language!$A$29:$E$29)),'Lista de Prestatarios'!$B$3,VLOOKUP(B3234,'Lista de Prestatarios'!$A$2:$B$500,2,FALSE))),"")</f>
        <v/>
      </c>
      <c r="P3234" s="58" t="str">
        <f>IF(B3234&lt;&gt;"",IF(OR(D3234&gt;0,G3234&gt;0),COUNTIF($B$2:B3234,B3234),COUNTIFS($B$2:B3234,B3234,$E$2:E3234,"&gt;0")),"")</f>
        <v/>
      </c>
    </row>
    <row r="3235" spans="1:16" x14ac:dyDescent="0.35">
      <c r="A3235" s="51" t="str">
        <f t="shared" si="150"/>
        <v/>
      </c>
      <c r="B3235" s="99"/>
      <c r="C3235" s="4"/>
      <c r="D3235" s="14"/>
      <c r="E3235" s="14"/>
      <c r="F3235" s="14"/>
      <c r="G3235" s="82"/>
      <c r="H3235" s="107" t="str">
        <f>IF(B3235&lt;&gt;"",IF(OR(O3235=0,O3235=999),"",SUMIFS($E$2:E3235,$A$2:A3235,A3235)-SUMIFS($F$2:F3235,$A$2:A3235,A3235)),"")</f>
        <v/>
      </c>
      <c r="I3235" s="109" t="str">
        <f t="shared" si="152"/>
        <v/>
      </c>
      <c r="J3235" s="113"/>
      <c r="K3235" s="90"/>
      <c r="L3235" s="73"/>
      <c r="M3235" s="69" t="str">
        <f>IF(C3235&lt;&gt;"",DailyLog!$S$3,"")</f>
        <v/>
      </c>
      <c r="N3235" s="56" t="str">
        <f t="shared" si="151"/>
        <v/>
      </c>
      <c r="O3235" s="53" t="str">
        <f>IF($B3235&lt;&gt;"",IF(ISNUMBER(_xlfn.XMATCH($B3235,Language!$A$6:$E$6)),0,IF(ISNUMBER(_xlfn.XMATCH($B3235,Language!$A$29:$E$29)),'Lista de Prestatarios'!$B$3,VLOOKUP(B3235,'Lista de Prestatarios'!$A$2:$B$500,2,FALSE))),"")</f>
        <v/>
      </c>
      <c r="P3235" s="58" t="str">
        <f>IF(B3235&lt;&gt;"",IF(OR(D3235&gt;0,G3235&gt;0),COUNTIF($B$2:B3235,B3235),COUNTIFS($B$2:B3235,B3235,$E$2:E3235,"&gt;0")),"")</f>
        <v/>
      </c>
    </row>
    <row r="3236" spans="1:16" x14ac:dyDescent="0.35">
      <c r="A3236" s="51" t="str">
        <f t="shared" si="150"/>
        <v/>
      </c>
      <c r="B3236" s="99"/>
      <c r="C3236" s="4"/>
      <c r="D3236" s="14"/>
      <c r="E3236" s="14"/>
      <c r="F3236" s="14"/>
      <c r="G3236" s="82"/>
      <c r="H3236" s="107" t="str">
        <f>IF(B3236&lt;&gt;"",IF(OR(O3236=0,O3236=999),"",SUMIFS($E$2:E3236,$A$2:A3236,A3236)-SUMIFS($F$2:F3236,$A$2:A3236,A3236)),"")</f>
        <v/>
      </c>
      <c r="I3236" s="109" t="str">
        <f t="shared" si="152"/>
        <v/>
      </c>
      <c r="J3236" s="113"/>
      <c r="K3236" s="90"/>
      <c r="L3236" s="73"/>
      <c r="M3236" s="69" t="str">
        <f>IF(C3236&lt;&gt;"",DailyLog!$S$3,"")</f>
        <v/>
      </c>
      <c r="N3236" s="56" t="str">
        <f t="shared" si="151"/>
        <v/>
      </c>
      <c r="O3236" s="53" t="str">
        <f>IF($B3236&lt;&gt;"",IF(ISNUMBER(_xlfn.XMATCH($B3236,Language!$A$6:$E$6)),0,IF(ISNUMBER(_xlfn.XMATCH($B3236,Language!$A$29:$E$29)),'Lista de Prestatarios'!$B$3,VLOOKUP(B3236,'Lista de Prestatarios'!$A$2:$B$500,2,FALSE))),"")</f>
        <v/>
      </c>
      <c r="P3236" s="58" t="str">
        <f>IF(B3236&lt;&gt;"",IF(OR(D3236&gt;0,G3236&gt;0),COUNTIF($B$2:B3236,B3236),COUNTIFS($B$2:B3236,B3236,$E$2:E3236,"&gt;0")),"")</f>
        <v/>
      </c>
    </row>
    <row r="3237" spans="1:16" x14ac:dyDescent="0.35">
      <c r="A3237" s="51" t="str">
        <f t="shared" si="150"/>
        <v/>
      </c>
      <c r="B3237" s="99"/>
      <c r="C3237" s="4"/>
      <c r="D3237" s="14"/>
      <c r="E3237" s="14"/>
      <c r="F3237" s="14"/>
      <c r="G3237" s="82"/>
      <c r="H3237" s="107" t="str">
        <f>IF(B3237&lt;&gt;"",IF(OR(O3237=0,O3237=999),"",SUMIFS($E$2:E3237,$A$2:A3237,A3237)-SUMIFS($F$2:F3237,$A$2:A3237,A3237)),"")</f>
        <v/>
      </c>
      <c r="I3237" s="109" t="str">
        <f t="shared" si="152"/>
        <v/>
      </c>
      <c r="J3237" s="113"/>
      <c r="K3237" s="90"/>
      <c r="L3237" s="73"/>
      <c r="M3237" s="69" t="str">
        <f>IF(C3237&lt;&gt;"",DailyLog!$S$3,"")</f>
        <v/>
      </c>
      <c r="N3237" s="56" t="str">
        <f t="shared" si="151"/>
        <v/>
      </c>
      <c r="O3237" s="53" t="str">
        <f>IF($B3237&lt;&gt;"",IF(ISNUMBER(_xlfn.XMATCH($B3237,Language!$A$6:$E$6)),0,IF(ISNUMBER(_xlfn.XMATCH($B3237,Language!$A$29:$E$29)),'Lista de Prestatarios'!$B$3,VLOOKUP(B3237,'Lista de Prestatarios'!$A$2:$B$500,2,FALSE))),"")</f>
        <v/>
      </c>
      <c r="P3237" s="58" t="str">
        <f>IF(B3237&lt;&gt;"",IF(OR(D3237&gt;0,G3237&gt;0),COUNTIF($B$2:B3237,B3237),COUNTIFS($B$2:B3237,B3237,$E$2:E3237,"&gt;0")),"")</f>
        <v/>
      </c>
    </row>
    <row r="3238" spans="1:16" x14ac:dyDescent="0.35">
      <c r="A3238" s="51" t="str">
        <f t="shared" si="150"/>
        <v/>
      </c>
      <c r="B3238" s="99"/>
      <c r="C3238" s="4"/>
      <c r="D3238" s="14"/>
      <c r="E3238" s="14"/>
      <c r="F3238" s="14"/>
      <c r="G3238" s="82"/>
      <c r="H3238" s="107" t="str">
        <f>IF(B3238&lt;&gt;"",IF(OR(O3238=0,O3238=999),"",SUMIFS($E$2:E3238,$A$2:A3238,A3238)-SUMIFS($F$2:F3238,$A$2:A3238,A3238)),"")</f>
        <v/>
      </c>
      <c r="I3238" s="109" t="str">
        <f t="shared" si="152"/>
        <v/>
      </c>
      <c r="J3238" s="113"/>
      <c r="K3238" s="90"/>
      <c r="L3238" s="73"/>
      <c r="M3238" s="69" t="str">
        <f>IF(C3238&lt;&gt;"",DailyLog!$S$3,"")</f>
        <v/>
      </c>
      <c r="N3238" s="56" t="str">
        <f t="shared" si="151"/>
        <v/>
      </c>
      <c r="O3238" s="53" t="str">
        <f>IF($B3238&lt;&gt;"",IF(ISNUMBER(_xlfn.XMATCH($B3238,Language!$A$6:$E$6)),0,IF(ISNUMBER(_xlfn.XMATCH($B3238,Language!$A$29:$E$29)),'Lista de Prestatarios'!$B$3,VLOOKUP(B3238,'Lista de Prestatarios'!$A$2:$B$500,2,FALSE))),"")</f>
        <v/>
      </c>
      <c r="P3238" s="58" t="str">
        <f>IF(B3238&lt;&gt;"",IF(OR(D3238&gt;0,G3238&gt;0),COUNTIF($B$2:B3238,B3238),COUNTIFS($B$2:B3238,B3238,$E$2:E3238,"&gt;0")),"")</f>
        <v/>
      </c>
    </row>
    <row r="3239" spans="1:16" x14ac:dyDescent="0.35">
      <c r="A3239" s="51" t="str">
        <f t="shared" si="150"/>
        <v/>
      </c>
      <c r="B3239" s="99"/>
      <c r="C3239" s="4"/>
      <c r="D3239" s="14"/>
      <c r="E3239" s="14"/>
      <c r="F3239" s="14"/>
      <c r="G3239" s="82"/>
      <c r="H3239" s="107" t="str">
        <f>IF(B3239&lt;&gt;"",IF(OR(O3239=0,O3239=999),"",SUMIFS($E$2:E3239,$A$2:A3239,A3239)-SUMIFS($F$2:F3239,$A$2:A3239,A3239)),"")</f>
        <v/>
      </c>
      <c r="I3239" s="109" t="str">
        <f t="shared" si="152"/>
        <v/>
      </c>
      <c r="J3239" s="113"/>
      <c r="K3239" s="90"/>
      <c r="L3239" s="73"/>
      <c r="M3239" s="69" t="str">
        <f>IF(C3239&lt;&gt;"",DailyLog!$S$3,"")</f>
        <v/>
      </c>
      <c r="N3239" s="56" t="str">
        <f t="shared" si="151"/>
        <v/>
      </c>
      <c r="O3239" s="53" t="str">
        <f>IF($B3239&lt;&gt;"",IF(ISNUMBER(_xlfn.XMATCH($B3239,Language!$A$6:$E$6)),0,IF(ISNUMBER(_xlfn.XMATCH($B3239,Language!$A$29:$E$29)),'Lista de Prestatarios'!$B$3,VLOOKUP(B3239,'Lista de Prestatarios'!$A$2:$B$500,2,FALSE))),"")</f>
        <v/>
      </c>
      <c r="P3239" s="58" t="str">
        <f>IF(B3239&lt;&gt;"",IF(OR(D3239&gt;0,G3239&gt;0),COUNTIF($B$2:B3239,B3239),COUNTIFS($B$2:B3239,B3239,$E$2:E3239,"&gt;0")),"")</f>
        <v/>
      </c>
    </row>
    <row r="3240" spans="1:16" x14ac:dyDescent="0.35">
      <c r="A3240" s="51" t="str">
        <f t="shared" si="150"/>
        <v/>
      </c>
      <c r="B3240" s="99"/>
      <c r="C3240" s="4"/>
      <c r="D3240" s="14"/>
      <c r="E3240" s="14"/>
      <c r="F3240" s="14"/>
      <c r="G3240" s="82"/>
      <c r="H3240" s="107" t="str">
        <f>IF(B3240&lt;&gt;"",IF(OR(O3240=0,O3240=999),"",SUMIFS($E$2:E3240,$A$2:A3240,A3240)-SUMIFS($F$2:F3240,$A$2:A3240,A3240)),"")</f>
        <v/>
      </c>
      <c r="I3240" s="109" t="str">
        <f t="shared" si="152"/>
        <v/>
      </c>
      <c r="J3240" s="113"/>
      <c r="K3240" s="90"/>
      <c r="L3240" s="73"/>
      <c r="M3240" s="69" t="str">
        <f>IF(C3240&lt;&gt;"",DailyLog!$S$3,"")</f>
        <v/>
      </c>
      <c r="N3240" s="56" t="str">
        <f t="shared" si="151"/>
        <v/>
      </c>
      <c r="O3240" s="53" t="str">
        <f>IF($B3240&lt;&gt;"",IF(ISNUMBER(_xlfn.XMATCH($B3240,Language!$A$6:$E$6)),0,IF(ISNUMBER(_xlfn.XMATCH($B3240,Language!$A$29:$E$29)),'Lista de Prestatarios'!$B$3,VLOOKUP(B3240,'Lista de Prestatarios'!$A$2:$B$500,2,FALSE))),"")</f>
        <v/>
      </c>
      <c r="P3240" s="58" t="str">
        <f>IF(B3240&lt;&gt;"",IF(OR(D3240&gt;0,G3240&gt;0),COUNTIF($B$2:B3240,B3240),COUNTIFS($B$2:B3240,B3240,$E$2:E3240,"&gt;0")),"")</f>
        <v/>
      </c>
    </row>
    <row r="3241" spans="1:16" x14ac:dyDescent="0.35">
      <c r="A3241" s="51" t="str">
        <f t="shared" si="150"/>
        <v/>
      </c>
      <c r="B3241" s="99"/>
      <c r="C3241" s="4"/>
      <c r="D3241" s="14"/>
      <c r="E3241" s="14"/>
      <c r="F3241" s="14"/>
      <c r="G3241" s="82"/>
      <c r="H3241" s="107" t="str">
        <f>IF(B3241&lt;&gt;"",IF(OR(O3241=0,O3241=999),"",SUMIFS($E$2:E3241,$A$2:A3241,A3241)-SUMIFS($F$2:F3241,$A$2:A3241,A3241)),"")</f>
        <v/>
      </c>
      <c r="I3241" s="109" t="str">
        <f t="shared" si="152"/>
        <v/>
      </c>
      <c r="J3241" s="113"/>
      <c r="K3241" s="90"/>
      <c r="L3241" s="73"/>
      <c r="M3241" s="69" t="str">
        <f>IF(C3241&lt;&gt;"",DailyLog!$S$3,"")</f>
        <v/>
      </c>
      <c r="N3241" s="56" t="str">
        <f t="shared" si="151"/>
        <v/>
      </c>
      <c r="O3241" s="53" t="str">
        <f>IF($B3241&lt;&gt;"",IF(ISNUMBER(_xlfn.XMATCH($B3241,Language!$A$6:$E$6)),0,IF(ISNUMBER(_xlfn.XMATCH($B3241,Language!$A$29:$E$29)),'Lista de Prestatarios'!$B$3,VLOOKUP(B3241,'Lista de Prestatarios'!$A$2:$B$500,2,FALSE))),"")</f>
        <v/>
      </c>
      <c r="P3241" s="58" t="str">
        <f>IF(B3241&lt;&gt;"",IF(OR(D3241&gt;0,G3241&gt;0),COUNTIF($B$2:B3241,B3241),COUNTIFS($B$2:B3241,B3241,$E$2:E3241,"&gt;0")),"")</f>
        <v/>
      </c>
    </row>
    <row r="3242" spans="1:16" x14ac:dyDescent="0.35">
      <c r="A3242" s="51" t="str">
        <f t="shared" si="150"/>
        <v/>
      </c>
      <c r="B3242" s="99"/>
      <c r="C3242" s="4"/>
      <c r="D3242" s="14"/>
      <c r="E3242" s="14"/>
      <c r="F3242" s="14"/>
      <c r="G3242" s="82"/>
      <c r="H3242" s="107" t="str">
        <f>IF(B3242&lt;&gt;"",IF(OR(O3242=0,O3242=999),"",SUMIFS($E$2:E3242,$A$2:A3242,A3242)-SUMIFS($F$2:F3242,$A$2:A3242,A3242)),"")</f>
        <v/>
      </c>
      <c r="I3242" s="109" t="str">
        <f t="shared" si="152"/>
        <v/>
      </c>
      <c r="J3242" s="113"/>
      <c r="K3242" s="90"/>
      <c r="L3242" s="73"/>
      <c r="M3242" s="69" t="str">
        <f>IF(C3242&lt;&gt;"",DailyLog!$S$3,"")</f>
        <v/>
      </c>
      <c r="N3242" s="56" t="str">
        <f t="shared" si="151"/>
        <v/>
      </c>
      <c r="O3242" s="53" t="str">
        <f>IF($B3242&lt;&gt;"",IF(ISNUMBER(_xlfn.XMATCH($B3242,Language!$A$6:$E$6)),0,IF(ISNUMBER(_xlfn.XMATCH($B3242,Language!$A$29:$E$29)),'Lista de Prestatarios'!$B$3,VLOOKUP(B3242,'Lista de Prestatarios'!$A$2:$B$500,2,FALSE))),"")</f>
        <v/>
      </c>
      <c r="P3242" s="58" t="str">
        <f>IF(B3242&lt;&gt;"",IF(OR(D3242&gt;0,G3242&gt;0),COUNTIF($B$2:B3242,B3242),COUNTIFS($B$2:B3242,B3242,$E$2:E3242,"&gt;0")),"")</f>
        <v/>
      </c>
    </row>
    <row r="3243" spans="1:16" x14ac:dyDescent="0.35">
      <c r="A3243" s="51" t="str">
        <f t="shared" si="150"/>
        <v/>
      </c>
      <c r="B3243" s="99"/>
      <c r="C3243" s="4"/>
      <c r="D3243" s="14"/>
      <c r="E3243" s="14"/>
      <c r="F3243" s="14"/>
      <c r="G3243" s="82"/>
      <c r="H3243" s="107" t="str">
        <f>IF(B3243&lt;&gt;"",IF(OR(O3243=0,O3243=999),"",SUMIFS($E$2:E3243,$A$2:A3243,A3243)-SUMIFS($F$2:F3243,$A$2:A3243,A3243)),"")</f>
        <v/>
      </c>
      <c r="I3243" s="109" t="str">
        <f t="shared" si="152"/>
        <v/>
      </c>
      <c r="J3243" s="113"/>
      <c r="K3243" s="90"/>
      <c r="L3243" s="73"/>
      <c r="M3243" s="69" t="str">
        <f>IF(C3243&lt;&gt;"",DailyLog!$S$3,"")</f>
        <v/>
      </c>
      <c r="N3243" s="56" t="str">
        <f t="shared" si="151"/>
        <v/>
      </c>
      <c r="O3243" s="53" t="str">
        <f>IF($B3243&lt;&gt;"",IF(ISNUMBER(_xlfn.XMATCH($B3243,Language!$A$6:$E$6)),0,IF(ISNUMBER(_xlfn.XMATCH($B3243,Language!$A$29:$E$29)),'Lista de Prestatarios'!$B$3,VLOOKUP(B3243,'Lista de Prestatarios'!$A$2:$B$500,2,FALSE))),"")</f>
        <v/>
      </c>
      <c r="P3243" s="58" t="str">
        <f>IF(B3243&lt;&gt;"",IF(OR(D3243&gt;0,G3243&gt;0),COUNTIF($B$2:B3243,B3243),COUNTIFS($B$2:B3243,B3243,$E$2:E3243,"&gt;0")),"")</f>
        <v/>
      </c>
    </row>
    <row r="3244" spans="1:16" x14ac:dyDescent="0.35">
      <c r="A3244" s="51" t="str">
        <f t="shared" si="150"/>
        <v/>
      </c>
      <c r="B3244" s="99"/>
      <c r="C3244" s="4"/>
      <c r="D3244" s="14"/>
      <c r="E3244" s="14"/>
      <c r="F3244" s="14"/>
      <c r="G3244" s="82"/>
      <c r="H3244" s="107" t="str">
        <f>IF(B3244&lt;&gt;"",IF(OR(O3244=0,O3244=999),"",SUMIFS($E$2:E3244,$A$2:A3244,A3244)-SUMIFS($F$2:F3244,$A$2:A3244,A3244)),"")</f>
        <v/>
      </c>
      <c r="I3244" s="109" t="str">
        <f t="shared" si="152"/>
        <v/>
      </c>
      <c r="J3244" s="113"/>
      <c r="K3244" s="90"/>
      <c r="L3244" s="73"/>
      <c r="M3244" s="69" t="str">
        <f>IF(C3244&lt;&gt;"",DailyLog!$S$3,"")</f>
        <v/>
      </c>
      <c r="N3244" s="56" t="str">
        <f t="shared" si="151"/>
        <v/>
      </c>
      <c r="O3244" s="53" t="str">
        <f>IF($B3244&lt;&gt;"",IF(ISNUMBER(_xlfn.XMATCH($B3244,Language!$A$6:$E$6)),0,IF(ISNUMBER(_xlfn.XMATCH($B3244,Language!$A$29:$E$29)),'Lista de Prestatarios'!$B$3,VLOOKUP(B3244,'Lista de Prestatarios'!$A$2:$B$500,2,FALSE))),"")</f>
        <v/>
      </c>
      <c r="P3244" s="58" t="str">
        <f>IF(B3244&lt;&gt;"",IF(OR(D3244&gt;0,G3244&gt;0),COUNTIF($B$2:B3244,B3244),COUNTIFS($B$2:B3244,B3244,$E$2:E3244,"&gt;0")),"")</f>
        <v/>
      </c>
    </row>
    <row r="3245" spans="1:16" x14ac:dyDescent="0.35">
      <c r="A3245" s="51" t="str">
        <f t="shared" si="150"/>
        <v/>
      </c>
      <c r="B3245" s="99"/>
      <c r="C3245" s="4"/>
      <c r="D3245" s="14"/>
      <c r="E3245" s="14"/>
      <c r="F3245" s="14"/>
      <c r="G3245" s="82"/>
      <c r="H3245" s="107" t="str">
        <f>IF(B3245&lt;&gt;"",IF(OR(O3245=0,O3245=999),"",SUMIFS($E$2:E3245,$A$2:A3245,A3245)-SUMIFS($F$2:F3245,$A$2:A3245,A3245)),"")</f>
        <v/>
      </c>
      <c r="I3245" s="109" t="str">
        <f t="shared" si="152"/>
        <v/>
      </c>
      <c r="J3245" s="113"/>
      <c r="K3245" s="90"/>
      <c r="L3245" s="73"/>
      <c r="M3245" s="69" t="str">
        <f>IF(C3245&lt;&gt;"",DailyLog!$S$3,"")</f>
        <v/>
      </c>
      <c r="N3245" s="56" t="str">
        <f t="shared" si="151"/>
        <v/>
      </c>
      <c r="O3245" s="53" t="str">
        <f>IF($B3245&lt;&gt;"",IF(ISNUMBER(_xlfn.XMATCH($B3245,Language!$A$6:$E$6)),0,IF(ISNUMBER(_xlfn.XMATCH($B3245,Language!$A$29:$E$29)),'Lista de Prestatarios'!$B$3,VLOOKUP(B3245,'Lista de Prestatarios'!$A$2:$B$500,2,FALSE))),"")</f>
        <v/>
      </c>
      <c r="P3245" s="58" t="str">
        <f>IF(B3245&lt;&gt;"",IF(OR(D3245&gt;0,G3245&gt;0),COUNTIF($B$2:B3245,B3245),COUNTIFS($B$2:B3245,B3245,$E$2:E3245,"&gt;0")),"")</f>
        <v/>
      </c>
    </row>
    <row r="3246" spans="1:16" x14ac:dyDescent="0.35">
      <c r="A3246" s="51" t="str">
        <f t="shared" si="150"/>
        <v/>
      </c>
      <c r="B3246" s="99"/>
      <c r="C3246" s="4"/>
      <c r="D3246" s="14"/>
      <c r="E3246" s="14"/>
      <c r="F3246" s="14"/>
      <c r="G3246" s="82"/>
      <c r="H3246" s="107" t="str">
        <f>IF(B3246&lt;&gt;"",IF(OR(O3246=0,O3246=999),"",SUMIFS($E$2:E3246,$A$2:A3246,A3246)-SUMIFS($F$2:F3246,$A$2:A3246,A3246)),"")</f>
        <v/>
      </c>
      <c r="I3246" s="109" t="str">
        <f t="shared" si="152"/>
        <v/>
      </c>
      <c r="J3246" s="113"/>
      <c r="K3246" s="90"/>
      <c r="L3246" s="73"/>
      <c r="M3246" s="69" t="str">
        <f>IF(C3246&lt;&gt;"",DailyLog!$S$3,"")</f>
        <v/>
      </c>
      <c r="N3246" s="56" t="str">
        <f t="shared" si="151"/>
        <v/>
      </c>
      <c r="O3246" s="53" t="str">
        <f>IF($B3246&lt;&gt;"",IF(ISNUMBER(_xlfn.XMATCH($B3246,Language!$A$6:$E$6)),0,IF(ISNUMBER(_xlfn.XMATCH($B3246,Language!$A$29:$E$29)),'Lista de Prestatarios'!$B$3,VLOOKUP(B3246,'Lista de Prestatarios'!$A$2:$B$500,2,FALSE))),"")</f>
        <v/>
      </c>
      <c r="P3246" s="58" t="str">
        <f>IF(B3246&lt;&gt;"",IF(OR(D3246&gt;0,G3246&gt;0),COUNTIF($B$2:B3246,B3246),COUNTIFS($B$2:B3246,B3246,$E$2:E3246,"&gt;0")),"")</f>
        <v/>
      </c>
    </row>
    <row r="3247" spans="1:16" x14ac:dyDescent="0.35">
      <c r="A3247" s="51" t="str">
        <f t="shared" si="150"/>
        <v/>
      </c>
      <c r="B3247" s="99"/>
      <c r="C3247" s="4"/>
      <c r="D3247" s="14"/>
      <c r="E3247" s="14"/>
      <c r="F3247" s="14"/>
      <c r="G3247" s="82"/>
      <c r="H3247" s="107" t="str">
        <f>IF(B3247&lt;&gt;"",IF(OR(O3247=0,O3247=999),"",SUMIFS($E$2:E3247,$A$2:A3247,A3247)-SUMIFS($F$2:F3247,$A$2:A3247,A3247)),"")</f>
        <v/>
      </c>
      <c r="I3247" s="109" t="str">
        <f t="shared" si="152"/>
        <v/>
      </c>
      <c r="J3247" s="113"/>
      <c r="K3247" s="90"/>
      <c r="L3247" s="73"/>
      <c r="M3247" s="69" t="str">
        <f>IF(C3247&lt;&gt;"",DailyLog!$S$3,"")</f>
        <v/>
      </c>
      <c r="N3247" s="56" t="str">
        <f t="shared" si="151"/>
        <v/>
      </c>
      <c r="O3247" s="53" t="str">
        <f>IF($B3247&lt;&gt;"",IF(ISNUMBER(_xlfn.XMATCH($B3247,Language!$A$6:$E$6)),0,IF(ISNUMBER(_xlfn.XMATCH($B3247,Language!$A$29:$E$29)),'Lista de Prestatarios'!$B$3,VLOOKUP(B3247,'Lista de Prestatarios'!$A$2:$B$500,2,FALSE))),"")</f>
        <v/>
      </c>
      <c r="P3247" s="58" t="str">
        <f>IF(B3247&lt;&gt;"",IF(OR(D3247&gt;0,G3247&gt;0),COUNTIF($B$2:B3247,B3247),COUNTIFS($B$2:B3247,B3247,$E$2:E3247,"&gt;0")),"")</f>
        <v/>
      </c>
    </row>
    <row r="3248" spans="1:16" x14ac:dyDescent="0.35">
      <c r="A3248" s="51" t="str">
        <f t="shared" si="150"/>
        <v/>
      </c>
      <c r="B3248" s="99"/>
      <c r="C3248" s="4"/>
      <c r="D3248" s="14"/>
      <c r="E3248" s="14"/>
      <c r="F3248" s="14"/>
      <c r="G3248" s="82"/>
      <c r="H3248" s="107" t="str">
        <f>IF(B3248&lt;&gt;"",IF(OR(O3248=0,O3248=999),"",SUMIFS($E$2:E3248,$A$2:A3248,A3248)-SUMIFS($F$2:F3248,$A$2:A3248,A3248)),"")</f>
        <v/>
      </c>
      <c r="I3248" s="109" t="str">
        <f t="shared" si="152"/>
        <v/>
      </c>
      <c r="J3248" s="113"/>
      <c r="K3248" s="90"/>
      <c r="L3248" s="73"/>
      <c r="M3248" s="69" t="str">
        <f>IF(C3248&lt;&gt;"",DailyLog!$S$3,"")</f>
        <v/>
      </c>
      <c r="N3248" s="56" t="str">
        <f t="shared" si="151"/>
        <v/>
      </c>
      <c r="O3248" s="53" t="str">
        <f>IF($B3248&lt;&gt;"",IF(ISNUMBER(_xlfn.XMATCH($B3248,Language!$A$6:$E$6)),0,IF(ISNUMBER(_xlfn.XMATCH($B3248,Language!$A$29:$E$29)),'Lista de Prestatarios'!$B$3,VLOOKUP(B3248,'Lista de Prestatarios'!$A$2:$B$500,2,FALSE))),"")</f>
        <v/>
      </c>
      <c r="P3248" s="58" t="str">
        <f>IF(B3248&lt;&gt;"",IF(OR(D3248&gt;0,G3248&gt;0),COUNTIF($B$2:B3248,B3248),COUNTIFS($B$2:B3248,B3248,$E$2:E3248,"&gt;0")),"")</f>
        <v/>
      </c>
    </row>
    <row r="3249" spans="1:16" x14ac:dyDescent="0.35">
      <c r="A3249" s="51" t="str">
        <f t="shared" si="150"/>
        <v/>
      </c>
      <c r="B3249" s="99"/>
      <c r="C3249" s="4"/>
      <c r="D3249" s="14"/>
      <c r="E3249" s="14"/>
      <c r="F3249" s="14"/>
      <c r="G3249" s="82"/>
      <c r="H3249" s="107" t="str">
        <f>IF(B3249&lt;&gt;"",IF(OR(O3249=0,O3249=999),"",SUMIFS($E$2:E3249,$A$2:A3249,A3249)-SUMIFS($F$2:F3249,$A$2:A3249,A3249)),"")</f>
        <v/>
      </c>
      <c r="I3249" s="109" t="str">
        <f t="shared" si="152"/>
        <v/>
      </c>
      <c r="J3249" s="113"/>
      <c r="K3249" s="90"/>
      <c r="L3249" s="73"/>
      <c r="M3249" s="69" t="str">
        <f>IF(C3249&lt;&gt;"",DailyLog!$S$3,"")</f>
        <v/>
      </c>
      <c r="N3249" s="56" t="str">
        <f t="shared" si="151"/>
        <v/>
      </c>
      <c r="O3249" s="53" t="str">
        <f>IF($B3249&lt;&gt;"",IF(ISNUMBER(_xlfn.XMATCH($B3249,Language!$A$6:$E$6)),0,IF(ISNUMBER(_xlfn.XMATCH($B3249,Language!$A$29:$E$29)),'Lista de Prestatarios'!$B$3,VLOOKUP(B3249,'Lista de Prestatarios'!$A$2:$B$500,2,FALSE))),"")</f>
        <v/>
      </c>
      <c r="P3249" s="58" t="str">
        <f>IF(B3249&lt;&gt;"",IF(OR(D3249&gt;0,G3249&gt;0),COUNTIF($B$2:B3249,B3249),COUNTIFS($B$2:B3249,B3249,$E$2:E3249,"&gt;0")),"")</f>
        <v/>
      </c>
    </row>
    <row r="3250" spans="1:16" x14ac:dyDescent="0.35">
      <c r="A3250" s="51" t="str">
        <f t="shared" si="150"/>
        <v/>
      </c>
      <c r="B3250" s="99"/>
      <c r="C3250" s="4"/>
      <c r="D3250" s="14"/>
      <c r="E3250" s="14"/>
      <c r="F3250" s="14"/>
      <c r="G3250" s="82"/>
      <c r="H3250" s="107" t="str">
        <f>IF(B3250&lt;&gt;"",IF(OR(O3250=0,O3250=999),"",SUMIFS($E$2:E3250,$A$2:A3250,A3250)-SUMIFS($F$2:F3250,$A$2:A3250,A3250)),"")</f>
        <v/>
      </c>
      <c r="I3250" s="109" t="str">
        <f t="shared" si="152"/>
        <v/>
      </c>
      <c r="J3250" s="113"/>
      <c r="K3250" s="90"/>
      <c r="L3250" s="73"/>
      <c r="M3250" s="69" t="str">
        <f>IF(C3250&lt;&gt;"",DailyLog!$S$3,"")</f>
        <v/>
      </c>
      <c r="N3250" s="56" t="str">
        <f t="shared" si="151"/>
        <v/>
      </c>
      <c r="O3250" s="53" t="str">
        <f>IF($B3250&lt;&gt;"",IF(ISNUMBER(_xlfn.XMATCH($B3250,Language!$A$6:$E$6)),0,IF(ISNUMBER(_xlfn.XMATCH($B3250,Language!$A$29:$E$29)),'Lista de Prestatarios'!$B$3,VLOOKUP(B3250,'Lista de Prestatarios'!$A$2:$B$500,2,FALSE))),"")</f>
        <v/>
      </c>
      <c r="P3250" s="58" t="str">
        <f>IF(B3250&lt;&gt;"",IF(OR(D3250&gt;0,G3250&gt;0),COUNTIF($B$2:B3250,B3250),COUNTIFS($B$2:B3250,B3250,$E$2:E3250,"&gt;0")),"")</f>
        <v/>
      </c>
    </row>
    <row r="3251" spans="1:16" x14ac:dyDescent="0.35">
      <c r="A3251" s="51" t="str">
        <f t="shared" si="150"/>
        <v/>
      </c>
      <c r="B3251" s="99"/>
      <c r="C3251" s="4"/>
      <c r="D3251" s="14"/>
      <c r="E3251" s="14"/>
      <c r="F3251" s="14"/>
      <c r="G3251" s="82"/>
      <c r="H3251" s="107" t="str">
        <f>IF(B3251&lt;&gt;"",IF(OR(O3251=0,O3251=999),"",SUMIFS($E$2:E3251,$A$2:A3251,A3251)-SUMIFS($F$2:F3251,$A$2:A3251,A3251)),"")</f>
        <v/>
      </c>
      <c r="I3251" s="109" t="str">
        <f t="shared" si="152"/>
        <v/>
      </c>
      <c r="J3251" s="113"/>
      <c r="K3251" s="90"/>
      <c r="L3251" s="73"/>
      <c r="M3251" s="69" t="str">
        <f>IF(C3251&lt;&gt;"",DailyLog!$S$3,"")</f>
        <v/>
      </c>
      <c r="N3251" s="56" t="str">
        <f t="shared" si="151"/>
        <v/>
      </c>
      <c r="O3251" s="53" t="str">
        <f>IF($B3251&lt;&gt;"",IF(ISNUMBER(_xlfn.XMATCH($B3251,Language!$A$6:$E$6)),0,IF(ISNUMBER(_xlfn.XMATCH($B3251,Language!$A$29:$E$29)),'Lista de Prestatarios'!$B$3,VLOOKUP(B3251,'Lista de Prestatarios'!$A$2:$B$500,2,FALSE))),"")</f>
        <v/>
      </c>
      <c r="P3251" s="58" t="str">
        <f>IF(B3251&lt;&gt;"",IF(OR(D3251&gt;0,G3251&gt;0),COUNTIF($B$2:B3251,B3251),COUNTIFS($B$2:B3251,B3251,$E$2:E3251,"&gt;0")),"")</f>
        <v/>
      </c>
    </row>
    <row r="3252" spans="1:16" x14ac:dyDescent="0.35">
      <c r="A3252" s="51" t="str">
        <f t="shared" si="150"/>
        <v/>
      </c>
      <c r="B3252" s="99"/>
      <c r="C3252" s="4"/>
      <c r="D3252" s="14"/>
      <c r="E3252" s="14"/>
      <c r="F3252" s="14"/>
      <c r="G3252" s="82"/>
      <c r="H3252" s="107" t="str">
        <f>IF(B3252&lt;&gt;"",IF(OR(O3252=0,O3252=999),"",SUMIFS($E$2:E3252,$A$2:A3252,A3252)-SUMIFS($F$2:F3252,$A$2:A3252,A3252)),"")</f>
        <v/>
      </c>
      <c r="I3252" s="109" t="str">
        <f t="shared" si="152"/>
        <v/>
      </c>
      <c r="J3252" s="113"/>
      <c r="K3252" s="90"/>
      <c r="L3252" s="73"/>
      <c r="M3252" s="69" t="str">
        <f>IF(C3252&lt;&gt;"",DailyLog!$S$3,"")</f>
        <v/>
      </c>
      <c r="N3252" s="56" t="str">
        <f t="shared" si="151"/>
        <v/>
      </c>
      <c r="O3252" s="53" t="str">
        <f>IF($B3252&lt;&gt;"",IF(ISNUMBER(_xlfn.XMATCH($B3252,Language!$A$6:$E$6)),0,IF(ISNUMBER(_xlfn.XMATCH($B3252,Language!$A$29:$E$29)),'Lista de Prestatarios'!$B$3,VLOOKUP(B3252,'Lista de Prestatarios'!$A$2:$B$500,2,FALSE))),"")</f>
        <v/>
      </c>
      <c r="P3252" s="58" t="str">
        <f>IF(B3252&lt;&gt;"",IF(OR(D3252&gt;0,G3252&gt;0),COUNTIF($B$2:B3252,B3252),COUNTIFS($B$2:B3252,B3252,$E$2:E3252,"&gt;0")),"")</f>
        <v/>
      </c>
    </row>
    <row r="3253" spans="1:16" x14ac:dyDescent="0.35">
      <c r="A3253" s="51" t="str">
        <f t="shared" si="150"/>
        <v/>
      </c>
      <c r="B3253" s="99"/>
      <c r="C3253" s="4"/>
      <c r="D3253" s="14"/>
      <c r="E3253" s="14"/>
      <c r="F3253" s="14"/>
      <c r="G3253" s="82"/>
      <c r="H3253" s="107" t="str">
        <f>IF(B3253&lt;&gt;"",IF(OR(O3253=0,O3253=999),"",SUMIFS($E$2:E3253,$A$2:A3253,A3253)-SUMIFS($F$2:F3253,$A$2:A3253,A3253)),"")</f>
        <v/>
      </c>
      <c r="I3253" s="109" t="str">
        <f t="shared" si="152"/>
        <v/>
      </c>
      <c r="J3253" s="113"/>
      <c r="K3253" s="90"/>
      <c r="L3253" s="73"/>
      <c r="M3253" s="69" t="str">
        <f>IF(C3253&lt;&gt;"",DailyLog!$S$3,"")</f>
        <v/>
      </c>
      <c r="N3253" s="56" t="str">
        <f t="shared" si="151"/>
        <v/>
      </c>
      <c r="O3253" s="53" t="str">
        <f>IF($B3253&lt;&gt;"",IF(ISNUMBER(_xlfn.XMATCH($B3253,Language!$A$6:$E$6)),0,IF(ISNUMBER(_xlfn.XMATCH($B3253,Language!$A$29:$E$29)),'Lista de Prestatarios'!$B$3,VLOOKUP(B3253,'Lista de Prestatarios'!$A$2:$B$500,2,FALSE))),"")</f>
        <v/>
      </c>
      <c r="P3253" s="58" t="str">
        <f>IF(B3253&lt;&gt;"",IF(OR(D3253&gt;0,G3253&gt;0),COUNTIF($B$2:B3253,B3253),COUNTIFS($B$2:B3253,B3253,$E$2:E3253,"&gt;0")),"")</f>
        <v/>
      </c>
    </row>
    <row r="3254" spans="1:16" x14ac:dyDescent="0.35">
      <c r="A3254" s="51" t="str">
        <f t="shared" si="150"/>
        <v/>
      </c>
      <c r="B3254" s="99"/>
      <c r="C3254" s="4"/>
      <c r="D3254" s="14"/>
      <c r="E3254" s="14"/>
      <c r="F3254" s="14"/>
      <c r="G3254" s="82"/>
      <c r="H3254" s="107" t="str">
        <f>IF(B3254&lt;&gt;"",IF(OR(O3254=0,O3254=999),"",SUMIFS($E$2:E3254,$A$2:A3254,A3254)-SUMIFS($F$2:F3254,$A$2:A3254,A3254)),"")</f>
        <v/>
      </c>
      <c r="I3254" s="109" t="str">
        <f t="shared" si="152"/>
        <v/>
      </c>
      <c r="J3254" s="113"/>
      <c r="K3254" s="90"/>
      <c r="L3254" s="73"/>
      <c r="M3254" s="69" t="str">
        <f>IF(C3254&lt;&gt;"",DailyLog!$S$3,"")</f>
        <v/>
      </c>
      <c r="N3254" s="56" t="str">
        <f t="shared" si="151"/>
        <v/>
      </c>
      <c r="O3254" s="53" t="str">
        <f>IF($B3254&lt;&gt;"",IF(ISNUMBER(_xlfn.XMATCH($B3254,Language!$A$6:$E$6)),0,IF(ISNUMBER(_xlfn.XMATCH($B3254,Language!$A$29:$E$29)),'Lista de Prestatarios'!$B$3,VLOOKUP(B3254,'Lista de Prestatarios'!$A$2:$B$500,2,FALSE))),"")</f>
        <v/>
      </c>
      <c r="P3254" s="58" t="str">
        <f>IF(B3254&lt;&gt;"",IF(OR(D3254&gt;0,G3254&gt;0),COUNTIF($B$2:B3254,B3254),COUNTIFS($B$2:B3254,B3254,$E$2:E3254,"&gt;0")),"")</f>
        <v/>
      </c>
    </row>
    <row r="3255" spans="1:16" x14ac:dyDescent="0.35">
      <c r="A3255" s="51" t="str">
        <f t="shared" si="150"/>
        <v/>
      </c>
      <c r="B3255" s="99"/>
      <c r="C3255" s="4"/>
      <c r="D3255" s="14"/>
      <c r="E3255" s="14"/>
      <c r="F3255" s="14"/>
      <c r="G3255" s="82"/>
      <c r="H3255" s="107" t="str">
        <f>IF(B3255&lt;&gt;"",IF(OR(O3255=0,O3255=999),"",SUMIFS($E$2:E3255,$A$2:A3255,A3255)-SUMIFS($F$2:F3255,$A$2:A3255,A3255)),"")</f>
        <v/>
      </c>
      <c r="I3255" s="109" t="str">
        <f t="shared" si="152"/>
        <v/>
      </c>
      <c r="J3255" s="113"/>
      <c r="K3255" s="90"/>
      <c r="L3255" s="73"/>
      <c r="M3255" s="69" t="str">
        <f>IF(C3255&lt;&gt;"",DailyLog!$S$3,"")</f>
        <v/>
      </c>
      <c r="N3255" s="56" t="str">
        <f t="shared" si="151"/>
        <v/>
      </c>
      <c r="O3255" s="53" t="str">
        <f>IF($B3255&lt;&gt;"",IF(ISNUMBER(_xlfn.XMATCH($B3255,Language!$A$6:$E$6)),0,IF(ISNUMBER(_xlfn.XMATCH($B3255,Language!$A$29:$E$29)),'Lista de Prestatarios'!$B$3,VLOOKUP(B3255,'Lista de Prestatarios'!$A$2:$B$500,2,FALSE))),"")</f>
        <v/>
      </c>
      <c r="P3255" s="58" t="str">
        <f>IF(B3255&lt;&gt;"",IF(OR(D3255&gt;0,G3255&gt;0),COUNTIF($B$2:B3255,B3255),COUNTIFS($B$2:B3255,B3255,$E$2:E3255,"&gt;0")),"")</f>
        <v/>
      </c>
    </row>
    <row r="3256" spans="1:16" x14ac:dyDescent="0.35">
      <c r="A3256" s="51" t="str">
        <f t="shared" si="150"/>
        <v/>
      </c>
      <c r="B3256" s="99"/>
      <c r="C3256" s="4"/>
      <c r="D3256" s="14"/>
      <c r="E3256" s="14"/>
      <c r="F3256" s="14"/>
      <c r="G3256" s="82"/>
      <c r="H3256" s="107" t="str">
        <f>IF(B3256&lt;&gt;"",IF(OR(O3256=0,O3256=999),"",SUMIFS($E$2:E3256,$A$2:A3256,A3256)-SUMIFS($F$2:F3256,$A$2:A3256,A3256)),"")</f>
        <v/>
      </c>
      <c r="I3256" s="109" t="str">
        <f t="shared" si="152"/>
        <v/>
      </c>
      <c r="J3256" s="113"/>
      <c r="K3256" s="90"/>
      <c r="L3256" s="73"/>
      <c r="M3256" s="69" t="str">
        <f>IF(C3256&lt;&gt;"",DailyLog!$S$3,"")</f>
        <v/>
      </c>
      <c r="N3256" s="56" t="str">
        <f t="shared" si="151"/>
        <v/>
      </c>
      <c r="O3256" s="53" t="str">
        <f>IF($B3256&lt;&gt;"",IF(ISNUMBER(_xlfn.XMATCH($B3256,Language!$A$6:$E$6)),0,IF(ISNUMBER(_xlfn.XMATCH($B3256,Language!$A$29:$E$29)),'Lista de Prestatarios'!$B$3,VLOOKUP(B3256,'Lista de Prestatarios'!$A$2:$B$500,2,FALSE))),"")</f>
        <v/>
      </c>
      <c r="P3256" s="58" t="str">
        <f>IF(B3256&lt;&gt;"",IF(OR(D3256&gt;0,G3256&gt;0),COUNTIF($B$2:B3256,B3256),COUNTIFS($B$2:B3256,B3256,$E$2:E3256,"&gt;0")),"")</f>
        <v/>
      </c>
    </row>
    <row r="3257" spans="1:16" x14ac:dyDescent="0.35">
      <c r="A3257" s="51" t="str">
        <f t="shared" si="150"/>
        <v/>
      </c>
      <c r="B3257" s="99"/>
      <c r="C3257" s="4"/>
      <c r="D3257" s="14"/>
      <c r="E3257" s="14"/>
      <c r="F3257" s="14"/>
      <c r="G3257" s="82"/>
      <c r="H3257" s="107" t="str">
        <f>IF(B3257&lt;&gt;"",IF(OR(O3257=0,O3257=999),"",SUMIFS($E$2:E3257,$A$2:A3257,A3257)-SUMIFS($F$2:F3257,$A$2:A3257,A3257)),"")</f>
        <v/>
      </c>
      <c r="I3257" s="109" t="str">
        <f t="shared" si="152"/>
        <v/>
      </c>
      <c r="J3257" s="113"/>
      <c r="K3257" s="90"/>
      <c r="L3257" s="73"/>
      <c r="M3257" s="69" t="str">
        <f>IF(C3257&lt;&gt;"",DailyLog!$S$3,"")</f>
        <v/>
      </c>
      <c r="N3257" s="56" t="str">
        <f t="shared" si="151"/>
        <v/>
      </c>
      <c r="O3257" s="53" t="str">
        <f>IF($B3257&lt;&gt;"",IF(ISNUMBER(_xlfn.XMATCH($B3257,Language!$A$6:$E$6)),0,IF(ISNUMBER(_xlfn.XMATCH($B3257,Language!$A$29:$E$29)),'Lista de Prestatarios'!$B$3,VLOOKUP(B3257,'Lista de Prestatarios'!$A$2:$B$500,2,FALSE))),"")</f>
        <v/>
      </c>
      <c r="P3257" s="58" t="str">
        <f>IF(B3257&lt;&gt;"",IF(OR(D3257&gt;0,G3257&gt;0),COUNTIF($B$2:B3257,B3257),COUNTIFS($B$2:B3257,B3257,$E$2:E3257,"&gt;0")),"")</f>
        <v/>
      </c>
    </row>
    <row r="3258" spans="1:16" x14ac:dyDescent="0.35">
      <c r="A3258" s="51" t="str">
        <f t="shared" si="150"/>
        <v/>
      </c>
      <c r="B3258" s="99"/>
      <c r="C3258" s="4"/>
      <c r="D3258" s="14"/>
      <c r="E3258" s="14"/>
      <c r="F3258" s="14"/>
      <c r="G3258" s="82"/>
      <c r="H3258" s="107" t="str">
        <f>IF(B3258&lt;&gt;"",IF(OR(O3258=0,O3258=999),"",SUMIFS($E$2:E3258,$A$2:A3258,A3258)-SUMIFS($F$2:F3258,$A$2:A3258,A3258)),"")</f>
        <v/>
      </c>
      <c r="I3258" s="109" t="str">
        <f t="shared" si="152"/>
        <v/>
      </c>
      <c r="J3258" s="113"/>
      <c r="K3258" s="90"/>
      <c r="L3258" s="73"/>
      <c r="M3258" s="69" t="str">
        <f>IF(C3258&lt;&gt;"",DailyLog!$S$3,"")</f>
        <v/>
      </c>
      <c r="N3258" s="56" t="str">
        <f t="shared" si="151"/>
        <v/>
      </c>
      <c r="O3258" s="53" t="str">
        <f>IF($B3258&lt;&gt;"",IF(ISNUMBER(_xlfn.XMATCH($B3258,Language!$A$6:$E$6)),0,IF(ISNUMBER(_xlfn.XMATCH($B3258,Language!$A$29:$E$29)),'Lista de Prestatarios'!$B$3,VLOOKUP(B3258,'Lista de Prestatarios'!$A$2:$B$500,2,FALSE))),"")</f>
        <v/>
      </c>
      <c r="P3258" s="58" t="str">
        <f>IF(B3258&lt;&gt;"",IF(OR(D3258&gt;0,G3258&gt;0),COUNTIF($B$2:B3258,B3258),COUNTIFS($B$2:B3258,B3258,$E$2:E3258,"&gt;0")),"")</f>
        <v/>
      </c>
    </row>
    <row r="3259" spans="1:16" x14ac:dyDescent="0.35">
      <c r="A3259" s="51" t="str">
        <f t="shared" si="150"/>
        <v/>
      </c>
      <c r="B3259" s="99"/>
      <c r="C3259" s="4"/>
      <c r="D3259" s="14"/>
      <c r="E3259" s="14"/>
      <c r="F3259" s="14"/>
      <c r="G3259" s="82"/>
      <c r="H3259" s="107" t="str">
        <f>IF(B3259&lt;&gt;"",IF(OR(O3259=0,O3259=999),"",SUMIFS($E$2:E3259,$A$2:A3259,A3259)-SUMIFS($F$2:F3259,$A$2:A3259,A3259)),"")</f>
        <v/>
      </c>
      <c r="I3259" s="109" t="str">
        <f t="shared" si="152"/>
        <v/>
      </c>
      <c r="J3259" s="113"/>
      <c r="K3259" s="90"/>
      <c r="L3259" s="73"/>
      <c r="M3259" s="69" t="str">
        <f>IF(C3259&lt;&gt;"",DailyLog!$S$3,"")</f>
        <v/>
      </c>
      <c r="N3259" s="56" t="str">
        <f t="shared" si="151"/>
        <v/>
      </c>
      <c r="O3259" s="53" t="str">
        <f>IF($B3259&lt;&gt;"",IF(ISNUMBER(_xlfn.XMATCH($B3259,Language!$A$6:$E$6)),0,IF(ISNUMBER(_xlfn.XMATCH($B3259,Language!$A$29:$E$29)),'Lista de Prestatarios'!$B$3,VLOOKUP(B3259,'Lista de Prestatarios'!$A$2:$B$500,2,FALSE))),"")</f>
        <v/>
      </c>
      <c r="P3259" s="58" t="str">
        <f>IF(B3259&lt;&gt;"",IF(OR(D3259&gt;0,G3259&gt;0),COUNTIF($B$2:B3259,B3259),COUNTIFS($B$2:B3259,B3259,$E$2:E3259,"&gt;0")),"")</f>
        <v/>
      </c>
    </row>
    <row r="3260" spans="1:16" x14ac:dyDescent="0.35">
      <c r="A3260" s="51" t="str">
        <f t="shared" si="150"/>
        <v/>
      </c>
      <c r="B3260" s="99"/>
      <c r="C3260" s="4"/>
      <c r="D3260" s="14"/>
      <c r="E3260" s="14"/>
      <c r="F3260" s="14"/>
      <c r="G3260" s="82"/>
      <c r="H3260" s="107" t="str">
        <f>IF(B3260&lt;&gt;"",IF(OR(O3260=0,O3260=999),"",SUMIFS($E$2:E3260,$A$2:A3260,A3260)-SUMIFS($F$2:F3260,$A$2:A3260,A3260)),"")</f>
        <v/>
      </c>
      <c r="I3260" s="109" t="str">
        <f t="shared" si="152"/>
        <v/>
      </c>
      <c r="J3260" s="113"/>
      <c r="K3260" s="90"/>
      <c r="L3260" s="73"/>
      <c r="M3260" s="69" t="str">
        <f>IF(C3260&lt;&gt;"",DailyLog!$S$3,"")</f>
        <v/>
      </c>
      <c r="N3260" s="56" t="str">
        <f t="shared" si="151"/>
        <v/>
      </c>
      <c r="O3260" s="53" t="str">
        <f>IF($B3260&lt;&gt;"",IF(ISNUMBER(_xlfn.XMATCH($B3260,Language!$A$6:$E$6)),0,IF(ISNUMBER(_xlfn.XMATCH($B3260,Language!$A$29:$E$29)),'Lista de Prestatarios'!$B$3,VLOOKUP(B3260,'Lista de Prestatarios'!$A$2:$B$500,2,FALSE))),"")</f>
        <v/>
      </c>
      <c r="P3260" s="58" t="str">
        <f>IF(B3260&lt;&gt;"",IF(OR(D3260&gt;0,G3260&gt;0),COUNTIF($B$2:B3260,B3260),COUNTIFS($B$2:B3260,B3260,$E$2:E3260,"&gt;0")),"")</f>
        <v/>
      </c>
    </row>
    <row r="3261" spans="1:16" x14ac:dyDescent="0.35">
      <c r="A3261" s="51" t="str">
        <f t="shared" si="150"/>
        <v/>
      </c>
      <c r="B3261" s="99"/>
      <c r="C3261" s="4"/>
      <c r="D3261" s="14"/>
      <c r="E3261" s="14"/>
      <c r="F3261" s="14"/>
      <c r="G3261" s="82"/>
      <c r="H3261" s="107" t="str">
        <f>IF(B3261&lt;&gt;"",IF(OR(O3261=0,O3261=999),"",SUMIFS($E$2:E3261,$A$2:A3261,A3261)-SUMIFS($F$2:F3261,$A$2:A3261,A3261)),"")</f>
        <v/>
      </c>
      <c r="I3261" s="109" t="str">
        <f t="shared" si="152"/>
        <v/>
      </c>
      <c r="J3261" s="113"/>
      <c r="K3261" s="90"/>
      <c r="L3261" s="73"/>
      <c r="M3261" s="69" t="str">
        <f>IF(C3261&lt;&gt;"",DailyLog!$S$3,"")</f>
        <v/>
      </c>
      <c r="N3261" s="56" t="str">
        <f t="shared" si="151"/>
        <v/>
      </c>
      <c r="O3261" s="53" t="str">
        <f>IF($B3261&lt;&gt;"",IF(ISNUMBER(_xlfn.XMATCH($B3261,Language!$A$6:$E$6)),0,IF(ISNUMBER(_xlfn.XMATCH($B3261,Language!$A$29:$E$29)),'Lista de Prestatarios'!$B$3,VLOOKUP(B3261,'Lista de Prestatarios'!$A$2:$B$500,2,FALSE))),"")</f>
        <v/>
      </c>
      <c r="P3261" s="58" t="str">
        <f>IF(B3261&lt;&gt;"",IF(OR(D3261&gt;0,G3261&gt;0),COUNTIF($B$2:B3261,B3261),COUNTIFS($B$2:B3261,B3261,$E$2:E3261,"&gt;0")),"")</f>
        <v/>
      </c>
    </row>
    <row r="3262" spans="1:16" x14ac:dyDescent="0.35">
      <c r="A3262" s="51" t="str">
        <f t="shared" si="150"/>
        <v/>
      </c>
      <c r="B3262" s="99"/>
      <c r="C3262" s="4"/>
      <c r="D3262" s="14"/>
      <c r="E3262" s="14"/>
      <c r="F3262" s="14"/>
      <c r="G3262" s="82"/>
      <c r="H3262" s="107" t="str">
        <f>IF(B3262&lt;&gt;"",IF(OR(O3262=0,O3262=999),"",SUMIFS($E$2:E3262,$A$2:A3262,A3262)-SUMIFS($F$2:F3262,$A$2:A3262,A3262)),"")</f>
        <v/>
      </c>
      <c r="I3262" s="109" t="str">
        <f t="shared" si="152"/>
        <v/>
      </c>
      <c r="J3262" s="113"/>
      <c r="K3262" s="90"/>
      <c r="L3262" s="73"/>
      <c r="M3262" s="69" t="str">
        <f>IF(C3262&lt;&gt;"",DailyLog!$S$3,"")</f>
        <v/>
      </c>
      <c r="N3262" s="56" t="str">
        <f t="shared" si="151"/>
        <v/>
      </c>
      <c r="O3262" s="53" t="str">
        <f>IF($B3262&lt;&gt;"",IF(ISNUMBER(_xlfn.XMATCH($B3262,Language!$A$6:$E$6)),0,IF(ISNUMBER(_xlfn.XMATCH($B3262,Language!$A$29:$E$29)),'Lista de Prestatarios'!$B$3,VLOOKUP(B3262,'Lista de Prestatarios'!$A$2:$B$500,2,FALSE))),"")</f>
        <v/>
      </c>
      <c r="P3262" s="58" t="str">
        <f>IF(B3262&lt;&gt;"",IF(OR(D3262&gt;0,G3262&gt;0),COUNTIF($B$2:B3262,B3262),COUNTIFS($B$2:B3262,B3262,$E$2:E3262,"&gt;0")),"")</f>
        <v/>
      </c>
    </row>
    <row r="3263" spans="1:16" x14ac:dyDescent="0.35">
      <c r="A3263" s="51" t="str">
        <f t="shared" si="150"/>
        <v/>
      </c>
      <c r="B3263" s="99"/>
      <c r="C3263" s="4"/>
      <c r="D3263" s="14"/>
      <c r="E3263" s="14"/>
      <c r="F3263" s="14"/>
      <c r="G3263" s="82"/>
      <c r="H3263" s="107" t="str">
        <f>IF(B3263&lt;&gt;"",IF(OR(O3263=0,O3263=999),"",SUMIFS($E$2:E3263,$A$2:A3263,A3263)-SUMIFS($F$2:F3263,$A$2:A3263,A3263)),"")</f>
        <v/>
      </c>
      <c r="I3263" s="109" t="str">
        <f t="shared" si="152"/>
        <v/>
      </c>
      <c r="J3263" s="113"/>
      <c r="K3263" s="90"/>
      <c r="L3263" s="73"/>
      <c r="M3263" s="69" t="str">
        <f>IF(C3263&lt;&gt;"",DailyLog!$S$3,"")</f>
        <v/>
      </c>
      <c r="N3263" s="56" t="str">
        <f t="shared" si="151"/>
        <v/>
      </c>
      <c r="O3263" s="53" t="str">
        <f>IF($B3263&lt;&gt;"",IF(ISNUMBER(_xlfn.XMATCH($B3263,Language!$A$6:$E$6)),0,IF(ISNUMBER(_xlfn.XMATCH($B3263,Language!$A$29:$E$29)),'Lista de Prestatarios'!$B$3,VLOOKUP(B3263,'Lista de Prestatarios'!$A$2:$B$500,2,FALSE))),"")</f>
        <v/>
      </c>
      <c r="P3263" s="58" t="str">
        <f>IF(B3263&lt;&gt;"",IF(OR(D3263&gt;0,G3263&gt;0),COUNTIF($B$2:B3263,B3263),COUNTIFS($B$2:B3263,B3263,$E$2:E3263,"&gt;0")),"")</f>
        <v/>
      </c>
    </row>
    <row r="3264" spans="1:16" x14ac:dyDescent="0.35">
      <c r="A3264" s="51" t="str">
        <f t="shared" si="150"/>
        <v/>
      </c>
      <c r="B3264" s="99"/>
      <c r="C3264" s="4"/>
      <c r="D3264" s="14"/>
      <c r="E3264" s="14"/>
      <c r="F3264" s="14"/>
      <c r="G3264" s="82"/>
      <c r="H3264" s="107" t="str">
        <f>IF(B3264&lt;&gt;"",IF(OR(O3264=0,O3264=999),"",SUMIFS($E$2:E3264,$A$2:A3264,A3264)-SUMIFS($F$2:F3264,$A$2:A3264,A3264)),"")</f>
        <v/>
      </c>
      <c r="I3264" s="109" t="str">
        <f t="shared" si="152"/>
        <v/>
      </c>
      <c r="J3264" s="113"/>
      <c r="K3264" s="90"/>
      <c r="L3264" s="73"/>
      <c r="M3264" s="69" t="str">
        <f>IF(C3264&lt;&gt;"",DailyLog!$S$3,"")</f>
        <v/>
      </c>
      <c r="N3264" s="56" t="str">
        <f t="shared" si="151"/>
        <v/>
      </c>
      <c r="O3264" s="53" t="str">
        <f>IF($B3264&lt;&gt;"",IF(ISNUMBER(_xlfn.XMATCH($B3264,Language!$A$6:$E$6)),0,IF(ISNUMBER(_xlfn.XMATCH($B3264,Language!$A$29:$E$29)),'Lista de Prestatarios'!$B$3,VLOOKUP(B3264,'Lista de Prestatarios'!$A$2:$B$500,2,FALSE))),"")</f>
        <v/>
      </c>
      <c r="P3264" s="58" t="str">
        <f>IF(B3264&lt;&gt;"",IF(OR(D3264&gt;0,G3264&gt;0),COUNTIF($B$2:B3264,B3264),COUNTIFS($B$2:B3264,B3264,$E$2:E3264,"&gt;0")),"")</f>
        <v/>
      </c>
    </row>
    <row r="3265" spans="1:16" x14ac:dyDescent="0.35">
      <c r="A3265" s="51" t="str">
        <f t="shared" si="150"/>
        <v/>
      </c>
      <c r="B3265" s="99"/>
      <c r="C3265" s="4"/>
      <c r="D3265" s="14"/>
      <c r="E3265" s="14"/>
      <c r="F3265" s="14"/>
      <c r="G3265" s="82"/>
      <c r="H3265" s="107" t="str">
        <f>IF(B3265&lt;&gt;"",IF(OR(O3265=0,O3265=999),"",SUMIFS($E$2:E3265,$A$2:A3265,A3265)-SUMIFS($F$2:F3265,$A$2:A3265,A3265)),"")</f>
        <v/>
      </c>
      <c r="I3265" s="109" t="str">
        <f t="shared" si="152"/>
        <v/>
      </c>
      <c r="J3265" s="113"/>
      <c r="K3265" s="90"/>
      <c r="L3265" s="73"/>
      <c r="M3265" s="69" t="str">
        <f>IF(C3265&lt;&gt;"",DailyLog!$S$3,"")</f>
        <v/>
      </c>
      <c r="N3265" s="56" t="str">
        <f t="shared" si="151"/>
        <v/>
      </c>
      <c r="O3265" s="53" t="str">
        <f>IF($B3265&lt;&gt;"",IF(ISNUMBER(_xlfn.XMATCH($B3265,Language!$A$6:$E$6)),0,IF(ISNUMBER(_xlfn.XMATCH($B3265,Language!$A$29:$E$29)),'Lista de Prestatarios'!$B$3,VLOOKUP(B3265,'Lista de Prestatarios'!$A$2:$B$500,2,FALSE))),"")</f>
        <v/>
      </c>
      <c r="P3265" s="58" t="str">
        <f>IF(B3265&lt;&gt;"",IF(OR(D3265&gt;0,G3265&gt;0),COUNTIF($B$2:B3265,B3265),COUNTIFS($B$2:B3265,B3265,$E$2:E3265,"&gt;0")),"")</f>
        <v/>
      </c>
    </row>
    <row r="3266" spans="1:16" x14ac:dyDescent="0.35">
      <c r="A3266" s="51" t="str">
        <f t="shared" ref="A3266:A3329" si="153">IF(B3266&lt;&gt;"",O3266&amp;"."&amp;P3266,"")</f>
        <v/>
      </c>
      <c r="B3266" s="99"/>
      <c r="C3266" s="4"/>
      <c r="D3266" s="14"/>
      <c r="E3266" s="14"/>
      <c r="F3266" s="14"/>
      <c r="G3266" s="82"/>
      <c r="H3266" s="107" t="str">
        <f>IF(B3266&lt;&gt;"",IF(OR(O3266=0,O3266=999),"",SUMIFS($E$2:E3266,$A$2:A3266,A3266)-SUMIFS($F$2:F3266,$A$2:A3266,A3266)),"")</f>
        <v/>
      </c>
      <c r="I3266" s="109" t="str">
        <f t="shared" si="152"/>
        <v/>
      </c>
      <c r="J3266" s="113"/>
      <c r="K3266" s="90"/>
      <c r="L3266" s="73"/>
      <c r="M3266" s="69" t="str">
        <f>IF(C3266&lt;&gt;"",DailyLog!$S$3,"")</f>
        <v/>
      </c>
      <c r="N3266" s="56" t="str">
        <f t="shared" ref="N3266:N3329" si="154">IF(B3266&lt;&gt;"",COUNT(D3266:G3266),"")</f>
        <v/>
      </c>
      <c r="O3266" s="53" t="str">
        <f>IF($B3266&lt;&gt;"",IF(ISNUMBER(_xlfn.XMATCH($B3266,Language!$A$6:$E$6)),0,IF(ISNUMBER(_xlfn.XMATCH($B3266,Language!$A$29:$E$29)),'Lista de Prestatarios'!$B$3,VLOOKUP(B3266,'Lista de Prestatarios'!$A$2:$B$500,2,FALSE))),"")</f>
        <v/>
      </c>
      <c r="P3266" s="58" t="str">
        <f>IF(B3266&lt;&gt;"",IF(OR(D3266&gt;0,G3266&gt;0),COUNTIF($B$2:B3266,B3266),COUNTIFS($B$2:B3266,B3266,$E$2:E3266,"&gt;0")),"")</f>
        <v/>
      </c>
    </row>
    <row r="3267" spans="1:16" x14ac:dyDescent="0.35">
      <c r="A3267" s="51" t="str">
        <f t="shared" si="153"/>
        <v/>
      </c>
      <c r="B3267" s="99"/>
      <c r="C3267" s="4"/>
      <c r="D3267" s="14"/>
      <c r="E3267" s="14"/>
      <c r="F3267" s="14"/>
      <c r="G3267" s="82"/>
      <c r="H3267" s="107" t="str">
        <f>IF(B3267&lt;&gt;"",IF(OR(O3267=0,O3267=999),"",SUMIFS($E$2:E3267,$A$2:A3267,A3267)-SUMIFS($F$2:F3267,$A$2:A3267,A3267)),"")</f>
        <v/>
      </c>
      <c r="I3267" s="109" t="str">
        <f t="shared" si="152"/>
        <v/>
      </c>
      <c r="J3267" s="113"/>
      <c r="K3267" s="90"/>
      <c r="L3267" s="73"/>
      <c r="M3267" s="69" t="str">
        <f>IF(C3267&lt;&gt;"",DailyLog!$S$3,"")</f>
        <v/>
      </c>
      <c r="N3267" s="56" t="str">
        <f t="shared" si="154"/>
        <v/>
      </c>
      <c r="O3267" s="53" t="str">
        <f>IF($B3267&lt;&gt;"",IF(ISNUMBER(_xlfn.XMATCH($B3267,Language!$A$6:$E$6)),0,IF(ISNUMBER(_xlfn.XMATCH($B3267,Language!$A$29:$E$29)),'Lista de Prestatarios'!$B$3,VLOOKUP(B3267,'Lista de Prestatarios'!$A$2:$B$500,2,FALSE))),"")</f>
        <v/>
      </c>
      <c r="P3267" s="58" t="str">
        <f>IF(B3267&lt;&gt;"",IF(OR(D3267&gt;0,G3267&gt;0),COUNTIF($B$2:B3267,B3267),COUNTIFS($B$2:B3267,B3267,$E$2:E3267,"&gt;0")),"")</f>
        <v/>
      </c>
    </row>
    <row r="3268" spans="1:16" x14ac:dyDescent="0.35">
      <c r="A3268" s="51" t="str">
        <f t="shared" si="153"/>
        <v/>
      </c>
      <c r="B3268" s="99"/>
      <c r="C3268" s="4"/>
      <c r="D3268" s="14"/>
      <c r="E3268" s="14"/>
      <c r="F3268" s="14"/>
      <c r="G3268" s="82"/>
      <c r="H3268" s="107" t="str">
        <f>IF(B3268&lt;&gt;"",IF(OR(O3268=0,O3268=999),"",SUMIFS($E$2:E3268,$A$2:A3268,A3268)-SUMIFS($F$2:F3268,$A$2:A3268,A3268)),"")</f>
        <v/>
      </c>
      <c r="I3268" s="109" t="str">
        <f t="shared" ref="I3268:I3331" si="155">IF(B3268&lt;&gt;"",I3267+D3268-E3268+F3268-G3268,"")</f>
        <v/>
      </c>
      <c r="J3268" s="113"/>
      <c r="K3268" s="90"/>
      <c r="L3268" s="73"/>
      <c r="M3268" s="69" t="str">
        <f>IF(C3268&lt;&gt;"",DailyLog!$S$3,"")</f>
        <v/>
      </c>
      <c r="N3268" s="56" t="str">
        <f t="shared" si="154"/>
        <v/>
      </c>
      <c r="O3268" s="53" t="str">
        <f>IF($B3268&lt;&gt;"",IF(ISNUMBER(_xlfn.XMATCH($B3268,Language!$A$6:$E$6)),0,IF(ISNUMBER(_xlfn.XMATCH($B3268,Language!$A$29:$E$29)),'Lista de Prestatarios'!$B$3,VLOOKUP(B3268,'Lista de Prestatarios'!$A$2:$B$500,2,FALSE))),"")</f>
        <v/>
      </c>
      <c r="P3268" s="58" t="str">
        <f>IF(B3268&lt;&gt;"",IF(OR(D3268&gt;0,G3268&gt;0),COUNTIF($B$2:B3268,B3268),COUNTIFS($B$2:B3268,B3268,$E$2:E3268,"&gt;0")),"")</f>
        <v/>
      </c>
    </row>
    <row r="3269" spans="1:16" x14ac:dyDescent="0.35">
      <c r="A3269" s="51" t="str">
        <f t="shared" si="153"/>
        <v/>
      </c>
      <c r="B3269" s="99"/>
      <c r="C3269" s="4"/>
      <c r="D3269" s="14"/>
      <c r="E3269" s="14"/>
      <c r="F3269" s="14"/>
      <c r="G3269" s="82"/>
      <c r="H3269" s="107" t="str">
        <f>IF(B3269&lt;&gt;"",IF(OR(O3269=0,O3269=999),"",SUMIFS($E$2:E3269,$A$2:A3269,A3269)-SUMIFS($F$2:F3269,$A$2:A3269,A3269)),"")</f>
        <v/>
      </c>
      <c r="I3269" s="109" t="str">
        <f t="shared" si="155"/>
        <v/>
      </c>
      <c r="J3269" s="113"/>
      <c r="K3269" s="90"/>
      <c r="L3269" s="73"/>
      <c r="M3269" s="69" t="str">
        <f>IF(C3269&lt;&gt;"",DailyLog!$S$3,"")</f>
        <v/>
      </c>
      <c r="N3269" s="56" t="str">
        <f t="shared" si="154"/>
        <v/>
      </c>
      <c r="O3269" s="53" t="str">
        <f>IF($B3269&lt;&gt;"",IF(ISNUMBER(_xlfn.XMATCH($B3269,Language!$A$6:$E$6)),0,IF(ISNUMBER(_xlfn.XMATCH($B3269,Language!$A$29:$E$29)),'Lista de Prestatarios'!$B$3,VLOOKUP(B3269,'Lista de Prestatarios'!$A$2:$B$500,2,FALSE))),"")</f>
        <v/>
      </c>
      <c r="P3269" s="58" t="str">
        <f>IF(B3269&lt;&gt;"",IF(OR(D3269&gt;0,G3269&gt;0),COUNTIF($B$2:B3269,B3269),COUNTIFS($B$2:B3269,B3269,$E$2:E3269,"&gt;0")),"")</f>
        <v/>
      </c>
    </row>
    <row r="3270" spans="1:16" x14ac:dyDescent="0.35">
      <c r="A3270" s="51" t="str">
        <f t="shared" si="153"/>
        <v/>
      </c>
      <c r="B3270" s="99"/>
      <c r="C3270" s="4"/>
      <c r="D3270" s="14"/>
      <c r="E3270" s="14"/>
      <c r="F3270" s="14"/>
      <c r="G3270" s="82"/>
      <c r="H3270" s="107" t="str">
        <f>IF(B3270&lt;&gt;"",IF(OR(O3270=0,O3270=999),"",SUMIFS($E$2:E3270,$A$2:A3270,A3270)-SUMIFS($F$2:F3270,$A$2:A3270,A3270)),"")</f>
        <v/>
      </c>
      <c r="I3270" s="109" t="str">
        <f t="shared" si="155"/>
        <v/>
      </c>
      <c r="J3270" s="113"/>
      <c r="K3270" s="90"/>
      <c r="L3270" s="73"/>
      <c r="M3270" s="69" t="str">
        <f>IF(C3270&lt;&gt;"",DailyLog!$S$3,"")</f>
        <v/>
      </c>
      <c r="N3270" s="56" t="str">
        <f t="shared" si="154"/>
        <v/>
      </c>
      <c r="O3270" s="53" t="str">
        <f>IF($B3270&lt;&gt;"",IF(ISNUMBER(_xlfn.XMATCH($B3270,Language!$A$6:$E$6)),0,IF(ISNUMBER(_xlfn.XMATCH($B3270,Language!$A$29:$E$29)),'Lista de Prestatarios'!$B$3,VLOOKUP(B3270,'Lista de Prestatarios'!$A$2:$B$500,2,FALSE))),"")</f>
        <v/>
      </c>
      <c r="P3270" s="58" t="str">
        <f>IF(B3270&lt;&gt;"",IF(OR(D3270&gt;0,G3270&gt;0),COUNTIF($B$2:B3270,B3270),COUNTIFS($B$2:B3270,B3270,$E$2:E3270,"&gt;0")),"")</f>
        <v/>
      </c>
    </row>
    <row r="3271" spans="1:16" x14ac:dyDescent="0.35">
      <c r="A3271" s="51" t="str">
        <f t="shared" si="153"/>
        <v/>
      </c>
      <c r="B3271" s="99"/>
      <c r="C3271" s="4"/>
      <c r="D3271" s="14"/>
      <c r="E3271" s="14"/>
      <c r="F3271" s="14"/>
      <c r="G3271" s="82"/>
      <c r="H3271" s="107" t="str">
        <f>IF(B3271&lt;&gt;"",IF(OR(O3271=0,O3271=999),"",SUMIFS($E$2:E3271,$A$2:A3271,A3271)-SUMIFS($F$2:F3271,$A$2:A3271,A3271)),"")</f>
        <v/>
      </c>
      <c r="I3271" s="109" t="str">
        <f t="shared" si="155"/>
        <v/>
      </c>
      <c r="J3271" s="113"/>
      <c r="K3271" s="90"/>
      <c r="L3271" s="73"/>
      <c r="M3271" s="69" t="str">
        <f>IF(C3271&lt;&gt;"",DailyLog!$S$3,"")</f>
        <v/>
      </c>
      <c r="N3271" s="56" t="str">
        <f t="shared" si="154"/>
        <v/>
      </c>
      <c r="O3271" s="53" t="str">
        <f>IF($B3271&lt;&gt;"",IF(ISNUMBER(_xlfn.XMATCH($B3271,Language!$A$6:$E$6)),0,IF(ISNUMBER(_xlfn.XMATCH($B3271,Language!$A$29:$E$29)),'Lista de Prestatarios'!$B$3,VLOOKUP(B3271,'Lista de Prestatarios'!$A$2:$B$500,2,FALSE))),"")</f>
        <v/>
      </c>
      <c r="P3271" s="58" t="str">
        <f>IF(B3271&lt;&gt;"",IF(OR(D3271&gt;0,G3271&gt;0),COUNTIF($B$2:B3271,B3271),COUNTIFS($B$2:B3271,B3271,$E$2:E3271,"&gt;0")),"")</f>
        <v/>
      </c>
    </row>
    <row r="3272" spans="1:16" x14ac:dyDescent="0.35">
      <c r="A3272" s="51" t="str">
        <f t="shared" si="153"/>
        <v/>
      </c>
      <c r="B3272" s="99"/>
      <c r="C3272" s="4"/>
      <c r="D3272" s="14"/>
      <c r="E3272" s="14"/>
      <c r="F3272" s="14"/>
      <c r="G3272" s="82"/>
      <c r="H3272" s="107" t="str">
        <f>IF(B3272&lt;&gt;"",IF(OR(O3272=0,O3272=999),"",SUMIFS($E$2:E3272,$A$2:A3272,A3272)-SUMIFS($F$2:F3272,$A$2:A3272,A3272)),"")</f>
        <v/>
      </c>
      <c r="I3272" s="109" t="str">
        <f t="shared" si="155"/>
        <v/>
      </c>
      <c r="J3272" s="113"/>
      <c r="K3272" s="90"/>
      <c r="L3272" s="73"/>
      <c r="M3272" s="69" t="str">
        <f>IF(C3272&lt;&gt;"",DailyLog!$S$3,"")</f>
        <v/>
      </c>
      <c r="N3272" s="56" t="str">
        <f t="shared" si="154"/>
        <v/>
      </c>
      <c r="O3272" s="53" t="str">
        <f>IF($B3272&lt;&gt;"",IF(ISNUMBER(_xlfn.XMATCH($B3272,Language!$A$6:$E$6)),0,IF(ISNUMBER(_xlfn.XMATCH($B3272,Language!$A$29:$E$29)),'Lista de Prestatarios'!$B$3,VLOOKUP(B3272,'Lista de Prestatarios'!$A$2:$B$500,2,FALSE))),"")</f>
        <v/>
      </c>
      <c r="P3272" s="58" t="str">
        <f>IF(B3272&lt;&gt;"",IF(OR(D3272&gt;0,G3272&gt;0),COUNTIF($B$2:B3272,B3272),COUNTIFS($B$2:B3272,B3272,$E$2:E3272,"&gt;0")),"")</f>
        <v/>
      </c>
    </row>
    <row r="3273" spans="1:16" x14ac:dyDescent="0.35">
      <c r="A3273" s="51" t="str">
        <f t="shared" si="153"/>
        <v/>
      </c>
      <c r="B3273" s="99"/>
      <c r="C3273" s="4"/>
      <c r="D3273" s="14"/>
      <c r="E3273" s="14"/>
      <c r="F3273" s="14"/>
      <c r="G3273" s="82"/>
      <c r="H3273" s="107" t="str">
        <f>IF(B3273&lt;&gt;"",IF(OR(O3273=0,O3273=999),"",SUMIFS($E$2:E3273,$A$2:A3273,A3273)-SUMIFS($F$2:F3273,$A$2:A3273,A3273)),"")</f>
        <v/>
      </c>
      <c r="I3273" s="109" t="str">
        <f t="shared" si="155"/>
        <v/>
      </c>
      <c r="J3273" s="113"/>
      <c r="K3273" s="90"/>
      <c r="L3273" s="73"/>
      <c r="M3273" s="69" t="str">
        <f>IF(C3273&lt;&gt;"",DailyLog!$S$3,"")</f>
        <v/>
      </c>
      <c r="N3273" s="56" t="str">
        <f t="shared" si="154"/>
        <v/>
      </c>
      <c r="O3273" s="53" t="str">
        <f>IF($B3273&lt;&gt;"",IF(ISNUMBER(_xlfn.XMATCH($B3273,Language!$A$6:$E$6)),0,IF(ISNUMBER(_xlfn.XMATCH($B3273,Language!$A$29:$E$29)),'Lista de Prestatarios'!$B$3,VLOOKUP(B3273,'Lista de Prestatarios'!$A$2:$B$500,2,FALSE))),"")</f>
        <v/>
      </c>
      <c r="P3273" s="58" t="str">
        <f>IF(B3273&lt;&gt;"",IF(OR(D3273&gt;0,G3273&gt;0),COUNTIF($B$2:B3273,B3273),COUNTIFS($B$2:B3273,B3273,$E$2:E3273,"&gt;0")),"")</f>
        <v/>
      </c>
    </row>
    <row r="3274" spans="1:16" x14ac:dyDescent="0.35">
      <c r="A3274" s="51" t="str">
        <f t="shared" si="153"/>
        <v/>
      </c>
      <c r="B3274" s="99"/>
      <c r="C3274" s="4"/>
      <c r="D3274" s="14"/>
      <c r="E3274" s="14"/>
      <c r="F3274" s="14"/>
      <c r="G3274" s="82"/>
      <c r="H3274" s="107" t="str">
        <f>IF(B3274&lt;&gt;"",IF(OR(O3274=0,O3274=999),"",SUMIFS($E$2:E3274,$A$2:A3274,A3274)-SUMIFS($F$2:F3274,$A$2:A3274,A3274)),"")</f>
        <v/>
      </c>
      <c r="I3274" s="109" t="str">
        <f t="shared" si="155"/>
        <v/>
      </c>
      <c r="J3274" s="113"/>
      <c r="K3274" s="90"/>
      <c r="L3274" s="73"/>
      <c r="M3274" s="69" t="str">
        <f>IF(C3274&lt;&gt;"",DailyLog!$S$3,"")</f>
        <v/>
      </c>
      <c r="N3274" s="56" t="str">
        <f t="shared" si="154"/>
        <v/>
      </c>
      <c r="O3274" s="53" t="str">
        <f>IF($B3274&lt;&gt;"",IF(ISNUMBER(_xlfn.XMATCH($B3274,Language!$A$6:$E$6)),0,IF(ISNUMBER(_xlfn.XMATCH($B3274,Language!$A$29:$E$29)),'Lista de Prestatarios'!$B$3,VLOOKUP(B3274,'Lista de Prestatarios'!$A$2:$B$500,2,FALSE))),"")</f>
        <v/>
      </c>
      <c r="P3274" s="58" t="str">
        <f>IF(B3274&lt;&gt;"",IF(OR(D3274&gt;0,G3274&gt;0),COUNTIF($B$2:B3274,B3274),COUNTIFS($B$2:B3274,B3274,$E$2:E3274,"&gt;0")),"")</f>
        <v/>
      </c>
    </row>
    <row r="3275" spans="1:16" x14ac:dyDescent="0.35">
      <c r="A3275" s="51" t="str">
        <f t="shared" si="153"/>
        <v/>
      </c>
      <c r="B3275" s="99"/>
      <c r="C3275" s="4"/>
      <c r="D3275" s="14"/>
      <c r="E3275" s="14"/>
      <c r="F3275" s="14"/>
      <c r="G3275" s="82"/>
      <c r="H3275" s="107" t="str">
        <f>IF(B3275&lt;&gt;"",IF(OR(O3275=0,O3275=999),"",SUMIFS($E$2:E3275,$A$2:A3275,A3275)-SUMIFS($F$2:F3275,$A$2:A3275,A3275)),"")</f>
        <v/>
      </c>
      <c r="I3275" s="109" t="str">
        <f t="shared" si="155"/>
        <v/>
      </c>
      <c r="J3275" s="113"/>
      <c r="K3275" s="90"/>
      <c r="L3275" s="73"/>
      <c r="M3275" s="69" t="str">
        <f>IF(C3275&lt;&gt;"",DailyLog!$S$3,"")</f>
        <v/>
      </c>
      <c r="N3275" s="56" t="str">
        <f t="shared" si="154"/>
        <v/>
      </c>
      <c r="O3275" s="53" t="str">
        <f>IF($B3275&lt;&gt;"",IF(ISNUMBER(_xlfn.XMATCH($B3275,Language!$A$6:$E$6)),0,IF(ISNUMBER(_xlfn.XMATCH($B3275,Language!$A$29:$E$29)),'Lista de Prestatarios'!$B$3,VLOOKUP(B3275,'Lista de Prestatarios'!$A$2:$B$500,2,FALSE))),"")</f>
        <v/>
      </c>
      <c r="P3275" s="58" t="str">
        <f>IF(B3275&lt;&gt;"",IF(OR(D3275&gt;0,G3275&gt;0),COUNTIF($B$2:B3275,B3275),COUNTIFS($B$2:B3275,B3275,$E$2:E3275,"&gt;0")),"")</f>
        <v/>
      </c>
    </row>
    <row r="3276" spans="1:16" x14ac:dyDescent="0.35">
      <c r="A3276" s="51" t="str">
        <f t="shared" si="153"/>
        <v/>
      </c>
      <c r="B3276" s="99"/>
      <c r="C3276" s="4"/>
      <c r="D3276" s="14"/>
      <c r="E3276" s="14"/>
      <c r="F3276" s="14"/>
      <c r="G3276" s="82"/>
      <c r="H3276" s="107" t="str">
        <f>IF(B3276&lt;&gt;"",IF(OR(O3276=0,O3276=999),"",SUMIFS($E$2:E3276,$A$2:A3276,A3276)-SUMIFS($F$2:F3276,$A$2:A3276,A3276)),"")</f>
        <v/>
      </c>
      <c r="I3276" s="109" t="str">
        <f t="shared" si="155"/>
        <v/>
      </c>
      <c r="J3276" s="113"/>
      <c r="K3276" s="90"/>
      <c r="L3276" s="73"/>
      <c r="M3276" s="69" t="str">
        <f>IF(C3276&lt;&gt;"",DailyLog!$S$3,"")</f>
        <v/>
      </c>
      <c r="N3276" s="56" t="str">
        <f t="shared" si="154"/>
        <v/>
      </c>
      <c r="O3276" s="53" t="str">
        <f>IF($B3276&lt;&gt;"",IF(ISNUMBER(_xlfn.XMATCH($B3276,Language!$A$6:$E$6)),0,IF(ISNUMBER(_xlfn.XMATCH($B3276,Language!$A$29:$E$29)),'Lista de Prestatarios'!$B$3,VLOOKUP(B3276,'Lista de Prestatarios'!$A$2:$B$500,2,FALSE))),"")</f>
        <v/>
      </c>
      <c r="P3276" s="58" t="str">
        <f>IF(B3276&lt;&gt;"",IF(OR(D3276&gt;0,G3276&gt;0),COUNTIF($B$2:B3276,B3276),COUNTIFS($B$2:B3276,B3276,$E$2:E3276,"&gt;0")),"")</f>
        <v/>
      </c>
    </row>
    <row r="3277" spans="1:16" x14ac:dyDescent="0.35">
      <c r="A3277" s="51" t="str">
        <f t="shared" si="153"/>
        <v/>
      </c>
      <c r="B3277" s="99"/>
      <c r="C3277" s="4"/>
      <c r="D3277" s="14"/>
      <c r="E3277" s="14"/>
      <c r="F3277" s="14"/>
      <c r="G3277" s="82"/>
      <c r="H3277" s="107" t="str">
        <f>IF(B3277&lt;&gt;"",IF(OR(O3277=0,O3277=999),"",SUMIFS($E$2:E3277,$A$2:A3277,A3277)-SUMIFS($F$2:F3277,$A$2:A3277,A3277)),"")</f>
        <v/>
      </c>
      <c r="I3277" s="109" t="str">
        <f t="shared" si="155"/>
        <v/>
      </c>
      <c r="J3277" s="113"/>
      <c r="K3277" s="90"/>
      <c r="L3277" s="73"/>
      <c r="M3277" s="69" t="str">
        <f>IF(C3277&lt;&gt;"",DailyLog!$S$3,"")</f>
        <v/>
      </c>
      <c r="N3277" s="56" t="str">
        <f t="shared" si="154"/>
        <v/>
      </c>
      <c r="O3277" s="53" t="str">
        <f>IF($B3277&lt;&gt;"",IF(ISNUMBER(_xlfn.XMATCH($B3277,Language!$A$6:$E$6)),0,IF(ISNUMBER(_xlfn.XMATCH($B3277,Language!$A$29:$E$29)),'Lista de Prestatarios'!$B$3,VLOOKUP(B3277,'Lista de Prestatarios'!$A$2:$B$500,2,FALSE))),"")</f>
        <v/>
      </c>
      <c r="P3277" s="58" t="str">
        <f>IF(B3277&lt;&gt;"",IF(OR(D3277&gt;0,G3277&gt;0),COUNTIF($B$2:B3277,B3277),COUNTIFS($B$2:B3277,B3277,$E$2:E3277,"&gt;0")),"")</f>
        <v/>
      </c>
    </row>
    <row r="3278" spans="1:16" x14ac:dyDescent="0.35">
      <c r="A3278" s="51" t="str">
        <f t="shared" si="153"/>
        <v/>
      </c>
      <c r="B3278" s="99"/>
      <c r="C3278" s="4"/>
      <c r="D3278" s="14"/>
      <c r="E3278" s="14"/>
      <c r="F3278" s="14"/>
      <c r="G3278" s="82"/>
      <c r="H3278" s="107" t="str">
        <f>IF(B3278&lt;&gt;"",IF(OR(O3278=0,O3278=999),"",SUMIFS($E$2:E3278,$A$2:A3278,A3278)-SUMIFS($F$2:F3278,$A$2:A3278,A3278)),"")</f>
        <v/>
      </c>
      <c r="I3278" s="109" t="str">
        <f t="shared" si="155"/>
        <v/>
      </c>
      <c r="J3278" s="113"/>
      <c r="K3278" s="90"/>
      <c r="L3278" s="73"/>
      <c r="M3278" s="69" t="str">
        <f>IF(C3278&lt;&gt;"",DailyLog!$S$3,"")</f>
        <v/>
      </c>
      <c r="N3278" s="56" t="str">
        <f t="shared" si="154"/>
        <v/>
      </c>
      <c r="O3278" s="53" t="str">
        <f>IF($B3278&lt;&gt;"",IF(ISNUMBER(_xlfn.XMATCH($B3278,Language!$A$6:$E$6)),0,IF(ISNUMBER(_xlfn.XMATCH($B3278,Language!$A$29:$E$29)),'Lista de Prestatarios'!$B$3,VLOOKUP(B3278,'Lista de Prestatarios'!$A$2:$B$500,2,FALSE))),"")</f>
        <v/>
      </c>
      <c r="P3278" s="58" t="str">
        <f>IF(B3278&lt;&gt;"",IF(OR(D3278&gt;0,G3278&gt;0),COUNTIF($B$2:B3278,B3278),COUNTIFS($B$2:B3278,B3278,$E$2:E3278,"&gt;0")),"")</f>
        <v/>
      </c>
    </row>
    <row r="3279" spans="1:16" x14ac:dyDescent="0.35">
      <c r="A3279" s="51" t="str">
        <f t="shared" si="153"/>
        <v/>
      </c>
      <c r="B3279" s="99"/>
      <c r="C3279" s="4"/>
      <c r="D3279" s="14"/>
      <c r="E3279" s="14"/>
      <c r="F3279" s="14"/>
      <c r="G3279" s="82"/>
      <c r="H3279" s="107" t="str">
        <f>IF(B3279&lt;&gt;"",IF(OR(O3279=0,O3279=999),"",SUMIFS($E$2:E3279,$A$2:A3279,A3279)-SUMIFS($F$2:F3279,$A$2:A3279,A3279)),"")</f>
        <v/>
      </c>
      <c r="I3279" s="109" t="str">
        <f t="shared" si="155"/>
        <v/>
      </c>
      <c r="J3279" s="113"/>
      <c r="K3279" s="90"/>
      <c r="L3279" s="73"/>
      <c r="M3279" s="69" t="str">
        <f>IF(C3279&lt;&gt;"",DailyLog!$S$3,"")</f>
        <v/>
      </c>
      <c r="N3279" s="56" t="str">
        <f t="shared" si="154"/>
        <v/>
      </c>
      <c r="O3279" s="53" t="str">
        <f>IF($B3279&lt;&gt;"",IF(ISNUMBER(_xlfn.XMATCH($B3279,Language!$A$6:$E$6)),0,IF(ISNUMBER(_xlfn.XMATCH($B3279,Language!$A$29:$E$29)),'Lista de Prestatarios'!$B$3,VLOOKUP(B3279,'Lista de Prestatarios'!$A$2:$B$500,2,FALSE))),"")</f>
        <v/>
      </c>
      <c r="P3279" s="58" t="str">
        <f>IF(B3279&lt;&gt;"",IF(OR(D3279&gt;0,G3279&gt;0),COUNTIF($B$2:B3279,B3279),COUNTIFS($B$2:B3279,B3279,$E$2:E3279,"&gt;0")),"")</f>
        <v/>
      </c>
    </row>
    <row r="3280" spans="1:16" x14ac:dyDescent="0.35">
      <c r="A3280" s="51" t="str">
        <f t="shared" si="153"/>
        <v/>
      </c>
      <c r="B3280" s="99"/>
      <c r="C3280" s="4"/>
      <c r="D3280" s="14"/>
      <c r="E3280" s="14"/>
      <c r="F3280" s="14"/>
      <c r="G3280" s="82"/>
      <c r="H3280" s="107" t="str">
        <f>IF(B3280&lt;&gt;"",IF(OR(O3280=0,O3280=999),"",SUMIFS($E$2:E3280,$A$2:A3280,A3280)-SUMIFS($F$2:F3280,$A$2:A3280,A3280)),"")</f>
        <v/>
      </c>
      <c r="I3280" s="109" t="str">
        <f t="shared" si="155"/>
        <v/>
      </c>
      <c r="J3280" s="113"/>
      <c r="K3280" s="90"/>
      <c r="L3280" s="73"/>
      <c r="M3280" s="69" t="str">
        <f>IF(C3280&lt;&gt;"",DailyLog!$S$3,"")</f>
        <v/>
      </c>
      <c r="N3280" s="56" t="str">
        <f t="shared" si="154"/>
        <v/>
      </c>
      <c r="O3280" s="53" t="str">
        <f>IF($B3280&lt;&gt;"",IF(ISNUMBER(_xlfn.XMATCH($B3280,Language!$A$6:$E$6)),0,IF(ISNUMBER(_xlfn.XMATCH($B3280,Language!$A$29:$E$29)),'Lista de Prestatarios'!$B$3,VLOOKUP(B3280,'Lista de Prestatarios'!$A$2:$B$500,2,FALSE))),"")</f>
        <v/>
      </c>
      <c r="P3280" s="58" t="str">
        <f>IF(B3280&lt;&gt;"",IF(OR(D3280&gt;0,G3280&gt;0),COUNTIF($B$2:B3280,B3280),COUNTIFS($B$2:B3280,B3280,$E$2:E3280,"&gt;0")),"")</f>
        <v/>
      </c>
    </row>
    <row r="3281" spans="1:16" x14ac:dyDescent="0.35">
      <c r="A3281" s="51" t="str">
        <f t="shared" si="153"/>
        <v/>
      </c>
      <c r="B3281" s="99"/>
      <c r="C3281" s="4"/>
      <c r="D3281" s="14"/>
      <c r="E3281" s="14"/>
      <c r="F3281" s="14"/>
      <c r="G3281" s="82"/>
      <c r="H3281" s="107" t="str">
        <f>IF(B3281&lt;&gt;"",IF(OR(O3281=0,O3281=999),"",SUMIFS($E$2:E3281,$A$2:A3281,A3281)-SUMIFS($F$2:F3281,$A$2:A3281,A3281)),"")</f>
        <v/>
      </c>
      <c r="I3281" s="109" t="str">
        <f t="shared" si="155"/>
        <v/>
      </c>
      <c r="J3281" s="113"/>
      <c r="K3281" s="90"/>
      <c r="L3281" s="73"/>
      <c r="M3281" s="69" t="str">
        <f>IF(C3281&lt;&gt;"",DailyLog!$S$3,"")</f>
        <v/>
      </c>
      <c r="N3281" s="56" t="str">
        <f t="shared" si="154"/>
        <v/>
      </c>
      <c r="O3281" s="53" t="str">
        <f>IF($B3281&lt;&gt;"",IF(ISNUMBER(_xlfn.XMATCH($B3281,Language!$A$6:$E$6)),0,IF(ISNUMBER(_xlfn.XMATCH($B3281,Language!$A$29:$E$29)),'Lista de Prestatarios'!$B$3,VLOOKUP(B3281,'Lista de Prestatarios'!$A$2:$B$500,2,FALSE))),"")</f>
        <v/>
      </c>
      <c r="P3281" s="58" t="str">
        <f>IF(B3281&lt;&gt;"",IF(OR(D3281&gt;0,G3281&gt;0),COUNTIF($B$2:B3281,B3281),COUNTIFS($B$2:B3281,B3281,$E$2:E3281,"&gt;0")),"")</f>
        <v/>
      </c>
    </row>
    <row r="3282" spans="1:16" x14ac:dyDescent="0.35">
      <c r="A3282" s="51" t="str">
        <f t="shared" si="153"/>
        <v/>
      </c>
      <c r="B3282" s="99"/>
      <c r="C3282" s="4"/>
      <c r="D3282" s="14"/>
      <c r="E3282" s="14"/>
      <c r="F3282" s="14"/>
      <c r="G3282" s="82"/>
      <c r="H3282" s="107" t="str">
        <f>IF(B3282&lt;&gt;"",IF(OR(O3282=0,O3282=999),"",SUMIFS($E$2:E3282,$A$2:A3282,A3282)-SUMIFS($F$2:F3282,$A$2:A3282,A3282)),"")</f>
        <v/>
      </c>
      <c r="I3282" s="109" t="str">
        <f t="shared" si="155"/>
        <v/>
      </c>
      <c r="J3282" s="113"/>
      <c r="K3282" s="90"/>
      <c r="L3282" s="73"/>
      <c r="M3282" s="69" t="str">
        <f>IF(C3282&lt;&gt;"",DailyLog!$S$3,"")</f>
        <v/>
      </c>
      <c r="N3282" s="56" t="str">
        <f t="shared" si="154"/>
        <v/>
      </c>
      <c r="O3282" s="53" t="str">
        <f>IF($B3282&lt;&gt;"",IF(ISNUMBER(_xlfn.XMATCH($B3282,Language!$A$6:$E$6)),0,IF(ISNUMBER(_xlfn.XMATCH($B3282,Language!$A$29:$E$29)),'Lista de Prestatarios'!$B$3,VLOOKUP(B3282,'Lista de Prestatarios'!$A$2:$B$500,2,FALSE))),"")</f>
        <v/>
      </c>
      <c r="P3282" s="58" t="str">
        <f>IF(B3282&lt;&gt;"",IF(OR(D3282&gt;0,G3282&gt;0),COUNTIF($B$2:B3282,B3282),COUNTIFS($B$2:B3282,B3282,$E$2:E3282,"&gt;0")),"")</f>
        <v/>
      </c>
    </row>
    <row r="3283" spans="1:16" x14ac:dyDescent="0.35">
      <c r="A3283" s="51" t="str">
        <f t="shared" si="153"/>
        <v/>
      </c>
      <c r="B3283" s="99"/>
      <c r="C3283" s="4"/>
      <c r="D3283" s="14"/>
      <c r="E3283" s="14"/>
      <c r="F3283" s="14"/>
      <c r="G3283" s="82"/>
      <c r="H3283" s="107" t="str">
        <f>IF(B3283&lt;&gt;"",IF(OR(O3283=0,O3283=999),"",SUMIFS($E$2:E3283,$A$2:A3283,A3283)-SUMIFS($F$2:F3283,$A$2:A3283,A3283)),"")</f>
        <v/>
      </c>
      <c r="I3283" s="109" t="str">
        <f t="shared" si="155"/>
        <v/>
      </c>
      <c r="J3283" s="113"/>
      <c r="K3283" s="90"/>
      <c r="L3283" s="73"/>
      <c r="M3283" s="69" t="str">
        <f>IF(C3283&lt;&gt;"",DailyLog!$S$3,"")</f>
        <v/>
      </c>
      <c r="N3283" s="56" t="str">
        <f t="shared" si="154"/>
        <v/>
      </c>
      <c r="O3283" s="53" t="str">
        <f>IF($B3283&lt;&gt;"",IF(ISNUMBER(_xlfn.XMATCH($B3283,Language!$A$6:$E$6)),0,IF(ISNUMBER(_xlfn.XMATCH($B3283,Language!$A$29:$E$29)),'Lista de Prestatarios'!$B$3,VLOOKUP(B3283,'Lista de Prestatarios'!$A$2:$B$500,2,FALSE))),"")</f>
        <v/>
      </c>
      <c r="P3283" s="58" t="str">
        <f>IF(B3283&lt;&gt;"",IF(OR(D3283&gt;0,G3283&gt;0),COUNTIF($B$2:B3283,B3283),COUNTIFS($B$2:B3283,B3283,$E$2:E3283,"&gt;0")),"")</f>
        <v/>
      </c>
    </row>
    <row r="3284" spans="1:16" x14ac:dyDescent="0.35">
      <c r="A3284" s="51" t="str">
        <f t="shared" si="153"/>
        <v/>
      </c>
      <c r="B3284" s="99"/>
      <c r="C3284" s="4"/>
      <c r="D3284" s="14"/>
      <c r="E3284" s="14"/>
      <c r="F3284" s="14"/>
      <c r="G3284" s="82"/>
      <c r="H3284" s="107" t="str">
        <f>IF(B3284&lt;&gt;"",IF(OR(O3284=0,O3284=999),"",SUMIFS($E$2:E3284,$A$2:A3284,A3284)-SUMIFS($F$2:F3284,$A$2:A3284,A3284)),"")</f>
        <v/>
      </c>
      <c r="I3284" s="109" t="str">
        <f t="shared" si="155"/>
        <v/>
      </c>
      <c r="J3284" s="113"/>
      <c r="K3284" s="90"/>
      <c r="L3284" s="73"/>
      <c r="M3284" s="69" t="str">
        <f>IF(C3284&lt;&gt;"",DailyLog!$S$3,"")</f>
        <v/>
      </c>
      <c r="N3284" s="56" t="str">
        <f t="shared" si="154"/>
        <v/>
      </c>
      <c r="O3284" s="53" t="str">
        <f>IF($B3284&lt;&gt;"",IF(ISNUMBER(_xlfn.XMATCH($B3284,Language!$A$6:$E$6)),0,IF(ISNUMBER(_xlfn.XMATCH($B3284,Language!$A$29:$E$29)),'Lista de Prestatarios'!$B$3,VLOOKUP(B3284,'Lista de Prestatarios'!$A$2:$B$500,2,FALSE))),"")</f>
        <v/>
      </c>
      <c r="P3284" s="58" t="str">
        <f>IF(B3284&lt;&gt;"",IF(OR(D3284&gt;0,G3284&gt;0),COUNTIF($B$2:B3284,B3284),COUNTIFS($B$2:B3284,B3284,$E$2:E3284,"&gt;0")),"")</f>
        <v/>
      </c>
    </row>
    <row r="3285" spans="1:16" x14ac:dyDescent="0.35">
      <c r="A3285" s="51" t="str">
        <f t="shared" si="153"/>
        <v/>
      </c>
      <c r="B3285" s="99"/>
      <c r="C3285" s="4"/>
      <c r="D3285" s="14"/>
      <c r="E3285" s="14"/>
      <c r="F3285" s="14"/>
      <c r="G3285" s="82"/>
      <c r="H3285" s="107" t="str">
        <f>IF(B3285&lt;&gt;"",IF(OR(O3285=0,O3285=999),"",SUMIFS($E$2:E3285,$A$2:A3285,A3285)-SUMIFS($F$2:F3285,$A$2:A3285,A3285)),"")</f>
        <v/>
      </c>
      <c r="I3285" s="109" t="str">
        <f t="shared" si="155"/>
        <v/>
      </c>
      <c r="J3285" s="113"/>
      <c r="K3285" s="90"/>
      <c r="L3285" s="73"/>
      <c r="M3285" s="69" t="str">
        <f>IF(C3285&lt;&gt;"",DailyLog!$S$3,"")</f>
        <v/>
      </c>
      <c r="N3285" s="56" t="str">
        <f t="shared" si="154"/>
        <v/>
      </c>
      <c r="O3285" s="53" t="str">
        <f>IF($B3285&lt;&gt;"",IF(ISNUMBER(_xlfn.XMATCH($B3285,Language!$A$6:$E$6)),0,IF(ISNUMBER(_xlfn.XMATCH($B3285,Language!$A$29:$E$29)),'Lista de Prestatarios'!$B$3,VLOOKUP(B3285,'Lista de Prestatarios'!$A$2:$B$500,2,FALSE))),"")</f>
        <v/>
      </c>
      <c r="P3285" s="58" t="str">
        <f>IF(B3285&lt;&gt;"",IF(OR(D3285&gt;0,G3285&gt;0),COUNTIF($B$2:B3285,B3285),COUNTIFS($B$2:B3285,B3285,$E$2:E3285,"&gt;0")),"")</f>
        <v/>
      </c>
    </row>
    <row r="3286" spans="1:16" x14ac:dyDescent="0.35">
      <c r="A3286" s="51" t="str">
        <f t="shared" si="153"/>
        <v/>
      </c>
      <c r="B3286" s="99"/>
      <c r="C3286" s="4"/>
      <c r="D3286" s="14"/>
      <c r="E3286" s="14"/>
      <c r="F3286" s="14"/>
      <c r="G3286" s="82"/>
      <c r="H3286" s="107" t="str">
        <f>IF(B3286&lt;&gt;"",IF(OR(O3286=0,O3286=999),"",SUMIFS($E$2:E3286,$A$2:A3286,A3286)-SUMIFS($F$2:F3286,$A$2:A3286,A3286)),"")</f>
        <v/>
      </c>
      <c r="I3286" s="109" t="str">
        <f t="shared" si="155"/>
        <v/>
      </c>
      <c r="J3286" s="113"/>
      <c r="K3286" s="90"/>
      <c r="L3286" s="73"/>
      <c r="M3286" s="69" t="str">
        <f>IF(C3286&lt;&gt;"",DailyLog!$S$3,"")</f>
        <v/>
      </c>
      <c r="N3286" s="56" t="str">
        <f t="shared" si="154"/>
        <v/>
      </c>
      <c r="O3286" s="53" t="str">
        <f>IF($B3286&lt;&gt;"",IF(ISNUMBER(_xlfn.XMATCH($B3286,Language!$A$6:$E$6)),0,IF(ISNUMBER(_xlfn.XMATCH($B3286,Language!$A$29:$E$29)),'Lista de Prestatarios'!$B$3,VLOOKUP(B3286,'Lista de Prestatarios'!$A$2:$B$500,2,FALSE))),"")</f>
        <v/>
      </c>
      <c r="P3286" s="58" t="str">
        <f>IF(B3286&lt;&gt;"",IF(OR(D3286&gt;0,G3286&gt;0),COUNTIF($B$2:B3286,B3286),COUNTIFS($B$2:B3286,B3286,$E$2:E3286,"&gt;0")),"")</f>
        <v/>
      </c>
    </row>
    <row r="3287" spans="1:16" x14ac:dyDescent="0.35">
      <c r="A3287" s="51" t="str">
        <f t="shared" si="153"/>
        <v/>
      </c>
      <c r="B3287" s="99"/>
      <c r="C3287" s="4"/>
      <c r="D3287" s="14"/>
      <c r="E3287" s="14"/>
      <c r="F3287" s="14"/>
      <c r="G3287" s="82"/>
      <c r="H3287" s="107" t="str">
        <f>IF(B3287&lt;&gt;"",IF(OR(O3287=0,O3287=999),"",SUMIFS($E$2:E3287,$A$2:A3287,A3287)-SUMIFS($F$2:F3287,$A$2:A3287,A3287)),"")</f>
        <v/>
      </c>
      <c r="I3287" s="109" t="str">
        <f t="shared" si="155"/>
        <v/>
      </c>
      <c r="J3287" s="113"/>
      <c r="K3287" s="90"/>
      <c r="L3287" s="73"/>
      <c r="M3287" s="69" t="str">
        <f>IF(C3287&lt;&gt;"",DailyLog!$S$3,"")</f>
        <v/>
      </c>
      <c r="N3287" s="56" t="str">
        <f t="shared" si="154"/>
        <v/>
      </c>
      <c r="O3287" s="53" t="str">
        <f>IF($B3287&lt;&gt;"",IF(ISNUMBER(_xlfn.XMATCH($B3287,Language!$A$6:$E$6)),0,IF(ISNUMBER(_xlfn.XMATCH($B3287,Language!$A$29:$E$29)),'Lista de Prestatarios'!$B$3,VLOOKUP(B3287,'Lista de Prestatarios'!$A$2:$B$500,2,FALSE))),"")</f>
        <v/>
      </c>
      <c r="P3287" s="58" t="str">
        <f>IF(B3287&lt;&gt;"",IF(OR(D3287&gt;0,G3287&gt;0),COUNTIF($B$2:B3287,B3287),COUNTIFS($B$2:B3287,B3287,$E$2:E3287,"&gt;0")),"")</f>
        <v/>
      </c>
    </row>
    <row r="3288" spans="1:16" x14ac:dyDescent="0.35">
      <c r="A3288" s="51" t="str">
        <f t="shared" si="153"/>
        <v/>
      </c>
      <c r="B3288" s="99"/>
      <c r="C3288" s="4"/>
      <c r="D3288" s="14"/>
      <c r="E3288" s="14"/>
      <c r="F3288" s="14"/>
      <c r="G3288" s="82"/>
      <c r="H3288" s="107" t="str">
        <f>IF(B3288&lt;&gt;"",IF(OR(O3288=0,O3288=999),"",SUMIFS($E$2:E3288,$A$2:A3288,A3288)-SUMIFS($F$2:F3288,$A$2:A3288,A3288)),"")</f>
        <v/>
      </c>
      <c r="I3288" s="109" t="str">
        <f t="shared" si="155"/>
        <v/>
      </c>
      <c r="J3288" s="113"/>
      <c r="K3288" s="90"/>
      <c r="L3288" s="73"/>
      <c r="M3288" s="69" t="str">
        <f>IF(C3288&lt;&gt;"",DailyLog!$S$3,"")</f>
        <v/>
      </c>
      <c r="N3288" s="56" t="str">
        <f t="shared" si="154"/>
        <v/>
      </c>
      <c r="O3288" s="53" t="str">
        <f>IF($B3288&lt;&gt;"",IF(ISNUMBER(_xlfn.XMATCH($B3288,Language!$A$6:$E$6)),0,IF(ISNUMBER(_xlfn.XMATCH($B3288,Language!$A$29:$E$29)),'Lista de Prestatarios'!$B$3,VLOOKUP(B3288,'Lista de Prestatarios'!$A$2:$B$500,2,FALSE))),"")</f>
        <v/>
      </c>
      <c r="P3288" s="58" t="str">
        <f>IF(B3288&lt;&gt;"",IF(OR(D3288&gt;0,G3288&gt;0),COUNTIF($B$2:B3288,B3288),COUNTIFS($B$2:B3288,B3288,$E$2:E3288,"&gt;0")),"")</f>
        <v/>
      </c>
    </row>
    <row r="3289" spans="1:16" x14ac:dyDescent="0.35">
      <c r="A3289" s="51" t="str">
        <f t="shared" si="153"/>
        <v/>
      </c>
      <c r="B3289" s="99"/>
      <c r="C3289" s="4"/>
      <c r="D3289" s="14"/>
      <c r="E3289" s="14"/>
      <c r="F3289" s="14"/>
      <c r="G3289" s="82"/>
      <c r="H3289" s="107" t="str">
        <f>IF(B3289&lt;&gt;"",IF(OR(O3289=0,O3289=999),"",SUMIFS($E$2:E3289,$A$2:A3289,A3289)-SUMIFS($F$2:F3289,$A$2:A3289,A3289)),"")</f>
        <v/>
      </c>
      <c r="I3289" s="109" t="str">
        <f t="shared" si="155"/>
        <v/>
      </c>
      <c r="J3289" s="113"/>
      <c r="K3289" s="90"/>
      <c r="L3289" s="73"/>
      <c r="M3289" s="69" t="str">
        <f>IF(C3289&lt;&gt;"",DailyLog!$S$3,"")</f>
        <v/>
      </c>
      <c r="N3289" s="56" t="str">
        <f t="shared" si="154"/>
        <v/>
      </c>
      <c r="O3289" s="53" t="str">
        <f>IF($B3289&lt;&gt;"",IF(ISNUMBER(_xlfn.XMATCH($B3289,Language!$A$6:$E$6)),0,IF(ISNUMBER(_xlfn.XMATCH($B3289,Language!$A$29:$E$29)),'Lista de Prestatarios'!$B$3,VLOOKUP(B3289,'Lista de Prestatarios'!$A$2:$B$500,2,FALSE))),"")</f>
        <v/>
      </c>
      <c r="P3289" s="58" t="str">
        <f>IF(B3289&lt;&gt;"",IF(OR(D3289&gt;0,G3289&gt;0),COUNTIF($B$2:B3289,B3289),COUNTIFS($B$2:B3289,B3289,$E$2:E3289,"&gt;0")),"")</f>
        <v/>
      </c>
    </row>
    <row r="3290" spans="1:16" x14ac:dyDescent="0.35">
      <c r="A3290" s="51" t="str">
        <f t="shared" si="153"/>
        <v/>
      </c>
      <c r="B3290" s="99"/>
      <c r="C3290" s="4"/>
      <c r="D3290" s="14"/>
      <c r="E3290" s="14"/>
      <c r="F3290" s="14"/>
      <c r="G3290" s="82"/>
      <c r="H3290" s="107" t="str">
        <f>IF(B3290&lt;&gt;"",IF(OR(O3290=0,O3290=999),"",SUMIFS($E$2:E3290,$A$2:A3290,A3290)-SUMIFS($F$2:F3290,$A$2:A3290,A3290)),"")</f>
        <v/>
      </c>
      <c r="I3290" s="109" t="str">
        <f t="shared" si="155"/>
        <v/>
      </c>
      <c r="J3290" s="113"/>
      <c r="K3290" s="90"/>
      <c r="L3290" s="73"/>
      <c r="M3290" s="69" t="str">
        <f>IF(C3290&lt;&gt;"",DailyLog!$S$3,"")</f>
        <v/>
      </c>
      <c r="N3290" s="56" t="str">
        <f t="shared" si="154"/>
        <v/>
      </c>
      <c r="O3290" s="53" t="str">
        <f>IF($B3290&lt;&gt;"",IF(ISNUMBER(_xlfn.XMATCH($B3290,Language!$A$6:$E$6)),0,IF(ISNUMBER(_xlfn.XMATCH($B3290,Language!$A$29:$E$29)),'Lista de Prestatarios'!$B$3,VLOOKUP(B3290,'Lista de Prestatarios'!$A$2:$B$500,2,FALSE))),"")</f>
        <v/>
      </c>
      <c r="P3290" s="58" t="str">
        <f>IF(B3290&lt;&gt;"",IF(OR(D3290&gt;0,G3290&gt;0),COUNTIF($B$2:B3290,B3290),COUNTIFS($B$2:B3290,B3290,$E$2:E3290,"&gt;0")),"")</f>
        <v/>
      </c>
    </row>
    <row r="3291" spans="1:16" x14ac:dyDescent="0.35">
      <c r="A3291" s="51" t="str">
        <f t="shared" si="153"/>
        <v/>
      </c>
      <c r="B3291" s="99"/>
      <c r="C3291" s="4"/>
      <c r="D3291" s="14"/>
      <c r="E3291" s="14"/>
      <c r="F3291" s="14"/>
      <c r="G3291" s="82"/>
      <c r="H3291" s="107" t="str">
        <f>IF(B3291&lt;&gt;"",IF(OR(O3291=0,O3291=999),"",SUMIFS($E$2:E3291,$A$2:A3291,A3291)-SUMIFS($F$2:F3291,$A$2:A3291,A3291)),"")</f>
        <v/>
      </c>
      <c r="I3291" s="109" t="str">
        <f t="shared" si="155"/>
        <v/>
      </c>
      <c r="J3291" s="113"/>
      <c r="K3291" s="90"/>
      <c r="L3291" s="73"/>
      <c r="M3291" s="69" t="str">
        <f>IF(C3291&lt;&gt;"",DailyLog!$S$3,"")</f>
        <v/>
      </c>
      <c r="N3291" s="56" t="str">
        <f t="shared" si="154"/>
        <v/>
      </c>
      <c r="O3291" s="53" t="str">
        <f>IF($B3291&lt;&gt;"",IF(ISNUMBER(_xlfn.XMATCH($B3291,Language!$A$6:$E$6)),0,IF(ISNUMBER(_xlfn.XMATCH($B3291,Language!$A$29:$E$29)),'Lista de Prestatarios'!$B$3,VLOOKUP(B3291,'Lista de Prestatarios'!$A$2:$B$500,2,FALSE))),"")</f>
        <v/>
      </c>
      <c r="P3291" s="58" t="str">
        <f>IF(B3291&lt;&gt;"",IF(OR(D3291&gt;0,G3291&gt;0),COUNTIF($B$2:B3291,B3291),COUNTIFS($B$2:B3291,B3291,$E$2:E3291,"&gt;0")),"")</f>
        <v/>
      </c>
    </row>
    <row r="3292" spans="1:16" x14ac:dyDescent="0.35">
      <c r="A3292" s="51" t="str">
        <f t="shared" si="153"/>
        <v/>
      </c>
      <c r="B3292" s="99"/>
      <c r="C3292" s="4"/>
      <c r="D3292" s="14"/>
      <c r="E3292" s="14"/>
      <c r="F3292" s="14"/>
      <c r="G3292" s="82"/>
      <c r="H3292" s="107" t="str">
        <f>IF(B3292&lt;&gt;"",IF(OR(O3292=0,O3292=999),"",SUMIFS($E$2:E3292,$A$2:A3292,A3292)-SUMIFS($F$2:F3292,$A$2:A3292,A3292)),"")</f>
        <v/>
      </c>
      <c r="I3292" s="109" t="str">
        <f t="shared" si="155"/>
        <v/>
      </c>
      <c r="J3292" s="113"/>
      <c r="K3292" s="90"/>
      <c r="L3292" s="73"/>
      <c r="M3292" s="69" t="str">
        <f>IF(C3292&lt;&gt;"",DailyLog!$S$3,"")</f>
        <v/>
      </c>
      <c r="N3292" s="56" t="str">
        <f t="shared" si="154"/>
        <v/>
      </c>
      <c r="O3292" s="53" t="str">
        <f>IF($B3292&lt;&gt;"",IF(ISNUMBER(_xlfn.XMATCH($B3292,Language!$A$6:$E$6)),0,IF(ISNUMBER(_xlfn.XMATCH($B3292,Language!$A$29:$E$29)),'Lista de Prestatarios'!$B$3,VLOOKUP(B3292,'Lista de Prestatarios'!$A$2:$B$500,2,FALSE))),"")</f>
        <v/>
      </c>
      <c r="P3292" s="58" t="str">
        <f>IF(B3292&lt;&gt;"",IF(OR(D3292&gt;0,G3292&gt;0),COUNTIF($B$2:B3292,B3292),COUNTIFS($B$2:B3292,B3292,$E$2:E3292,"&gt;0")),"")</f>
        <v/>
      </c>
    </row>
    <row r="3293" spans="1:16" x14ac:dyDescent="0.35">
      <c r="A3293" s="51" t="str">
        <f t="shared" si="153"/>
        <v/>
      </c>
      <c r="B3293" s="99"/>
      <c r="C3293" s="4"/>
      <c r="D3293" s="14"/>
      <c r="E3293" s="14"/>
      <c r="F3293" s="14"/>
      <c r="G3293" s="82"/>
      <c r="H3293" s="107" t="str">
        <f>IF(B3293&lt;&gt;"",IF(OR(O3293=0,O3293=999),"",SUMIFS($E$2:E3293,$A$2:A3293,A3293)-SUMIFS($F$2:F3293,$A$2:A3293,A3293)),"")</f>
        <v/>
      </c>
      <c r="I3293" s="109" t="str">
        <f t="shared" si="155"/>
        <v/>
      </c>
      <c r="J3293" s="113"/>
      <c r="K3293" s="90"/>
      <c r="L3293" s="73"/>
      <c r="M3293" s="69" t="str">
        <f>IF(C3293&lt;&gt;"",DailyLog!$S$3,"")</f>
        <v/>
      </c>
      <c r="N3293" s="56" t="str">
        <f t="shared" si="154"/>
        <v/>
      </c>
      <c r="O3293" s="53" t="str">
        <f>IF($B3293&lt;&gt;"",IF(ISNUMBER(_xlfn.XMATCH($B3293,Language!$A$6:$E$6)),0,IF(ISNUMBER(_xlfn.XMATCH($B3293,Language!$A$29:$E$29)),'Lista de Prestatarios'!$B$3,VLOOKUP(B3293,'Lista de Prestatarios'!$A$2:$B$500,2,FALSE))),"")</f>
        <v/>
      </c>
      <c r="P3293" s="58" t="str">
        <f>IF(B3293&lt;&gt;"",IF(OR(D3293&gt;0,G3293&gt;0),COUNTIF($B$2:B3293,B3293),COUNTIFS($B$2:B3293,B3293,$E$2:E3293,"&gt;0")),"")</f>
        <v/>
      </c>
    </row>
    <row r="3294" spans="1:16" x14ac:dyDescent="0.35">
      <c r="A3294" s="51" t="str">
        <f t="shared" si="153"/>
        <v/>
      </c>
      <c r="B3294" s="99"/>
      <c r="C3294" s="4"/>
      <c r="D3294" s="14"/>
      <c r="E3294" s="14"/>
      <c r="F3294" s="14"/>
      <c r="G3294" s="82"/>
      <c r="H3294" s="107" t="str">
        <f>IF(B3294&lt;&gt;"",IF(OR(O3294=0,O3294=999),"",SUMIFS($E$2:E3294,$A$2:A3294,A3294)-SUMIFS($F$2:F3294,$A$2:A3294,A3294)),"")</f>
        <v/>
      </c>
      <c r="I3294" s="109" t="str">
        <f t="shared" si="155"/>
        <v/>
      </c>
      <c r="J3294" s="113"/>
      <c r="K3294" s="90"/>
      <c r="L3294" s="73"/>
      <c r="M3294" s="69" t="str">
        <f>IF(C3294&lt;&gt;"",DailyLog!$S$3,"")</f>
        <v/>
      </c>
      <c r="N3294" s="56" t="str">
        <f t="shared" si="154"/>
        <v/>
      </c>
      <c r="O3294" s="53" t="str">
        <f>IF($B3294&lt;&gt;"",IF(ISNUMBER(_xlfn.XMATCH($B3294,Language!$A$6:$E$6)),0,IF(ISNUMBER(_xlfn.XMATCH($B3294,Language!$A$29:$E$29)),'Lista de Prestatarios'!$B$3,VLOOKUP(B3294,'Lista de Prestatarios'!$A$2:$B$500,2,FALSE))),"")</f>
        <v/>
      </c>
      <c r="P3294" s="58" t="str">
        <f>IF(B3294&lt;&gt;"",IF(OR(D3294&gt;0,G3294&gt;0),COUNTIF($B$2:B3294,B3294),COUNTIFS($B$2:B3294,B3294,$E$2:E3294,"&gt;0")),"")</f>
        <v/>
      </c>
    </row>
    <row r="3295" spans="1:16" x14ac:dyDescent="0.35">
      <c r="A3295" s="51" t="str">
        <f t="shared" si="153"/>
        <v/>
      </c>
      <c r="B3295" s="99"/>
      <c r="C3295" s="4"/>
      <c r="D3295" s="14"/>
      <c r="E3295" s="14"/>
      <c r="F3295" s="14"/>
      <c r="G3295" s="82"/>
      <c r="H3295" s="107" t="str">
        <f>IF(B3295&lt;&gt;"",IF(OR(O3295=0,O3295=999),"",SUMIFS($E$2:E3295,$A$2:A3295,A3295)-SUMIFS($F$2:F3295,$A$2:A3295,A3295)),"")</f>
        <v/>
      </c>
      <c r="I3295" s="109" t="str">
        <f t="shared" si="155"/>
        <v/>
      </c>
      <c r="J3295" s="113"/>
      <c r="K3295" s="90"/>
      <c r="L3295" s="73"/>
      <c r="M3295" s="69" t="str">
        <f>IF(C3295&lt;&gt;"",DailyLog!$S$3,"")</f>
        <v/>
      </c>
      <c r="N3295" s="56" t="str">
        <f t="shared" si="154"/>
        <v/>
      </c>
      <c r="O3295" s="53" t="str">
        <f>IF($B3295&lt;&gt;"",IF(ISNUMBER(_xlfn.XMATCH($B3295,Language!$A$6:$E$6)),0,IF(ISNUMBER(_xlfn.XMATCH($B3295,Language!$A$29:$E$29)),'Lista de Prestatarios'!$B$3,VLOOKUP(B3295,'Lista de Prestatarios'!$A$2:$B$500,2,FALSE))),"")</f>
        <v/>
      </c>
      <c r="P3295" s="58" t="str">
        <f>IF(B3295&lt;&gt;"",IF(OR(D3295&gt;0,G3295&gt;0),COUNTIF($B$2:B3295,B3295),COUNTIFS($B$2:B3295,B3295,$E$2:E3295,"&gt;0")),"")</f>
        <v/>
      </c>
    </row>
    <row r="3296" spans="1:16" x14ac:dyDescent="0.35">
      <c r="A3296" s="51" t="str">
        <f t="shared" si="153"/>
        <v/>
      </c>
      <c r="B3296" s="99"/>
      <c r="C3296" s="4"/>
      <c r="D3296" s="14"/>
      <c r="E3296" s="14"/>
      <c r="F3296" s="14"/>
      <c r="G3296" s="82"/>
      <c r="H3296" s="107" t="str">
        <f>IF(B3296&lt;&gt;"",IF(OR(O3296=0,O3296=999),"",SUMIFS($E$2:E3296,$A$2:A3296,A3296)-SUMIFS($F$2:F3296,$A$2:A3296,A3296)),"")</f>
        <v/>
      </c>
      <c r="I3296" s="109" t="str">
        <f t="shared" si="155"/>
        <v/>
      </c>
      <c r="J3296" s="113"/>
      <c r="K3296" s="90"/>
      <c r="L3296" s="73"/>
      <c r="M3296" s="69" t="str">
        <f>IF(C3296&lt;&gt;"",DailyLog!$S$3,"")</f>
        <v/>
      </c>
      <c r="N3296" s="56" t="str">
        <f t="shared" si="154"/>
        <v/>
      </c>
      <c r="O3296" s="53" t="str">
        <f>IF($B3296&lt;&gt;"",IF(ISNUMBER(_xlfn.XMATCH($B3296,Language!$A$6:$E$6)),0,IF(ISNUMBER(_xlfn.XMATCH($B3296,Language!$A$29:$E$29)),'Lista de Prestatarios'!$B$3,VLOOKUP(B3296,'Lista de Prestatarios'!$A$2:$B$500,2,FALSE))),"")</f>
        <v/>
      </c>
      <c r="P3296" s="58" t="str">
        <f>IF(B3296&lt;&gt;"",IF(OR(D3296&gt;0,G3296&gt;0),COUNTIF($B$2:B3296,B3296),COUNTIFS($B$2:B3296,B3296,$E$2:E3296,"&gt;0")),"")</f>
        <v/>
      </c>
    </row>
    <row r="3297" spans="1:16" x14ac:dyDescent="0.35">
      <c r="A3297" s="51" t="str">
        <f t="shared" si="153"/>
        <v/>
      </c>
      <c r="B3297" s="99"/>
      <c r="C3297" s="4"/>
      <c r="D3297" s="14"/>
      <c r="E3297" s="14"/>
      <c r="F3297" s="14"/>
      <c r="G3297" s="82"/>
      <c r="H3297" s="107" t="str">
        <f>IF(B3297&lt;&gt;"",IF(OR(O3297=0,O3297=999),"",SUMIFS($E$2:E3297,$A$2:A3297,A3297)-SUMIFS($F$2:F3297,$A$2:A3297,A3297)),"")</f>
        <v/>
      </c>
      <c r="I3297" s="109" t="str">
        <f t="shared" si="155"/>
        <v/>
      </c>
      <c r="J3297" s="113"/>
      <c r="K3297" s="90"/>
      <c r="L3297" s="73"/>
      <c r="M3297" s="69" t="str">
        <f>IF(C3297&lt;&gt;"",DailyLog!$S$3,"")</f>
        <v/>
      </c>
      <c r="N3297" s="56" t="str">
        <f t="shared" si="154"/>
        <v/>
      </c>
      <c r="O3297" s="53" t="str">
        <f>IF($B3297&lt;&gt;"",IF(ISNUMBER(_xlfn.XMATCH($B3297,Language!$A$6:$E$6)),0,IF(ISNUMBER(_xlfn.XMATCH($B3297,Language!$A$29:$E$29)),'Lista de Prestatarios'!$B$3,VLOOKUP(B3297,'Lista de Prestatarios'!$A$2:$B$500,2,FALSE))),"")</f>
        <v/>
      </c>
      <c r="P3297" s="58" t="str">
        <f>IF(B3297&lt;&gt;"",IF(OR(D3297&gt;0,G3297&gt;0),COUNTIF($B$2:B3297,B3297),COUNTIFS($B$2:B3297,B3297,$E$2:E3297,"&gt;0")),"")</f>
        <v/>
      </c>
    </row>
    <row r="3298" spans="1:16" x14ac:dyDescent="0.35">
      <c r="A3298" s="51" t="str">
        <f t="shared" si="153"/>
        <v/>
      </c>
      <c r="B3298" s="99"/>
      <c r="C3298" s="4"/>
      <c r="D3298" s="14"/>
      <c r="E3298" s="14"/>
      <c r="F3298" s="14"/>
      <c r="G3298" s="82"/>
      <c r="H3298" s="107" t="str">
        <f>IF(B3298&lt;&gt;"",IF(OR(O3298=0,O3298=999),"",SUMIFS($E$2:E3298,$A$2:A3298,A3298)-SUMIFS($F$2:F3298,$A$2:A3298,A3298)),"")</f>
        <v/>
      </c>
      <c r="I3298" s="109" t="str">
        <f t="shared" si="155"/>
        <v/>
      </c>
      <c r="J3298" s="113"/>
      <c r="K3298" s="90"/>
      <c r="L3298" s="73"/>
      <c r="M3298" s="69" t="str">
        <f>IF(C3298&lt;&gt;"",DailyLog!$S$3,"")</f>
        <v/>
      </c>
      <c r="N3298" s="56" t="str">
        <f t="shared" si="154"/>
        <v/>
      </c>
      <c r="O3298" s="53" t="str">
        <f>IF($B3298&lt;&gt;"",IF(ISNUMBER(_xlfn.XMATCH($B3298,Language!$A$6:$E$6)),0,IF(ISNUMBER(_xlfn.XMATCH($B3298,Language!$A$29:$E$29)),'Lista de Prestatarios'!$B$3,VLOOKUP(B3298,'Lista de Prestatarios'!$A$2:$B$500,2,FALSE))),"")</f>
        <v/>
      </c>
      <c r="P3298" s="58" t="str">
        <f>IF(B3298&lt;&gt;"",IF(OR(D3298&gt;0,G3298&gt;0),COUNTIF($B$2:B3298,B3298),COUNTIFS($B$2:B3298,B3298,$E$2:E3298,"&gt;0")),"")</f>
        <v/>
      </c>
    </row>
    <row r="3299" spans="1:16" x14ac:dyDescent="0.35">
      <c r="A3299" s="51" t="str">
        <f t="shared" si="153"/>
        <v/>
      </c>
      <c r="B3299" s="99"/>
      <c r="C3299" s="4"/>
      <c r="D3299" s="14"/>
      <c r="E3299" s="14"/>
      <c r="F3299" s="14"/>
      <c r="G3299" s="82"/>
      <c r="H3299" s="107" t="str">
        <f>IF(B3299&lt;&gt;"",IF(OR(O3299=0,O3299=999),"",SUMIFS($E$2:E3299,$A$2:A3299,A3299)-SUMIFS($F$2:F3299,$A$2:A3299,A3299)),"")</f>
        <v/>
      </c>
      <c r="I3299" s="109" t="str">
        <f t="shared" si="155"/>
        <v/>
      </c>
      <c r="J3299" s="113"/>
      <c r="K3299" s="90"/>
      <c r="L3299" s="73"/>
      <c r="M3299" s="69" t="str">
        <f>IF(C3299&lt;&gt;"",DailyLog!$S$3,"")</f>
        <v/>
      </c>
      <c r="N3299" s="56" t="str">
        <f t="shared" si="154"/>
        <v/>
      </c>
      <c r="O3299" s="53" t="str">
        <f>IF($B3299&lt;&gt;"",IF(ISNUMBER(_xlfn.XMATCH($B3299,Language!$A$6:$E$6)),0,IF(ISNUMBER(_xlfn.XMATCH($B3299,Language!$A$29:$E$29)),'Lista de Prestatarios'!$B$3,VLOOKUP(B3299,'Lista de Prestatarios'!$A$2:$B$500,2,FALSE))),"")</f>
        <v/>
      </c>
      <c r="P3299" s="58" t="str">
        <f>IF(B3299&lt;&gt;"",IF(OR(D3299&gt;0,G3299&gt;0),COUNTIF($B$2:B3299,B3299),COUNTIFS($B$2:B3299,B3299,$E$2:E3299,"&gt;0")),"")</f>
        <v/>
      </c>
    </row>
    <row r="3300" spans="1:16" x14ac:dyDescent="0.35">
      <c r="A3300" s="51" t="str">
        <f t="shared" si="153"/>
        <v/>
      </c>
      <c r="B3300" s="99"/>
      <c r="C3300" s="4"/>
      <c r="D3300" s="14"/>
      <c r="E3300" s="14"/>
      <c r="F3300" s="14"/>
      <c r="G3300" s="82"/>
      <c r="H3300" s="107" t="str">
        <f>IF(B3300&lt;&gt;"",IF(OR(O3300=0,O3300=999),"",SUMIFS($E$2:E3300,$A$2:A3300,A3300)-SUMIFS($F$2:F3300,$A$2:A3300,A3300)),"")</f>
        <v/>
      </c>
      <c r="I3300" s="109" t="str">
        <f t="shared" si="155"/>
        <v/>
      </c>
      <c r="J3300" s="113"/>
      <c r="K3300" s="90"/>
      <c r="L3300" s="73"/>
      <c r="M3300" s="69" t="str">
        <f>IF(C3300&lt;&gt;"",DailyLog!$S$3,"")</f>
        <v/>
      </c>
      <c r="N3300" s="56" t="str">
        <f t="shared" si="154"/>
        <v/>
      </c>
      <c r="O3300" s="53" t="str">
        <f>IF($B3300&lt;&gt;"",IF(ISNUMBER(_xlfn.XMATCH($B3300,Language!$A$6:$E$6)),0,IF(ISNUMBER(_xlfn.XMATCH($B3300,Language!$A$29:$E$29)),'Lista de Prestatarios'!$B$3,VLOOKUP(B3300,'Lista de Prestatarios'!$A$2:$B$500,2,FALSE))),"")</f>
        <v/>
      </c>
      <c r="P3300" s="58" t="str">
        <f>IF(B3300&lt;&gt;"",IF(OR(D3300&gt;0,G3300&gt;0),COUNTIF($B$2:B3300,B3300),COUNTIFS($B$2:B3300,B3300,$E$2:E3300,"&gt;0")),"")</f>
        <v/>
      </c>
    </row>
    <row r="3301" spans="1:16" x14ac:dyDescent="0.35">
      <c r="A3301" s="51" t="str">
        <f t="shared" si="153"/>
        <v/>
      </c>
      <c r="B3301" s="99"/>
      <c r="C3301" s="4"/>
      <c r="D3301" s="14"/>
      <c r="E3301" s="14"/>
      <c r="F3301" s="14"/>
      <c r="G3301" s="82"/>
      <c r="H3301" s="107" t="str">
        <f>IF(B3301&lt;&gt;"",IF(OR(O3301=0,O3301=999),"",SUMIFS($E$2:E3301,$A$2:A3301,A3301)-SUMIFS($F$2:F3301,$A$2:A3301,A3301)),"")</f>
        <v/>
      </c>
      <c r="I3301" s="109" t="str">
        <f t="shared" si="155"/>
        <v/>
      </c>
      <c r="J3301" s="113"/>
      <c r="K3301" s="90"/>
      <c r="L3301" s="73"/>
      <c r="M3301" s="69" t="str">
        <f>IF(C3301&lt;&gt;"",DailyLog!$S$3,"")</f>
        <v/>
      </c>
      <c r="N3301" s="56" t="str">
        <f t="shared" si="154"/>
        <v/>
      </c>
      <c r="O3301" s="53" t="str">
        <f>IF($B3301&lt;&gt;"",IF(ISNUMBER(_xlfn.XMATCH($B3301,Language!$A$6:$E$6)),0,IF(ISNUMBER(_xlfn.XMATCH($B3301,Language!$A$29:$E$29)),'Lista de Prestatarios'!$B$3,VLOOKUP(B3301,'Lista de Prestatarios'!$A$2:$B$500,2,FALSE))),"")</f>
        <v/>
      </c>
      <c r="P3301" s="58" t="str">
        <f>IF(B3301&lt;&gt;"",IF(OR(D3301&gt;0,G3301&gt;0),COUNTIF($B$2:B3301,B3301),COUNTIFS($B$2:B3301,B3301,$E$2:E3301,"&gt;0")),"")</f>
        <v/>
      </c>
    </row>
    <row r="3302" spans="1:16" x14ac:dyDescent="0.35">
      <c r="A3302" s="51" t="str">
        <f t="shared" si="153"/>
        <v/>
      </c>
      <c r="B3302" s="99"/>
      <c r="C3302" s="4"/>
      <c r="D3302" s="14"/>
      <c r="E3302" s="14"/>
      <c r="F3302" s="14"/>
      <c r="G3302" s="82"/>
      <c r="H3302" s="107" t="str">
        <f>IF(B3302&lt;&gt;"",IF(OR(O3302=0,O3302=999),"",SUMIFS($E$2:E3302,$A$2:A3302,A3302)-SUMIFS($F$2:F3302,$A$2:A3302,A3302)),"")</f>
        <v/>
      </c>
      <c r="I3302" s="109" t="str">
        <f t="shared" si="155"/>
        <v/>
      </c>
      <c r="J3302" s="113"/>
      <c r="K3302" s="90"/>
      <c r="L3302" s="73"/>
      <c r="M3302" s="69" t="str">
        <f>IF(C3302&lt;&gt;"",DailyLog!$S$3,"")</f>
        <v/>
      </c>
      <c r="N3302" s="56" t="str">
        <f t="shared" si="154"/>
        <v/>
      </c>
      <c r="O3302" s="53" t="str">
        <f>IF($B3302&lt;&gt;"",IF(ISNUMBER(_xlfn.XMATCH($B3302,Language!$A$6:$E$6)),0,IF(ISNUMBER(_xlfn.XMATCH($B3302,Language!$A$29:$E$29)),'Lista de Prestatarios'!$B$3,VLOOKUP(B3302,'Lista de Prestatarios'!$A$2:$B$500,2,FALSE))),"")</f>
        <v/>
      </c>
      <c r="P3302" s="58" t="str">
        <f>IF(B3302&lt;&gt;"",IF(OR(D3302&gt;0,G3302&gt;0),COUNTIF($B$2:B3302,B3302),COUNTIFS($B$2:B3302,B3302,$E$2:E3302,"&gt;0")),"")</f>
        <v/>
      </c>
    </row>
    <row r="3303" spans="1:16" x14ac:dyDescent="0.35">
      <c r="A3303" s="51" t="str">
        <f t="shared" si="153"/>
        <v/>
      </c>
      <c r="B3303" s="99"/>
      <c r="C3303" s="4"/>
      <c r="D3303" s="14"/>
      <c r="E3303" s="14"/>
      <c r="F3303" s="14"/>
      <c r="G3303" s="82"/>
      <c r="H3303" s="107" t="str">
        <f>IF(B3303&lt;&gt;"",IF(OR(O3303=0,O3303=999),"",SUMIFS($E$2:E3303,$A$2:A3303,A3303)-SUMIFS($F$2:F3303,$A$2:A3303,A3303)),"")</f>
        <v/>
      </c>
      <c r="I3303" s="109" t="str">
        <f t="shared" si="155"/>
        <v/>
      </c>
      <c r="J3303" s="113"/>
      <c r="K3303" s="90"/>
      <c r="L3303" s="73"/>
      <c r="M3303" s="69" t="str">
        <f>IF(C3303&lt;&gt;"",DailyLog!$S$3,"")</f>
        <v/>
      </c>
      <c r="N3303" s="56" t="str">
        <f t="shared" si="154"/>
        <v/>
      </c>
      <c r="O3303" s="53" t="str">
        <f>IF($B3303&lt;&gt;"",IF(ISNUMBER(_xlfn.XMATCH($B3303,Language!$A$6:$E$6)),0,IF(ISNUMBER(_xlfn.XMATCH($B3303,Language!$A$29:$E$29)),'Lista de Prestatarios'!$B$3,VLOOKUP(B3303,'Lista de Prestatarios'!$A$2:$B$500,2,FALSE))),"")</f>
        <v/>
      </c>
      <c r="P3303" s="58" t="str">
        <f>IF(B3303&lt;&gt;"",IF(OR(D3303&gt;0,G3303&gt;0),COUNTIF($B$2:B3303,B3303),COUNTIFS($B$2:B3303,B3303,$E$2:E3303,"&gt;0")),"")</f>
        <v/>
      </c>
    </row>
    <row r="3304" spans="1:16" x14ac:dyDescent="0.35">
      <c r="A3304" s="51" t="str">
        <f t="shared" si="153"/>
        <v/>
      </c>
      <c r="B3304" s="99"/>
      <c r="C3304" s="4"/>
      <c r="D3304" s="14"/>
      <c r="E3304" s="14"/>
      <c r="F3304" s="14"/>
      <c r="G3304" s="82"/>
      <c r="H3304" s="107" t="str">
        <f>IF(B3304&lt;&gt;"",IF(OR(O3304=0,O3304=999),"",SUMIFS($E$2:E3304,$A$2:A3304,A3304)-SUMIFS($F$2:F3304,$A$2:A3304,A3304)),"")</f>
        <v/>
      </c>
      <c r="I3304" s="109" t="str">
        <f t="shared" si="155"/>
        <v/>
      </c>
      <c r="J3304" s="113"/>
      <c r="K3304" s="90"/>
      <c r="L3304" s="73"/>
      <c r="M3304" s="69" t="str">
        <f>IF(C3304&lt;&gt;"",DailyLog!$S$3,"")</f>
        <v/>
      </c>
      <c r="N3304" s="56" t="str">
        <f t="shared" si="154"/>
        <v/>
      </c>
      <c r="O3304" s="53" t="str">
        <f>IF($B3304&lt;&gt;"",IF(ISNUMBER(_xlfn.XMATCH($B3304,Language!$A$6:$E$6)),0,IF(ISNUMBER(_xlfn.XMATCH($B3304,Language!$A$29:$E$29)),'Lista de Prestatarios'!$B$3,VLOOKUP(B3304,'Lista de Prestatarios'!$A$2:$B$500,2,FALSE))),"")</f>
        <v/>
      </c>
      <c r="P3304" s="58" t="str">
        <f>IF(B3304&lt;&gt;"",IF(OR(D3304&gt;0,G3304&gt;0),COUNTIF($B$2:B3304,B3304),COUNTIFS($B$2:B3304,B3304,$E$2:E3304,"&gt;0")),"")</f>
        <v/>
      </c>
    </row>
    <row r="3305" spans="1:16" x14ac:dyDescent="0.35">
      <c r="A3305" s="51" t="str">
        <f t="shared" si="153"/>
        <v/>
      </c>
      <c r="B3305" s="99"/>
      <c r="C3305" s="4"/>
      <c r="D3305" s="14"/>
      <c r="E3305" s="14"/>
      <c r="F3305" s="14"/>
      <c r="G3305" s="82"/>
      <c r="H3305" s="107" t="str">
        <f>IF(B3305&lt;&gt;"",IF(OR(O3305=0,O3305=999),"",SUMIFS($E$2:E3305,$A$2:A3305,A3305)-SUMIFS($F$2:F3305,$A$2:A3305,A3305)),"")</f>
        <v/>
      </c>
      <c r="I3305" s="109" t="str">
        <f t="shared" si="155"/>
        <v/>
      </c>
      <c r="J3305" s="113"/>
      <c r="K3305" s="90"/>
      <c r="L3305" s="73"/>
      <c r="M3305" s="69" t="str">
        <f>IF(C3305&lt;&gt;"",DailyLog!$S$3,"")</f>
        <v/>
      </c>
      <c r="N3305" s="56" t="str">
        <f t="shared" si="154"/>
        <v/>
      </c>
      <c r="O3305" s="53" t="str">
        <f>IF($B3305&lt;&gt;"",IF(ISNUMBER(_xlfn.XMATCH($B3305,Language!$A$6:$E$6)),0,IF(ISNUMBER(_xlfn.XMATCH($B3305,Language!$A$29:$E$29)),'Lista de Prestatarios'!$B$3,VLOOKUP(B3305,'Lista de Prestatarios'!$A$2:$B$500,2,FALSE))),"")</f>
        <v/>
      </c>
      <c r="P3305" s="58" t="str">
        <f>IF(B3305&lt;&gt;"",IF(OR(D3305&gt;0,G3305&gt;0),COUNTIF($B$2:B3305,B3305),COUNTIFS($B$2:B3305,B3305,$E$2:E3305,"&gt;0")),"")</f>
        <v/>
      </c>
    </row>
    <row r="3306" spans="1:16" x14ac:dyDescent="0.35">
      <c r="A3306" s="51" t="str">
        <f t="shared" si="153"/>
        <v/>
      </c>
      <c r="B3306" s="99"/>
      <c r="C3306" s="4"/>
      <c r="D3306" s="14"/>
      <c r="E3306" s="14"/>
      <c r="F3306" s="14"/>
      <c r="G3306" s="82"/>
      <c r="H3306" s="107" t="str">
        <f>IF(B3306&lt;&gt;"",IF(OR(O3306=0,O3306=999),"",SUMIFS($E$2:E3306,$A$2:A3306,A3306)-SUMIFS($F$2:F3306,$A$2:A3306,A3306)),"")</f>
        <v/>
      </c>
      <c r="I3306" s="109" t="str">
        <f t="shared" si="155"/>
        <v/>
      </c>
      <c r="J3306" s="113"/>
      <c r="K3306" s="90"/>
      <c r="L3306" s="73"/>
      <c r="M3306" s="69" t="str">
        <f>IF(C3306&lt;&gt;"",DailyLog!$S$3,"")</f>
        <v/>
      </c>
      <c r="N3306" s="56" t="str">
        <f t="shared" si="154"/>
        <v/>
      </c>
      <c r="O3306" s="53" t="str">
        <f>IF($B3306&lt;&gt;"",IF(ISNUMBER(_xlfn.XMATCH($B3306,Language!$A$6:$E$6)),0,IF(ISNUMBER(_xlfn.XMATCH($B3306,Language!$A$29:$E$29)),'Lista de Prestatarios'!$B$3,VLOOKUP(B3306,'Lista de Prestatarios'!$A$2:$B$500,2,FALSE))),"")</f>
        <v/>
      </c>
      <c r="P3306" s="58" t="str">
        <f>IF(B3306&lt;&gt;"",IF(OR(D3306&gt;0,G3306&gt;0),COUNTIF($B$2:B3306,B3306),COUNTIFS($B$2:B3306,B3306,$E$2:E3306,"&gt;0")),"")</f>
        <v/>
      </c>
    </row>
    <row r="3307" spans="1:16" x14ac:dyDescent="0.35">
      <c r="A3307" s="51" t="str">
        <f t="shared" si="153"/>
        <v/>
      </c>
      <c r="B3307" s="99"/>
      <c r="C3307" s="4"/>
      <c r="D3307" s="14"/>
      <c r="E3307" s="14"/>
      <c r="F3307" s="14"/>
      <c r="G3307" s="82"/>
      <c r="H3307" s="107" t="str">
        <f>IF(B3307&lt;&gt;"",IF(OR(O3307=0,O3307=999),"",SUMIFS($E$2:E3307,$A$2:A3307,A3307)-SUMIFS($F$2:F3307,$A$2:A3307,A3307)),"")</f>
        <v/>
      </c>
      <c r="I3307" s="109" t="str">
        <f t="shared" si="155"/>
        <v/>
      </c>
      <c r="J3307" s="113"/>
      <c r="K3307" s="90"/>
      <c r="L3307" s="73"/>
      <c r="M3307" s="69" t="str">
        <f>IF(C3307&lt;&gt;"",DailyLog!$S$3,"")</f>
        <v/>
      </c>
      <c r="N3307" s="56" t="str">
        <f t="shared" si="154"/>
        <v/>
      </c>
      <c r="O3307" s="53" t="str">
        <f>IF($B3307&lt;&gt;"",IF(ISNUMBER(_xlfn.XMATCH($B3307,Language!$A$6:$E$6)),0,IF(ISNUMBER(_xlfn.XMATCH($B3307,Language!$A$29:$E$29)),'Lista de Prestatarios'!$B$3,VLOOKUP(B3307,'Lista de Prestatarios'!$A$2:$B$500,2,FALSE))),"")</f>
        <v/>
      </c>
      <c r="P3307" s="58" t="str">
        <f>IF(B3307&lt;&gt;"",IF(OR(D3307&gt;0,G3307&gt;0),COUNTIF($B$2:B3307,B3307),COUNTIFS($B$2:B3307,B3307,$E$2:E3307,"&gt;0")),"")</f>
        <v/>
      </c>
    </row>
    <row r="3308" spans="1:16" x14ac:dyDescent="0.35">
      <c r="A3308" s="51" t="str">
        <f t="shared" si="153"/>
        <v/>
      </c>
      <c r="B3308" s="99"/>
      <c r="C3308" s="4"/>
      <c r="D3308" s="14"/>
      <c r="E3308" s="14"/>
      <c r="F3308" s="14"/>
      <c r="G3308" s="82"/>
      <c r="H3308" s="107" t="str">
        <f>IF(B3308&lt;&gt;"",IF(OR(O3308=0,O3308=999),"",SUMIFS($E$2:E3308,$A$2:A3308,A3308)-SUMIFS($F$2:F3308,$A$2:A3308,A3308)),"")</f>
        <v/>
      </c>
      <c r="I3308" s="109" t="str">
        <f t="shared" si="155"/>
        <v/>
      </c>
      <c r="J3308" s="113"/>
      <c r="K3308" s="90"/>
      <c r="L3308" s="73"/>
      <c r="M3308" s="69" t="str">
        <f>IF(C3308&lt;&gt;"",DailyLog!$S$3,"")</f>
        <v/>
      </c>
      <c r="N3308" s="56" t="str">
        <f t="shared" si="154"/>
        <v/>
      </c>
      <c r="O3308" s="53" t="str">
        <f>IF($B3308&lt;&gt;"",IF(ISNUMBER(_xlfn.XMATCH($B3308,Language!$A$6:$E$6)),0,IF(ISNUMBER(_xlfn.XMATCH($B3308,Language!$A$29:$E$29)),'Lista de Prestatarios'!$B$3,VLOOKUP(B3308,'Lista de Prestatarios'!$A$2:$B$500,2,FALSE))),"")</f>
        <v/>
      </c>
      <c r="P3308" s="58" t="str">
        <f>IF(B3308&lt;&gt;"",IF(OR(D3308&gt;0,G3308&gt;0),COUNTIF($B$2:B3308,B3308),COUNTIFS($B$2:B3308,B3308,$E$2:E3308,"&gt;0")),"")</f>
        <v/>
      </c>
    </row>
    <row r="3309" spans="1:16" x14ac:dyDescent="0.35">
      <c r="A3309" s="51" t="str">
        <f t="shared" si="153"/>
        <v/>
      </c>
      <c r="B3309" s="99"/>
      <c r="C3309" s="4"/>
      <c r="D3309" s="14"/>
      <c r="E3309" s="14"/>
      <c r="F3309" s="14"/>
      <c r="G3309" s="82"/>
      <c r="H3309" s="107" t="str">
        <f>IF(B3309&lt;&gt;"",IF(OR(O3309=0,O3309=999),"",SUMIFS($E$2:E3309,$A$2:A3309,A3309)-SUMIFS($F$2:F3309,$A$2:A3309,A3309)),"")</f>
        <v/>
      </c>
      <c r="I3309" s="109" t="str">
        <f t="shared" si="155"/>
        <v/>
      </c>
      <c r="J3309" s="113"/>
      <c r="K3309" s="90"/>
      <c r="L3309" s="73"/>
      <c r="M3309" s="69" t="str">
        <f>IF(C3309&lt;&gt;"",DailyLog!$S$3,"")</f>
        <v/>
      </c>
      <c r="N3309" s="56" t="str">
        <f t="shared" si="154"/>
        <v/>
      </c>
      <c r="O3309" s="53" t="str">
        <f>IF($B3309&lt;&gt;"",IF(ISNUMBER(_xlfn.XMATCH($B3309,Language!$A$6:$E$6)),0,IF(ISNUMBER(_xlfn.XMATCH($B3309,Language!$A$29:$E$29)),'Lista de Prestatarios'!$B$3,VLOOKUP(B3309,'Lista de Prestatarios'!$A$2:$B$500,2,FALSE))),"")</f>
        <v/>
      </c>
      <c r="P3309" s="58" t="str">
        <f>IF(B3309&lt;&gt;"",IF(OR(D3309&gt;0,G3309&gt;0),COUNTIF($B$2:B3309,B3309),COUNTIFS($B$2:B3309,B3309,$E$2:E3309,"&gt;0")),"")</f>
        <v/>
      </c>
    </row>
    <row r="3310" spans="1:16" x14ac:dyDescent="0.35">
      <c r="A3310" s="51" t="str">
        <f t="shared" si="153"/>
        <v/>
      </c>
      <c r="B3310" s="99"/>
      <c r="C3310" s="4"/>
      <c r="D3310" s="14"/>
      <c r="E3310" s="14"/>
      <c r="F3310" s="14"/>
      <c r="G3310" s="82"/>
      <c r="H3310" s="107" t="str">
        <f>IF(B3310&lt;&gt;"",IF(OR(O3310=0,O3310=999),"",SUMIFS($E$2:E3310,$A$2:A3310,A3310)-SUMIFS($F$2:F3310,$A$2:A3310,A3310)),"")</f>
        <v/>
      </c>
      <c r="I3310" s="109" t="str">
        <f t="shared" si="155"/>
        <v/>
      </c>
      <c r="J3310" s="113"/>
      <c r="K3310" s="90"/>
      <c r="L3310" s="73"/>
      <c r="M3310" s="69" t="str">
        <f>IF(C3310&lt;&gt;"",DailyLog!$S$3,"")</f>
        <v/>
      </c>
      <c r="N3310" s="56" t="str">
        <f t="shared" si="154"/>
        <v/>
      </c>
      <c r="O3310" s="53" t="str">
        <f>IF($B3310&lt;&gt;"",IF(ISNUMBER(_xlfn.XMATCH($B3310,Language!$A$6:$E$6)),0,IF(ISNUMBER(_xlfn.XMATCH($B3310,Language!$A$29:$E$29)),'Lista de Prestatarios'!$B$3,VLOOKUP(B3310,'Lista de Prestatarios'!$A$2:$B$500,2,FALSE))),"")</f>
        <v/>
      </c>
      <c r="P3310" s="58" t="str">
        <f>IF(B3310&lt;&gt;"",IF(OR(D3310&gt;0,G3310&gt;0),COUNTIF($B$2:B3310,B3310),COUNTIFS($B$2:B3310,B3310,$E$2:E3310,"&gt;0")),"")</f>
        <v/>
      </c>
    </row>
    <row r="3311" spans="1:16" x14ac:dyDescent="0.35">
      <c r="A3311" s="51" t="str">
        <f t="shared" si="153"/>
        <v/>
      </c>
      <c r="B3311" s="99"/>
      <c r="C3311" s="4"/>
      <c r="D3311" s="14"/>
      <c r="E3311" s="14"/>
      <c r="F3311" s="14"/>
      <c r="G3311" s="82"/>
      <c r="H3311" s="107" t="str">
        <f>IF(B3311&lt;&gt;"",IF(OR(O3311=0,O3311=999),"",SUMIFS($E$2:E3311,$A$2:A3311,A3311)-SUMIFS($F$2:F3311,$A$2:A3311,A3311)),"")</f>
        <v/>
      </c>
      <c r="I3311" s="109" t="str">
        <f t="shared" si="155"/>
        <v/>
      </c>
      <c r="J3311" s="113"/>
      <c r="K3311" s="90"/>
      <c r="L3311" s="73"/>
      <c r="M3311" s="69" t="str">
        <f>IF(C3311&lt;&gt;"",DailyLog!$S$3,"")</f>
        <v/>
      </c>
      <c r="N3311" s="56" t="str">
        <f t="shared" si="154"/>
        <v/>
      </c>
      <c r="O3311" s="53" t="str">
        <f>IF($B3311&lt;&gt;"",IF(ISNUMBER(_xlfn.XMATCH($B3311,Language!$A$6:$E$6)),0,IF(ISNUMBER(_xlfn.XMATCH($B3311,Language!$A$29:$E$29)),'Lista de Prestatarios'!$B$3,VLOOKUP(B3311,'Lista de Prestatarios'!$A$2:$B$500,2,FALSE))),"")</f>
        <v/>
      </c>
      <c r="P3311" s="58" t="str">
        <f>IF(B3311&lt;&gt;"",IF(OR(D3311&gt;0,G3311&gt;0),COUNTIF($B$2:B3311,B3311),COUNTIFS($B$2:B3311,B3311,$E$2:E3311,"&gt;0")),"")</f>
        <v/>
      </c>
    </row>
    <row r="3312" spans="1:16" x14ac:dyDescent="0.35">
      <c r="A3312" s="51" t="str">
        <f t="shared" si="153"/>
        <v/>
      </c>
      <c r="B3312" s="99"/>
      <c r="C3312" s="4"/>
      <c r="D3312" s="14"/>
      <c r="E3312" s="14"/>
      <c r="F3312" s="14"/>
      <c r="G3312" s="82"/>
      <c r="H3312" s="107" t="str">
        <f>IF(B3312&lt;&gt;"",IF(OR(O3312=0,O3312=999),"",SUMIFS($E$2:E3312,$A$2:A3312,A3312)-SUMIFS($F$2:F3312,$A$2:A3312,A3312)),"")</f>
        <v/>
      </c>
      <c r="I3312" s="109" t="str">
        <f t="shared" si="155"/>
        <v/>
      </c>
      <c r="J3312" s="113"/>
      <c r="K3312" s="90"/>
      <c r="L3312" s="73"/>
      <c r="M3312" s="69" t="str">
        <f>IF(C3312&lt;&gt;"",DailyLog!$S$3,"")</f>
        <v/>
      </c>
      <c r="N3312" s="56" t="str">
        <f t="shared" si="154"/>
        <v/>
      </c>
      <c r="O3312" s="53" t="str">
        <f>IF($B3312&lt;&gt;"",IF(ISNUMBER(_xlfn.XMATCH($B3312,Language!$A$6:$E$6)),0,IF(ISNUMBER(_xlfn.XMATCH($B3312,Language!$A$29:$E$29)),'Lista de Prestatarios'!$B$3,VLOOKUP(B3312,'Lista de Prestatarios'!$A$2:$B$500,2,FALSE))),"")</f>
        <v/>
      </c>
      <c r="P3312" s="58" t="str">
        <f>IF(B3312&lt;&gt;"",IF(OR(D3312&gt;0,G3312&gt;0),COUNTIF($B$2:B3312,B3312),COUNTIFS($B$2:B3312,B3312,$E$2:E3312,"&gt;0")),"")</f>
        <v/>
      </c>
    </row>
    <row r="3313" spans="1:16" x14ac:dyDescent="0.35">
      <c r="A3313" s="51" t="str">
        <f t="shared" si="153"/>
        <v/>
      </c>
      <c r="B3313" s="99"/>
      <c r="C3313" s="4"/>
      <c r="D3313" s="14"/>
      <c r="E3313" s="14"/>
      <c r="F3313" s="14"/>
      <c r="G3313" s="82"/>
      <c r="H3313" s="107" t="str">
        <f>IF(B3313&lt;&gt;"",IF(OR(O3313=0,O3313=999),"",SUMIFS($E$2:E3313,$A$2:A3313,A3313)-SUMIFS($F$2:F3313,$A$2:A3313,A3313)),"")</f>
        <v/>
      </c>
      <c r="I3313" s="109" t="str">
        <f t="shared" si="155"/>
        <v/>
      </c>
      <c r="J3313" s="113"/>
      <c r="K3313" s="90"/>
      <c r="L3313" s="73"/>
      <c r="M3313" s="69" t="str">
        <f>IF(C3313&lt;&gt;"",DailyLog!$S$3,"")</f>
        <v/>
      </c>
      <c r="N3313" s="56" t="str">
        <f t="shared" si="154"/>
        <v/>
      </c>
      <c r="O3313" s="53" t="str">
        <f>IF($B3313&lt;&gt;"",IF(ISNUMBER(_xlfn.XMATCH($B3313,Language!$A$6:$E$6)),0,IF(ISNUMBER(_xlfn.XMATCH($B3313,Language!$A$29:$E$29)),'Lista de Prestatarios'!$B$3,VLOOKUP(B3313,'Lista de Prestatarios'!$A$2:$B$500,2,FALSE))),"")</f>
        <v/>
      </c>
      <c r="P3313" s="58" t="str">
        <f>IF(B3313&lt;&gt;"",IF(OR(D3313&gt;0,G3313&gt;0),COUNTIF($B$2:B3313,B3313),COUNTIFS($B$2:B3313,B3313,$E$2:E3313,"&gt;0")),"")</f>
        <v/>
      </c>
    </row>
    <row r="3314" spans="1:16" x14ac:dyDescent="0.35">
      <c r="A3314" s="51" t="str">
        <f t="shared" si="153"/>
        <v/>
      </c>
      <c r="B3314" s="99"/>
      <c r="C3314" s="4"/>
      <c r="D3314" s="14"/>
      <c r="E3314" s="14"/>
      <c r="F3314" s="14"/>
      <c r="G3314" s="82"/>
      <c r="H3314" s="107" t="str">
        <f>IF(B3314&lt;&gt;"",IF(OR(O3314=0,O3314=999),"",SUMIFS($E$2:E3314,$A$2:A3314,A3314)-SUMIFS($F$2:F3314,$A$2:A3314,A3314)),"")</f>
        <v/>
      </c>
      <c r="I3314" s="109" t="str">
        <f t="shared" si="155"/>
        <v/>
      </c>
      <c r="J3314" s="113"/>
      <c r="K3314" s="90"/>
      <c r="L3314" s="73"/>
      <c r="M3314" s="69" t="str">
        <f>IF(C3314&lt;&gt;"",DailyLog!$S$3,"")</f>
        <v/>
      </c>
      <c r="N3314" s="56" t="str">
        <f t="shared" si="154"/>
        <v/>
      </c>
      <c r="O3314" s="53" t="str">
        <f>IF($B3314&lt;&gt;"",IF(ISNUMBER(_xlfn.XMATCH($B3314,Language!$A$6:$E$6)),0,IF(ISNUMBER(_xlfn.XMATCH($B3314,Language!$A$29:$E$29)),'Lista de Prestatarios'!$B$3,VLOOKUP(B3314,'Lista de Prestatarios'!$A$2:$B$500,2,FALSE))),"")</f>
        <v/>
      </c>
      <c r="P3314" s="58" t="str">
        <f>IF(B3314&lt;&gt;"",IF(OR(D3314&gt;0,G3314&gt;0),COUNTIF($B$2:B3314,B3314),COUNTIFS($B$2:B3314,B3314,$E$2:E3314,"&gt;0")),"")</f>
        <v/>
      </c>
    </row>
    <row r="3315" spans="1:16" x14ac:dyDescent="0.35">
      <c r="A3315" s="51" t="str">
        <f t="shared" si="153"/>
        <v/>
      </c>
      <c r="B3315" s="99"/>
      <c r="C3315" s="4"/>
      <c r="D3315" s="14"/>
      <c r="E3315" s="14"/>
      <c r="F3315" s="14"/>
      <c r="G3315" s="82"/>
      <c r="H3315" s="107" t="str">
        <f>IF(B3315&lt;&gt;"",IF(OR(O3315=0,O3315=999),"",SUMIFS($E$2:E3315,$A$2:A3315,A3315)-SUMIFS($F$2:F3315,$A$2:A3315,A3315)),"")</f>
        <v/>
      </c>
      <c r="I3315" s="109" t="str">
        <f t="shared" si="155"/>
        <v/>
      </c>
      <c r="J3315" s="113"/>
      <c r="K3315" s="90"/>
      <c r="L3315" s="73"/>
      <c r="M3315" s="69" t="str">
        <f>IF(C3315&lt;&gt;"",DailyLog!$S$3,"")</f>
        <v/>
      </c>
      <c r="N3315" s="56" t="str">
        <f t="shared" si="154"/>
        <v/>
      </c>
      <c r="O3315" s="53" t="str">
        <f>IF($B3315&lt;&gt;"",IF(ISNUMBER(_xlfn.XMATCH($B3315,Language!$A$6:$E$6)),0,IF(ISNUMBER(_xlfn.XMATCH($B3315,Language!$A$29:$E$29)),'Lista de Prestatarios'!$B$3,VLOOKUP(B3315,'Lista de Prestatarios'!$A$2:$B$500,2,FALSE))),"")</f>
        <v/>
      </c>
      <c r="P3315" s="58" t="str">
        <f>IF(B3315&lt;&gt;"",IF(OR(D3315&gt;0,G3315&gt;0),COUNTIF($B$2:B3315,B3315),COUNTIFS($B$2:B3315,B3315,$E$2:E3315,"&gt;0")),"")</f>
        <v/>
      </c>
    </row>
    <row r="3316" spans="1:16" x14ac:dyDescent="0.35">
      <c r="A3316" s="51" t="str">
        <f t="shared" si="153"/>
        <v/>
      </c>
      <c r="B3316" s="99"/>
      <c r="C3316" s="4"/>
      <c r="D3316" s="14"/>
      <c r="E3316" s="14"/>
      <c r="F3316" s="14"/>
      <c r="G3316" s="82"/>
      <c r="H3316" s="107" t="str">
        <f>IF(B3316&lt;&gt;"",IF(OR(O3316=0,O3316=999),"",SUMIFS($E$2:E3316,$A$2:A3316,A3316)-SUMIFS($F$2:F3316,$A$2:A3316,A3316)),"")</f>
        <v/>
      </c>
      <c r="I3316" s="109" t="str">
        <f t="shared" si="155"/>
        <v/>
      </c>
      <c r="J3316" s="113"/>
      <c r="K3316" s="90"/>
      <c r="L3316" s="73"/>
      <c r="M3316" s="69" t="str">
        <f>IF(C3316&lt;&gt;"",DailyLog!$S$3,"")</f>
        <v/>
      </c>
      <c r="N3316" s="56" t="str">
        <f t="shared" si="154"/>
        <v/>
      </c>
      <c r="O3316" s="53" t="str">
        <f>IF($B3316&lt;&gt;"",IF(ISNUMBER(_xlfn.XMATCH($B3316,Language!$A$6:$E$6)),0,IF(ISNUMBER(_xlfn.XMATCH($B3316,Language!$A$29:$E$29)),'Lista de Prestatarios'!$B$3,VLOOKUP(B3316,'Lista de Prestatarios'!$A$2:$B$500,2,FALSE))),"")</f>
        <v/>
      </c>
      <c r="P3316" s="58" t="str">
        <f>IF(B3316&lt;&gt;"",IF(OR(D3316&gt;0,G3316&gt;0),COUNTIF($B$2:B3316,B3316),COUNTIFS($B$2:B3316,B3316,$E$2:E3316,"&gt;0")),"")</f>
        <v/>
      </c>
    </row>
    <row r="3317" spans="1:16" x14ac:dyDescent="0.35">
      <c r="A3317" s="51" t="str">
        <f t="shared" si="153"/>
        <v/>
      </c>
      <c r="B3317" s="99"/>
      <c r="C3317" s="4"/>
      <c r="D3317" s="14"/>
      <c r="E3317" s="14"/>
      <c r="F3317" s="14"/>
      <c r="G3317" s="82"/>
      <c r="H3317" s="107" t="str">
        <f>IF(B3317&lt;&gt;"",IF(OR(O3317=0,O3317=999),"",SUMIFS($E$2:E3317,$A$2:A3317,A3317)-SUMIFS($F$2:F3317,$A$2:A3317,A3317)),"")</f>
        <v/>
      </c>
      <c r="I3317" s="109" t="str">
        <f t="shared" si="155"/>
        <v/>
      </c>
      <c r="J3317" s="113"/>
      <c r="K3317" s="90"/>
      <c r="L3317" s="73"/>
      <c r="M3317" s="69" t="str">
        <f>IF(C3317&lt;&gt;"",DailyLog!$S$3,"")</f>
        <v/>
      </c>
      <c r="N3317" s="56" t="str">
        <f t="shared" si="154"/>
        <v/>
      </c>
      <c r="O3317" s="53" t="str">
        <f>IF($B3317&lt;&gt;"",IF(ISNUMBER(_xlfn.XMATCH($B3317,Language!$A$6:$E$6)),0,IF(ISNUMBER(_xlfn.XMATCH($B3317,Language!$A$29:$E$29)),'Lista de Prestatarios'!$B$3,VLOOKUP(B3317,'Lista de Prestatarios'!$A$2:$B$500,2,FALSE))),"")</f>
        <v/>
      </c>
      <c r="P3317" s="58" t="str">
        <f>IF(B3317&lt;&gt;"",IF(OR(D3317&gt;0,G3317&gt;0),COUNTIF($B$2:B3317,B3317),COUNTIFS($B$2:B3317,B3317,$E$2:E3317,"&gt;0")),"")</f>
        <v/>
      </c>
    </row>
    <row r="3318" spans="1:16" x14ac:dyDescent="0.35">
      <c r="A3318" s="51" t="str">
        <f t="shared" si="153"/>
        <v/>
      </c>
      <c r="B3318" s="99"/>
      <c r="C3318" s="4"/>
      <c r="D3318" s="14"/>
      <c r="E3318" s="14"/>
      <c r="F3318" s="14"/>
      <c r="G3318" s="82"/>
      <c r="H3318" s="107" t="str">
        <f>IF(B3318&lt;&gt;"",IF(OR(O3318=0,O3318=999),"",SUMIFS($E$2:E3318,$A$2:A3318,A3318)-SUMIFS($F$2:F3318,$A$2:A3318,A3318)),"")</f>
        <v/>
      </c>
      <c r="I3318" s="109" t="str">
        <f t="shared" si="155"/>
        <v/>
      </c>
      <c r="J3318" s="113"/>
      <c r="K3318" s="90"/>
      <c r="L3318" s="73"/>
      <c r="M3318" s="69" t="str">
        <f>IF(C3318&lt;&gt;"",DailyLog!$S$3,"")</f>
        <v/>
      </c>
      <c r="N3318" s="56" t="str">
        <f t="shared" si="154"/>
        <v/>
      </c>
      <c r="O3318" s="53" t="str">
        <f>IF($B3318&lt;&gt;"",IF(ISNUMBER(_xlfn.XMATCH($B3318,Language!$A$6:$E$6)),0,IF(ISNUMBER(_xlfn.XMATCH($B3318,Language!$A$29:$E$29)),'Lista de Prestatarios'!$B$3,VLOOKUP(B3318,'Lista de Prestatarios'!$A$2:$B$500,2,FALSE))),"")</f>
        <v/>
      </c>
      <c r="P3318" s="58" t="str">
        <f>IF(B3318&lt;&gt;"",IF(OR(D3318&gt;0,G3318&gt;0),COUNTIF($B$2:B3318,B3318),COUNTIFS($B$2:B3318,B3318,$E$2:E3318,"&gt;0")),"")</f>
        <v/>
      </c>
    </row>
    <row r="3319" spans="1:16" x14ac:dyDescent="0.35">
      <c r="A3319" s="51" t="str">
        <f t="shared" si="153"/>
        <v/>
      </c>
      <c r="B3319" s="99"/>
      <c r="C3319" s="4"/>
      <c r="D3319" s="14"/>
      <c r="E3319" s="14"/>
      <c r="F3319" s="14"/>
      <c r="G3319" s="82"/>
      <c r="H3319" s="107" t="str">
        <f>IF(B3319&lt;&gt;"",IF(OR(O3319=0,O3319=999),"",SUMIFS($E$2:E3319,$A$2:A3319,A3319)-SUMIFS($F$2:F3319,$A$2:A3319,A3319)),"")</f>
        <v/>
      </c>
      <c r="I3319" s="109" t="str">
        <f t="shared" si="155"/>
        <v/>
      </c>
      <c r="J3319" s="113"/>
      <c r="K3319" s="90"/>
      <c r="L3319" s="73"/>
      <c r="M3319" s="69" t="str">
        <f>IF(C3319&lt;&gt;"",DailyLog!$S$3,"")</f>
        <v/>
      </c>
      <c r="N3319" s="56" t="str">
        <f t="shared" si="154"/>
        <v/>
      </c>
      <c r="O3319" s="53" t="str">
        <f>IF($B3319&lt;&gt;"",IF(ISNUMBER(_xlfn.XMATCH($B3319,Language!$A$6:$E$6)),0,IF(ISNUMBER(_xlfn.XMATCH($B3319,Language!$A$29:$E$29)),'Lista de Prestatarios'!$B$3,VLOOKUP(B3319,'Lista de Prestatarios'!$A$2:$B$500,2,FALSE))),"")</f>
        <v/>
      </c>
      <c r="P3319" s="58" t="str">
        <f>IF(B3319&lt;&gt;"",IF(OR(D3319&gt;0,G3319&gt;0),COUNTIF($B$2:B3319,B3319),COUNTIFS($B$2:B3319,B3319,$E$2:E3319,"&gt;0")),"")</f>
        <v/>
      </c>
    </row>
    <row r="3320" spans="1:16" x14ac:dyDescent="0.35">
      <c r="A3320" s="51" t="str">
        <f t="shared" si="153"/>
        <v/>
      </c>
      <c r="B3320" s="99"/>
      <c r="C3320" s="4"/>
      <c r="D3320" s="14"/>
      <c r="E3320" s="14"/>
      <c r="F3320" s="14"/>
      <c r="G3320" s="82"/>
      <c r="H3320" s="107" t="str">
        <f>IF(B3320&lt;&gt;"",IF(OR(O3320=0,O3320=999),"",SUMIFS($E$2:E3320,$A$2:A3320,A3320)-SUMIFS($F$2:F3320,$A$2:A3320,A3320)),"")</f>
        <v/>
      </c>
      <c r="I3320" s="109" t="str">
        <f t="shared" si="155"/>
        <v/>
      </c>
      <c r="J3320" s="113"/>
      <c r="K3320" s="90"/>
      <c r="L3320" s="73"/>
      <c r="M3320" s="69" t="str">
        <f>IF(C3320&lt;&gt;"",DailyLog!$S$3,"")</f>
        <v/>
      </c>
      <c r="N3320" s="56" t="str">
        <f t="shared" si="154"/>
        <v/>
      </c>
      <c r="O3320" s="53" t="str">
        <f>IF($B3320&lt;&gt;"",IF(ISNUMBER(_xlfn.XMATCH($B3320,Language!$A$6:$E$6)),0,IF(ISNUMBER(_xlfn.XMATCH($B3320,Language!$A$29:$E$29)),'Lista de Prestatarios'!$B$3,VLOOKUP(B3320,'Lista de Prestatarios'!$A$2:$B$500,2,FALSE))),"")</f>
        <v/>
      </c>
      <c r="P3320" s="58" t="str">
        <f>IF(B3320&lt;&gt;"",IF(OR(D3320&gt;0,G3320&gt;0),COUNTIF($B$2:B3320,B3320),COUNTIFS($B$2:B3320,B3320,$E$2:E3320,"&gt;0")),"")</f>
        <v/>
      </c>
    </row>
    <row r="3321" spans="1:16" x14ac:dyDescent="0.35">
      <c r="A3321" s="51" t="str">
        <f t="shared" si="153"/>
        <v/>
      </c>
      <c r="B3321" s="99"/>
      <c r="C3321" s="4"/>
      <c r="D3321" s="14"/>
      <c r="E3321" s="14"/>
      <c r="F3321" s="14"/>
      <c r="G3321" s="82"/>
      <c r="H3321" s="107" t="str">
        <f>IF(B3321&lt;&gt;"",IF(OR(O3321=0,O3321=999),"",SUMIFS($E$2:E3321,$A$2:A3321,A3321)-SUMIFS($F$2:F3321,$A$2:A3321,A3321)),"")</f>
        <v/>
      </c>
      <c r="I3321" s="109" t="str">
        <f t="shared" si="155"/>
        <v/>
      </c>
      <c r="J3321" s="113"/>
      <c r="K3321" s="90"/>
      <c r="L3321" s="73"/>
      <c r="M3321" s="69" t="str">
        <f>IF(C3321&lt;&gt;"",DailyLog!$S$3,"")</f>
        <v/>
      </c>
      <c r="N3321" s="56" t="str">
        <f t="shared" si="154"/>
        <v/>
      </c>
      <c r="O3321" s="53" t="str">
        <f>IF($B3321&lt;&gt;"",IF(ISNUMBER(_xlfn.XMATCH($B3321,Language!$A$6:$E$6)),0,IF(ISNUMBER(_xlfn.XMATCH($B3321,Language!$A$29:$E$29)),'Lista de Prestatarios'!$B$3,VLOOKUP(B3321,'Lista de Prestatarios'!$A$2:$B$500,2,FALSE))),"")</f>
        <v/>
      </c>
      <c r="P3321" s="58" t="str">
        <f>IF(B3321&lt;&gt;"",IF(OR(D3321&gt;0,G3321&gt;0),COUNTIF($B$2:B3321,B3321),COUNTIFS($B$2:B3321,B3321,$E$2:E3321,"&gt;0")),"")</f>
        <v/>
      </c>
    </row>
    <row r="3322" spans="1:16" x14ac:dyDescent="0.35">
      <c r="A3322" s="51" t="str">
        <f t="shared" si="153"/>
        <v/>
      </c>
      <c r="B3322" s="99"/>
      <c r="C3322" s="4"/>
      <c r="D3322" s="14"/>
      <c r="E3322" s="14"/>
      <c r="F3322" s="14"/>
      <c r="G3322" s="82"/>
      <c r="H3322" s="107" t="str">
        <f>IF(B3322&lt;&gt;"",IF(OR(O3322=0,O3322=999),"",SUMIFS($E$2:E3322,$A$2:A3322,A3322)-SUMIFS($F$2:F3322,$A$2:A3322,A3322)),"")</f>
        <v/>
      </c>
      <c r="I3322" s="109" t="str">
        <f t="shared" si="155"/>
        <v/>
      </c>
      <c r="J3322" s="113"/>
      <c r="K3322" s="90"/>
      <c r="L3322" s="73"/>
      <c r="M3322" s="69" t="str">
        <f>IF(C3322&lt;&gt;"",DailyLog!$S$3,"")</f>
        <v/>
      </c>
      <c r="N3322" s="56" t="str">
        <f t="shared" si="154"/>
        <v/>
      </c>
      <c r="O3322" s="53" t="str">
        <f>IF($B3322&lt;&gt;"",IF(ISNUMBER(_xlfn.XMATCH($B3322,Language!$A$6:$E$6)),0,IF(ISNUMBER(_xlfn.XMATCH($B3322,Language!$A$29:$E$29)),'Lista de Prestatarios'!$B$3,VLOOKUP(B3322,'Lista de Prestatarios'!$A$2:$B$500,2,FALSE))),"")</f>
        <v/>
      </c>
      <c r="P3322" s="58" t="str">
        <f>IF(B3322&lt;&gt;"",IF(OR(D3322&gt;0,G3322&gt;0),COUNTIF($B$2:B3322,B3322),COUNTIFS($B$2:B3322,B3322,$E$2:E3322,"&gt;0")),"")</f>
        <v/>
      </c>
    </row>
    <row r="3323" spans="1:16" x14ac:dyDescent="0.35">
      <c r="A3323" s="51" t="str">
        <f t="shared" si="153"/>
        <v/>
      </c>
      <c r="B3323" s="99"/>
      <c r="C3323" s="4"/>
      <c r="D3323" s="14"/>
      <c r="E3323" s="14"/>
      <c r="F3323" s="14"/>
      <c r="G3323" s="82"/>
      <c r="H3323" s="107" t="str">
        <f>IF(B3323&lt;&gt;"",IF(OR(O3323=0,O3323=999),"",SUMIFS($E$2:E3323,$A$2:A3323,A3323)-SUMIFS($F$2:F3323,$A$2:A3323,A3323)),"")</f>
        <v/>
      </c>
      <c r="I3323" s="109" t="str">
        <f t="shared" si="155"/>
        <v/>
      </c>
      <c r="J3323" s="113"/>
      <c r="K3323" s="90"/>
      <c r="L3323" s="73"/>
      <c r="M3323" s="69" t="str">
        <f>IF(C3323&lt;&gt;"",DailyLog!$S$3,"")</f>
        <v/>
      </c>
      <c r="N3323" s="56" t="str">
        <f t="shared" si="154"/>
        <v/>
      </c>
      <c r="O3323" s="53" t="str">
        <f>IF($B3323&lt;&gt;"",IF(ISNUMBER(_xlfn.XMATCH($B3323,Language!$A$6:$E$6)),0,IF(ISNUMBER(_xlfn.XMATCH($B3323,Language!$A$29:$E$29)),'Lista de Prestatarios'!$B$3,VLOOKUP(B3323,'Lista de Prestatarios'!$A$2:$B$500,2,FALSE))),"")</f>
        <v/>
      </c>
      <c r="P3323" s="58" t="str">
        <f>IF(B3323&lt;&gt;"",IF(OR(D3323&gt;0,G3323&gt;0),COUNTIF($B$2:B3323,B3323),COUNTIFS($B$2:B3323,B3323,$E$2:E3323,"&gt;0")),"")</f>
        <v/>
      </c>
    </row>
    <row r="3324" spans="1:16" x14ac:dyDescent="0.35">
      <c r="A3324" s="51" t="str">
        <f t="shared" si="153"/>
        <v/>
      </c>
      <c r="B3324" s="99"/>
      <c r="C3324" s="4"/>
      <c r="D3324" s="14"/>
      <c r="E3324" s="14"/>
      <c r="F3324" s="14"/>
      <c r="G3324" s="82"/>
      <c r="H3324" s="107" t="str">
        <f>IF(B3324&lt;&gt;"",IF(OR(O3324=0,O3324=999),"",SUMIFS($E$2:E3324,$A$2:A3324,A3324)-SUMIFS($F$2:F3324,$A$2:A3324,A3324)),"")</f>
        <v/>
      </c>
      <c r="I3324" s="109" t="str">
        <f t="shared" si="155"/>
        <v/>
      </c>
      <c r="J3324" s="113"/>
      <c r="K3324" s="90"/>
      <c r="L3324" s="73"/>
      <c r="M3324" s="69" t="str">
        <f>IF(C3324&lt;&gt;"",DailyLog!$S$3,"")</f>
        <v/>
      </c>
      <c r="N3324" s="56" t="str">
        <f t="shared" si="154"/>
        <v/>
      </c>
      <c r="O3324" s="53" t="str">
        <f>IF($B3324&lt;&gt;"",IF(ISNUMBER(_xlfn.XMATCH($B3324,Language!$A$6:$E$6)),0,IF(ISNUMBER(_xlfn.XMATCH($B3324,Language!$A$29:$E$29)),'Lista de Prestatarios'!$B$3,VLOOKUP(B3324,'Lista de Prestatarios'!$A$2:$B$500,2,FALSE))),"")</f>
        <v/>
      </c>
      <c r="P3324" s="58" t="str">
        <f>IF(B3324&lt;&gt;"",IF(OR(D3324&gt;0,G3324&gt;0),COUNTIF($B$2:B3324,B3324),COUNTIFS($B$2:B3324,B3324,$E$2:E3324,"&gt;0")),"")</f>
        <v/>
      </c>
    </row>
    <row r="3325" spans="1:16" x14ac:dyDescent="0.35">
      <c r="A3325" s="51" t="str">
        <f t="shared" si="153"/>
        <v/>
      </c>
      <c r="B3325" s="99"/>
      <c r="C3325" s="4"/>
      <c r="D3325" s="14"/>
      <c r="E3325" s="14"/>
      <c r="F3325" s="14"/>
      <c r="G3325" s="82"/>
      <c r="H3325" s="107" t="str">
        <f>IF(B3325&lt;&gt;"",IF(OR(O3325=0,O3325=999),"",SUMIFS($E$2:E3325,$A$2:A3325,A3325)-SUMIFS($F$2:F3325,$A$2:A3325,A3325)),"")</f>
        <v/>
      </c>
      <c r="I3325" s="109" t="str">
        <f t="shared" si="155"/>
        <v/>
      </c>
      <c r="J3325" s="113"/>
      <c r="K3325" s="90"/>
      <c r="L3325" s="73"/>
      <c r="M3325" s="69" t="str">
        <f>IF(C3325&lt;&gt;"",DailyLog!$S$3,"")</f>
        <v/>
      </c>
      <c r="N3325" s="56" t="str">
        <f t="shared" si="154"/>
        <v/>
      </c>
      <c r="O3325" s="53" t="str">
        <f>IF($B3325&lt;&gt;"",IF(ISNUMBER(_xlfn.XMATCH($B3325,Language!$A$6:$E$6)),0,IF(ISNUMBER(_xlfn.XMATCH($B3325,Language!$A$29:$E$29)),'Lista de Prestatarios'!$B$3,VLOOKUP(B3325,'Lista de Prestatarios'!$A$2:$B$500,2,FALSE))),"")</f>
        <v/>
      </c>
      <c r="P3325" s="58" t="str">
        <f>IF(B3325&lt;&gt;"",IF(OR(D3325&gt;0,G3325&gt;0),COUNTIF($B$2:B3325,B3325),COUNTIFS($B$2:B3325,B3325,$E$2:E3325,"&gt;0")),"")</f>
        <v/>
      </c>
    </row>
    <row r="3326" spans="1:16" x14ac:dyDescent="0.35">
      <c r="A3326" s="51" t="str">
        <f t="shared" si="153"/>
        <v/>
      </c>
      <c r="B3326" s="99"/>
      <c r="C3326" s="4"/>
      <c r="D3326" s="14"/>
      <c r="E3326" s="14"/>
      <c r="F3326" s="14"/>
      <c r="G3326" s="82"/>
      <c r="H3326" s="107" t="str">
        <f>IF(B3326&lt;&gt;"",IF(OR(O3326=0,O3326=999),"",SUMIFS($E$2:E3326,$A$2:A3326,A3326)-SUMIFS($F$2:F3326,$A$2:A3326,A3326)),"")</f>
        <v/>
      </c>
      <c r="I3326" s="109" t="str">
        <f t="shared" si="155"/>
        <v/>
      </c>
      <c r="J3326" s="113"/>
      <c r="K3326" s="90"/>
      <c r="L3326" s="73"/>
      <c r="M3326" s="69" t="str">
        <f>IF(C3326&lt;&gt;"",DailyLog!$S$3,"")</f>
        <v/>
      </c>
      <c r="N3326" s="56" t="str">
        <f t="shared" si="154"/>
        <v/>
      </c>
      <c r="O3326" s="53" t="str">
        <f>IF($B3326&lt;&gt;"",IF(ISNUMBER(_xlfn.XMATCH($B3326,Language!$A$6:$E$6)),0,IF(ISNUMBER(_xlfn.XMATCH($B3326,Language!$A$29:$E$29)),'Lista de Prestatarios'!$B$3,VLOOKUP(B3326,'Lista de Prestatarios'!$A$2:$B$500,2,FALSE))),"")</f>
        <v/>
      </c>
      <c r="P3326" s="58" t="str">
        <f>IF(B3326&lt;&gt;"",IF(OR(D3326&gt;0,G3326&gt;0),COUNTIF($B$2:B3326,B3326),COUNTIFS($B$2:B3326,B3326,$E$2:E3326,"&gt;0")),"")</f>
        <v/>
      </c>
    </row>
    <row r="3327" spans="1:16" x14ac:dyDescent="0.35">
      <c r="A3327" s="51" t="str">
        <f t="shared" si="153"/>
        <v/>
      </c>
      <c r="B3327" s="99"/>
      <c r="C3327" s="4"/>
      <c r="D3327" s="14"/>
      <c r="E3327" s="14"/>
      <c r="F3327" s="14"/>
      <c r="G3327" s="82"/>
      <c r="H3327" s="107" t="str">
        <f>IF(B3327&lt;&gt;"",IF(OR(O3327=0,O3327=999),"",SUMIFS($E$2:E3327,$A$2:A3327,A3327)-SUMIFS($F$2:F3327,$A$2:A3327,A3327)),"")</f>
        <v/>
      </c>
      <c r="I3327" s="109" t="str">
        <f t="shared" si="155"/>
        <v/>
      </c>
      <c r="J3327" s="113"/>
      <c r="K3327" s="90"/>
      <c r="L3327" s="73"/>
      <c r="M3327" s="69" t="str">
        <f>IF(C3327&lt;&gt;"",DailyLog!$S$3,"")</f>
        <v/>
      </c>
      <c r="N3327" s="56" t="str">
        <f t="shared" si="154"/>
        <v/>
      </c>
      <c r="O3327" s="53" t="str">
        <f>IF($B3327&lt;&gt;"",IF(ISNUMBER(_xlfn.XMATCH($B3327,Language!$A$6:$E$6)),0,IF(ISNUMBER(_xlfn.XMATCH($B3327,Language!$A$29:$E$29)),'Lista de Prestatarios'!$B$3,VLOOKUP(B3327,'Lista de Prestatarios'!$A$2:$B$500,2,FALSE))),"")</f>
        <v/>
      </c>
      <c r="P3327" s="58" t="str">
        <f>IF(B3327&lt;&gt;"",IF(OR(D3327&gt;0,G3327&gt;0),COUNTIF($B$2:B3327,B3327),COUNTIFS($B$2:B3327,B3327,$E$2:E3327,"&gt;0")),"")</f>
        <v/>
      </c>
    </row>
    <row r="3328" spans="1:16" x14ac:dyDescent="0.35">
      <c r="A3328" s="51" t="str">
        <f t="shared" si="153"/>
        <v/>
      </c>
      <c r="B3328" s="99"/>
      <c r="C3328" s="4"/>
      <c r="D3328" s="14"/>
      <c r="E3328" s="14"/>
      <c r="F3328" s="14"/>
      <c r="G3328" s="82"/>
      <c r="H3328" s="107" t="str">
        <f>IF(B3328&lt;&gt;"",IF(OR(O3328=0,O3328=999),"",SUMIFS($E$2:E3328,$A$2:A3328,A3328)-SUMIFS($F$2:F3328,$A$2:A3328,A3328)),"")</f>
        <v/>
      </c>
      <c r="I3328" s="109" t="str">
        <f t="shared" si="155"/>
        <v/>
      </c>
      <c r="J3328" s="113"/>
      <c r="K3328" s="90"/>
      <c r="L3328" s="73"/>
      <c r="M3328" s="69" t="str">
        <f>IF(C3328&lt;&gt;"",DailyLog!$S$3,"")</f>
        <v/>
      </c>
      <c r="N3328" s="56" t="str">
        <f t="shared" si="154"/>
        <v/>
      </c>
      <c r="O3328" s="53" t="str">
        <f>IF($B3328&lt;&gt;"",IF(ISNUMBER(_xlfn.XMATCH($B3328,Language!$A$6:$E$6)),0,IF(ISNUMBER(_xlfn.XMATCH($B3328,Language!$A$29:$E$29)),'Lista de Prestatarios'!$B$3,VLOOKUP(B3328,'Lista de Prestatarios'!$A$2:$B$500,2,FALSE))),"")</f>
        <v/>
      </c>
      <c r="P3328" s="58" t="str">
        <f>IF(B3328&lt;&gt;"",IF(OR(D3328&gt;0,G3328&gt;0),COUNTIF($B$2:B3328,B3328),COUNTIFS($B$2:B3328,B3328,$E$2:E3328,"&gt;0")),"")</f>
        <v/>
      </c>
    </row>
    <row r="3329" spans="1:16" x14ac:dyDescent="0.35">
      <c r="A3329" s="51" t="str">
        <f t="shared" si="153"/>
        <v/>
      </c>
      <c r="B3329" s="99"/>
      <c r="C3329" s="4"/>
      <c r="D3329" s="14"/>
      <c r="E3329" s="14"/>
      <c r="F3329" s="14"/>
      <c r="G3329" s="82"/>
      <c r="H3329" s="107" t="str">
        <f>IF(B3329&lt;&gt;"",IF(OR(O3329=0,O3329=999),"",SUMIFS($E$2:E3329,$A$2:A3329,A3329)-SUMIFS($F$2:F3329,$A$2:A3329,A3329)),"")</f>
        <v/>
      </c>
      <c r="I3329" s="109" t="str">
        <f t="shared" si="155"/>
        <v/>
      </c>
      <c r="J3329" s="113"/>
      <c r="K3329" s="90"/>
      <c r="L3329" s="73"/>
      <c r="M3329" s="69" t="str">
        <f>IF(C3329&lt;&gt;"",DailyLog!$S$3,"")</f>
        <v/>
      </c>
      <c r="N3329" s="56" t="str">
        <f t="shared" si="154"/>
        <v/>
      </c>
      <c r="O3329" s="53" t="str">
        <f>IF($B3329&lt;&gt;"",IF(ISNUMBER(_xlfn.XMATCH($B3329,Language!$A$6:$E$6)),0,IF(ISNUMBER(_xlfn.XMATCH($B3329,Language!$A$29:$E$29)),'Lista de Prestatarios'!$B$3,VLOOKUP(B3329,'Lista de Prestatarios'!$A$2:$B$500,2,FALSE))),"")</f>
        <v/>
      </c>
      <c r="P3329" s="58" t="str">
        <f>IF(B3329&lt;&gt;"",IF(OR(D3329&gt;0,G3329&gt;0),COUNTIF($B$2:B3329,B3329),COUNTIFS($B$2:B3329,B3329,$E$2:E3329,"&gt;0")),"")</f>
        <v/>
      </c>
    </row>
    <row r="3330" spans="1:16" x14ac:dyDescent="0.35">
      <c r="A3330" s="51" t="str">
        <f t="shared" ref="A3330:A3393" si="156">IF(B3330&lt;&gt;"",O3330&amp;"."&amp;P3330,"")</f>
        <v/>
      </c>
      <c r="B3330" s="99"/>
      <c r="C3330" s="4"/>
      <c r="D3330" s="14"/>
      <c r="E3330" s="14"/>
      <c r="F3330" s="14"/>
      <c r="G3330" s="82"/>
      <c r="H3330" s="107" t="str">
        <f>IF(B3330&lt;&gt;"",IF(OR(O3330=0,O3330=999),"",SUMIFS($E$2:E3330,$A$2:A3330,A3330)-SUMIFS($F$2:F3330,$A$2:A3330,A3330)),"")</f>
        <v/>
      </c>
      <c r="I3330" s="109" t="str">
        <f t="shared" si="155"/>
        <v/>
      </c>
      <c r="J3330" s="113"/>
      <c r="K3330" s="90"/>
      <c r="L3330" s="73"/>
      <c r="M3330" s="69" t="str">
        <f>IF(C3330&lt;&gt;"",DailyLog!$S$3,"")</f>
        <v/>
      </c>
      <c r="N3330" s="56" t="str">
        <f t="shared" ref="N3330:N3393" si="157">IF(B3330&lt;&gt;"",COUNT(D3330:G3330),"")</f>
        <v/>
      </c>
      <c r="O3330" s="53" t="str">
        <f>IF($B3330&lt;&gt;"",IF(ISNUMBER(_xlfn.XMATCH($B3330,Language!$A$6:$E$6)),0,IF(ISNUMBER(_xlfn.XMATCH($B3330,Language!$A$29:$E$29)),'Lista de Prestatarios'!$B$3,VLOOKUP(B3330,'Lista de Prestatarios'!$A$2:$B$500,2,FALSE))),"")</f>
        <v/>
      </c>
      <c r="P3330" s="58" t="str">
        <f>IF(B3330&lt;&gt;"",IF(OR(D3330&gt;0,G3330&gt;0),COUNTIF($B$2:B3330,B3330),COUNTIFS($B$2:B3330,B3330,$E$2:E3330,"&gt;0")),"")</f>
        <v/>
      </c>
    </row>
    <row r="3331" spans="1:16" x14ac:dyDescent="0.35">
      <c r="A3331" s="51" t="str">
        <f t="shared" si="156"/>
        <v/>
      </c>
      <c r="B3331" s="99"/>
      <c r="C3331" s="4"/>
      <c r="D3331" s="14"/>
      <c r="E3331" s="14"/>
      <c r="F3331" s="14"/>
      <c r="G3331" s="82"/>
      <c r="H3331" s="107" t="str">
        <f>IF(B3331&lt;&gt;"",IF(OR(O3331=0,O3331=999),"",SUMIFS($E$2:E3331,$A$2:A3331,A3331)-SUMIFS($F$2:F3331,$A$2:A3331,A3331)),"")</f>
        <v/>
      </c>
      <c r="I3331" s="109" t="str">
        <f t="shared" si="155"/>
        <v/>
      </c>
      <c r="J3331" s="113"/>
      <c r="K3331" s="90"/>
      <c r="L3331" s="73"/>
      <c r="M3331" s="69" t="str">
        <f>IF(C3331&lt;&gt;"",DailyLog!$S$3,"")</f>
        <v/>
      </c>
      <c r="N3331" s="56" t="str">
        <f t="shared" si="157"/>
        <v/>
      </c>
      <c r="O3331" s="53" t="str">
        <f>IF($B3331&lt;&gt;"",IF(ISNUMBER(_xlfn.XMATCH($B3331,Language!$A$6:$E$6)),0,IF(ISNUMBER(_xlfn.XMATCH($B3331,Language!$A$29:$E$29)),'Lista de Prestatarios'!$B$3,VLOOKUP(B3331,'Lista de Prestatarios'!$A$2:$B$500,2,FALSE))),"")</f>
        <v/>
      </c>
      <c r="P3331" s="58" t="str">
        <f>IF(B3331&lt;&gt;"",IF(OR(D3331&gt;0,G3331&gt;0),COUNTIF($B$2:B3331,B3331),COUNTIFS($B$2:B3331,B3331,$E$2:E3331,"&gt;0")),"")</f>
        <v/>
      </c>
    </row>
    <row r="3332" spans="1:16" x14ac:dyDescent="0.35">
      <c r="A3332" s="51" t="str">
        <f t="shared" si="156"/>
        <v/>
      </c>
      <c r="B3332" s="99"/>
      <c r="C3332" s="4"/>
      <c r="D3332" s="14"/>
      <c r="E3332" s="14"/>
      <c r="F3332" s="14"/>
      <c r="G3332" s="82"/>
      <c r="H3332" s="107" t="str">
        <f>IF(B3332&lt;&gt;"",IF(OR(O3332=0,O3332=999),"",SUMIFS($E$2:E3332,$A$2:A3332,A3332)-SUMIFS($F$2:F3332,$A$2:A3332,A3332)),"")</f>
        <v/>
      </c>
      <c r="I3332" s="109" t="str">
        <f t="shared" ref="I3332:I3395" si="158">IF(B3332&lt;&gt;"",I3331+D3332-E3332+F3332-G3332,"")</f>
        <v/>
      </c>
      <c r="J3332" s="113"/>
      <c r="K3332" s="90"/>
      <c r="L3332" s="73"/>
      <c r="M3332" s="69" t="str">
        <f>IF(C3332&lt;&gt;"",DailyLog!$S$3,"")</f>
        <v/>
      </c>
      <c r="N3332" s="56" t="str">
        <f t="shared" si="157"/>
        <v/>
      </c>
      <c r="O3332" s="53" t="str">
        <f>IF($B3332&lt;&gt;"",IF(ISNUMBER(_xlfn.XMATCH($B3332,Language!$A$6:$E$6)),0,IF(ISNUMBER(_xlfn.XMATCH($B3332,Language!$A$29:$E$29)),'Lista de Prestatarios'!$B$3,VLOOKUP(B3332,'Lista de Prestatarios'!$A$2:$B$500,2,FALSE))),"")</f>
        <v/>
      </c>
      <c r="P3332" s="58" t="str">
        <f>IF(B3332&lt;&gt;"",IF(OR(D3332&gt;0,G3332&gt;0),COUNTIF($B$2:B3332,B3332),COUNTIFS($B$2:B3332,B3332,$E$2:E3332,"&gt;0")),"")</f>
        <v/>
      </c>
    </row>
    <row r="3333" spans="1:16" x14ac:dyDescent="0.35">
      <c r="A3333" s="51" t="str">
        <f t="shared" si="156"/>
        <v/>
      </c>
      <c r="B3333" s="99"/>
      <c r="C3333" s="4"/>
      <c r="D3333" s="14"/>
      <c r="E3333" s="14"/>
      <c r="F3333" s="14"/>
      <c r="G3333" s="82"/>
      <c r="H3333" s="107" t="str">
        <f>IF(B3333&lt;&gt;"",IF(OR(O3333=0,O3333=999),"",SUMIFS($E$2:E3333,$A$2:A3333,A3333)-SUMIFS($F$2:F3333,$A$2:A3333,A3333)),"")</f>
        <v/>
      </c>
      <c r="I3333" s="109" t="str">
        <f t="shared" si="158"/>
        <v/>
      </c>
      <c r="J3333" s="113"/>
      <c r="K3333" s="90"/>
      <c r="L3333" s="73"/>
      <c r="M3333" s="69" t="str">
        <f>IF(C3333&lt;&gt;"",DailyLog!$S$3,"")</f>
        <v/>
      </c>
      <c r="N3333" s="56" t="str">
        <f t="shared" si="157"/>
        <v/>
      </c>
      <c r="O3333" s="53" t="str">
        <f>IF($B3333&lt;&gt;"",IF(ISNUMBER(_xlfn.XMATCH($B3333,Language!$A$6:$E$6)),0,IF(ISNUMBER(_xlfn.XMATCH($B3333,Language!$A$29:$E$29)),'Lista de Prestatarios'!$B$3,VLOOKUP(B3333,'Lista de Prestatarios'!$A$2:$B$500,2,FALSE))),"")</f>
        <v/>
      </c>
      <c r="P3333" s="58" t="str">
        <f>IF(B3333&lt;&gt;"",IF(OR(D3333&gt;0,G3333&gt;0),COUNTIF($B$2:B3333,B3333),COUNTIFS($B$2:B3333,B3333,$E$2:E3333,"&gt;0")),"")</f>
        <v/>
      </c>
    </row>
    <row r="3334" spans="1:16" x14ac:dyDescent="0.35">
      <c r="A3334" s="51" t="str">
        <f t="shared" si="156"/>
        <v/>
      </c>
      <c r="B3334" s="99"/>
      <c r="C3334" s="4"/>
      <c r="D3334" s="14"/>
      <c r="E3334" s="14"/>
      <c r="F3334" s="14"/>
      <c r="G3334" s="82"/>
      <c r="H3334" s="107" t="str">
        <f>IF(B3334&lt;&gt;"",IF(OR(O3334=0,O3334=999),"",SUMIFS($E$2:E3334,$A$2:A3334,A3334)-SUMIFS($F$2:F3334,$A$2:A3334,A3334)),"")</f>
        <v/>
      </c>
      <c r="I3334" s="109" t="str">
        <f t="shared" si="158"/>
        <v/>
      </c>
      <c r="J3334" s="113"/>
      <c r="K3334" s="90"/>
      <c r="L3334" s="73"/>
      <c r="M3334" s="69" t="str">
        <f>IF(C3334&lt;&gt;"",DailyLog!$S$3,"")</f>
        <v/>
      </c>
      <c r="N3334" s="56" t="str">
        <f t="shared" si="157"/>
        <v/>
      </c>
      <c r="O3334" s="53" t="str">
        <f>IF($B3334&lt;&gt;"",IF(ISNUMBER(_xlfn.XMATCH($B3334,Language!$A$6:$E$6)),0,IF(ISNUMBER(_xlfn.XMATCH($B3334,Language!$A$29:$E$29)),'Lista de Prestatarios'!$B$3,VLOOKUP(B3334,'Lista de Prestatarios'!$A$2:$B$500,2,FALSE))),"")</f>
        <v/>
      </c>
      <c r="P3334" s="58" t="str">
        <f>IF(B3334&lt;&gt;"",IF(OR(D3334&gt;0,G3334&gt;0),COUNTIF($B$2:B3334,B3334),COUNTIFS($B$2:B3334,B3334,$E$2:E3334,"&gt;0")),"")</f>
        <v/>
      </c>
    </row>
    <row r="3335" spans="1:16" x14ac:dyDescent="0.35">
      <c r="A3335" s="51" t="str">
        <f t="shared" si="156"/>
        <v/>
      </c>
      <c r="B3335" s="99"/>
      <c r="C3335" s="4"/>
      <c r="D3335" s="14"/>
      <c r="E3335" s="14"/>
      <c r="F3335" s="14"/>
      <c r="G3335" s="82"/>
      <c r="H3335" s="107" t="str">
        <f>IF(B3335&lt;&gt;"",IF(OR(O3335=0,O3335=999),"",SUMIFS($E$2:E3335,$A$2:A3335,A3335)-SUMIFS($F$2:F3335,$A$2:A3335,A3335)),"")</f>
        <v/>
      </c>
      <c r="I3335" s="109" t="str">
        <f t="shared" si="158"/>
        <v/>
      </c>
      <c r="J3335" s="113"/>
      <c r="K3335" s="90"/>
      <c r="L3335" s="73"/>
      <c r="M3335" s="69" t="str">
        <f>IF(C3335&lt;&gt;"",DailyLog!$S$3,"")</f>
        <v/>
      </c>
      <c r="N3335" s="56" t="str">
        <f t="shared" si="157"/>
        <v/>
      </c>
      <c r="O3335" s="53" t="str">
        <f>IF($B3335&lt;&gt;"",IF(ISNUMBER(_xlfn.XMATCH($B3335,Language!$A$6:$E$6)),0,IF(ISNUMBER(_xlfn.XMATCH($B3335,Language!$A$29:$E$29)),'Lista de Prestatarios'!$B$3,VLOOKUP(B3335,'Lista de Prestatarios'!$A$2:$B$500,2,FALSE))),"")</f>
        <v/>
      </c>
      <c r="P3335" s="58" t="str">
        <f>IF(B3335&lt;&gt;"",IF(OR(D3335&gt;0,G3335&gt;0),COUNTIF($B$2:B3335,B3335),COUNTIFS($B$2:B3335,B3335,$E$2:E3335,"&gt;0")),"")</f>
        <v/>
      </c>
    </row>
    <row r="3336" spans="1:16" x14ac:dyDescent="0.35">
      <c r="A3336" s="51" t="str">
        <f t="shared" si="156"/>
        <v/>
      </c>
      <c r="B3336" s="99"/>
      <c r="C3336" s="4"/>
      <c r="D3336" s="14"/>
      <c r="E3336" s="14"/>
      <c r="F3336" s="14"/>
      <c r="G3336" s="82"/>
      <c r="H3336" s="107" t="str">
        <f>IF(B3336&lt;&gt;"",IF(OR(O3336=0,O3336=999),"",SUMIFS($E$2:E3336,$A$2:A3336,A3336)-SUMIFS($F$2:F3336,$A$2:A3336,A3336)),"")</f>
        <v/>
      </c>
      <c r="I3336" s="109" t="str">
        <f t="shared" si="158"/>
        <v/>
      </c>
      <c r="J3336" s="113"/>
      <c r="K3336" s="90"/>
      <c r="L3336" s="73"/>
      <c r="M3336" s="69" t="str">
        <f>IF(C3336&lt;&gt;"",DailyLog!$S$3,"")</f>
        <v/>
      </c>
      <c r="N3336" s="56" t="str">
        <f t="shared" si="157"/>
        <v/>
      </c>
      <c r="O3336" s="53" t="str">
        <f>IF($B3336&lt;&gt;"",IF(ISNUMBER(_xlfn.XMATCH($B3336,Language!$A$6:$E$6)),0,IF(ISNUMBER(_xlfn.XMATCH($B3336,Language!$A$29:$E$29)),'Lista de Prestatarios'!$B$3,VLOOKUP(B3336,'Lista de Prestatarios'!$A$2:$B$500,2,FALSE))),"")</f>
        <v/>
      </c>
      <c r="P3336" s="58" t="str">
        <f>IF(B3336&lt;&gt;"",IF(OR(D3336&gt;0,G3336&gt;0),COUNTIF($B$2:B3336,B3336),COUNTIFS($B$2:B3336,B3336,$E$2:E3336,"&gt;0")),"")</f>
        <v/>
      </c>
    </row>
    <row r="3337" spans="1:16" x14ac:dyDescent="0.35">
      <c r="A3337" s="51" t="str">
        <f t="shared" si="156"/>
        <v/>
      </c>
      <c r="B3337" s="99"/>
      <c r="C3337" s="4"/>
      <c r="D3337" s="14"/>
      <c r="E3337" s="14"/>
      <c r="F3337" s="14"/>
      <c r="G3337" s="82"/>
      <c r="H3337" s="107" t="str">
        <f>IF(B3337&lt;&gt;"",IF(OR(O3337=0,O3337=999),"",SUMIFS($E$2:E3337,$A$2:A3337,A3337)-SUMIFS($F$2:F3337,$A$2:A3337,A3337)),"")</f>
        <v/>
      </c>
      <c r="I3337" s="109" t="str">
        <f t="shared" si="158"/>
        <v/>
      </c>
      <c r="J3337" s="113"/>
      <c r="K3337" s="90"/>
      <c r="L3337" s="73"/>
      <c r="M3337" s="69" t="str">
        <f>IF(C3337&lt;&gt;"",DailyLog!$S$3,"")</f>
        <v/>
      </c>
      <c r="N3337" s="56" t="str">
        <f t="shared" si="157"/>
        <v/>
      </c>
      <c r="O3337" s="53" t="str">
        <f>IF($B3337&lt;&gt;"",IF(ISNUMBER(_xlfn.XMATCH($B3337,Language!$A$6:$E$6)),0,IF(ISNUMBER(_xlfn.XMATCH($B3337,Language!$A$29:$E$29)),'Lista de Prestatarios'!$B$3,VLOOKUP(B3337,'Lista de Prestatarios'!$A$2:$B$500,2,FALSE))),"")</f>
        <v/>
      </c>
      <c r="P3337" s="58" t="str">
        <f>IF(B3337&lt;&gt;"",IF(OR(D3337&gt;0,G3337&gt;0),COUNTIF($B$2:B3337,B3337),COUNTIFS($B$2:B3337,B3337,$E$2:E3337,"&gt;0")),"")</f>
        <v/>
      </c>
    </row>
    <row r="3338" spans="1:16" x14ac:dyDescent="0.35">
      <c r="A3338" s="51" t="str">
        <f t="shared" si="156"/>
        <v/>
      </c>
      <c r="B3338" s="99"/>
      <c r="C3338" s="4"/>
      <c r="D3338" s="14"/>
      <c r="E3338" s="14"/>
      <c r="F3338" s="14"/>
      <c r="G3338" s="82"/>
      <c r="H3338" s="107" t="str">
        <f>IF(B3338&lt;&gt;"",IF(OR(O3338=0,O3338=999),"",SUMIFS($E$2:E3338,$A$2:A3338,A3338)-SUMIFS($F$2:F3338,$A$2:A3338,A3338)),"")</f>
        <v/>
      </c>
      <c r="I3338" s="109" t="str">
        <f t="shared" si="158"/>
        <v/>
      </c>
      <c r="J3338" s="113"/>
      <c r="K3338" s="90"/>
      <c r="L3338" s="73"/>
      <c r="M3338" s="69" t="str">
        <f>IF(C3338&lt;&gt;"",DailyLog!$S$3,"")</f>
        <v/>
      </c>
      <c r="N3338" s="56" t="str">
        <f t="shared" si="157"/>
        <v/>
      </c>
      <c r="O3338" s="53" t="str">
        <f>IF($B3338&lt;&gt;"",IF(ISNUMBER(_xlfn.XMATCH($B3338,Language!$A$6:$E$6)),0,IF(ISNUMBER(_xlfn.XMATCH($B3338,Language!$A$29:$E$29)),'Lista de Prestatarios'!$B$3,VLOOKUP(B3338,'Lista de Prestatarios'!$A$2:$B$500,2,FALSE))),"")</f>
        <v/>
      </c>
      <c r="P3338" s="58" t="str">
        <f>IF(B3338&lt;&gt;"",IF(OR(D3338&gt;0,G3338&gt;0),COUNTIF($B$2:B3338,B3338),COUNTIFS($B$2:B3338,B3338,$E$2:E3338,"&gt;0")),"")</f>
        <v/>
      </c>
    </row>
    <row r="3339" spans="1:16" x14ac:dyDescent="0.35">
      <c r="A3339" s="51" t="str">
        <f t="shared" si="156"/>
        <v/>
      </c>
      <c r="B3339" s="99"/>
      <c r="C3339" s="4"/>
      <c r="D3339" s="14"/>
      <c r="E3339" s="14"/>
      <c r="F3339" s="14"/>
      <c r="G3339" s="82"/>
      <c r="H3339" s="107" t="str">
        <f>IF(B3339&lt;&gt;"",IF(OR(O3339=0,O3339=999),"",SUMIFS($E$2:E3339,$A$2:A3339,A3339)-SUMIFS($F$2:F3339,$A$2:A3339,A3339)),"")</f>
        <v/>
      </c>
      <c r="I3339" s="109" t="str">
        <f t="shared" si="158"/>
        <v/>
      </c>
      <c r="J3339" s="113"/>
      <c r="K3339" s="90"/>
      <c r="L3339" s="73"/>
      <c r="M3339" s="69" t="str">
        <f>IF(C3339&lt;&gt;"",DailyLog!$S$3,"")</f>
        <v/>
      </c>
      <c r="N3339" s="56" t="str">
        <f t="shared" si="157"/>
        <v/>
      </c>
      <c r="O3339" s="53" t="str">
        <f>IF($B3339&lt;&gt;"",IF(ISNUMBER(_xlfn.XMATCH($B3339,Language!$A$6:$E$6)),0,IF(ISNUMBER(_xlfn.XMATCH($B3339,Language!$A$29:$E$29)),'Lista de Prestatarios'!$B$3,VLOOKUP(B3339,'Lista de Prestatarios'!$A$2:$B$500,2,FALSE))),"")</f>
        <v/>
      </c>
      <c r="P3339" s="58" t="str">
        <f>IF(B3339&lt;&gt;"",IF(OR(D3339&gt;0,G3339&gt;0),COUNTIF($B$2:B3339,B3339),COUNTIFS($B$2:B3339,B3339,$E$2:E3339,"&gt;0")),"")</f>
        <v/>
      </c>
    </row>
    <row r="3340" spans="1:16" x14ac:dyDescent="0.35">
      <c r="A3340" s="51" t="str">
        <f t="shared" si="156"/>
        <v/>
      </c>
      <c r="B3340" s="99"/>
      <c r="C3340" s="4"/>
      <c r="D3340" s="14"/>
      <c r="E3340" s="14"/>
      <c r="F3340" s="14"/>
      <c r="G3340" s="82"/>
      <c r="H3340" s="107" t="str">
        <f>IF(B3340&lt;&gt;"",IF(OR(O3340=0,O3340=999),"",SUMIFS($E$2:E3340,$A$2:A3340,A3340)-SUMIFS($F$2:F3340,$A$2:A3340,A3340)),"")</f>
        <v/>
      </c>
      <c r="I3340" s="109" t="str">
        <f t="shared" si="158"/>
        <v/>
      </c>
      <c r="J3340" s="113"/>
      <c r="K3340" s="90"/>
      <c r="L3340" s="73"/>
      <c r="M3340" s="69" t="str">
        <f>IF(C3340&lt;&gt;"",DailyLog!$S$3,"")</f>
        <v/>
      </c>
      <c r="N3340" s="56" t="str">
        <f t="shared" si="157"/>
        <v/>
      </c>
      <c r="O3340" s="53" t="str">
        <f>IF($B3340&lt;&gt;"",IF(ISNUMBER(_xlfn.XMATCH($B3340,Language!$A$6:$E$6)),0,IF(ISNUMBER(_xlfn.XMATCH($B3340,Language!$A$29:$E$29)),'Lista de Prestatarios'!$B$3,VLOOKUP(B3340,'Lista de Prestatarios'!$A$2:$B$500,2,FALSE))),"")</f>
        <v/>
      </c>
      <c r="P3340" s="58" t="str">
        <f>IF(B3340&lt;&gt;"",IF(OR(D3340&gt;0,G3340&gt;0),COUNTIF($B$2:B3340,B3340),COUNTIFS($B$2:B3340,B3340,$E$2:E3340,"&gt;0")),"")</f>
        <v/>
      </c>
    </row>
    <row r="3341" spans="1:16" x14ac:dyDescent="0.35">
      <c r="A3341" s="51" t="str">
        <f t="shared" si="156"/>
        <v/>
      </c>
      <c r="B3341" s="99"/>
      <c r="C3341" s="4"/>
      <c r="D3341" s="14"/>
      <c r="E3341" s="14"/>
      <c r="F3341" s="14"/>
      <c r="G3341" s="82"/>
      <c r="H3341" s="107" t="str">
        <f>IF(B3341&lt;&gt;"",IF(OR(O3341=0,O3341=999),"",SUMIFS($E$2:E3341,$A$2:A3341,A3341)-SUMIFS($F$2:F3341,$A$2:A3341,A3341)),"")</f>
        <v/>
      </c>
      <c r="I3341" s="109" t="str">
        <f t="shared" si="158"/>
        <v/>
      </c>
      <c r="J3341" s="113"/>
      <c r="K3341" s="90"/>
      <c r="L3341" s="73"/>
      <c r="M3341" s="69" t="str">
        <f>IF(C3341&lt;&gt;"",DailyLog!$S$3,"")</f>
        <v/>
      </c>
      <c r="N3341" s="56" t="str">
        <f t="shared" si="157"/>
        <v/>
      </c>
      <c r="O3341" s="53" t="str">
        <f>IF($B3341&lt;&gt;"",IF(ISNUMBER(_xlfn.XMATCH($B3341,Language!$A$6:$E$6)),0,IF(ISNUMBER(_xlfn.XMATCH($B3341,Language!$A$29:$E$29)),'Lista de Prestatarios'!$B$3,VLOOKUP(B3341,'Lista de Prestatarios'!$A$2:$B$500,2,FALSE))),"")</f>
        <v/>
      </c>
      <c r="P3341" s="58" t="str">
        <f>IF(B3341&lt;&gt;"",IF(OR(D3341&gt;0,G3341&gt;0),COUNTIF($B$2:B3341,B3341),COUNTIFS($B$2:B3341,B3341,$E$2:E3341,"&gt;0")),"")</f>
        <v/>
      </c>
    </row>
    <row r="3342" spans="1:16" x14ac:dyDescent="0.35">
      <c r="A3342" s="51" t="str">
        <f t="shared" si="156"/>
        <v/>
      </c>
      <c r="B3342" s="99"/>
      <c r="C3342" s="4"/>
      <c r="D3342" s="14"/>
      <c r="E3342" s="14"/>
      <c r="F3342" s="14"/>
      <c r="G3342" s="82"/>
      <c r="H3342" s="107" t="str">
        <f>IF(B3342&lt;&gt;"",IF(OR(O3342=0,O3342=999),"",SUMIFS($E$2:E3342,$A$2:A3342,A3342)-SUMIFS($F$2:F3342,$A$2:A3342,A3342)),"")</f>
        <v/>
      </c>
      <c r="I3342" s="109" t="str">
        <f t="shared" si="158"/>
        <v/>
      </c>
      <c r="J3342" s="113"/>
      <c r="K3342" s="90"/>
      <c r="L3342" s="73"/>
      <c r="M3342" s="69" t="str">
        <f>IF(C3342&lt;&gt;"",DailyLog!$S$3,"")</f>
        <v/>
      </c>
      <c r="N3342" s="56" t="str">
        <f t="shared" si="157"/>
        <v/>
      </c>
      <c r="O3342" s="53" t="str">
        <f>IF($B3342&lt;&gt;"",IF(ISNUMBER(_xlfn.XMATCH($B3342,Language!$A$6:$E$6)),0,IF(ISNUMBER(_xlfn.XMATCH($B3342,Language!$A$29:$E$29)),'Lista de Prestatarios'!$B$3,VLOOKUP(B3342,'Lista de Prestatarios'!$A$2:$B$500,2,FALSE))),"")</f>
        <v/>
      </c>
      <c r="P3342" s="58" t="str">
        <f>IF(B3342&lt;&gt;"",IF(OR(D3342&gt;0,G3342&gt;0),COUNTIF($B$2:B3342,B3342),COUNTIFS($B$2:B3342,B3342,$E$2:E3342,"&gt;0")),"")</f>
        <v/>
      </c>
    </row>
    <row r="3343" spans="1:16" x14ac:dyDescent="0.35">
      <c r="A3343" s="51" t="str">
        <f t="shared" si="156"/>
        <v/>
      </c>
      <c r="B3343" s="99"/>
      <c r="C3343" s="4"/>
      <c r="D3343" s="14"/>
      <c r="E3343" s="14"/>
      <c r="F3343" s="14"/>
      <c r="G3343" s="82"/>
      <c r="H3343" s="107" t="str">
        <f>IF(B3343&lt;&gt;"",IF(OR(O3343=0,O3343=999),"",SUMIFS($E$2:E3343,$A$2:A3343,A3343)-SUMIFS($F$2:F3343,$A$2:A3343,A3343)),"")</f>
        <v/>
      </c>
      <c r="I3343" s="109" t="str">
        <f t="shared" si="158"/>
        <v/>
      </c>
      <c r="J3343" s="113"/>
      <c r="K3343" s="90"/>
      <c r="L3343" s="73"/>
      <c r="M3343" s="69" t="str">
        <f>IF(C3343&lt;&gt;"",DailyLog!$S$3,"")</f>
        <v/>
      </c>
      <c r="N3343" s="56" t="str">
        <f t="shared" si="157"/>
        <v/>
      </c>
      <c r="O3343" s="53" t="str">
        <f>IF($B3343&lt;&gt;"",IF(ISNUMBER(_xlfn.XMATCH($B3343,Language!$A$6:$E$6)),0,IF(ISNUMBER(_xlfn.XMATCH($B3343,Language!$A$29:$E$29)),'Lista de Prestatarios'!$B$3,VLOOKUP(B3343,'Lista de Prestatarios'!$A$2:$B$500,2,FALSE))),"")</f>
        <v/>
      </c>
      <c r="P3343" s="58" t="str">
        <f>IF(B3343&lt;&gt;"",IF(OR(D3343&gt;0,G3343&gt;0),COUNTIF($B$2:B3343,B3343),COUNTIFS($B$2:B3343,B3343,$E$2:E3343,"&gt;0")),"")</f>
        <v/>
      </c>
    </row>
    <row r="3344" spans="1:16" x14ac:dyDescent="0.35">
      <c r="A3344" s="51" t="str">
        <f t="shared" si="156"/>
        <v/>
      </c>
      <c r="B3344" s="99"/>
      <c r="C3344" s="4"/>
      <c r="D3344" s="14"/>
      <c r="E3344" s="14"/>
      <c r="F3344" s="14"/>
      <c r="G3344" s="82"/>
      <c r="H3344" s="107" t="str">
        <f>IF(B3344&lt;&gt;"",IF(OR(O3344=0,O3344=999),"",SUMIFS($E$2:E3344,$A$2:A3344,A3344)-SUMIFS($F$2:F3344,$A$2:A3344,A3344)),"")</f>
        <v/>
      </c>
      <c r="I3344" s="109" t="str">
        <f t="shared" si="158"/>
        <v/>
      </c>
      <c r="J3344" s="113"/>
      <c r="K3344" s="90"/>
      <c r="L3344" s="73"/>
      <c r="M3344" s="69" t="str">
        <f>IF(C3344&lt;&gt;"",DailyLog!$S$3,"")</f>
        <v/>
      </c>
      <c r="N3344" s="56" t="str">
        <f t="shared" si="157"/>
        <v/>
      </c>
      <c r="O3344" s="53" t="str">
        <f>IF($B3344&lt;&gt;"",IF(ISNUMBER(_xlfn.XMATCH($B3344,Language!$A$6:$E$6)),0,IF(ISNUMBER(_xlfn.XMATCH($B3344,Language!$A$29:$E$29)),'Lista de Prestatarios'!$B$3,VLOOKUP(B3344,'Lista de Prestatarios'!$A$2:$B$500,2,FALSE))),"")</f>
        <v/>
      </c>
      <c r="P3344" s="58" t="str">
        <f>IF(B3344&lt;&gt;"",IF(OR(D3344&gt;0,G3344&gt;0),COUNTIF($B$2:B3344,B3344),COUNTIFS($B$2:B3344,B3344,$E$2:E3344,"&gt;0")),"")</f>
        <v/>
      </c>
    </row>
    <row r="3345" spans="1:16" x14ac:dyDescent="0.35">
      <c r="A3345" s="51" t="str">
        <f t="shared" si="156"/>
        <v/>
      </c>
      <c r="B3345" s="99"/>
      <c r="C3345" s="4"/>
      <c r="D3345" s="14"/>
      <c r="E3345" s="14"/>
      <c r="F3345" s="14"/>
      <c r="G3345" s="82"/>
      <c r="H3345" s="107" t="str">
        <f>IF(B3345&lt;&gt;"",IF(OR(O3345=0,O3345=999),"",SUMIFS($E$2:E3345,$A$2:A3345,A3345)-SUMIFS($F$2:F3345,$A$2:A3345,A3345)),"")</f>
        <v/>
      </c>
      <c r="I3345" s="109" t="str">
        <f t="shared" si="158"/>
        <v/>
      </c>
      <c r="J3345" s="113"/>
      <c r="K3345" s="90"/>
      <c r="L3345" s="73"/>
      <c r="M3345" s="69" t="str">
        <f>IF(C3345&lt;&gt;"",DailyLog!$S$3,"")</f>
        <v/>
      </c>
      <c r="N3345" s="56" t="str">
        <f t="shared" si="157"/>
        <v/>
      </c>
      <c r="O3345" s="53" t="str">
        <f>IF($B3345&lt;&gt;"",IF(ISNUMBER(_xlfn.XMATCH($B3345,Language!$A$6:$E$6)),0,IF(ISNUMBER(_xlfn.XMATCH($B3345,Language!$A$29:$E$29)),'Lista de Prestatarios'!$B$3,VLOOKUP(B3345,'Lista de Prestatarios'!$A$2:$B$500,2,FALSE))),"")</f>
        <v/>
      </c>
      <c r="P3345" s="58" t="str">
        <f>IF(B3345&lt;&gt;"",IF(OR(D3345&gt;0,G3345&gt;0),COUNTIF($B$2:B3345,B3345),COUNTIFS($B$2:B3345,B3345,$E$2:E3345,"&gt;0")),"")</f>
        <v/>
      </c>
    </row>
    <row r="3346" spans="1:16" x14ac:dyDescent="0.35">
      <c r="A3346" s="51" t="str">
        <f t="shared" si="156"/>
        <v/>
      </c>
      <c r="B3346" s="99"/>
      <c r="C3346" s="4"/>
      <c r="D3346" s="14"/>
      <c r="E3346" s="14"/>
      <c r="F3346" s="14"/>
      <c r="G3346" s="82"/>
      <c r="H3346" s="107" t="str">
        <f>IF(B3346&lt;&gt;"",IF(OR(O3346=0,O3346=999),"",SUMIFS($E$2:E3346,$A$2:A3346,A3346)-SUMIFS($F$2:F3346,$A$2:A3346,A3346)),"")</f>
        <v/>
      </c>
      <c r="I3346" s="109" t="str">
        <f t="shared" si="158"/>
        <v/>
      </c>
      <c r="J3346" s="113"/>
      <c r="K3346" s="90"/>
      <c r="L3346" s="73"/>
      <c r="M3346" s="69" t="str">
        <f>IF(C3346&lt;&gt;"",DailyLog!$S$3,"")</f>
        <v/>
      </c>
      <c r="N3346" s="56" t="str">
        <f t="shared" si="157"/>
        <v/>
      </c>
      <c r="O3346" s="53" t="str">
        <f>IF($B3346&lt;&gt;"",IF(ISNUMBER(_xlfn.XMATCH($B3346,Language!$A$6:$E$6)),0,IF(ISNUMBER(_xlfn.XMATCH($B3346,Language!$A$29:$E$29)),'Lista de Prestatarios'!$B$3,VLOOKUP(B3346,'Lista de Prestatarios'!$A$2:$B$500,2,FALSE))),"")</f>
        <v/>
      </c>
      <c r="P3346" s="58" t="str">
        <f>IF(B3346&lt;&gt;"",IF(OR(D3346&gt;0,G3346&gt;0),COUNTIF($B$2:B3346,B3346),COUNTIFS($B$2:B3346,B3346,$E$2:E3346,"&gt;0")),"")</f>
        <v/>
      </c>
    </row>
    <row r="3347" spans="1:16" x14ac:dyDescent="0.35">
      <c r="A3347" s="51" t="str">
        <f t="shared" si="156"/>
        <v/>
      </c>
      <c r="B3347" s="99"/>
      <c r="C3347" s="4"/>
      <c r="D3347" s="14"/>
      <c r="E3347" s="14"/>
      <c r="F3347" s="14"/>
      <c r="G3347" s="82"/>
      <c r="H3347" s="107" t="str">
        <f>IF(B3347&lt;&gt;"",IF(OR(O3347=0,O3347=999),"",SUMIFS($E$2:E3347,$A$2:A3347,A3347)-SUMIFS($F$2:F3347,$A$2:A3347,A3347)),"")</f>
        <v/>
      </c>
      <c r="I3347" s="109" t="str">
        <f t="shared" si="158"/>
        <v/>
      </c>
      <c r="J3347" s="113"/>
      <c r="K3347" s="90"/>
      <c r="L3347" s="73"/>
      <c r="M3347" s="69" t="str">
        <f>IF(C3347&lt;&gt;"",DailyLog!$S$3,"")</f>
        <v/>
      </c>
      <c r="N3347" s="56" t="str">
        <f t="shared" si="157"/>
        <v/>
      </c>
      <c r="O3347" s="53" t="str">
        <f>IF($B3347&lt;&gt;"",IF(ISNUMBER(_xlfn.XMATCH($B3347,Language!$A$6:$E$6)),0,IF(ISNUMBER(_xlfn.XMATCH($B3347,Language!$A$29:$E$29)),'Lista de Prestatarios'!$B$3,VLOOKUP(B3347,'Lista de Prestatarios'!$A$2:$B$500,2,FALSE))),"")</f>
        <v/>
      </c>
      <c r="P3347" s="58" t="str">
        <f>IF(B3347&lt;&gt;"",IF(OR(D3347&gt;0,G3347&gt;0),COUNTIF($B$2:B3347,B3347),COUNTIFS($B$2:B3347,B3347,$E$2:E3347,"&gt;0")),"")</f>
        <v/>
      </c>
    </row>
    <row r="3348" spans="1:16" x14ac:dyDescent="0.35">
      <c r="A3348" s="51" t="str">
        <f t="shared" si="156"/>
        <v/>
      </c>
      <c r="B3348" s="99"/>
      <c r="C3348" s="4"/>
      <c r="D3348" s="14"/>
      <c r="E3348" s="14"/>
      <c r="F3348" s="14"/>
      <c r="G3348" s="82"/>
      <c r="H3348" s="107" t="str">
        <f>IF(B3348&lt;&gt;"",IF(OR(O3348=0,O3348=999),"",SUMIFS($E$2:E3348,$A$2:A3348,A3348)-SUMIFS($F$2:F3348,$A$2:A3348,A3348)),"")</f>
        <v/>
      </c>
      <c r="I3348" s="109" t="str">
        <f t="shared" si="158"/>
        <v/>
      </c>
      <c r="J3348" s="113"/>
      <c r="K3348" s="90"/>
      <c r="L3348" s="73"/>
      <c r="M3348" s="69" t="str">
        <f>IF(C3348&lt;&gt;"",DailyLog!$S$3,"")</f>
        <v/>
      </c>
      <c r="N3348" s="56" t="str">
        <f t="shared" si="157"/>
        <v/>
      </c>
      <c r="O3348" s="53" t="str">
        <f>IF($B3348&lt;&gt;"",IF(ISNUMBER(_xlfn.XMATCH($B3348,Language!$A$6:$E$6)),0,IF(ISNUMBER(_xlfn.XMATCH($B3348,Language!$A$29:$E$29)),'Lista de Prestatarios'!$B$3,VLOOKUP(B3348,'Lista de Prestatarios'!$A$2:$B$500,2,FALSE))),"")</f>
        <v/>
      </c>
      <c r="P3348" s="58" t="str">
        <f>IF(B3348&lt;&gt;"",IF(OR(D3348&gt;0,G3348&gt;0),COUNTIF($B$2:B3348,B3348),COUNTIFS($B$2:B3348,B3348,$E$2:E3348,"&gt;0")),"")</f>
        <v/>
      </c>
    </row>
    <row r="3349" spans="1:16" x14ac:dyDescent="0.35">
      <c r="A3349" s="51" t="str">
        <f t="shared" si="156"/>
        <v/>
      </c>
      <c r="B3349" s="99"/>
      <c r="C3349" s="4"/>
      <c r="D3349" s="14"/>
      <c r="E3349" s="14"/>
      <c r="F3349" s="14"/>
      <c r="G3349" s="82"/>
      <c r="H3349" s="107" t="str">
        <f>IF(B3349&lt;&gt;"",IF(OR(O3349=0,O3349=999),"",SUMIFS($E$2:E3349,$A$2:A3349,A3349)-SUMIFS($F$2:F3349,$A$2:A3349,A3349)),"")</f>
        <v/>
      </c>
      <c r="I3349" s="109" t="str">
        <f t="shared" si="158"/>
        <v/>
      </c>
      <c r="J3349" s="113"/>
      <c r="K3349" s="90"/>
      <c r="L3349" s="73"/>
      <c r="M3349" s="69" t="str">
        <f>IF(C3349&lt;&gt;"",DailyLog!$S$3,"")</f>
        <v/>
      </c>
      <c r="N3349" s="56" t="str">
        <f t="shared" si="157"/>
        <v/>
      </c>
      <c r="O3349" s="53" t="str">
        <f>IF($B3349&lt;&gt;"",IF(ISNUMBER(_xlfn.XMATCH($B3349,Language!$A$6:$E$6)),0,IF(ISNUMBER(_xlfn.XMATCH($B3349,Language!$A$29:$E$29)),'Lista de Prestatarios'!$B$3,VLOOKUP(B3349,'Lista de Prestatarios'!$A$2:$B$500,2,FALSE))),"")</f>
        <v/>
      </c>
      <c r="P3349" s="58" t="str">
        <f>IF(B3349&lt;&gt;"",IF(OR(D3349&gt;0,G3349&gt;0),COUNTIF($B$2:B3349,B3349),COUNTIFS($B$2:B3349,B3349,$E$2:E3349,"&gt;0")),"")</f>
        <v/>
      </c>
    </row>
    <row r="3350" spans="1:16" x14ac:dyDescent="0.35">
      <c r="A3350" s="51" t="str">
        <f t="shared" si="156"/>
        <v/>
      </c>
      <c r="B3350" s="99"/>
      <c r="C3350" s="4"/>
      <c r="D3350" s="14"/>
      <c r="E3350" s="14"/>
      <c r="F3350" s="14"/>
      <c r="G3350" s="82"/>
      <c r="H3350" s="107" t="str">
        <f>IF(B3350&lt;&gt;"",IF(OR(O3350=0,O3350=999),"",SUMIFS($E$2:E3350,$A$2:A3350,A3350)-SUMIFS($F$2:F3350,$A$2:A3350,A3350)),"")</f>
        <v/>
      </c>
      <c r="I3350" s="109" t="str">
        <f t="shared" si="158"/>
        <v/>
      </c>
      <c r="J3350" s="113"/>
      <c r="K3350" s="90"/>
      <c r="L3350" s="73"/>
      <c r="M3350" s="69" t="str">
        <f>IF(C3350&lt;&gt;"",DailyLog!$S$3,"")</f>
        <v/>
      </c>
      <c r="N3350" s="56" t="str">
        <f t="shared" si="157"/>
        <v/>
      </c>
      <c r="O3350" s="53" t="str">
        <f>IF($B3350&lt;&gt;"",IF(ISNUMBER(_xlfn.XMATCH($B3350,Language!$A$6:$E$6)),0,IF(ISNUMBER(_xlfn.XMATCH($B3350,Language!$A$29:$E$29)),'Lista de Prestatarios'!$B$3,VLOOKUP(B3350,'Lista de Prestatarios'!$A$2:$B$500,2,FALSE))),"")</f>
        <v/>
      </c>
      <c r="P3350" s="58" t="str">
        <f>IF(B3350&lt;&gt;"",IF(OR(D3350&gt;0,G3350&gt;0),COUNTIF($B$2:B3350,B3350),COUNTIFS($B$2:B3350,B3350,$E$2:E3350,"&gt;0")),"")</f>
        <v/>
      </c>
    </row>
    <row r="3351" spans="1:16" x14ac:dyDescent="0.35">
      <c r="A3351" s="51" t="str">
        <f t="shared" si="156"/>
        <v/>
      </c>
      <c r="B3351" s="99"/>
      <c r="C3351" s="4"/>
      <c r="D3351" s="14"/>
      <c r="E3351" s="14"/>
      <c r="F3351" s="14"/>
      <c r="G3351" s="82"/>
      <c r="H3351" s="107" t="str">
        <f>IF(B3351&lt;&gt;"",IF(OR(O3351=0,O3351=999),"",SUMIFS($E$2:E3351,$A$2:A3351,A3351)-SUMIFS($F$2:F3351,$A$2:A3351,A3351)),"")</f>
        <v/>
      </c>
      <c r="I3351" s="109" t="str">
        <f t="shared" si="158"/>
        <v/>
      </c>
      <c r="J3351" s="113"/>
      <c r="K3351" s="90"/>
      <c r="L3351" s="73"/>
      <c r="M3351" s="69" t="str">
        <f>IF(C3351&lt;&gt;"",DailyLog!$S$3,"")</f>
        <v/>
      </c>
      <c r="N3351" s="56" t="str">
        <f t="shared" si="157"/>
        <v/>
      </c>
      <c r="O3351" s="53" t="str">
        <f>IF($B3351&lt;&gt;"",IF(ISNUMBER(_xlfn.XMATCH($B3351,Language!$A$6:$E$6)),0,IF(ISNUMBER(_xlfn.XMATCH($B3351,Language!$A$29:$E$29)),'Lista de Prestatarios'!$B$3,VLOOKUP(B3351,'Lista de Prestatarios'!$A$2:$B$500,2,FALSE))),"")</f>
        <v/>
      </c>
      <c r="P3351" s="58" t="str">
        <f>IF(B3351&lt;&gt;"",IF(OR(D3351&gt;0,G3351&gt;0),COUNTIF($B$2:B3351,B3351),COUNTIFS($B$2:B3351,B3351,$E$2:E3351,"&gt;0")),"")</f>
        <v/>
      </c>
    </row>
    <row r="3352" spans="1:16" x14ac:dyDescent="0.35">
      <c r="A3352" s="51" t="str">
        <f t="shared" si="156"/>
        <v/>
      </c>
      <c r="B3352" s="99"/>
      <c r="C3352" s="4"/>
      <c r="D3352" s="14"/>
      <c r="E3352" s="14"/>
      <c r="F3352" s="14"/>
      <c r="G3352" s="82"/>
      <c r="H3352" s="107" t="str">
        <f>IF(B3352&lt;&gt;"",IF(OR(O3352=0,O3352=999),"",SUMIFS($E$2:E3352,$A$2:A3352,A3352)-SUMIFS($F$2:F3352,$A$2:A3352,A3352)),"")</f>
        <v/>
      </c>
      <c r="I3352" s="109" t="str">
        <f t="shared" si="158"/>
        <v/>
      </c>
      <c r="J3352" s="113"/>
      <c r="K3352" s="90"/>
      <c r="L3352" s="73"/>
      <c r="M3352" s="69" t="str">
        <f>IF(C3352&lt;&gt;"",DailyLog!$S$3,"")</f>
        <v/>
      </c>
      <c r="N3352" s="56" t="str">
        <f t="shared" si="157"/>
        <v/>
      </c>
      <c r="O3352" s="53" t="str">
        <f>IF($B3352&lt;&gt;"",IF(ISNUMBER(_xlfn.XMATCH($B3352,Language!$A$6:$E$6)),0,IF(ISNUMBER(_xlfn.XMATCH($B3352,Language!$A$29:$E$29)),'Lista de Prestatarios'!$B$3,VLOOKUP(B3352,'Lista de Prestatarios'!$A$2:$B$500,2,FALSE))),"")</f>
        <v/>
      </c>
      <c r="P3352" s="58" t="str">
        <f>IF(B3352&lt;&gt;"",IF(OR(D3352&gt;0,G3352&gt;0),COUNTIF($B$2:B3352,B3352),COUNTIFS($B$2:B3352,B3352,$E$2:E3352,"&gt;0")),"")</f>
        <v/>
      </c>
    </row>
    <row r="3353" spans="1:16" x14ac:dyDescent="0.35">
      <c r="A3353" s="51" t="str">
        <f t="shared" si="156"/>
        <v/>
      </c>
      <c r="B3353" s="99"/>
      <c r="C3353" s="4"/>
      <c r="D3353" s="14"/>
      <c r="E3353" s="14"/>
      <c r="F3353" s="14"/>
      <c r="G3353" s="82"/>
      <c r="H3353" s="107" t="str">
        <f>IF(B3353&lt;&gt;"",IF(OR(O3353=0,O3353=999),"",SUMIFS($E$2:E3353,$A$2:A3353,A3353)-SUMIFS($F$2:F3353,$A$2:A3353,A3353)),"")</f>
        <v/>
      </c>
      <c r="I3353" s="109" t="str">
        <f t="shared" si="158"/>
        <v/>
      </c>
      <c r="J3353" s="113"/>
      <c r="K3353" s="90"/>
      <c r="L3353" s="73"/>
      <c r="M3353" s="69" t="str">
        <f>IF(C3353&lt;&gt;"",DailyLog!$S$3,"")</f>
        <v/>
      </c>
      <c r="N3353" s="56" t="str">
        <f t="shared" si="157"/>
        <v/>
      </c>
      <c r="O3353" s="53" t="str">
        <f>IF($B3353&lt;&gt;"",IF(ISNUMBER(_xlfn.XMATCH($B3353,Language!$A$6:$E$6)),0,IF(ISNUMBER(_xlfn.XMATCH($B3353,Language!$A$29:$E$29)),'Lista de Prestatarios'!$B$3,VLOOKUP(B3353,'Lista de Prestatarios'!$A$2:$B$500,2,FALSE))),"")</f>
        <v/>
      </c>
      <c r="P3353" s="58" t="str">
        <f>IF(B3353&lt;&gt;"",IF(OR(D3353&gt;0,G3353&gt;0),COUNTIF($B$2:B3353,B3353),COUNTIFS($B$2:B3353,B3353,$E$2:E3353,"&gt;0")),"")</f>
        <v/>
      </c>
    </row>
    <row r="3354" spans="1:16" x14ac:dyDescent="0.35">
      <c r="A3354" s="51" t="str">
        <f t="shared" si="156"/>
        <v/>
      </c>
      <c r="B3354" s="99"/>
      <c r="C3354" s="4"/>
      <c r="D3354" s="14"/>
      <c r="E3354" s="14"/>
      <c r="F3354" s="14"/>
      <c r="G3354" s="82"/>
      <c r="H3354" s="107" t="str">
        <f>IF(B3354&lt;&gt;"",IF(OR(O3354=0,O3354=999),"",SUMIFS($E$2:E3354,$A$2:A3354,A3354)-SUMIFS($F$2:F3354,$A$2:A3354,A3354)),"")</f>
        <v/>
      </c>
      <c r="I3354" s="109" t="str">
        <f t="shared" si="158"/>
        <v/>
      </c>
      <c r="J3354" s="113"/>
      <c r="K3354" s="90"/>
      <c r="L3354" s="73"/>
      <c r="M3354" s="69" t="str">
        <f>IF(C3354&lt;&gt;"",DailyLog!$S$3,"")</f>
        <v/>
      </c>
      <c r="N3354" s="56" t="str">
        <f t="shared" si="157"/>
        <v/>
      </c>
      <c r="O3354" s="53" t="str">
        <f>IF($B3354&lt;&gt;"",IF(ISNUMBER(_xlfn.XMATCH($B3354,Language!$A$6:$E$6)),0,IF(ISNUMBER(_xlfn.XMATCH($B3354,Language!$A$29:$E$29)),'Lista de Prestatarios'!$B$3,VLOOKUP(B3354,'Lista de Prestatarios'!$A$2:$B$500,2,FALSE))),"")</f>
        <v/>
      </c>
      <c r="P3354" s="58" t="str">
        <f>IF(B3354&lt;&gt;"",IF(OR(D3354&gt;0,G3354&gt;0),COUNTIF($B$2:B3354,B3354),COUNTIFS($B$2:B3354,B3354,$E$2:E3354,"&gt;0")),"")</f>
        <v/>
      </c>
    </row>
    <row r="3355" spans="1:16" x14ac:dyDescent="0.35">
      <c r="A3355" s="51" t="str">
        <f t="shared" si="156"/>
        <v/>
      </c>
      <c r="B3355" s="99"/>
      <c r="C3355" s="4"/>
      <c r="D3355" s="14"/>
      <c r="E3355" s="14"/>
      <c r="F3355" s="14"/>
      <c r="G3355" s="82"/>
      <c r="H3355" s="107" t="str">
        <f>IF(B3355&lt;&gt;"",IF(OR(O3355=0,O3355=999),"",SUMIFS($E$2:E3355,$A$2:A3355,A3355)-SUMIFS($F$2:F3355,$A$2:A3355,A3355)),"")</f>
        <v/>
      </c>
      <c r="I3355" s="109" t="str">
        <f t="shared" si="158"/>
        <v/>
      </c>
      <c r="J3355" s="113"/>
      <c r="K3355" s="90"/>
      <c r="L3355" s="73"/>
      <c r="M3355" s="69" t="str">
        <f>IF(C3355&lt;&gt;"",DailyLog!$S$3,"")</f>
        <v/>
      </c>
      <c r="N3355" s="56" t="str">
        <f t="shared" si="157"/>
        <v/>
      </c>
      <c r="O3355" s="53" t="str">
        <f>IF($B3355&lt;&gt;"",IF(ISNUMBER(_xlfn.XMATCH($B3355,Language!$A$6:$E$6)),0,IF(ISNUMBER(_xlfn.XMATCH($B3355,Language!$A$29:$E$29)),'Lista de Prestatarios'!$B$3,VLOOKUP(B3355,'Lista de Prestatarios'!$A$2:$B$500,2,FALSE))),"")</f>
        <v/>
      </c>
      <c r="P3355" s="58" t="str">
        <f>IF(B3355&lt;&gt;"",IF(OR(D3355&gt;0,G3355&gt;0),COUNTIF($B$2:B3355,B3355),COUNTIFS($B$2:B3355,B3355,$E$2:E3355,"&gt;0")),"")</f>
        <v/>
      </c>
    </row>
    <row r="3356" spans="1:16" x14ac:dyDescent="0.35">
      <c r="A3356" s="51" t="str">
        <f t="shared" si="156"/>
        <v/>
      </c>
      <c r="B3356" s="99"/>
      <c r="C3356" s="4"/>
      <c r="D3356" s="14"/>
      <c r="E3356" s="14"/>
      <c r="F3356" s="14"/>
      <c r="G3356" s="82"/>
      <c r="H3356" s="107" t="str">
        <f>IF(B3356&lt;&gt;"",IF(OR(O3356=0,O3356=999),"",SUMIFS($E$2:E3356,$A$2:A3356,A3356)-SUMIFS($F$2:F3356,$A$2:A3356,A3356)),"")</f>
        <v/>
      </c>
      <c r="I3356" s="109" t="str">
        <f t="shared" si="158"/>
        <v/>
      </c>
      <c r="J3356" s="113"/>
      <c r="K3356" s="90"/>
      <c r="L3356" s="73"/>
      <c r="M3356" s="69" t="str">
        <f>IF(C3356&lt;&gt;"",DailyLog!$S$3,"")</f>
        <v/>
      </c>
      <c r="N3356" s="56" t="str">
        <f t="shared" si="157"/>
        <v/>
      </c>
      <c r="O3356" s="53" t="str">
        <f>IF($B3356&lt;&gt;"",IF(ISNUMBER(_xlfn.XMATCH($B3356,Language!$A$6:$E$6)),0,IF(ISNUMBER(_xlfn.XMATCH($B3356,Language!$A$29:$E$29)),'Lista de Prestatarios'!$B$3,VLOOKUP(B3356,'Lista de Prestatarios'!$A$2:$B$500,2,FALSE))),"")</f>
        <v/>
      </c>
      <c r="P3356" s="58" t="str">
        <f>IF(B3356&lt;&gt;"",IF(OR(D3356&gt;0,G3356&gt;0),COUNTIF($B$2:B3356,B3356),COUNTIFS($B$2:B3356,B3356,$E$2:E3356,"&gt;0")),"")</f>
        <v/>
      </c>
    </row>
    <row r="3357" spans="1:16" x14ac:dyDescent="0.35">
      <c r="A3357" s="51" t="str">
        <f t="shared" si="156"/>
        <v/>
      </c>
      <c r="B3357" s="99"/>
      <c r="C3357" s="4"/>
      <c r="D3357" s="14"/>
      <c r="E3357" s="14"/>
      <c r="F3357" s="14"/>
      <c r="G3357" s="82"/>
      <c r="H3357" s="107" t="str">
        <f>IF(B3357&lt;&gt;"",IF(OR(O3357=0,O3357=999),"",SUMIFS($E$2:E3357,$A$2:A3357,A3357)-SUMIFS($F$2:F3357,$A$2:A3357,A3357)),"")</f>
        <v/>
      </c>
      <c r="I3357" s="109" t="str">
        <f t="shared" si="158"/>
        <v/>
      </c>
      <c r="J3357" s="113"/>
      <c r="K3357" s="90"/>
      <c r="L3357" s="73"/>
      <c r="M3357" s="69" t="str">
        <f>IF(C3357&lt;&gt;"",DailyLog!$S$3,"")</f>
        <v/>
      </c>
      <c r="N3357" s="56" t="str">
        <f t="shared" si="157"/>
        <v/>
      </c>
      <c r="O3357" s="53" t="str">
        <f>IF($B3357&lt;&gt;"",IF(ISNUMBER(_xlfn.XMATCH($B3357,Language!$A$6:$E$6)),0,IF(ISNUMBER(_xlfn.XMATCH($B3357,Language!$A$29:$E$29)),'Lista de Prestatarios'!$B$3,VLOOKUP(B3357,'Lista de Prestatarios'!$A$2:$B$500,2,FALSE))),"")</f>
        <v/>
      </c>
      <c r="P3357" s="58" t="str">
        <f>IF(B3357&lt;&gt;"",IF(OR(D3357&gt;0,G3357&gt;0),COUNTIF($B$2:B3357,B3357),COUNTIFS($B$2:B3357,B3357,$E$2:E3357,"&gt;0")),"")</f>
        <v/>
      </c>
    </row>
    <row r="3358" spans="1:16" x14ac:dyDescent="0.35">
      <c r="A3358" s="51" t="str">
        <f t="shared" si="156"/>
        <v/>
      </c>
      <c r="B3358" s="99"/>
      <c r="C3358" s="4"/>
      <c r="D3358" s="14"/>
      <c r="E3358" s="14"/>
      <c r="F3358" s="14"/>
      <c r="G3358" s="82"/>
      <c r="H3358" s="107" t="str">
        <f>IF(B3358&lt;&gt;"",IF(OR(O3358=0,O3358=999),"",SUMIFS($E$2:E3358,$A$2:A3358,A3358)-SUMIFS($F$2:F3358,$A$2:A3358,A3358)),"")</f>
        <v/>
      </c>
      <c r="I3358" s="109" t="str">
        <f t="shared" si="158"/>
        <v/>
      </c>
      <c r="J3358" s="113"/>
      <c r="K3358" s="90"/>
      <c r="L3358" s="73"/>
      <c r="M3358" s="69" t="str">
        <f>IF(C3358&lt;&gt;"",DailyLog!$S$3,"")</f>
        <v/>
      </c>
      <c r="N3358" s="56" t="str">
        <f t="shared" si="157"/>
        <v/>
      </c>
      <c r="O3358" s="53" t="str">
        <f>IF($B3358&lt;&gt;"",IF(ISNUMBER(_xlfn.XMATCH($B3358,Language!$A$6:$E$6)),0,IF(ISNUMBER(_xlfn.XMATCH($B3358,Language!$A$29:$E$29)),'Lista de Prestatarios'!$B$3,VLOOKUP(B3358,'Lista de Prestatarios'!$A$2:$B$500,2,FALSE))),"")</f>
        <v/>
      </c>
      <c r="P3358" s="58" t="str">
        <f>IF(B3358&lt;&gt;"",IF(OR(D3358&gt;0,G3358&gt;0),COUNTIF($B$2:B3358,B3358),COUNTIFS($B$2:B3358,B3358,$E$2:E3358,"&gt;0")),"")</f>
        <v/>
      </c>
    </row>
    <row r="3359" spans="1:16" x14ac:dyDescent="0.35">
      <c r="A3359" s="51" t="str">
        <f t="shared" si="156"/>
        <v/>
      </c>
      <c r="B3359" s="99"/>
      <c r="C3359" s="4"/>
      <c r="D3359" s="14"/>
      <c r="E3359" s="14"/>
      <c r="F3359" s="14"/>
      <c r="G3359" s="82"/>
      <c r="H3359" s="107" t="str">
        <f>IF(B3359&lt;&gt;"",IF(OR(O3359=0,O3359=999),"",SUMIFS($E$2:E3359,$A$2:A3359,A3359)-SUMIFS($F$2:F3359,$A$2:A3359,A3359)),"")</f>
        <v/>
      </c>
      <c r="I3359" s="109" t="str">
        <f t="shared" si="158"/>
        <v/>
      </c>
      <c r="J3359" s="113"/>
      <c r="K3359" s="90"/>
      <c r="L3359" s="73"/>
      <c r="M3359" s="69" t="str">
        <f>IF(C3359&lt;&gt;"",DailyLog!$S$3,"")</f>
        <v/>
      </c>
      <c r="N3359" s="56" t="str">
        <f t="shared" si="157"/>
        <v/>
      </c>
      <c r="O3359" s="53" t="str">
        <f>IF($B3359&lt;&gt;"",IF(ISNUMBER(_xlfn.XMATCH($B3359,Language!$A$6:$E$6)),0,IF(ISNUMBER(_xlfn.XMATCH($B3359,Language!$A$29:$E$29)),'Lista de Prestatarios'!$B$3,VLOOKUP(B3359,'Lista de Prestatarios'!$A$2:$B$500,2,FALSE))),"")</f>
        <v/>
      </c>
      <c r="P3359" s="58" t="str">
        <f>IF(B3359&lt;&gt;"",IF(OR(D3359&gt;0,G3359&gt;0),COUNTIF($B$2:B3359,B3359),COUNTIFS($B$2:B3359,B3359,$E$2:E3359,"&gt;0")),"")</f>
        <v/>
      </c>
    </row>
    <row r="3360" spans="1:16" x14ac:dyDescent="0.35">
      <c r="A3360" s="51" t="str">
        <f t="shared" si="156"/>
        <v/>
      </c>
      <c r="B3360" s="99"/>
      <c r="C3360" s="4"/>
      <c r="D3360" s="14"/>
      <c r="E3360" s="14"/>
      <c r="F3360" s="14"/>
      <c r="G3360" s="82"/>
      <c r="H3360" s="107" t="str">
        <f>IF(B3360&lt;&gt;"",IF(OR(O3360=0,O3360=999),"",SUMIFS($E$2:E3360,$A$2:A3360,A3360)-SUMIFS($F$2:F3360,$A$2:A3360,A3360)),"")</f>
        <v/>
      </c>
      <c r="I3360" s="109" t="str">
        <f t="shared" si="158"/>
        <v/>
      </c>
      <c r="J3360" s="113"/>
      <c r="K3360" s="90"/>
      <c r="L3360" s="73"/>
      <c r="M3360" s="69" t="str">
        <f>IF(C3360&lt;&gt;"",DailyLog!$S$3,"")</f>
        <v/>
      </c>
      <c r="N3360" s="56" t="str">
        <f t="shared" si="157"/>
        <v/>
      </c>
      <c r="O3360" s="53" t="str">
        <f>IF($B3360&lt;&gt;"",IF(ISNUMBER(_xlfn.XMATCH($B3360,Language!$A$6:$E$6)),0,IF(ISNUMBER(_xlfn.XMATCH($B3360,Language!$A$29:$E$29)),'Lista de Prestatarios'!$B$3,VLOOKUP(B3360,'Lista de Prestatarios'!$A$2:$B$500,2,FALSE))),"")</f>
        <v/>
      </c>
      <c r="P3360" s="58" t="str">
        <f>IF(B3360&lt;&gt;"",IF(OR(D3360&gt;0,G3360&gt;0),COUNTIF($B$2:B3360,B3360),COUNTIFS($B$2:B3360,B3360,$E$2:E3360,"&gt;0")),"")</f>
        <v/>
      </c>
    </row>
    <row r="3361" spans="1:16" x14ac:dyDescent="0.35">
      <c r="A3361" s="51" t="str">
        <f t="shared" si="156"/>
        <v/>
      </c>
      <c r="B3361" s="99"/>
      <c r="C3361" s="4"/>
      <c r="D3361" s="14"/>
      <c r="E3361" s="14"/>
      <c r="F3361" s="14"/>
      <c r="G3361" s="82"/>
      <c r="H3361" s="107" t="str">
        <f>IF(B3361&lt;&gt;"",IF(OR(O3361=0,O3361=999),"",SUMIFS($E$2:E3361,$A$2:A3361,A3361)-SUMIFS($F$2:F3361,$A$2:A3361,A3361)),"")</f>
        <v/>
      </c>
      <c r="I3361" s="109" t="str">
        <f t="shared" si="158"/>
        <v/>
      </c>
      <c r="J3361" s="113"/>
      <c r="K3361" s="90"/>
      <c r="L3361" s="73"/>
      <c r="M3361" s="69" t="str">
        <f>IF(C3361&lt;&gt;"",DailyLog!$S$3,"")</f>
        <v/>
      </c>
      <c r="N3361" s="56" t="str">
        <f t="shared" si="157"/>
        <v/>
      </c>
      <c r="O3361" s="53" t="str">
        <f>IF($B3361&lt;&gt;"",IF(ISNUMBER(_xlfn.XMATCH($B3361,Language!$A$6:$E$6)),0,IF(ISNUMBER(_xlfn.XMATCH($B3361,Language!$A$29:$E$29)),'Lista de Prestatarios'!$B$3,VLOOKUP(B3361,'Lista de Prestatarios'!$A$2:$B$500,2,FALSE))),"")</f>
        <v/>
      </c>
      <c r="P3361" s="58" t="str">
        <f>IF(B3361&lt;&gt;"",IF(OR(D3361&gt;0,G3361&gt;0),COUNTIF($B$2:B3361,B3361),COUNTIFS($B$2:B3361,B3361,$E$2:E3361,"&gt;0")),"")</f>
        <v/>
      </c>
    </row>
    <row r="3362" spans="1:16" x14ac:dyDescent="0.35">
      <c r="A3362" s="51" t="str">
        <f t="shared" si="156"/>
        <v/>
      </c>
      <c r="B3362" s="99"/>
      <c r="C3362" s="4"/>
      <c r="D3362" s="14"/>
      <c r="E3362" s="14"/>
      <c r="F3362" s="14"/>
      <c r="G3362" s="82"/>
      <c r="H3362" s="107" t="str">
        <f>IF(B3362&lt;&gt;"",IF(OR(O3362=0,O3362=999),"",SUMIFS($E$2:E3362,$A$2:A3362,A3362)-SUMIFS($F$2:F3362,$A$2:A3362,A3362)),"")</f>
        <v/>
      </c>
      <c r="I3362" s="109" t="str">
        <f t="shared" si="158"/>
        <v/>
      </c>
      <c r="J3362" s="113"/>
      <c r="K3362" s="90"/>
      <c r="L3362" s="73"/>
      <c r="M3362" s="69" t="str">
        <f>IF(C3362&lt;&gt;"",DailyLog!$S$3,"")</f>
        <v/>
      </c>
      <c r="N3362" s="56" t="str">
        <f t="shared" si="157"/>
        <v/>
      </c>
      <c r="O3362" s="53" t="str">
        <f>IF($B3362&lt;&gt;"",IF(ISNUMBER(_xlfn.XMATCH($B3362,Language!$A$6:$E$6)),0,IF(ISNUMBER(_xlfn.XMATCH($B3362,Language!$A$29:$E$29)),'Lista de Prestatarios'!$B$3,VLOOKUP(B3362,'Lista de Prestatarios'!$A$2:$B$500,2,FALSE))),"")</f>
        <v/>
      </c>
      <c r="P3362" s="58" t="str">
        <f>IF(B3362&lt;&gt;"",IF(OR(D3362&gt;0,G3362&gt;0),COUNTIF($B$2:B3362,B3362),COUNTIFS($B$2:B3362,B3362,$E$2:E3362,"&gt;0")),"")</f>
        <v/>
      </c>
    </row>
    <row r="3363" spans="1:16" x14ac:dyDescent="0.35">
      <c r="A3363" s="51" t="str">
        <f t="shared" si="156"/>
        <v/>
      </c>
      <c r="B3363" s="99"/>
      <c r="C3363" s="4"/>
      <c r="D3363" s="14"/>
      <c r="E3363" s="14"/>
      <c r="F3363" s="14"/>
      <c r="G3363" s="82"/>
      <c r="H3363" s="107" t="str">
        <f>IF(B3363&lt;&gt;"",IF(OR(O3363=0,O3363=999),"",SUMIFS($E$2:E3363,$A$2:A3363,A3363)-SUMIFS($F$2:F3363,$A$2:A3363,A3363)),"")</f>
        <v/>
      </c>
      <c r="I3363" s="109" t="str">
        <f t="shared" si="158"/>
        <v/>
      </c>
      <c r="J3363" s="113"/>
      <c r="K3363" s="90"/>
      <c r="L3363" s="73"/>
      <c r="M3363" s="69" t="str">
        <f>IF(C3363&lt;&gt;"",DailyLog!$S$3,"")</f>
        <v/>
      </c>
      <c r="N3363" s="56" t="str">
        <f t="shared" si="157"/>
        <v/>
      </c>
      <c r="O3363" s="53" t="str">
        <f>IF($B3363&lt;&gt;"",IF(ISNUMBER(_xlfn.XMATCH($B3363,Language!$A$6:$E$6)),0,IF(ISNUMBER(_xlfn.XMATCH($B3363,Language!$A$29:$E$29)),'Lista de Prestatarios'!$B$3,VLOOKUP(B3363,'Lista de Prestatarios'!$A$2:$B$500,2,FALSE))),"")</f>
        <v/>
      </c>
      <c r="P3363" s="58" t="str">
        <f>IF(B3363&lt;&gt;"",IF(OR(D3363&gt;0,G3363&gt;0),COUNTIF($B$2:B3363,B3363),COUNTIFS($B$2:B3363,B3363,$E$2:E3363,"&gt;0")),"")</f>
        <v/>
      </c>
    </row>
    <row r="3364" spans="1:16" x14ac:dyDescent="0.35">
      <c r="A3364" s="51" t="str">
        <f t="shared" si="156"/>
        <v/>
      </c>
      <c r="B3364" s="99"/>
      <c r="C3364" s="4"/>
      <c r="D3364" s="14"/>
      <c r="E3364" s="14"/>
      <c r="F3364" s="14"/>
      <c r="G3364" s="82"/>
      <c r="H3364" s="107" t="str">
        <f>IF(B3364&lt;&gt;"",IF(OR(O3364=0,O3364=999),"",SUMIFS($E$2:E3364,$A$2:A3364,A3364)-SUMIFS($F$2:F3364,$A$2:A3364,A3364)),"")</f>
        <v/>
      </c>
      <c r="I3364" s="109" t="str">
        <f t="shared" si="158"/>
        <v/>
      </c>
      <c r="J3364" s="113"/>
      <c r="K3364" s="90"/>
      <c r="L3364" s="73"/>
      <c r="M3364" s="69" t="str">
        <f>IF(C3364&lt;&gt;"",DailyLog!$S$3,"")</f>
        <v/>
      </c>
      <c r="N3364" s="56" t="str">
        <f t="shared" si="157"/>
        <v/>
      </c>
      <c r="O3364" s="53" t="str">
        <f>IF($B3364&lt;&gt;"",IF(ISNUMBER(_xlfn.XMATCH($B3364,Language!$A$6:$E$6)),0,IF(ISNUMBER(_xlfn.XMATCH($B3364,Language!$A$29:$E$29)),'Lista de Prestatarios'!$B$3,VLOOKUP(B3364,'Lista de Prestatarios'!$A$2:$B$500,2,FALSE))),"")</f>
        <v/>
      </c>
      <c r="P3364" s="58" t="str">
        <f>IF(B3364&lt;&gt;"",IF(OR(D3364&gt;0,G3364&gt;0),COUNTIF($B$2:B3364,B3364),COUNTIFS($B$2:B3364,B3364,$E$2:E3364,"&gt;0")),"")</f>
        <v/>
      </c>
    </row>
    <row r="3365" spans="1:16" x14ac:dyDescent="0.35">
      <c r="A3365" s="51" t="str">
        <f t="shared" si="156"/>
        <v/>
      </c>
      <c r="B3365" s="99"/>
      <c r="C3365" s="4"/>
      <c r="D3365" s="14"/>
      <c r="E3365" s="14"/>
      <c r="F3365" s="14"/>
      <c r="G3365" s="82"/>
      <c r="H3365" s="107" t="str">
        <f>IF(B3365&lt;&gt;"",IF(OR(O3365=0,O3365=999),"",SUMIFS($E$2:E3365,$A$2:A3365,A3365)-SUMIFS($F$2:F3365,$A$2:A3365,A3365)),"")</f>
        <v/>
      </c>
      <c r="I3365" s="109" t="str">
        <f t="shared" si="158"/>
        <v/>
      </c>
      <c r="J3365" s="113"/>
      <c r="K3365" s="90"/>
      <c r="L3365" s="73"/>
      <c r="M3365" s="69" t="str">
        <f>IF(C3365&lt;&gt;"",DailyLog!$S$3,"")</f>
        <v/>
      </c>
      <c r="N3365" s="56" t="str">
        <f t="shared" si="157"/>
        <v/>
      </c>
      <c r="O3365" s="53" t="str">
        <f>IF($B3365&lt;&gt;"",IF(ISNUMBER(_xlfn.XMATCH($B3365,Language!$A$6:$E$6)),0,IF(ISNUMBER(_xlfn.XMATCH($B3365,Language!$A$29:$E$29)),'Lista de Prestatarios'!$B$3,VLOOKUP(B3365,'Lista de Prestatarios'!$A$2:$B$500,2,FALSE))),"")</f>
        <v/>
      </c>
      <c r="P3365" s="58" t="str">
        <f>IF(B3365&lt;&gt;"",IF(OR(D3365&gt;0,G3365&gt;0),COUNTIF($B$2:B3365,B3365),COUNTIFS($B$2:B3365,B3365,$E$2:E3365,"&gt;0")),"")</f>
        <v/>
      </c>
    </row>
    <row r="3366" spans="1:16" x14ac:dyDescent="0.35">
      <c r="A3366" s="51" t="str">
        <f t="shared" si="156"/>
        <v/>
      </c>
      <c r="B3366" s="99"/>
      <c r="C3366" s="4"/>
      <c r="D3366" s="14"/>
      <c r="E3366" s="14"/>
      <c r="F3366" s="14"/>
      <c r="G3366" s="82"/>
      <c r="H3366" s="107" t="str">
        <f>IF(B3366&lt;&gt;"",IF(OR(O3366=0,O3366=999),"",SUMIFS($E$2:E3366,$A$2:A3366,A3366)-SUMIFS($F$2:F3366,$A$2:A3366,A3366)),"")</f>
        <v/>
      </c>
      <c r="I3366" s="109" t="str">
        <f t="shared" si="158"/>
        <v/>
      </c>
      <c r="J3366" s="113"/>
      <c r="K3366" s="90"/>
      <c r="L3366" s="73"/>
      <c r="M3366" s="69" t="str">
        <f>IF(C3366&lt;&gt;"",DailyLog!$S$3,"")</f>
        <v/>
      </c>
      <c r="N3366" s="56" t="str">
        <f t="shared" si="157"/>
        <v/>
      </c>
      <c r="O3366" s="53" t="str">
        <f>IF($B3366&lt;&gt;"",IF(ISNUMBER(_xlfn.XMATCH($B3366,Language!$A$6:$E$6)),0,IF(ISNUMBER(_xlfn.XMATCH($B3366,Language!$A$29:$E$29)),'Lista de Prestatarios'!$B$3,VLOOKUP(B3366,'Lista de Prestatarios'!$A$2:$B$500,2,FALSE))),"")</f>
        <v/>
      </c>
      <c r="P3366" s="58" t="str">
        <f>IF(B3366&lt;&gt;"",IF(OR(D3366&gt;0,G3366&gt;0),COUNTIF($B$2:B3366,B3366),COUNTIFS($B$2:B3366,B3366,$E$2:E3366,"&gt;0")),"")</f>
        <v/>
      </c>
    </row>
    <row r="3367" spans="1:16" x14ac:dyDescent="0.35">
      <c r="A3367" s="51" t="str">
        <f t="shared" si="156"/>
        <v/>
      </c>
      <c r="B3367" s="99"/>
      <c r="C3367" s="4"/>
      <c r="D3367" s="14"/>
      <c r="E3367" s="14"/>
      <c r="F3367" s="14"/>
      <c r="G3367" s="82"/>
      <c r="H3367" s="107" t="str">
        <f>IF(B3367&lt;&gt;"",IF(OR(O3367=0,O3367=999),"",SUMIFS($E$2:E3367,$A$2:A3367,A3367)-SUMIFS($F$2:F3367,$A$2:A3367,A3367)),"")</f>
        <v/>
      </c>
      <c r="I3367" s="109" t="str">
        <f t="shared" si="158"/>
        <v/>
      </c>
      <c r="J3367" s="113"/>
      <c r="K3367" s="90"/>
      <c r="L3367" s="73"/>
      <c r="M3367" s="69" t="str">
        <f>IF(C3367&lt;&gt;"",DailyLog!$S$3,"")</f>
        <v/>
      </c>
      <c r="N3367" s="56" t="str">
        <f t="shared" si="157"/>
        <v/>
      </c>
      <c r="O3367" s="53" t="str">
        <f>IF($B3367&lt;&gt;"",IF(ISNUMBER(_xlfn.XMATCH($B3367,Language!$A$6:$E$6)),0,IF(ISNUMBER(_xlfn.XMATCH($B3367,Language!$A$29:$E$29)),'Lista de Prestatarios'!$B$3,VLOOKUP(B3367,'Lista de Prestatarios'!$A$2:$B$500,2,FALSE))),"")</f>
        <v/>
      </c>
      <c r="P3367" s="58" t="str">
        <f>IF(B3367&lt;&gt;"",IF(OR(D3367&gt;0,G3367&gt;0),COUNTIF($B$2:B3367,B3367),COUNTIFS($B$2:B3367,B3367,$E$2:E3367,"&gt;0")),"")</f>
        <v/>
      </c>
    </row>
    <row r="3368" spans="1:16" x14ac:dyDescent="0.35">
      <c r="A3368" s="51" t="str">
        <f t="shared" si="156"/>
        <v/>
      </c>
      <c r="B3368" s="99"/>
      <c r="C3368" s="4"/>
      <c r="D3368" s="14"/>
      <c r="E3368" s="14"/>
      <c r="F3368" s="14"/>
      <c r="G3368" s="82"/>
      <c r="H3368" s="107" t="str">
        <f>IF(B3368&lt;&gt;"",IF(OR(O3368=0,O3368=999),"",SUMIFS($E$2:E3368,$A$2:A3368,A3368)-SUMIFS($F$2:F3368,$A$2:A3368,A3368)),"")</f>
        <v/>
      </c>
      <c r="I3368" s="109" t="str">
        <f t="shared" si="158"/>
        <v/>
      </c>
      <c r="J3368" s="113"/>
      <c r="K3368" s="90"/>
      <c r="L3368" s="73"/>
      <c r="M3368" s="69" t="str">
        <f>IF(C3368&lt;&gt;"",DailyLog!$S$3,"")</f>
        <v/>
      </c>
      <c r="N3368" s="56" t="str">
        <f t="shared" si="157"/>
        <v/>
      </c>
      <c r="O3368" s="53" t="str">
        <f>IF($B3368&lt;&gt;"",IF(ISNUMBER(_xlfn.XMATCH($B3368,Language!$A$6:$E$6)),0,IF(ISNUMBER(_xlfn.XMATCH($B3368,Language!$A$29:$E$29)),'Lista de Prestatarios'!$B$3,VLOOKUP(B3368,'Lista de Prestatarios'!$A$2:$B$500,2,FALSE))),"")</f>
        <v/>
      </c>
      <c r="P3368" s="58" t="str">
        <f>IF(B3368&lt;&gt;"",IF(OR(D3368&gt;0,G3368&gt;0),COUNTIF($B$2:B3368,B3368),COUNTIFS($B$2:B3368,B3368,$E$2:E3368,"&gt;0")),"")</f>
        <v/>
      </c>
    </row>
    <row r="3369" spans="1:16" x14ac:dyDescent="0.35">
      <c r="A3369" s="51" t="str">
        <f t="shared" si="156"/>
        <v/>
      </c>
      <c r="B3369" s="99"/>
      <c r="C3369" s="4"/>
      <c r="D3369" s="14"/>
      <c r="E3369" s="14"/>
      <c r="F3369" s="14"/>
      <c r="G3369" s="82"/>
      <c r="H3369" s="107" t="str">
        <f>IF(B3369&lt;&gt;"",IF(OR(O3369=0,O3369=999),"",SUMIFS($E$2:E3369,$A$2:A3369,A3369)-SUMIFS($F$2:F3369,$A$2:A3369,A3369)),"")</f>
        <v/>
      </c>
      <c r="I3369" s="109" t="str">
        <f t="shared" si="158"/>
        <v/>
      </c>
      <c r="J3369" s="113"/>
      <c r="K3369" s="90"/>
      <c r="L3369" s="73"/>
      <c r="M3369" s="69" t="str">
        <f>IF(C3369&lt;&gt;"",DailyLog!$S$3,"")</f>
        <v/>
      </c>
      <c r="N3369" s="56" t="str">
        <f t="shared" si="157"/>
        <v/>
      </c>
      <c r="O3369" s="53" t="str">
        <f>IF($B3369&lt;&gt;"",IF(ISNUMBER(_xlfn.XMATCH($B3369,Language!$A$6:$E$6)),0,IF(ISNUMBER(_xlfn.XMATCH($B3369,Language!$A$29:$E$29)),'Lista de Prestatarios'!$B$3,VLOOKUP(B3369,'Lista de Prestatarios'!$A$2:$B$500,2,FALSE))),"")</f>
        <v/>
      </c>
      <c r="P3369" s="58" t="str">
        <f>IF(B3369&lt;&gt;"",IF(OR(D3369&gt;0,G3369&gt;0),COUNTIF($B$2:B3369,B3369),COUNTIFS($B$2:B3369,B3369,$E$2:E3369,"&gt;0")),"")</f>
        <v/>
      </c>
    </row>
    <row r="3370" spans="1:16" x14ac:dyDescent="0.35">
      <c r="A3370" s="51" t="str">
        <f t="shared" si="156"/>
        <v/>
      </c>
      <c r="B3370" s="99"/>
      <c r="C3370" s="4"/>
      <c r="D3370" s="14"/>
      <c r="E3370" s="14"/>
      <c r="F3370" s="14"/>
      <c r="G3370" s="82"/>
      <c r="H3370" s="107" t="str">
        <f>IF(B3370&lt;&gt;"",IF(OR(O3370=0,O3370=999),"",SUMIFS($E$2:E3370,$A$2:A3370,A3370)-SUMIFS($F$2:F3370,$A$2:A3370,A3370)),"")</f>
        <v/>
      </c>
      <c r="I3370" s="109" t="str">
        <f t="shared" si="158"/>
        <v/>
      </c>
      <c r="J3370" s="113"/>
      <c r="K3370" s="90"/>
      <c r="L3370" s="73"/>
      <c r="M3370" s="69" t="str">
        <f>IF(C3370&lt;&gt;"",DailyLog!$S$3,"")</f>
        <v/>
      </c>
      <c r="N3370" s="56" t="str">
        <f t="shared" si="157"/>
        <v/>
      </c>
      <c r="O3370" s="53" t="str">
        <f>IF($B3370&lt;&gt;"",IF(ISNUMBER(_xlfn.XMATCH($B3370,Language!$A$6:$E$6)),0,IF(ISNUMBER(_xlfn.XMATCH($B3370,Language!$A$29:$E$29)),'Lista de Prestatarios'!$B$3,VLOOKUP(B3370,'Lista de Prestatarios'!$A$2:$B$500,2,FALSE))),"")</f>
        <v/>
      </c>
      <c r="P3370" s="58" t="str">
        <f>IF(B3370&lt;&gt;"",IF(OR(D3370&gt;0,G3370&gt;0),COUNTIF($B$2:B3370,B3370),COUNTIFS($B$2:B3370,B3370,$E$2:E3370,"&gt;0")),"")</f>
        <v/>
      </c>
    </row>
    <row r="3371" spans="1:16" x14ac:dyDescent="0.35">
      <c r="A3371" s="51" t="str">
        <f t="shared" si="156"/>
        <v/>
      </c>
      <c r="B3371" s="99"/>
      <c r="C3371" s="4"/>
      <c r="D3371" s="14"/>
      <c r="E3371" s="14"/>
      <c r="F3371" s="14"/>
      <c r="G3371" s="82"/>
      <c r="H3371" s="107" t="str">
        <f>IF(B3371&lt;&gt;"",IF(OR(O3371=0,O3371=999),"",SUMIFS($E$2:E3371,$A$2:A3371,A3371)-SUMIFS($F$2:F3371,$A$2:A3371,A3371)),"")</f>
        <v/>
      </c>
      <c r="I3371" s="109" t="str">
        <f t="shared" si="158"/>
        <v/>
      </c>
      <c r="J3371" s="113"/>
      <c r="K3371" s="90"/>
      <c r="L3371" s="73"/>
      <c r="M3371" s="69" t="str">
        <f>IF(C3371&lt;&gt;"",DailyLog!$S$3,"")</f>
        <v/>
      </c>
      <c r="N3371" s="56" t="str">
        <f t="shared" si="157"/>
        <v/>
      </c>
      <c r="O3371" s="53" t="str">
        <f>IF($B3371&lt;&gt;"",IF(ISNUMBER(_xlfn.XMATCH($B3371,Language!$A$6:$E$6)),0,IF(ISNUMBER(_xlfn.XMATCH($B3371,Language!$A$29:$E$29)),'Lista de Prestatarios'!$B$3,VLOOKUP(B3371,'Lista de Prestatarios'!$A$2:$B$500,2,FALSE))),"")</f>
        <v/>
      </c>
      <c r="P3371" s="58" t="str">
        <f>IF(B3371&lt;&gt;"",IF(OR(D3371&gt;0,G3371&gt;0),COUNTIF($B$2:B3371,B3371),COUNTIFS($B$2:B3371,B3371,$E$2:E3371,"&gt;0")),"")</f>
        <v/>
      </c>
    </row>
    <row r="3372" spans="1:16" x14ac:dyDescent="0.35">
      <c r="A3372" s="51" t="str">
        <f t="shared" si="156"/>
        <v/>
      </c>
      <c r="B3372" s="99"/>
      <c r="C3372" s="4"/>
      <c r="D3372" s="14"/>
      <c r="E3372" s="14"/>
      <c r="F3372" s="14"/>
      <c r="G3372" s="82"/>
      <c r="H3372" s="107" t="str">
        <f>IF(B3372&lt;&gt;"",IF(OR(O3372=0,O3372=999),"",SUMIFS($E$2:E3372,$A$2:A3372,A3372)-SUMIFS($F$2:F3372,$A$2:A3372,A3372)),"")</f>
        <v/>
      </c>
      <c r="I3372" s="109" t="str">
        <f t="shared" si="158"/>
        <v/>
      </c>
      <c r="J3372" s="113"/>
      <c r="K3372" s="90"/>
      <c r="L3372" s="73"/>
      <c r="M3372" s="69" t="str">
        <f>IF(C3372&lt;&gt;"",DailyLog!$S$3,"")</f>
        <v/>
      </c>
      <c r="N3372" s="56" t="str">
        <f t="shared" si="157"/>
        <v/>
      </c>
      <c r="O3372" s="53" t="str">
        <f>IF($B3372&lt;&gt;"",IF(ISNUMBER(_xlfn.XMATCH($B3372,Language!$A$6:$E$6)),0,IF(ISNUMBER(_xlfn.XMATCH($B3372,Language!$A$29:$E$29)),'Lista de Prestatarios'!$B$3,VLOOKUP(B3372,'Lista de Prestatarios'!$A$2:$B$500,2,FALSE))),"")</f>
        <v/>
      </c>
      <c r="P3372" s="58" t="str">
        <f>IF(B3372&lt;&gt;"",IF(OR(D3372&gt;0,G3372&gt;0),COUNTIF($B$2:B3372,B3372),COUNTIFS($B$2:B3372,B3372,$E$2:E3372,"&gt;0")),"")</f>
        <v/>
      </c>
    </row>
    <row r="3373" spans="1:16" x14ac:dyDescent="0.35">
      <c r="A3373" s="51" t="str">
        <f t="shared" si="156"/>
        <v/>
      </c>
      <c r="B3373" s="99"/>
      <c r="C3373" s="4"/>
      <c r="D3373" s="14"/>
      <c r="E3373" s="14"/>
      <c r="F3373" s="14"/>
      <c r="G3373" s="82"/>
      <c r="H3373" s="107" t="str">
        <f>IF(B3373&lt;&gt;"",IF(OR(O3373=0,O3373=999),"",SUMIFS($E$2:E3373,$A$2:A3373,A3373)-SUMIFS($F$2:F3373,$A$2:A3373,A3373)),"")</f>
        <v/>
      </c>
      <c r="I3373" s="109" t="str">
        <f t="shared" si="158"/>
        <v/>
      </c>
      <c r="J3373" s="113"/>
      <c r="K3373" s="90"/>
      <c r="L3373" s="73"/>
      <c r="M3373" s="69" t="str">
        <f>IF(C3373&lt;&gt;"",DailyLog!$S$3,"")</f>
        <v/>
      </c>
      <c r="N3373" s="56" t="str">
        <f t="shared" si="157"/>
        <v/>
      </c>
      <c r="O3373" s="53" t="str">
        <f>IF($B3373&lt;&gt;"",IF(ISNUMBER(_xlfn.XMATCH($B3373,Language!$A$6:$E$6)),0,IF(ISNUMBER(_xlfn.XMATCH($B3373,Language!$A$29:$E$29)),'Lista de Prestatarios'!$B$3,VLOOKUP(B3373,'Lista de Prestatarios'!$A$2:$B$500,2,FALSE))),"")</f>
        <v/>
      </c>
      <c r="P3373" s="58" t="str">
        <f>IF(B3373&lt;&gt;"",IF(OR(D3373&gt;0,G3373&gt;0),COUNTIF($B$2:B3373,B3373),COUNTIFS($B$2:B3373,B3373,$E$2:E3373,"&gt;0")),"")</f>
        <v/>
      </c>
    </row>
    <row r="3374" spans="1:16" x14ac:dyDescent="0.35">
      <c r="A3374" s="51" t="str">
        <f t="shared" si="156"/>
        <v/>
      </c>
      <c r="B3374" s="99"/>
      <c r="C3374" s="4"/>
      <c r="D3374" s="14"/>
      <c r="E3374" s="14"/>
      <c r="F3374" s="14"/>
      <c r="G3374" s="82"/>
      <c r="H3374" s="107" t="str">
        <f>IF(B3374&lt;&gt;"",IF(OR(O3374=0,O3374=999),"",SUMIFS($E$2:E3374,$A$2:A3374,A3374)-SUMIFS($F$2:F3374,$A$2:A3374,A3374)),"")</f>
        <v/>
      </c>
      <c r="I3374" s="109" t="str">
        <f t="shared" si="158"/>
        <v/>
      </c>
      <c r="J3374" s="113"/>
      <c r="K3374" s="90"/>
      <c r="L3374" s="73"/>
      <c r="M3374" s="69" t="str">
        <f>IF(C3374&lt;&gt;"",DailyLog!$S$3,"")</f>
        <v/>
      </c>
      <c r="N3374" s="56" t="str">
        <f t="shared" si="157"/>
        <v/>
      </c>
      <c r="O3374" s="53" t="str">
        <f>IF($B3374&lt;&gt;"",IF(ISNUMBER(_xlfn.XMATCH($B3374,Language!$A$6:$E$6)),0,IF(ISNUMBER(_xlfn.XMATCH($B3374,Language!$A$29:$E$29)),'Lista de Prestatarios'!$B$3,VLOOKUP(B3374,'Lista de Prestatarios'!$A$2:$B$500,2,FALSE))),"")</f>
        <v/>
      </c>
      <c r="P3374" s="58" t="str">
        <f>IF(B3374&lt;&gt;"",IF(OR(D3374&gt;0,G3374&gt;0),COUNTIF($B$2:B3374,B3374),COUNTIFS($B$2:B3374,B3374,$E$2:E3374,"&gt;0")),"")</f>
        <v/>
      </c>
    </row>
    <row r="3375" spans="1:16" x14ac:dyDescent="0.35">
      <c r="A3375" s="51" t="str">
        <f t="shared" si="156"/>
        <v/>
      </c>
      <c r="B3375" s="99"/>
      <c r="C3375" s="4"/>
      <c r="D3375" s="14"/>
      <c r="E3375" s="14"/>
      <c r="F3375" s="14"/>
      <c r="G3375" s="82"/>
      <c r="H3375" s="107" t="str">
        <f>IF(B3375&lt;&gt;"",IF(OR(O3375=0,O3375=999),"",SUMIFS($E$2:E3375,$A$2:A3375,A3375)-SUMIFS($F$2:F3375,$A$2:A3375,A3375)),"")</f>
        <v/>
      </c>
      <c r="I3375" s="109" t="str">
        <f t="shared" si="158"/>
        <v/>
      </c>
      <c r="J3375" s="113"/>
      <c r="K3375" s="90"/>
      <c r="L3375" s="73"/>
      <c r="M3375" s="69" t="str">
        <f>IF(C3375&lt;&gt;"",DailyLog!$S$3,"")</f>
        <v/>
      </c>
      <c r="N3375" s="56" t="str">
        <f t="shared" si="157"/>
        <v/>
      </c>
      <c r="O3375" s="53" t="str">
        <f>IF($B3375&lt;&gt;"",IF(ISNUMBER(_xlfn.XMATCH($B3375,Language!$A$6:$E$6)),0,IF(ISNUMBER(_xlfn.XMATCH($B3375,Language!$A$29:$E$29)),'Lista de Prestatarios'!$B$3,VLOOKUP(B3375,'Lista de Prestatarios'!$A$2:$B$500,2,FALSE))),"")</f>
        <v/>
      </c>
      <c r="P3375" s="58" t="str">
        <f>IF(B3375&lt;&gt;"",IF(OR(D3375&gt;0,G3375&gt;0),COUNTIF($B$2:B3375,B3375),COUNTIFS($B$2:B3375,B3375,$E$2:E3375,"&gt;0")),"")</f>
        <v/>
      </c>
    </row>
    <row r="3376" spans="1:16" x14ac:dyDescent="0.35">
      <c r="A3376" s="51" t="str">
        <f t="shared" si="156"/>
        <v/>
      </c>
      <c r="B3376" s="99"/>
      <c r="C3376" s="4"/>
      <c r="D3376" s="14"/>
      <c r="E3376" s="14"/>
      <c r="F3376" s="14"/>
      <c r="G3376" s="82"/>
      <c r="H3376" s="107" t="str">
        <f>IF(B3376&lt;&gt;"",IF(OR(O3376=0,O3376=999),"",SUMIFS($E$2:E3376,$A$2:A3376,A3376)-SUMIFS($F$2:F3376,$A$2:A3376,A3376)),"")</f>
        <v/>
      </c>
      <c r="I3376" s="109" t="str">
        <f t="shared" si="158"/>
        <v/>
      </c>
      <c r="J3376" s="113"/>
      <c r="K3376" s="90"/>
      <c r="L3376" s="73"/>
      <c r="M3376" s="69" t="str">
        <f>IF(C3376&lt;&gt;"",DailyLog!$S$3,"")</f>
        <v/>
      </c>
      <c r="N3376" s="56" t="str">
        <f t="shared" si="157"/>
        <v/>
      </c>
      <c r="O3376" s="53" t="str">
        <f>IF($B3376&lt;&gt;"",IF(ISNUMBER(_xlfn.XMATCH($B3376,Language!$A$6:$E$6)),0,IF(ISNUMBER(_xlfn.XMATCH($B3376,Language!$A$29:$E$29)),'Lista de Prestatarios'!$B$3,VLOOKUP(B3376,'Lista de Prestatarios'!$A$2:$B$500,2,FALSE))),"")</f>
        <v/>
      </c>
      <c r="P3376" s="58" t="str">
        <f>IF(B3376&lt;&gt;"",IF(OR(D3376&gt;0,G3376&gt;0),COUNTIF($B$2:B3376,B3376),COUNTIFS($B$2:B3376,B3376,$E$2:E3376,"&gt;0")),"")</f>
        <v/>
      </c>
    </row>
    <row r="3377" spans="1:16" x14ac:dyDescent="0.35">
      <c r="A3377" s="51" t="str">
        <f t="shared" si="156"/>
        <v/>
      </c>
      <c r="B3377" s="99"/>
      <c r="C3377" s="4"/>
      <c r="D3377" s="14"/>
      <c r="E3377" s="14"/>
      <c r="F3377" s="14"/>
      <c r="G3377" s="82"/>
      <c r="H3377" s="107" t="str">
        <f>IF(B3377&lt;&gt;"",IF(OR(O3377=0,O3377=999),"",SUMIFS($E$2:E3377,$A$2:A3377,A3377)-SUMIFS($F$2:F3377,$A$2:A3377,A3377)),"")</f>
        <v/>
      </c>
      <c r="I3377" s="109" t="str">
        <f t="shared" si="158"/>
        <v/>
      </c>
      <c r="J3377" s="113"/>
      <c r="K3377" s="90"/>
      <c r="L3377" s="73"/>
      <c r="M3377" s="69" t="str">
        <f>IF(C3377&lt;&gt;"",DailyLog!$S$3,"")</f>
        <v/>
      </c>
      <c r="N3377" s="56" t="str">
        <f t="shared" si="157"/>
        <v/>
      </c>
      <c r="O3377" s="53" t="str">
        <f>IF($B3377&lt;&gt;"",IF(ISNUMBER(_xlfn.XMATCH($B3377,Language!$A$6:$E$6)),0,IF(ISNUMBER(_xlfn.XMATCH($B3377,Language!$A$29:$E$29)),'Lista de Prestatarios'!$B$3,VLOOKUP(B3377,'Lista de Prestatarios'!$A$2:$B$500,2,FALSE))),"")</f>
        <v/>
      </c>
      <c r="P3377" s="58" t="str">
        <f>IF(B3377&lt;&gt;"",IF(OR(D3377&gt;0,G3377&gt;0),COUNTIF($B$2:B3377,B3377),COUNTIFS($B$2:B3377,B3377,$E$2:E3377,"&gt;0")),"")</f>
        <v/>
      </c>
    </row>
    <row r="3378" spans="1:16" x14ac:dyDescent="0.35">
      <c r="A3378" s="51" t="str">
        <f t="shared" si="156"/>
        <v/>
      </c>
      <c r="B3378" s="99"/>
      <c r="C3378" s="4"/>
      <c r="D3378" s="14"/>
      <c r="E3378" s="14"/>
      <c r="F3378" s="14"/>
      <c r="G3378" s="82"/>
      <c r="H3378" s="107" t="str">
        <f>IF(B3378&lt;&gt;"",IF(OR(O3378=0,O3378=999),"",SUMIFS($E$2:E3378,$A$2:A3378,A3378)-SUMIFS($F$2:F3378,$A$2:A3378,A3378)),"")</f>
        <v/>
      </c>
      <c r="I3378" s="109" t="str">
        <f t="shared" si="158"/>
        <v/>
      </c>
      <c r="J3378" s="113"/>
      <c r="K3378" s="90"/>
      <c r="L3378" s="73"/>
      <c r="M3378" s="69" t="str">
        <f>IF(C3378&lt;&gt;"",DailyLog!$S$3,"")</f>
        <v/>
      </c>
      <c r="N3378" s="56" t="str">
        <f t="shared" si="157"/>
        <v/>
      </c>
      <c r="O3378" s="53" t="str">
        <f>IF($B3378&lt;&gt;"",IF(ISNUMBER(_xlfn.XMATCH($B3378,Language!$A$6:$E$6)),0,IF(ISNUMBER(_xlfn.XMATCH($B3378,Language!$A$29:$E$29)),'Lista de Prestatarios'!$B$3,VLOOKUP(B3378,'Lista de Prestatarios'!$A$2:$B$500,2,FALSE))),"")</f>
        <v/>
      </c>
      <c r="P3378" s="58" t="str">
        <f>IF(B3378&lt;&gt;"",IF(OR(D3378&gt;0,G3378&gt;0),COUNTIF($B$2:B3378,B3378),COUNTIFS($B$2:B3378,B3378,$E$2:E3378,"&gt;0")),"")</f>
        <v/>
      </c>
    </row>
    <row r="3379" spans="1:16" x14ac:dyDescent="0.35">
      <c r="A3379" s="51" t="str">
        <f t="shared" si="156"/>
        <v/>
      </c>
      <c r="B3379" s="99"/>
      <c r="C3379" s="4"/>
      <c r="D3379" s="14"/>
      <c r="E3379" s="14"/>
      <c r="F3379" s="14"/>
      <c r="G3379" s="82"/>
      <c r="H3379" s="107" t="str">
        <f>IF(B3379&lt;&gt;"",IF(OR(O3379=0,O3379=999),"",SUMIFS($E$2:E3379,$A$2:A3379,A3379)-SUMIFS($F$2:F3379,$A$2:A3379,A3379)),"")</f>
        <v/>
      </c>
      <c r="I3379" s="109" t="str">
        <f t="shared" si="158"/>
        <v/>
      </c>
      <c r="J3379" s="113"/>
      <c r="K3379" s="90"/>
      <c r="L3379" s="73"/>
      <c r="M3379" s="69" t="str">
        <f>IF(C3379&lt;&gt;"",DailyLog!$S$3,"")</f>
        <v/>
      </c>
      <c r="N3379" s="56" t="str">
        <f t="shared" si="157"/>
        <v/>
      </c>
      <c r="O3379" s="53" t="str">
        <f>IF($B3379&lt;&gt;"",IF(ISNUMBER(_xlfn.XMATCH($B3379,Language!$A$6:$E$6)),0,IF(ISNUMBER(_xlfn.XMATCH($B3379,Language!$A$29:$E$29)),'Lista de Prestatarios'!$B$3,VLOOKUP(B3379,'Lista de Prestatarios'!$A$2:$B$500,2,FALSE))),"")</f>
        <v/>
      </c>
      <c r="P3379" s="58" t="str">
        <f>IF(B3379&lt;&gt;"",IF(OR(D3379&gt;0,G3379&gt;0),COUNTIF($B$2:B3379,B3379),COUNTIFS($B$2:B3379,B3379,$E$2:E3379,"&gt;0")),"")</f>
        <v/>
      </c>
    </row>
    <row r="3380" spans="1:16" x14ac:dyDescent="0.35">
      <c r="A3380" s="51" t="str">
        <f t="shared" si="156"/>
        <v/>
      </c>
      <c r="B3380" s="99"/>
      <c r="C3380" s="4"/>
      <c r="D3380" s="14"/>
      <c r="E3380" s="14"/>
      <c r="F3380" s="14"/>
      <c r="G3380" s="82"/>
      <c r="H3380" s="107" t="str">
        <f>IF(B3380&lt;&gt;"",IF(OR(O3380=0,O3380=999),"",SUMIFS($E$2:E3380,$A$2:A3380,A3380)-SUMIFS($F$2:F3380,$A$2:A3380,A3380)),"")</f>
        <v/>
      </c>
      <c r="I3380" s="109" t="str">
        <f t="shared" si="158"/>
        <v/>
      </c>
      <c r="J3380" s="113"/>
      <c r="K3380" s="90"/>
      <c r="L3380" s="73"/>
      <c r="M3380" s="69" t="str">
        <f>IF(C3380&lt;&gt;"",DailyLog!$S$3,"")</f>
        <v/>
      </c>
      <c r="N3380" s="56" t="str">
        <f t="shared" si="157"/>
        <v/>
      </c>
      <c r="O3380" s="53" t="str">
        <f>IF($B3380&lt;&gt;"",IF(ISNUMBER(_xlfn.XMATCH($B3380,Language!$A$6:$E$6)),0,IF(ISNUMBER(_xlfn.XMATCH($B3380,Language!$A$29:$E$29)),'Lista de Prestatarios'!$B$3,VLOOKUP(B3380,'Lista de Prestatarios'!$A$2:$B$500,2,FALSE))),"")</f>
        <v/>
      </c>
      <c r="P3380" s="58" t="str">
        <f>IF(B3380&lt;&gt;"",IF(OR(D3380&gt;0,G3380&gt;0),COUNTIF($B$2:B3380,B3380),COUNTIFS($B$2:B3380,B3380,$E$2:E3380,"&gt;0")),"")</f>
        <v/>
      </c>
    </row>
    <row r="3381" spans="1:16" x14ac:dyDescent="0.35">
      <c r="A3381" s="51" t="str">
        <f t="shared" si="156"/>
        <v/>
      </c>
      <c r="B3381" s="99"/>
      <c r="C3381" s="4"/>
      <c r="D3381" s="14"/>
      <c r="E3381" s="14"/>
      <c r="F3381" s="14"/>
      <c r="G3381" s="82"/>
      <c r="H3381" s="107" t="str">
        <f>IF(B3381&lt;&gt;"",IF(OR(O3381=0,O3381=999),"",SUMIFS($E$2:E3381,$A$2:A3381,A3381)-SUMIFS($F$2:F3381,$A$2:A3381,A3381)),"")</f>
        <v/>
      </c>
      <c r="I3381" s="109" t="str">
        <f t="shared" si="158"/>
        <v/>
      </c>
      <c r="J3381" s="113"/>
      <c r="K3381" s="90"/>
      <c r="L3381" s="73"/>
      <c r="M3381" s="69" t="str">
        <f>IF(C3381&lt;&gt;"",DailyLog!$S$3,"")</f>
        <v/>
      </c>
      <c r="N3381" s="56" t="str">
        <f t="shared" si="157"/>
        <v/>
      </c>
      <c r="O3381" s="53" t="str">
        <f>IF($B3381&lt;&gt;"",IF(ISNUMBER(_xlfn.XMATCH($B3381,Language!$A$6:$E$6)),0,IF(ISNUMBER(_xlfn.XMATCH($B3381,Language!$A$29:$E$29)),'Lista de Prestatarios'!$B$3,VLOOKUP(B3381,'Lista de Prestatarios'!$A$2:$B$500,2,FALSE))),"")</f>
        <v/>
      </c>
      <c r="P3381" s="58" t="str">
        <f>IF(B3381&lt;&gt;"",IF(OR(D3381&gt;0,G3381&gt;0),COUNTIF($B$2:B3381,B3381),COUNTIFS($B$2:B3381,B3381,$E$2:E3381,"&gt;0")),"")</f>
        <v/>
      </c>
    </row>
    <row r="3382" spans="1:16" x14ac:dyDescent="0.35">
      <c r="A3382" s="51" t="str">
        <f t="shared" si="156"/>
        <v/>
      </c>
      <c r="B3382" s="99"/>
      <c r="C3382" s="4"/>
      <c r="D3382" s="14"/>
      <c r="E3382" s="14"/>
      <c r="F3382" s="14"/>
      <c r="G3382" s="82"/>
      <c r="H3382" s="107" t="str">
        <f>IF(B3382&lt;&gt;"",IF(OR(O3382=0,O3382=999),"",SUMIFS($E$2:E3382,$A$2:A3382,A3382)-SUMIFS($F$2:F3382,$A$2:A3382,A3382)),"")</f>
        <v/>
      </c>
      <c r="I3382" s="109" t="str">
        <f t="shared" si="158"/>
        <v/>
      </c>
      <c r="J3382" s="113"/>
      <c r="K3382" s="90"/>
      <c r="L3382" s="73"/>
      <c r="M3382" s="69" t="str">
        <f>IF(C3382&lt;&gt;"",DailyLog!$S$3,"")</f>
        <v/>
      </c>
      <c r="N3382" s="56" t="str">
        <f t="shared" si="157"/>
        <v/>
      </c>
      <c r="O3382" s="53" t="str">
        <f>IF($B3382&lt;&gt;"",IF(ISNUMBER(_xlfn.XMATCH($B3382,Language!$A$6:$E$6)),0,IF(ISNUMBER(_xlfn.XMATCH($B3382,Language!$A$29:$E$29)),'Lista de Prestatarios'!$B$3,VLOOKUP(B3382,'Lista de Prestatarios'!$A$2:$B$500,2,FALSE))),"")</f>
        <v/>
      </c>
      <c r="P3382" s="58" t="str">
        <f>IF(B3382&lt;&gt;"",IF(OR(D3382&gt;0,G3382&gt;0),COUNTIF($B$2:B3382,B3382),COUNTIFS($B$2:B3382,B3382,$E$2:E3382,"&gt;0")),"")</f>
        <v/>
      </c>
    </row>
    <row r="3383" spans="1:16" x14ac:dyDescent="0.35">
      <c r="A3383" s="51" t="str">
        <f t="shared" si="156"/>
        <v/>
      </c>
      <c r="B3383" s="99"/>
      <c r="C3383" s="4"/>
      <c r="D3383" s="14"/>
      <c r="E3383" s="14"/>
      <c r="F3383" s="14"/>
      <c r="G3383" s="82"/>
      <c r="H3383" s="107" t="str">
        <f>IF(B3383&lt;&gt;"",IF(OR(O3383=0,O3383=999),"",SUMIFS($E$2:E3383,$A$2:A3383,A3383)-SUMIFS($F$2:F3383,$A$2:A3383,A3383)),"")</f>
        <v/>
      </c>
      <c r="I3383" s="109" t="str">
        <f t="shared" si="158"/>
        <v/>
      </c>
      <c r="J3383" s="113"/>
      <c r="K3383" s="90"/>
      <c r="L3383" s="73"/>
      <c r="M3383" s="69" t="str">
        <f>IF(C3383&lt;&gt;"",DailyLog!$S$3,"")</f>
        <v/>
      </c>
      <c r="N3383" s="56" t="str">
        <f t="shared" si="157"/>
        <v/>
      </c>
      <c r="O3383" s="53" t="str">
        <f>IF($B3383&lt;&gt;"",IF(ISNUMBER(_xlfn.XMATCH($B3383,Language!$A$6:$E$6)),0,IF(ISNUMBER(_xlfn.XMATCH($B3383,Language!$A$29:$E$29)),'Lista de Prestatarios'!$B$3,VLOOKUP(B3383,'Lista de Prestatarios'!$A$2:$B$500,2,FALSE))),"")</f>
        <v/>
      </c>
      <c r="P3383" s="58" t="str">
        <f>IF(B3383&lt;&gt;"",IF(OR(D3383&gt;0,G3383&gt;0),COUNTIF($B$2:B3383,B3383),COUNTIFS($B$2:B3383,B3383,$E$2:E3383,"&gt;0")),"")</f>
        <v/>
      </c>
    </row>
    <row r="3384" spans="1:16" x14ac:dyDescent="0.35">
      <c r="A3384" s="51" t="str">
        <f t="shared" si="156"/>
        <v/>
      </c>
      <c r="B3384" s="99"/>
      <c r="C3384" s="4"/>
      <c r="D3384" s="14"/>
      <c r="E3384" s="14"/>
      <c r="F3384" s="14"/>
      <c r="G3384" s="82"/>
      <c r="H3384" s="107" t="str">
        <f>IF(B3384&lt;&gt;"",IF(OR(O3384=0,O3384=999),"",SUMIFS($E$2:E3384,$A$2:A3384,A3384)-SUMIFS($F$2:F3384,$A$2:A3384,A3384)),"")</f>
        <v/>
      </c>
      <c r="I3384" s="109" t="str">
        <f t="shared" si="158"/>
        <v/>
      </c>
      <c r="J3384" s="113"/>
      <c r="K3384" s="90"/>
      <c r="L3384" s="73"/>
      <c r="M3384" s="69" t="str">
        <f>IF(C3384&lt;&gt;"",DailyLog!$S$3,"")</f>
        <v/>
      </c>
      <c r="N3384" s="56" t="str">
        <f t="shared" si="157"/>
        <v/>
      </c>
      <c r="O3384" s="53" t="str">
        <f>IF($B3384&lt;&gt;"",IF(ISNUMBER(_xlfn.XMATCH($B3384,Language!$A$6:$E$6)),0,IF(ISNUMBER(_xlfn.XMATCH($B3384,Language!$A$29:$E$29)),'Lista de Prestatarios'!$B$3,VLOOKUP(B3384,'Lista de Prestatarios'!$A$2:$B$500,2,FALSE))),"")</f>
        <v/>
      </c>
      <c r="P3384" s="58" t="str">
        <f>IF(B3384&lt;&gt;"",IF(OR(D3384&gt;0,G3384&gt;0),COUNTIF($B$2:B3384,B3384),COUNTIFS($B$2:B3384,B3384,$E$2:E3384,"&gt;0")),"")</f>
        <v/>
      </c>
    </row>
    <row r="3385" spans="1:16" x14ac:dyDescent="0.35">
      <c r="A3385" s="51" t="str">
        <f t="shared" si="156"/>
        <v/>
      </c>
      <c r="B3385" s="99"/>
      <c r="C3385" s="4"/>
      <c r="D3385" s="14"/>
      <c r="E3385" s="14"/>
      <c r="F3385" s="14"/>
      <c r="G3385" s="82"/>
      <c r="H3385" s="107" t="str">
        <f>IF(B3385&lt;&gt;"",IF(OR(O3385=0,O3385=999),"",SUMIFS($E$2:E3385,$A$2:A3385,A3385)-SUMIFS($F$2:F3385,$A$2:A3385,A3385)),"")</f>
        <v/>
      </c>
      <c r="I3385" s="109" t="str">
        <f t="shared" si="158"/>
        <v/>
      </c>
      <c r="J3385" s="113"/>
      <c r="K3385" s="90"/>
      <c r="L3385" s="73"/>
      <c r="M3385" s="69" t="str">
        <f>IF(C3385&lt;&gt;"",DailyLog!$S$3,"")</f>
        <v/>
      </c>
      <c r="N3385" s="56" t="str">
        <f t="shared" si="157"/>
        <v/>
      </c>
      <c r="O3385" s="53" t="str">
        <f>IF($B3385&lt;&gt;"",IF(ISNUMBER(_xlfn.XMATCH($B3385,Language!$A$6:$E$6)),0,IF(ISNUMBER(_xlfn.XMATCH($B3385,Language!$A$29:$E$29)),'Lista de Prestatarios'!$B$3,VLOOKUP(B3385,'Lista de Prestatarios'!$A$2:$B$500,2,FALSE))),"")</f>
        <v/>
      </c>
      <c r="P3385" s="58" t="str">
        <f>IF(B3385&lt;&gt;"",IF(OR(D3385&gt;0,G3385&gt;0),COUNTIF($B$2:B3385,B3385),COUNTIFS($B$2:B3385,B3385,$E$2:E3385,"&gt;0")),"")</f>
        <v/>
      </c>
    </row>
    <row r="3386" spans="1:16" x14ac:dyDescent="0.35">
      <c r="A3386" s="51" t="str">
        <f t="shared" si="156"/>
        <v/>
      </c>
      <c r="B3386" s="99"/>
      <c r="C3386" s="4"/>
      <c r="D3386" s="14"/>
      <c r="E3386" s="14"/>
      <c r="F3386" s="14"/>
      <c r="G3386" s="82"/>
      <c r="H3386" s="107" t="str">
        <f>IF(B3386&lt;&gt;"",IF(OR(O3386=0,O3386=999),"",SUMIFS($E$2:E3386,$A$2:A3386,A3386)-SUMIFS($F$2:F3386,$A$2:A3386,A3386)),"")</f>
        <v/>
      </c>
      <c r="I3386" s="109" t="str">
        <f t="shared" si="158"/>
        <v/>
      </c>
      <c r="J3386" s="113"/>
      <c r="K3386" s="90"/>
      <c r="L3386" s="73"/>
      <c r="M3386" s="69" t="str">
        <f>IF(C3386&lt;&gt;"",DailyLog!$S$3,"")</f>
        <v/>
      </c>
      <c r="N3386" s="56" t="str">
        <f t="shared" si="157"/>
        <v/>
      </c>
      <c r="O3386" s="53" t="str">
        <f>IF($B3386&lt;&gt;"",IF(ISNUMBER(_xlfn.XMATCH($B3386,Language!$A$6:$E$6)),0,IF(ISNUMBER(_xlfn.XMATCH($B3386,Language!$A$29:$E$29)),'Lista de Prestatarios'!$B$3,VLOOKUP(B3386,'Lista de Prestatarios'!$A$2:$B$500,2,FALSE))),"")</f>
        <v/>
      </c>
      <c r="P3386" s="58" t="str">
        <f>IF(B3386&lt;&gt;"",IF(OR(D3386&gt;0,G3386&gt;0),COUNTIF($B$2:B3386,B3386),COUNTIFS($B$2:B3386,B3386,$E$2:E3386,"&gt;0")),"")</f>
        <v/>
      </c>
    </row>
    <row r="3387" spans="1:16" x14ac:dyDescent="0.35">
      <c r="A3387" s="51" t="str">
        <f t="shared" si="156"/>
        <v/>
      </c>
      <c r="B3387" s="99"/>
      <c r="C3387" s="4"/>
      <c r="D3387" s="14"/>
      <c r="E3387" s="14"/>
      <c r="F3387" s="14"/>
      <c r="G3387" s="82"/>
      <c r="H3387" s="107" t="str">
        <f>IF(B3387&lt;&gt;"",IF(OR(O3387=0,O3387=999),"",SUMIFS($E$2:E3387,$A$2:A3387,A3387)-SUMIFS($F$2:F3387,$A$2:A3387,A3387)),"")</f>
        <v/>
      </c>
      <c r="I3387" s="109" t="str">
        <f t="shared" si="158"/>
        <v/>
      </c>
      <c r="J3387" s="113"/>
      <c r="K3387" s="90"/>
      <c r="L3387" s="73"/>
      <c r="M3387" s="69" t="str">
        <f>IF(C3387&lt;&gt;"",DailyLog!$S$3,"")</f>
        <v/>
      </c>
      <c r="N3387" s="56" t="str">
        <f t="shared" si="157"/>
        <v/>
      </c>
      <c r="O3387" s="53" t="str">
        <f>IF($B3387&lt;&gt;"",IF(ISNUMBER(_xlfn.XMATCH($B3387,Language!$A$6:$E$6)),0,IF(ISNUMBER(_xlfn.XMATCH($B3387,Language!$A$29:$E$29)),'Lista de Prestatarios'!$B$3,VLOOKUP(B3387,'Lista de Prestatarios'!$A$2:$B$500,2,FALSE))),"")</f>
        <v/>
      </c>
      <c r="P3387" s="58" t="str">
        <f>IF(B3387&lt;&gt;"",IF(OR(D3387&gt;0,G3387&gt;0),COUNTIF($B$2:B3387,B3387),COUNTIFS($B$2:B3387,B3387,$E$2:E3387,"&gt;0")),"")</f>
        <v/>
      </c>
    </row>
    <row r="3388" spans="1:16" x14ac:dyDescent="0.35">
      <c r="A3388" s="51" t="str">
        <f t="shared" si="156"/>
        <v/>
      </c>
      <c r="B3388" s="99"/>
      <c r="C3388" s="4"/>
      <c r="D3388" s="14"/>
      <c r="E3388" s="14"/>
      <c r="F3388" s="14"/>
      <c r="G3388" s="82"/>
      <c r="H3388" s="107" t="str">
        <f>IF(B3388&lt;&gt;"",IF(OR(O3388=0,O3388=999),"",SUMIFS($E$2:E3388,$A$2:A3388,A3388)-SUMIFS($F$2:F3388,$A$2:A3388,A3388)),"")</f>
        <v/>
      </c>
      <c r="I3388" s="109" t="str">
        <f t="shared" si="158"/>
        <v/>
      </c>
      <c r="J3388" s="113"/>
      <c r="K3388" s="90"/>
      <c r="L3388" s="73"/>
      <c r="M3388" s="69" t="str">
        <f>IF(C3388&lt;&gt;"",DailyLog!$S$3,"")</f>
        <v/>
      </c>
      <c r="N3388" s="56" t="str">
        <f t="shared" si="157"/>
        <v/>
      </c>
      <c r="O3388" s="53" t="str">
        <f>IF($B3388&lt;&gt;"",IF(ISNUMBER(_xlfn.XMATCH($B3388,Language!$A$6:$E$6)),0,IF(ISNUMBER(_xlfn.XMATCH($B3388,Language!$A$29:$E$29)),'Lista de Prestatarios'!$B$3,VLOOKUP(B3388,'Lista de Prestatarios'!$A$2:$B$500,2,FALSE))),"")</f>
        <v/>
      </c>
      <c r="P3388" s="58" t="str">
        <f>IF(B3388&lt;&gt;"",IF(OR(D3388&gt;0,G3388&gt;0),COUNTIF($B$2:B3388,B3388),COUNTIFS($B$2:B3388,B3388,$E$2:E3388,"&gt;0")),"")</f>
        <v/>
      </c>
    </row>
    <row r="3389" spans="1:16" x14ac:dyDescent="0.35">
      <c r="A3389" s="51" t="str">
        <f t="shared" si="156"/>
        <v/>
      </c>
      <c r="B3389" s="99"/>
      <c r="C3389" s="4"/>
      <c r="D3389" s="14"/>
      <c r="E3389" s="14"/>
      <c r="F3389" s="14"/>
      <c r="G3389" s="82"/>
      <c r="H3389" s="107" t="str">
        <f>IF(B3389&lt;&gt;"",IF(OR(O3389=0,O3389=999),"",SUMIFS($E$2:E3389,$A$2:A3389,A3389)-SUMIFS($F$2:F3389,$A$2:A3389,A3389)),"")</f>
        <v/>
      </c>
      <c r="I3389" s="109" t="str">
        <f t="shared" si="158"/>
        <v/>
      </c>
      <c r="J3389" s="113"/>
      <c r="K3389" s="90"/>
      <c r="L3389" s="73"/>
      <c r="M3389" s="69" t="str">
        <f>IF(C3389&lt;&gt;"",DailyLog!$S$3,"")</f>
        <v/>
      </c>
      <c r="N3389" s="56" t="str">
        <f t="shared" si="157"/>
        <v/>
      </c>
      <c r="O3389" s="53" t="str">
        <f>IF($B3389&lt;&gt;"",IF(ISNUMBER(_xlfn.XMATCH($B3389,Language!$A$6:$E$6)),0,IF(ISNUMBER(_xlfn.XMATCH($B3389,Language!$A$29:$E$29)),'Lista de Prestatarios'!$B$3,VLOOKUP(B3389,'Lista de Prestatarios'!$A$2:$B$500,2,FALSE))),"")</f>
        <v/>
      </c>
      <c r="P3389" s="58" t="str">
        <f>IF(B3389&lt;&gt;"",IF(OR(D3389&gt;0,G3389&gt;0),COUNTIF($B$2:B3389,B3389),COUNTIFS($B$2:B3389,B3389,$E$2:E3389,"&gt;0")),"")</f>
        <v/>
      </c>
    </row>
    <row r="3390" spans="1:16" x14ac:dyDescent="0.35">
      <c r="A3390" s="51" t="str">
        <f t="shared" si="156"/>
        <v/>
      </c>
      <c r="B3390" s="99"/>
      <c r="C3390" s="4"/>
      <c r="D3390" s="14"/>
      <c r="E3390" s="14"/>
      <c r="F3390" s="14"/>
      <c r="G3390" s="82"/>
      <c r="H3390" s="107" t="str">
        <f>IF(B3390&lt;&gt;"",IF(OR(O3390=0,O3390=999),"",SUMIFS($E$2:E3390,$A$2:A3390,A3390)-SUMIFS($F$2:F3390,$A$2:A3390,A3390)),"")</f>
        <v/>
      </c>
      <c r="I3390" s="109" t="str">
        <f t="shared" si="158"/>
        <v/>
      </c>
      <c r="J3390" s="113"/>
      <c r="K3390" s="90"/>
      <c r="L3390" s="73"/>
      <c r="M3390" s="69" t="str">
        <f>IF(C3390&lt;&gt;"",DailyLog!$S$3,"")</f>
        <v/>
      </c>
      <c r="N3390" s="56" t="str">
        <f t="shared" si="157"/>
        <v/>
      </c>
      <c r="O3390" s="53" t="str">
        <f>IF($B3390&lt;&gt;"",IF(ISNUMBER(_xlfn.XMATCH($B3390,Language!$A$6:$E$6)),0,IF(ISNUMBER(_xlfn.XMATCH($B3390,Language!$A$29:$E$29)),'Lista de Prestatarios'!$B$3,VLOOKUP(B3390,'Lista de Prestatarios'!$A$2:$B$500,2,FALSE))),"")</f>
        <v/>
      </c>
      <c r="P3390" s="58" t="str">
        <f>IF(B3390&lt;&gt;"",IF(OR(D3390&gt;0,G3390&gt;0),COUNTIF($B$2:B3390,B3390),COUNTIFS($B$2:B3390,B3390,$E$2:E3390,"&gt;0")),"")</f>
        <v/>
      </c>
    </row>
    <row r="3391" spans="1:16" x14ac:dyDescent="0.35">
      <c r="A3391" s="51" t="str">
        <f t="shared" si="156"/>
        <v/>
      </c>
      <c r="B3391" s="99"/>
      <c r="C3391" s="4"/>
      <c r="D3391" s="14"/>
      <c r="E3391" s="14"/>
      <c r="F3391" s="14"/>
      <c r="G3391" s="82"/>
      <c r="H3391" s="107" t="str">
        <f>IF(B3391&lt;&gt;"",IF(OR(O3391=0,O3391=999),"",SUMIFS($E$2:E3391,$A$2:A3391,A3391)-SUMIFS($F$2:F3391,$A$2:A3391,A3391)),"")</f>
        <v/>
      </c>
      <c r="I3391" s="109" t="str">
        <f t="shared" si="158"/>
        <v/>
      </c>
      <c r="J3391" s="113"/>
      <c r="K3391" s="90"/>
      <c r="L3391" s="73"/>
      <c r="M3391" s="69" t="str">
        <f>IF(C3391&lt;&gt;"",DailyLog!$S$3,"")</f>
        <v/>
      </c>
      <c r="N3391" s="56" t="str">
        <f t="shared" si="157"/>
        <v/>
      </c>
      <c r="O3391" s="53" t="str">
        <f>IF($B3391&lt;&gt;"",IF(ISNUMBER(_xlfn.XMATCH($B3391,Language!$A$6:$E$6)),0,IF(ISNUMBER(_xlfn.XMATCH($B3391,Language!$A$29:$E$29)),'Lista de Prestatarios'!$B$3,VLOOKUP(B3391,'Lista de Prestatarios'!$A$2:$B$500,2,FALSE))),"")</f>
        <v/>
      </c>
      <c r="P3391" s="58" t="str">
        <f>IF(B3391&lt;&gt;"",IF(OR(D3391&gt;0,G3391&gt;0),COUNTIF($B$2:B3391,B3391),COUNTIFS($B$2:B3391,B3391,$E$2:E3391,"&gt;0")),"")</f>
        <v/>
      </c>
    </row>
    <row r="3392" spans="1:16" x14ac:dyDescent="0.35">
      <c r="A3392" s="51" t="str">
        <f t="shared" si="156"/>
        <v/>
      </c>
      <c r="B3392" s="99"/>
      <c r="C3392" s="4"/>
      <c r="D3392" s="14"/>
      <c r="E3392" s="14"/>
      <c r="F3392" s="14"/>
      <c r="G3392" s="82"/>
      <c r="H3392" s="107" t="str">
        <f>IF(B3392&lt;&gt;"",IF(OR(O3392=0,O3392=999),"",SUMIFS($E$2:E3392,$A$2:A3392,A3392)-SUMIFS($F$2:F3392,$A$2:A3392,A3392)),"")</f>
        <v/>
      </c>
      <c r="I3392" s="109" t="str">
        <f t="shared" si="158"/>
        <v/>
      </c>
      <c r="J3392" s="113"/>
      <c r="K3392" s="90"/>
      <c r="L3392" s="73"/>
      <c r="M3392" s="69" t="str">
        <f>IF(C3392&lt;&gt;"",DailyLog!$S$3,"")</f>
        <v/>
      </c>
      <c r="N3392" s="56" t="str">
        <f t="shared" si="157"/>
        <v/>
      </c>
      <c r="O3392" s="53" t="str">
        <f>IF($B3392&lt;&gt;"",IF(ISNUMBER(_xlfn.XMATCH($B3392,Language!$A$6:$E$6)),0,IF(ISNUMBER(_xlfn.XMATCH($B3392,Language!$A$29:$E$29)),'Lista de Prestatarios'!$B$3,VLOOKUP(B3392,'Lista de Prestatarios'!$A$2:$B$500,2,FALSE))),"")</f>
        <v/>
      </c>
      <c r="P3392" s="58" t="str">
        <f>IF(B3392&lt;&gt;"",IF(OR(D3392&gt;0,G3392&gt;0),COUNTIF($B$2:B3392,B3392),COUNTIFS($B$2:B3392,B3392,$E$2:E3392,"&gt;0")),"")</f>
        <v/>
      </c>
    </row>
    <row r="3393" spans="1:16" x14ac:dyDescent="0.35">
      <c r="A3393" s="51" t="str">
        <f t="shared" si="156"/>
        <v/>
      </c>
      <c r="B3393" s="99"/>
      <c r="C3393" s="4"/>
      <c r="D3393" s="14"/>
      <c r="E3393" s="14"/>
      <c r="F3393" s="14"/>
      <c r="G3393" s="82"/>
      <c r="H3393" s="107" t="str">
        <f>IF(B3393&lt;&gt;"",IF(OR(O3393=0,O3393=999),"",SUMIFS($E$2:E3393,$A$2:A3393,A3393)-SUMIFS($F$2:F3393,$A$2:A3393,A3393)),"")</f>
        <v/>
      </c>
      <c r="I3393" s="109" t="str">
        <f t="shared" si="158"/>
        <v/>
      </c>
      <c r="J3393" s="113"/>
      <c r="K3393" s="90"/>
      <c r="L3393" s="73"/>
      <c r="M3393" s="69" t="str">
        <f>IF(C3393&lt;&gt;"",DailyLog!$S$3,"")</f>
        <v/>
      </c>
      <c r="N3393" s="56" t="str">
        <f t="shared" si="157"/>
        <v/>
      </c>
      <c r="O3393" s="53" t="str">
        <f>IF($B3393&lt;&gt;"",IF(ISNUMBER(_xlfn.XMATCH($B3393,Language!$A$6:$E$6)),0,IF(ISNUMBER(_xlfn.XMATCH($B3393,Language!$A$29:$E$29)),'Lista de Prestatarios'!$B$3,VLOOKUP(B3393,'Lista de Prestatarios'!$A$2:$B$500,2,FALSE))),"")</f>
        <v/>
      </c>
      <c r="P3393" s="58" t="str">
        <f>IF(B3393&lt;&gt;"",IF(OR(D3393&gt;0,G3393&gt;0),COUNTIF($B$2:B3393,B3393),COUNTIFS($B$2:B3393,B3393,$E$2:E3393,"&gt;0")),"")</f>
        <v/>
      </c>
    </row>
    <row r="3394" spans="1:16" x14ac:dyDescent="0.35">
      <c r="A3394" s="51" t="str">
        <f t="shared" ref="A3394:A3457" si="159">IF(B3394&lt;&gt;"",O3394&amp;"."&amp;P3394,"")</f>
        <v/>
      </c>
      <c r="B3394" s="99"/>
      <c r="C3394" s="4"/>
      <c r="D3394" s="14"/>
      <c r="E3394" s="14"/>
      <c r="F3394" s="14"/>
      <c r="G3394" s="82"/>
      <c r="H3394" s="107" t="str">
        <f>IF(B3394&lt;&gt;"",IF(OR(O3394=0,O3394=999),"",SUMIFS($E$2:E3394,$A$2:A3394,A3394)-SUMIFS($F$2:F3394,$A$2:A3394,A3394)),"")</f>
        <v/>
      </c>
      <c r="I3394" s="109" t="str">
        <f t="shared" si="158"/>
        <v/>
      </c>
      <c r="J3394" s="113"/>
      <c r="K3394" s="90"/>
      <c r="L3394" s="73"/>
      <c r="M3394" s="69" t="str">
        <f>IF(C3394&lt;&gt;"",DailyLog!$S$3,"")</f>
        <v/>
      </c>
      <c r="N3394" s="56" t="str">
        <f t="shared" ref="N3394:N3457" si="160">IF(B3394&lt;&gt;"",COUNT(D3394:G3394),"")</f>
        <v/>
      </c>
      <c r="O3394" s="53" t="str">
        <f>IF($B3394&lt;&gt;"",IF(ISNUMBER(_xlfn.XMATCH($B3394,Language!$A$6:$E$6)),0,IF(ISNUMBER(_xlfn.XMATCH($B3394,Language!$A$29:$E$29)),'Lista de Prestatarios'!$B$3,VLOOKUP(B3394,'Lista de Prestatarios'!$A$2:$B$500,2,FALSE))),"")</f>
        <v/>
      </c>
      <c r="P3394" s="58" t="str">
        <f>IF(B3394&lt;&gt;"",IF(OR(D3394&gt;0,G3394&gt;0),COUNTIF($B$2:B3394,B3394),COUNTIFS($B$2:B3394,B3394,$E$2:E3394,"&gt;0")),"")</f>
        <v/>
      </c>
    </row>
    <row r="3395" spans="1:16" x14ac:dyDescent="0.35">
      <c r="A3395" s="51" t="str">
        <f t="shared" si="159"/>
        <v/>
      </c>
      <c r="B3395" s="99"/>
      <c r="C3395" s="4"/>
      <c r="D3395" s="14"/>
      <c r="E3395" s="14"/>
      <c r="F3395" s="14"/>
      <c r="G3395" s="82"/>
      <c r="H3395" s="107" t="str">
        <f>IF(B3395&lt;&gt;"",IF(OR(O3395=0,O3395=999),"",SUMIFS($E$2:E3395,$A$2:A3395,A3395)-SUMIFS($F$2:F3395,$A$2:A3395,A3395)),"")</f>
        <v/>
      </c>
      <c r="I3395" s="109" t="str">
        <f t="shared" si="158"/>
        <v/>
      </c>
      <c r="J3395" s="113"/>
      <c r="K3395" s="90"/>
      <c r="L3395" s="73"/>
      <c r="M3395" s="69" t="str">
        <f>IF(C3395&lt;&gt;"",DailyLog!$S$3,"")</f>
        <v/>
      </c>
      <c r="N3395" s="56" t="str">
        <f t="shared" si="160"/>
        <v/>
      </c>
      <c r="O3395" s="53" t="str">
        <f>IF($B3395&lt;&gt;"",IF(ISNUMBER(_xlfn.XMATCH($B3395,Language!$A$6:$E$6)),0,IF(ISNUMBER(_xlfn.XMATCH($B3395,Language!$A$29:$E$29)),'Lista de Prestatarios'!$B$3,VLOOKUP(B3395,'Lista de Prestatarios'!$A$2:$B$500,2,FALSE))),"")</f>
        <v/>
      </c>
      <c r="P3395" s="58" t="str">
        <f>IF(B3395&lt;&gt;"",IF(OR(D3395&gt;0,G3395&gt;0),COUNTIF($B$2:B3395,B3395),COUNTIFS($B$2:B3395,B3395,$E$2:E3395,"&gt;0")),"")</f>
        <v/>
      </c>
    </row>
    <row r="3396" spans="1:16" x14ac:dyDescent="0.35">
      <c r="A3396" s="51" t="str">
        <f t="shared" si="159"/>
        <v/>
      </c>
      <c r="B3396" s="99"/>
      <c r="C3396" s="4"/>
      <c r="D3396" s="14"/>
      <c r="E3396" s="14"/>
      <c r="F3396" s="14"/>
      <c r="G3396" s="82"/>
      <c r="H3396" s="107" t="str">
        <f>IF(B3396&lt;&gt;"",IF(OR(O3396=0,O3396=999),"",SUMIFS($E$2:E3396,$A$2:A3396,A3396)-SUMIFS($F$2:F3396,$A$2:A3396,A3396)),"")</f>
        <v/>
      </c>
      <c r="I3396" s="109" t="str">
        <f t="shared" ref="I3396:I3459" si="161">IF(B3396&lt;&gt;"",I3395+D3396-E3396+F3396-G3396,"")</f>
        <v/>
      </c>
      <c r="J3396" s="113"/>
      <c r="K3396" s="90"/>
      <c r="L3396" s="73"/>
      <c r="M3396" s="69" t="str">
        <f>IF(C3396&lt;&gt;"",DailyLog!$S$3,"")</f>
        <v/>
      </c>
      <c r="N3396" s="56" t="str">
        <f t="shared" si="160"/>
        <v/>
      </c>
      <c r="O3396" s="53" t="str">
        <f>IF($B3396&lt;&gt;"",IF(ISNUMBER(_xlfn.XMATCH($B3396,Language!$A$6:$E$6)),0,IF(ISNUMBER(_xlfn.XMATCH($B3396,Language!$A$29:$E$29)),'Lista de Prestatarios'!$B$3,VLOOKUP(B3396,'Lista de Prestatarios'!$A$2:$B$500,2,FALSE))),"")</f>
        <v/>
      </c>
      <c r="P3396" s="58" t="str">
        <f>IF(B3396&lt;&gt;"",IF(OR(D3396&gt;0,G3396&gt;0),COUNTIF($B$2:B3396,B3396),COUNTIFS($B$2:B3396,B3396,$E$2:E3396,"&gt;0")),"")</f>
        <v/>
      </c>
    </row>
    <row r="3397" spans="1:16" x14ac:dyDescent="0.35">
      <c r="A3397" s="51" t="str">
        <f t="shared" si="159"/>
        <v/>
      </c>
      <c r="B3397" s="99"/>
      <c r="C3397" s="4"/>
      <c r="D3397" s="14"/>
      <c r="E3397" s="14"/>
      <c r="F3397" s="14"/>
      <c r="G3397" s="82"/>
      <c r="H3397" s="107" t="str">
        <f>IF(B3397&lt;&gt;"",IF(OR(O3397=0,O3397=999),"",SUMIFS($E$2:E3397,$A$2:A3397,A3397)-SUMIFS($F$2:F3397,$A$2:A3397,A3397)),"")</f>
        <v/>
      </c>
      <c r="I3397" s="109" t="str">
        <f t="shared" si="161"/>
        <v/>
      </c>
      <c r="J3397" s="113"/>
      <c r="K3397" s="90"/>
      <c r="L3397" s="73"/>
      <c r="M3397" s="69" t="str">
        <f>IF(C3397&lt;&gt;"",DailyLog!$S$3,"")</f>
        <v/>
      </c>
      <c r="N3397" s="56" t="str">
        <f t="shared" si="160"/>
        <v/>
      </c>
      <c r="O3397" s="53" t="str">
        <f>IF($B3397&lt;&gt;"",IF(ISNUMBER(_xlfn.XMATCH($B3397,Language!$A$6:$E$6)),0,IF(ISNUMBER(_xlfn.XMATCH($B3397,Language!$A$29:$E$29)),'Lista de Prestatarios'!$B$3,VLOOKUP(B3397,'Lista de Prestatarios'!$A$2:$B$500,2,FALSE))),"")</f>
        <v/>
      </c>
      <c r="P3397" s="58" t="str">
        <f>IF(B3397&lt;&gt;"",IF(OR(D3397&gt;0,G3397&gt;0),COUNTIF($B$2:B3397,B3397),COUNTIFS($B$2:B3397,B3397,$E$2:E3397,"&gt;0")),"")</f>
        <v/>
      </c>
    </row>
    <row r="3398" spans="1:16" x14ac:dyDescent="0.35">
      <c r="A3398" s="51" t="str">
        <f t="shared" si="159"/>
        <v/>
      </c>
      <c r="B3398" s="99"/>
      <c r="C3398" s="4"/>
      <c r="D3398" s="14"/>
      <c r="E3398" s="14"/>
      <c r="F3398" s="14"/>
      <c r="G3398" s="82"/>
      <c r="H3398" s="107" t="str">
        <f>IF(B3398&lt;&gt;"",IF(OR(O3398=0,O3398=999),"",SUMIFS($E$2:E3398,$A$2:A3398,A3398)-SUMIFS($F$2:F3398,$A$2:A3398,A3398)),"")</f>
        <v/>
      </c>
      <c r="I3398" s="109" t="str">
        <f t="shared" si="161"/>
        <v/>
      </c>
      <c r="J3398" s="113"/>
      <c r="K3398" s="90"/>
      <c r="L3398" s="73"/>
      <c r="M3398" s="69" t="str">
        <f>IF(C3398&lt;&gt;"",DailyLog!$S$3,"")</f>
        <v/>
      </c>
      <c r="N3398" s="56" t="str">
        <f t="shared" si="160"/>
        <v/>
      </c>
      <c r="O3398" s="53" t="str">
        <f>IF($B3398&lt;&gt;"",IF(ISNUMBER(_xlfn.XMATCH($B3398,Language!$A$6:$E$6)),0,IF(ISNUMBER(_xlfn.XMATCH($B3398,Language!$A$29:$E$29)),'Lista de Prestatarios'!$B$3,VLOOKUP(B3398,'Lista de Prestatarios'!$A$2:$B$500,2,FALSE))),"")</f>
        <v/>
      </c>
      <c r="P3398" s="58" t="str">
        <f>IF(B3398&lt;&gt;"",IF(OR(D3398&gt;0,G3398&gt;0),COUNTIF($B$2:B3398,B3398),COUNTIFS($B$2:B3398,B3398,$E$2:E3398,"&gt;0")),"")</f>
        <v/>
      </c>
    </row>
    <row r="3399" spans="1:16" x14ac:dyDescent="0.35">
      <c r="A3399" s="51" t="str">
        <f t="shared" si="159"/>
        <v/>
      </c>
      <c r="B3399" s="99"/>
      <c r="C3399" s="4"/>
      <c r="D3399" s="14"/>
      <c r="E3399" s="14"/>
      <c r="F3399" s="14"/>
      <c r="G3399" s="82"/>
      <c r="H3399" s="107" t="str">
        <f>IF(B3399&lt;&gt;"",IF(OR(O3399=0,O3399=999),"",SUMIFS($E$2:E3399,$A$2:A3399,A3399)-SUMIFS($F$2:F3399,$A$2:A3399,A3399)),"")</f>
        <v/>
      </c>
      <c r="I3399" s="109" t="str">
        <f t="shared" si="161"/>
        <v/>
      </c>
      <c r="J3399" s="113"/>
      <c r="K3399" s="90"/>
      <c r="L3399" s="73"/>
      <c r="M3399" s="69" t="str">
        <f>IF(C3399&lt;&gt;"",DailyLog!$S$3,"")</f>
        <v/>
      </c>
      <c r="N3399" s="56" t="str">
        <f t="shared" si="160"/>
        <v/>
      </c>
      <c r="O3399" s="53" t="str">
        <f>IF($B3399&lt;&gt;"",IF(ISNUMBER(_xlfn.XMATCH($B3399,Language!$A$6:$E$6)),0,IF(ISNUMBER(_xlfn.XMATCH($B3399,Language!$A$29:$E$29)),'Lista de Prestatarios'!$B$3,VLOOKUP(B3399,'Lista de Prestatarios'!$A$2:$B$500,2,FALSE))),"")</f>
        <v/>
      </c>
      <c r="P3399" s="58" t="str">
        <f>IF(B3399&lt;&gt;"",IF(OR(D3399&gt;0,G3399&gt;0),COUNTIF($B$2:B3399,B3399),COUNTIFS($B$2:B3399,B3399,$E$2:E3399,"&gt;0")),"")</f>
        <v/>
      </c>
    </row>
    <row r="3400" spans="1:16" x14ac:dyDescent="0.35">
      <c r="A3400" s="51" t="str">
        <f t="shared" si="159"/>
        <v/>
      </c>
      <c r="B3400" s="99"/>
      <c r="C3400" s="4"/>
      <c r="D3400" s="14"/>
      <c r="E3400" s="14"/>
      <c r="F3400" s="14"/>
      <c r="G3400" s="82"/>
      <c r="H3400" s="107" t="str">
        <f>IF(B3400&lt;&gt;"",IF(OR(O3400=0,O3400=999),"",SUMIFS($E$2:E3400,$A$2:A3400,A3400)-SUMIFS($F$2:F3400,$A$2:A3400,A3400)),"")</f>
        <v/>
      </c>
      <c r="I3400" s="109" t="str">
        <f t="shared" si="161"/>
        <v/>
      </c>
      <c r="J3400" s="113"/>
      <c r="K3400" s="90"/>
      <c r="L3400" s="73"/>
      <c r="M3400" s="69" t="str">
        <f>IF(C3400&lt;&gt;"",DailyLog!$S$3,"")</f>
        <v/>
      </c>
      <c r="N3400" s="56" t="str">
        <f t="shared" si="160"/>
        <v/>
      </c>
      <c r="O3400" s="53" t="str">
        <f>IF($B3400&lt;&gt;"",IF(ISNUMBER(_xlfn.XMATCH($B3400,Language!$A$6:$E$6)),0,IF(ISNUMBER(_xlfn.XMATCH($B3400,Language!$A$29:$E$29)),'Lista de Prestatarios'!$B$3,VLOOKUP(B3400,'Lista de Prestatarios'!$A$2:$B$500,2,FALSE))),"")</f>
        <v/>
      </c>
      <c r="P3400" s="58" t="str">
        <f>IF(B3400&lt;&gt;"",IF(OR(D3400&gt;0,G3400&gt;0),COUNTIF($B$2:B3400,B3400),COUNTIFS($B$2:B3400,B3400,$E$2:E3400,"&gt;0")),"")</f>
        <v/>
      </c>
    </row>
    <row r="3401" spans="1:16" x14ac:dyDescent="0.35">
      <c r="A3401" s="51" t="str">
        <f t="shared" si="159"/>
        <v/>
      </c>
      <c r="B3401" s="99"/>
      <c r="C3401" s="4"/>
      <c r="D3401" s="14"/>
      <c r="E3401" s="14"/>
      <c r="F3401" s="14"/>
      <c r="G3401" s="82"/>
      <c r="H3401" s="107" t="str">
        <f>IF(B3401&lt;&gt;"",IF(OR(O3401=0,O3401=999),"",SUMIFS($E$2:E3401,$A$2:A3401,A3401)-SUMIFS($F$2:F3401,$A$2:A3401,A3401)),"")</f>
        <v/>
      </c>
      <c r="I3401" s="109" t="str">
        <f t="shared" si="161"/>
        <v/>
      </c>
      <c r="J3401" s="113"/>
      <c r="K3401" s="90"/>
      <c r="L3401" s="73"/>
      <c r="M3401" s="69" t="str">
        <f>IF(C3401&lt;&gt;"",DailyLog!$S$3,"")</f>
        <v/>
      </c>
      <c r="N3401" s="56" t="str">
        <f t="shared" si="160"/>
        <v/>
      </c>
      <c r="O3401" s="53" t="str">
        <f>IF($B3401&lt;&gt;"",IF(ISNUMBER(_xlfn.XMATCH($B3401,Language!$A$6:$E$6)),0,IF(ISNUMBER(_xlfn.XMATCH($B3401,Language!$A$29:$E$29)),'Lista de Prestatarios'!$B$3,VLOOKUP(B3401,'Lista de Prestatarios'!$A$2:$B$500,2,FALSE))),"")</f>
        <v/>
      </c>
      <c r="P3401" s="58" t="str">
        <f>IF(B3401&lt;&gt;"",IF(OR(D3401&gt;0,G3401&gt;0),COUNTIF($B$2:B3401,B3401),COUNTIFS($B$2:B3401,B3401,$E$2:E3401,"&gt;0")),"")</f>
        <v/>
      </c>
    </row>
    <row r="3402" spans="1:16" x14ac:dyDescent="0.35">
      <c r="A3402" s="51" t="str">
        <f t="shared" si="159"/>
        <v/>
      </c>
      <c r="B3402" s="99"/>
      <c r="C3402" s="4"/>
      <c r="D3402" s="14"/>
      <c r="E3402" s="14"/>
      <c r="F3402" s="14"/>
      <c r="G3402" s="82"/>
      <c r="H3402" s="107" t="str">
        <f>IF(B3402&lt;&gt;"",IF(OR(O3402=0,O3402=999),"",SUMIFS($E$2:E3402,$A$2:A3402,A3402)-SUMIFS($F$2:F3402,$A$2:A3402,A3402)),"")</f>
        <v/>
      </c>
      <c r="I3402" s="109" t="str">
        <f t="shared" si="161"/>
        <v/>
      </c>
      <c r="J3402" s="113"/>
      <c r="K3402" s="90"/>
      <c r="L3402" s="73"/>
      <c r="M3402" s="69" t="str">
        <f>IF(C3402&lt;&gt;"",DailyLog!$S$3,"")</f>
        <v/>
      </c>
      <c r="N3402" s="56" t="str">
        <f t="shared" si="160"/>
        <v/>
      </c>
      <c r="O3402" s="53" t="str">
        <f>IF($B3402&lt;&gt;"",IF(ISNUMBER(_xlfn.XMATCH($B3402,Language!$A$6:$E$6)),0,IF(ISNUMBER(_xlfn.XMATCH($B3402,Language!$A$29:$E$29)),'Lista de Prestatarios'!$B$3,VLOOKUP(B3402,'Lista de Prestatarios'!$A$2:$B$500,2,FALSE))),"")</f>
        <v/>
      </c>
      <c r="P3402" s="58" t="str">
        <f>IF(B3402&lt;&gt;"",IF(OR(D3402&gt;0,G3402&gt;0),COUNTIF($B$2:B3402,B3402),COUNTIFS($B$2:B3402,B3402,$E$2:E3402,"&gt;0")),"")</f>
        <v/>
      </c>
    </row>
    <row r="3403" spans="1:16" x14ac:dyDescent="0.35">
      <c r="A3403" s="51" t="str">
        <f t="shared" si="159"/>
        <v/>
      </c>
      <c r="B3403" s="99"/>
      <c r="C3403" s="4"/>
      <c r="D3403" s="14"/>
      <c r="E3403" s="14"/>
      <c r="F3403" s="14"/>
      <c r="G3403" s="82"/>
      <c r="H3403" s="107" t="str">
        <f>IF(B3403&lt;&gt;"",IF(OR(O3403=0,O3403=999),"",SUMIFS($E$2:E3403,$A$2:A3403,A3403)-SUMIFS($F$2:F3403,$A$2:A3403,A3403)),"")</f>
        <v/>
      </c>
      <c r="I3403" s="109" t="str">
        <f t="shared" si="161"/>
        <v/>
      </c>
      <c r="J3403" s="113"/>
      <c r="K3403" s="90"/>
      <c r="L3403" s="73"/>
      <c r="M3403" s="69" t="str">
        <f>IF(C3403&lt;&gt;"",DailyLog!$S$3,"")</f>
        <v/>
      </c>
      <c r="N3403" s="56" t="str">
        <f t="shared" si="160"/>
        <v/>
      </c>
      <c r="O3403" s="53" t="str">
        <f>IF($B3403&lt;&gt;"",IF(ISNUMBER(_xlfn.XMATCH($B3403,Language!$A$6:$E$6)),0,IF(ISNUMBER(_xlfn.XMATCH($B3403,Language!$A$29:$E$29)),'Lista de Prestatarios'!$B$3,VLOOKUP(B3403,'Lista de Prestatarios'!$A$2:$B$500,2,FALSE))),"")</f>
        <v/>
      </c>
      <c r="P3403" s="58" t="str">
        <f>IF(B3403&lt;&gt;"",IF(OR(D3403&gt;0,G3403&gt;0),COUNTIF($B$2:B3403,B3403),COUNTIFS($B$2:B3403,B3403,$E$2:E3403,"&gt;0")),"")</f>
        <v/>
      </c>
    </row>
    <row r="3404" spans="1:16" x14ac:dyDescent="0.35">
      <c r="A3404" s="51" t="str">
        <f t="shared" si="159"/>
        <v/>
      </c>
      <c r="B3404" s="99"/>
      <c r="C3404" s="4"/>
      <c r="D3404" s="14"/>
      <c r="E3404" s="14"/>
      <c r="F3404" s="14"/>
      <c r="G3404" s="82"/>
      <c r="H3404" s="107" t="str">
        <f>IF(B3404&lt;&gt;"",IF(OR(O3404=0,O3404=999),"",SUMIFS($E$2:E3404,$A$2:A3404,A3404)-SUMIFS($F$2:F3404,$A$2:A3404,A3404)),"")</f>
        <v/>
      </c>
      <c r="I3404" s="109" t="str">
        <f t="shared" si="161"/>
        <v/>
      </c>
      <c r="J3404" s="113"/>
      <c r="K3404" s="90"/>
      <c r="L3404" s="73"/>
      <c r="M3404" s="69" t="str">
        <f>IF(C3404&lt;&gt;"",DailyLog!$S$3,"")</f>
        <v/>
      </c>
      <c r="N3404" s="56" t="str">
        <f t="shared" si="160"/>
        <v/>
      </c>
      <c r="O3404" s="53" t="str">
        <f>IF($B3404&lt;&gt;"",IF(ISNUMBER(_xlfn.XMATCH($B3404,Language!$A$6:$E$6)),0,IF(ISNUMBER(_xlfn.XMATCH($B3404,Language!$A$29:$E$29)),'Lista de Prestatarios'!$B$3,VLOOKUP(B3404,'Lista de Prestatarios'!$A$2:$B$500,2,FALSE))),"")</f>
        <v/>
      </c>
      <c r="P3404" s="58" t="str">
        <f>IF(B3404&lt;&gt;"",IF(OR(D3404&gt;0,G3404&gt;0),COUNTIF($B$2:B3404,B3404),COUNTIFS($B$2:B3404,B3404,$E$2:E3404,"&gt;0")),"")</f>
        <v/>
      </c>
    </row>
    <row r="3405" spans="1:16" x14ac:dyDescent="0.35">
      <c r="A3405" s="51" t="str">
        <f t="shared" si="159"/>
        <v/>
      </c>
      <c r="B3405" s="99"/>
      <c r="C3405" s="4"/>
      <c r="D3405" s="14"/>
      <c r="E3405" s="14"/>
      <c r="F3405" s="14"/>
      <c r="G3405" s="82"/>
      <c r="H3405" s="107" t="str">
        <f>IF(B3405&lt;&gt;"",IF(OR(O3405=0,O3405=999),"",SUMIFS($E$2:E3405,$A$2:A3405,A3405)-SUMIFS($F$2:F3405,$A$2:A3405,A3405)),"")</f>
        <v/>
      </c>
      <c r="I3405" s="109" t="str">
        <f t="shared" si="161"/>
        <v/>
      </c>
      <c r="J3405" s="113"/>
      <c r="K3405" s="90"/>
      <c r="L3405" s="73"/>
      <c r="M3405" s="69" t="str">
        <f>IF(C3405&lt;&gt;"",DailyLog!$S$3,"")</f>
        <v/>
      </c>
      <c r="N3405" s="56" t="str">
        <f t="shared" si="160"/>
        <v/>
      </c>
      <c r="O3405" s="53" t="str">
        <f>IF($B3405&lt;&gt;"",IF(ISNUMBER(_xlfn.XMATCH($B3405,Language!$A$6:$E$6)),0,IF(ISNUMBER(_xlfn.XMATCH($B3405,Language!$A$29:$E$29)),'Lista de Prestatarios'!$B$3,VLOOKUP(B3405,'Lista de Prestatarios'!$A$2:$B$500,2,FALSE))),"")</f>
        <v/>
      </c>
      <c r="P3405" s="58" t="str">
        <f>IF(B3405&lt;&gt;"",IF(OR(D3405&gt;0,G3405&gt;0),COUNTIF($B$2:B3405,B3405),COUNTIFS($B$2:B3405,B3405,$E$2:E3405,"&gt;0")),"")</f>
        <v/>
      </c>
    </row>
    <row r="3406" spans="1:16" x14ac:dyDescent="0.35">
      <c r="A3406" s="51" t="str">
        <f t="shared" si="159"/>
        <v/>
      </c>
      <c r="B3406" s="99"/>
      <c r="C3406" s="4"/>
      <c r="D3406" s="14"/>
      <c r="E3406" s="14"/>
      <c r="F3406" s="14"/>
      <c r="G3406" s="82"/>
      <c r="H3406" s="107" t="str">
        <f>IF(B3406&lt;&gt;"",IF(OR(O3406=0,O3406=999),"",SUMIFS($E$2:E3406,$A$2:A3406,A3406)-SUMIFS($F$2:F3406,$A$2:A3406,A3406)),"")</f>
        <v/>
      </c>
      <c r="I3406" s="109" t="str">
        <f t="shared" si="161"/>
        <v/>
      </c>
      <c r="J3406" s="113"/>
      <c r="K3406" s="90"/>
      <c r="L3406" s="73"/>
      <c r="M3406" s="69" t="str">
        <f>IF(C3406&lt;&gt;"",DailyLog!$S$3,"")</f>
        <v/>
      </c>
      <c r="N3406" s="56" t="str">
        <f t="shared" si="160"/>
        <v/>
      </c>
      <c r="O3406" s="53" t="str">
        <f>IF($B3406&lt;&gt;"",IF(ISNUMBER(_xlfn.XMATCH($B3406,Language!$A$6:$E$6)),0,IF(ISNUMBER(_xlfn.XMATCH($B3406,Language!$A$29:$E$29)),'Lista de Prestatarios'!$B$3,VLOOKUP(B3406,'Lista de Prestatarios'!$A$2:$B$500,2,FALSE))),"")</f>
        <v/>
      </c>
      <c r="P3406" s="58" t="str">
        <f>IF(B3406&lt;&gt;"",IF(OR(D3406&gt;0,G3406&gt;0),COUNTIF($B$2:B3406,B3406),COUNTIFS($B$2:B3406,B3406,$E$2:E3406,"&gt;0")),"")</f>
        <v/>
      </c>
    </row>
    <row r="3407" spans="1:16" x14ac:dyDescent="0.35">
      <c r="A3407" s="51" t="str">
        <f t="shared" si="159"/>
        <v/>
      </c>
      <c r="B3407" s="99"/>
      <c r="C3407" s="4"/>
      <c r="D3407" s="14"/>
      <c r="E3407" s="14"/>
      <c r="F3407" s="14"/>
      <c r="G3407" s="82"/>
      <c r="H3407" s="107" t="str">
        <f>IF(B3407&lt;&gt;"",IF(OR(O3407=0,O3407=999),"",SUMIFS($E$2:E3407,$A$2:A3407,A3407)-SUMIFS($F$2:F3407,$A$2:A3407,A3407)),"")</f>
        <v/>
      </c>
      <c r="I3407" s="109" t="str">
        <f t="shared" si="161"/>
        <v/>
      </c>
      <c r="J3407" s="113"/>
      <c r="K3407" s="90"/>
      <c r="L3407" s="73"/>
      <c r="M3407" s="69" t="str">
        <f>IF(C3407&lt;&gt;"",DailyLog!$S$3,"")</f>
        <v/>
      </c>
      <c r="N3407" s="56" t="str">
        <f t="shared" si="160"/>
        <v/>
      </c>
      <c r="O3407" s="53" t="str">
        <f>IF($B3407&lt;&gt;"",IF(ISNUMBER(_xlfn.XMATCH($B3407,Language!$A$6:$E$6)),0,IF(ISNUMBER(_xlfn.XMATCH($B3407,Language!$A$29:$E$29)),'Lista de Prestatarios'!$B$3,VLOOKUP(B3407,'Lista de Prestatarios'!$A$2:$B$500,2,FALSE))),"")</f>
        <v/>
      </c>
      <c r="P3407" s="58" t="str">
        <f>IF(B3407&lt;&gt;"",IF(OR(D3407&gt;0,G3407&gt;0),COUNTIF($B$2:B3407,B3407),COUNTIFS($B$2:B3407,B3407,$E$2:E3407,"&gt;0")),"")</f>
        <v/>
      </c>
    </row>
    <row r="3408" spans="1:16" x14ac:dyDescent="0.35">
      <c r="A3408" s="51" t="str">
        <f t="shared" si="159"/>
        <v/>
      </c>
      <c r="B3408" s="99"/>
      <c r="C3408" s="4"/>
      <c r="D3408" s="14"/>
      <c r="E3408" s="14"/>
      <c r="F3408" s="14"/>
      <c r="G3408" s="82"/>
      <c r="H3408" s="107" t="str">
        <f>IF(B3408&lt;&gt;"",IF(OR(O3408=0,O3408=999),"",SUMIFS($E$2:E3408,$A$2:A3408,A3408)-SUMIFS($F$2:F3408,$A$2:A3408,A3408)),"")</f>
        <v/>
      </c>
      <c r="I3408" s="109" t="str">
        <f t="shared" si="161"/>
        <v/>
      </c>
      <c r="J3408" s="113"/>
      <c r="K3408" s="90"/>
      <c r="L3408" s="73"/>
      <c r="M3408" s="69" t="str">
        <f>IF(C3408&lt;&gt;"",DailyLog!$S$3,"")</f>
        <v/>
      </c>
      <c r="N3408" s="56" t="str">
        <f t="shared" si="160"/>
        <v/>
      </c>
      <c r="O3408" s="53" t="str">
        <f>IF($B3408&lt;&gt;"",IF(ISNUMBER(_xlfn.XMATCH($B3408,Language!$A$6:$E$6)),0,IF(ISNUMBER(_xlfn.XMATCH($B3408,Language!$A$29:$E$29)),'Lista de Prestatarios'!$B$3,VLOOKUP(B3408,'Lista de Prestatarios'!$A$2:$B$500,2,FALSE))),"")</f>
        <v/>
      </c>
      <c r="P3408" s="58" t="str">
        <f>IF(B3408&lt;&gt;"",IF(OR(D3408&gt;0,G3408&gt;0),COUNTIF($B$2:B3408,B3408),COUNTIFS($B$2:B3408,B3408,$E$2:E3408,"&gt;0")),"")</f>
        <v/>
      </c>
    </row>
    <row r="3409" spans="1:16" x14ac:dyDescent="0.35">
      <c r="A3409" s="51" t="str">
        <f t="shared" si="159"/>
        <v/>
      </c>
      <c r="B3409" s="99"/>
      <c r="C3409" s="4"/>
      <c r="D3409" s="14"/>
      <c r="E3409" s="14"/>
      <c r="F3409" s="14"/>
      <c r="G3409" s="82"/>
      <c r="H3409" s="107" t="str">
        <f>IF(B3409&lt;&gt;"",IF(OR(O3409=0,O3409=999),"",SUMIFS($E$2:E3409,$A$2:A3409,A3409)-SUMIFS($F$2:F3409,$A$2:A3409,A3409)),"")</f>
        <v/>
      </c>
      <c r="I3409" s="109" t="str">
        <f t="shared" si="161"/>
        <v/>
      </c>
      <c r="J3409" s="113"/>
      <c r="K3409" s="90"/>
      <c r="L3409" s="73"/>
      <c r="M3409" s="69" t="str">
        <f>IF(C3409&lt;&gt;"",DailyLog!$S$3,"")</f>
        <v/>
      </c>
      <c r="N3409" s="56" t="str">
        <f t="shared" si="160"/>
        <v/>
      </c>
      <c r="O3409" s="53" t="str">
        <f>IF($B3409&lt;&gt;"",IF(ISNUMBER(_xlfn.XMATCH($B3409,Language!$A$6:$E$6)),0,IF(ISNUMBER(_xlfn.XMATCH($B3409,Language!$A$29:$E$29)),'Lista de Prestatarios'!$B$3,VLOOKUP(B3409,'Lista de Prestatarios'!$A$2:$B$500,2,FALSE))),"")</f>
        <v/>
      </c>
      <c r="P3409" s="58" t="str">
        <f>IF(B3409&lt;&gt;"",IF(OR(D3409&gt;0,G3409&gt;0),COUNTIF($B$2:B3409,B3409),COUNTIFS($B$2:B3409,B3409,$E$2:E3409,"&gt;0")),"")</f>
        <v/>
      </c>
    </row>
    <row r="3410" spans="1:16" x14ac:dyDescent="0.35">
      <c r="A3410" s="51" t="str">
        <f t="shared" si="159"/>
        <v/>
      </c>
      <c r="B3410" s="99"/>
      <c r="C3410" s="4"/>
      <c r="D3410" s="14"/>
      <c r="E3410" s="14"/>
      <c r="F3410" s="14"/>
      <c r="G3410" s="82"/>
      <c r="H3410" s="107" t="str">
        <f>IF(B3410&lt;&gt;"",IF(OR(O3410=0,O3410=999),"",SUMIFS($E$2:E3410,$A$2:A3410,A3410)-SUMIFS($F$2:F3410,$A$2:A3410,A3410)),"")</f>
        <v/>
      </c>
      <c r="I3410" s="109" t="str">
        <f t="shared" si="161"/>
        <v/>
      </c>
      <c r="J3410" s="113"/>
      <c r="K3410" s="90"/>
      <c r="L3410" s="73"/>
      <c r="M3410" s="69" t="str">
        <f>IF(C3410&lt;&gt;"",DailyLog!$S$3,"")</f>
        <v/>
      </c>
      <c r="N3410" s="56" t="str">
        <f t="shared" si="160"/>
        <v/>
      </c>
      <c r="O3410" s="53" t="str">
        <f>IF($B3410&lt;&gt;"",IF(ISNUMBER(_xlfn.XMATCH($B3410,Language!$A$6:$E$6)),0,IF(ISNUMBER(_xlfn.XMATCH($B3410,Language!$A$29:$E$29)),'Lista de Prestatarios'!$B$3,VLOOKUP(B3410,'Lista de Prestatarios'!$A$2:$B$500,2,FALSE))),"")</f>
        <v/>
      </c>
      <c r="P3410" s="58" t="str">
        <f>IF(B3410&lt;&gt;"",IF(OR(D3410&gt;0,G3410&gt;0),COUNTIF($B$2:B3410,B3410),COUNTIFS($B$2:B3410,B3410,$E$2:E3410,"&gt;0")),"")</f>
        <v/>
      </c>
    </row>
    <row r="3411" spans="1:16" x14ac:dyDescent="0.35">
      <c r="A3411" s="51" t="str">
        <f t="shared" si="159"/>
        <v/>
      </c>
      <c r="B3411" s="99"/>
      <c r="C3411" s="4"/>
      <c r="D3411" s="14"/>
      <c r="E3411" s="14"/>
      <c r="F3411" s="14"/>
      <c r="G3411" s="82"/>
      <c r="H3411" s="107" t="str">
        <f>IF(B3411&lt;&gt;"",IF(OR(O3411=0,O3411=999),"",SUMIFS($E$2:E3411,$A$2:A3411,A3411)-SUMIFS($F$2:F3411,$A$2:A3411,A3411)),"")</f>
        <v/>
      </c>
      <c r="I3411" s="109" t="str">
        <f t="shared" si="161"/>
        <v/>
      </c>
      <c r="J3411" s="113"/>
      <c r="K3411" s="90"/>
      <c r="L3411" s="73"/>
      <c r="M3411" s="69" t="str">
        <f>IF(C3411&lt;&gt;"",DailyLog!$S$3,"")</f>
        <v/>
      </c>
      <c r="N3411" s="56" t="str">
        <f t="shared" si="160"/>
        <v/>
      </c>
      <c r="O3411" s="53" t="str">
        <f>IF($B3411&lt;&gt;"",IF(ISNUMBER(_xlfn.XMATCH($B3411,Language!$A$6:$E$6)),0,IF(ISNUMBER(_xlfn.XMATCH($B3411,Language!$A$29:$E$29)),'Lista de Prestatarios'!$B$3,VLOOKUP(B3411,'Lista de Prestatarios'!$A$2:$B$500,2,FALSE))),"")</f>
        <v/>
      </c>
      <c r="P3411" s="58" t="str">
        <f>IF(B3411&lt;&gt;"",IF(OR(D3411&gt;0,G3411&gt;0),COUNTIF($B$2:B3411,B3411),COUNTIFS($B$2:B3411,B3411,$E$2:E3411,"&gt;0")),"")</f>
        <v/>
      </c>
    </row>
    <row r="3412" spans="1:16" x14ac:dyDescent="0.35">
      <c r="A3412" s="51" t="str">
        <f t="shared" si="159"/>
        <v/>
      </c>
      <c r="B3412" s="99"/>
      <c r="C3412" s="4"/>
      <c r="D3412" s="14"/>
      <c r="E3412" s="14"/>
      <c r="F3412" s="14"/>
      <c r="G3412" s="82"/>
      <c r="H3412" s="107" t="str">
        <f>IF(B3412&lt;&gt;"",IF(OR(O3412=0,O3412=999),"",SUMIFS($E$2:E3412,$A$2:A3412,A3412)-SUMIFS($F$2:F3412,$A$2:A3412,A3412)),"")</f>
        <v/>
      </c>
      <c r="I3412" s="109" t="str">
        <f t="shared" si="161"/>
        <v/>
      </c>
      <c r="J3412" s="113"/>
      <c r="K3412" s="90"/>
      <c r="L3412" s="73"/>
      <c r="M3412" s="69" t="str">
        <f>IF(C3412&lt;&gt;"",DailyLog!$S$3,"")</f>
        <v/>
      </c>
      <c r="N3412" s="56" t="str">
        <f t="shared" si="160"/>
        <v/>
      </c>
      <c r="O3412" s="53" t="str">
        <f>IF($B3412&lt;&gt;"",IF(ISNUMBER(_xlfn.XMATCH($B3412,Language!$A$6:$E$6)),0,IF(ISNUMBER(_xlfn.XMATCH($B3412,Language!$A$29:$E$29)),'Lista de Prestatarios'!$B$3,VLOOKUP(B3412,'Lista de Prestatarios'!$A$2:$B$500,2,FALSE))),"")</f>
        <v/>
      </c>
      <c r="P3412" s="58" t="str">
        <f>IF(B3412&lt;&gt;"",IF(OR(D3412&gt;0,G3412&gt;0),COUNTIF($B$2:B3412,B3412),COUNTIFS($B$2:B3412,B3412,$E$2:E3412,"&gt;0")),"")</f>
        <v/>
      </c>
    </row>
    <row r="3413" spans="1:16" x14ac:dyDescent="0.35">
      <c r="A3413" s="51" t="str">
        <f t="shared" si="159"/>
        <v/>
      </c>
      <c r="B3413" s="99"/>
      <c r="C3413" s="4"/>
      <c r="D3413" s="14"/>
      <c r="E3413" s="14"/>
      <c r="F3413" s="14"/>
      <c r="G3413" s="82"/>
      <c r="H3413" s="107" t="str">
        <f>IF(B3413&lt;&gt;"",IF(OR(O3413=0,O3413=999),"",SUMIFS($E$2:E3413,$A$2:A3413,A3413)-SUMIFS($F$2:F3413,$A$2:A3413,A3413)),"")</f>
        <v/>
      </c>
      <c r="I3413" s="109" t="str">
        <f t="shared" si="161"/>
        <v/>
      </c>
      <c r="J3413" s="113"/>
      <c r="K3413" s="90"/>
      <c r="L3413" s="73"/>
      <c r="M3413" s="69" t="str">
        <f>IF(C3413&lt;&gt;"",DailyLog!$S$3,"")</f>
        <v/>
      </c>
      <c r="N3413" s="56" t="str">
        <f t="shared" si="160"/>
        <v/>
      </c>
      <c r="O3413" s="53" t="str">
        <f>IF($B3413&lt;&gt;"",IF(ISNUMBER(_xlfn.XMATCH($B3413,Language!$A$6:$E$6)),0,IF(ISNUMBER(_xlfn.XMATCH($B3413,Language!$A$29:$E$29)),'Lista de Prestatarios'!$B$3,VLOOKUP(B3413,'Lista de Prestatarios'!$A$2:$B$500,2,FALSE))),"")</f>
        <v/>
      </c>
      <c r="P3413" s="58" t="str">
        <f>IF(B3413&lt;&gt;"",IF(OR(D3413&gt;0,G3413&gt;0),COUNTIF($B$2:B3413,B3413),COUNTIFS($B$2:B3413,B3413,$E$2:E3413,"&gt;0")),"")</f>
        <v/>
      </c>
    </row>
    <row r="3414" spans="1:16" x14ac:dyDescent="0.35">
      <c r="A3414" s="51" t="str">
        <f t="shared" si="159"/>
        <v/>
      </c>
      <c r="B3414" s="99"/>
      <c r="C3414" s="4"/>
      <c r="D3414" s="14"/>
      <c r="E3414" s="14"/>
      <c r="F3414" s="14"/>
      <c r="G3414" s="82"/>
      <c r="H3414" s="107" t="str">
        <f>IF(B3414&lt;&gt;"",IF(OR(O3414=0,O3414=999),"",SUMIFS($E$2:E3414,$A$2:A3414,A3414)-SUMIFS($F$2:F3414,$A$2:A3414,A3414)),"")</f>
        <v/>
      </c>
      <c r="I3414" s="109" t="str">
        <f t="shared" si="161"/>
        <v/>
      </c>
      <c r="J3414" s="113"/>
      <c r="K3414" s="90"/>
      <c r="L3414" s="73"/>
      <c r="M3414" s="69" t="str">
        <f>IF(C3414&lt;&gt;"",DailyLog!$S$3,"")</f>
        <v/>
      </c>
      <c r="N3414" s="56" t="str">
        <f t="shared" si="160"/>
        <v/>
      </c>
      <c r="O3414" s="53" t="str">
        <f>IF($B3414&lt;&gt;"",IF(ISNUMBER(_xlfn.XMATCH($B3414,Language!$A$6:$E$6)),0,IF(ISNUMBER(_xlfn.XMATCH($B3414,Language!$A$29:$E$29)),'Lista de Prestatarios'!$B$3,VLOOKUP(B3414,'Lista de Prestatarios'!$A$2:$B$500,2,FALSE))),"")</f>
        <v/>
      </c>
      <c r="P3414" s="58" t="str">
        <f>IF(B3414&lt;&gt;"",IF(OR(D3414&gt;0,G3414&gt;0),COUNTIF($B$2:B3414,B3414),COUNTIFS($B$2:B3414,B3414,$E$2:E3414,"&gt;0")),"")</f>
        <v/>
      </c>
    </row>
    <row r="3415" spans="1:16" x14ac:dyDescent="0.35">
      <c r="A3415" s="51" t="str">
        <f t="shared" si="159"/>
        <v/>
      </c>
      <c r="B3415" s="99"/>
      <c r="C3415" s="4"/>
      <c r="D3415" s="14"/>
      <c r="E3415" s="14"/>
      <c r="F3415" s="14"/>
      <c r="G3415" s="82"/>
      <c r="H3415" s="107" t="str">
        <f>IF(B3415&lt;&gt;"",IF(OR(O3415=0,O3415=999),"",SUMIFS($E$2:E3415,$A$2:A3415,A3415)-SUMIFS($F$2:F3415,$A$2:A3415,A3415)),"")</f>
        <v/>
      </c>
      <c r="I3415" s="109" t="str">
        <f t="shared" si="161"/>
        <v/>
      </c>
      <c r="J3415" s="113"/>
      <c r="K3415" s="90"/>
      <c r="L3415" s="73"/>
      <c r="M3415" s="69" t="str">
        <f>IF(C3415&lt;&gt;"",DailyLog!$S$3,"")</f>
        <v/>
      </c>
      <c r="N3415" s="56" t="str">
        <f t="shared" si="160"/>
        <v/>
      </c>
      <c r="O3415" s="53" t="str">
        <f>IF($B3415&lt;&gt;"",IF(ISNUMBER(_xlfn.XMATCH($B3415,Language!$A$6:$E$6)),0,IF(ISNUMBER(_xlfn.XMATCH($B3415,Language!$A$29:$E$29)),'Lista de Prestatarios'!$B$3,VLOOKUP(B3415,'Lista de Prestatarios'!$A$2:$B$500,2,FALSE))),"")</f>
        <v/>
      </c>
      <c r="P3415" s="58" t="str">
        <f>IF(B3415&lt;&gt;"",IF(OR(D3415&gt;0,G3415&gt;0),COUNTIF($B$2:B3415,B3415),COUNTIFS($B$2:B3415,B3415,$E$2:E3415,"&gt;0")),"")</f>
        <v/>
      </c>
    </row>
    <row r="3416" spans="1:16" x14ac:dyDescent="0.35">
      <c r="A3416" s="51" t="str">
        <f t="shared" si="159"/>
        <v/>
      </c>
      <c r="B3416" s="99"/>
      <c r="C3416" s="4"/>
      <c r="D3416" s="14"/>
      <c r="E3416" s="14"/>
      <c r="F3416" s="14"/>
      <c r="G3416" s="82"/>
      <c r="H3416" s="107" t="str">
        <f>IF(B3416&lt;&gt;"",IF(OR(O3416=0,O3416=999),"",SUMIFS($E$2:E3416,$A$2:A3416,A3416)-SUMIFS($F$2:F3416,$A$2:A3416,A3416)),"")</f>
        <v/>
      </c>
      <c r="I3416" s="109" t="str">
        <f t="shared" si="161"/>
        <v/>
      </c>
      <c r="J3416" s="113"/>
      <c r="K3416" s="90"/>
      <c r="L3416" s="73"/>
      <c r="M3416" s="69" t="str">
        <f>IF(C3416&lt;&gt;"",DailyLog!$S$3,"")</f>
        <v/>
      </c>
      <c r="N3416" s="56" t="str">
        <f t="shared" si="160"/>
        <v/>
      </c>
      <c r="O3416" s="53" t="str">
        <f>IF($B3416&lt;&gt;"",IF(ISNUMBER(_xlfn.XMATCH($B3416,Language!$A$6:$E$6)),0,IF(ISNUMBER(_xlfn.XMATCH($B3416,Language!$A$29:$E$29)),'Lista de Prestatarios'!$B$3,VLOOKUP(B3416,'Lista de Prestatarios'!$A$2:$B$500,2,FALSE))),"")</f>
        <v/>
      </c>
      <c r="P3416" s="58" t="str">
        <f>IF(B3416&lt;&gt;"",IF(OR(D3416&gt;0,G3416&gt;0),COUNTIF($B$2:B3416,B3416),COUNTIFS($B$2:B3416,B3416,$E$2:E3416,"&gt;0")),"")</f>
        <v/>
      </c>
    </row>
    <row r="3417" spans="1:16" x14ac:dyDescent="0.35">
      <c r="A3417" s="51" t="str">
        <f t="shared" si="159"/>
        <v/>
      </c>
      <c r="B3417" s="99"/>
      <c r="C3417" s="4"/>
      <c r="D3417" s="14"/>
      <c r="E3417" s="14"/>
      <c r="F3417" s="14"/>
      <c r="G3417" s="82"/>
      <c r="H3417" s="107" t="str">
        <f>IF(B3417&lt;&gt;"",IF(OR(O3417=0,O3417=999),"",SUMIFS($E$2:E3417,$A$2:A3417,A3417)-SUMIFS($F$2:F3417,$A$2:A3417,A3417)),"")</f>
        <v/>
      </c>
      <c r="I3417" s="109" t="str">
        <f t="shared" si="161"/>
        <v/>
      </c>
      <c r="J3417" s="113"/>
      <c r="K3417" s="90"/>
      <c r="L3417" s="73"/>
      <c r="M3417" s="69" t="str">
        <f>IF(C3417&lt;&gt;"",DailyLog!$S$3,"")</f>
        <v/>
      </c>
      <c r="N3417" s="56" t="str">
        <f t="shared" si="160"/>
        <v/>
      </c>
      <c r="O3417" s="53" t="str">
        <f>IF($B3417&lt;&gt;"",IF(ISNUMBER(_xlfn.XMATCH($B3417,Language!$A$6:$E$6)),0,IF(ISNUMBER(_xlfn.XMATCH($B3417,Language!$A$29:$E$29)),'Lista de Prestatarios'!$B$3,VLOOKUP(B3417,'Lista de Prestatarios'!$A$2:$B$500,2,FALSE))),"")</f>
        <v/>
      </c>
      <c r="P3417" s="58" t="str">
        <f>IF(B3417&lt;&gt;"",IF(OR(D3417&gt;0,G3417&gt;0),COUNTIF($B$2:B3417,B3417),COUNTIFS($B$2:B3417,B3417,$E$2:E3417,"&gt;0")),"")</f>
        <v/>
      </c>
    </row>
    <row r="3418" spans="1:16" x14ac:dyDescent="0.35">
      <c r="A3418" s="51" t="str">
        <f t="shared" si="159"/>
        <v/>
      </c>
      <c r="B3418" s="99"/>
      <c r="C3418" s="4"/>
      <c r="D3418" s="14"/>
      <c r="E3418" s="14"/>
      <c r="F3418" s="14"/>
      <c r="G3418" s="82"/>
      <c r="H3418" s="107" t="str">
        <f>IF(B3418&lt;&gt;"",IF(OR(O3418=0,O3418=999),"",SUMIFS($E$2:E3418,$A$2:A3418,A3418)-SUMIFS($F$2:F3418,$A$2:A3418,A3418)),"")</f>
        <v/>
      </c>
      <c r="I3418" s="109" t="str">
        <f t="shared" si="161"/>
        <v/>
      </c>
      <c r="J3418" s="113"/>
      <c r="K3418" s="90"/>
      <c r="L3418" s="73"/>
      <c r="M3418" s="69" t="str">
        <f>IF(C3418&lt;&gt;"",DailyLog!$S$3,"")</f>
        <v/>
      </c>
      <c r="N3418" s="56" t="str">
        <f t="shared" si="160"/>
        <v/>
      </c>
      <c r="O3418" s="53" t="str">
        <f>IF($B3418&lt;&gt;"",IF(ISNUMBER(_xlfn.XMATCH($B3418,Language!$A$6:$E$6)),0,IF(ISNUMBER(_xlfn.XMATCH($B3418,Language!$A$29:$E$29)),'Lista de Prestatarios'!$B$3,VLOOKUP(B3418,'Lista de Prestatarios'!$A$2:$B$500,2,FALSE))),"")</f>
        <v/>
      </c>
      <c r="P3418" s="58" t="str">
        <f>IF(B3418&lt;&gt;"",IF(OR(D3418&gt;0,G3418&gt;0),COUNTIF($B$2:B3418,B3418),COUNTIFS($B$2:B3418,B3418,$E$2:E3418,"&gt;0")),"")</f>
        <v/>
      </c>
    </row>
    <row r="3419" spans="1:16" x14ac:dyDescent="0.35">
      <c r="A3419" s="51" t="str">
        <f t="shared" si="159"/>
        <v/>
      </c>
      <c r="B3419" s="99"/>
      <c r="C3419" s="4"/>
      <c r="D3419" s="14"/>
      <c r="E3419" s="14"/>
      <c r="F3419" s="14"/>
      <c r="G3419" s="82"/>
      <c r="H3419" s="107" t="str">
        <f>IF(B3419&lt;&gt;"",IF(OR(O3419=0,O3419=999),"",SUMIFS($E$2:E3419,$A$2:A3419,A3419)-SUMIFS($F$2:F3419,$A$2:A3419,A3419)),"")</f>
        <v/>
      </c>
      <c r="I3419" s="109" t="str">
        <f t="shared" si="161"/>
        <v/>
      </c>
      <c r="J3419" s="113"/>
      <c r="K3419" s="90"/>
      <c r="L3419" s="73"/>
      <c r="M3419" s="69" t="str">
        <f>IF(C3419&lt;&gt;"",DailyLog!$S$3,"")</f>
        <v/>
      </c>
      <c r="N3419" s="56" t="str">
        <f t="shared" si="160"/>
        <v/>
      </c>
      <c r="O3419" s="53" t="str">
        <f>IF($B3419&lt;&gt;"",IF(ISNUMBER(_xlfn.XMATCH($B3419,Language!$A$6:$E$6)),0,IF(ISNUMBER(_xlfn.XMATCH($B3419,Language!$A$29:$E$29)),'Lista de Prestatarios'!$B$3,VLOOKUP(B3419,'Lista de Prestatarios'!$A$2:$B$500,2,FALSE))),"")</f>
        <v/>
      </c>
      <c r="P3419" s="58" t="str">
        <f>IF(B3419&lt;&gt;"",IF(OR(D3419&gt;0,G3419&gt;0),COUNTIF($B$2:B3419,B3419),COUNTIFS($B$2:B3419,B3419,$E$2:E3419,"&gt;0")),"")</f>
        <v/>
      </c>
    </row>
    <row r="3420" spans="1:16" x14ac:dyDescent="0.35">
      <c r="A3420" s="51" t="str">
        <f t="shared" si="159"/>
        <v/>
      </c>
      <c r="B3420" s="99"/>
      <c r="C3420" s="4"/>
      <c r="D3420" s="14"/>
      <c r="E3420" s="14"/>
      <c r="F3420" s="14"/>
      <c r="G3420" s="82"/>
      <c r="H3420" s="107" t="str">
        <f>IF(B3420&lt;&gt;"",IF(OR(O3420=0,O3420=999),"",SUMIFS($E$2:E3420,$A$2:A3420,A3420)-SUMIFS($F$2:F3420,$A$2:A3420,A3420)),"")</f>
        <v/>
      </c>
      <c r="I3420" s="109" t="str">
        <f t="shared" si="161"/>
        <v/>
      </c>
      <c r="J3420" s="113"/>
      <c r="K3420" s="90"/>
      <c r="L3420" s="73"/>
      <c r="M3420" s="69" t="str">
        <f>IF(C3420&lt;&gt;"",DailyLog!$S$3,"")</f>
        <v/>
      </c>
      <c r="N3420" s="56" t="str">
        <f t="shared" si="160"/>
        <v/>
      </c>
      <c r="O3420" s="53" t="str">
        <f>IF($B3420&lt;&gt;"",IF(ISNUMBER(_xlfn.XMATCH($B3420,Language!$A$6:$E$6)),0,IF(ISNUMBER(_xlfn.XMATCH($B3420,Language!$A$29:$E$29)),'Lista de Prestatarios'!$B$3,VLOOKUP(B3420,'Lista de Prestatarios'!$A$2:$B$500,2,FALSE))),"")</f>
        <v/>
      </c>
      <c r="P3420" s="58" t="str">
        <f>IF(B3420&lt;&gt;"",IF(OR(D3420&gt;0,G3420&gt;0),COUNTIF($B$2:B3420,B3420),COUNTIFS($B$2:B3420,B3420,$E$2:E3420,"&gt;0")),"")</f>
        <v/>
      </c>
    </row>
    <row r="3421" spans="1:16" x14ac:dyDescent="0.35">
      <c r="A3421" s="51" t="str">
        <f t="shared" si="159"/>
        <v/>
      </c>
      <c r="B3421" s="99"/>
      <c r="C3421" s="4"/>
      <c r="D3421" s="14"/>
      <c r="E3421" s="14"/>
      <c r="F3421" s="14"/>
      <c r="G3421" s="82"/>
      <c r="H3421" s="107" t="str">
        <f>IF(B3421&lt;&gt;"",IF(OR(O3421=0,O3421=999),"",SUMIFS($E$2:E3421,$A$2:A3421,A3421)-SUMIFS($F$2:F3421,$A$2:A3421,A3421)),"")</f>
        <v/>
      </c>
      <c r="I3421" s="109" t="str">
        <f t="shared" si="161"/>
        <v/>
      </c>
      <c r="J3421" s="113"/>
      <c r="K3421" s="90"/>
      <c r="L3421" s="73"/>
      <c r="M3421" s="69" t="str">
        <f>IF(C3421&lt;&gt;"",DailyLog!$S$3,"")</f>
        <v/>
      </c>
      <c r="N3421" s="56" t="str">
        <f t="shared" si="160"/>
        <v/>
      </c>
      <c r="O3421" s="53" t="str">
        <f>IF($B3421&lt;&gt;"",IF(ISNUMBER(_xlfn.XMATCH($B3421,Language!$A$6:$E$6)),0,IF(ISNUMBER(_xlfn.XMATCH($B3421,Language!$A$29:$E$29)),'Lista de Prestatarios'!$B$3,VLOOKUP(B3421,'Lista de Prestatarios'!$A$2:$B$500,2,FALSE))),"")</f>
        <v/>
      </c>
      <c r="P3421" s="58" t="str">
        <f>IF(B3421&lt;&gt;"",IF(OR(D3421&gt;0,G3421&gt;0),COUNTIF($B$2:B3421,B3421),COUNTIFS($B$2:B3421,B3421,$E$2:E3421,"&gt;0")),"")</f>
        <v/>
      </c>
    </row>
    <row r="3422" spans="1:16" x14ac:dyDescent="0.35">
      <c r="A3422" s="51" t="str">
        <f t="shared" si="159"/>
        <v/>
      </c>
      <c r="B3422" s="99"/>
      <c r="C3422" s="4"/>
      <c r="D3422" s="14"/>
      <c r="E3422" s="14"/>
      <c r="F3422" s="14"/>
      <c r="G3422" s="82"/>
      <c r="H3422" s="107" t="str">
        <f>IF(B3422&lt;&gt;"",IF(OR(O3422=0,O3422=999),"",SUMIFS($E$2:E3422,$A$2:A3422,A3422)-SUMIFS($F$2:F3422,$A$2:A3422,A3422)),"")</f>
        <v/>
      </c>
      <c r="I3422" s="109" t="str">
        <f t="shared" si="161"/>
        <v/>
      </c>
      <c r="J3422" s="113"/>
      <c r="K3422" s="90"/>
      <c r="L3422" s="73"/>
      <c r="M3422" s="69" t="str">
        <f>IF(C3422&lt;&gt;"",DailyLog!$S$3,"")</f>
        <v/>
      </c>
      <c r="N3422" s="56" t="str">
        <f t="shared" si="160"/>
        <v/>
      </c>
      <c r="O3422" s="53" t="str">
        <f>IF($B3422&lt;&gt;"",IF(ISNUMBER(_xlfn.XMATCH($B3422,Language!$A$6:$E$6)),0,IF(ISNUMBER(_xlfn.XMATCH($B3422,Language!$A$29:$E$29)),'Lista de Prestatarios'!$B$3,VLOOKUP(B3422,'Lista de Prestatarios'!$A$2:$B$500,2,FALSE))),"")</f>
        <v/>
      </c>
      <c r="P3422" s="58" t="str">
        <f>IF(B3422&lt;&gt;"",IF(OR(D3422&gt;0,G3422&gt;0),COUNTIF($B$2:B3422,B3422),COUNTIFS($B$2:B3422,B3422,$E$2:E3422,"&gt;0")),"")</f>
        <v/>
      </c>
    </row>
    <row r="3423" spans="1:16" x14ac:dyDescent="0.35">
      <c r="A3423" s="51" t="str">
        <f t="shared" si="159"/>
        <v/>
      </c>
      <c r="B3423" s="99"/>
      <c r="C3423" s="4"/>
      <c r="D3423" s="14"/>
      <c r="E3423" s="14"/>
      <c r="F3423" s="14"/>
      <c r="G3423" s="82"/>
      <c r="H3423" s="107" t="str">
        <f>IF(B3423&lt;&gt;"",IF(OR(O3423=0,O3423=999),"",SUMIFS($E$2:E3423,$A$2:A3423,A3423)-SUMIFS($F$2:F3423,$A$2:A3423,A3423)),"")</f>
        <v/>
      </c>
      <c r="I3423" s="109" t="str">
        <f t="shared" si="161"/>
        <v/>
      </c>
      <c r="J3423" s="113"/>
      <c r="K3423" s="90"/>
      <c r="L3423" s="73"/>
      <c r="M3423" s="69" t="str">
        <f>IF(C3423&lt;&gt;"",DailyLog!$S$3,"")</f>
        <v/>
      </c>
      <c r="N3423" s="56" t="str">
        <f t="shared" si="160"/>
        <v/>
      </c>
      <c r="O3423" s="53" t="str">
        <f>IF($B3423&lt;&gt;"",IF(ISNUMBER(_xlfn.XMATCH($B3423,Language!$A$6:$E$6)),0,IF(ISNUMBER(_xlfn.XMATCH($B3423,Language!$A$29:$E$29)),'Lista de Prestatarios'!$B$3,VLOOKUP(B3423,'Lista de Prestatarios'!$A$2:$B$500,2,FALSE))),"")</f>
        <v/>
      </c>
      <c r="P3423" s="58" t="str">
        <f>IF(B3423&lt;&gt;"",IF(OR(D3423&gt;0,G3423&gt;0),COUNTIF($B$2:B3423,B3423),COUNTIFS($B$2:B3423,B3423,$E$2:E3423,"&gt;0")),"")</f>
        <v/>
      </c>
    </row>
    <row r="3424" spans="1:16" x14ac:dyDescent="0.35">
      <c r="A3424" s="51" t="str">
        <f t="shared" si="159"/>
        <v/>
      </c>
      <c r="B3424" s="99"/>
      <c r="C3424" s="4"/>
      <c r="D3424" s="14"/>
      <c r="E3424" s="14"/>
      <c r="F3424" s="14"/>
      <c r="G3424" s="82"/>
      <c r="H3424" s="107" t="str">
        <f>IF(B3424&lt;&gt;"",IF(OR(O3424=0,O3424=999),"",SUMIFS($E$2:E3424,$A$2:A3424,A3424)-SUMIFS($F$2:F3424,$A$2:A3424,A3424)),"")</f>
        <v/>
      </c>
      <c r="I3424" s="109" t="str">
        <f t="shared" si="161"/>
        <v/>
      </c>
      <c r="J3424" s="113"/>
      <c r="K3424" s="90"/>
      <c r="L3424" s="73"/>
      <c r="M3424" s="69" t="str">
        <f>IF(C3424&lt;&gt;"",DailyLog!$S$3,"")</f>
        <v/>
      </c>
      <c r="N3424" s="56" t="str">
        <f t="shared" si="160"/>
        <v/>
      </c>
      <c r="O3424" s="53" t="str">
        <f>IF($B3424&lt;&gt;"",IF(ISNUMBER(_xlfn.XMATCH($B3424,Language!$A$6:$E$6)),0,IF(ISNUMBER(_xlfn.XMATCH($B3424,Language!$A$29:$E$29)),'Lista de Prestatarios'!$B$3,VLOOKUP(B3424,'Lista de Prestatarios'!$A$2:$B$500,2,FALSE))),"")</f>
        <v/>
      </c>
      <c r="P3424" s="58" t="str">
        <f>IF(B3424&lt;&gt;"",IF(OR(D3424&gt;0,G3424&gt;0),COUNTIF($B$2:B3424,B3424),COUNTIFS($B$2:B3424,B3424,$E$2:E3424,"&gt;0")),"")</f>
        <v/>
      </c>
    </row>
    <row r="3425" spans="1:16" x14ac:dyDescent="0.35">
      <c r="A3425" s="51" t="str">
        <f t="shared" si="159"/>
        <v/>
      </c>
      <c r="B3425" s="99"/>
      <c r="C3425" s="4"/>
      <c r="D3425" s="14"/>
      <c r="E3425" s="14"/>
      <c r="F3425" s="14"/>
      <c r="G3425" s="82"/>
      <c r="H3425" s="107" t="str">
        <f>IF(B3425&lt;&gt;"",IF(OR(O3425=0,O3425=999),"",SUMIFS($E$2:E3425,$A$2:A3425,A3425)-SUMIFS($F$2:F3425,$A$2:A3425,A3425)),"")</f>
        <v/>
      </c>
      <c r="I3425" s="109" t="str">
        <f t="shared" si="161"/>
        <v/>
      </c>
      <c r="J3425" s="113"/>
      <c r="K3425" s="90"/>
      <c r="L3425" s="73"/>
      <c r="M3425" s="69" t="str">
        <f>IF(C3425&lt;&gt;"",DailyLog!$S$3,"")</f>
        <v/>
      </c>
      <c r="N3425" s="56" t="str">
        <f t="shared" si="160"/>
        <v/>
      </c>
      <c r="O3425" s="53" t="str">
        <f>IF($B3425&lt;&gt;"",IF(ISNUMBER(_xlfn.XMATCH($B3425,Language!$A$6:$E$6)),0,IF(ISNUMBER(_xlfn.XMATCH($B3425,Language!$A$29:$E$29)),'Lista de Prestatarios'!$B$3,VLOOKUP(B3425,'Lista de Prestatarios'!$A$2:$B$500,2,FALSE))),"")</f>
        <v/>
      </c>
      <c r="P3425" s="58" t="str">
        <f>IF(B3425&lt;&gt;"",IF(OR(D3425&gt;0,G3425&gt;0),COUNTIF($B$2:B3425,B3425),COUNTIFS($B$2:B3425,B3425,$E$2:E3425,"&gt;0")),"")</f>
        <v/>
      </c>
    </row>
    <row r="3426" spans="1:16" x14ac:dyDescent="0.35">
      <c r="A3426" s="51" t="str">
        <f t="shared" si="159"/>
        <v/>
      </c>
      <c r="B3426" s="99"/>
      <c r="C3426" s="4"/>
      <c r="D3426" s="14"/>
      <c r="E3426" s="14"/>
      <c r="F3426" s="14"/>
      <c r="G3426" s="82"/>
      <c r="H3426" s="107" t="str">
        <f>IF(B3426&lt;&gt;"",IF(OR(O3426=0,O3426=999),"",SUMIFS($E$2:E3426,$A$2:A3426,A3426)-SUMIFS($F$2:F3426,$A$2:A3426,A3426)),"")</f>
        <v/>
      </c>
      <c r="I3426" s="109" t="str">
        <f t="shared" si="161"/>
        <v/>
      </c>
      <c r="J3426" s="113"/>
      <c r="K3426" s="90"/>
      <c r="L3426" s="73"/>
      <c r="M3426" s="69" t="str">
        <f>IF(C3426&lt;&gt;"",DailyLog!$S$3,"")</f>
        <v/>
      </c>
      <c r="N3426" s="56" t="str">
        <f t="shared" si="160"/>
        <v/>
      </c>
      <c r="O3426" s="53" t="str">
        <f>IF($B3426&lt;&gt;"",IF(ISNUMBER(_xlfn.XMATCH($B3426,Language!$A$6:$E$6)),0,IF(ISNUMBER(_xlfn.XMATCH($B3426,Language!$A$29:$E$29)),'Lista de Prestatarios'!$B$3,VLOOKUP(B3426,'Lista de Prestatarios'!$A$2:$B$500,2,FALSE))),"")</f>
        <v/>
      </c>
      <c r="P3426" s="58" t="str">
        <f>IF(B3426&lt;&gt;"",IF(OR(D3426&gt;0,G3426&gt;0),COUNTIF($B$2:B3426,B3426),COUNTIFS($B$2:B3426,B3426,$E$2:E3426,"&gt;0")),"")</f>
        <v/>
      </c>
    </row>
    <row r="3427" spans="1:16" x14ac:dyDescent="0.35">
      <c r="A3427" s="51" t="str">
        <f t="shared" si="159"/>
        <v/>
      </c>
      <c r="B3427" s="99"/>
      <c r="C3427" s="4"/>
      <c r="D3427" s="14"/>
      <c r="E3427" s="14"/>
      <c r="F3427" s="14"/>
      <c r="G3427" s="82"/>
      <c r="H3427" s="107" t="str">
        <f>IF(B3427&lt;&gt;"",IF(OR(O3427=0,O3427=999),"",SUMIFS($E$2:E3427,$A$2:A3427,A3427)-SUMIFS($F$2:F3427,$A$2:A3427,A3427)),"")</f>
        <v/>
      </c>
      <c r="I3427" s="109" t="str">
        <f t="shared" si="161"/>
        <v/>
      </c>
      <c r="J3427" s="113"/>
      <c r="K3427" s="90"/>
      <c r="L3427" s="73"/>
      <c r="M3427" s="69" t="str">
        <f>IF(C3427&lt;&gt;"",DailyLog!$S$3,"")</f>
        <v/>
      </c>
      <c r="N3427" s="56" t="str">
        <f t="shared" si="160"/>
        <v/>
      </c>
      <c r="O3427" s="53" t="str">
        <f>IF($B3427&lt;&gt;"",IF(ISNUMBER(_xlfn.XMATCH($B3427,Language!$A$6:$E$6)),0,IF(ISNUMBER(_xlfn.XMATCH($B3427,Language!$A$29:$E$29)),'Lista de Prestatarios'!$B$3,VLOOKUP(B3427,'Lista de Prestatarios'!$A$2:$B$500,2,FALSE))),"")</f>
        <v/>
      </c>
      <c r="P3427" s="58" t="str">
        <f>IF(B3427&lt;&gt;"",IF(OR(D3427&gt;0,G3427&gt;0),COUNTIF($B$2:B3427,B3427),COUNTIFS($B$2:B3427,B3427,$E$2:E3427,"&gt;0")),"")</f>
        <v/>
      </c>
    </row>
    <row r="3428" spans="1:16" x14ac:dyDescent="0.35">
      <c r="A3428" s="51" t="str">
        <f t="shared" si="159"/>
        <v/>
      </c>
      <c r="B3428" s="99"/>
      <c r="C3428" s="4"/>
      <c r="D3428" s="14"/>
      <c r="E3428" s="14"/>
      <c r="F3428" s="14"/>
      <c r="G3428" s="82"/>
      <c r="H3428" s="107" t="str">
        <f>IF(B3428&lt;&gt;"",IF(OR(O3428=0,O3428=999),"",SUMIFS($E$2:E3428,$A$2:A3428,A3428)-SUMIFS($F$2:F3428,$A$2:A3428,A3428)),"")</f>
        <v/>
      </c>
      <c r="I3428" s="109" t="str">
        <f t="shared" si="161"/>
        <v/>
      </c>
      <c r="J3428" s="113"/>
      <c r="K3428" s="90"/>
      <c r="L3428" s="73"/>
      <c r="M3428" s="69" t="str">
        <f>IF(C3428&lt;&gt;"",DailyLog!$S$3,"")</f>
        <v/>
      </c>
      <c r="N3428" s="56" t="str">
        <f t="shared" si="160"/>
        <v/>
      </c>
      <c r="O3428" s="53" t="str">
        <f>IF($B3428&lt;&gt;"",IF(ISNUMBER(_xlfn.XMATCH($B3428,Language!$A$6:$E$6)),0,IF(ISNUMBER(_xlfn.XMATCH($B3428,Language!$A$29:$E$29)),'Lista de Prestatarios'!$B$3,VLOOKUP(B3428,'Lista de Prestatarios'!$A$2:$B$500,2,FALSE))),"")</f>
        <v/>
      </c>
      <c r="P3428" s="58" t="str">
        <f>IF(B3428&lt;&gt;"",IF(OR(D3428&gt;0,G3428&gt;0),COUNTIF($B$2:B3428,B3428),COUNTIFS($B$2:B3428,B3428,$E$2:E3428,"&gt;0")),"")</f>
        <v/>
      </c>
    </row>
    <row r="3429" spans="1:16" x14ac:dyDescent="0.35">
      <c r="A3429" s="51" t="str">
        <f t="shared" si="159"/>
        <v/>
      </c>
      <c r="B3429" s="99"/>
      <c r="C3429" s="4"/>
      <c r="D3429" s="14"/>
      <c r="E3429" s="14"/>
      <c r="F3429" s="14"/>
      <c r="G3429" s="82"/>
      <c r="H3429" s="107" t="str">
        <f>IF(B3429&lt;&gt;"",IF(OR(O3429=0,O3429=999),"",SUMIFS($E$2:E3429,$A$2:A3429,A3429)-SUMIFS($F$2:F3429,$A$2:A3429,A3429)),"")</f>
        <v/>
      </c>
      <c r="I3429" s="109" t="str">
        <f t="shared" si="161"/>
        <v/>
      </c>
      <c r="J3429" s="113"/>
      <c r="K3429" s="90"/>
      <c r="L3429" s="73"/>
      <c r="M3429" s="69" t="str">
        <f>IF(C3429&lt;&gt;"",DailyLog!$S$3,"")</f>
        <v/>
      </c>
      <c r="N3429" s="56" t="str">
        <f t="shared" si="160"/>
        <v/>
      </c>
      <c r="O3429" s="53" t="str">
        <f>IF($B3429&lt;&gt;"",IF(ISNUMBER(_xlfn.XMATCH($B3429,Language!$A$6:$E$6)),0,IF(ISNUMBER(_xlfn.XMATCH($B3429,Language!$A$29:$E$29)),'Lista de Prestatarios'!$B$3,VLOOKUP(B3429,'Lista de Prestatarios'!$A$2:$B$500,2,FALSE))),"")</f>
        <v/>
      </c>
      <c r="P3429" s="58" t="str">
        <f>IF(B3429&lt;&gt;"",IF(OR(D3429&gt;0,G3429&gt;0),COUNTIF($B$2:B3429,B3429),COUNTIFS($B$2:B3429,B3429,$E$2:E3429,"&gt;0")),"")</f>
        <v/>
      </c>
    </row>
    <row r="3430" spans="1:16" x14ac:dyDescent="0.35">
      <c r="A3430" s="51" t="str">
        <f t="shared" si="159"/>
        <v/>
      </c>
      <c r="B3430" s="99"/>
      <c r="C3430" s="4"/>
      <c r="D3430" s="14"/>
      <c r="E3430" s="14"/>
      <c r="F3430" s="14"/>
      <c r="G3430" s="82"/>
      <c r="H3430" s="107" t="str">
        <f>IF(B3430&lt;&gt;"",IF(OR(O3430=0,O3430=999),"",SUMIFS($E$2:E3430,$A$2:A3430,A3430)-SUMIFS($F$2:F3430,$A$2:A3430,A3430)),"")</f>
        <v/>
      </c>
      <c r="I3430" s="109" t="str">
        <f t="shared" si="161"/>
        <v/>
      </c>
      <c r="J3430" s="113"/>
      <c r="K3430" s="90"/>
      <c r="L3430" s="73"/>
      <c r="M3430" s="69" t="str">
        <f>IF(C3430&lt;&gt;"",DailyLog!$S$3,"")</f>
        <v/>
      </c>
      <c r="N3430" s="56" t="str">
        <f t="shared" si="160"/>
        <v/>
      </c>
      <c r="O3430" s="53" t="str">
        <f>IF($B3430&lt;&gt;"",IF(ISNUMBER(_xlfn.XMATCH($B3430,Language!$A$6:$E$6)),0,IF(ISNUMBER(_xlfn.XMATCH($B3430,Language!$A$29:$E$29)),'Lista de Prestatarios'!$B$3,VLOOKUP(B3430,'Lista de Prestatarios'!$A$2:$B$500,2,FALSE))),"")</f>
        <v/>
      </c>
      <c r="P3430" s="58" t="str">
        <f>IF(B3430&lt;&gt;"",IF(OR(D3430&gt;0,G3430&gt;0),COUNTIF($B$2:B3430,B3430),COUNTIFS($B$2:B3430,B3430,$E$2:E3430,"&gt;0")),"")</f>
        <v/>
      </c>
    </row>
    <row r="3431" spans="1:16" x14ac:dyDescent="0.35">
      <c r="A3431" s="51" t="str">
        <f t="shared" si="159"/>
        <v/>
      </c>
      <c r="B3431" s="99"/>
      <c r="C3431" s="4"/>
      <c r="D3431" s="14"/>
      <c r="E3431" s="14"/>
      <c r="F3431" s="14"/>
      <c r="G3431" s="82"/>
      <c r="H3431" s="107" t="str">
        <f>IF(B3431&lt;&gt;"",IF(OR(O3431=0,O3431=999),"",SUMIFS($E$2:E3431,$A$2:A3431,A3431)-SUMIFS($F$2:F3431,$A$2:A3431,A3431)),"")</f>
        <v/>
      </c>
      <c r="I3431" s="109" t="str">
        <f t="shared" si="161"/>
        <v/>
      </c>
      <c r="J3431" s="113"/>
      <c r="K3431" s="90"/>
      <c r="L3431" s="73"/>
      <c r="M3431" s="69" t="str">
        <f>IF(C3431&lt;&gt;"",DailyLog!$S$3,"")</f>
        <v/>
      </c>
      <c r="N3431" s="56" t="str">
        <f t="shared" si="160"/>
        <v/>
      </c>
      <c r="O3431" s="53" t="str">
        <f>IF($B3431&lt;&gt;"",IF(ISNUMBER(_xlfn.XMATCH($B3431,Language!$A$6:$E$6)),0,IF(ISNUMBER(_xlfn.XMATCH($B3431,Language!$A$29:$E$29)),'Lista de Prestatarios'!$B$3,VLOOKUP(B3431,'Lista de Prestatarios'!$A$2:$B$500,2,FALSE))),"")</f>
        <v/>
      </c>
      <c r="P3431" s="58" t="str">
        <f>IF(B3431&lt;&gt;"",IF(OR(D3431&gt;0,G3431&gt;0),COUNTIF($B$2:B3431,B3431),COUNTIFS($B$2:B3431,B3431,$E$2:E3431,"&gt;0")),"")</f>
        <v/>
      </c>
    </row>
    <row r="3432" spans="1:16" x14ac:dyDescent="0.35">
      <c r="A3432" s="51" t="str">
        <f t="shared" si="159"/>
        <v/>
      </c>
      <c r="B3432" s="99"/>
      <c r="C3432" s="4"/>
      <c r="D3432" s="14"/>
      <c r="E3432" s="14"/>
      <c r="F3432" s="14"/>
      <c r="G3432" s="82"/>
      <c r="H3432" s="107" t="str">
        <f>IF(B3432&lt;&gt;"",IF(OR(O3432=0,O3432=999),"",SUMIFS($E$2:E3432,$A$2:A3432,A3432)-SUMIFS($F$2:F3432,$A$2:A3432,A3432)),"")</f>
        <v/>
      </c>
      <c r="I3432" s="109" t="str">
        <f t="shared" si="161"/>
        <v/>
      </c>
      <c r="J3432" s="113"/>
      <c r="K3432" s="90"/>
      <c r="L3432" s="73"/>
      <c r="M3432" s="69" t="str">
        <f>IF(C3432&lt;&gt;"",DailyLog!$S$3,"")</f>
        <v/>
      </c>
      <c r="N3432" s="56" t="str">
        <f t="shared" si="160"/>
        <v/>
      </c>
      <c r="O3432" s="53" t="str">
        <f>IF($B3432&lt;&gt;"",IF(ISNUMBER(_xlfn.XMATCH($B3432,Language!$A$6:$E$6)),0,IF(ISNUMBER(_xlfn.XMATCH($B3432,Language!$A$29:$E$29)),'Lista de Prestatarios'!$B$3,VLOOKUP(B3432,'Lista de Prestatarios'!$A$2:$B$500,2,FALSE))),"")</f>
        <v/>
      </c>
      <c r="P3432" s="58" t="str">
        <f>IF(B3432&lt;&gt;"",IF(OR(D3432&gt;0,G3432&gt;0),COUNTIF($B$2:B3432,B3432),COUNTIFS($B$2:B3432,B3432,$E$2:E3432,"&gt;0")),"")</f>
        <v/>
      </c>
    </row>
    <row r="3433" spans="1:16" x14ac:dyDescent="0.35">
      <c r="A3433" s="51" t="str">
        <f t="shared" si="159"/>
        <v/>
      </c>
      <c r="B3433" s="99"/>
      <c r="C3433" s="4"/>
      <c r="D3433" s="14"/>
      <c r="E3433" s="14"/>
      <c r="F3433" s="14"/>
      <c r="G3433" s="82"/>
      <c r="H3433" s="107" t="str">
        <f>IF(B3433&lt;&gt;"",IF(OR(O3433=0,O3433=999),"",SUMIFS($E$2:E3433,$A$2:A3433,A3433)-SUMIFS($F$2:F3433,$A$2:A3433,A3433)),"")</f>
        <v/>
      </c>
      <c r="I3433" s="109" t="str">
        <f t="shared" si="161"/>
        <v/>
      </c>
      <c r="J3433" s="113"/>
      <c r="K3433" s="90"/>
      <c r="L3433" s="73"/>
      <c r="M3433" s="69" t="str">
        <f>IF(C3433&lt;&gt;"",DailyLog!$S$3,"")</f>
        <v/>
      </c>
      <c r="N3433" s="56" t="str">
        <f t="shared" si="160"/>
        <v/>
      </c>
      <c r="O3433" s="53" t="str">
        <f>IF($B3433&lt;&gt;"",IF(ISNUMBER(_xlfn.XMATCH($B3433,Language!$A$6:$E$6)),0,IF(ISNUMBER(_xlfn.XMATCH($B3433,Language!$A$29:$E$29)),'Lista de Prestatarios'!$B$3,VLOOKUP(B3433,'Lista de Prestatarios'!$A$2:$B$500,2,FALSE))),"")</f>
        <v/>
      </c>
      <c r="P3433" s="58" t="str">
        <f>IF(B3433&lt;&gt;"",IF(OR(D3433&gt;0,G3433&gt;0),COUNTIF($B$2:B3433,B3433),COUNTIFS($B$2:B3433,B3433,$E$2:E3433,"&gt;0")),"")</f>
        <v/>
      </c>
    </row>
    <row r="3434" spans="1:16" x14ac:dyDescent="0.35">
      <c r="A3434" s="51" t="str">
        <f t="shared" si="159"/>
        <v/>
      </c>
      <c r="B3434" s="99"/>
      <c r="C3434" s="4"/>
      <c r="D3434" s="14"/>
      <c r="E3434" s="14"/>
      <c r="F3434" s="14"/>
      <c r="G3434" s="82"/>
      <c r="H3434" s="107" t="str">
        <f>IF(B3434&lt;&gt;"",IF(OR(O3434=0,O3434=999),"",SUMIFS($E$2:E3434,$A$2:A3434,A3434)-SUMIFS($F$2:F3434,$A$2:A3434,A3434)),"")</f>
        <v/>
      </c>
      <c r="I3434" s="109" t="str">
        <f t="shared" si="161"/>
        <v/>
      </c>
      <c r="J3434" s="113"/>
      <c r="K3434" s="90"/>
      <c r="L3434" s="73"/>
      <c r="M3434" s="69" t="str">
        <f>IF(C3434&lt;&gt;"",DailyLog!$S$3,"")</f>
        <v/>
      </c>
      <c r="N3434" s="56" t="str">
        <f t="shared" si="160"/>
        <v/>
      </c>
      <c r="O3434" s="53" t="str">
        <f>IF($B3434&lt;&gt;"",IF(ISNUMBER(_xlfn.XMATCH($B3434,Language!$A$6:$E$6)),0,IF(ISNUMBER(_xlfn.XMATCH($B3434,Language!$A$29:$E$29)),'Lista de Prestatarios'!$B$3,VLOOKUP(B3434,'Lista de Prestatarios'!$A$2:$B$500,2,FALSE))),"")</f>
        <v/>
      </c>
      <c r="P3434" s="58" t="str">
        <f>IF(B3434&lt;&gt;"",IF(OR(D3434&gt;0,G3434&gt;0),COUNTIF($B$2:B3434,B3434),COUNTIFS($B$2:B3434,B3434,$E$2:E3434,"&gt;0")),"")</f>
        <v/>
      </c>
    </row>
    <row r="3435" spans="1:16" x14ac:dyDescent="0.35">
      <c r="A3435" s="51" t="str">
        <f t="shared" si="159"/>
        <v/>
      </c>
      <c r="B3435" s="99"/>
      <c r="C3435" s="4"/>
      <c r="D3435" s="14"/>
      <c r="E3435" s="14"/>
      <c r="F3435" s="14"/>
      <c r="G3435" s="82"/>
      <c r="H3435" s="107" t="str">
        <f>IF(B3435&lt;&gt;"",IF(OR(O3435=0,O3435=999),"",SUMIFS($E$2:E3435,$A$2:A3435,A3435)-SUMIFS($F$2:F3435,$A$2:A3435,A3435)),"")</f>
        <v/>
      </c>
      <c r="I3435" s="109" t="str">
        <f t="shared" si="161"/>
        <v/>
      </c>
      <c r="J3435" s="113"/>
      <c r="K3435" s="90"/>
      <c r="L3435" s="73"/>
      <c r="M3435" s="69" t="str">
        <f>IF(C3435&lt;&gt;"",DailyLog!$S$3,"")</f>
        <v/>
      </c>
      <c r="N3435" s="56" t="str">
        <f t="shared" si="160"/>
        <v/>
      </c>
      <c r="O3435" s="53" t="str">
        <f>IF($B3435&lt;&gt;"",IF(ISNUMBER(_xlfn.XMATCH($B3435,Language!$A$6:$E$6)),0,IF(ISNUMBER(_xlfn.XMATCH($B3435,Language!$A$29:$E$29)),'Lista de Prestatarios'!$B$3,VLOOKUP(B3435,'Lista de Prestatarios'!$A$2:$B$500,2,FALSE))),"")</f>
        <v/>
      </c>
      <c r="P3435" s="58" t="str">
        <f>IF(B3435&lt;&gt;"",IF(OR(D3435&gt;0,G3435&gt;0),COUNTIF($B$2:B3435,B3435),COUNTIFS($B$2:B3435,B3435,$E$2:E3435,"&gt;0")),"")</f>
        <v/>
      </c>
    </row>
    <row r="3436" spans="1:16" x14ac:dyDescent="0.35">
      <c r="A3436" s="51" t="str">
        <f t="shared" si="159"/>
        <v/>
      </c>
      <c r="B3436" s="99"/>
      <c r="C3436" s="4"/>
      <c r="D3436" s="14"/>
      <c r="E3436" s="14"/>
      <c r="F3436" s="14"/>
      <c r="G3436" s="82"/>
      <c r="H3436" s="107" t="str">
        <f>IF(B3436&lt;&gt;"",IF(OR(O3436=0,O3436=999),"",SUMIFS($E$2:E3436,$A$2:A3436,A3436)-SUMIFS($F$2:F3436,$A$2:A3436,A3436)),"")</f>
        <v/>
      </c>
      <c r="I3436" s="109" t="str">
        <f t="shared" si="161"/>
        <v/>
      </c>
      <c r="J3436" s="113"/>
      <c r="K3436" s="90"/>
      <c r="L3436" s="73"/>
      <c r="M3436" s="69" t="str">
        <f>IF(C3436&lt;&gt;"",DailyLog!$S$3,"")</f>
        <v/>
      </c>
      <c r="N3436" s="56" t="str">
        <f t="shared" si="160"/>
        <v/>
      </c>
      <c r="O3436" s="53" t="str">
        <f>IF($B3436&lt;&gt;"",IF(ISNUMBER(_xlfn.XMATCH($B3436,Language!$A$6:$E$6)),0,IF(ISNUMBER(_xlfn.XMATCH($B3436,Language!$A$29:$E$29)),'Lista de Prestatarios'!$B$3,VLOOKUP(B3436,'Lista de Prestatarios'!$A$2:$B$500,2,FALSE))),"")</f>
        <v/>
      </c>
      <c r="P3436" s="58" t="str">
        <f>IF(B3436&lt;&gt;"",IF(OR(D3436&gt;0,G3436&gt;0),COUNTIF($B$2:B3436,B3436),COUNTIFS($B$2:B3436,B3436,$E$2:E3436,"&gt;0")),"")</f>
        <v/>
      </c>
    </row>
    <row r="3437" spans="1:16" x14ac:dyDescent="0.35">
      <c r="A3437" s="51" t="str">
        <f t="shared" si="159"/>
        <v/>
      </c>
      <c r="B3437" s="99"/>
      <c r="C3437" s="4"/>
      <c r="D3437" s="14"/>
      <c r="E3437" s="14"/>
      <c r="F3437" s="14"/>
      <c r="G3437" s="82"/>
      <c r="H3437" s="107" t="str">
        <f>IF(B3437&lt;&gt;"",IF(OR(O3437=0,O3437=999),"",SUMIFS($E$2:E3437,$A$2:A3437,A3437)-SUMIFS($F$2:F3437,$A$2:A3437,A3437)),"")</f>
        <v/>
      </c>
      <c r="I3437" s="109" t="str">
        <f t="shared" si="161"/>
        <v/>
      </c>
      <c r="J3437" s="113"/>
      <c r="K3437" s="90"/>
      <c r="L3437" s="73"/>
      <c r="M3437" s="69" t="str">
        <f>IF(C3437&lt;&gt;"",DailyLog!$S$3,"")</f>
        <v/>
      </c>
      <c r="N3437" s="56" t="str">
        <f t="shared" si="160"/>
        <v/>
      </c>
      <c r="O3437" s="53" t="str">
        <f>IF($B3437&lt;&gt;"",IF(ISNUMBER(_xlfn.XMATCH($B3437,Language!$A$6:$E$6)),0,IF(ISNUMBER(_xlfn.XMATCH($B3437,Language!$A$29:$E$29)),'Lista de Prestatarios'!$B$3,VLOOKUP(B3437,'Lista de Prestatarios'!$A$2:$B$500,2,FALSE))),"")</f>
        <v/>
      </c>
      <c r="P3437" s="58" t="str">
        <f>IF(B3437&lt;&gt;"",IF(OR(D3437&gt;0,G3437&gt;0),COUNTIF($B$2:B3437,B3437),COUNTIFS($B$2:B3437,B3437,$E$2:E3437,"&gt;0")),"")</f>
        <v/>
      </c>
    </row>
    <row r="3438" spans="1:16" x14ac:dyDescent="0.35">
      <c r="A3438" s="51" t="str">
        <f t="shared" si="159"/>
        <v/>
      </c>
      <c r="B3438" s="99"/>
      <c r="C3438" s="4"/>
      <c r="D3438" s="14"/>
      <c r="E3438" s="14"/>
      <c r="F3438" s="14"/>
      <c r="G3438" s="82"/>
      <c r="H3438" s="107" t="str">
        <f>IF(B3438&lt;&gt;"",IF(OR(O3438=0,O3438=999),"",SUMIFS($E$2:E3438,$A$2:A3438,A3438)-SUMIFS($F$2:F3438,$A$2:A3438,A3438)),"")</f>
        <v/>
      </c>
      <c r="I3438" s="109" t="str">
        <f t="shared" si="161"/>
        <v/>
      </c>
      <c r="J3438" s="113"/>
      <c r="K3438" s="90"/>
      <c r="L3438" s="73"/>
      <c r="M3438" s="69" t="str">
        <f>IF(C3438&lt;&gt;"",DailyLog!$S$3,"")</f>
        <v/>
      </c>
      <c r="N3438" s="56" t="str">
        <f t="shared" si="160"/>
        <v/>
      </c>
      <c r="O3438" s="53" t="str">
        <f>IF($B3438&lt;&gt;"",IF(ISNUMBER(_xlfn.XMATCH($B3438,Language!$A$6:$E$6)),0,IF(ISNUMBER(_xlfn.XMATCH($B3438,Language!$A$29:$E$29)),'Lista de Prestatarios'!$B$3,VLOOKUP(B3438,'Lista de Prestatarios'!$A$2:$B$500,2,FALSE))),"")</f>
        <v/>
      </c>
      <c r="P3438" s="58" t="str">
        <f>IF(B3438&lt;&gt;"",IF(OR(D3438&gt;0,G3438&gt;0),COUNTIF($B$2:B3438,B3438),COUNTIFS($B$2:B3438,B3438,$E$2:E3438,"&gt;0")),"")</f>
        <v/>
      </c>
    </row>
    <row r="3439" spans="1:16" x14ac:dyDescent="0.35">
      <c r="A3439" s="51" t="str">
        <f t="shared" si="159"/>
        <v/>
      </c>
      <c r="B3439" s="99"/>
      <c r="C3439" s="4"/>
      <c r="D3439" s="14"/>
      <c r="E3439" s="14"/>
      <c r="F3439" s="14"/>
      <c r="G3439" s="82"/>
      <c r="H3439" s="107" t="str">
        <f>IF(B3439&lt;&gt;"",IF(OR(O3439=0,O3439=999),"",SUMIFS($E$2:E3439,$A$2:A3439,A3439)-SUMIFS($F$2:F3439,$A$2:A3439,A3439)),"")</f>
        <v/>
      </c>
      <c r="I3439" s="109" t="str">
        <f t="shared" si="161"/>
        <v/>
      </c>
      <c r="J3439" s="113"/>
      <c r="K3439" s="90"/>
      <c r="L3439" s="73"/>
      <c r="M3439" s="69" t="str">
        <f>IF(C3439&lt;&gt;"",DailyLog!$S$3,"")</f>
        <v/>
      </c>
      <c r="N3439" s="56" t="str">
        <f t="shared" si="160"/>
        <v/>
      </c>
      <c r="O3439" s="53" t="str">
        <f>IF($B3439&lt;&gt;"",IF(ISNUMBER(_xlfn.XMATCH($B3439,Language!$A$6:$E$6)),0,IF(ISNUMBER(_xlfn.XMATCH($B3439,Language!$A$29:$E$29)),'Lista de Prestatarios'!$B$3,VLOOKUP(B3439,'Lista de Prestatarios'!$A$2:$B$500,2,FALSE))),"")</f>
        <v/>
      </c>
      <c r="P3439" s="58" t="str">
        <f>IF(B3439&lt;&gt;"",IF(OR(D3439&gt;0,G3439&gt;0),COUNTIF($B$2:B3439,B3439),COUNTIFS($B$2:B3439,B3439,$E$2:E3439,"&gt;0")),"")</f>
        <v/>
      </c>
    </row>
    <row r="3440" spans="1:16" x14ac:dyDescent="0.35">
      <c r="A3440" s="51" t="str">
        <f t="shared" si="159"/>
        <v/>
      </c>
      <c r="B3440" s="99"/>
      <c r="C3440" s="4"/>
      <c r="D3440" s="14"/>
      <c r="E3440" s="14"/>
      <c r="F3440" s="14"/>
      <c r="G3440" s="82"/>
      <c r="H3440" s="107" t="str">
        <f>IF(B3440&lt;&gt;"",IF(OR(O3440=0,O3440=999),"",SUMIFS($E$2:E3440,$A$2:A3440,A3440)-SUMIFS($F$2:F3440,$A$2:A3440,A3440)),"")</f>
        <v/>
      </c>
      <c r="I3440" s="109" t="str">
        <f t="shared" si="161"/>
        <v/>
      </c>
      <c r="J3440" s="113"/>
      <c r="K3440" s="90"/>
      <c r="L3440" s="73"/>
      <c r="M3440" s="69" t="str">
        <f>IF(C3440&lt;&gt;"",DailyLog!$S$3,"")</f>
        <v/>
      </c>
      <c r="N3440" s="56" t="str">
        <f t="shared" si="160"/>
        <v/>
      </c>
      <c r="O3440" s="53" t="str">
        <f>IF($B3440&lt;&gt;"",IF(ISNUMBER(_xlfn.XMATCH($B3440,Language!$A$6:$E$6)),0,IF(ISNUMBER(_xlfn.XMATCH($B3440,Language!$A$29:$E$29)),'Lista de Prestatarios'!$B$3,VLOOKUP(B3440,'Lista de Prestatarios'!$A$2:$B$500,2,FALSE))),"")</f>
        <v/>
      </c>
      <c r="P3440" s="58" t="str">
        <f>IF(B3440&lt;&gt;"",IF(OR(D3440&gt;0,G3440&gt;0),COUNTIF($B$2:B3440,B3440),COUNTIFS($B$2:B3440,B3440,$E$2:E3440,"&gt;0")),"")</f>
        <v/>
      </c>
    </row>
    <row r="3441" spans="1:16" x14ac:dyDescent="0.35">
      <c r="A3441" s="51" t="str">
        <f t="shared" si="159"/>
        <v/>
      </c>
      <c r="B3441" s="99"/>
      <c r="C3441" s="4"/>
      <c r="D3441" s="14"/>
      <c r="E3441" s="14"/>
      <c r="F3441" s="14"/>
      <c r="G3441" s="82"/>
      <c r="H3441" s="107" t="str">
        <f>IF(B3441&lt;&gt;"",IF(OR(O3441=0,O3441=999),"",SUMIFS($E$2:E3441,$A$2:A3441,A3441)-SUMIFS($F$2:F3441,$A$2:A3441,A3441)),"")</f>
        <v/>
      </c>
      <c r="I3441" s="109" t="str">
        <f t="shared" si="161"/>
        <v/>
      </c>
      <c r="J3441" s="113"/>
      <c r="K3441" s="90"/>
      <c r="L3441" s="73"/>
      <c r="M3441" s="69" t="str">
        <f>IF(C3441&lt;&gt;"",DailyLog!$S$3,"")</f>
        <v/>
      </c>
      <c r="N3441" s="56" t="str">
        <f t="shared" si="160"/>
        <v/>
      </c>
      <c r="O3441" s="53" t="str">
        <f>IF($B3441&lt;&gt;"",IF(ISNUMBER(_xlfn.XMATCH($B3441,Language!$A$6:$E$6)),0,IF(ISNUMBER(_xlfn.XMATCH($B3441,Language!$A$29:$E$29)),'Lista de Prestatarios'!$B$3,VLOOKUP(B3441,'Lista de Prestatarios'!$A$2:$B$500,2,FALSE))),"")</f>
        <v/>
      </c>
      <c r="P3441" s="58" t="str">
        <f>IF(B3441&lt;&gt;"",IF(OR(D3441&gt;0,G3441&gt;0),COUNTIF($B$2:B3441,B3441),COUNTIFS($B$2:B3441,B3441,$E$2:E3441,"&gt;0")),"")</f>
        <v/>
      </c>
    </row>
    <row r="3442" spans="1:16" x14ac:dyDescent="0.35">
      <c r="A3442" s="51" t="str">
        <f t="shared" si="159"/>
        <v/>
      </c>
      <c r="B3442" s="99"/>
      <c r="C3442" s="4"/>
      <c r="D3442" s="14"/>
      <c r="E3442" s="14"/>
      <c r="F3442" s="14"/>
      <c r="G3442" s="82"/>
      <c r="H3442" s="107" t="str">
        <f>IF(B3442&lt;&gt;"",IF(OR(O3442=0,O3442=999),"",SUMIFS($E$2:E3442,$A$2:A3442,A3442)-SUMIFS($F$2:F3442,$A$2:A3442,A3442)),"")</f>
        <v/>
      </c>
      <c r="I3442" s="109" t="str">
        <f t="shared" si="161"/>
        <v/>
      </c>
      <c r="J3442" s="113"/>
      <c r="K3442" s="90"/>
      <c r="L3442" s="73"/>
      <c r="M3442" s="69" t="str">
        <f>IF(C3442&lt;&gt;"",DailyLog!$S$3,"")</f>
        <v/>
      </c>
      <c r="N3442" s="56" t="str">
        <f t="shared" si="160"/>
        <v/>
      </c>
      <c r="O3442" s="53" t="str">
        <f>IF($B3442&lt;&gt;"",IF(ISNUMBER(_xlfn.XMATCH($B3442,Language!$A$6:$E$6)),0,IF(ISNUMBER(_xlfn.XMATCH($B3442,Language!$A$29:$E$29)),'Lista de Prestatarios'!$B$3,VLOOKUP(B3442,'Lista de Prestatarios'!$A$2:$B$500,2,FALSE))),"")</f>
        <v/>
      </c>
      <c r="P3442" s="58" t="str">
        <f>IF(B3442&lt;&gt;"",IF(OR(D3442&gt;0,G3442&gt;0),COUNTIF($B$2:B3442,B3442),COUNTIFS($B$2:B3442,B3442,$E$2:E3442,"&gt;0")),"")</f>
        <v/>
      </c>
    </row>
    <row r="3443" spans="1:16" x14ac:dyDescent="0.35">
      <c r="A3443" s="51" t="str">
        <f t="shared" si="159"/>
        <v/>
      </c>
      <c r="B3443" s="99"/>
      <c r="C3443" s="4"/>
      <c r="D3443" s="14"/>
      <c r="E3443" s="14"/>
      <c r="F3443" s="14"/>
      <c r="G3443" s="82"/>
      <c r="H3443" s="107" t="str">
        <f>IF(B3443&lt;&gt;"",IF(OR(O3443=0,O3443=999),"",SUMIFS($E$2:E3443,$A$2:A3443,A3443)-SUMIFS($F$2:F3443,$A$2:A3443,A3443)),"")</f>
        <v/>
      </c>
      <c r="I3443" s="109" t="str">
        <f t="shared" si="161"/>
        <v/>
      </c>
      <c r="J3443" s="113"/>
      <c r="K3443" s="90"/>
      <c r="L3443" s="73"/>
      <c r="M3443" s="69" t="str">
        <f>IF(C3443&lt;&gt;"",DailyLog!$S$3,"")</f>
        <v/>
      </c>
      <c r="N3443" s="56" t="str">
        <f t="shared" si="160"/>
        <v/>
      </c>
      <c r="O3443" s="53" t="str">
        <f>IF($B3443&lt;&gt;"",IF(ISNUMBER(_xlfn.XMATCH($B3443,Language!$A$6:$E$6)),0,IF(ISNUMBER(_xlfn.XMATCH($B3443,Language!$A$29:$E$29)),'Lista de Prestatarios'!$B$3,VLOOKUP(B3443,'Lista de Prestatarios'!$A$2:$B$500,2,FALSE))),"")</f>
        <v/>
      </c>
      <c r="P3443" s="58" t="str">
        <f>IF(B3443&lt;&gt;"",IF(OR(D3443&gt;0,G3443&gt;0),COUNTIF($B$2:B3443,B3443),COUNTIFS($B$2:B3443,B3443,$E$2:E3443,"&gt;0")),"")</f>
        <v/>
      </c>
    </row>
    <row r="3444" spans="1:16" x14ac:dyDescent="0.35">
      <c r="A3444" s="51" t="str">
        <f t="shared" si="159"/>
        <v/>
      </c>
      <c r="B3444" s="99"/>
      <c r="C3444" s="4"/>
      <c r="D3444" s="14"/>
      <c r="E3444" s="14"/>
      <c r="F3444" s="14"/>
      <c r="G3444" s="82"/>
      <c r="H3444" s="107" t="str">
        <f>IF(B3444&lt;&gt;"",IF(OR(O3444=0,O3444=999),"",SUMIFS($E$2:E3444,$A$2:A3444,A3444)-SUMIFS($F$2:F3444,$A$2:A3444,A3444)),"")</f>
        <v/>
      </c>
      <c r="I3444" s="109" t="str">
        <f t="shared" si="161"/>
        <v/>
      </c>
      <c r="J3444" s="113"/>
      <c r="K3444" s="90"/>
      <c r="L3444" s="73"/>
      <c r="M3444" s="69" t="str">
        <f>IF(C3444&lt;&gt;"",DailyLog!$S$3,"")</f>
        <v/>
      </c>
      <c r="N3444" s="56" t="str">
        <f t="shared" si="160"/>
        <v/>
      </c>
      <c r="O3444" s="53" t="str">
        <f>IF($B3444&lt;&gt;"",IF(ISNUMBER(_xlfn.XMATCH($B3444,Language!$A$6:$E$6)),0,IF(ISNUMBER(_xlfn.XMATCH($B3444,Language!$A$29:$E$29)),'Lista de Prestatarios'!$B$3,VLOOKUP(B3444,'Lista de Prestatarios'!$A$2:$B$500,2,FALSE))),"")</f>
        <v/>
      </c>
      <c r="P3444" s="58" t="str">
        <f>IF(B3444&lt;&gt;"",IF(OR(D3444&gt;0,G3444&gt;0),COUNTIF($B$2:B3444,B3444),COUNTIFS($B$2:B3444,B3444,$E$2:E3444,"&gt;0")),"")</f>
        <v/>
      </c>
    </row>
    <row r="3445" spans="1:16" x14ac:dyDescent="0.35">
      <c r="A3445" s="51" t="str">
        <f t="shared" si="159"/>
        <v/>
      </c>
      <c r="B3445" s="99"/>
      <c r="C3445" s="4"/>
      <c r="D3445" s="14"/>
      <c r="E3445" s="14"/>
      <c r="F3445" s="14"/>
      <c r="G3445" s="82"/>
      <c r="H3445" s="107" t="str">
        <f>IF(B3445&lt;&gt;"",IF(OR(O3445=0,O3445=999),"",SUMIFS($E$2:E3445,$A$2:A3445,A3445)-SUMIFS($F$2:F3445,$A$2:A3445,A3445)),"")</f>
        <v/>
      </c>
      <c r="I3445" s="109" t="str">
        <f t="shared" si="161"/>
        <v/>
      </c>
      <c r="J3445" s="113"/>
      <c r="K3445" s="90"/>
      <c r="L3445" s="73"/>
      <c r="M3445" s="69" t="str">
        <f>IF(C3445&lt;&gt;"",DailyLog!$S$3,"")</f>
        <v/>
      </c>
      <c r="N3445" s="56" t="str">
        <f t="shared" si="160"/>
        <v/>
      </c>
      <c r="O3445" s="53" t="str">
        <f>IF($B3445&lt;&gt;"",IF(ISNUMBER(_xlfn.XMATCH($B3445,Language!$A$6:$E$6)),0,IF(ISNUMBER(_xlfn.XMATCH($B3445,Language!$A$29:$E$29)),'Lista de Prestatarios'!$B$3,VLOOKUP(B3445,'Lista de Prestatarios'!$A$2:$B$500,2,FALSE))),"")</f>
        <v/>
      </c>
      <c r="P3445" s="58" t="str">
        <f>IF(B3445&lt;&gt;"",IF(OR(D3445&gt;0,G3445&gt;0),COUNTIF($B$2:B3445,B3445),COUNTIFS($B$2:B3445,B3445,$E$2:E3445,"&gt;0")),"")</f>
        <v/>
      </c>
    </row>
    <row r="3446" spans="1:16" x14ac:dyDescent="0.35">
      <c r="A3446" s="51" t="str">
        <f t="shared" si="159"/>
        <v/>
      </c>
      <c r="B3446" s="99"/>
      <c r="C3446" s="4"/>
      <c r="D3446" s="14"/>
      <c r="E3446" s="14"/>
      <c r="F3446" s="14"/>
      <c r="G3446" s="82"/>
      <c r="H3446" s="107" t="str">
        <f>IF(B3446&lt;&gt;"",IF(OR(O3446=0,O3446=999),"",SUMIFS($E$2:E3446,$A$2:A3446,A3446)-SUMIFS($F$2:F3446,$A$2:A3446,A3446)),"")</f>
        <v/>
      </c>
      <c r="I3446" s="109" t="str">
        <f t="shared" si="161"/>
        <v/>
      </c>
      <c r="J3446" s="113"/>
      <c r="K3446" s="90"/>
      <c r="L3446" s="73"/>
      <c r="M3446" s="69" t="str">
        <f>IF(C3446&lt;&gt;"",DailyLog!$S$3,"")</f>
        <v/>
      </c>
      <c r="N3446" s="56" t="str">
        <f t="shared" si="160"/>
        <v/>
      </c>
      <c r="O3446" s="53" t="str">
        <f>IF($B3446&lt;&gt;"",IF(ISNUMBER(_xlfn.XMATCH($B3446,Language!$A$6:$E$6)),0,IF(ISNUMBER(_xlfn.XMATCH($B3446,Language!$A$29:$E$29)),'Lista de Prestatarios'!$B$3,VLOOKUP(B3446,'Lista de Prestatarios'!$A$2:$B$500,2,FALSE))),"")</f>
        <v/>
      </c>
      <c r="P3446" s="58" t="str">
        <f>IF(B3446&lt;&gt;"",IF(OR(D3446&gt;0,G3446&gt;0),COUNTIF($B$2:B3446,B3446),COUNTIFS($B$2:B3446,B3446,$E$2:E3446,"&gt;0")),"")</f>
        <v/>
      </c>
    </row>
    <row r="3447" spans="1:16" x14ac:dyDescent="0.35">
      <c r="A3447" s="51" t="str">
        <f t="shared" si="159"/>
        <v/>
      </c>
      <c r="B3447" s="99"/>
      <c r="C3447" s="4"/>
      <c r="D3447" s="14"/>
      <c r="E3447" s="14"/>
      <c r="F3447" s="14"/>
      <c r="G3447" s="82"/>
      <c r="H3447" s="107" t="str">
        <f>IF(B3447&lt;&gt;"",IF(OR(O3447=0,O3447=999),"",SUMIFS($E$2:E3447,$A$2:A3447,A3447)-SUMIFS($F$2:F3447,$A$2:A3447,A3447)),"")</f>
        <v/>
      </c>
      <c r="I3447" s="109" t="str">
        <f t="shared" si="161"/>
        <v/>
      </c>
      <c r="J3447" s="113"/>
      <c r="K3447" s="90"/>
      <c r="L3447" s="73"/>
      <c r="M3447" s="69" t="str">
        <f>IF(C3447&lt;&gt;"",DailyLog!$S$3,"")</f>
        <v/>
      </c>
      <c r="N3447" s="56" t="str">
        <f t="shared" si="160"/>
        <v/>
      </c>
      <c r="O3447" s="53" t="str">
        <f>IF($B3447&lt;&gt;"",IF(ISNUMBER(_xlfn.XMATCH($B3447,Language!$A$6:$E$6)),0,IF(ISNUMBER(_xlfn.XMATCH($B3447,Language!$A$29:$E$29)),'Lista de Prestatarios'!$B$3,VLOOKUP(B3447,'Lista de Prestatarios'!$A$2:$B$500,2,FALSE))),"")</f>
        <v/>
      </c>
      <c r="P3447" s="58" t="str">
        <f>IF(B3447&lt;&gt;"",IF(OR(D3447&gt;0,G3447&gt;0),COUNTIF($B$2:B3447,B3447),COUNTIFS($B$2:B3447,B3447,$E$2:E3447,"&gt;0")),"")</f>
        <v/>
      </c>
    </row>
    <row r="3448" spans="1:16" x14ac:dyDescent="0.35">
      <c r="A3448" s="51" t="str">
        <f t="shared" si="159"/>
        <v/>
      </c>
      <c r="B3448" s="99"/>
      <c r="C3448" s="4"/>
      <c r="D3448" s="14"/>
      <c r="E3448" s="14"/>
      <c r="F3448" s="14"/>
      <c r="G3448" s="82"/>
      <c r="H3448" s="107" t="str">
        <f>IF(B3448&lt;&gt;"",IF(OR(O3448=0,O3448=999),"",SUMIFS($E$2:E3448,$A$2:A3448,A3448)-SUMIFS($F$2:F3448,$A$2:A3448,A3448)),"")</f>
        <v/>
      </c>
      <c r="I3448" s="109" t="str">
        <f t="shared" si="161"/>
        <v/>
      </c>
      <c r="J3448" s="113"/>
      <c r="K3448" s="90"/>
      <c r="L3448" s="73"/>
      <c r="M3448" s="69" t="str">
        <f>IF(C3448&lt;&gt;"",DailyLog!$S$3,"")</f>
        <v/>
      </c>
      <c r="N3448" s="56" t="str">
        <f t="shared" si="160"/>
        <v/>
      </c>
      <c r="O3448" s="53" t="str">
        <f>IF($B3448&lt;&gt;"",IF(ISNUMBER(_xlfn.XMATCH($B3448,Language!$A$6:$E$6)),0,IF(ISNUMBER(_xlfn.XMATCH($B3448,Language!$A$29:$E$29)),'Lista de Prestatarios'!$B$3,VLOOKUP(B3448,'Lista de Prestatarios'!$A$2:$B$500,2,FALSE))),"")</f>
        <v/>
      </c>
      <c r="P3448" s="58" t="str">
        <f>IF(B3448&lt;&gt;"",IF(OR(D3448&gt;0,G3448&gt;0),COUNTIF($B$2:B3448,B3448),COUNTIFS($B$2:B3448,B3448,$E$2:E3448,"&gt;0")),"")</f>
        <v/>
      </c>
    </row>
    <row r="3449" spans="1:16" x14ac:dyDescent="0.35">
      <c r="A3449" s="51" t="str">
        <f t="shared" si="159"/>
        <v/>
      </c>
      <c r="B3449" s="99"/>
      <c r="C3449" s="4"/>
      <c r="D3449" s="14"/>
      <c r="E3449" s="14"/>
      <c r="F3449" s="14"/>
      <c r="G3449" s="82"/>
      <c r="H3449" s="107" t="str">
        <f>IF(B3449&lt;&gt;"",IF(OR(O3449=0,O3449=999),"",SUMIFS($E$2:E3449,$A$2:A3449,A3449)-SUMIFS($F$2:F3449,$A$2:A3449,A3449)),"")</f>
        <v/>
      </c>
      <c r="I3449" s="109" t="str">
        <f t="shared" si="161"/>
        <v/>
      </c>
      <c r="J3449" s="113"/>
      <c r="K3449" s="90"/>
      <c r="L3449" s="73"/>
      <c r="M3449" s="69" t="str">
        <f>IF(C3449&lt;&gt;"",DailyLog!$S$3,"")</f>
        <v/>
      </c>
      <c r="N3449" s="56" t="str">
        <f t="shared" si="160"/>
        <v/>
      </c>
      <c r="O3449" s="53" t="str">
        <f>IF($B3449&lt;&gt;"",IF(ISNUMBER(_xlfn.XMATCH($B3449,Language!$A$6:$E$6)),0,IF(ISNUMBER(_xlfn.XMATCH($B3449,Language!$A$29:$E$29)),'Lista de Prestatarios'!$B$3,VLOOKUP(B3449,'Lista de Prestatarios'!$A$2:$B$500,2,FALSE))),"")</f>
        <v/>
      </c>
      <c r="P3449" s="58" t="str">
        <f>IF(B3449&lt;&gt;"",IF(OR(D3449&gt;0,G3449&gt;0),COUNTIF($B$2:B3449,B3449),COUNTIFS($B$2:B3449,B3449,$E$2:E3449,"&gt;0")),"")</f>
        <v/>
      </c>
    </row>
    <row r="3450" spans="1:16" x14ac:dyDescent="0.35">
      <c r="A3450" s="51" t="str">
        <f t="shared" si="159"/>
        <v/>
      </c>
      <c r="B3450" s="99"/>
      <c r="C3450" s="4"/>
      <c r="D3450" s="14"/>
      <c r="E3450" s="14"/>
      <c r="F3450" s="14"/>
      <c r="G3450" s="82"/>
      <c r="H3450" s="107" t="str">
        <f>IF(B3450&lt;&gt;"",IF(OR(O3450=0,O3450=999),"",SUMIFS($E$2:E3450,$A$2:A3450,A3450)-SUMIFS($F$2:F3450,$A$2:A3450,A3450)),"")</f>
        <v/>
      </c>
      <c r="I3450" s="109" t="str">
        <f t="shared" si="161"/>
        <v/>
      </c>
      <c r="J3450" s="113"/>
      <c r="K3450" s="90"/>
      <c r="L3450" s="73"/>
      <c r="M3450" s="69" t="str">
        <f>IF(C3450&lt;&gt;"",DailyLog!$S$3,"")</f>
        <v/>
      </c>
      <c r="N3450" s="56" t="str">
        <f t="shared" si="160"/>
        <v/>
      </c>
      <c r="O3450" s="53" t="str">
        <f>IF($B3450&lt;&gt;"",IF(ISNUMBER(_xlfn.XMATCH($B3450,Language!$A$6:$E$6)),0,IF(ISNUMBER(_xlfn.XMATCH($B3450,Language!$A$29:$E$29)),'Lista de Prestatarios'!$B$3,VLOOKUP(B3450,'Lista de Prestatarios'!$A$2:$B$500,2,FALSE))),"")</f>
        <v/>
      </c>
      <c r="P3450" s="58" t="str">
        <f>IF(B3450&lt;&gt;"",IF(OR(D3450&gt;0,G3450&gt;0),COUNTIF($B$2:B3450,B3450),COUNTIFS($B$2:B3450,B3450,$E$2:E3450,"&gt;0")),"")</f>
        <v/>
      </c>
    </row>
    <row r="3451" spans="1:16" x14ac:dyDescent="0.35">
      <c r="A3451" s="51" t="str">
        <f t="shared" si="159"/>
        <v/>
      </c>
      <c r="B3451" s="99"/>
      <c r="C3451" s="4"/>
      <c r="D3451" s="14"/>
      <c r="E3451" s="14"/>
      <c r="F3451" s="14"/>
      <c r="G3451" s="82"/>
      <c r="H3451" s="107" t="str">
        <f>IF(B3451&lt;&gt;"",IF(OR(O3451=0,O3451=999),"",SUMIFS($E$2:E3451,$A$2:A3451,A3451)-SUMIFS($F$2:F3451,$A$2:A3451,A3451)),"")</f>
        <v/>
      </c>
      <c r="I3451" s="109" t="str">
        <f t="shared" si="161"/>
        <v/>
      </c>
      <c r="J3451" s="113"/>
      <c r="K3451" s="90"/>
      <c r="L3451" s="73"/>
      <c r="M3451" s="69" t="str">
        <f>IF(C3451&lt;&gt;"",DailyLog!$S$3,"")</f>
        <v/>
      </c>
      <c r="N3451" s="56" t="str">
        <f t="shared" si="160"/>
        <v/>
      </c>
      <c r="O3451" s="53" t="str">
        <f>IF($B3451&lt;&gt;"",IF(ISNUMBER(_xlfn.XMATCH($B3451,Language!$A$6:$E$6)),0,IF(ISNUMBER(_xlfn.XMATCH($B3451,Language!$A$29:$E$29)),'Lista de Prestatarios'!$B$3,VLOOKUP(B3451,'Lista de Prestatarios'!$A$2:$B$500,2,FALSE))),"")</f>
        <v/>
      </c>
      <c r="P3451" s="58" t="str">
        <f>IF(B3451&lt;&gt;"",IF(OR(D3451&gt;0,G3451&gt;0),COUNTIF($B$2:B3451,B3451),COUNTIFS($B$2:B3451,B3451,$E$2:E3451,"&gt;0")),"")</f>
        <v/>
      </c>
    </row>
    <row r="3452" spans="1:16" x14ac:dyDescent="0.35">
      <c r="A3452" s="51" t="str">
        <f t="shared" si="159"/>
        <v/>
      </c>
      <c r="B3452" s="99"/>
      <c r="C3452" s="4"/>
      <c r="D3452" s="14"/>
      <c r="E3452" s="14"/>
      <c r="F3452" s="14"/>
      <c r="G3452" s="82"/>
      <c r="H3452" s="107" t="str">
        <f>IF(B3452&lt;&gt;"",IF(OR(O3452=0,O3452=999),"",SUMIFS($E$2:E3452,$A$2:A3452,A3452)-SUMIFS($F$2:F3452,$A$2:A3452,A3452)),"")</f>
        <v/>
      </c>
      <c r="I3452" s="109" t="str">
        <f t="shared" si="161"/>
        <v/>
      </c>
      <c r="J3452" s="113"/>
      <c r="K3452" s="90"/>
      <c r="L3452" s="73"/>
      <c r="M3452" s="69" t="str">
        <f>IF(C3452&lt;&gt;"",DailyLog!$S$3,"")</f>
        <v/>
      </c>
      <c r="N3452" s="56" t="str">
        <f t="shared" si="160"/>
        <v/>
      </c>
      <c r="O3452" s="53" t="str">
        <f>IF($B3452&lt;&gt;"",IF(ISNUMBER(_xlfn.XMATCH($B3452,Language!$A$6:$E$6)),0,IF(ISNUMBER(_xlfn.XMATCH($B3452,Language!$A$29:$E$29)),'Lista de Prestatarios'!$B$3,VLOOKUP(B3452,'Lista de Prestatarios'!$A$2:$B$500,2,FALSE))),"")</f>
        <v/>
      </c>
      <c r="P3452" s="58" t="str">
        <f>IF(B3452&lt;&gt;"",IF(OR(D3452&gt;0,G3452&gt;0),COUNTIF($B$2:B3452,B3452),COUNTIFS($B$2:B3452,B3452,$E$2:E3452,"&gt;0")),"")</f>
        <v/>
      </c>
    </row>
    <row r="3453" spans="1:16" x14ac:dyDescent="0.35">
      <c r="A3453" s="51" t="str">
        <f t="shared" si="159"/>
        <v/>
      </c>
      <c r="B3453" s="99"/>
      <c r="C3453" s="4"/>
      <c r="D3453" s="14"/>
      <c r="E3453" s="14"/>
      <c r="F3453" s="14"/>
      <c r="G3453" s="82"/>
      <c r="H3453" s="107" t="str">
        <f>IF(B3453&lt;&gt;"",IF(OR(O3453=0,O3453=999),"",SUMIFS($E$2:E3453,$A$2:A3453,A3453)-SUMIFS($F$2:F3453,$A$2:A3453,A3453)),"")</f>
        <v/>
      </c>
      <c r="I3453" s="109" t="str">
        <f t="shared" si="161"/>
        <v/>
      </c>
      <c r="J3453" s="113"/>
      <c r="K3453" s="90"/>
      <c r="L3453" s="73"/>
      <c r="M3453" s="69" t="str">
        <f>IF(C3453&lt;&gt;"",DailyLog!$S$3,"")</f>
        <v/>
      </c>
      <c r="N3453" s="56" t="str">
        <f t="shared" si="160"/>
        <v/>
      </c>
      <c r="O3453" s="53" t="str">
        <f>IF($B3453&lt;&gt;"",IF(ISNUMBER(_xlfn.XMATCH($B3453,Language!$A$6:$E$6)),0,IF(ISNUMBER(_xlfn.XMATCH($B3453,Language!$A$29:$E$29)),'Lista de Prestatarios'!$B$3,VLOOKUP(B3453,'Lista de Prestatarios'!$A$2:$B$500,2,FALSE))),"")</f>
        <v/>
      </c>
      <c r="P3453" s="58" t="str">
        <f>IF(B3453&lt;&gt;"",IF(OR(D3453&gt;0,G3453&gt;0),COUNTIF($B$2:B3453,B3453),COUNTIFS($B$2:B3453,B3453,$E$2:E3453,"&gt;0")),"")</f>
        <v/>
      </c>
    </row>
    <row r="3454" spans="1:16" x14ac:dyDescent="0.35">
      <c r="A3454" s="51" t="str">
        <f t="shared" si="159"/>
        <v/>
      </c>
      <c r="B3454" s="99"/>
      <c r="C3454" s="4"/>
      <c r="D3454" s="14"/>
      <c r="E3454" s="14"/>
      <c r="F3454" s="14"/>
      <c r="G3454" s="82"/>
      <c r="H3454" s="107" t="str">
        <f>IF(B3454&lt;&gt;"",IF(OR(O3454=0,O3454=999),"",SUMIFS($E$2:E3454,$A$2:A3454,A3454)-SUMIFS($F$2:F3454,$A$2:A3454,A3454)),"")</f>
        <v/>
      </c>
      <c r="I3454" s="109" t="str">
        <f t="shared" si="161"/>
        <v/>
      </c>
      <c r="J3454" s="113"/>
      <c r="K3454" s="90"/>
      <c r="L3454" s="73"/>
      <c r="M3454" s="69" t="str">
        <f>IF(C3454&lt;&gt;"",DailyLog!$S$3,"")</f>
        <v/>
      </c>
      <c r="N3454" s="56" t="str">
        <f t="shared" si="160"/>
        <v/>
      </c>
      <c r="O3454" s="53" t="str">
        <f>IF($B3454&lt;&gt;"",IF(ISNUMBER(_xlfn.XMATCH($B3454,Language!$A$6:$E$6)),0,IF(ISNUMBER(_xlfn.XMATCH($B3454,Language!$A$29:$E$29)),'Lista de Prestatarios'!$B$3,VLOOKUP(B3454,'Lista de Prestatarios'!$A$2:$B$500,2,FALSE))),"")</f>
        <v/>
      </c>
      <c r="P3454" s="58" t="str">
        <f>IF(B3454&lt;&gt;"",IF(OR(D3454&gt;0,G3454&gt;0),COUNTIF($B$2:B3454,B3454),COUNTIFS($B$2:B3454,B3454,$E$2:E3454,"&gt;0")),"")</f>
        <v/>
      </c>
    </row>
    <row r="3455" spans="1:16" x14ac:dyDescent="0.35">
      <c r="A3455" s="51" t="str">
        <f t="shared" si="159"/>
        <v/>
      </c>
      <c r="B3455" s="99"/>
      <c r="C3455" s="4"/>
      <c r="D3455" s="14"/>
      <c r="E3455" s="14"/>
      <c r="F3455" s="14"/>
      <c r="G3455" s="82"/>
      <c r="H3455" s="107" t="str">
        <f>IF(B3455&lt;&gt;"",IF(OR(O3455=0,O3455=999),"",SUMIFS($E$2:E3455,$A$2:A3455,A3455)-SUMIFS($F$2:F3455,$A$2:A3455,A3455)),"")</f>
        <v/>
      </c>
      <c r="I3455" s="109" t="str">
        <f t="shared" si="161"/>
        <v/>
      </c>
      <c r="J3455" s="113"/>
      <c r="K3455" s="90"/>
      <c r="L3455" s="73"/>
      <c r="M3455" s="69" t="str">
        <f>IF(C3455&lt;&gt;"",DailyLog!$S$3,"")</f>
        <v/>
      </c>
      <c r="N3455" s="56" t="str">
        <f t="shared" si="160"/>
        <v/>
      </c>
      <c r="O3455" s="53" t="str">
        <f>IF($B3455&lt;&gt;"",IF(ISNUMBER(_xlfn.XMATCH($B3455,Language!$A$6:$E$6)),0,IF(ISNUMBER(_xlfn.XMATCH($B3455,Language!$A$29:$E$29)),'Lista de Prestatarios'!$B$3,VLOOKUP(B3455,'Lista de Prestatarios'!$A$2:$B$500,2,FALSE))),"")</f>
        <v/>
      </c>
      <c r="P3455" s="58" t="str">
        <f>IF(B3455&lt;&gt;"",IF(OR(D3455&gt;0,G3455&gt;0),COUNTIF($B$2:B3455,B3455),COUNTIFS($B$2:B3455,B3455,$E$2:E3455,"&gt;0")),"")</f>
        <v/>
      </c>
    </row>
    <row r="3456" spans="1:16" x14ac:dyDescent="0.35">
      <c r="A3456" s="51" t="str">
        <f t="shared" si="159"/>
        <v/>
      </c>
      <c r="B3456" s="99"/>
      <c r="C3456" s="4"/>
      <c r="D3456" s="14"/>
      <c r="E3456" s="14"/>
      <c r="F3456" s="14"/>
      <c r="G3456" s="82"/>
      <c r="H3456" s="107" t="str">
        <f>IF(B3456&lt;&gt;"",IF(OR(O3456=0,O3456=999),"",SUMIFS($E$2:E3456,$A$2:A3456,A3456)-SUMIFS($F$2:F3456,$A$2:A3456,A3456)),"")</f>
        <v/>
      </c>
      <c r="I3456" s="109" t="str">
        <f t="shared" si="161"/>
        <v/>
      </c>
      <c r="J3456" s="113"/>
      <c r="K3456" s="90"/>
      <c r="L3456" s="73"/>
      <c r="M3456" s="69" t="str">
        <f>IF(C3456&lt;&gt;"",DailyLog!$S$3,"")</f>
        <v/>
      </c>
      <c r="N3456" s="56" t="str">
        <f t="shared" si="160"/>
        <v/>
      </c>
      <c r="O3456" s="53" t="str">
        <f>IF($B3456&lt;&gt;"",IF(ISNUMBER(_xlfn.XMATCH($B3456,Language!$A$6:$E$6)),0,IF(ISNUMBER(_xlfn.XMATCH($B3456,Language!$A$29:$E$29)),'Lista de Prestatarios'!$B$3,VLOOKUP(B3456,'Lista de Prestatarios'!$A$2:$B$500,2,FALSE))),"")</f>
        <v/>
      </c>
      <c r="P3456" s="58" t="str">
        <f>IF(B3456&lt;&gt;"",IF(OR(D3456&gt;0,G3456&gt;0),COUNTIF($B$2:B3456,B3456),COUNTIFS($B$2:B3456,B3456,$E$2:E3456,"&gt;0")),"")</f>
        <v/>
      </c>
    </row>
    <row r="3457" spans="1:16" x14ac:dyDescent="0.35">
      <c r="A3457" s="51" t="str">
        <f t="shared" si="159"/>
        <v/>
      </c>
      <c r="B3457" s="99"/>
      <c r="C3457" s="4"/>
      <c r="D3457" s="14"/>
      <c r="E3457" s="14"/>
      <c r="F3457" s="14"/>
      <c r="G3457" s="82"/>
      <c r="H3457" s="107" t="str">
        <f>IF(B3457&lt;&gt;"",IF(OR(O3457=0,O3457=999),"",SUMIFS($E$2:E3457,$A$2:A3457,A3457)-SUMIFS($F$2:F3457,$A$2:A3457,A3457)),"")</f>
        <v/>
      </c>
      <c r="I3457" s="109" t="str">
        <f t="shared" si="161"/>
        <v/>
      </c>
      <c r="J3457" s="113"/>
      <c r="K3457" s="90"/>
      <c r="L3457" s="73"/>
      <c r="M3457" s="69" t="str">
        <f>IF(C3457&lt;&gt;"",DailyLog!$S$3,"")</f>
        <v/>
      </c>
      <c r="N3457" s="56" t="str">
        <f t="shared" si="160"/>
        <v/>
      </c>
      <c r="O3457" s="53" t="str">
        <f>IF($B3457&lt;&gt;"",IF(ISNUMBER(_xlfn.XMATCH($B3457,Language!$A$6:$E$6)),0,IF(ISNUMBER(_xlfn.XMATCH($B3457,Language!$A$29:$E$29)),'Lista de Prestatarios'!$B$3,VLOOKUP(B3457,'Lista de Prestatarios'!$A$2:$B$500,2,FALSE))),"")</f>
        <v/>
      </c>
      <c r="P3457" s="58" t="str">
        <f>IF(B3457&lt;&gt;"",IF(OR(D3457&gt;0,G3457&gt;0),COUNTIF($B$2:B3457,B3457),COUNTIFS($B$2:B3457,B3457,$E$2:E3457,"&gt;0")),"")</f>
        <v/>
      </c>
    </row>
    <row r="3458" spans="1:16" x14ac:dyDescent="0.35">
      <c r="A3458" s="51" t="str">
        <f t="shared" ref="A3458:A3521" si="162">IF(B3458&lt;&gt;"",O3458&amp;"."&amp;P3458,"")</f>
        <v/>
      </c>
      <c r="B3458" s="99"/>
      <c r="C3458" s="4"/>
      <c r="D3458" s="14"/>
      <c r="E3458" s="14"/>
      <c r="F3458" s="14"/>
      <c r="G3458" s="82"/>
      <c r="H3458" s="107" t="str">
        <f>IF(B3458&lt;&gt;"",IF(OR(O3458=0,O3458=999),"",SUMIFS($E$2:E3458,$A$2:A3458,A3458)-SUMIFS($F$2:F3458,$A$2:A3458,A3458)),"")</f>
        <v/>
      </c>
      <c r="I3458" s="109" t="str">
        <f t="shared" si="161"/>
        <v/>
      </c>
      <c r="J3458" s="113"/>
      <c r="K3458" s="90"/>
      <c r="L3458" s="73"/>
      <c r="M3458" s="69" t="str">
        <f>IF(C3458&lt;&gt;"",DailyLog!$S$3,"")</f>
        <v/>
      </c>
      <c r="N3458" s="56" t="str">
        <f t="shared" ref="N3458:N3521" si="163">IF(B3458&lt;&gt;"",COUNT(D3458:G3458),"")</f>
        <v/>
      </c>
      <c r="O3458" s="53" t="str">
        <f>IF($B3458&lt;&gt;"",IF(ISNUMBER(_xlfn.XMATCH($B3458,Language!$A$6:$E$6)),0,IF(ISNUMBER(_xlfn.XMATCH($B3458,Language!$A$29:$E$29)),'Lista de Prestatarios'!$B$3,VLOOKUP(B3458,'Lista de Prestatarios'!$A$2:$B$500,2,FALSE))),"")</f>
        <v/>
      </c>
      <c r="P3458" s="58" t="str">
        <f>IF(B3458&lt;&gt;"",IF(OR(D3458&gt;0,G3458&gt;0),COUNTIF($B$2:B3458,B3458),COUNTIFS($B$2:B3458,B3458,$E$2:E3458,"&gt;0")),"")</f>
        <v/>
      </c>
    </row>
    <row r="3459" spans="1:16" x14ac:dyDescent="0.35">
      <c r="A3459" s="51" t="str">
        <f t="shared" si="162"/>
        <v/>
      </c>
      <c r="B3459" s="99"/>
      <c r="C3459" s="4"/>
      <c r="D3459" s="14"/>
      <c r="E3459" s="14"/>
      <c r="F3459" s="14"/>
      <c r="G3459" s="82"/>
      <c r="H3459" s="107" t="str">
        <f>IF(B3459&lt;&gt;"",IF(OR(O3459=0,O3459=999),"",SUMIFS($E$2:E3459,$A$2:A3459,A3459)-SUMIFS($F$2:F3459,$A$2:A3459,A3459)),"")</f>
        <v/>
      </c>
      <c r="I3459" s="109" t="str">
        <f t="shared" si="161"/>
        <v/>
      </c>
      <c r="J3459" s="113"/>
      <c r="K3459" s="90"/>
      <c r="L3459" s="73"/>
      <c r="M3459" s="69" t="str">
        <f>IF(C3459&lt;&gt;"",DailyLog!$S$3,"")</f>
        <v/>
      </c>
      <c r="N3459" s="56" t="str">
        <f t="shared" si="163"/>
        <v/>
      </c>
      <c r="O3459" s="53" t="str">
        <f>IF($B3459&lt;&gt;"",IF(ISNUMBER(_xlfn.XMATCH($B3459,Language!$A$6:$E$6)),0,IF(ISNUMBER(_xlfn.XMATCH($B3459,Language!$A$29:$E$29)),'Lista de Prestatarios'!$B$3,VLOOKUP(B3459,'Lista de Prestatarios'!$A$2:$B$500,2,FALSE))),"")</f>
        <v/>
      </c>
      <c r="P3459" s="58" t="str">
        <f>IF(B3459&lt;&gt;"",IF(OR(D3459&gt;0,G3459&gt;0),COUNTIF($B$2:B3459,B3459),COUNTIFS($B$2:B3459,B3459,$E$2:E3459,"&gt;0")),"")</f>
        <v/>
      </c>
    </row>
    <row r="3460" spans="1:16" x14ac:dyDescent="0.35">
      <c r="A3460" s="51" t="str">
        <f t="shared" si="162"/>
        <v/>
      </c>
      <c r="B3460" s="99"/>
      <c r="C3460" s="4"/>
      <c r="D3460" s="14"/>
      <c r="E3460" s="14"/>
      <c r="F3460" s="14"/>
      <c r="G3460" s="82"/>
      <c r="H3460" s="107" t="str">
        <f>IF(B3460&lt;&gt;"",IF(OR(O3460=0,O3460=999),"",SUMIFS($E$2:E3460,$A$2:A3460,A3460)-SUMIFS($F$2:F3460,$A$2:A3460,A3460)),"")</f>
        <v/>
      </c>
      <c r="I3460" s="109" t="str">
        <f t="shared" ref="I3460:I3523" si="164">IF(B3460&lt;&gt;"",I3459+D3460-E3460+F3460-G3460,"")</f>
        <v/>
      </c>
      <c r="J3460" s="113"/>
      <c r="K3460" s="90"/>
      <c r="L3460" s="73"/>
      <c r="M3460" s="69" t="str">
        <f>IF(C3460&lt;&gt;"",DailyLog!$S$3,"")</f>
        <v/>
      </c>
      <c r="N3460" s="56" t="str">
        <f t="shared" si="163"/>
        <v/>
      </c>
      <c r="O3460" s="53" t="str">
        <f>IF($B3460&lt;&gt;"",IF(ISNUMBER(_xlfn.XMATCH($B3460,Language!$A$6:$E$6)),0,IF(ISNUMBER(_xlfn.XMATCH($B3460,Language!$A$29:$E$29)),'Lista de Prestatarios'!$B$3,VLOOKUP(B3460,'Lista de Prestatarios'!$A$2:$B$500,2,FALSE))),"")</f>
        <v/>
      </c>
      <c r="P3460" s="58" t="str">
        <f>IF(B3460&lt;&gt;"",IF(OR(D3460&gt;0,G3460&gt;0),COUNTIF($B$2:B3460,B3460),COUNTIFS($B$2:B3460,B3460,$E$2:E3460,"&gt;0")),"")</f>
        <v/>
      </c>
    </row>
    <row r="3461" spans="1:16" x14ac:dyDescent="0.35">
      <c r="A3461" s="51" t="str">
        <f t="shared" si="162"/>
        <v/>
      </c>
      <c r="B3461" s="99"/>
      <c r="C3461" s="4"/>
      <c r="D3461" s="14"/>
      <c r="E3461" s="14"/>
      <c r="F3461" s="14"/>
      <c r="G3461" s="82"/>
      <c r="H3461" s="107" t="str">
        <f>IF(B3461&lt;&gt;"",IF(OR(O3461=0,O3461=999),"",SUMIFS($E$2:E3461,$A$2:A3461,A3461)-SUMIFS($F$2:F3461,$A$2:A3461,A3461)),"")</f>
        <v/>
      </c>
      <c r="I3461" s="109" t="str">
        <f t="shared" si="164"/>
        <v/>
      </c>
      <c r="J3461" s="113"/>
      <c r="K3461" s="90"/>
      <c r="L3461" s="73"/>
      <c r="M3461" s="69" t="str">
        <f>IF(C3461&lt;&gt;"",DailyLog!$S$3,"")</f>
        <v/>
      </c>
      <c r="N3461" s="56" t="str">
        <f t="shared" si="163"/>
        <v/>
      </c>
      <c r="O3461" s="53" t="str">
        <f>IF($B3461&lt;&gt;"",IF(ISNUMBER(_xlfn.XMATCH($B3461,Language!$A$6:$E$6)),0,IF(ISNUMBER(_xlfn.XMATCH($B3461,Language!$A$29:$E$29)),'Lista de Prestatarios'!$B$3,VLOOKUP(B3461,'Lista de Prestatarios'!$A$2:$B$500,2,FALSE))),"")</f>
        <v/>
      </c>
      <c r="P3461" s="58" t="str">
        <f>IF(B3461&lt;&gt;"",IF(OR(D3461&gt;0,G3461&gt;0),COUNTIF($B$2:B3461,B3461),COUNTIFS($B$2:B3461,B3461,$E$2:E3461,"&gt;0")),"")</f>
        <v/>
      </c>
    </row>
    <row r="3462" spans="1:16" x14ac:dyDescent="0.35">
      <c r="A3462" s="51" t="str">
        <f t="shared" si="162"/>
        <v/>
      </c>
      <c r="B3462" s="99"/>
      <c r="C3462" s="4"/>
      <c r="D3462" s="14"/>
      <c r="E3462" s="14"/>
      <c r="F3462" s="14"/>
      <c r="G3462" s="82"/>
      <c r="H3462" s="107" t="str">
        <f>IF(B3462&lt;&gt;"",IF(OR(O3462=0,O3462=999),"",SUMIFS($E$2:E3462,$A$2:A3462,A3462)-SUMIFS($F$2:F3462,$A$2:A3462,A3462)),"")</f>
        <v/>
      </c>
      <c r="I3462" s="109" t="str">
        <f t="shared" si="164"/>
        <v/>
      </c>
      <c r="J3462" s="113"/>
      <c r="K3462" s="90"/>
      <c r="L3462" s="73"/>
      <c r="M3462" s="69" t="str">
        <f>IF(C3462&lt;&gt;"",DailyLog!$S$3,"")</f>
        <v/>
      </c>
      <c r="N3462" s="56" t="str">
        <f t="shared" si="163"/>
        <v/>
      </c>
      <c r="O3462" s="53" t="str">
        <f>IF($B3462&lt;&gt;"",IF(ISNUMBER(_xlfn.XMATCH($B3462,Language!$A$6:$E$6)),0,IF(ISNUMBER(_xlfn.XMATCH($B3462,Language!$A$29:$E$29)),'Lista de Prestatarios'!$B$3,VLOOKUP(B3462,'Lista de Prestatarios'!$A$2:$B$500,2,FALSE))),"")</f>
        <v/>
      </c>
      <c r="P3462" s="58" t="str">
        <f>IF(B3462&lt;&gt;"",IF(OR(D3462&gt;0,G3462&gt;0),COUNTIF($B$2:B3462,B3462),COUNTIFS($B$2:B3462,B3462,$E$2:E3462,"&gt;0")),"")</f>
        <v/>
      </c>
    </row>
    <row r="3463" spans="1:16" x14ac:dyDescent="0.35">
      <c r="A3463" s="51" t="str">
        <f t="shared" si="162"/>
        <v/>
      </c>
      <c r="B3463" s="99"/>
      <c r="C3463" s="4"/>
      <c r="D3463" s="14"/>
      <c r="E3463" s="14"/>
      <c r="F3463" s="14"/>
      <c r="G3463" s="82"/>
      <c r="H3463" s="107" t="str">
        <f>IF(B3463&lt;&gt;"",IF(OR(O3463=0,O3463=999),"",SUMIFS($E$2:E3463,$A$2:A3463,A3463)-SUMIFS($F$2:F3463,$A$2:A3463,A3463)),"")</f>
        <v/>
      </c>
      <c r="I3463" s="109" t="str">
        <f t="shared" si="164"/>
        <v/>
      </c>
      <c r="J3463" s="113"/>
      <c r="K3463" s="90"/>
      <c r="L3463" s="73"/>
      <c r="M3463" s="69" t="str">
        <f>IF(C3463&lt;&gt;"",DailyLog!$S$3,"")</f>
        <v/>
      </c>
      <c r="N3463" s="56" t="str">
        <f t="shared" si="163"/>
        <v/>
      </c>
      <c r="O3463" s="53" t="str">
        <f>IF($B3463&lt;&gt;"",IF(ISNUMBER(_xlfn.XMATCH($B3463,Language!$A$6:$E$6)),0,IF(ISNUMBER(_xlfn.XMATCH($B3463,Language!$A$29:$E$29)),'Lista de Prestatarios'!$B$3,VLOOKUP(B3463,'Lista de Prestatarios'!$A$2:$B$500,2,FALSE))),"")</f>
        <v/>
      </c>
      <c r="P3463" s="58" t="str">
        <f>IF(B3463&lt;&gt;"",IF(OR(D3463&gt;0,G3463&gt;0),COUNTIF($B$2:B3463,B3463),COUNTIFS($B$2:B3463,B3463,$E$2:E3463,"&gt;0")),"")</f>
        <v/>
      </c>
    </row>
    <row r="3464" spans="1:16" x14ac:dyDescent="0.35">
      <c r="A3464" s="51" t="str">
        <f t="shared" si="162"/>
        <v/>
      </c>
      <c r="B3464" s="99"/>
      <c r="C3464" s="4"/>
      <c r="D3464" s="14"/>
      <c r="E3464" s="14"/>
      <c r="F3464" s="14"/>
      <c r="G3464" s="82"/>
      <c r="H3464" s="107" t="str">
        <f>IF(B3464&lt;&gt;"",IF(OR(O3464=0,O3464=999),"",SUMIFS($E$2:E3464,$A$2:A3464,A3464)-SUMIFS($F$2:F3464,$A$2:A3464,A3464)),"")</f>
        <v/>
      </c>
      <c r="I3464" s="109" t="str">
        <f t="shared" si="164"/>
        <v/>
      </c>
      <c r="J3464" s="113"/>
      <c r="K3464" s="90"/>
      <c r="L3464" s="73"/>
      <c r="M3464" s="69" t="str">
        <f>IF(C3464&lt;&gt;"",DailyLog!$S$3,"")</f>
        <v/>
      </c>
      <c r="N3464" s="56" t="str">
        <f t="shared" si="163"/>
        <v/>
      </c>
      <c r="O3464" s="53" t="str">
        <f>IF($B3464&lt;&gt;"",IF(ISNUMBER(_xlfn.XMATCH($B3464,Language!$A$6:$E$6)),0,IF(ISNUMBER(_xlfn.XMATCH($B3464,Language!$A$29:$E$29)),'Lista de Prestatarios'!$B$3,VLOOKUP(B3464,'Lista de Prestatarios'!$A$2:$B$500,2,FALSE))),"")</f>
        <v/>
      </c>
      <c r="P3464" s="58" t="str">
        <f>IF(B3464&lt;&gt;"",IF(OR(D3464&gt;0,G3464&gt;0),COUNTIF($B$2:B3464,B3464),COUNTIFS($B$2:B3464,B3464,$E$2:E3464,"&gt;0")),"")</f>
        <v/>
      </c>
    </row>
    <row r="3465" spans="1:16" x14ac:dyDescent="0.35">
      <c r="A3465" s="51" t="str">
        <f t="shared" si="162"/>
        <v/>
      </c>
      <c r="B3465" s="99"/>
      <c r="C3465" s="4"/>
      <c r="D3465" s="14"/>
      <c r="E3465" s="14"/>
      <c r="F3465" s="14"/>
      <c r="G3465" s="82"/>
      <c r="H3465" s="107" t="str">
        <f>IF(B3465&lt;&gt;"",IF(OR(O3465=0,O3465=999),"",SUMIFS($E$2:E3465,$A$2:A3465,A3465)-SUMIFS($F$2:F3465,$A$2:A3465,A3465)),"")</f>
        <v/>
      </c>
      <c r="I3465" s="109" t="str">
        <f t="shared" si="164"/>
        <v/>
      </c>
      <c r="J3465" s="113"/>
      <c r="K3465" s="90"/>
      <c r="L3465" s="73"/>
      <c r="M3465" s="69" t="str">
        <f>IF(C3465&lt;&gt;"",DailyLog!$S$3,"")</f>
        <v/>
      </c>
      <c r="N3465" s="56" t="str">
        <f t="shared" si="163"/>
        <v/>
      </c>
      <c r="O3465" s="53" t="str">
        <f>IF($B3465&lt;&gt;"",IF(ISNUMBER(_xlfn.XMATCH($B3465,Language!$A$6:$E$6)),0,IF(ISNUMBER(_xlfn.XMATCH($B3465,Language!$A$29:$E$29)),'Lista de Prestatarios'!$B$3,VLOOKUP(B3465,'Lista de Prestatarios'!$A$2:$B$500,2,FALSE))),"")</f>
        <v/>
      </c>
      <c r="P3465" s="58" t="str">
        <f>IF(B3465&lt;&gt;"",IF(OR(D3465&gt;0,G3465&gt;0),COUNTIF($B$2:B3465,B3465),COUNTIFS($B$2:B3465,B3465,$E$2:E3465,"&gt;0")),"")</f>
        <v/>
      </c>
    </row>
    <row r="3466" spans="1:16" x14ac:dyDescent="0.35">
      <c r="A3466" s="51" t="str">
        <f t="shared" si="162"/>
        <v/>
      </c>
      <c r="B3466" s="99"/>
      <c r="C3466" s="4"/>
      <c r="D3466" s="14"/>
      <c r="E3466" s="14"/>
      <c r="F3466" s="14"/>
      <c r="G3466" s="82"/>
      <c r="H3466" s="107" t="str">
        <f>IF(B3466&lt;&gt;"",IF(OR(O3466=0,O3466=999),"",SUMIFS($E$2:E3466,$A$2:A3466,A3466)-SUMIFS($F$2:F3466,$A$2:A3466,A3466)),"")</f>
        <v/>
      </c>
      <c r="I3466" s="109" t="str">
        <f t="shared" si="164"/>
        <v/>
      </c>
      <c r="J3466" s="113"/>
      <c r="K3466" s="90"/>
      <c r="L3466" s="73"/>
      <c r="M3466" s="69" t="str">
        <f>IF(C3466&lt;&gt;"",DailyLog!$S$3,"")</f>
        <v/>
      </c>
      <c r="N3466" s="56" t="str">
        <f t="shared" si="163"/>
        <v/>
      </c>
      <c r="O3466" s="53" t="str">
        <f>IF($B3466&lt;&gt;"",IF(ISNUMBER(_xlfn.XMATCH($B3466,Language!$A$6:$E$6)),0,IF(ISNUMBER(_xlfn.XMATCH($B3466,Language!$A$29:$E$29)),'Lista de Prestatarios'!$B$3,VLOOKUP(B3466,'Lista de Prestatarios'!$A$2:$B$500,2,FALSE))),"")</f>
        <v/>
      </c>
      <c r="P3466" s="58" t="str">
        <f>IF(B3466&lt;&gt;"",IF(OR(D3466&gt;0,G3466&gt;0),COUNTIF($B$2:B3466,B3466),COUNTIFS($B$2:B3466,B3466,$E$2:E3466,"&gt;0")),"")</f>
        <v/>
      </c>
    </row>
    <row r="3467" spans="1:16" x14ac:dyDescent="0.35">
      <c r="A3467" s="51" t="str">
        <f t="shared" si="162"/>
        <v/>
      </c>
      <c r="B3467" s="99"/>
      <c r="C3467" s="4"/>
      <c r="D3467" s="14"/>
      <c r="E3467" s="14"/>
      <c r="F3467" s="14"/>
      <c r="G3467" s="82"/>
      <c r="H3467" s="107" t="str">
        <f>IF(B3467&lt;&gt;"",IF(OR(O3467=0,O3467=999),"",SUMIFS($E$2:E3467,$A$2:A3467,A3467)-SUMIFS($F$2:F3467,$A$2:A3467,A3467)),"")</f>
        <v/>
      </c>
      <c r="I3467" s="109" t="str">
        <f t="shared" si="164"/>
        <v/>
      </c>
      <c r="J3467" s="113"/>
      <c r="K3467" s="90"/>
      <c r="L3467" s="73"/>
      <c r="M3467" s="69" t="str">
        <f>IF(C3467&lt;&gt;"",DailyLog!$S$3,"")</f>
        <v/>
      </c>
      <c r="N3467" s="56" t="str">
        <f t="shared" si="163"/>
        <v/>
      </c>
      <c r="O3467" s="53" t="str">
        <f>IF($B3467&lt;&gt;"",IF(ISNUMBER(_xlfn.XMATCH($B3467,Language!$A$6:$E$6)),0,IF(ISNUMBER(_xlfn.XMATCH($B3467,Language!$A$29:$E$29)),'Lista de Prestatarios'!$B$3,VLOOKUP(B3467,'Lista de Prestatarios'!$A$2:$B$500,2,FALSE))),"")</f>
        <v/>
      </c>
      <c r="P3467" s="58" t="str">
        <f>IF(B3467&lt;&gt;"",IF(OR(D3467&gt;0,G3467&gt;0),COUNTIF($B$2:B3467,B3467),COUNTIFS($B$2:B3467,B3467,$E$2:E3467,"&gt;0")),"")</f>
        <v/>
      </c>
    </row>
    <row r="3468" spans="1:16" x14ac:dyDescent="0.35">
      <c r="A3468" s="51" t="str">
        <f t="shared" si="162"/>
        <v/>
      </c>
      <c r="B3468" s="99"/>
      <c r="C3468" s="4"/>
      <c r="D3468" s="14"/>
      <c r="E3468" s="14"/>
      <c r="F3468" s="14"/>
      <c r="G3468" s="82"/>
      <c r="H3468" s="107" t="str">
        <f>IF(B3468&lt;&gt;"",IF(OR(O3468=0,O3468=999),"",SUMIFS($E$2:E3468,$A$2:A3468,A3468)-SUMIFS($F$2:F3468,$A$2:A3468,A3468)),"")</f>
        <v/>
      </c>
      <c r="I3468" s="109" t="str">
        <f t="shared" si="164"/>
        <v/>
      </c>
      <c r="J3468" s="113"/>
      <c r="K3468" s="90"/>
      <c r="L3468" s="73"/>
      <c r="M3468" s="69" t="str">
        <f>IF(C3468&lt;&gt;"",DailyLog!$S$3,"")</f>
        <v/>
      </c>
      <c r="N3468" s="56" t="str">
        <f t="shared" si="163"/>
        <v/>
      </c>
      <c r="O3468" s="53" t="str">
        <f>IF($B3468&lt;&gt;"",IF(ISNUMBER(_xlfn.XMATCH($B3468,Language!$A$6:$E$6)),0,IF(ISNUMBER(_xlfn.XMATCH($B3468,Language!$A$29:$E$29)),'Lista de Prestatarios'!$B$3,VLOOKUP(B3468,'Lista de Prestatarios'!$A$2:$B$500,2,FALSE))),"")</f>
        <v/>
      </c>
      <c r="P3468" s="58" t="str">
        <f>IF(B3468&lt;&gt;"",IF(OR(D3468&gt;0,G3468&gt;0),COUNTIF($B$2:B3468,B3468),COUNTIFS($B$2:B3468,B3468,$E$2:E3468,"&gt;0")),"")</f>
        <v/>
      </c>
    </row>
    <row r="3469" spans="1:16" x14ac:dyDescent="0.35">
      <c r="A3469" s="51" t="str">
        <f t="shared" si="162"/>
        <v/>
      </c>
      <c r="B3469" s="99"/>
      <c r="C3469" s="4"/>
      <c r="D3469" s="14"/>
      <c r="E3469" s="14"/>
      <c r="F3469" s="14"/>
      <c r="G3469" s="82"/>
      <c r="H3469" s="107" t="str">
        <f>IF(B3469&lt;&gt;"",IF(OR(O3469=0,O3469=999),"",SUMIFS($E$2:E3469,$A$2:A3469,A3469)-SUMIFS($F$2:F3469,$A$2:A3469,A3469)),"")</f>
        <v/>
      </c>
      <c r="I3469" s="109" t="str">
        <f t="shared" si="164"/>
        <v/>
      </c>
      <c r="J3469" s="113"/>
      <c r="K3469" s="90"/>
      <c r="L3469" s="73"/>
      <c r="M3469" s="69" t="str">
        <f>IF(C3469&lt;&gt;"",DailyLog!$S$3,"")</f>
        <v/>
      </c>
      <c r="N3469" s="56" t="str">
        <f t="shared" si="163"/>
        <v/>
      </c>
      <c r="O3469" s="53" t="str">
        <f>IF($B3469&lt;&gt;"",IF(ISNUMBER(_xlfn.XMATCH($B3469,Language!$A$6:$E$6)),0,IF(ISNUMBER(_xlfn.XMATCH($B3469,Language!$A$29:$E$29)),'Lista de Prestatarios'!$B$3,VLOOKUP(B3469,'Lista de Prestatarios'!$A$2:$B$500,2,FALSE))),"")</f>
        <v/>
      </c>
      <c r="P3469" s="58" t="str">
        <f>IF(B3469&lt;&gt;"",IF(OR(D3469&gt;0,G3469&gt;0),COUNTIF($B$2:B3469,B3469),COUNTIFS($B$2:B3469,B3469,$E$2:E3469,"&gt;0")),"")</f>
        <v/>
      </c>
    </row>
    <row r="3470" spans="1:16" x14ac:dyDescent="0.35">
      <c r="A3470" s="51" t="str">
        <f t="shared" si="162"/>
        <v/>
      </c>
      <c r="B3470" s="99"/>
      <c r="C3470" s="4"/>
      <c r="D3470" s="14"/>
      <c r="E3470" s="14"/>
      <c r="F3470" s="14"/>
      <c r="G3470" s="82"/>
      <c r="H3470" s="107" t="str">
        <f>IF(B3470&lt;&gt;"",IF(OR(O3470=0,O3470=999),"",SUMIFS($E$2:E3470,$A$2:A3470,A3470)-SUMIFS($F$2:F3470,$A$2:A3470,A3470)),"")</f>
        <v/>
      </c>
      <c r="I3470" s="109" t="str">
        <f t="shared" si="164"/>
        <v/>
      </c>
      <c r="J3470" s="113"/>
      <c r="K3470" s="90"/>
      <c r="L3470" s="73"/>
      <c r="M3470" s="69" t="str">
        <f>IF(C3470&lt;&gt;"",DailyLog!$S$3,"")</f>
        <v/>
      </c>
      <c r="N3470" s="56" t="str">
        <f t="shared" si="163"/>
        <v/>
      </c>
      <c r="O3470" s="53" t="str">
        <f>IF($B3470&lt;&gt;"",IF(ISNUMBER(_xlfn.XMATCH($B3470,Language!$A$6:$E$6)),0,IF(ISNUMBER(_xlfn.XMATCH($B3470,Language!$A$29:$E$29)),'Lista de Prestatarios'!$B$3,VLOOKUP(B3470,'Lista de Prestatarios'!$A$2:$B$500,2,FALSE))),"")</f>
        <v/>
      </c>
      <c r="P3470" s="58" t="str">
        <f>IF(B3470&lt;&gt;"",IF(OR(D3470&gt;0,G3470&gt;0),COUNTIF($B$2:B3470,B3470),COUNTIFS($B$2:B3470,B3470,$E$2:E3470,"&gt;0")),"")</f>
        <v/>
      </c>
    </row>
    <row r="3471" spans="1:16" x14ac:dyDescent="0.35">
      <c r="A3471" s="51" t="str">
        <f t="shared" si="162"/>
        <v/>
      </c>
      <c r="B3471" s="99"/>
      <c r="C3471" s="4"/>
      <c r="D3471" s="14"/>
      <c r="E3471" s="14"/>
      <c r="F3471" s="14"/>
      <c r="G3471" s="82"/>
      <c r="H3471" s="107" t="str">
        <f>IF(B3471&lt;&gt;"",IF(OR(O3471=0,O3471=999),"",SUMIFS($E$2:E3471,$A$2:A3471,A3471)-SUMIFS($F$2:F3471,$A$2:A3471,A3471)),"")</f>
        <v/>
      </c>
      <c r="I3471" s="109" t="str">
        <f t="shared" si="164"/>
        <v/>
      </c>
      <c r="J3471" s="113"/>
      <c r="K3471" s="90"/>
      <c r="L3471" s="73"/>
      <c r="M3471" s="69" t="str">
        <f>IF(C3471&lt;&gt;"",DailyLog!$S$3,"")</f>
        <v/>
      </c>
      <c r="N3471" s="56" t="str">
        <f t="shared" si="163"/>
        <v/>
      </c>
      <c r="O3471" s="53" t="str">
        <f>IF($B3471&lt;&gt;"",IF(ISNUMBER(_xlfn.XMATCH($B3471,Language!$A$6:$E$6)),0,IF(ISNUMBER(_xlfn.XMATCH($B3471,Language!$A$29:$E$29)),'Lista de Prestatarios'!$B$3,VLOOKUP(B3471,'Lista de Prestatarios'!$A$2:$B$500,2,FALSE))),"")</f>
        <v/>
      </c>
      <c r="P3471" s="58" t="str">
        <f>IF(B3471&lt;&gt;"",IF(OR(D3471&gt;0,G3471&gt;0),COUNTIF($B$2:B3471,B3471),COUNTIFS($B$2:B3471,B3471,$E$2:E3471,"&gt;0")),"")</f>
        <v/>
      </c>
    </row>
    <row r="3472" spans="1:16" x14ac:dyDescent="0.35">
      <c r="A3472" s="51" t="str">
        <f t="shared" si="162"/>
        <v/>
      </c>
      <c r="B3472" s="99"/>
      <c r="C3472" s="4"/>
      <c r="D3472" s="14"/>
      <c r="E3472" s="14"/>
      <c r="F3472" s="14"/>
      <c r="G3472" s="82"/>
      <c r="H3472" s="107" t="str">
        <f>IF(B3472&lt;&gt;"",IF(OR(O3472=0,O3472=999),"",SUMIFS($E$2:E3472,$A$2:A3472,A3472)-SUMIFS($F$2:F3472,$A$2:A3472,A3472)),"")</f>
        <v/>
      </c>
      <c r="I3472" s="109" t="str">
        <f t="shared" si="164"/>
        <v/>
      </c>
      <c r="J3472" s="113"/>
      <c r="K3472" s="90"/>
      <c r="L3472" s="73"/>
      <c r="M3472" s="69" t="str">
        <f>IF(C3472&lt;&gt;"",DailyLog!$S$3,"")</f>
        <v/>
      </c>
      <c r="N3472" s="56" t="str">
        <f t="shared" si="163"/>
        <v/>
      </c>
      <c r="O3472" s="53" t="str">
        <f>IF($B3472&lt;&gt;"",IF(ISNUMBER(_xlfn.XMATCH($B3472,Language!$A$6:$E$6)),0,IF(ISNUMBER(_xlfn.XMATCH($B3472,Language!$A$29:$E$29)),'Lista de Prestatarios'!$B$3,VLOOKUP(B3472,'Lista de Prestatarios'!$A$2:$B$500,2,FALSE))),"")</f>
        <v/>
      </c>
      <c r="P3472" s="58" t="str">
        <f>IF(B3472&lt;&gt;"",IF(OR(D3472&gt;0,G3472&gt;0),COUNTIF($B$2:B3472,B3472),COUNTIFS($B$2:B3472,B3472,$E$2:E3472,"&gt;0")),"")</f>
        <v/>
      </c>
    </row>
    <row r="3473" spans="1:16" x14ac:dyDescent="0.35">
      <c r="A3473" s="51" t="str">
        <f t="shared" si="162"/>
        <v/>
      </c>
      <c r="B3473" s="99"/>
      <c r="C3473" s="4"/>
      <c r="D3473" s="14"/>
      <c r="E3473" s="14"/>
      <c r="F3473" s="14"/>
      <c r="G3473" s="82"/>
      <c r="H3473" s="107" t="str">
        <f>IF(B3473&lt;&gt;"",IF(OR(O3473=0,O3473=999),"",SUMIFS($E$2:E3473,$A$2:A3473,A3473)-SUMIFS($F$2:F3473,$A$2:A3473,A3473)),"")</f>
        <v/>
      </c>
      <c r="I3473" s="109" t="str">
        <f t="shared" si="164"/>
        <v/>
      </c>
      <c r="J3473" s="113"/>
      <c r="K3473" s="90"/>
      <c r="L3473" s="73"/>
      <c r="M3473" s="69" t="str">
        <f>IF(C3473&lt;&gt;"",DailyLog!$S$3,"")</f>
        <v/>
      </c>
      <c r="N3473" s="56" t="str">
        <f t="shared" si="163"/>
        <v/>
      </c>
      <c r="O3473" s="53" t="str">
        <f>IF($B3473&lt;&gt;"",IF(ISNUMBER(_xlfn.XMATCH($B3473,Language!$A$6:$E$6)),0,IF(ISNUMBER(_xlfn.XMATCH($B3473,Language!$A$29:$E$29)),'Lista de Prestatarios'!$B$3,VLOOKUP(B3473,'Lista de Prestatarios'!$A$2:$B$500,2,FALSE))),"")</f>
        <v/>
      </c>
      <c r="P3473" s="58" t="str">
        <f>IF(B3473&lt;&gt;"",IF(OR(D3473&gt;0,G3473&gt;0),COUNTIF($B$2:B3473,B3473),COUNTIFS($B$2:B3473,B3473,$E$2:E3473,"&gt;0")),"")</f>
        <v/>
      </c>
    </row>
    <row r="3474" spans="1:16" x14ac:dyDescent="0.35">
      <c r="A3474" s="51" t="str">
        <f t="shared" si="162"/>
        <v/>
      </c>
      <c r="B3474" s="99"/>
      <c r="C3474" s="4"/>
      <c r="D3474" s="14"/>
      <c r="E3474" s="14"/>
      <c r="F3474" s="14"/>
      <c r="G3474" s="82"/>
      <c r="H3474" s="107" t="str">
        <f>IF(B3474&lt;&gt;"",IF(OR(O3474=0,O3474=999),"",SUMIFS($E$2:E3474,$A$2:A3474,A3474)-SUMIFS($F$2:F3474,$A$2:A3474,A3474)),"")</f>
        <v/>
      </c>
      <c r="I3474" s="109" t="str">
        <f t="shared" si="164"/>
        <v/>
      </c>
      <c r="J3474" s="113"/>
      <c r="K3474" s="90"/>
      <c r="L3474" s="73"/>
      <c r="M3474" s="69" t="str">
        <f>IF(C3474&lt;&gt;"",DailyLog!$S$3,"")</f>
        <v/>
      </c>
      <c r="N3474" s="56" t="str">
        <f t="shared" si="163"/>
        <v/>
      </c>
      <c r="O3474" s="53" t="str">
        <f>IF($B3474&lt;&gt;"",IF(ISNUMBER(_xlfn.XMATCH($B3474,Language!$A$6:$E$6)),0,IF(ISNUMBER(_xlfn.XMATCH($B3474,Language!$A$29:$E$29)),'Lista de Prestatarios'!$B$3,VLOOKUP(B3474,'Lista de Prestatarios'!$A$2:$B$500,2,FALSE))),"")</f>
        <v/>
      </c>
      <c r="P3474" s="58" t="str">
        <f>IF(B3474&lt;&gt;"",IF(OR(D3474&gt;0,G3474&gt;0),COUNTIF($B$2:B3474,B3474),COUNTIFS($B$2:B3474,B3474,$E$2:E3474,"&gt;0")),"")</f>
        <v/>
      </c>
    </row>
    <row r="3475" spans="1:16" x14ac:dyDescent="0.35">
      <c r="A3475" s="51" t="str">
        <f t="shared" si="162"/>
        <v/>
      </c>
      <c r="B3475" s="99"/>
      <c r="C3475" s="4"/>
      <c r="D3475" s="14"/>
      <c r="E3475" s="14"/>
      <c r="F3475" s="14"/>
      <c r="G3475" s="82"/>
      <c r="H3475" s="107" t="str">
        <f>IF(B3475&lt;&gt;"",IF(OR(O3475=0,O3475=999),"",SUMIFS($E$2:E3475,$A$2:A3475,A3475)-SUMIFS($F$2:F3475,$A$2:A3475,A3475)),"")</f>
        <v/>
      </c>
      <c r="I3475" s="109" t="str">
        <f t="shared" si="164"/>
        <v/>
      </c>
      <c r="J3475" s="113"/>
      <c r="K3475" s="90"/>
      <c r="L3475" s="73"/>
      <c r="M3475" s="69" t="str">
        <f>IF(C3475&lt;&gt;"",DailyLog!$S$3,"")</f>
        <v/>
      </c>
      <c r="N3475" s="56" t="str">
        <f t="shared" si="163"/>
        <v/>
      </c>
      <c r="O3475" s="53" t="str">
        <f>IF($B3475&lt;&gt;"",IF(ISNUMBER(_xlfn.XMATCH($B3475,Language!$A$6:$E$6)),0,IF(ISNUMBER(_xlfn.XMATCH($B3475,Language!$A$29:$E$29)),'Lista de Prestatarios'!$B$3,VLOOKUP(B3475,'Lista de Prestatarios'!$A$2:$B$500,2,FALSE))),"")</f>
        <v/>
      </c>
      <c r="P3475" s="58" t="str">
        <f>IF(B3475&lt;&gt;"",IF(OR(D3475&gt;0,G3475&gt;0),COUNTIF($B$2:B3475,B3475),COUNTIFS($B$2:B3475,B3475,$E$2:E3475,"&gt;0")),"")</f>
        <v/>
      </c>
    </row>
    <row r="3476" spans="1:16" x14ac:dyDescent="0.35">
      <c r="A3476" s="51" t="str">
        <f t="shared" si="162"/>
        <v/>
      </c>
      <c r="B3476" s="99"/>
      <c r="C3476" s="4"/>
      <c r="D3476" s="14"/>
      <c r="E3476" s="14"/>
      <c r="F3476" s="14"/>
      <c r="G3476" s="82"/>
      <c r="H3476" s="107" t="str">
        <f>IF(B3476&lt;&gt;"",IF(OR(O3476=0,O3476=999),"",SUMIFS($E$2:E3476,$A$2:A3476,A3476)-SUMIFS($F$2:F3476,$A$2:A3476,A3476)),"")</f>
        <v/>
      </c>
      <c r="I3476" s="109" t="str">
        <f t="shared" si="164"/>
        <v/>
      </c>
      <c r="J3476" s="113"/>
      <c r="K3476" s="90"/>
      <c r="L3476" s="73"/>
      <c r="M3476" s="69" t="str">
        <f>IF(C3476&lt;&gt;"",DailyLog!$S$3,"")</f>
        <v/>
      </c>
      <c r="N3476" s="56" t="str">
        <f t="shared" si="163"/>
        <v/>
      </c>
      <c r="O3476" s="53" t="str">
        <f>IF($B3476&lt;&gt;"",IF(ISNUMBER(_xlfn.XMATCH($B3476,Language!$A$6:$E$6)),0,IF(ISNUMBER(_xlfn.XMATCH($B3476,Language!$A$29:$E$29)),'Lista de Prestatarios'!$B$3,VLOOKUP(B3476,'Lista de Prestatarios'!$A$2:$B$500,2,FALSE))),"")</f>
        <v/>
      </c>
      <c r="P3476" s="58" t="str">
        <f>IF(B3476&lt;&gt;"",IF(OR(D3476&gt;0,G3476&gt;0),COUNTIF($B$2:B3476,B3476),COUNTIFS($B$2:B3476,B3476,$E$2:E3476,"&gt;0")),"")</f>
        <v/>
      </c>
    </row>
    <row r="3477" spans="1:16" x14ac:dyDescent="0.35">
      <c r="A3477" s="51" t="str">
        <f t="shared" si="162"/>
        <v/>
      </c>
      <c r="B3477" s="99"/>
      <c r="C3477" s="4"/>
      <c r="D3477" s="14"/>
      <c r="E3477" s="14"/>
      <c r="F3477" s="14"/>
      <c r="G3477" s="82"/>
      <c r="H3477" s="107" t="str">
        <f>IF(B3477&lt;&gt;"",IF(OR(O3477=0,O3477=999),"",SUMIFS($E$2:E3477,$A$2:A3477,A3477)-SUMIFS($F$2:F3477,$A$2:A3477,A3477)),"")</f>
        <v/>
      </c>
      <c r="I3477" s="109" t="str">
        <f t="shared" si="164"/>
        <v/>
      </c>
      <c r="J3477" s="113"/>
      <c r="K3477" s="90"/>
      <c r="L3477" s="73"/>
      <c r="M3477" s="69" t="str">
        <f>IF(C3477&lt;&gt;"",DailyLog!$S$3,"")</f>
        <v/>
      </c>
      <c r="N3477" s="56" t="str">
        <f t="shared" si="163"/>
        <v/>
      </c>
      <c r="O3477" s="53" t="str">
        <f>IF($B3477&lt;&gt;"",IF(ISNUMBER(_xlfn.XMATCH($B3477,Language!$A$6:$E$6)),0,IF(ISNUMBER(_xlfn.XMATCH($B3477,Language!$A$29:$E$29)),'Lista de Prestatarios'!$B$3,VLOOKUP(B3477,'Lista de Prestatarios'!$A$2:$B$500,2,FALSE))),"")</f>
        <v/>
      </c>
      <c r="P3477" s="58" t="str">
        <f>IF(B3477&lt;&gt;"",IF(OR(D3477&gt;0,G3477&gt;0),COUNTIF($B$2:B3477,B3477),COUNTIFS($B$2:B3477,B3477,$E$2:E3477,"&gt;0")),"")</f>
        <v/>
      </c>
    </row>
    <row r="3478" spans="1:16" x14ac:dyDescent="0.35">
      <c r="A3478" s="51" t="str">
        <f t="shared" si="162"/>
        <v/>
      </c>
      <c r="B3478" s="99"/>
      <c r="C3478" s="4"/>
      <c r="D3478" s="14"/>
      <c r="E3478" s="14"/>
      <c r="F3478" s="14"/>
      <c r="G3478" s="82"/>
      <c r="H3478" s="107" t="str">
        <f>IF(B3478&lt;&gt;"",IF(OR(O3478=0,O3478=999),"",SUMIFS($E$2:E3478,$A$2:A3478,A3478)-SUMIFS($F$2:F3478,$A$2:A3478,A3478)),"")</f>
        <v/>
      </c>
      <c r="I3478" s="109" t="str">
        <f t="shared" si="164"/>
        <v/>
      </c>
      <c r="J3478" s="113"/>
      <c r="K3478" s="90"/>
      <c r="L3478" s="73"/>
      <c r="M3478" s="69" t="str">
        <f>IF(C3478&lt;&gt;"",DailyLog!$S$3,"")</f>
        <v/>
      </c>
      <c r="N3478" s="56" t="str">
        <f t="shared" si="163"/>
        <v/>
      </c>
      <c r="O3478" s="53" t="str">
        <f>IF($B3478&lt;&gt;"",IF(ISNUMBER(_xlfn.XMATCH($B3478,Language!$A$6:$E$6)),0,IF(ISNUMBER(_xlfn.XMATCH($B3478,Language!$A$29:$E$29)),'Lista de Prestatarios'!$B$3,VLOOKUP(B3478,'Lista de Prestatarios'!$A$2:$B$500,2,FALSE))),"")</f>
        <v/>
      </c>
      <c r="P3478" s="58" t="str">
        <f>IF(B3478&lt;&gt;"",IF(OR(D3478&gt;0,G3478&gt;0),COUNTIF($B$2:B3478,B3478),COUNTIFS($B$2:B3478,B3478,$E$2:E3478,"&gt;0")),"")</f>
        <v/>
      </c>
    </row>
    <row r="3479" spans="1:16" x14ac:dyDescent="0.35">
      <c r="A3479" s="51" t="str">
        <f t="shared" si="162"/>
        <v/>
      </c>
      <c r="B3479" s="99"/>
      <c r="C3479" s="4"/>
      <c r="D3479" s="14"/>
      <c r="E3479" s="14"/>
      <c r="F3479" s="14"/>
      <c r="G3479" s="82"/>
      <c r="H3479" s="107" t="str">
        <f>IF(B3479&lt;&gt;"",IF(OR(O3479=0,O3479=999),"",SUMIFS($E$2:E3479,$A$2:A3479,A3479)-SUMIFS($F$2:F3479,$A$2:A3479,A3479)),"")</f>
        <v/>
      </c>
      <c r="I3479" s="109" t="str">
        <f t="shared" si="164"/>
        <v/>
      </c>
      <c r="J3479" s="113"/>
      <c r="K3479" s="90"/>
      <c r="L3479" s="73"/>
      <c r="M3479" s="69" t="str">
        <f>IF(C3479&lt;&gt;"",DailyLog!$S$3,"")</f>
        <v/>
      </c>
      <c r="N3479" s="56" t="str">
        <f t="shared" si="163"/>
        <v/>
      </c>
      <c r="O3479" s="53" t="str">
        <f>IF($B3479&lt;&gt;"",IF(ISNUMBER(_xlfn.XMATCH($B3479,Language!$A$6:$E$6)),0,IF(ISNUMBER(_xlfn.XMATCH($B3479,Language!$A$29:$E$29)),'Lista de Prestatarios'!$B$3,VLOOKUP(B3479,'Lista de Prestatarios'!$A$2:$B$500,2,FALSE))),"")</f>
        <v/>
      </c>
      <c r="P3479" s="58" t="str">
        <f>IF(B3479&lt;&gt;"",IF(OR(D3479&gt;0,G3479&gt;0),COUNTIF($B$2:B3479,B3479),COUNTIFS($B$2:B3479,B3479,$E$2:E3479,"&gt;0")),"")</f>
        <v/>
      </c>
    </row>
    <row r="3480" spans="1:16" x14ac:dyDescent="0.35">
      <c r="A3480" s="51" t="str">
        <f t="shared" si="162"/>
        <v/>
      </c>
      <c r="B3480" s="99"/>
      <c r="C3480" s="4"/>
      <c r="D3480" s="14"/>
      <c r="E3480" s="14"/>
      <c r="F3480" s="14"/>
      <c r="G3480" s="82"/>
      <c r="H3480" s="107" t="str">
        <f>IF(B3480&lt;&gt;"",IF(OR(O3480=0,O3480=999),"",SUMIFS($E$2:E3480,$A$2:A3480,A3480)-SUMIFS($F$2:F3480,$A$2:A3480,A3480)),"")</f>
        <v/>
      </c>
      <c r="I3480" s="109" t="str">
        <f t="shared" si="164"/>
        <v/>
      </c>
      <c r="J3480" s="113"/>
      <c r="K3480" s="90"/>
      <c r="L3480" s="73"/>
      <c r="M3480" s="69" t="str">
        <f>IF(C3480&lt;&gt;"",DailyLog!$S$3,"")</f>
        <v/>
      </c>
      <c r="N3480" s="56" t="str">
        <f t="shared" si="163"/>
        <v/>
      </c>
      <c r="O3480" s="53" t="str">
        <f>IF($B3480&lt;&gt;"",IF(ISNUMBER(_xlfn.XMATCH($B3480,Language!$A$6:$E$6)),0,IF(ISNUMBER(_xlfn.XMATCH($B3480,Language!$A$29:$E$29)),'Lista de Prestatarios'!$B$3,VLOOKUP(B3480,'Lista de Prestatarios'!$A$2:$B$500,2,FALSE))),"")</f>
        <v/>
      </c>
      <c r="P3480" s="58" t="str">
        <f>IF(B3480&lt;&gt;"",IF(OR(D3480&gt;0,G3480&gt;0),COUNTIF($B$2:B3480,B3480),COUNTIFS($B$2:B3480,B3480,$E$2:E3480,"&gt;0")),"")</f>
        <v/>
      </c>
    </row>
    <row r="3481" spans="1:16" x14ac:dyDescent="0.35">
      <c r="A3481" s="51" t="str">
        <f t="shared" si="162"/>
        <v/>
      </c>
      <c r="B3481" s="99"/>
      <c r="C3481" s="4"/>
      <c r="D3481" s="14"/>
      <c r="E3481" s="14"/>
      <c r="F3481" s="14"/>
      <c r="G3481" s="82"/>
      <c r="H3481" s="107" t="str">
        <f>IF(B3481&lt;&gt;"",IF(OR(O3481=0,O3481=999),"",SUMIFS($E$2:E3481,$A$2:A3481,A3481)-SUMIFS($F$2:F3481,$A$2:A3481,A3481)),"")</f>
        <v/>
      </c>
      <c r="I3481" s="109" t="str">
        <f t="shared" si="164"/>
        <v/>
      </c>
      <c r="J3481" s="113"/>
      <c r="K3481" s="90"/>
      <c r="L3481" s="73"/>
      <c r="M3481" s="69" t="str">
        <f>IF(C3481&lt;&gt;"",DailyLog!$S$3,"")</f>
        <v/>
      </c>
      <c r="N3481" s="56" t="str">
        <f t="shared" si="163"/>
        <v/>
      </c>
      <c r="O3481" s="53" t="str">
        <f>IF($B3481&lt;&gt;"",IF(ISNUMBER(_xlfn.XMATCH($B3481,Language!$A$6:$E$6)),0,IF(ISNUMBER(_xlfn.XMATCH($B3481,Language!$A$29:$E$29)),'Lista de Prestatarios'!$B$3,VLOOKUP(B3481,'Lista de Prestatarios'!$A$2:$B$500,2,FALSE))),"")</f>
        <v/>
      </c>
      <c r="P3481" s="58" t="str">
        <f>IF(B3481&lt;&gt;"",IF(OR(D3481&gt;0,G3481&gt;0),COUNTIF($B$2:B3481,B3481),COUNTIFS($B$2:B3481,B3481,$E$2:E3481,"&gt;0")),"")</f>
        <v/>
      </c>
    </row>
    <row r="3482" spans="1:16" x14ac:dyDescent="0.35">
      <c r="A3482" s="51" t="str">
        <f t="shared" si="162"/>
        <v/>
      </c>
      <c r="B3482" s="99"/>
      <c r="C3482" s="4"/>
      <c r="D3482" s="14"/>
      <c r="E3482" s="14"/>
      <c r="F3482" s="14"/>
      <c r="G3482" s="82"/>
      <c r="H3482" s="107" t="str">
        <f>IF(B3482&lt;&gt;"",IF(OR(O3482=0,O3482=999),"",SUMIFS($E$2:E3482,$A$2:A3482,A3482)-SUMIFS($F$2:F3482,$A$2:A3482,A3482)),"")</f>
        <v/>
      </c>
      <c r="I3482" s="109" t="str">
        <f t="shared" si="164"/>
        <v/>
      </c>
      <c r="J3482" s="113"/>
      <c r="K3482" s="90"/>
      <c r="L3482" s="73"/>
      <c r="M3482" s="69" t="str">
        <f>IF(C3482&lt;&gt;"",DailyLog!$S$3,"")</f>
        <v/>
      </c>
      <c r="N3482" s="56" t="str">
        <f t="shared" si="163"/>
        <v/>
      </c>
      <c r="O3482" s="53" t="str">
        <f>IF($B3482&lt;&gt;"",IF(ISNUMBER(_xlfn.XMATCH($B3482,Language!$A$6:$E$6)),0,IF(ISNUMBER(_xlfn.XMATCH($B3482,Language!$A$29:$E$29)),'Lista de Prestatarios'!$B$3,VLOOKUP(B3482,'Lista de Prestatarios'!$A$2:$B$500,2,FALSE))),"")</f>
        <v/>
      </c>
      <c r="P3482" s="58" t="str">
        <f>IF(B3482&lt;&gt;"",IF(OR(D3482&gt;0,G3482&gt;0),COUNTIF($B$2:B3482,B3482),COUNTIFS($B$2:B3482,B3482,$E$2:E3482,"&gt;0")),"")</f>
        <v/>
      </c>
    </row>
    <row r="3483" spans="1:16" x14ac:dyDescent="0.35">
      <c r="A3483" s="51" t="str">
        <f t="shared" si="162"/>
        <v/>
      </c>
      <c r="B3483" s="99"/>
      <c r="C3483" s="4"/>
      <c r="D3483" s="14"/>
      <c r="E3483" s="14"/>
      <c r="F3483" s="14"/>
      <c r="G3483" s="82"/>
      <c r="H3483" s="107" t="str">
        <f>IF(B3483&lt;&gt;"",IF(OR(O3483=0,O3483=999),"",SUMIFS($E$2:E3483,$A$2:A3483,A3483)-SUMIFS($F$2:F3483,$A$2:A3483,A3483)),"")</f>
        <v/>
      </c>
      <c r="I3483" s="109" t="str">
        <f t="shared" si="164"/>
        <v/>
      </c>
      <c r="J3483" s="113"/>
      <c r="K3483" s="90"/>
      <c r="L3483" s="73"/>
      <c r="M3483" s="69" t="str">
        <f>IF(C3483&lt;&gt;"",DailyLog!$S$3,"")</f>
        <v/>
      </c>
      <c r="N3483" s="56" t="str">
        <f t="shared" si="163"/>
        <v/>
      </c>
      <c r="O3483" s="53" t="str">
        <f>IF($B3483&lt;&gt;"",IF(ISNUMBER(_xlfn.XMATCH($B3483,Language!$A$6:$E$6)),0,IF(ISNUMBER(_xlfn.XMATCH($B3483,Language!$A$29:$E$29)),'Lista de Prestatarios'!$B$3,VLOOKUP(B3483,'Lista de Prestatarios'!$A$2:$B$500,2,FALSE))),"")</f>
        <v/>
      </c>
      <c r="P3483" s="58" t="str">
        <f>IF(B3483&lt;&gt;"",IF(OR(D3483&gt;0,G3483&gt;0),COUNTIF($B$2:B3483,B3483),COUNTIFS($B$2:B3483,B3483,$E$2:E3483,"&gt;0")),"")</f>
        <v/>
      </c>
    </row>
    <row r="3484" spans="1:16" x14ac:dyDescent="0.35">
      <c r="A3484" s="51" t="str">
        <f t="shared" si="162"/>
        <v/>
      </c>
      <c r="B3484" s="99"/>
      <c r="C3484" s="4"/>
      <c r="D3484" s="14"/>
      <c r="E3484" s="14"/>
      <c r="F3484" s="14"/>
      <c r="G3484" s="82"/>
      <c r="H3484" s="107" t="str">
        <f>IF(B3484&lt;&gt;"",IF(OR(O3484=0,O3484=999),"",SUMIFS($E$2:E3484,$A$2:A3484,A3484)-SUMIFS($F$2:F3484,$A$2:A3484,A3484)),"")</f>
        <v/>
      </c>
      <c r="I3484" s="109" t="str">
        <f t="shared" si="164"/>
        <v/>
      </c>
      <c r="J3484" s="113"/>
      <c r="K3484" s="90"/>
      <c r="L3484" s="73"/>
      <c r="M3484" s="69" t="str">
        <f>IF(C3484&lt;&gt;"",DailyLog!$S$3,"")</f>
        <v/>
      </c>
      <c r="N3484" s="56" t="str">
        <f t="shared" si="163"/>
        <v/>
      </c>
      <c r="O3484" s="53" t="str">
        <f>IF($B3484&lt;&gt;"",IF(ISNUMBER(_xlfn.XMATCH($B3484,Language!$A$6:$E$6)),0,IF(ISNUMBER(_xlfn.XMATCH($B3484,Language!$A$29:$E$29)),'Lista de Prestatarios'!$B$3,VLOOKUP(B3484,'Lista de Prestatarios'!$A$2:$B$500,2,FALSE))),"")</f>
        <v/>
      </c>
      <c r="P3484" s="58" t="str">
        <f>IF(B3484&lt;&gt;"",IF(OR(D3484&gt;0,G3484&gt;0),COUNTIF($B$2:B3484,B3484),COUNTIFS($B$2:B3484,B3484,$E$2:E3484,"&gt;0")),"")</f>
        <v/>
      </c>
    </row>
    <row r="3485" spans="1:16" x14ac:dyDescent="0.35">
      <c r="A3485" s="51" t="str">
        <f t="shared" si="162"/>
        <v/>
      </c>
      <c r="B3485" s="99"/>
      <c r="C3485" s="4"/>
      <c r="D3485" s="14"/>
      <c r="E3485" s="14"/>
      <c r="F3485" s="14"/>
      <c r="G3485" s="82"/>
      <c r="H3485" s="107" t="str">
        <f>IF(B3485&lt;&gt;"",IF(OR(O3485=0,O3485=999),"",SUMIFS($E$2:E3485,$A$2:A3485,A3485)-SUMIFS($F$2:F3485,$A$2:A3485,A3485)),"")</f>
        <v/>
      </c>
      <c r="I3485" s="109" t="str">
        <f t="shared" si="164"/>
        <v/>
      </c>
      <c r="J3485" s="113"/>
      <c r="K3485" s="90"/>
      <c r="L3485" s="73"/>
      <c r="M3485" s="69" t="str">
        <f>IF(C3485&lt;&gt;"",DailyLog!$S$3,"")</f>
        <v/>
      </c>
      <c r="N3485" s="56" t="str">
        <f t="shared" si="163"/>
        <v/>
      </c>
      <c r="O3485" s="53" t="str">
        <f>IF($B3485&lt;&gt;"",IF(ISNUMBER(_xlfn.XMATCH($B3485,Language!$A$6:$E$6)),0,IF(ISNUMBER(_xlfn.XMATCH($B3485,Language!$A$29:$E$29)),'Lista de Prestatarios'!$B$3,VLOOKUP(B3485,'Lista de Prestatarios'!$A$2:$B$500,2,FALSE))),"")</f>
        <v/>
      </c>
      <c r="P3485" s="58" t="str">
        <f>IF(B3485&lt;&gt;"",IF(OR(D3485&gt;0,G3485&gt;0),COUNTIF($B$2:B3485,B3485),COUNTIFS($B$2:B3485,B3485,$E$2:E3485,"&gt;0")),"")</f>
        <v/>
      </c>
    </row>
    <row r="3486" spans="1:16" x14ac:dyDescent="0.35">
      <c r="A3486" s="51" t="str">
        <f t="shared" si="162"/>
        <v/>
      </c>
      <c r="B3486" s="99"/>
      <c r="C3486" s="4"/>
      <c r="D3486" s="14"/>
      <c r="E3486" s="14"/>
      <c r="F3486" s="14"/>
      <c r="G3486" s="82"/>
      <c r="H3486" s="107" t="str">
        <f>IF(B3486&lt;&gt;"",IF(OR(O3486=0,O3486=999),"",SUMIFS($E$2:E3486,$A$2:A3486,A3486)-SUMIFS($F$2:F3486,$A$2:A3486,A3486)),"")</f>
        <v/>
      </c>
      <c r="I3486" s="109" t="str">
        <f t="shared" si="164"/>
        <v/>
      </c>
      <c r="J3486" s="113"/>
      <c r="K3486" s="90"/>
      <c r="L3486" s="73"/>
      <c r="M3486" s="69" t="str">
        <f>IF(C3486&lt;&gt;"",DailyLog!$S$3,"")</f>
        <v/>
      </c>
      <c r="N3486" s="56" t="str">
        <f t="shared" si="163"/>
        <v/>
      </c>
      <c r="O3486" s="53" t="str">
        <f>IF($B3486&lt;&gt;"",IF(ISNUMBER(_xlfn.XMATCH($B3486,Language!$A$6:$E$6)),0,IF(ISNUMBER(_xlfn.XMATCH($B3486,Language!$A$29:$E$29)),'Lista de Prestatarios'!$B$3,VLOOKUP(B3486,'Lista de Prestatarios'!$A$2:$B$500,2,FALSE))),"")</f>
        <v/>
      </c>
      <c r="P3486" s="58" t="str">
        <f>IF(B3486&lt;&gt;"",IF(OR(D3486&gt;0,G3486&gt;0),COUNTIF($B$2:B3486,B3486),COUNTIFS($B$2:B3486,B3486,$E$2:E3486,"&gt;0")),"")</f>
        <v/>
      </c>
    </row>
    <row r="3487" spans="1:16" x14ac:dyDescent="0.35">
      <c r="A3487" s="51" t="str">
        <f t="shared" si="162"/>
        <v/>
      </c>
      <c r="B3487" s="99"/>
      <c r="C3487" s="4"/>
      <c r="D3487" s="14"/>
      <c r="E3487" s="14"/>
      <c r="F3487" s="14"/>
      <c r="G3487" s="82"/>
      <c r="H3487" s="107" t="str">
        <f>IF(B3487&lt;&gt;"",IF(OR(O3487=0,O3487=999),"",SUMIFS($E$2:E3487,$A$2:A3487,A3487)-SUMIFS($F$2:F3487,$A$2:A3487,A3487)),"")</f>
        <v/>
      </c>
      <c r="I3487" s="109" t="str">
        <f t="shared" si="164"/>
        <v/>
      </c>
      <c r="J3487" s="113"/>
      <c r="K3487" s="90"/>
      <c r="L3487" s="73"/>
      <c r="M3487" s="69" t="str">
        <f>IF(C3487&lt;&gt;"",DailyLog!$S$3,"")</f>
        <v/>
      </c>
      <c r="N3487" s="56" t="str">
        <f t="shared" si="163"/>
        <v/>
      </c>
      <c r="O3487" s="53" t="str">
        <f>IF($B3487&lt;&gt;"",IF(ISNUMBER(_xlfn.XMATCH($B3487,Language!$A$6:$E$6)),0,IF(ISNUMBER(_xlfn.XMATCH($B3487,Language!$A$29:$E$29)),'Lista de Prestatarios'!$B$3,VLOOKUP(B3487,'Lista de Prestatarios'!$A$2:$B$500,2,FALSE))),"")</f>
        <v/>
      </c>
      <c r="P3487" s="58" t="str">
        <f>IF(B3487&lt;&gt;"",IF(OR(D3487&gt;0,G3487&gt;0),COUNTIF($B$2:B3487,B3487),COUNTIFS($B$2:B3487,B3487,$E$2:E3487,"&gt;0")),"")</f>
        <v/>
      </c>
    </row>
    <row r="3488" spans="1:16" x14ac:dyDescent="0.35">
      <c r="A3488" s="51" t="str">
        <f t="shared" si="162"/>
        <v/>
      </c>
      <c r="B3488" s="99"/>
      <c r="C3488" s="4"/>
      <c r="D3488" s="14"/>
      <c r="E3488" s="14"/>
      <c r="F3488" s="14"/>
      <c r="G3488" s="82"/>
      <c r="H3488" s="107" t="str">
        <f>IF(B3488&lt;&gt;"",IF(OR(O3488=0,O3488=999),"",SUMIFS($E$2:E3488,$A$2:A3488,A3488)-SUMIFS($F$2:F3488,$A$2:A3488,A3488)),"")</f>
        <v/>
      </c>
      <c r="I3488" s="109" t="str">
        <f t="shared" si="164"/>
        <v/>
      </c>
      <c r="J3488" s="113"/>
      <c r="K3488" s="90"/>
      <c r="L3488" s="73"/>
      <c r="M3488" s="69" t="str">
        <f>IF(C3488&lt;&gt;"",DailyLog!$S$3,"")</f>
        <v/>
      </c>
      <c r="N3488" s="56" t="str">
        <f t="shared" si="163"/>
        <v/>
      </c>
      <c r="O3488" s="53" t="str">
        <f>IF($B3488&lt;&gt;"",IF(ISNUMBER(_xlfn.XMATCH($B3488,Language!$A$6:$E$6)),0,IF(ISNUMBER(_xlfn.XMATCH($B3488,Language!$A$29:$E$29)),'Lista de Prestatarios'!$B$3,VLOOKUP(B3488,'Lista de Prestatarios'!$A$2:$B$500,2,FALSE))),"")</f>
        <v/>
      </c>
      <c r="P3488" s="58" t="str">
        <f>IF(B3488&lt;&gt;"",IF(OR(D3488&gt;0,G3488&gt;0),COUNTIF($B$2:B3488,B3488),COUNTIFS($B$2:B3488,B3488,$E$2:E3488,"&gt;0")),"")</f>
        <v/>
      </c>
    </row>
    <row r="3489" spans="1:16" x14ac:dyDescent="0.35">
      <c r="A3489" s="51" t="str">
        <f t="shared" si="162"/>
        <v/>
      </c>
      <c r="B3489" s="99"/>
      <c r="C3489" s="4"/>
      <c r="D3489" s="14"/>
      <c r="E3489" s="14"/>
      <c r="F3489" s="14"/>
      <c r="G3489" s="82"/>
      <c r="H3489" s="107" t="str">
        <f>IF(B3489&lt;&gt;"",IF(OR(O3489=0,O3489=999),"",SUMIFS($E$2:E3489,$A$2:A3489,A3489)-SUMIFS($F$2:F3489,$A$2:A3489,A3489)),"")</f>
        <v/>
      </c>
      <c r="I3489" s="109" t="str">
        <f t="shared" si="164"/>
        <v/>
      </c>
      <c r="J3489" s="113"/>
      <c r="K3489" s="90"/>
      <c r="L3489" s="73"/>
      <c r="M3489" s="69" t="str">
        <f>IF(C3489&lt;&gt;"",DailyLog!$S$3,"")</f>
        <v/>
      </c>
      <c r="N3489" s="56" t="str">
        <f t="shared" si="163"/>
        <v/>
      </c>
      <c r="O3489" s="53" t="str">
        <f>IF($B3489&lt;&gt;"",IF(ISNUMBER(_xlfn.XMATCH($B3489,Language!$A$6:$E$6)),0,IF(ISNUMBER(_xlfn.XMATCH($B3489,Language!$A$29:$E$29)),'Lista de Prestatarios'!$B$3,VLOOKUP(B3489,'Lista de Prestatarios'!$A$2:$B$500,2,FALSE))),"")</f>
        <v/>
      </c>
      <c r="P3489" s="58" t="str">
        <f>IF(B3489&lt;&gt;"",IF(OR(D3489&gt;0,G3489&gt;0),COUNTIF($B$2:B3489,B3489),COUNTIFS($B$2:B3489,B3489,$E$2:E3489,"&gt;0")),"")</f>
        <v/>
      </c>
    </row>
    <row r="3490" spans="1:16" x14ac:dyDescent="0.35">
      <c r="A3490" s="51" t="str">
        <f t="shared" si="162"/>
        <v/>
      </c>
      <c r="B3490" s="99"/>
      <c r="C3490" s="4"/>
      <c r="D3490" s="14"/>
      <c r="E3490" s="14"/>
      <c r="F3490" s="14"/>
      <c r="G3490" s="82"/>
      <c r="H3490" s="107" t="str">
        <f>IF(B3490&lt;&gt;"",IF(OR(O3490=0,O3490=999),"",SUMIFS($E$2:E3490,$A$2:A3490,A3490)-SUMIFS($F$2:F3490,$A$2:A3490,A3490)),"")</f>
        <v/>
      </c>
      <c r="I3490" s="109" t="str">
        <f t="shared" si="164"/>
        <v/>
      </c>
      <c r="J3490" s="113"/>
      <c r="K3490" s="90"/>
      <c r="L3490" s="73"/>
      <c r="M3490" s="69" t="str">
        <f>IF(C3490&lt;&gt;"",DailyLog!$S$3,"")</f>
        <v/>
      </c>
      <c r="N3490" s="56" t="str">
        <f t="shared" si="163"/>
        <v/>
      </c>
      <c r="O3490" s="53" t="str">
        <f>IF($B3490&lt;&gt;"",IF(ISNUMBER(_xlfn.XMATCH($B3490,Language!$A$6:$E$6)),0,IF(ISNUMBER(_xlfn.XMATCH($B3490,Language!$A$29:$E$29)),'Lista de Prestatarios'!$B$3,VLOOKUP(B3490,'Lista de Prestatarios'!$A$2:$B$500,2,FALSE))),"")</f>
        <v/>
      </c>
      <c r="P3490" s="58" t="str">
        <f>IF(B3490&lt;&gt;"",IF(OR(D3490&gt;0,G3490&gt;0),COUNTIF($B$2:B3490,B3490),COUNTIFS($B$2:B3490,B3490,$E$2:E3490,"&gt;0")),"")</f>
        <v/>
      </c>
    </row>
    <row r="3491" spans="1:16" x14ac:dyDescent="0.35">
      <c r="A3491" s="51" t="str">
        <f t="shared" si="162"/>
        <v/>
      </c>
      <c r="B3491" s="99"/>
      <c r="C3491" s="4"/>
      <c r="D3491" s="14"/>
      <c r="E3491" s="14"/>
      <c r="F3491" s="14"/>
      <c r="G3491" s="82"/>
      <c r="H3491" s="107" t="str">
        <f>IF(B3491&lt;&gt;"",IF(OR(O3491=0,O3491=999),"",SUMIFS($E$2:E3491,$A$2:A3491,A3491)-SUMIFS($F$2:F3491,$A$2:A3491,A3491)),"")</f>
        <v/>
      </c>
      <c r="I3491" s="109" t="str">
        <f t="shared" si="164"/>
        <v/>
      </c>
      <c r="J3491" s="113"/>
      <c r="K3491" s="90"/>
      <c r="L3491" s="73"/>
      <c r="M3491" s="69" t="str">
        <f>IF(C3491&lt;&gt;"",DailyLog!$S$3,"")</f>
        <v/>
      </c>
      <c r="N3491" s="56" t="str">
        <f t="shared" si="163"/>
        <v/>
      </c>
      <c r="O3491" s="53" t="str">
        <f>IF($B3491&lt;&gt;"",IF(ISNUMBER(_xlfn.XMATCH($B3491,Language!$A$6:$E$6)),0,IF(ISNUMBER(_xlfn.XMATCH($B3491,Language!$A$29:$E$29)),'Lista de Prestatarios'!$B$3,VLOOKUP(B3491,'Lista de Prestatarios'!$A$2:$B$500,2,FALSE))),"")</f>
        <v/>
      </c>
      <c r="P3491" s="58" t="str">
        <f>IF(B3491&lt;&gt;"",IF(OR(D3491&gt;0,G3491&gt;0),COUNTIF($B$2:B3491,B3491),COUNTIFS($B$2:B3491,B3491,$E$2:E3491,"&gt;0")),"")</f>
        <v/>
      </c>
    </row>
    <row r="3492" spans="1:16" x14ac:dyDescent="0.35">
      <c r="A3492" s="51" t="str">
        <f t="shared" si="162"/>
        <v/>
      </c>
      <c r="B3492" s="99"/>
      <c r="C3492" s="4"/>
      <c r="D3492" s="14"/>
      <c r="E3492" s="14"/>
      <c r="F3492" s="14"/>
      <c r="G3492" s="82"/>
      <c r="H3492" s="107" t="str">
        <f>IF(B3492&lt;&gt;"",IF(OR(O3492=0,O3492=999),"",SUMIFS($E$2:E3492,$A$2:A3492,A3492)-SUMIFS($F$2:F3492,$A$2:A3492,A3492)),"")</f>
        <v/>
      </c>
      <c r="I3492" s="109" t="str">
        <f t="shared" si="164"/>
        <v/>
      </c>
      <c r="J3492" s="113"/>
      <c r="K3492" s="90"/>
      <c r="L3492" s="73"/>
      <c r="M3492" s="69" t="str">
        <f>IF(C3492&lt;&gt;"",DailyLog!$S$3,"")</f>
        <v/>
      </c>
      <c r="N3492" s="56" t="str">
        <f t="shared" si="163"/>
        <v/>
      </c>
      <c r="O3492" s="53" t="str">
        <f>IF($B3492&lt;&gt;"",IF(ISNUMBER(_xlfn.XMATCH($B3492,Language!$A$6:$E$6)),0,IF(ISNUMBER(_xlfn.XMATCH($B3492,Language!$A$29:$E$29)),'Lista de Prestatarios'!$B$3,VLOOKUP(B3492,'Lista de Prestatarios'!$A$2:$B$500,2,FALSE))),"")</f>
        <v/>
      </c>
      <c r="P3492" s="58" t="str">
        <f>IF(B3492&lt;&gt;"",IF(OR(D3492&gt;0,G3492&gt;0),COUNTIF($B$2:B3492,B3492),COUNTIFS($B$2:B3492,B3492,$E$2:E3492,"&gt;0")),"")</f>
        <v/>
      </c>
    </row>
    <row r="3493" spans="1:16" x14ac:dyDescent="0.35">
      <c r="A3493" s="51" t="str">
        <f t="shared" si="162"/>
        <v/>
      </c>
      <c r="B3493" s="99"/>
      <c r="C3493" s="4"/>
      <c r="D3493" s="14"/>
      <c r="E3493" s="14"/>
      <c r="F3493" s="14"/>
      <c r="G3493" s="82"/>
      <c r="H3493" s="107" t="str">
        <f>IF(B3493&lt;&gt;"",IF(OR(O3493=0,O3493=999),"",SUMIFS($E$2:E3493,$A$2:A3493,A3493)-SUMIFS($F$2:F3493,$A$2:A3493,A3493)),"")</f>
        <v/>
      </c>
      <c r="I3493" s="109" t="str">
        <f t="shared" si="164"/>
        <v/>
      </c>
      <c r="J3493" s="113"/>
      <c r="K3493" s="90"/>
      <c r="L3493" s="73"/>
      <c r="M3493" s="69" t="str">
        <f>IF(C3493&lt;&gt;"",DailyLog!$S$3,"")</f>
        <v/>
      </c>
      <c r="N3493" s="56" t="str">
        <f t="shared" si="163"/>
        <v/>
      </c>
      <c r="O3493" s="53" t="str">
        <f>IF($B3493&lt;&gt;"",IF(ISNUMBER(_xlfn.XMATCH($B3493,Language!$A$6:$E$6)),0,IF(ISNUMBER(_xlfn.XMATCH($B3493,Language!$A$29:$E$29)),'Lista de Prestatarios'!$B$3,VLOOKUP(B3493,'Lista de Prestatarios'!$A$2:$B$500,2,FALSE))),"")</f>
        <v/>
      </c>
      <c r="P3493" s="58" t="str">
        <f>IF(B3493&lt;&gt;"",IF(OR(D3493&gt;0,G3493&gt;0),COUNTIF($B$2:B3493,B3493),COUNTIFS($B$2:B3493,B3493,$E$2:E3493,"&gt;0")),"")</f>
        <v/>
      </c>
    </row>
    <row r="3494" spans="1:16" x14ac:dyDescent="0.35">
      <c r="A3494" s="51" t="str">
        <f t="shared" si="162"/>
        <v/>
      </c>
      <c r="B3494" s="99"/>
      <c r="C3494" s="4"/>
      <c r="D3494" s="14"/>
      <c r="E3494" s="14"/>
      <c r="F3494" s="14"/>
      <c r="G3494" s="82"/>
      <c r="H3494" s="107" t="str">
        <f>IF(B3494&lt;&gt;"",IF(OR(O3494=0,O3494=999),"",SUMIFS($E$2:E3494,$A$2:A3494,A3494)-SUMIFS($F$2:F3494,$A$2:A3494,A3494)),"")</f>
        <v/>
      </c>
      <c r="I3494" s="109" t="str">
        <f t="shared" si="164"/>
        <v/>
      </c>
      <c r="J3494" s="113"/>
      <c r="K3494" s="90"/>
      <c r="L3494" s="73"/>
      <c r="M3494" s="69" t="str">
        <f>IF(C3494&lt;&gt;"",DailyLog!$S$3,"")</f>
        <v/>
      </c>
      <c r="N3494" s="56" t="str">
        <f t="shared" si="163"/>
        <v/>
      </c>
      <c r="O3494" s="53" t="str">
        <f>IF($B3494&lt;&gt;"",IF(ISNUMBER(_xlfn.XMATCH($B3494,Language!$A$6:$E$6)),0,IF(ISNUMBER(_xlfn.XMATCH($B3494,Language!$A$29:$E$29)),'Lista de Prestatarios'!$B$3,VLOOKUP(B3494,'Lista de Prestatarios'!$A$2:$B$500,2,FALSE))),"")</f>
        <v/>
      </c>
      <c r="P3494" s="58" t="str">
        <f>IF(B3494&lt;&gt;"",IF(OR(D3494&gt;0,G3494&gt;0),COUNTIF($B$2:B3494,B3494),COUNTIFS($B$2:B3494,B3494,$E$2:E3494,"&gt;0")),"")</f>
        <v/>
      </c>
    </row>
    <row r="3495" spans="1:16" x14ac:dyDescent="0.35">
      <c r="A3495" s="51" t="str">
        <f t="shared" si="162"/>
        <v/>
      </c>
      <c r="B3495" s="99"/>
      <c r="C3495" s="4"/>
      <c r="D3495" s="14"/>
      <c r="E3495" s="14"/>
      <c r="F3495" s="14"/>
      <c r="G3495" s="82"/>
      <c r="H3495" s="107" t="str">
        <f>IF(B3495&lt;&gt;"",IF(OR(O3495=0,O3495=999),"",SUMIFS($E$2:E3495,$A$2:A3495,A3495)-SUMIFS($F$2:F3495,$A$2:A3495,A3495)),"")</f>
        <v/>
      </c>
      <c r="I3495" s="109" t="str">
        <f t="shared" si="164"/>
        <v/>
      </c>
      <c r="J3495" s="113"/>
      <c r="K3495" s="90"/>
      <c r="L3495" s="73"/>
      <c r="M3495" s="69" t="str">
        <f>IF(C3495&lt;&gt;"",DailyLog!$S$3,"")</f>
        <v/>
      </c>
      <c r="N3495" s="56" t="str">
        <f t="shared" si="163"/>
        <v/>
      </c>
      <c r="O3495" s="53" t="str">
        <f>IF($B3495&lt;&gt;"",IF(ISNUMBER(_xlfn.XMATCH($B3495,Language!$A$6:$E$6)),0,IF(ISNUMBER(_xlfn.XMATCH($B3495,Language!$A$29:$E$29)),'Lista de Prestatarios'!$B$3,VLOOKUP(B3495,'Lista de Prestatarios'!$A$2:$B$500,2,FALSE))),"")</f>
        <v/>
      </c>
      <c r="P3495" s="58" t="str">
        <f>IF(B3495&lt;&gt;"",IF(OR(D3495&gt;0,G3495&gt;0),COUNTIF($B$2:B3495,B3495),COUNTIFS($B$2:B3495,B3495,$E$2:E3495,"&gt;0")),"")</f>
        <v/>
      </c>
    </row>
    <row r="3496" spans="1:16" x14ac:dyDescent="0.35">
      <c r="A3496" s="51" t="str">
        <f t="shared" si="162"/>
        <v/>
      </c>
      <c r="B3496" s="99"/>
      <c r="C3496" s="4"/>
      <c r="D3496" s="14"/>
      <c r="E3496" s="14"/>
      <c r="F3496" s="14"/>
      <c r="G3496" s="82"/>
      <c r="H3496" s="107" t="str">
        <f>IF(B3496&lt;&gt;"",IF(OR(O3496=0,O3496=999),"",SUMIFS($E$2:E3496,$A$2:A3496,A3496)-SUMIFS($F$2:F3496,$A$2:A3496,A3496)),"")</f>
        <v/>
      </c>
      <c r="I3496" s="109" t="str">
        <f t="shared" si="164"/>
        <v/>
      </c>
      <c r="J3496" s="113"/>
      <c r="K3496" s="90"/>
      <c r="L3496" s="73"/>
      <c r="M3496" s="69" t="str">
        <f>IF(C3496&lt;&gt;"",DailyLog!$S$3,"")</f>
        <v/>
      </c>
      <c r="N3496" s="56" t="str">
        <f t="shared" si="163"/>
        <v/>
      </c>
      <c r="O3496" s="53" t="str">
        <f>IF($B3496&lt;&gt;"",IF(ISNUMBER(_xlfn.XMATCH($B3496,Language!$A$6:$E$6)),0,IF(ISNUMBER(_xlfn.XMATCH($B3496,Language!$A$29:$E$29)),'Lista de Prestatarios'!$B$3,VLOOKUP(B3496,'Lista de Prestatarios'!$A$2:$B$500,2,FALSE))),"")</f>
        <v/>
      </c>
      <c r="P3496" s="58" t="str">
        <f>IF(B3496&lt;&gt;"",IF(OR(D3496&gt;0,G3496&gt;0),COUNTIF($B$2:B3496,B3496),COUNTIFS($B$2:B3496,B3496,$E$2:E3496,"&gt;0")),"")</f>
        <v/>
      </c>
    </row>
    <row r="3497" spans="1:16" x14ac:dyDescent="0.35">
      <c r="A3497" s="51" t="str">
        <f t="shared" si="162"/>
        <v/>
      </c>
      <c r="B3497" s="99"/>
      <c r="C3497" s="4"/>
      <c r="D3497" s="14"/>
      <c r="E3497" s="14"/>
      <c r="F3497" s="14"/>
      <c r="G3497" s="82"/>
      <c r="H3497" s="107" t="str">
        <f>IF(B3497&lt;&gt;"",IF(OR(O3497=0,O3497=999),"",SUMIFS($E$2:E3497,$A$2:A3497,A3497)-SUMIFS($F$2:F3497,$A$2:A3497,A3497)),"")</f>
        <v/>
      </c>
      <c r="I3497" s="109" t="str">
        <f t="shared" si="164"/>
        <v/>
      </c>
      <c r="J3497" s="113"/>
      <c r="K3497" s="90"/>
      <c r="L3497" s="73"/>
      <c r="M3497" s="69" t="str">
        <f>IF(C3497&lt;&gt;"",DailyLog!$S$3,"")</f>
        <v/>
      </c>
      <c r="N3497" s="56" t="str">
        <f t="shared" si="163"/>
        <v/>
      </c>
      <c r="O3497" s="53" t="str">
        <f>IF($B3497&lt;&gt;"",IF(ISNUMBER(_xlfn.XMATCH($B3497,Language!$A$6:$E$6)),0,IF(ISNUMBER(_xlfn.XMATCH($B3497,Language!$A$29:$E$29)),'Lista de Prestatarios'!$B$3,VLOOKUP(B3497,'Lista de Prestatarios'!$A$2:$B$500,2,FALSE))),"")</f>
        <v/>
      </c>
      <c r="P3497" s="58" t="str">
        <f>IF(B3497&lt;&gt;"",IF(OR(D3497&gt;0,G3497&gt;0),COUNTIF($B$2:B3497,B3497),COUNTIFS($B$2:B3497,B3497,$E$2:E3497,"&gt;0")),"")</f>
        <v/>
      </c>
    </row>
    <row r="3498" spans="1:16" x14ac:dyDescent="0.35">
      <c r="A3498" s="51" t="str">
        <f t="shared" si="162"/>
        <v/>
      </c>
      <c r="B3498" s="99"/>
      <c r="C3498" s="4"/>
      <c r="D3498" s="14"/>
      <c r="E3498" s="14"/>
      <c r="F3498" s="14"/>
      <c r="G3498" s="82"/>
      <c r="H3498" s="107" t="str">
        <f>IF(B3498&lt;&gt;"",IF(OR(O3498=0,O3498=999),"",SUMIFS($E$2:E3498,$A$2:A3498,A3498)-SUMIFS($F$2:F3498,$A$2:A3498,A3498)),"")</f>
        <v/>
      </c>
      <c r="I3498" s="109" t="str">
        <f t="shared" si="164"/>
        <v/>
      </c>
      <c r="J3498" s="113"/>
      <c r="K3498" s="90"/>
      <c r="L3498" s="73"/>
      <c r="M3498" s="69" t="str">
        <f>IF(C3498&lt;&gt;"",DailyLog!$S$3,"")</f>
        <v/>
      </c>
      <c r="N3498" s="56" t="str">
        <f t="shared" si="163"/>
        <v/>
      </c>
      <c r="O3498" s="53" t="str">
        <f>IF($B3498&lt;&gt;"",IF(ISNUMBER(_xlfn.XMATCH($B3498,Language!$A$6:$E$6)),0,IF(ISNUMBER(_xlfn.XMATCH($B3498,Language!$A$29:$E$29)),'Lista de Prestatarios'!$B$3,VLOOKUP(B3498,'Lista de Prestatarios'!$A$2:$B$500,2,FALSE))),"")</f>
        <v/>
      </c>
      <c r="P3498" s="58" t="str">
        <f>IF(B3498&lt;&gt;"",IF(OR(D3498&gt;0,G3498&gt;0),COUNTIF($B$2:B3498,B3498),COUNTIFS($B$2:B3498,B3498,$E$2:E3498,"&gt;0")),"")</f>
        <v/>
      </c>
    </row>
    <row r="3499" spans="1:16" x14ac:dyDescent="0.35">
      <c r="A3499" s="51" t="str">
        <f t="shared" si="162"/>
        <v/>
      </c>
      <c r="B3499" s="99"/>
      <c r="C3499" s="4"/>
      <c r="D3499" s="14"/>
      <c r="E3499" s="14"/>
      <c r="F3499" s="14"/>
      <c r="G3499" s="82"/>
      <c r="H3499" s="107" t="str">
        <f>IF(B3499&lt;&gt;"",IF(OR(O3499=0,O3499=999),"",SUMIFS($E$2:E3499,$A$2:A3499,A3499)-SUMIFS($F$2:F3499,$A$2:A3499,A3499)),"")</f>
        <v/>
      </c>
      <c r="I3499" s="109" t="str">
        <f t="shared" si="164"/>
        <v/>
      </c>
      <c r="J3499" s="113"/>
      <c r="K3499" s="90"/>
      <c r="L3499" s="73"/>
      <c r="M3499" s="69" t="str">
        <f>IF(C3499&lt;&gt;"",DailyLog!$S$3,"")</f>
        <v/>
      </c>
      <c r="N3499" s="56" t="str">
        <f t="shared" si="163"/>
        <v/>
      </c>
      <c r="O3499" s="53" t="str">
        <f>IF($B3499&lt;&gt;"",IF(ISNUMBER(_xlfn.XMATCH($B3499,Language!$A$6:$E$6)),0,IF(ISNUMBER(_xlfn.XMATCH($B3499,Language!$A$29:$E$29)),'Lista de Prestatarios'!$B$3,VLOOKUP(B3499,'Lista de Prestatarios'!$A$2:$B$500,2,FALSE))),"")</f>
        <v/>
      </c>
      <c r="P3499" s="58" t="str">
        <f>IF(B3499&lt;&gt;"",IF(OR(D3499&gt;0,G3499&gt;0),COUNTIF($B$2:B3499,B3499),COUNTIFS($B$2:B3499,B3499,$E$2:E3499,"&gt;0")),"")</f>
        <v/>
      </c>
    </row>
    <row r="3500" spans="1:16" x14ac:dyDescent="0.35">
      <c r="A3500" s="51" t="str">
        <f t="shared" si="162"/>
        <v/>
      </c>
      <c r="B3500" s="99"/>
      <c r="C3500" s="4"/>
      <c r="D3500" s="14"/>
      <c r="E3500" s="14"/>
      <c r="F3500" s="14"/>
      <c r="G3500" s="82"/>
      <c r="H3500" s="107" t="str">
        <f>IF(B3500&lt;&gt;"",IF(OR(O3500=0,O3500=999),"",SUMIFS($E$2:E3500,$A$2:A3500,A3500)-SUMIFS($F$2:F3500,$A$2:A3500,A3500)),"")</f>
        <v/>
      </c>
      <c r="I3500" s="109" t="str">
        <f t="shared" si="164"/>
        <v/>
      </c>
      <c r="J3500" s="113"/>
      <c r="K3500" s="90"/>
      <c r="L3500" s="73"/>
      <c r="M3500" s="69" t="str">
        <f>IF(C3500&lt;&gt;"",DailyLog!$S$3,"")</f>
        <v/>
      </c>
      <c r="N3500" s="56" t="str">
        <f t="shared" si="163"/>
        <v/>
      </c>
      <c r="O3500" s="53" t="str">
        <f>IF($B3500&lt;&gt;"",IF(ISNUMBER(_xlfn.XMATCH($B3500,Language!$A$6:$E$6)),0,IF(ISNUMBER(_xlfn.XMATCH($B3500,Language!$A$29:$E$29)),'Lista de Prestatarios'!$B$3,VLOOKUP(B3500,'Lista de Prestatarios'!$A$2:$B$500,2,FALSE))),"")</f>
        <v/>
      </c>
      <c r="P3500" s="58" t="str">
        <f>IF(B3500&lt;&gt;"",IF(OR(D3500&gt;0,G3500&gt;0),COUNTIF($B$2:B3500,B3500),COUNTIFS($B$2:B3500,B3500,$E$2:E3500,"&gt;0")),"")</f>
        <v/>
      </c>
    </row>
    <row r="3501" spans="1:16" x14ac:dyDescent="0.35">
      <c r="A3501" s="51" t="str">
        <f t="shared" si="162"/>
        <v/>
      </c>
      <c r="B3501" s="99"/>
      <c r="C3501" s="4"/>
      <c r="D3501" s="14"/>
      <c r="E3501" s="14"/>
      <c r="F3501" s="14"/>
      <c r="G3501" s="82"/>
      <c r="H3501" s="107" t="str">
        <f>IF(B3501&lt;&gt;"",IF(OR(O3501=0,O3501=999),"",SUMIFS($E$2:E3501,$A$2:A3501,A3501)-SUMIFS($F$2:F3501,$A$2:A3501,A3501)),"")</f>
        <v/>
      </c>
      <c r="I3501" s="109" t="str">
        <f t="shared" si="164"/>
        <v/>
      </c>
      <c r="J3501" s="113"/>
      <c r="K3501" s="90"/>
      <c r="L3501" s="73"/>
      <c r="M3501" s="69" t="str">
        <f>IF(C3501&lt;&gt;"",DailyLog!$S$3,"")</f>
        <v/>
      </c>
      <c r="N3501" s="56" t="str">
        <f t="shared" si="163"/>
        <v/>
      </c>
      <c r="O3501" s="53" t="str">
        <f>IF($B3501&lt;&gt;"",IF(ISNUMBER(_xlfn.XMATCH($B3501,Language!$A$6:$E$6)),0,IF(ISNUMBER(_xlfn.XMATCH($B3501,Language!$A$29:$E$29)),'Lista de Prestatarios'!$B$3,VLOOKUP(B3501,'Lista de Prestatarios'!$A$2:$B$500,2,FALSE))),"")</f>
        <v/>
      </c>
      <c r="P3501" s="58" t="str">
        <f>IF(B3501&lt;&gt;"",IF(OR(D3501&gt;0,G3501&gt;0),COUNTIF($B$2:B3501,B3501),COUNTIFS($B$2:B3501,B3501,$E$2:E3501,"&gt;0")),"")</f>
        <v/>
      </c>
    </row>
    <row r="3502" spans="1:16" x14ac:dyDescent="0.35">
      <c r="A3502" s="51" t="str">
        <f t="shared" si="162"/>
        <v/>
      </c>
      <c r="B3502" s="99"/>
      <c r="C3502" s="4"/>
      <c r="D3502" s="14"/>
      <c r="E3502" s="14"/>
      <c r="F3502" s="14"/>
      <c r="G3502" s="82"/>
      <c r="H3502" s="107" t="str">
        <f>IF(B3502&lt;&gt;"",IF(OR(O3502=0,O3502=999),"",SUMIFS($E$2:E3502,$A$2:A3502,A3502)-SUMIFS($F$2:F3502,$A$2:A3502,A3502)),"")</f>
        <v/>
      </c>
      <c r="I3502" s="109" t="str">
        <f t="shared" si="164"/>
        <v/>
      </c>
      <c r="J3502" s="113"/>
      <c r="K3502" s="90"/>
      <c r="L3502" s="73"/>
      <c r="M3502" s="69" t="str">
        <f>IF(C3502&lt;&gt;"",DailyLog!$S$3,"")</f>
        <v/>
      </c>
      <c r="N3502" s="56" t="str">
        <f t="shared" si="163"/>
        <v/>
      </c>
      <c r="O3502" s="53" t="str">
        <f>IF($B3502&lt;&gt;"",IF(ISNUMBER(_xlfn.XMATCH($B3502,Language!$A$6:$E$6)),0,IF(ISNUMBER(_xlfn.XMATCH($B3502,Language!$A$29:$E$29)),'Lista de Prestatarios'!$B$3,VLOOKUP(B3502,'Lista de Prestatarios'!$A$2:$B$500,2,FALSE))),"")</f>
        <v/>
      </c>
      <c r="P3502" s="58" t="str">
        <f>IF(B3502&lt;&gt;"",IF(OR(D3502&gt;0,G3502&gt;0),COUNTIF($B$2:B3502,B3502),COUNTIFS($B$2:B3502,B3502,$E$2:E3502,"&gt;0")),"")</f>
        <v/>
      </c>
    </row>
    <row r="3503" spans="1:16" x14ac:dyDescent="0.35">
      <c r="A3503" s="51" t="str">
        <f t="shared" si="162"/>
        <v/>
      </c>
      <c r="B3503" s="99"/>
      <c r="C3503" s="4"/>
      <c r="D3503" s="14"/>
      <c r="E3503" s="14"/>
      <c r="F3503" s="14"/>
      <c r="G3503" s="82"/>
      <c r="H3503" s="107" t="str">
        <f>IF(B3503&lt;&gt;"",IF(OR(O3503=0,O3503=999),"",SUMIFS($E$2:E3503,$A$2:A3503,A3503)-SUMIFS($F$2:F3503,$A$2:A3503,A3503)),"")</f>
        <v/>
      </c>
      <c r="I3503" s="109" t="str">
        <f t="shared" si="164"/>
        <v/>
      </c>
      <c r="J3503" s="113"/>
      <c r="K3503" s="90"/>
      <c r="L3503" s="73"/>
      <c r="M3503" s="69" t="str">
        <f>IF(C3503&lt;&gt;"",DailyLog!$S$3,"")</f>
        <v/>
      </c>
      <c r="N3503" s="56" t="str">
        <f t="shared" si="163"/>
        <v/>
      </c>
      <c r="O3503" s="53" t="str">
        <f>IF($B3503&lt;&gt;"",IF(ISNUMBER(_xlfn.XMATCH($B3503,Language!$A$6:$E$6)),0,IF(ISNUMBER(_xlfn.XMATCH($B3503,Language!$A$29:$E$29)),'Lista de Prestatarios'!$B$3,VLOOKUP(B3503,'Lista de Prestatarios'!$A$2:$B$500,2,FALSE))),"")</f>
        <v/>
      </c>
      <c r="P3503" s="58" t="str">
        <f>IF(B3503&lt;&gt;"",IF(OR(D3503&gt;0,G3503&gt;0),COUNTIF($B$2:B3503,B3503),COUNTIFS($B$2:B3503,B3503,$E$2:E3503,"&gt;0")),"")</f>
        <v/>
      </c>
    </row>
    <row r="3504" spans="1:16" x14ac:dyDescent="0.35">
      <c r="A3504" s="51" t="str">
        <f t="shared" si="162"/>
        <v/>
      </c>
      <c r="B3504" s="99"/>
      <c r="C3504" s="4"/>
      <c r="D3504" s="14"/>
      <c r="E3504" s="14"/>
      <c r="F3504" s="14"/>
      <c r="G3504" s="82"/>
      <c r="H3504" s="107" t="str">
        <f>IF(B3504&lt;&gt;"",IF(OR(O3504=0,O3504=999),"",SUMIFS($E$2:E3504,$A$2:A3504,A3504)-SUMIFS($F$2:F3504,$A$2:A3504,A3504)),"")</f>
        <v/>
      </c>
      <c r="I3504" s="109" t="str">
        <f t="shared" si="164"/>
        <v/>
      </c>
      <c r="J3504" s="113"/>
      <c r="K3504" s="90"/>
      <c r="L3504" s="73"/>
      <c r="M3504" s="69" t="str">
        <f>IF(C3504&lt;&gt;"",DailyLog!$S$3,"")</f>
        <v/>
      </c>
      <c r="N3504" s="56" t="str">
        <f t="shared" si="163"/>
        <v/>
      </c>
      <c r="O3504" s="53" t="str">
        <f>IF($B3504&lt;&gt;"",IF(ISNUMBER(_xlfn.XMATCH($B3504,Language!$A$6:$E$6)),0,IF(ISNUMBER(_xlfn.XMATCH($B3504,Language!$A$29:$E$29)),'Lista de Prestatarios'!$B$3,VLOOKUP(B3504,'Lista de Prestatarios'!$A$2:$B$500,2,FALSE))),"")</f>
        <v/>
      </c>
      <c r="P3504" s="58" t="str">
        <f>IF(B3504&lt;&gt;"",IF(OR(D3504&gt;0,G3504&gt;0),COUNTIF($B$2:B3504,B3504),COUNTIFS($B$2:B3504,B3504,$E$2:E3504,"&gt;0")),"")</f>
        <v/>
      </c>
    </row>
    <row r="3505" spans="1:16" x14ac:dyDescent="0.35">
      <c r="A3505" s="51" t="str">
        <f t="shared" si="162"/>
        <v/>
      </c>
      <c r="B3505" s="99"/>
      <c r="C3505" s="4"/>
      <c r="D3505" s="14"/>
      <c r="E3505" s="14"/>
      <c r="F3505" s="14"/>
      <c r="G3505" s="82"/>
      <c r="H3505" s="107" t="str">
        <f>IF(B3505&lt;&gt;"",IF(OR(O3505=0,O3505=999),"",SUMIFS($E$2:E3505,$A$2:A3505,A3505)-SUMIFS($F$2:F3505,$A$2:A3505,A3505)),"")</f>
        <v/>
      </c>
      <c r="I3505" s="109" t="str">
        <f t="shared" si="164"/>
        <v/>
      </c>
      <c r="J3505" s="113"/>
      <c r="K3505" s="90"/>
      <c r="L3505" s="73"/>
      <c r="M3505" s="69" t="str">
        <f>IF(C3505&lt;&gt;"",DailyLog!$S$3,"")</f>
        <v/>
      </c>
      <c r="N3505" s="56" t="str">
        <f t="shared" si="163"/>
        <v/>
      </c>
      <c r="O3505" s="53" t="str">
        <f>IF($B3505&lt;&gt;"",IF(ISNUMBER(_xlfn.XMATCH($B3505,Language!$A$6:$E$6)),0,IF(ISNUMBER(_xlfn.XMATCH($B3505,Language!$A$29:$E$29)),'Lista de Prestatarios'!$B$3,VLOOKUP(B3505,'Lista de Prestatarios'!$A$2:$B$500,2,FALSE))),"")</f>
        <v/>
      </c>
      <c r="P3505" s="58" t="str">
        <f>IF(B3505&lt;&gt;"",IF(OR(D3505&gt;0,G3505&gt;0),COUNTIF($B$2:B3505,B3505),COUNTIFS($B$2:B3505,B3505,$E$2:E3505,"&gt;0")),"")</f>
        <v/>
      </c>
    </row>
    <row r="3506" spans="1:16" x14ac:dyDescent="0.35">
      <c r="A3506" s="51" t="str">
        <f t="shared" si="162"/>
        <v/>
      </c>
      <c r="B3506" s="99"/>
      <c r="C3506" s="4"/>
      <c r="D3506" s="14"/>
      <c r="E3506" s="14"/>
      <c r="F3506" s="14"/>
      <c r="G3506" s="82"/>
      <c r="H3506" s="107" t="str">
        <f>IF(B3506&lt;&gt;"",IF(OR(O3506=0,O3506=999),"",SUMIFS($E$2:E3506,$A$2:A3506,A3506)-SUMIFS($F$2:F3506,$A$2:A3506,A3506)),"")</f>
        <v/>
      </c>
      <c r="I3506" s="109" t="str">
        <f t="shared" si="164"/>
        <v/>
      </c>
      <c r="J3506" s="113"/>
      <c r="K3506" s="90"/>
      <c r="L3506" s="73"/>
      <c r="M3506" s="69" t="str">
        <f>IF(C3506&lt;&gt;"",DailyLog!$S$3,"")</f>
        <v/>
      </c>
      <c r="N3506" s="56" t="str">
        <f t="shared" si="163"/>
        <v/>
      </c>
      <c r="O3506" s="53" t="str">
        <f>IF($B3506&lt;&gt;"",IF(ISNUMBER(_xlfn.XMATCH($B3506,Language!$A$6:$E$6)),0,IF(ISNUMBER(_xlfn.XMATCH($B3506,Language!$A$29:$E$29)),'Lista de Prestatarios'!$B$3,VLOOKUP(B3506,'Lista de Prestatarios'!$A$2:$B$500,2,FALSE))),"")</f>
        <v/>
      </c>
      <c r="P3506" s="58" t="str">
        <f>IF(B3506&lt;&gt;"",IF(OR(D3506&gt;0,G3506&gt;0),COUNTIF($B$2:B3506,B3506),COUNTIFS($B$2:B3506,B3506,$E$2:E3506,"&gt;0")),"")</f>
        <v/>
      </c>
    </row>
    <row r="3507" spans="1:16" x14ac:dyDescent="0.35">
      <c r="A3507" s="51" t="str">
        <f t="shared" si="162"/>
        <v/>
      </c>
      <c r="B3507" s="99"/>
      <c r="C3507" s="4"/>
      <c r="D3507" s="14"/>
      <c r="E3507" s="14"/>
      <c r="F3507" s="14"/>
      <c r="G3507" s="82"/>
      <c r="H3507" s="107" t="str">
        <f>IF(B3507&lt;&gt;"",IF(OR(O3507=0,O3507=999),"",SUMIFS($E$2:E3507,$A$2:A3507,A3507)-SUMIFS($F$2:F3507,$A$2:A3507,A3507)),"")</f>
        <v/>
      </c>
      <c r="I3507" s="109" t="str">
        <f t="shared" si="164"/>
        <v/>
      </c>
      <c r="J3507" s="113"/>
      <c r="K3507" s="90"/>
      <c r="L3507" s="73"/>
      <c r="M3507" s="69" t="str">
        <f>IF(C3507&lt;&gt;"",DailyLog!$S$3,"")</f>
        <v/>
      </c>
      <c r="N3507" s="56" t="str">
        <f t="shared" si="163"/>
        <v/>
      </c>
      <c r="O3507" s="53" t="str">
        <f>IF($B3507&lt;&gt;"",IF(ISNUMBER(_xlfn.XMATCH($B3507,Language!$A$6:$E$6)),0,IF(ISNUMBER(_xlfn.XMATCH($B3507,Language!$A$29:$E$29)),'Lista de Prestatarios'!$B$3,VLOOKUP(B3507,'Lista de Prestatarios'!$A$2:$B$500,2,FALSE))),"")</f>
        <v/>
      </c>
      <c r="P3507" s="58" t="str">
        <f>IF(B3507&lt;&gt;"",IF(OR(D3507&gt;0,G3507&gt;0),COUNTIF($B$2:B3507,B3507),COUNTIFS($B$2:B3507,B3507,$E$2:E3507,"&gt;0")),"")</f>
        <v/>
      </c>
    </row>
    <row r="3508" spans="1:16" x14ac:dyDescent="0.35">
      <c r="A3508" s="51" t="str">
        <f t="shared" si="162"/>
        <v/>
      </c>
      <c r="B3508" s="99"/>
      <c r="C3508" s="4"/>
      <c r="D3508" s="14"/>
      <c r="E3508" s="14"/>
      <c r="F3508" s="14"/>
      <c r="G3508" s="82"/>
      <c r="H3508" s="107" t="str">
        <f>IF(B3508&lt;&gt;"",IF(OR(O3508=0,O3508=999),"",SUMIFS($E$2:E3508,$A$2:A3508,A3508)-SUMIFS($F$2:F3508,$A$2:A3508,A3508)),"")</f>
        <v/>
      </c>
      <c r="I3508" s="109" t="str">
        <f t="shared" si="164"/>
        <v/>
      </c>
      <c r="J3508" s="113"/>
      <c r="K3508" s="90"/>
      <c r="L3508" s="73"/>
      <c r="M3508" s="69" t="str">
        <f>IF(C3508&lt;&gt;"",DailyLog!$S$3,"")</f>
        <v/>
      </c>
      <c r="N3508" s="56" t="str">
        <f t="shared" si="163"/>
        <v/>
      </c>
      <c r="O3508" s="53" t="str">
        <f>IF($B3508&lt;&gt;"",IF(ISNUMBER(_xlfn.XMATCH($B3508,Language!$A$6:$E$6)),0,IF(ISNUMBER(_xlfn.XMATCH($B3508,Language!$A$29:$E$29)),'Lista de Prestatarios'!$B$3,VLOOKUP(B3508,'Lista de Prestatarios'!$A$2:$B$500,2,FALSE))),"")</f>
        <v/>
      </c>
      <c r="P3508" s="58" t="str">
        <f>IF(B3508&lt;&gt;"",IF(OR(D3508&gt;0,G3508&gt;0),COUNTIF($B$2:B3508,B3508),COUNTIFS($B$2:B3508,B3508,$E$2:E3508,"&gt;0")),"")</f>
        <v/>
      </c>
    </row>
    <row r="3509" spans="1:16" x14ac:dyDescent="0.35">
      <c r="A3509" s="51" t="str">
        <f t="shared" si="162"/>
        <v/>
      </c>
      <c r="B3509" s="99"/>
      <c r="C3509" s="4"/>
      <c r="D3509" s="14"/>
      <c r="E3509" s="14"/>
      <c r="F3509" s="14"/>
      <c r="G3509" s="82"/>
      <c r="H3509" s="107" t="str">
        <f>IF(B3509&lt;&gt;"",IF(OR(O3509=0,O3509=999),"",SUMIFS($E$2:E3509,$A$2:A3509,A3509)-SUMIFS($F$2:F3509,$A$2:A3509,A3509)),"")</f>
        <v/>
      </c>
      <c r="I3509" s="109" t="str">
        <f t="shared" si="164"/>
        <v/>
      </c>
      <c r="J3509" s="113"/>
      <c r="K3509" s="90"/>
      <c r="L3509" s="73"/>
      <c r="M3509" s="69" t="str">
        <f>IF(C3509&lt;&gt;"",DailyLog!$S$3,"")</f>
        <v/>
      </c>
      <c r="N3509" s="56" t="str">
        <f t="shared" si="163"/>
        <v/>
      </c>
      <c r="O3509" s="53" t="str">
        <f>IF($B3509&lt;&gt;"",IF(ISNUMBER(_xlfn.XMATCH($B3509,Language!$A$6:$E$6)),0,IF(ISNUMBER(_xlfn.XMATCH($B3509,Language!$A$29:$E$29)),'Lista de Prestatarios'!$B$3,VLOOKUP(B3509,'Lista de Prestatarios'!$A$2:$B$500,2,FALSE))),"")</f>
        <v/>
      </c>
      <c r="P3509" s="58" t="str">
        <f>IF(B3509&lt;&gt;"",IF(OR(D3509&gt;0,G3509&gt;0),COUNTIF($B$2:B3509,B3509),COUNTIFS($B$2:B3509,B3509,$E$2:E3509,"&gt;0")),"")</f>
        <v/>
      </c>
    </row>
    <row r="3510" spans="1:16" x14ac:dyDescent="0.35">
      <c r="A3510" s="51" t="str">
        <f t="shared" si="162"/>
        <v/>
      </c>
      <c r="B3510" s="99"/>
      <c r="C3510" s="4"/>
      <c r="D3510" s="14"/>
      <c r="E3510" s="14"/>
      <c r="F3510" s="14"/>
      <c r="G3510" s="82"/>
      <c r="H3510" s="107" t="str">
        <f>IF(B3510&lt;&gt;"",IF(OR(O3510=0,O3510=999),"",SUMIFS($E$2:E3510,$A$2:A3510,A3510)-SUMIFS($F$2:F3510,$A$2:A3510,A3510)),"")</f>
        <v/>
      </c>
      <c r="I3510" s="109" t="str">
        <f t="shared" si="164"/>
        <v/>
      </c>
      <c r="J3510" s="113"/>
      <c r="K3510" s="90"/>
      <c r="L3510" s="73"/>
      <c r="M3510" s="69" t="str">
        <f>IF(C3510&lt;&gt;"",DailyLog!$S$3,"")</f>
        <v/>
      </c>
      <c r="N3510" s="56" t="str">
        <f t="shared" si="163"/>
        <v/>
      </c>
      <c r="O3510" s="53" t="str">
        <f>IF($B3510&lt;&gt;"",IF(ISNUMBER(_xlfn.XMATCH($B3510,Language!$A$6:$E$6)),0,IF(ISNUMBER(_xlfn.XMATCH($B3510,Language!$A$29:$E$29)),'Lista de Prestatarios'!$B$3,VLOOKUP(B3510,'Lista de Prestatarios'!$A$2:$B$500,2,FALSE))),"")</f>
        <v/>
      </c>
      <c r="P3510" s="58" t="str">
        <f>IF(B3510&lt;&gt;"",IF(OR(D3510&gt;0,G3510&gt;0),COUNTIF($B$2:B3510,B3510),COUNTIFS($B$2:B3510,B3510,$E$2:E3510,"&gt;0")),"")</f>
        <v/>
      </c>
    </row>
    <row r="3511" spans="1:16" x14ac:dyDescent="0.35">
      <c r="A3511" s="51" t="str">
        <f t="shared" si="162"/>
        <v/>
      </c>
      <c r="B3511" s="99"/>
      <c r="C3511" s="4"/>
      <c r="D3511" s="14"/>
      <c r="E3511" s="14"/>
      <c r="F3511" s="14"/>
      <c r="G3511" s="82"/>
      <c r="H3511" s="107" t="str">
        <f>IF(B3511&lt;&gt;"",IF(OR(O3511=0,O3511=999),"",SUMIFS($E$2:E3511,$A$2:A3511,A3511)-SUMIFS($F$2:F3511,$A$2:A3511,A3511)),"")</f>
        <v/>
      </c>
      <c r="I3511" s="109" t="str">
        <f t="shared" si="164"/>
        <v/>
      </c>
      <c r="J3511" s="113"/>
      <c r="K3511" s="90"/>
      <c r="L3511" s="73"/>
      <c r="M3511" s="69" t="str">
        <f>IF(C3511&lt;&gt;"",DailyLog!$S$3,"")</f>
        <v/>
      </c>
      <c r="N3511" s="56" t="str">
        <f t="shared" si="163"/>
        <v/>
      </c>
      <c r="O3511" s="53" t="str">
        <f>IF($B3511&lt;&gt;"",IF(ISNUMBER(_xlfn.XMATCH($B3511,Language!$A$6:$E$6)),0,IF(ISNUMBER(_xlfn.XMATCH($B3511,Language!$A$29:$E$29)),'Lista de Prestatarios'!$B$3,VLOOKUP(B3511,'Lista de Prestatarios'!$A$2:$B$500,2,FALSE))),"")</f>
        <v/>
      </c>
      <c r="P3511" s="58" t="str">
        <f>IF(B3511&lt;&gt;"",IF(OR(D3511&gt;0,G3511&gt;0),COUNTIF($B$2:B3511,B3511),COUNTIFS($B$2:B3511,B3511,$E$2:E3511,"&gt;0")),"")</f>
        <v/>
      </c>
    </row>
    <row r="3512" spans="1:16" x14ac:dyDescent="0.35">
      <c r="A3512" s="51" t="str">
        <f t="shared" si="162"/>
        <v/>
      </c>
      <c r="B3512" s="99"/>
      <c r="C3512" s="4"/>
      <c r="D3512" s="14"/>
      <c r="E3512" s="14"/>
      <c r="F3512" s="14"/>
      <c r="G3512" s="82"/>
      <c r="H3512" s="107" t="str">
        <f>IF(B3512&lt;&gt;"",IF(OR(O3512=0,O3512=999),"",SUMIFS($E$2:E3512,$A$2:A3512,A3512)-SUMIFS($F$2:F3512,$A$2:A3512,A3512)),"")</f>
        <v/>
      </c>
      <c r="I3512" s="109" t="str">
        <f t="shared" si="164"/>
        <v/>
      </c>
      <c r="J3512" s="113"/>
      <c r="K3512" s="90"/>
      <c r="L3512" s="73"/>
      <c r="M3512" s="69" t="str">
        <f>IF(C3512&lt;&gt;"",DailyLog!$S$3,"")</f>
        <v/>
      </c>
      <c r="N3512" s="56" t="str">
        <f t="shared" si="163"/>
        <v/>
      </c>
      <c r="O3512" s="53" t="str">
        <f>IF($B3512&lt;&gt;"",IF(ISNUMBER(_xlfn.XMATCH($B3512,Language!$A$6:$E$6)),0,IF(ISNUMBER(_xlfn.XMATCH($B3512,Language!$A$29:$E$29)),'Lista de Prestatarios'!$B$3,VLOOKUP(B3512,'Lista de Prestatarios'!$A$2:$B$500,2,FALSE))),"")</f>
        <v/>
      </c>
      <c r="P3512" s="58" t="str">
        <f>IF(B3512&lt;&gt;"",IF(OR(D3512&gt;0,G3512&gt;0),COUNTIF($B$2:B3512,B3512),COUNTIFS($B$2:B3512,B3512,$E$2:E3512,"&gt;0")),"")</f>
        <v/>
      </c>
    </row>
    <row r="3513" spans="1:16" x14ac:dyDescent="0.35">
      <c r="A3513" s="51" t="str">
        <f t="shared" si="162"/>
        <v/>
      </c>
      <c r="B3513" s="99"/>
      <c r="C3513" s="4"/>
      <c r="D3513" s="14"/>
      <c r="E3513" s="14"/>
      <c r="F3513" s="14"/>
      <c r="G3513" s="82"/>
      <c r="H3513" s="107" t="str">
        <f>IF(B3513&lt;&gt;"",IF(OR(O3513=0,O3513=999),"",SUMIFS($E$2:E3513,$A$2:A3513,A3513)-SUMIFS($F$2:F3513,$A$2:A3513,A3513)),"")</f>
        <v/>
      </c>
      <c r="I3513" s="109" t="str">
        <f t="shared" si="164"/>
        <v/>
      </c>
      <c r="J3513" s="113"/>
      <c r="K3513" s="90"/>
      <c r="L3513" s="73"/>
      <c r="M3513" s="69" t="str">
        <f>IF(C3513&lt;&gt;"",DailyLog!$S$3,"")</f>
        <v/>
      </c>
      <c r="N3513" s="56" t="str">
        <f t="shared" si="163"/>
        <v/>
      </c>
      <c r="O3513" s="53" t="str">
        <f>IF($B3513&lt;&gt;"",IF(ISNUMBER(_xlfn.XMATCH($B3513,Language!$A$6:$E$6)),0,IF(ISNUMBER(_xlfn.XMATCH($B3513,Language!$A$29:$E$29)),'Lista de Prestatarios'!$B$3,VLOOKUP(B3513,'Lista de Prestatarios'!$A$2:$B$500,2,FALSE))),"")</f>
        <v/>
      </c>
      <c r="P3513" s="58" t="str">
        <f>IF(B3513&lt;&gt;"",IF(OR(D3513&gt;0,G3513&gt;0),COUNTIF($B$2:B3513,B3513),COUNTIFS($B$2:B3513,B3513,$E$2:E3513,"&gt;0")),"")</f>
        <v/>
      </c>
    </row>
    <row r="3514" spans="1:16" x14ac:dyDescent="0.35">
      <c r="A3514" s="51" t="str">
        <f t="shared" si="162"/>
        <v/>
      </c>
      <c r="B3514" s="99"/>
      <c r="C3514" s="4"/>
      <c r="D3514" s="14"/>
      <c r="E3514" s="14"/>
      <c r="F3514" s="14"/>
      <c r="G3514" s="82"/>
      <c r="H3514" s="107" t="str">
        <f>IF(B3514&lt;&gt;"",IF(OR(O3514=0,O3514=999),"",SUMIFS($E$2:E3514,$A$2:A3514,A3514)-SUMIFS($F$2:F3514,$A$2:A3514,A3514)),"")</f>
        <v/>
      </c>
      <c r="I3514" s="109" t="str">
        <f t="shared" si="164"/>
        <v/>
      </c>
      <c r="J3514" s="113"/>
      <c r="K3514" s="90"/>
      <c r="L3514" s="73"/>
      <c r="M3514" s="69" t="str">
        <f>IF(C3514&lt;&gt;"",DailyLog!$S$3,"")</f>
        <v/>
      </c>
      <c r="N3514" s="56" t="str">
        <f t="shared" si="163"/>
        <v/>
      </c>
      <c r="O3514" s="53" t="str">
        <f>IF($B3514&lt;&gt;"",IF(ISNUMBER(_xlfn.XMATCH($B3514,Language!$A$6:$E$6)),0,IF(ISNUMBER(_xlfn.XMATCH($B3514,Language!$A$29:$E$29)),'Lista de Prestatarios'!$B$3,VLOOKUP(B3514,'Lista de Prestatarios'!$A$2:$B$500,2,FALSE))),"")</f>
        <v/>
      </c>
      <c r="P3514" s="58" t="str">
        <f>IF(B3514&lt;&gt;"",IF(OR(D3514&gt;0,G3514&gt;0),COUNTIF($B$2:B3514,B3514),COUNTIFS($B$2:B3514,B3514,$E$2:E3514,"&gt;0")),"")</f>
        <v/>
      </c>
    </row>
    <row r="3515" spans="1:16" x14ac:dyDescent="0.35">
      <c r="A3515" s="51" t="str">
        <f t="shared" si="162"/>
        <v/>
      </c>
      <c r="B3515" s="99"/>
      <c r="C3515" s="4"/>
      <c r="D3515" s="14"/>
      <c r="E3515" s="14"/>
      <c r="F3515" s="14"/>
      <c r="G3515" s="82"/>
      <c r="H3515" s="107" t="str">
        <f>IF(B3515&lt;&gt;"",IF(OR(O3515=0,O3515=999),"",SUMIFS($E$2:E3515,$A$2:A3515,A3515)-SUMIFS($F$2:F3515,$A$2:A3515,A3515)),"")</f>
        <v/>
      </c>
      <c r="I3515" s="109" t="str">
        <f t="shared" si="164"/>
        <v/>
      </c>
      <c r="J3515" s="113"/>
      <c r="K3515" s="90"/>
      <c r="L3515" s="73"/>
      <c r="M3515" s="69" t="str">
        <f>IF(C3515&lt;&gt;"",DailyLog!$S$3,"")</f>
        <v/>
      </c>
      <c r="N3515" s="56" t="str">
        <f t="shared" si="163"/>
        <v/>
      </c>
      <c r="O3515" s="53" t="str">
        <f>IF($B3515&lt;&gt;"",IF(ISNUMBER(_xlfn.XMATCH($B3515,Language!$A$6:$E$6)),0,IF(ISNUMBER(_xlfn.XMATCH($B3515,Language!$A$29:$E$29)),'Lista de Prestatarios'!$B$3,VLOOKUP(B3515,'Lista de Prestatarios'!$A$2:$B$500,2,FALSE))),"")</f>
        <v/>
      </c>
      <c r="P3515" s="58" t="str">
        <f>IF(B3515&lt;&gt;"",IF(OR(D3515&gt;0,G3515&gt;0),COUNTIF($B$2:B3515,B3515),COUNTIFS($B$2:B3515,B3515,$E$2:E3515,"&gt;0")),"")</f>
        <v/>
      </c>
    </row>
    <row r="3516" spans="1:16" x14ac:dyDescent="0.35">
      <c r="A3516" s="51" t="str">
        <f t="shared" si="162"/>
        <v/>
      </c>
      <c r="B3516" s="99"/>
      <c r="C3516" s="4"/>
      <c r="D3516" s="14"/>
      <c r="E3516" s="14"/>
      <c r="F3516" s="14"/>
      <c r="G3516" s="82"/>
      <c r="H3516" s="107" t="str">
        <f>IF(B3516&lt;&gt;"",IF(OR(O3516=0,O3516=999),"",SUMIFS($E$2:E3516,$A$2:A3516,A3516)-SUMIFS($F$2:F3516,$A$2:A3516,A3516)),"")</f>
        <v/>
      </c>
      <c r="I3516" s="109" t="str">
        <f t="shared" si="164"/>
        <v/>
      </c>
      <c r="J3516" s="113"/>
      <c r="K3516" s="90"/>
      <c r="L3516" s="73"/>
      <c r="M3516" s="69" t="str">
        <f>IF(C3516&lt;&gt;"",DailyLog!$S$3,"")</f>
        <v/>
      </c>
      <c r="N3516" s="56" t="str">
        <f t="shared" si="163"/>
        <v/>
      </c>
      <c r="O3516" s="53" t="str">
        <f>IF($B3516&lt;&gt;"",IF(ISNUMBER(_xlfn.XMATCH($B3516,Language!$A$6:$E$6)),0,IF(ISNUMBER(_xlfn.XMATCH($B3516,Language!$A$29:$E$29)),'Lista de Prestatarios'!$B$3,VLOOKUP(B3516,'Lista de Prestatarios'!$A$2:$B$500,2,FALSE))),"")</f>
        <v/>
      </c>
      <c r="P3516" s="58" t="str">
        <f>IF(B3516&lt;&gt;"",IF(OR(D3516&gt;0,G3516&gt;0),COUNTIF($B$2:B3516,B3516),COUNTIFS($B$2:B3516,B3516,$E$2:E3516,"&gt;0")),"")</f>
        <v/>
      </c>
    </row>
    <row r="3517" spans="1:16" x14ac:dyDescent="0.35">
      <c r="A3517" s="51" t="str">
        <f t="shared" si="162"/>
        <v/>
      </c>
      <c r="B3517" s="99"/>
      <c r="C3517" s="4"/>
      <c r="D3517" s="14"/>
      <c r="E3517" s="14"/>
      <c r="F3517" s="14"/>
      <c r="G3517" s="82"/>
      <c r="H3517" s="107" t="str">
        <f>IF(B3517&lt;&gt;"",IF(OR(O3517=0,O3517=999),"",SUMIFS($E$2:E3517,$A$2:A3517,A3517)-SUMIFS($F$2:F3517,$A$2:A3517,A3517)),"")</f>
        <v/>
      </c>
      <c r="I3517" s="109" t="str">
        <f t="shared" si="164"/>
        <v/>
      </c>
      <c r="J3517" s="113"/>
      <c r="K3517" s="90"/>
      <c r="L3517" s="73"/>
      <c r="M3517" s="69" t="str">
        <f>IF(C3517&lt;&gt;"",DailyLog!$S$3,"")</f>
        <v/>
      </c>
      <c r="N3517" s="56" t="str">
        <f t="shared" si="163"/>
        <v/>
      </c>
      <c r="O3517" s="53" t="str">
        <f>IF($B3517&lt;&gt;"",IF(ISNUMBER(_xlfn.XMATCH($B3517,Language!$A$6:$E$6)),0,IF(ISNUMBER(_xlfn.XMATCH($B3517,Language!$A$29:$E$29)),'Lista de Prestatarios'!$B$3,VLOOKUP(B3517,'Lista de Prestatarios'!$A$2:$B$500,2,FALSE))),"")</f>
        <v/>
      </c>
      <c r="P3517" s="58" t="str">
        <f>IF(B3517&lt;&gt;"",IF(OR(D3517&gt;0,G3517&gt;0),COUNTIF($B$2:B3517,B3517),COUNTIFS($B$2:B3517,B3517,$E$2:E3517,"&gt;0")),"")</f>
        <v/>
      </c>
    </row>
    <row r="3518" spans="1:16" x14ac:dyDescent="0.35">
      <c r="A3518" s="51" t="str">
        <f t="shared" si="162"/>
        <v/>
      </c>
      <c r="B3518" s="99"/>
      <c r="C3518" s="4"/>
      <c r="D3518" s="14"/>
      <c r="E3518" s="14"/>
      <c r="F3518" s="14"/>
      <c r="G3518" s="82"/>
      <c r="H3518" s="107" t="str">
        <f>IF(B3518&lt;&gt;"",IF(OR(O3518=0,O3518=999),"",SUMIFS($E$2:E3518,$A$2:A3518,A3518)-SUMIFS($F$2:F3518,$A$2:A3518,A3518)),"")</f>
        <v/>
      </c>
      <c r="I3518" s="109" t="str">
        <f t="shared" si="164"/>
        <v/>
      </c>
      <c r="J3518" s="113"/>
      <c r="K3518" s="90"/>
      <c r="L3518" s="73"/>
      <c r="M3518" s="69" t="str">
        <f>IF(C3518&lt;&gt;"",DailyLog!$S$3,"")</f>
        <v/>
      </c>
      <c r="N3518" s="56" t="str">
        <f t="shared" si="163"/>
        <v/>
      </c>
      <c r="O3518" s="53" t="str">
        <f>IF($B3518&lt;&gt;"",IF(ISNUMBER(_xlfn.XMATCH($B3518,Language!$A$6:$E$6)),0,IF(ISNUMBER(_xlfn.XMATCH($B3518,Language!$A$29:$E$29)),'Lista de Prestatarios'!$B$3,VLOOKUP(B3518,'Lista de Prestatarios'!$A$2:$B$500,2,FALSE))),"")</f>
        <v/>
      </c>
      <c r="P3518" s="58" t="str">
        <f>IF(B3518&lt;&gt;"",IF(OR(D3518&gt;0,G3518&gt;0),COUNTIF($B$2:B3518,B3518),COUNTIFS($B$2:B3518,B3518,$E$2:E3518,"&gt;0")),"")</f>
        <v/>
      </c>
    </row>
    <row r="3519" spans="1:16" x14ac:dyDescent="0.35">
      <c r="A3519" s="51" t="str">
        <f t="shared" si="162"/>
        <v/>
      </c>
      <c r="B3519" s="99"/>
      <c r="C3519" s="4"/>
      <c r="D3519" s="14"/>
      <c r="E3519" s="14"/>
      <c r="F3519" s="14"/>
      <c r="G3519" s="82"/>
      <c r="H3519" s="107" t="str">
        <f>IF(B3519&lt;&gt;"",IF(OR(O3519=0,O3519=999),"",SUMIFS($E$2:E3519,$A$2:A3519,A3519)-SUMIFS($F$2:F3519,$A$2:A3519,A3519)),"")</f>
        <v/>
      </c>
      <c r="I3519" s="109" t="str">
        <f t="shared" si="164"/>
        <v/>
      </c>
      <c r="J3519" s="113"/>
      <c r="K3519" s="90"/>
      <c r="L3519" s="73"/>
      <c r="M3519" s="69" t="str">
        <f>IF(C3519&lt;&gt;"",DailyLog!$S$3,"")</f>
        <v/>
      </c>
      <c r="N3519" s="56" t="str">
        <f t="shared" si="163"/>
        <v/>
      </c>
      <c r="O3519" s="53" t="str">
        <f>IF($B3519&lt;&gt;"",IF(ISNUMBER(_xlfn.XMATCH($B3519,Language!$A$6:$E$6)),0,IF(ISNUMBER(_xlfn.XMATCH($B3519,Language!$A$29:$E$29)),'Lista de Prestatarios'!$B$3,VLOOKUP(B3519,'Lista de Prestatarios'!$A$2:$B$500,2,FALSE))),"")</f>
        <v/>
      </c>
      <c r="P3519" s="58" t="str">
        <f>IF(B3519&lt;&gt;"",IF(OR(D3519&gt;0,G3519&gt;0),COUNTIF($B$2:B3519,B3519),COUNTIFS($B$2:B3519,B3519,$E$2:E3519,"&gt;0")),"")</f>
        <v/>
      </c>
    </row>
    <row r="3520" spans="1:16" x14ac:dyDescent="0.35">
      <c r="A3520" s="51" t="str">
        <f t="shared" si="162"/>
        <v/>
      </c>
      <c r="B3520" s="99"/>
      <c r="C3520" s="4"/>
      <c r="D3520" s="14"/>
      <c r="E3520" s="14"/>
      <c r="F3520" s="14"/>
      <c r="G3520" s="82"/>
      <c r="H3520" s="107" t="str">
        <f>IF(B3520&lt;&gt;"",IF(OR(O3520=0,O3520=999),"",SUMIFS($E$2:E3520,$A$2:A3520,A3520)-SUMIFS($F$2:F3520,$A$2:A3520,A3520)),"")</f>
        <v/>
      </c>
      <c r="I3520" s="109" t="str">
        <f t="shared" si="164"/>
        <v/>
      </c>
      <c r="J3520" s="113"/>
      <c r="K3520" s="90"/>
      <c r="L3520" s="73"/>
      <c r="M3520" s="69" t="str">
        <f>IF(C3520&lt;&gt;"",DailyLog!$S$3,"")</f>
        <v/>
      </c>
      <c r="N3520" s="56" t="str">
        <f t="shared" si="163"/>
        <v/>
      </c>
      <c r="O3520" s="53" t="str">
        <f>IF($B3520&lt;&gt;"",IF(ISNUMBER(_xlfn.XMATCH($B3520,Language!$A$6:$E$6)),0,IF(ISNUMBER(_xlfn.XMATCH($B3520,Language!$A$29:$E$29)),'Lista de Prestatarios'!$B$3,VLOOKUP(B3520,'Lista de Prestatarios'!$A$2:$B$500,2,FALSE))),"")</f>
        <v/>
      </c>
      <c r="P3520" s="58" t="str">
        <f>IF(B3520&lt;&gt;"",IF(OR(D3520&gt;0,G3520&gt;0),COUNTIF($B$2:B3520,B3520),COUNTIFS($B$2:B3520,B3520,$E$2:E3520,"&gt;0")),"")</f>
        <v/>
      </c>
    </row>
    <row r="3521" spans="1:16" x14ac:dyDescent="0.35">
      <c r="A3521" s="51" t="str">
        <f t="shared" si="162"/>
        <v/>
      </c>
      <c r="B3521" s="99"/>
      <c r="C3521" s="4"/>
      <c r="D3521" s="14"/>
      <c r="E3521" s="14"/>
      <c r="F3521" s="14"/>
      <c r="G3521" s="82"/>
      <c r="H3521" s="107" t="str">
        <f>IF(B3521&lt;&gt;"",IF(OR(O3521=0,O3521=999),"",SUMIFS($E$2:E3521,$A$2:A3521,A3521)-SUMIFS($F$2:F3521,$A$2:A3521,A3521)),"")</f>
        <v/>
      </c>
      <c r="I3521" s="109" t="str">
        <f t="shared" si="164"/>
        <v/>
      </c>
      <c r="J3521" s="113"/>
      <c r="K3521" s="90"/>
      <c r="L3521" s="73"/>
      <c r="M3521" s="69" t="str">
        <f>IF(C3521&lt;&gt;"",DailyLog!$S$3,"")</f>
        <v/>
      </c>
      <c r="N3521" s="56" t="str">
        <f t="shared" si="163"/>
        <v/>
      </c>
      <c r="O3521" s="53" t="str">
        <f>IF($B3521&lt;&gt;"",IF(ISNUMBER(_xlfn.XMATCH($B3521,Language!$A$6:$E$6)),0,IF(ISNUMBER(_xlfn.XMATCH($B3521,Language!$A$29:$E$29)),'Lista de Prestatarios'!$B$3,VLOOKUP(B3521,'Lista de Prestatarios'!$A$2:$B$500,2,FALSE))),"")</f>
        <v/>
      </c>
      <c r="P3521" s="58" t="str">
        <f>IF(B3521&lt;&gt;"",IF(OR(D3521&gt;0,G3521&gt;0),COUNTIF($B$2:B3521,B3521),COUNTIFS($B$2:B3521,B3521,$E$2:E3521,"&gt;0")),"")</f>
        <v/>
      </c>
    </row>
    <row r="3522" spans="1:16" x14ac:dyDescent="0.35">
      <c r="A3522" s="51" t="str">
        <f t="shared" ref="A3522:A3585" si="165">IF(B3522&lt;&gt;"",O3522&amp;"."&amp;P3522,"")</f>
        <v/>
      </c>
      <c r="B3522" s="99"/>
      <c r="C3522" s="4"/>
      <c r="D3522" s="14"/>
      <c r="E3522" s="14"/>
      <c r="F3522" s="14"/>
      <c r="G3522" s="82"/>
      <c r="H3522" s="107" t="str">
        <f>IF(B3522&lt;&gt;"",IF(OR(O3522=0,O3522=999),"",SUMIFS($E$2:E3522,$A$2:A3522,A3522)-SUMIFS($F$2:F3522,$A$2:A3522,A3522)),"")</f>
        <v/>
      </c>
      <c r="I3522" s="109" t="str">
        <f t="shared" si="164"/>
        <v/>
      </c>
      <c r="J3522" s="113"/>
      <c r="K3522" s="90"/>
      <c r="L3522" s="73"/>
      <c r="M3522" s="69" t="str">
        <f>IF(C3522&lt;&gt;"",DailyLog!$S$3,"")</f>
        <v/>
      </c>
      <c r="N3522" s="56" t="str">
        <f t="shared" ref="N3522:N3585" si="166">IF(B3522&lt;&gt;"",COUNT(D3522:G3522),"")</f>
        <v/>
      </c>
      <c r="O3522" s="53" t="str">
        <f>IF($B3522&lt;&gt;"",IF(ISNUMBER(_xlfn.XMATCH($B3522,Language!$A$6:$E$6)),0,IF(ISNUMBER(_xlfn.XMATCH($B3522,Language!$A$29:$E$29)),'Lista de Prestatarios'!$B$3,VLOOKUP(B3522,'Lista de Prestatarios'!$A$2:$B$500,2,FALSE))),"")</f>
        <v/>
      </c>
      <c r="P3522" s="58" t="str">
        <f>IF(B3522&lt;&gt;"",IF(OR(D3522&gt;0,G3522&gt;0),COUNTIF($B$2:B3522,B3522),COUNTIFS($B$2:B3522,B3522,$E$2:E3522,"&gt;0")),"")</f>
        <v/>
      </c>
    </row>
    <row r="3523" spans="1:16" x14ac:dyDescent="0.35">
      <c r="A3523" s="51" t="str">
        <f t="shared" si="165"/>
        <v/>
      </c>
      <c r="B3523" s="99"/>
      <c r="C3523" s="4"/>
      <c r="D3523" s="14"/>
      <c r="E3523" s="14"/>
      <c r="F3523" s="14"/>
      <c r="G3523" s="82"/>
      <c r="H3523" s="107" t="str">
        <f>IF(B3523&lt;&gt;"",IF(OR(O3523=0,O3523=999),"",SUMIFS($E$2:E3523,$A$2:A3523,A3523)-SUMIFS($F$2:F3523,$A$2:A3523,A3523)),"")</f>
        <v/>
      </c>
      <c r="I3523" s="109" t="str">
        <f t="shared" si="164"/>
        <v/>
      </c>
      <c r="J3523" s="113"/>
      <c r="K3523" s="90"/>
      <c r="L3523" s="73"/>
      <c r="M3523" s="69" t="str">
        <f>IF(C3523&lt;&gt;"",DailyLog!$S$3,"")</f>
        <v/>
      </c>
      <c r="N3523" s="56" t="str">
        <f t="shared" si="166"/>
        <v/>
      </c>
      <c r="O3523" s="53" t="str">
        <f>IF($B3523&lt;&gt;"",IF(ISNUMBER(_xlfn.XMATCH($B3523,Language!$A$6:$E$6)),0,IF(ISNUMBER(_xlfn.XMATCH($B3523,Language!$A$29:$E$29)),'Lista de Prestatarios'!$B$3,VLOOKUP(B3523,'Lista de Prestatarios'!$A$2:$B$500,2,FALSE))),"")</f>
        <v/>
      </c>
      <c r="P3523" s="58" t="str">
        <f>IF(B3523&lt;&gt;"",IF(OR(D3523&gt;0,G3523&gt;0),COUNTIF($B$2:B3523,B3523),COUNTIFS($B$2:B3523,B3523,$E$2:E3523,"&gt;0")),"")</f>
        <v/>
      </c>
    </row>
    <row r="3524" spans="1:16" x14ac:dyDescent="0.35">
      <c r="A3524" s="51" t="str">
        <f t="shared" si="165"/>
        <v/>
      </c>
      <c r="B3524" s="99"/>
      <c r="C3524" s="4"/>
      <c r="D3524" s="14"/>
      <c r="E3524" s="14"/>
      <c r="F3524" s="14"/>
      <c r="G3524" s="82"/>
      <c r="H3524" s="107" t="str">
        <f>IF(B3524&lt;&gt;"",IF(OR(O3524=0,O3524=999),"",SUMIFS($E$2:E3524,$A$2:A3524,A3524)-SUMIFS($F$2:F3524,$A$2:A3524,A3524)),"")</f>
        <v/>
      </c>
      <c r="I3524" s="109" t="str">
        <f t="shared" ref="I3524:I3587" si="167">IF(B3524&lt;&gt;"",I3523+D3524-E3524+F3524-G3524,"")</f>
        <v/>
      </c>
      <c r="J3524" s="113"/>
      <c r="K3524" s="90"/>
      <c r="L3524" s="73"/>
      <c r="M3524" s="69" t="str">
        <f>IF(C3524&lt;&gt;"",DailyLog!$S$3,"")</f>
        <v/>
      </c>
      <c r="N3524" s="56" t="str">
        <f t="shared" si="166"/>
        <v/>
      </c>
      <c r="O3524" s="53" t="str">
        <f>IF($B3524&lt;&gt;"",IF(ISNUMBER(_xlfn.XMATCH($B3524,Language!$A$6:$E$6)),0,IF(ISNUMBER(_xlfn.XMATCH($B3524,Language!$A$29:$E$29)),'Lista de Prestatarios'!$B$3,VLOOKUP(B3524,'Lista de Prestatarios'!$A$2:$B$500,2,FALSE))),"")</f>
        <v/>
      </c>
      <c r="P3524" s="58" t="str">
        <f>IF(B3524&lt;&gt;"",IF(OR(D3524&gt;0,G3524&gt;0),COUNTIF($B$2:B3524,B3524),COUNTIFS($B$2:B3524,B3524,$E$2:E3524,"&gt;0")),"")</f>
        <v/>
      </c>
    </row>
    <row r="3525" spans="1:16" x14ac:dyDescent="0.35">
      <c r="A3525" s="51" t="str">
        <f t="shared" si="165"/>
        <v/>
      </c>
      <c r="B3525" s="99"/>
      <c r="C3525" s="4"/>
      <c r="D3525" s="14"/>
      <c r="E3525" s="14"/>
      <c r="F3525" s="14"/>
      <c r="G3525" s="82"/>
      <c r="H3525" s="107" t="str">
        <f>IF(B3525&lt;&gt;"",IF(OR(O3525=0,O3525=999),"",SUMIFS($E$2:E3525,$A$2:A3525,A3525)-SUMIFS($F$2:F3525,$A$2:A3525,A3525)),"")</f>
        <v/>
      </c>
      <c r="I3525" s="109" t="str">
        <f t="shared" si="167"/>
        <v/>
      </c>
      <c r="J3525" s="113"/>
      <c r="K3525" s="90"/>
      <c r="L3525" s="73"/>
      <c r="M3525" s="69" t="str">
        <f>IF(C3525&lt;&gt;"",DailyLog!$S$3,"")</f>
        <v/>
      </c>
      <c r="N3525" s="56" t="str">
        <f t="shared" si="166"/>
        <v/>
      </c>
      <c r="O3525" s="53" t="str">
        <f>IF($B3525&lt;&gt;"",IF(ISNUMBER(_xlfn.XMATCH($B3525,Language!$A$6:$E$6)),0,IF(ISNUMBER(_xlfn.XMATCH($B3525,Language!$A$29:$E$29)),'Lista de Prestatarios'!$B$3,VLOOKUP(B3525,'Lista de Prestatarios'!$A$2:$B$500,2,FALSE))),"")</f>
        <v/>
      </c>
      <c r="P3525" s="58" t="str">
        <f>IF(B3525&lt;&gt;"",IF(OR(D3525&gt;0,G3525&gt;0),COUNTIF($B$2:B3525,B3525),COUNTIFS($B$2:B3525,B3525,$E$2:E3525,"&gt;0")),"")</f>
        <v/>
      </c>
    </row>
    <row r="3526" spans="1:16" x14ac:dyDescent="0.35">
      <c r="A3526" s="51" t="str">
        <f t="shared" si="165"/>
        <v/>
      </c>
      <c r="B3526" s="99"/>
      <c r="C3526" s="4"/>
      <c r="D3526" s="14"/>
      <c r="E3526" s="14"/>
      <c r="F3526" s="14"/>
      <c r="G3526" s="82"/>
      <c r="H3526" s="107" t="str">
        <f>IF(B3526&lt;&gt;"",IF(OR(O3526=0,O3526=999),"",SUMIFS($E$2:E3526,$A$2:A3526,A3526)-SUMIFS($F$2:F3526,$A$2:A3526,A3526)),"")</f>
        <v/>
      </c>
      <c r="I3526" s="109" t="str">
        <f t="shared" si="167"/>
        <v/>
      </c>
      <c r="J3526" s="113"/>
      <c r="K3526" s="90"/>
      <c r="L3526" s="73"/>
      <c r="M3526" s="69" t="str">
        <f>IF(C3526&lt;&gt;"",DailyLog!$S$3,"")</f>
        <v/>
      </c>
      <c r="N3526" s="56" t="str">
        <f t="shared" si="166"/>
        <v/>
      </c>
      <c r="O3526" s="53" t="str">
        <f>IF($B3526&lt;&gt;"",IF(ISNUMBER(_xlfn.XMATCH($B3526,Language!$A$6:$E$6)),0,IF(ISNUMBER(_xlfn.XMATCH($B3526,Language!$A$29:$E$29)),'Lista de Prestatarios'!$B$3,VLOOKUP(B3526,'Lista de Prestatarios'!$A$2:$B$500,2,FALSE))),"")</f>
        <v/>
      </c>
      <c r="P3526" s="58" t="str">
        <f>IF(B3526&lt;&gt;"",IF(OR(D3526&gt;0,G3526&gt;0),COUNTIF($B$2:B3526,B3526),COUNTIFS($B$2:B3526,B3526,$E$2:E3526,"&gt;0")),"")</f>
        <v/>
      </c>
    </row>
    <row r="3527" spans="1:16" x14ac:dyDescent="0.35">
      <c r="A3527" s="51" t="str">
        <f t="shared" si="165"/>
        <v/>
      </c>
      <c r="B3527" s="99"/>
      <c r="C3527" s="4"/>
      <c r="D3527" s="14"/>
      <c r="E3527" s="14"/>
      <c r="F3527" s="14"/>
      <c r="G3527" s="82"/>
      <c r="H3527" s="107" t="str">
        <f>IF(B3527&lt;&gt;"",IF(OR(O3527=0,O3527=999),"",SUMIFS($E$2:E3527,$A$2:A3527,A3527)-SUMIFS($F$2:F3527,$A$2:A3527,A3527)),"")</f>
        <v/>
      </c>
      <c r="I3527" s="109" t="str">
        <f t="shared" si="167"/>
        <v/>
      </c>
      <c r="J3527" s="113"/>
      <c r="K3527" s="90"/>
      <c r="L3527" s="73"/>
      <c r="M3527" s="69" t="str">
        <f>IF(C3527&lt;&gt;"",DailyLog!$S$3,"")</f>
        <v/>
      </c>
      <c r="N3527" s="56" t="str">
        <f t="shared" si="166"/>
        <v/>
      </c>
      <c r="O3527" s="53" t="str">
        <f>IF($B3527&lt;&gt;"",IF(ISNUMBER(_xlfn.XMATCH($B3527,Language!$A$6:$E$6)),0,IF(ISNUMBER(_xlfn.XMATCH($B3527,Language!$A$29:$E$29)),'Lista de Prestatarios'!$B$3,VLOOKUP(B3527,'Lista de Prestatarios'!$A$2:$B$500,2,FALSE))),"")</f>
        <v/>
      </c>
      <c r="P3527" s="58" t="str">
        <f>IF(B3527&lt;&gt;"",IF(OR(D3527&gt;0,G3527&gt;0),COUNTIF($B$2:B3527,B3527),COUNTIFS($B$2:B3527,B3527,$E$2:E3527,"&gt;0")),"")</f>
        <v/>
      </c>
    </row>
    <row r="3528" spans="1:16" x14ac:dyDescent="0.35">
      <c r="A3528" s="51" t="str">
        <f t="shared" si="165"/>
        <v/>
      </c>
      <c r="B3528" s="99"/>
      <c r="C3528" s="4"/>
      <c r="D3528" s="14"/>
      <c r="E3528" s="14"/>
      <c r="F3528" s="14"/>
      <c r="G3528" s="82"/>
      <c r="H3528" s="107" t="str">
        <f>IF(B3528&lt;&gt;"",IF(OR(O3528=0,O3528=999),"",SUMIFS($E$2:E3528,$A$2:A3528,A3528)-SUMIFS($F$2:F3528,$A$2:A3528,A3528)),"")</f>
        <v/>
      </c>
      <c r="I3528" s="109" t="str">
        <f t="shared" si="167"/>
        <v/>
      </c>
      <c r="J3528" s="113"/>
      <c r="K3528" s="90"/>
      <c r="L3528" s="73"/>
      <c r="M3528" s="69" t="str">
        <f>IF(C3528&lt;&gt;"",DailyLog!$S$3,"")</f>
        <v/>
      </c>
      <c r="N3528" s="56" t="str">
        <f t="shared" si="166"/>
        <v/>
      </c>
      <c r="O3528" s="53" t="str">
        <f>IF($B3528&lt;&gt;"",IF(ISNUMBER(_xlfn.XMATCH($B3528,Language!$A$6:$E$6)),0,IF(ISNUMBER(_xlfn.XMATCH($B3528,Language!$A$29:$E$29)),'Lista de Prestatarios'!$B$3,VLOOKUP(B3528,'Lista de Prestatarios'!$A$2:$B$500,2,FALSE))),"")</f>
        <v/>
      </c>
      <c r="P3528" s="58" t="str">
        <f>IF(B3528&lt;&gt;"",IF(OR(D3528&gt;0,G3528&gt;0),COUNTIF($B$2:B3528,B3528),COUNTIFS($B$2:B3528,B3528,$E$2:E3528,"&gt;0")),"")</f>
        <v/>
      </c>
    </row>
    <row r="3529" spans="1:16" x14ac:dyDescent="0.35">
      <c r="A3529" s="51" t="str">
        <f t="shared" si="165"/>
        <v/>
      </c>
      <c r="B3529" s="99"/>
      <c r="C3529" s="4"/>
      <c r="D3529" s="14"/>
      <c r="E3529" s="14"/>
      <c r="F3529" s="14"/>
      <c r="G3529" s="82"/>
      <c r="H3529" s="107" t="str">
        <f>IF(B3529&lt;&gt;"",IF(OR(O3529=0,O3529=999),"",SUMIFS($E$2:E3529,$A$2:A3529,A3529)-SUMIFS($F$2:F3529,$A$2:A3529,A3529)),"")</f>
        <v/>
      </c>
      <c r="I3529" s="109" t="str">
        <f t="shared" si="167"/>
        <v/>
      </c>
      <c r="J3529" s="113"/>
      <c r="K3529" s="90"/>
      <c r="L3529" s="73"/>
      <c r="M3529" s="69" t="str">
        <f>IF(C3529&lt;&gt;"",DailyLog!$S$3,"")</f>
        <v/>
      </c>
      <c r="N3529" s="56" t="str">
        <f t="shared" si="166"/>
        <v/>
      </c>
      <c r="O3529" s="53" t="str">
        <f>IF($B3529&lt;&gt;"",IF(ISNUMBER(_xlfn.XMATCH($B3529,Language!$A$6:$E$6)),0,IF(ISNUMBER(_xlfn.XMATCH($B3529,Language!$A$29:$E$29)),'Lista de Prestatarios'!$B$3,VLOOKUP(B3529,'Lista de Prestatarios'!$A$2:$B$500,2,FALSE))),"")</f>
        <v/>
      </c>
      <c r="P3529" s="58" t="str">
        <f>IF(B3529&lt;&gt;"",IF(OR(D3529&gt;0,G3529&gt;0),COUNTIF($B$2:B3529,B3529),COUNTIFS($B$2:B3529,B3529,$E$2:E3529,"&gt;0")),"")</f>
        <v/>
      </c>
    </row>
    <row r="3530" spans="1:16" x14ac:dyDescent="0.35">
      <c r="A3530" s="51" t="str">
        <f t="shared" si="165"/>
        <v/>
      </c>
      <c r="B3530" s="99"/>
      <c r="C3530" s="4"/>
      <c r="D3530" s="14"/>
      <c r="E3530" s="14"/>
      <c r="F3530" s="14"/>
      <c r="G3530" s="82"/>
      <c r="H3530" s="107" t="str">
        <f>IF(B3530&lt;&gt;"",IF(OR(O3530=0,O3530=999),"",SUMIFS($E$2:E3530,$A$2:A3530,A3530)-SUMIFS($F$2:F3530,$A$2:A3530,A3530)),"")</f>
        <v/>
      </c>
      <c r="I3530" s="109" t="str">
        <f t="shared" si="167"/>
        <v/>
      </c>
      <c r="J3530" s="113"/>
      <c r="K3530" s="90"/>
      <c r="L3530" s="73"/>
      <c r="M3530" s="69" t="str">
        <f>IF(C3530&lt;&gt;"",DailyLog!$S$3,"")</f>
        <v/>
      </c>
      <c r="N3530" s="56" t="str">
        <f t="shared" si="166"/>
        <v/>
      </c>
      <c r="O3530" s="53" t="str">
        <f>IF($B3530&lt;&gt;"",IF(ISNUMBER(_xlfn.XMATCH($B3530,Language!$A$6:$E$6)),0,IF(ISNUMBER(_xlfn.XMATCH($B3530,Language!$A$29:$E$29)),'Lista de Prestatarios'!$B$3,VLOOKUP(B3530,'Lista de Prestatarios'!$A$2:$B$500,2,FALSE))),"")</f>
        <v/>
      </c>
      <c r="P3530" s="58" t="str">
        <f>IF(B3530&lt;&gt;"",IF(OR(D3530&gt;0,G3530&gt;0),COUNTIF($B$2:B3530,B3530),COUNTIFS($B$2:B3530,B3530,$E$2:E3530,"&gt;0")),"")</f>
        <v/>
      </c>
    </row>
    <row r="3531" spans="1:16" x14ac:dyDescent="0.35">
      <c r="A3531" s="51" t="str">
        <f t="shared" si="165"/>
        <v/>
      </c>
      <c r="B3531" s="99"/>
      <c r="C3531" s="4"/>
      <c r="D3531" s="14"/>
      <c r="E3531" s="14"/>
      <c r="F3531" s="14"/>
      <c r="G3531" s="82"/>
      <c r="H3531" s="107" t="str">
        <f>IF(B3531&lt;&gt;"",IF(OR(O3531=0,O3531=999),"",SUMIFS($E$2:E3531,$A$2:A3531,A3531)-SUMIFS($F$2:F3531,$A$2:A3531,A3531)),"")</f>
        <v/>
      </c>
      <c r="I3531" s="109" t="str">
        <f t="shared" si="167"/>
        <v/>
      </c>
      <c r="J3531" s="113"/>
      <c r="K3531" s="90"/>
      <c r="L3531" s="73"/>
      <c r="M3531" s="69" t="str">
        <f>IF(C3531&lt;&gt;"",DailyLog!$S$3,"")</f>
        <v/>
      </c>
      <c r="N3531" s="56" t="str">
        <f t="shared" si="166"/>
        <v/>
      </c>
      <c r="O3531" s="53" t="str">
        <f>IF($B3531&lt;&gt;"",IF(ISNUMBER(_xlfn.XMATCH($B3531,Language!$A$6:$E$6)),0,IF(ISNUMBER(_xlfn.XMATCH($B3531,Language!$A$29:$E$29)),'Lista de Prestatarios'!$B$3,VLOOKUP(B3531,'Lista de Prestatarios'!$A$2:$B$500,2,FALSE))),"")</f>
        <v/>
      </c>
      <c r="P3531" s="58" t="str">
        <f>IF(B3531&lt;&gt;"",IF(OR(D3531&gt;0,G3531&gt;0),COUNTIF($B$2:B3531,B3531),COUNTIFS($B$2:B3531,B3531,$E$2:E3531,"&gt;0")),"")</f>
        <v/>
      </c>
    </row>
    <row r="3532" spans="1:16" x14ac:dyDescent="0.35">
      <c r="A3532" s="51" t="str">
        <f t="shared" si="165"/>
        <v/>
      </c>
      <c r="B3532" s="99"/>
      <c r="C3532" s="4"/>
      <c r="D3532" s="14"/>
      <c r="E3532" s="14"/>
      <c r="F3532" s="14"/>
      <c r="G3532" s="82"/>
      <c r="H3532" s="107" t="str">
        <f>IF(B3532&lt;&gt;"",IF(OR(O3532=0,O3532=999),"",SUMIFS($E$2:E3532,$A$2:A3532,A3532)-SUMIFS($F$2:F3532,$A$2:A3532,A3532)),"")</f>
        <v/>
      </c>
      <c r="I3532" s="109" t="str">
        <f t="shared" si="167"/>
        <v/>
      </c>
      <c r="J3532" s="113"/>
      <c r="K3532" s="90"/>
      <c r="L3532" s="73"/>
      <c r="M3532" s="69" t="str">
        <f>IF(C3532&lt;&gt;"",DailyLog!$S$3,"")</f>
        <v/>
      </c>
      <c r="N3532" s="56" t="str">
        <f t="shared" si="166"/>
        <v/>
      </c>
      <c r="O3532" s="53" t="str">
        <f>IF($B3532&lt;&gt;"",IF(ISNUMBER(_xlfn.XMATCH($B3532,Language!$A$6:$E$6)),0,IF(ISNUMBER(_xlfn.XMATCH($B3532,Language!$A$29:$E$29)),'Lista de Prestatarios'!$B$3,VLOOKUP(B3532,'Lista de Prestatarios'!$A$2:$B$500,2,FALSE))),"")</f>
        <v/>
      </c>
      <c r="P3532" s="58" t="str">
        <f>IF(B3532&lt;&gt;"",IF(OR(D3532&gt;0,G3532&gt;0),COUNTIF($B$2:B3532,B3532),COUNTIFS($B$2:B3532,B3532,$E$2:E3532,"&gt;0")),"")</f>
        <v/>
      </c>
    </row>
    <row r="3533" spans="1:16" x14ac:dyDescent="0.35">
      <c r="A3533" s="51" t="str">
        <f t="shared" si="165"/>
        <v/>
      </c>
      <c r="B3533" s="99"/>
      <c r="C3533" s="4"/>
      <c r="D3533" s="14"/>
      <c r="E3533" s="14"/>
      <c r="F3533" s="14"/>
      <c r="G3533" s="82"/>
      <c r="H3533" s="107" t="str">
        <f>IF(B3533&lt;&gt;"",IF(OR(O3533=0,O3533=999),"",SUMIFS($E$2:E3533,$A$2:A3533,A3533)-SUMIFS($F$2:F3533,$A$2:A3533,A3533)),"")</f>
        <v/>
      </c>
      <c r="I3533" s="109" t="str">
        <f t="shared" si="167"/>
        <v/>
      </c>
      <c r="J3533" s="113"/>
      <c r="K3533" s="90"/>
      <c r="L3533" s="73"/>
      <c r="M3533" s="69" t="str">
        <f>IF(C3533&lt;&gt;"",DailyLog!$S$3,"")</f>
        <v/>
      </c>
      <c r="N3533" s="56" t="str">
        <f t="shared" si="166"/>
        <v/>
      </c>
      <c r="O3533" s="53" t="str">
        <f>IF($B3533&lt;&gt;"",IF(ISNUMBER(_xlfn.XMATCH($B3533,Language!$A$6:$E$6)),0,IF(ISNUMBER(_xlfn.XMATCH($B3533,Language!$A$29:$E$29)),'Lista de Prestatarios'!$B$3,VLOOKUP(B3533,'Lista de Prestatarios'!$A$2:$B$500,2,FALSE))),"")</f>
        <v/>
      </c>
      <c r="P3533" s="58" t="str">
        <f>IF(B3533&lt;&gt;"",IF(OR(D3533&gt;0,G3533&gt;0),COUNTIF($B$2:B3533,B3533),COUNTIFS($B$2:B3533,B3533,$E$2:E3533,"&gt;0")),"")</f>
        <v/>
      </c>
    </row>
    <row r="3534" spans="1:16" x14ac:dyDescent="0.35">
      <c r="A3534" s="51" t="str">
        <f t="shared" si="165"/>
        <v/>
      </c>
      <c r="B3534" s="99"/>
      <c r="C3534" s="4"/>
      <c r="D3534" s="14"/>
      <c r="E3534" s="14"/>
      <c r="F3534" s="14"/>
      <c r="G3534" s="82"/>
      <c r="H3534" s="107" t="str">
        <f>IF(B3534&lt;&gt;"",IF(OR(O3534=0,O3534=999),"",SUMIFS($E$2:E3534,$A$2:A3534,A3534)-SUMIFS($F$2:F3534,$A$2:A3534,A3534)),"")</f>
        <v/>
      </c>
      <c r="I3534" s="109" t="str">
        <f t="shared" si="167"/>
        <v/>
      </c>
      <c r="J3534" s="113"/>
      <c r="K3534" s="90"/>
      <c r="L3534" s="73"/>
      <c r="M3534" s="69" t="str">
        <f>IF(C3534&lt;&gt;"",DailyLog!$S$3,"")</f>
        <v/>
      </c>
      <c r="N3534" s="56" t="str">
        <f t="shared" si="166"/>
        <v/>
      </c>
      <c r="O3534" s="53" t="str">
        <f>IF($B3534&lt;&gt;"",IF(ISNUMBER(_xlfn.XMATCH($B3534,Language!$A$6:$E$6)),0,IF(ISNUMBER(_xlfn.XMATCH($B3534,Language!$A$29:$E$29)),'Lista de Prestatarios'!$B$3,VLOOKUP(B3534,'Lista de Prestatarios'!$A$2:$B$500,2,FALSE))),"")</f>
        <v/>
      </c>
      <c r="P3534" s="58" t="str">
        <f>IF(B3534&lt;&gt;"",IF(OR(D3534&gt;0,G3534&gt;0),COUNTIF($B$2:B3534,B3534),COUNTIFS($B$2:B3534,B3534,$E$2:E3534,"&gt;0")),"")</f>
        <v/>
      </c>
    </row>
    <row r="3535" spans="1:16" x14ac:dyDescent="0.35">
      <c r="A3535" s="51" t="str">
        <f t="shared" si="165"/>
        <v/>
      </c>
      <c r="B3535" s="99"/>
      <c r="C3535" s="4"/>
      <c r="D3535" s="14"/>
      <c r="E3535" s="14"/>
      <c r="F3535" s="14"/>
      <c r="G3535" s="82"/>
      <c r="H3535" s="107" t="str">
        <f>IF(B3535&lt;&gt;"",IF(OR(O3535=0,O3535=999),"",SUMIFS($E$2:E3535,$A$2:A3535,A3535)-SUMIFS($F$2:F3535,$A$2:A3535,A3535)),"")</f>
        <v/>
      </c>
      <c r="I3535" s="109" t="str">
        <f t="shared" si="167"/>
        <v/>
      </c>
      <c r="J3535" s="113"/>
      <c r="K3535" s="90"/>
      <c r="L3535" s="73"/>
      <c r="M3535" s="69" t="str">
        <f>IF(C3535&lt;&gt;"",DailyLog!$S$3,"")</f>
        <v/>
      </c>
      <c r="N3535" s="56" t="str">
        <f t="shared" si="166"/>
        <v/>
      </c>
      <c r="O3535" s="53" t="str">
        <f>IF($B3535&lt;&gt;"",IF(ISNUMBER(_xlfn.XMATCH($B3535,Language!$A$6:$E$6)),0,IF(ISNUMBER(_xlfn.XMATCH($B3535,Language!$A$29:$E$29)),'Lista de Prestatarios'!$B$3,VLOOKUP(B3535,'Lista de Prestatarios'!$A$2:$B$500,2,FALSE))),"")</f>
        <v/>
      </c>
      <c r="P3535" s="58" t="str">
        <f>IF(B3535&lt;&gt;"",IF(OR(D3535&gt;0,G3535&gt;0),COUNTIF($B$2:B3535,B3535),COUNTIFS($B$2:B3535,B3535,$E$2:E3535,"&gt;0")),"")</f>
        <v/>
      </c>
    </row>
    <row r="3536" spans="1:16" x14ac:dyDescent="0.35">
      <c r="A3536" s="51" t="str">
        <f t="shared" si="165"/>
        <v/>
      </c>
      <c r="B3536" s="99"/>
      <c r="C3536" s="4"/>
      <c r="D3536" s="14"/>
      <c r="E3536" s="14"/>
      <c r="F3536" s="14"/>
      <c r="G3536" s="82"/>
      <c r="H3536" s="107" t="str">
        <f>IF(B3536&lt;&gt;"",IF(OR(O3536=0,O3536=999),"",SUMIFS($E$2:E3536,$A$2:A3536,A3536)-SUMIFS($F$2:F3536,$A$2:A3536,A3536)),"")</f>
        <v/>
      </c>
      <c r="I3536" s="109" t="str">
        <f t="shared" si="167"/>
        <v/>
      </c>
      <c r="J3536" s="113"/>
      <c r="K3536" s="90"/>
      <c r="L3536" s="73"/>
      <c r="M3536" s="69" t="str">
        <f>IF(C3536&lt;&gt;"",DailyLog!$S$3,"")</f>
        <v/>
      </c>
      <c r="N3536" s="56" t="str">
        <f t="shared" si="166"/>
        <v/>
      </c>
      <c r="O3536" s="53" t="str">
        <f>IF($B3536&lt;&gt;"",IF(ISNUMBER(_xlfn.XMATCH($B3536,Language!$A$6:$E$6)),0,IF(ISNUMBER(_xlfn.XMATCH($B3536,Language!$A$29:$E$29)),'Lista de Prestatarios'!$B$3,VLOOKUP(B3536,'Lista de Prestatarios'!$A$2:$B$500,2,FALSE))),"")</f>
        <v/>
      </c>
      <c r="P3536" s="58" t="str">
        <f>IF(B3536&lt;&gt;"",IF(OR(D3536&gt;0,G3536&gt;0),COUNTIF($B$2:B3536,B3536),COUNTIFS($B$2:B3536,B3536,$E$2:E3536,"&gt;0")),"")</f>
        <v/>
      </c>
    </row>
    <row r="3537" spans="1:16" x14ac:dyDescent="0.35">
      <c r="A3537" s="51" t="str">
        <f t="shared" si="165"/>
        <v/>
      </c>
      <c r="B3537" s="99"/>
      <c r="C3537" s="4"/>
      <c r="D3537" s="14"/>
      <c r="E3537" s="14"/>
      <c r="F3537" s="14"/>
      <c r="G3537" s="82"/>
      <c r="H3537" s="107" t="str">
        <f>IF(B3537&lt;&gt;"",IF(OR(O3537=0,O3537=999),"",SUMIFS($E$2:E3537,$A$2:A3537,A3537)-SUMIFS($F$2:F3537,$A$2:A3537,A3537)),"")</f>
        <v/>
      </c>
      <c r="I3537" s="109" t="str">
        <f t="shared" si="167"/>
        <v/>
      </c>
      <c r="J3537" s="113"/>
      <c r="K3537" s="90"/>
      <c r="L3537" s="73"/>
      <c r="M3537" s="69" t="str">
        <f>IF(C3537&lt;&gt;"",DailyLog!$S$3,"")</f>
        <v/>
      </c>
      <c r="N3537" s="56" t="str">
        <f t="shared" si="166"/>
        <v/>
      </c>
      <c r="O3537" s="53" t="str">
        <f>IF($B3537&lt;&gt;"",IF(ISNUMBER(_xlfn.XMATCH($B3537,Language!$A$6:$E$6)),0,IF(ISNUMBER(_xlfn.XMATCH($B3537,Language!$A$29:$E$29)),'Lista de Prestatarios'!$B$3,VLOOKUP(B3537,'Lista de Prestatarios'!$A$2:$B$500,2,FALSE))),"")</f>
        <v/>
      </c>
      <c r="P3537" s="58" t="str">
        <f>IF(B3537&lt;&gt;"",IF(OR(D3537&gt;0,G3537&gt;0),COUNTIF($B$2:B3537,B3537),COUNTIFS($B$2:B3537,B3537,$E$2:E3537,"&gt;0")),"")</f>
        <v/>
      </c>
    </row>
    <row r="3538" spans="1:16" x14ac:dyDescent="0.35">
      <c r="A3538" s="51" t="str">
        <f t="shared" si="165"/>
        <v/>
      </c>
      <c r="B3538" s="99"/>
      <c r="C3538" s="4"/>
      <c r="D3538" s="14"/>
      <c r="E3538" s="14"/>
      <c r="F3538" s="14"/>
      <c r="G3538" s="82"/>
      <c r="H3538" s="107" t="str">
        <f>IF(B3538&lt;&gt;"",IF(OR(O3538=0,O3538=999),"",SUMIFS($E$2:E3538,$A$2:A3538,A3538)-SUMIFS($F$2:F3538,$A$2:A3538,A3538)),"")</f>
        <v/>
      </c>
      <c r="I3538" s="109" t="str">
        <f t="shared" si="167"/>
        <v/>
      </c>
      <c r="J3538" s="113"/>
      <c r="K3538" s="90"/>
      <c r="L3538" s="73"/>
      <c r="M3538" s="69" t="str">
        <f>IF(C3538&lt;&gt;"",DailyLog!$S$3,"")</f>
        <v/>
      </c>
      <c r="N3538" s="56" t="str">
        <f t="shared" si="166"/>
        <v/>
      </c>
      <c r="O3538" s="53" t="str">
        <f>IF($B3538&lt;&gt;"",IF(ISNUMBER(_xlfn.XMATCH($B3538,Language!$A$6:$E$6)),0,IF(ISNUMBER(_xlfn.XMATCH($B3538,Language!$A$29:$E$29)),'Lista de Prestatarios'!$B$3,VLOOKUP(B3538,'Lista de Prestatarios'!$A$2:$B$500,2,FALSE))),"")</f>
        <v/>
      </c>
      <c r="P3538" s="58" t="str">
        <f>IF(B3538&lt;&gt;"",IF(OR(D3538&gt;0,G3538&gt;0),COUNTIF($B$2:B3538,B3538),COUNTIFS($B$2:B3538,B3538,$E$2:E3538,"&gt;0")),"")</f>
        <v/>
      </c>
    </row>
    <row r="3539" spans="1:16" x14ac:dyDescent="0.35">
      <c r="A3539" s="51" t="str">
        <f t="shared" si="165"/>
        <v/>
      </c>
      <c r="B3539" s="99"/>
      <c r="C3539" s="4"/>
      <c r="D3539" s="14"/>
      <c r="E3539" s="14"/>
      <c r="F3539" s="14"/>
      <c r="G3539" s="82"/>
      <c r="H3539" s="107" t="str">
        <f>IF(B3539&lt;&gt;"",IF(OR(O3539=0,O3539=999),"",SUMIFS($E$2:E3539,$A$2:A3539,A3539)-SUMIFS($F$2:F3539,$A$2:A3539,A3539)),"")</f>
        <v/>
      </c>
      <c r="I3539" s="109" t="str">
        <f t="shared" si="167"/>
        <v/>
      </c>
      <c r="J3539" s="113"/>
      <c r="K3539" s="90"/>
      <c r="L3539" s="73"/>
      <c r="M3539" s="69" t="str">
        <f>IF(C3539&lt;&gt;"",DailyLog!$S$3,"")</f>
        <v/>
      </c>
      <c r="N3539" s="56" t="str">
        <f t="shared" si="166"/>
        <v/>
      </c>
      <c r="O3539" s="53" t="str">
        <f>IF($B3539&lt;&gt;"",IF(ISNUMBER(_xlfn.XMATCH($B3539,Language!$A$6:$E$6)),0,IF(ISNUMBER(_xlfn.XMATCH($B3539,Language!$A$29:$E$29)),'Lista de Prestatarios'!$B$3,VLOOKUP(B3539,'Lista de Prestatarios'!$A$2:$B$500,2,FALSE))),"")</f>
        <v/>
      </c>
      <c r="P3539" s="58" t="str">
        <f>IF(B3539&lt;&gt;"",IF(OR(D3539&gt;0,G3539&gt;0),COUNTIF($B$2:B3539,B3539),COUNTIFS($B$2:B3539,B3539,$E$2:E3539,"&gt;0")),"")</f>
        <v/>
      </c>
    </row>
    <row r="3540" spans="1:16" x14ac:dyDescent="0.35">
      <c r="A3540" s="51" t="str">
        <f t="shared" si="165"/>
        <v/>
      </c>
      <c r="B3540" s="99"/>
      <c r="C3540" s="4"/>
      <c r="D3540" s="14"/>
      <c r="E3540" s="14"/>
      <c r="F3540" s="14"/>
      <c r="G3540" s="82"/>
      <c r="H3540" s="107" t="str">
        <f>IF(B3540&lt;&gt;"",IF(OR(O3540=0,O3540=999),"",SUMIFS($E$2:E3540,$A$2:A3540,A3540)-SUMIFS($F$2:F3540,$A$2:A3540,A3540)),"")</f>
        <v/>
      </c>
      <c r="I3540" s="109" t="str">
        <f t="shared" si="167"/>
        <v/>
      </c>
      <c r="J3540" s="113"/>
      <c r="K3540" s="90"/>
      <c r="L3540" s="73"/>
      <c r="M3540" s="69" t="str">
        <f>IF(C3540&lt;&gt;"",DailyLog!$S$3,"")</f>
        <v/>
      </c>
      <c r="N3540" s="56" t="str">
        <f t="shared" si="166"/>
        <v/>
      </c>
      <c r="O3540" s="53" t="str">
        <f>IF($B3540&lt;&gt;"",IF(ISNUMBER(_xlfn.XMATCH($B3540,Language!$A$6:$E$6)),0,IF(ISNUMBER(_xlfn.XMATCH($B3540,Language!$A$29:$E$29)),'Lista de Prestatarios'!$B$3,VLOOKUP(B3540,'Lista de Prestatarios'!$A$2:$B$500,2,FALSE))),"")</f>
        <v/>
      </c>
      <c r="P3540" s="58" t="str">
        <f>IF(B3540&lt;&gt;"",IF(OR(D3540&gt;0,G3540&gt;0),COUNTIF($B$2:B3540,B3540),COUNTIFS($B$2:B3540,B3540,$E$2:E3540,"&gt;0")),"")</f>
        <v/>
      </c>
    </row>
    <row r="3541" spans="1:16" x14ac:dyDescent="0.35">
      <c r="A3541" s="51" t="str">
        <f t="shared" si="165"/>
        <v/>
      </c>
      <c r="B3541" s="99"/>
      <c r="C3541" s="4"/>
      <c r="D3541" s="14"/>
      <c r="E3541" s="14"/>
      <c r="F3541" s="14"/>
      <c r="G3541" s="82"/>
      <c r="H3541" s="107" t="str">
        <f>IF(B3541&lt;&gt;"",IF(OR(O3541=0,O3541=999),"",SUMIFS($E$2:E3541,$A$2:A3541,A3541)-SUMIFS($F$2:F3541,$A$2:A3541,A3541)),"")</f>
        <v/>
      </c>
      <c r="I3541" s="109" t="str">
        <f t="shared" si="167"/>
        <v/>
      </c>
      <c r="J3541" s="113"/>
      <c r="K3541" s="90"/>
      <c r="L3541" s="73"/>
      <c r="M3541" s="69" t="str">
        <f>IF(C3541&lt;&gt;"",DailyLog!$S$3,"")</f>
        <v/>
      </c>
      <c r="N3541" s="56" t="str">
        <f t="shared" si="166"/>
        <v/>
      </c>
      <c r="O3541" s="53" t="str">
        <f>IF($B3541&lt;&gt;"",IF(ISNUMBER(_xlfn.XMATCH($B3541,Language!$A$6:$E$6)),0,IF(ISNUMBER(_xlfn.XMATCH($B3541,Language!$A$29:$E$29)),'Lista de Prestatarios'!$B$3,VLOOKUP(B3541,'Lista de Prestatarios'!$A$2:$B$500,2,FALSE))),"")</f>
        <v/>
      </c>
      <c r="P3541" s="58" t="str">
        <f>IF(B3541&lt;&gt;"",IF(OR(D3541&gt;0,G3541&gt;0),COUNTIF($B$2:B3541,B3541),COUNTIFS($B$2:B3541,B3541,$E$2:E3541,"&gt;0")),"")</f>
        <v/>
      </c>
    </row>
    <row r="3542" spans="1:16" x14ac:dyDescent="0.35">
      <c r="A3542" s="51" t="str">
        <f t="shared" si="165"/>
        <v/>
      </c>
      <c r="B3542" s="99"/>
      <c r="C3542" s="4"/>
      <c r="D3542" s="14"/>
      <c r="E3542" s="14"/>
      <c r="F3542" s="14"/>
      <c r="G3542" s="82"/>
      <c r="H3542" s="107" t="str">
        <f>IF(B3542&lt;&gt;"",IF(OR(O3542=0,O3542=999),"",SUMIFS($E$2:E3542,$A$2:A3542,A3542)-SUMIFS($F$2:F3542,$A$2:A3542,A3542)),"")</f>
        <v/>
      </c>
      <c r="I3542" s="109" t="str">
        <f t="shared" si="167"/>
        <v/>
      </c>
      <c r="J3542" s="113"/>
      <c r="K3542" s="90"/>
      <c r="L3542" s="73"/>
      <c r="M3542" s="69" t="str">
        <f>IF(C3542&lt;&gt;"",DailyLog!$S$3,"")</f>
        <v/>
      </c>
      <c r="N3542" s="56" t="str">
        <f t="shared" si="166"/>
        <v/>
      </c>
      <c r="O3542" s="53" t="str">
        <f>IF($B3542&lt;&gt;"",IF(ISNUMBER(_xlfn.XMATCH($B3542,Language!$A$6:$E$6)),0,IF(ISNUMBER(_xlfn.XMATCH($B3542,Language!$A$29:$E$29)),'Lista de Prestatarios'!$B$3,VLOOKUP(B3542,'Lista de Prestatarios'!$A$2:$B$500,2,FALSE))),"")</f>
        <v/>
      </c>
      <c r="P3542" s="58" t="str">
        <f>IF(B3542&lt;&gt;"",IF(OR(D3542&gt;0,G3542&gt;0),COUNTIF($B$2:B3542,B3542),COUNTIFS($B$2:B3542,B3542,$E$2:E3542,"&gt;0")),"")</f>
        <v/>
      </c>
    </row>
    <row r="3543" spans="1:16" x14ac:dyDescent="0.35">
      <c r="A3543" s="51" t="str">
        <f t="shared" si="165"/>
        <v/>
      </c>
      <c r="B3543" s="99"/>
      <c r="C3543" s="4"/>
      <c r="D3543" s="14"/>
      <c r="E3543" s="14"/>
      <c r="F3543" s="14"/>
      <c r="G3543" s="82"/>
      <c r="H3543" s="107" t="str">
        <f>IF(B3543&lt;&gt;"",IF(OR(O3543=0,O3543=999),"",SUMIFS($E$2:E3543,$A$2:A3543,A3543)-SUMIFS($F$2:F3543,$A$2:A3543,A3543)),"")</f>
        <v/>
      </c>
      <c r="I3543" s="109" t="str">
        <f t="shared" si="167"/>
        <v/>
      </c>
      <c r="J3543" s="113"/>
      <c r="K3543" s="90"/>
      <c r="L3543" s="73"/>
      <c r="M3543" s="69" t="str">
        <f>IF(C3543&lt;&gt;"",DailyLog!$S$3,"")</f>
        <v/>
      </c>
      <c r="N3543" s="56" t="str">
        <f t="shared" si="166"/>
        <v/>
      </c>
      <c r="O3543" s="53" t="str">
        <f>IF($B3543&lt;&gt;"",IF(ISNUMBER(_xlfn.XMATCH($B3543,Language!$A$6:$E$6)),0,IF(ISNUMBER(_xlfn.XMATCH($B3543,Language!$A$29:$E$29)),'Lista de Prestatarios'!$B$3,VLOOKUP(B3543,'Lista de Prestatarios'!$A$2:$B$500,2,FALSE))),"")</f>
        <v/>
      </c>
      <c r="P3543" s="58" t="str">
        <f>IF(B3543&lt;&gt;"",IF(OR(D3543&gt;0,G3543&gt;0),COUNTIF($B$2:B3543,B3543),COUNTIFS($B$2:B3543,B3543,$E$2:E3543,"&gt;0")),"")</f>
        <v/>
      </c>
    </row>
    <row r="3544" spans="1:16" x14ac:dyDescent="0.35">
      <c r="A3544" s="51" t="str">
        <f t="shared" si="165"/>
        <v/>
      </c>
      <c r="B3544" s="99"/>
      <c r="C3544" s="4"/>
      <c r="D3544" s="14"/>
      <c r="E3544" s="14"/>
      <c r="F3544" s="14"/>
      <c r="G3544" s="82"/>
      <c r="H3544" s="107" t="str">
        <f>IF(B3544&lt;&gt;"",IF(OR(O3544=0,O3544=999),"",SUMIFS($E$2:E3544,$A$2:A3544,A3544)-SUMIFS($F$2:F3544,$A$2:A3544,A3544)),"")</f>
        <v/>
      </c>
      <c r="I3544" s="109" t="str">
        <f t="shared" si="167"/>
        <v/>
      </c>
      <c r="J3544" s="113"/>
      <c r="K3544" s="90"/>
      <c r="L3544" s="73"/>
      <c r="M3544" s="69" t="str">
        <f>IF(C3544&lt;&gt;"",DailyLog!$S$3,"")</f>
        <v/>
      </c>
      <c r="N3544" s="56" t="str">
        <f t="shared" si="166"/>
        <v/>
      </c>
      <c r="O3544" s="53" t="str">
        <f>IF($B3544&lt;&gt;"",IF(ISNUMBER(_xlfn.XMATCH($B3544,Language!$A$6:$E$6)),0,IF(ISNUMBER(_xlfn.XMATCH($B3544,Language!$A$29:$E$29)),'Lista de Prestatarios'!$B$3,VLOOKUP(B3544,'Lista de Prestatarios'!$A$2:$B$500,2,FALSE))),"")</f>
        <v/>
      </c>
      <c r="P3544" s="58" t="str">
        <f>IF(B3544&lt;&gt;"",IF(OR(D3544&gt;0,G3544&gt;0),COUNTIF($B$2:B3544,B3544),COUNTIFS($B$2:B3544,B3544,$E$2:E3544,"&gt;0")),"")</f>
        <v/>
      </c>
    </row>
    <row r="3545" spans="1:16" x14ac:dyDescent="0.35">
      <c r="A3545" s="51" t="str">
        <f t="shared" si="165"/>
        <v/>
      </c>
      <c r="B3545" s="99"/>
      <c r="C3545" s="4"/>
      <c r="D3545" s="14"/>
      <c r="E3545" s="14"/>
      <c r="F3545" s="14"/>
      <c r="G3545" s="82"/>
      <c r="H3545" s="107" t="str">
        <f>IF(B3545&lt;&gt;"",IF(OR(O3545=0,O3545=999),"",SUMIFS($E$2:E3545,$A$2:A3545,A3545)-SUMIFS($F$2:F3545,$A$2:A3545,A3545)),"")</f>
        <v/>
      </c>
      <c r="I3545" s="109" t="str">
        <f t="shared" si="167"/>
        <v/>
      </c>
      <c r="J3545" s="113"/>
      <c r="K3545" s="90"/>
      <c r="L3545" s="73"/>
      <c r="M3545" s="69" t="str">
        <f>IF(C3545&lt;&gt;"",DailyLog!$S$3,"")</f>
        <v/>
      </c>
      <c r="N3545" s="56" t="str">
        <f t="shared" si="166"/>
        <v/>
      </c>
      <c r="O3545" s="53" t="str">
        <f>IF($B3545&lt;&gt;"",IF(ISNUMBER(_xlfn.XMATCH($B3545,Language!$A$6:$E$6)),0,IF(ISNUMBER(_xlfn.XMATCH($B3545,Language!$A$29:$E$29)),'Lista de Prestatarios'!$B$3,VLOOKUP(B3545,'Lista de Prestatarios'!$A$2:$B$500,2,FALSE))),"")</f>
        <v/>
      </c>
      <c r="P3545" s="58" t="str">
        <f>IF(B3545&lt;&gt;"",IF(OR(D3545&gt;0,G3545&gt;0),COUNTIF($B$2:B3545,B3545),COUNTIFS($B$2:B3545,B3545,$E$2:E3545,"&gt;0")),"")</f>
        <v/>
      </c>
    </row>
    <row r="3546" spans="1:16" x14ac:dyDescent="0.35">
      <c r="A3546" s="51" t="str">
        <f t="shared" si="165"/>
        <v/>
      </c>
      <c r="B3546" s="99"/>
      <c r="C3546" s="4"/>
      <c r="D3546" s="14"/>
      <c r="E3546" s="14"/>
      <c r="F3546" s="14"/>
      <c r="G3546" s="82"/>
      <c r="H3546" s="107" t="str">
        <f>IF(B3546&lt;&gt;"",IF(OR(O3546=0,O3546=999),"",SUMIFS($E$2:E3546,$A$2:A3546,A3546)-SUMIFS($F$2:F3546,$A$2:A3546,A3546)),"")</f>
        <v/>
      </c>
      <c r="I3546" s="109" t="str">
        <f t="shared" si="167"/>
        <v/>
      </c>
      <c r="J3546" s="113"/>
      <c r="K3546" s="90"/>
      <c r="L3546" s="73"/>
      <c r="M3546" s="69" t="str">
        <f>IF(C3546&lt;&gt;"",DailyLog!$S$3,"")</f>
        <v/>
      </c>
      <c r="N3546" s="56" t="str">
        <f t="shared" si="166"/>
        <v/>
      </c>
      <c r="O3546" s="53" t="str">
        <f>IF($B3546&lt;&gt;"",IF(ISNUMBER(_xlfn.XMATCH($B3546,Language!$A$6:$E$6)),0,IF(ISNUMBER(_xlfn.XMATCH($B3546,Language!$A$29:$E$29)),'Lista de Prestatarios'!$B$3,VLOOKUP(B3546,'Lista de Prestatarios'!$A$2:$B$500,2,FALSE))),"")</f>
        <v/>
      </c>
      <c r="P3546" s="58" t="str">
        <f>IF(B3546&lt;&gt;"",IF(OR(D3546&gt;0,G3546&gt;0),COUNTIF($B$2:B3546,B3546),COUNTIFS($B$2:B3546,B3546,$E$2:E3546,"&gt;0")),"")</f>
        <v/>
      </c>
    </row>
    <row r="3547" spans="1:16" x14ac:dyDescent="0.35">
      <c r="A3547" s="51" t="str">
        <f t="shared" si="165"/>
        <v/>
      </c>
      <c r="B3547" s="99"/>
      <c r="C3547" s="4"/>
      <c r="D3547" s="14"/>
      <c r="E3547" s="14"/>
      <c r="F3547" s="14"/>
      <c r="G3547" s="82"/>
      <c r="H3547" s="107" t="str">
        <f>IF(B3547&lt;&gt;"",IF(OR(O3547=0,O3547=999),"",SUMIFS($E$2:E3547,$A$2:A3547,A3547)-SUMIFS($F$2:F3547,$A$2:A3547,A3547)),"")</f>
        <v/>
      </c>
      <c r="I3547" s="109" t="str">
        <f t="shared" si="167"/>
        <v/>
      </c>
      <c r="J3547" s="113"/>
      <c r="K3547" s="90"/>
      <c r="L3547" s="73"/>
      <c r="M3547" s="69" t="str">
        <f>IF(C3547&lt;&gt;"",DailyLog!$S$3,"")</f>
        <v/>
      </c>
      <c r="N3547" s="56" t="str">
        <f t="shared" si="166"/>
        <v/>
      </c>
      <c r="O3547" s="53" t="str">
        <f>IF($B3547&lt;&gt;"",IF(ISNUMBER(_xlfn.XMATCH($B3547,Language!$A$6:$E$6)),0,IF(ISNUMBER(_xlfn.XMATCH($B3547,Language!$A$29:$E$29)),'Lista de Prestatarios'!$B$3,VLOOKUP(B3547,'Lista de Prestatarios'!$A$2:$B$500,2,FALSE))),"")</f>
        <v/>
      </c>
      <c r="P3547" s="58" t="str">
        <f>IF(B3547&lt;&gt;"",IF(OR(D3547&gt;0,G3547&gt;0),COUNTIF($B$2:B3547,B3547),COUNTIFS($B$2:B3547,B3547,$E$2:E3547,"&gt;0")),"")</f>
        <v/>
      </c>
    </row>
    <row r="3548" spans="1:16" x14ac:dyDescent="0.35">
      <c r="A3548" s="51" t="str">
        <f t="shared" si="165"/>
        <v/>
      </c>
      <c r="B3548" s="99"/>
      <c r="C3548" s="4"/>
      <c r="D3548" s="14"/>
      <c r="E3548" s="14"/>
      <c r="F3548" s="14"/>
      <c r="G3548" s="82"/>
      <c r="H3548" s="107" t="str">
        <f>IF(B3548&lt;&gt;"",IF(OR(O3548=0,O3548=999),"",SUMIFS($E$2:E3548,$A$2:A3548,A3548)-SUMIFS($F$2:F3548,$A$2:A3548,A3548)),"")</f>
        <v/>
      </c>
      <c r="I3548" s="109" t="str">
        <f t="shared" si="167"/>
        <v/>
      </c>
      <c r="J3548" s="113"/>
      <c r="K3548" s="90"/>
      <c r="L3548" s="73"/>
      <c r="M3548" s="69" t="str">
        <f>IF(C3548&lt;&gt;"",DailyLog!$S$3,"")</f>
        <v/>
      </c>
      <c r="N3548" s="56" t="str">
        <f t="shared" si="166"/>
        <v/>
      </c>
      <c r="O3548" s="53" t="str">
        <f>IF($B3548&lt;&gt;"",IF(ISNUMBER(_xlfn.XMATCH($B3548,Language!$A$6:$E$6)),0,IF(ISNUMBER(_xlfn.XMATCH($B3548,Language!$A$29:$E$29)),'Lista de Prestatarios'!$B$3,VLOOKUP(B3548,'Lista de Prestatarios'!$A$2:$B$500,2,FALSE))),"")</f>
        <v/>
      </c>
      <c r="P3548" s="58" t="str">
        <f>IF(B3548&lt;&gt;"",IF(OR(D3548&gt;0,G3548&gt;0),COUNTIF($B$2:B3548,B3548),COUNTIFS($B$2:B3548,B3548,$E$2:E3548,"&gt;0")),"")</f>
        <v/>
      </c>
    </row>
    <row r="3549" spans="1:16" x14ac:dyDescent="0.35">
      <c r="A3549" s="51" t="str">
        <f t="shared" si="165"/>
        <v/>
      </c>
      <c r="B3549" s="99"/>
      <c r="C3549" s="4"/>
      <c r="D3549" s="14"/>
      <c r="E3549" s="14"/>
      <c r="F3549" s="14"/>
      <c r="G3549" s="82"/>
      <c r="H3549" s="107" t="str">
        <f>IF(B3549&lt;&gt;"",IF(OR(O3549=0,O3549=999),"",SUMIFS($E$2:E3549,$A$2:A3549,A3549)-SUMIFS($F$2:F3549,$A$2:A3549,A3549)),"")</f>
        <v/>
      </c>
      <c r="I3549" s="109" t="str">
        <f t="shared" si="167"/>
        <v/>
      </c>
      <c r="J3549" s="113"/>
      <c r="K3549" s="90"/>
      <c r="L3549" s="73"/>
      <c r="M3549" s="69" t="str">
        <f>IF(C3549&lt;&gt;"",DailyLog!$S$3,"")</f>
        <v/>
      </c>
      <c r="N3549" s="56" t="str">
        <f t="shared" si="166"/>
        <v/>
      </c>
      <c r="O3549" s="53" t="str">
        <f>IF($B3549&lt;&gt;"",IF(ISNUMBER(_xlfn.XMATCH($B3549,Language!$A$6:$E$6)),0,IF(ISNUMBER(_xlfn.XMATCH($B3549,Language!$A$29:$E$29)),'Lista de Prestatarios'!$B$3,VLOOKUP(B3549,'Lista de Prestatarios'!$A$2:$B$500,2,FALSE))),"")</f>
        <v/>
      </c>
      <c r="P3549" s="58" t="str">
        <f>IF(B3549&lt;&gt;"",IF(OR(D3549&gt;0,G3549&gt;0),COUNTIF($B$2:B3549,B3549),COUNTIFS($B$2:B3549,B3549,$E$2:E3549,"&gt;0")),"")</f>
        <v/>
      </c>
    </row>
    <row r="3550" spans="1:16" x14ac:dyDescent="0.35">
      <c r="A3550" s="51" t="str">
        <f t="shared" si="165"/>
        <v/>
      </c>
      <c r="B3550" s="99"/>
      <c r="C3550" s="4"/>
      <c r="D3550" s="14"/>
      <c r="E3550" s="14"/>
      <c r="F3550" s="14"/>
      <c r="G3550" s="82"/>
      <c r="H3550" s="107" t="str">
        <f>IF(B3550&lt;&gt;"",IF(OR(O3550=0,O3550=999),"",SUMIFS($E$2:E3550,$A$2:A3550,A3550)-SUMIFS($F$2:F3550,$A$2:A3550,A3550)),"")</f>
        <v/>
      </c>
      <c r="I3550" s="109" t="str">
        <f t="shared" si="167"/>
        <v/>
      </c>
      <c r="J3550" s="113"/>
      <c r="K3550" s="90"/>
      <c r="L3550" s="73"/>
      <c r="M3550" s="69" t="str">
        <f>IF(C3550&lt;&gt;"",DailyLog!$S$3,"")</f>
        <v/>
      </c>
      <c r="N3550" s="56" t="str">
        <f t="shared" si="166"/>
        <v/>
      </c>
      <c r="O3550" s="53" t="str">
        <f>IF($B3550&lt;&gt;"",IF(ISNUMBER(_xlfn.XMATCH($B3550,Language!$A$6:$E$6)),0,IF(ISNUMBER(_xlfn.XMATCH($B3550,Language!$A$29:$E$29)),'Lista de Prestatarios'!$B$3,VLOOKUP(B3550,'Lista de Prestatarios'!$A$2:$B$500,2,FALSE))),"")</f>
        <v/>
      </c>
      <c r="P3550" s="58" t="str">
        <f>IF(B3550&lt;&gt;"",IF(OR(D3550&gt;0,G3550&gt;0),COUNTIF($B$2:B3550,B3550),COUNTIFS($B$2:B3550,B3550,$E$2:E3550,"&gt;0")),"")</f>
        <v/>
      </c>
    </row>
    <row r="3551" spans="1:16" x14ac:dyDescent="0.35">
      <c r="A3551" s="51" t="str">
        <f t="shared" si="165"/>
        <v/>
      </c>
      <c r="B3551" s="99"/>
      <c r="C3551" s="4"/>
      <c r="D3551" s="14"/>
      <c r="E3551" s="14"/>
      <c r="F3551" s="14"/>
      <c r="G3551" s="82"/>
      <c r="H3551" s="107" t="str">
        <f>IF(B3551&lt;&gt;"",IF(OR(O3551=0,O3551=999),"",SUMIFS($E$2:E3551,$A$2:A3551,A3551)-SUMIFS($F$2:F3551,$A$2:A3551,A3551)),"")</f>
        <v/>
      </c>
      <c r="I3551" s="109" t="str">
        <f t="shared" si="167"/>
        <v/>
      </c>
      <c r="J3551" s="113"/>
      <c r="K3551" s="90"/>
      <c r="L3551" s="73"/>
      <c r="M3551" s="69" t="str">
        <f>IF(C3551&lt;&gt;"",DailyLog!$S$3,"")</f>
        <v/>
      </c>
      <c r="N3551" s="56" t="str">
        <f t="shared" si="166"/>
        <v/>
      </c>
      <c r="O3551" s="53" t="str">
        <f>IF($B3551&lt;&gt;"",IF(ISNUMBER(_xlfn.XMATCH($B3551,Language!$A$6:$E$6)),0,IF(ISNUMBER(_xlfn.XMATCH($B3551,Language!$A$29:$E$29)),'Lista de Prestatarios'!$B$3,VLOOKUP(B3551,'Lista de Prestatarios'!$A$2:$B$500,2,FALSE))),"")</f>
        <v/>
      </c>
      <c r="P3551" s="58" t="str">
        <f>IF(B3551&lt;&gt;"",IF(OR(D3551&gt;0,G3551&gt;0),COUNTIF($B$2:B3551,B3551),COUNTIFS($B$2:B3551,B3551,$E$2:E3551,"&gt;0")),"")</f>
        <v/>
      </c>
    </row>
    <row r="3552" spans="1:16" x14ac:dyDescent="0.35">
      <c r="A3552" s="51" t="str">
        <f t="shared" si="165"/>
        <v/>
      </c>
      <c r="B3552" s="99"/>
      <c r="C3552" s="4"/>
      <c r="D3552" s="14"/>
      <c r="E3552" s="14"/>
      <c r="F3552" s="14"/>
      <c r="G3552" s="82"/>
      <c r="H3552" s="107" t="str">
        <f>IF(B3552&lt;&gt;"",IF(OR(O3552=0,O3552=999),"",SUMIFS($E$2:E3552,$A$2:A3552,A3552)-SUMIFS($F$2:F3552,$A$2:A3552,A3552)),"")</f>
        <v/>
      </c>
      <c r="I3552" s="109" t="str">
        <f t="shared" si="167"/>
        <v/>
      </c>
      <c r="J3552" s="113"/>
      <c r="K3552" s="90"/>
      <c r="L3552" s="73"/>
      <c r="M3552" s="69" t="str">
        <f>IF(C3552&lt;&gt;"",DailyLog!$S$3,"")</f>
        <v/>
      </c>
      <c r="N3552" s="56" t="str">
        <f t="shared" si="166"/>
        <v/>
      </c>
      <c r="O3552" s="53" t="str">
        <f>IF($B3552&lt;&gt;"",IF(ISNUMBER(_xlfn.XMATCH($B3552,Language!$A$6:$E$6)),0,IF(ISNUMBER(_xlfn.XMATCH($B3552,Language!$A$29:$E$29)),'Lista de Prestatarios'!$B$3,VLOOKUP(B3552,'Lista de Prestatarios'!$A$2:$B$500,2,FALSE))),"")</f>
        <v/>
      </c>
      <c r="P3552" s="58" t="str">
        <f>IF(B3552&lt;&gt;"",IF(OR(D3552&gt;0,G3552&gt;0),COUNTIF($B$2:B3552,B3552),COUNTIFS($B$2:B3552,B3552,$E$2:E3552,"&gt;0")),"")</f>
        <v/>
      </c>
    </row>
    <row r="3553" spans="1:16" x14ac:dyDescent="0.35">
      <c r="A3553" s="51" t="str">
        <f t="shared" si="165"/>
        <v/>
      </c>
      <c r="B3553" s="99"/>
      <c r="C3553" s="4"/>
      <c r="D3553" s="14"/>
      <c r="E3553" s="14"/>
      <c r="F3553" s="14"/>
      <c r="G3553" s="82"/>
      <c r="H3553" s="107" t="str">
        <f>IF(B3553&lt;&gt;"",IF(OR(O3553=0,O3553=999),"",SUMIFS($E$2:E3553,$A$2:A3553,A3553)-SUMIFS($F$2:F3553,$A$2:A3553,A3553)),"")</f>
        <v/>
      </c>
      <c r="I3553" s="109" t="str">
        <f t="shared" si="167"/>
        <v/>
      </c>
      <c r="J3553" s="113"/>
      <c r="K3553" s="90"/>
      <c r="L3553" s="73"/>
      <c r="M3553" s="69" t="str">
        <f>IF(C3553&lt;&gt;"",DailyLog!$S$3,"")</f>
        <v/>
      </c>
      <c r="N3553" s="56" t="str">
        <f t="shared" si="166"/>
        <v/>
      </c>
      <c r="O3553" s="53" t="str">
        <f>IF($B3553&lt;&gt;"",IF(ISNUMBER(_xlfn.XMATCH($B3553,Language!$A$6:$E$6)),0,IF(ISNUMBER(_xlfn.XMATCH($B3553,Language!$A$29:$E$29)),'Lista de Prestatarios'!$B$3,VLOOKUP(B3553,'Lista de Prestatarios'!$A$2:$B$500,2,FALSE))),"")</f>
        <v/>
      </c>
      <c r="P3553" s="58" t="str">
        <f>IF(B3553&lt;&gt;"",IF(OR(D3553&gt;0,G3553&gt;0),COUNTIF($B$2:B3553,B3553),COUNTIFS($B$2:B3553,B3553,$E$2:E3553,"&gt;0")),"")</f>
        <v/>
      </c>
    </row>
    <row r="3554" spans="1:16" x14ac:dyDescent="0.35">
      <c r="A3554" s="51" t="str">
        <f t="shared" si="165"/>
        <v/>
      </c>
      <c r="B3554" s="99"/>
      <c r="C3554" s="4"/>
      <c r="D3554" s="14"/>
      <c r="E3554" s="14"/>
      <c r="F3554" s="14"/>
      <c r="G3554" s="82"/>
      <c r="H3554" s="107" t="str">
        <f>IF(B3554&lt;&gt;"",IF(OR(O3554=0,O3554=999),"",SUMIFS($E$2:E3554,$A$2:A3554,A3554)-SUMIFS($F$2:F3554,$A$2:A3554,A3554)),"")</f>
        <v/>
      </c>
      <c r="I3554" s="109" t="str">
        <f t="shared" si="167"/>
        <v/>
      </c>
      <c r="J3554" s="113"/>
      <c r="K3554" s="90"/>
      <c r="L3554" s="73"/>
      <c r="M3554" s="69" t="str">
        <f>IF(C3554&lt;&gt;"",DailyLog!$S$3,"")</f>
        <v/>
      </c>
      <c r="N3554" s="56" t="str">
        <f t="shared" si="166"/>
        <v/>
      </c>
      <c r="O3554" s="53" t="str">
        <f>IF($B3554&lt;&gt;"",IF(ISNUMBER(_xlfn.XMATCH($B3554,Language!$A$6:$E$6)),0,IF(ISNUMBER(_xlfn.XMATCH($B3554,Language!$A$29:$E$29)),'Lista de Prestatarios'!$B$3,VLOOKUP(B3554,'Lista de Prestatarios'!$A$2:$B$500,2,FALSE))),"")</f>
        <v/>
      </c>
      <c r="P3554" s="58" t="str">
        <f>IF(B3554&lt;&gt;"",IF(OR(D3554&gt;0,G3554&gt;0),COUNTIF($B$2:B3554,B3554),COUNTIFS($B$2:B3554,B3554,$E$2:E3554,"&gt;0")),"")</f>
        <v/>
      </c>
    </row>
    <row r="3555" spans="1:16" x14ac:dyDescent="0.35">
      <c r="A3555" s="51" t="str">
        <f t="shared" si="165"/>
        <v/>
      </c>
      <c r="B3555" s="99"/>
      <c r="C3555" s="4"/>
      <c r="D3555" s="14"/>
      <c r="E3555" s="14"/>
      <c r="F3555" s="14"/>
      <c r="G3555" s="82"/>
      <c r="H3555" s="107" t="str">
        <f>IF(B3555&lt;&gt;"",IF(OR(O3555=0,O3555=999),"",SUMIFS($E$2:E3555,$A$2:A3555,A3555)-SUMIFS($F$2:F3555,$A$2:A3555,A3555)),"")</f>
        <v/>
      </c>
      <c r="I3555" s="109" t="str">
        <f t="shared" si="167"/>
        <v/>
      </c>
      <c r="J3555" s="113"/>
      <c r="K3555" s="90"/>
      <c r="L3555" s="73"/>
      <c r="M3555" s="69" t="str">
        <f>IF(C3555&lt;&gt;"",DailyLog!$S$3,"")</f>
        <v/>
      </c>
      <c r="N3555" s="56" t="str">
        <f t="shared" si="166"/>
        <v/>
      </c>
      <c r="O3555" s="53" t="str">
        <f>IF($B3555&lt;&gt;"",IF(ISNUMBER(_xlfn.XMATCH($B3555,Language!$A$6:$E$6)),0,IF(ISNUMBER(_xlfn.XMATCH($B3555,Language!$A$29:$E$29)),'Lista de Prestatarios'!$B$3,VLOOKUP(B3555,'Lista de Prestatarios'!$A$2:$B$500,2,FALSE))),"")</f>
        <v/>
      </c>
      <c r="P3555" s="58" t="str">
        <f>IF(B3555&lt;&gt;"",IF(OR(D3555&gt;0,G3555&gt;0),COUNTIF($B$2:B3555,B3555),COUNTIFS($B$2:B3555,B3555,$E$2:E3555,"&gt;0")),"")</f>
        <v/>
      </c>
    </row>
    <row r="3556" spans="1:16" x14ac:dyDescent="0.35">
      <c r="A3556" s="51" t="str">
        <f t="shared" si="165"/>
        <v/>
      </c>
      <c r="B3556" s="99"/>
      <c r="C3556" s="4"/>
      <c r="D3556" s="14"/>
      <c r="E3556" s="14"/>
      <c r="F3556" s="14"/>
      <c r="G3556" s="82"/>
      <c r="H3556" s="107" t="str">
        <f>IF(B3556&lt;&gt;"",IF(OR(O3556=0,O3556=999),"",SUMIFS($E$2:E3556,$A$2:A3556,A3556)-SUMIFS($F$2:F3556,$A$2:A3556,A3556)),"")</f>
        <v/>
      </c>
      <c r="I3556" s="109" t="str">
        <f t="shared" si="167"/>
        <v/>
      </c>
      <c r="J3556" s="113"/>
      <c r="K3556" s="90"/>
      <c r="L3556" s="73"/>
      <c r="M3556" s="69" t="str">
        <f>IF(C3556&lt;&gt;"",DailyLog!$S$3,"")</f>
        <v/>
      </c>
      <c r="N3556" s="56" t="str">
        <f t="shared" si="166"/>
        <v/>
      </c>
      <c r="O3556" s="53" t="str">
        <f>IF($B3556&lt;&gt;"",IF(ISNUMBER(_xlfn.XMATCH($B3556,Language!$A$6:$E$6)),0,IF(ISNUMBER(_xlfn.XMATCH($B3556,Language!$A$29:$E$29)),'Lista de Prestatarios'!$B$3,VLOOKUP(B3556,'Lista de Prestatarios'!$A$2:$B$500,2,FALSE))),"")</f>
        <v/>
      </c>
      <c r="P3556" s="58" t="str">
        <f>IF(B3556&lt;&gt;"",IF(OR(D3556&gt;0,G3556&gt;0),COUNTIF($B$2:B3556,B3556),COUNTIFS($B$2:B3556,B3556,$E$2:E3556,"&gt;0")),"")</f>
        <v/>
      </c>
    </row>
    <row r="3557" spans="1:16" x14ac:dyDescent="0.35">
      <c r="A3557" s="51" t="str">
        <f t="shared" si="165"/>
        <v/>
      </c>
      <c r="B3557" s="99"/>
      <c r="C3557" s="4"/>
      <c r="D3557" s="14"/>
      <c r="E3557" s="14"/>
      <c r="F3557" s="14"/>
      <c r="G3557" s="82"/>
      <c r="H3557" s="107" t="str">
        <f>IF(B3557&lt;&gt;"",IF(OR(O3557=0,O3557=999),"",SUMIFS($E$2:E3557,$A$2:A3557,A3557)-SUMIFS($F$2:F3557,$A$2:A3557,A3557)),"")</f>
        <v/>
      </c>
      <c r="I3557" s="109" t="str">
        <f t="shared" si="167"/>
        <v/>
      </c>
      <c r="J3557" s="113"/>
      <c r="K3557" s="90"/>
      <c r="L3557" s="73"/>
      <c r="M3557" s="69" t="str">
        <f>IF(C3557&lt;&gt;"",DailyLog!$S$3,"")</f>
        <v/>
      </c>
      <c r="N3557" s="56" t="str">
        <f t="shared" si="166"/>
        <v/>
      </c>
      <c r="O3557" s="53" t="str">
        <f>IF($B3557&lt;&gt;"",IF(ISNUMBER(_xlfn.XMATCH($B3557,Language!$A$6:$E$6)),0,IF(ISNUMBER(_xlfn.XMATCH($B3557,Language!$A$29:$E$29)),'Lista de Prestatarios'!$B$3,VLOOKUP(B3557,'Lista de Prestatarios'!$A$2:$B$500,2,FALSE))),"")</f>
        <v/>
      </c>
      <c r="P3557" s="58" t="str">
        <f>IF(B3557&lt;&gt;"",IF(OR(D3557&gt;0,G3557&gt;0),COUNTIF($B$2:B3557,B3557),COUNTIFS($B$2:B3557,B3557,$E$2:E3557,"&gt;0")),"")</f>
        <v/>
      </c>
    </row>
    <row r="3558" spans="1:16" x14ac:dyDescent="0.35">
      <c r="A3558" s="51" t="str">
        <f t="shared" si="165"/>
        <v/>
      </c>
      <c r="B3558" s="99"/>
      <c r="C3558" s="4"/>
      <c r="D3558" s="14"/>
      <c r="E3558" s="14"/>
      <c r="F3558" s="14"/>
      <c r="G3558" s="82"/>
      <c r="H3558" s="107" t="str">
        <f>IF(B3558&lt;&gt;"",IF(OR(O3558=0,O3558=999),"",SUMIFS($E$2:E3558,$A$2:A3558,A3558)-SUMIFS($F$2:F3558,$A$2:A3558,A3558)),"")</f>
        <v/>
      </c>
      <c r="I3558" s="109" t="str">
        <f t="shared" si="167"/>
        <v/>
      </c>
      <c r="J3558" s="113"/>
      <c r="K3558" s="90"/>
      <c r="L3558" s="73"/>
      <c r="M3558" s="69" t="str">
        <f>IF(C3558&lt;&gt;"",DailyLog!$S$3,"")</f>
        <v/>
      </c>
      <c r="N3558" s="56" t="str">
        <f t="shared" si="166"/>
        <v/>
      </c>
      <c r="O3558" s="53" t="str">
        <f>IF($B3558&lt;&gt;"",IF(ISNUMBER(_xlfn.XMATCH($B3558,Language!$A$6:$E$6)),0,IF(ISNUMBER(_xlfn.XMATCH($B3558,Language!$A$29:$E$29)),'Lista de Prestatarios'!$B$3,VLOOKUP(B3558,'Lista de Prestatarios'!$A$2:$B$500,2,FALSE))),"")</f>
        <v/>
      </c>
      <c r="P3558" s="58" t="str">
        <f>IF(B3558&lt;&gt;"",IF(OR(D3558&gt;0,G3558&gt;0),COUNTIF($B$2:B3558,B3558),COUNTIFS($B$2:B3558,B3558,$E$2:E3558,"&gt;0")),"")</f>
        <v/>
      </c>
    </row>
    <row r="3559" spans="1:16" x14ac:dyDescent="0.35">
      <c r="A3559" s="51" t="str">
        <f t="shared" si="165"/>
        <v/>
      </c>
      <c r="B3559" s="99"/>
      <c r="C3559" s="4"/>
      <c r="D3559" s="14"/>
      <c r="E3559" s="14"/>
      <c r="F3559" s="14"/>
      <c r="G3559" s="82"/>
      <c r="H3559" s="107" t="str">
        <f>IF(B3559&lt;&gt;"",IF(OR(O3559=0,O3559=999),"",SUMIFS($E$2:E3559,$A$2:A3559,A3559)-SUMIFS($F$2:F3559,$A$2:A3559,A3559)),"")</f>
        <v/>
      </c>
      <c r="I3559" s="109" t="str">
        <f t="shared" si="167"/>
        <v/>
      </c>
      <c r="J3559" s="113"/>
      <c r="K3559" s="90"/>
      <c r="L3559" s="73"/>
      <c r="M3559" s="69" t="str">
        <f>IF(C3559&lt;&gt;"",DailyLog!$S$3,"")</f>
        <v/>
      </c>
      <c r="N3559" s="56" t="str">
        <f t="shared" si="166"/>
        <v/>
      </c>
      <c r="O3559" s="53" t="str">
        <f>IF($B3559&lt;&gt;"",IF(ISNUMBER(_xlfn.XMATCH($B3559,Language!$A$6:$E$6)),0,IF(ISNUMBER(_xlfn.XMATCH($B3559,Language!$A$29:$E$29)),'Lista de Prestatarios'!$B$3,VLOOKUP(B3559,'Lista de Prestatarios'!$A$2:$B$500,2,FALSE))),"")</f>
        <v/>
      </c>
      <c r="P3559" s="58" t="str">
        <f>IF(B3559&lt;&gt;"",IF(OR(D3559&gt;0,G3559&gt;0),COUNTIF($B$2:B3559,B3559),COUNTIFS($B$2:B3559,B3559,$E$2:E3559,"&gt;0")),"")</f>
        <v/>
      </c>
    </row>
    <row r="3560" spans="1:16" x14ac:dyDescent="0.35">
      <c r="A3560" s="51" t="str">
        <f t="shared" si="165"/>
        <v/>
      </c>
      <c r="B3560" s="99"/>
      <c r="C3560" s="4"/>
      <c r="D3560" s="14"/>
      <c r="E3560" s="14"/>
      <c r="F3560" s="14"/>
      <c r="G3560" s="82"/>
      <c r="H3560" s="107" t="str">
        <f>IF(B3560&lt;&gt;"",IF(OR(O3560=0,O3560=999),"",SUMIFS($E$2:E3560,$A$2:A3560,A3560)-SUMIFS($F$2:F3560,$A$2:A3560,A3560)),"")</f>
        <v/>
      </c>
      <c r="I3560" s="109" t="str">
        <f t="shared" si="167"/>
        <v/>
      </c>
      <c r="J3560" s="113"/>
      <c r="K3560" s="90"/>
      <c r="L3560" s="73"/>
      <c r="M3560" s="69" t="str">
        <f>IF(C3560&lt;&gt;"",DailyLog!$S$3,"")</f>
        <v/>
      </c>
      <c r="N3560" s="56" t="str">
        <f t="shared" si="166"/>
        <v/>
      </c>
      <c r="O3560" s="53" t="str">
        <f>IF($B3560&lt;&gt;"",IF(ISNUMBER(_xlfn.XMATCH($B3560,Language!$A$6:$E$6)),0,IF(ISNUMBER(_xlfn.XMATCH($B3560,Language!$A$29:$E$29)),'Lista de Prestatarios'!$B$3,VLOOKUP(B3560,'Lista de Prestatarios'!$A$2:$B$500,2,FALSE))),"")</f>
        <v/>
      </c>
      <c r="P3560" s="58" t="str">
        <f>IF(B3560&lt;&gt;"",IF(OR(D3560&gt;0,G3560&gt;0),COUNTIF($B$2:B3560,B3560),COUNTIFS($B$2:B3560,B3560,$E$2:E3560,"&gt;0")),"")</f>
        <v/>
      </c>
    </row>
    <row r="3561" spans="1:16" x14ac:dyDescent="0.35">
      <c r="A3561" s="51" t="str">
        <f t="shared" si="165"/>
        <v/>
      </c>
      <c r="B3561" s="99"/>
      <c r="C3561" s="4"/>
      <c r="D3561" s="14"/>
      <c r="E3561" s="14"/>
      <c r="F3561" s="14"/>
      <c r="G3561" s="82"/>
      <c r="H3561" s="107" t="str">
        <f>IF(B3561&lt;&gt;"",IF(OR(O3561=0,O3561=999),"",SUMIFS($E$2:E3561,$A$2:A3561,A3561)-SUMIFS($F$2:F3561,$A$2:A3561,A3561)),"")</f>
        <v/>
      </c>
      <c r="I3561" s="109" t="str">
        <f t="shared" si="167"/>
        <v/>
      </c>
      <c r="J3561" s="113"/>
      <c r="K3561" s="90"/>
      <c r="L3561" s="73"/>
      <c r="M3561" s="69" t="str">
        <f>IF(C3561&lt;&gt;"",DailyLog!$S$3,"")</f>
        <v/>
      </c>
      <c r="N3561" s="56" t="str">
        <f t="shared" si="166"/>
        <v/>
      </c>
      <c r="O3561" s="53" t="str">
        <f>IF($B3561&lt;&gt;"",IF(ISNUMBER(_xlfn.XMATCH($B3561,Language!$A$6:$E$6)),0,IF(ISNUMBER(_xlfn.XMATCH($B3561,Language!$A$29:$E$29)),'Lista de Prestatarios'!$B$3,VLOOKUP(B3561,'Lista de Prestatarios'!$A$2:$B$500,2,FALSE))),"")</f>
        <v/>
      </c>
      <c r="P3561" s="58" t="str">
        <f>IF(B3561&lt;&gt;"",IF(OR(D3561&gt;0,G3561&gt;0),COUNTIF($B$2:B3561,B3561),COUNTIFS($B$2:B3561,B3561,$E$2:E3561,"&gt;0")),"")</f>
        <v/>
      </c>
    </row>
    <row r="3562" spans="1:16" x14ac:dyDescent="0.35">
      <c r="A3562" s="51" t="str">
        <f t="shared" si="165"/>
        <v/>
      </c>
      <c r="B3562" s="99"/>
      <c r="C3562" s="4"/>
      <c r="D3562" s="14"/>
      <c r="E3562" s="14"/>
      <c r="F3562" s="14"/>
      <c r="G3562" s="82"/>
      <c r="H3562" s="107" t="str">
        <f>IF(B3562&lt;&gt;"",IF(OR(O3562=0,O3562=999),"",SUMIFS($E$2:E3562,$A$2:A3562,A3562)-SUMIFS($F$2:F3562,$A$2:A3562,A3562)),"")</f>
        <v/>
      </c>
      <c r="I3562" s="109" t="str">
        <f t="shared" si="167"/>
        <v/>
      </c>
      <c r="J3562" s="113"/>
      <c r="K3562" s="90"/>
      <c r="L3562" s="73"/>
      <c r="M3562" s="69" t="str">
        <f>IF(C3562&lt;&gt;"",DailyLog!$S$3,"")</f>
        <v/>
      </c>
      <c r="N3562" s="56" t="str">
        <f t="shared" si="166"/>
        <v/>
      </c>
      <c r="O3562" s="53" t="str">
        <f>IF($B3562&lt;&gt;"",IF(ISNUMBER(_xlfn.XMATCH($B3562,Language!$A$6:$E$6)),0,IF(ISNUMBER(_xlfn.XMATCH($B3562,Language!$A$29:$E$29)),'Lista de Prestatarios'!$B$3,VLOOKUP(B3562,'Lista de Prestatarios'!$A$2:$B$500,2,FALSE))),"")</f>
        <v/>
      </c>
      <c r="P3562" s="58" t="str">
        <f>IF(B3562&lt;&gt;"",IF(OR(D3562&gt;0,G3562&gt;0),COUNTIF($B$2:B3562,B3562),COUNTIFS($B$2:B3562,B3562,$E$2:E3562,"&gt;0")),"")</f>
        <v/>
      </c>
    </row>
    <row r="3563" spans="1:16" x14ac:dyDescent="0.35">
      <c r="A3563" s="51" t="str">
        <f t="shared" si="165"/>
        <v/>
      </c>
      <c r="B3563" s="99"/>
      <c r="C3563" s="4"/>
      <c r="D3563" s="14"/>
      <c r="E3563" s="14"/>
      <c r="F3563" s="14"/>
      <c r="G3563" s="82"/>
      <c r="H3563" s="107" t="str">
        <f>IF(B3563&lt;&gt;"",IF(OR(O3563=0,O3563=999),"",SUMIFS($E$2:E3563,$A$2:A3563,A3563)-SUMIFS($F$2:F3563,$A$2:A3563,A3563)),"")</f>
        <v/>
      </c>
      <c r="I3563" s="109" t="str">
        <f t="shared" si="167"/>
        <v/>
      </c>
      <c r="J3563" s="113"/>
      <c r="K3563" s="90"/>
      <c r="L3563" s="73"/>
      <c r="M3563" s="69" t="str">
        <f>IF(C3563&lt;&gt;"",DailyLog!$S$3,"")</f>
        <v/>
      </c>
      <c r="N3563" s="56" t="str">
        <f t="shared" si="166"/>
        <v/>
      </c>
      <c r="O3563" s="53" t="str">
        <f>IF($B3563&lt;&gt;"",IF(ISNUMBER(_xlfn.XMATCH($B3563,Language!$A$6:$E$6)),0,IF(ISNUMBER(_xlfn.XMATCH($B3563,Language!$A$29:$E$29)),'Lista de Prestatarios'!$B$3,VLOOKUP(B3563,'Lista de Prestatarios'!$A$2:$B$500,2,FALSE))),"")</f>
        <v/>
      </c>
      <c r="P3563" s="58" t="str">
        <f>IF(B3563&lt;&gt;"",IF(OR(D3563&gt;0,G3563&gt;0),COUNTIF($B$2:B3563,B3563),COUNTIFS($B$2:B3563,B3563,$E$2:E3563,"&gt;0")),"")</f>
        <v/>
      </c>
    </row>
    <row r="3564" spans="1:16" x14ac:dyDescent="0.35">
      <c r="A3564" s="51" t="str">
        <f t="shared" si="165"/>
        <v/>
      </c>
      <c r="B3564" s="99"/>
      <c r="C3564" s="4"/>
      <c r="D3564" s="14"/>
      <c r="E3564" s="14"/>
      <c r="F3564" s="14"/>
      <c r="G3564" s="82"/>
      <c r="H3564" s="107" t="str">
        <f>IF(B3564&lt;&gt;"",IF(OR(O3564=0,O3564=999),"",SUMIFS($E$2:E3564,$A$2:A3564,A3564)-SUMIFS($F$2:F3564,$A$2:A3564,A3564)),"")</f>
        <v/>
      </c>
      <c r="I3564" s="109" t="str">
        <f t="shared" si="167"/>
        <v/>
      </c>
      <c r="J3564" s="113"/>
      <c r="K3564" s="90"/>
      <c r="L3564" s="73"/>
      <c r="M3564" s="69" t="str">
        <f>IF(C3564&lt;&gt;"",DailyLog!$S$3,"")</f>
        <v/>
      </c>
      <c r="N3564" s="56" t="str">
        <f t="shared" si="166"/>
        <v/>
      </c>
      <c r="O3564" s="53" t="str">
        <f>IF($B3564&lt;&gt;"",IF(ISNUMBER(_xlfn.XMATCH($B3564,Language!$A$6:$E$6)),0,IF(ISNUMBER(_xlfn.XMATCH($B3564,Language!$A$29:$E$29)),'Lista de Prestatarios'!$B$3,VLOOKUP(B3564,'Lista de Prestatarios'!$A$2:$B$500,2,FALSE))),"")</f>
        <v/>
      </c>
      <c r="P3564" s="58" t="str">
        <f>IF(B3564&lt;&gt;"",IF(OR(D3564&gt;0,G3564&gt;0),COUNTIF($B$2:B3564,B3564),COUNTIFS($B$2:B3564,B3564,$E$2:E3564,"&gt;0")),"")</f>
        <v/>
      </c>
    </row>
    <row r="3565" spans="1:16" x14ac:dyDescent="0.35">
      <c r="A3565" s="51" t="str">
        <f t="shared" si="165"/>
        <v/>
      </c>
      <c r="B3565" s="99"/>
      <c r="C3565" s="4"/>
      <c r="D3565" s="14"/>
      <c r="E3565" s="14"/>
      <c r="F3565" s="14"/>
      <c r="G3565" s="82"/>
      <c r="H3565" s="107" t="str">
        <f>IF(B3565&lt;&gt;"",IF(OR(O3565=0,O3565=999),"",SUMIFS($E$2:E3565,$A$2:A3565,A3565)-SUMIFS($F$2:F3565,$A$2:A3565,A3565)),"")</f>
        <v/>
      </c>
      <c r="I3565" s="109" t="str">
        <f t="shared" si="167"/>
        <v/>
      </c>
      <c r="J3565" s="113"/>
      <c r="K3565" s="90"/>
      <c r="L3565" s="73"/>
      <c r="M3565" s="69" t="str">
        <f>IF(C3565&lt;&gt;"",DailyLog!$S$3,"")</f>
        <v/>
      </c>
      <c r="N3565" s="56" t="str">
        <f t="shared" si="166"/>
        <v/>
      </c>
      <c r="O3565" s="53" t="str">
        <f>IF($B3565&lt;&gt;"",IF(ISNUMBER(_xlfn.XMATCH($B3565,Language!$A$6:$E$6)),0,IF(ISNUMBER(_xlfn.XMATCH($B3565,Language!$A$29:$E$29)),'Lista de Prestatarios'!$B$3,VLOOKUP(B3565,'Lista de Prestatarios'!$A$2:$B$500,2,FALSE))),"")</f>
        <v/>
      </c>
      <c r="P3565" s="58" t="str">
        <f>IF(B3565&lt;&gt;"",IF(OR(D3565&gt;0,G3565&gt;0),COUNTIF($B$2:B3565,B3565),COUNTIFS($B$2:B3565,B3565,$E$2:E3565,"&gt;0")),"")</f>
        <v/>
      </c>
    </row>
    <row r="3566" spans="1:16" x14ac:dyDescent="0.35">
      <c r="A3566" s="51" t="str">
        <f t="shared" si="165"/>
        <v/>
      </c>
      <c r="B3566" s="99"/>
      <c r="C3566" s="4"/>
      <c r="D3566" s="14"/>
      <c r="E3566" s="14"/>
      <c r="F3566" s="14"/>
      <c r="G3566" s="82"/>
      <c r="H3566" s="107" t="str">
        <f>IF(B3566&lt;&gt;"",IF(OR(O3566=0,O3566=999),"",SUMIFS($E$2:E3566,$A$2:A3566,A3566)-SUMIFS($F$2:F3566,$A$2:A3566,A3566)),"")</f>
        <v/>
      </c>
      <c r="I3566" s="109" t="str">
        <f t="shared" si="167"/>
        <v/>
      </c>
      <c r="J3566" s="113"/>
      <c r="K3566" s="90"/>
      <c r="L3566" s="73"/>
      <c r="M3566" s="69" t="str">
        <f>IF(C3566&lt;&gt;"",DailyLog!$S$3,"")</f>
        <v/>
      </c>
      <c r="N3566" s="56" t="str">
        <f t="shared" si="166"/>
        <v/>
      </c>
      <c r="O3566" s="53" t="str">
        <f>IF($B3566&lt;&gt;"",IF(ISNUMBER(_xlfn.XMATCH($B3566,Language!$A$6:$E$6)),0,IF(ISNUMBER(_xlfn.XMATCH($B3566,Language!$A$29:$E$29)),'Lista de Prestatarios'!$B$3,VLOOKUP(B3566,'Lista de Prestatarios'!$A$2:$B$500,2,FALSE))),"")</f>
        <v/>
      </c>
      <c r="P3566" s="58" t="str">
        <f>IF(B3566&lt;&gt;"",IF(OR(D3566&gt;0,G3566&gt;0),COUNTIF($B$2:B3566,B3566),COUNTIFS($B$2:B3566,B3566,$E$2:E3566,"&gt;0")),"")</f>
        <v/>
      </c>
    </row>
    <row r="3567" spans="1:16" x14ac:dyDescent="0.35">
      <c r="A3567" s="51" t="str">
        <f t="shared" si="165"/>
        <v/>
      </c>
      <c r="B3567" s="99"/>
      <c r="C3567" s="4"/>
      <c r="D3567" s="14"/>
      <c r="E3567" s="14"/>
      <c r="F3567" s="14"/>
      <c r="G3567" s="82"/>
      <c r="H3567" s="107" t="str">
        <f>IF(B3567&lt;&gt;"",IF(OR(O3567=0,O3567=999),"",SUMIFS($E$2:E3567,$A$2:A3567,A3567)-SUMIFS($F$2:F3567,$A$2:A3567,A3567)),"")</f>
        <v/>
      </c>
      <c r="I3567" s="109" t="str">
        <f t="shared" si="167"/>
        <v/>
      </c>
      <c r="J3567" s="113"/>
      <c r="K3567" s="90"/>
      <c r="L3567" s="73"/>
      <c r="M3567" s="69" t="str">
        <f>IF(C3567&lt;&gt;"",DailyLog!$S$3,"")</f>
        <v/>
      </c>
      <c r="N3567" s="56" t="str">
        <f t="shared" si="166"/>
        <v/>
      </c>
      <c r="O3567" s="53" t="str">
        <f>IF($B3567&lt;&gt;"",IF(ISNUMBER(_xlfn.XMATCH($B3567,Language!$A$6:$E$6)),0,IF(ISNUMBER(_xlfn.XMATCH($B3567,Language!$A$29:$E$29)),'Lista de Prestatarios'!$B$3,VLOOKUP(B3567,'Lista de Prestatarios'!$A$2:$B$500,2,FALSE))),"")</f>
        <v/>
      </c>
      <c r="P3567" s="58" t="str">
        <f>IF(B3567&lt;&gt;"",IF(OR(D3567&gt;0,G3567&gt;0),COUNTIF($B$2:B3567,B3567),COUNTIFS($B$2:B3567,B3567,$E$2:E3567,"&gt;0")),"")</f>
        <v/>
      </c>
    </row>
    <row r="3568" spans="1:16" x14ac:dyDescent="0.35">
      <c r="A3568" s="51" t="str">
        <f t="shared" si="165"/>
        <v/>
      </c>
      <c r="B3568" s="99"/>
      <c r="C3568" s="4"/>
      <c r="D3568" s="14"/>
      <c r="E3568" s="14"/>
      <c r="F3568" s="14"/>
      <c r="G3568" s="82"/>
      <c r="H3568" s="107" t="str">
        <f>IF(B3568&lt;&gt;"",IF(OR(O3568=0,O3568=999),"",SUMIFS($E$2:E3568,$A$2:A3568,A3568)-SUMIFS($F$2:F3568,$A$2:A3568,A3568)),"")</f>
        <v/>
      </c>
      <c r="I3568" s="109" t="str">
        <f t="shared" si="167"/>
        <v/>
      </c>
      <c r="J3568" s="113"/>
      <c r="K3568" s="90"/>
      <c r="L3568" s="73"/>
      <c r="M3568" s="69" t="str">
        <f>IF(C3568&lt;&gt;"",DailyLog!$S$3,"")</f>
        <v/>
      </c>
      <c r="N3568" s="56" t="str">
        <f t="shared" si="166"/>
        <v/>
      </c>
      <c r="O3568" s="53" t="str">
        <f>IF($B3568&lt;&gt;"",IF(ISNUMBER(_xlfn.XMATCH($B3568,Language!$A$6:$E$6)),0,IF(ISNUMBER(_xlfn.XMATCH($B3568,Language!$A$29:$E$29)),'Lista de Prestatarios'!$B$3,VLOOKUP(B3568,'Lista de Prestatarios'!$A$2:$B$500,2,FALSE))),"")</f>
        <v/>
      </c>
      <c r="P3568" s="58" t="str">
        <f>IF(B3568&lt;&gt;"",IF(OR(D3568&gt;0,G3568&gt;0),COUNTIF($B$2:B3568,B3568),COUNTIFS($B$2:B3568,B3568,$E$2:E3568,"&gt;0")),"")</f>
        <v/>
      </c>
    </row>
    <row r="3569" spans="1:16" x14ac:dyDescent="0.35">
      <c r="A3569" s="51" t="str">
        <f t="shared" si="165"/>
        <v/>
      </c>
      <c r="B3569" s="99"/>
      <c r="C3569" s="4"/>
      <c r="D3569" s="14"/>
      <c r="E3569" s="14"/>
      <c r="F3569" s="14"/>
      <c r="G3569" s="82"/>
      <c r="H3569" s="107" t="str">
        <f>IF(B3569&lt;&gt;"",IF(OR(O3569=0,O3569=999),"",SUMIFS($E$2:E3569,$A$2:A3569,A3569)-SUMIFS($F$2:F3569,$A$2:A3569,A3569)),"")</f>
        <v/>
      </c>
      <c r="I3569" s="109" t="str">
        <f t="shared" si="167"/>
        <v/>
      </c>
      <c r="J3569" s="113"/>
      <c r="K3569" s="90"/>
      <c r="L3569" s="73"/>
      <c r="M3569" s="69" t="str">
        <f>IF(C3569&lt;&gt;"",DailyLog!$S$3,"")</f>
        <v/>
      </c>
      <c r="N3569" s="56" t="str">
        <f t="shared" si="166"/>
        <v/>
      </c>
      <c r="O3569" s="53" t="str">
        <f>IF($B3569&lt;&gt;"",IF(ISNUMBER(_xlfn.XMATCH($B3569,Language!$A$6:$E$6)),0,IF(ISNUMBER(_xlfn.XMATCH($B3569,Language!$A$29:$E$29)),'Lista de Prestatarios'!$B$3,VLOOKUP(B3569,'Lista de Prestatarios'!$A$2:$B$500,2,FALSE))),"")</f>
        <v/>
      </c>
      <c r="P3569" s="58" t="str">
        <f>IF(B3569&lt;&gt;"",IF(OR(D3569&gt;0,G3569&gt;0),COUNTIF($B$2:B3569,B3569),COUNTIFS($B$2:B3569,B3569,$E$2:E3569,"&gt;0")),"")</f>
        <v/>
      </c>
    </row>
    <row r="3570" spans="1:16" x14ac:dyDescent="0.35">
      <c r="A3570" s="51" t="str">
        <f t="shared" si="165"/>
        <v/>
      </c>
      <c r="B3570" s="99"/>
      <c r="C3570" s="4"/>
      <c r="D3570" s="14"/>
      <c r="E3570" s="14"/>
      <c r="F3570" s="14"/>
      <c r="G3570" s="82"/>
      <c r="H3570" s="107" t="str">
        <f>IF(B3570&lt;&gt;"",IF(OR(O3570=0,O3570=999),"",SUMIFS($E$2:E3570,$A$2:A3570,A3570)-SUMIFS($F$2:F3570,$A$2:A3570,A3570)),"")</f>
        <v/>
      </c>
      <c r="I3570" s="109" t="str">
        <f t="shared" si="167"/>
        <v/>
      </c>
      <c r="J3570" s="113"/>
      <c r="K3570" s="90"/>
      <c r="L3570" s="73"/>
      <c r="M3570" s="69" t="str">
        <f>IF(C3570&lt;&gt;"",DailyLog!$S$3,"")</f>
        <v/>
      </c>
      <c r="N3570" s="56" t="str">
        <f t="shared" si="166"/>
        <v/>
      </c>
      <c r="O3570" s="53" t="str">
        <f>IF($B3570&lt;&gt;"",IF(ISNUMBER(_xlfn.XMATCH($B3570,Language!$A$6:$E$6)),0,IF(ISNUMBER(_xlfn.XMATCH($B3570,Language!$A$29:$E$29)),'Lista de Prestatarios'!$B$3,VLOOKUP(B3570,'Lista de Prestatarios'!$A$2:$B$500,2,FALSE))),"")</f>
        <v/>
      </c>
      <c r="P3570" s="58" t="str">
        <f>IF(B3570&lt;&gt;"",IF(OR(D3570&gt;0,G3570&gt;0),COUNTIF($B$2:B3570,B3570),COUNTIFS($B$2:B3570,B3570,$E$2:E3570,"&gt;0")),"")</f>
        <v/>
      </c>
    </row>
    <row r="3571" spans="1:16" x14ac:dyDescent="0.35">
      <c r="A3571" s="51" t="str">
        <f t="shared" si="165"/>
        <v/>
      </c>
      <c r="B3571" s="99"/>
      <c r="C3571" s="4"/>
      <c r="D3571" s="14"/>
      <c r="E3571" s="14"/>
      <c r="F3571" s="14"/>
      <c r="G3571" s="82"/>
      <c r="H3571" s="107" t="str">
        <f>IF(B3571&lt;&gt;"",IF(OR(O3571=0,O3571=999),"",SUMIFS($E$2:E3571,$A$2:A3571,A3571)-SUMIFS($F$2:F3571,$A$2:A3571,A3571)),"")</f>
        <v/>
      </c>
      <c r="I3571" s="109" t="str">
        <f t="shared" si="167"/>
        <v/>
      </c>
      <c r="J3571" s="113"/>
      <c r="K3571" s="90"/>
      <c r="L3571" s="73"/>
      <c r="M3571" s="69" t="str">
        <f>IF(C3571&lt;&gt;"",DailyLog!$S$3,"")</f>
        <v/>
      </c>
      <c r="N3571" s="56" t="str">
        <f t="shared" si="166"/>
        <v/>
      </c>
      <c r="O3571" s="53" t="str">
        <f>IF($B3571&lt;&gt;"",IF(ISNUMBER(_xlfn.XMATCH($B3571,Language!$A$6:$E$6)),0,IF(ISNUMBER(_xlfn.XMATCH($B3571,Language!$A$29:$E$29)),'Lista de Prestatarios'!$B$3,VLOOKUP(B3571,'Lista de Prestatarios'!$A$2:$B$500,2,FALSE))),"")</f>
        <v/>
      </c>
      <c r="P3571" s="58" t="str">
        <f>IF(B3571&lt;&gt;"",IF(OR(D3571&gt;0,G3571&gt;0),COUNTIF($B$2:B3571,B3571),COUNTIFS($B$2:B3571,B3571,$E$2:E3571,"&gt;0")),"")</f>
        <v/>
      </c>
    </row>
    <row r="3572" spans="1:16" x14ac:dyDescent="0.35">
      <c r="A3572" s="51" t="str">
        <f t="shared" si="165"/>
        <v/>
      </c>
      <c r="B3572" s="99"/>
      <c r="C3572" s="4"/>
      <c r="D3572" s="14"/>
      <c r="E3572" s="14"/>
      <c r="F3572" s="14"/>
      <c r="G3572" s="82"/>
      <c r="H3572" s="107" t="str">
        <f>IF(B3572&lt;&gt;"",IF(OR(O3572=0,O3572=999),"",SUMIFS($E$2:E3572,$A$2:A3572,A3572)-SUMIFS($F$2:F3572,$A$2:A3572,A3572)),"")</f>
        <v/>
      </c>
      <c r="I3572" s="109" t="str">
        <f t="shared" si="167"/>
        <v/>
      </c>
      <c r="J3572" s="113"/>
      <c r="K3572" s="90"/>
      <c r="L3572" s="73"/>
      <c r="M3572" s="69" t="str">
        <f>IF(C3572&lt;&gt;"",DailyLog!$S$3,"")</f>
        <v/>
      </c>
      <c r="N3572" s="56" t="str">
        <f t="shared" si="166"/>
        <v/>
      </c>
      <c r="O3572" s="53" t="str">
        <f>IF($B3572&lt;&gt;"",IF(ISNUMBER(_xlfn.XMATCH($B3572,Language!$A$6:$E$6)),0,IF(ISNUMBER(_xlfn.XMATCH($B3572,Language!$A$29:$E$29)),'Lista de Prestatarios'!$B$3,VLOOKUP(B3572,'Lista de Prestatarios'!$A$2:$B$500,2,FALSE))),"")</f>
        <v/>
      </c>
      <c r="P3572" s="58" t="str">
        <f>IF(B3572&lt;&gt;"",IF(OR(D3572&gt;0,G3572&gt;0),COUNTIF($B$2:B3572,B3572),COUNTIFS($B$2:B3572,B3572,$E$2:E3572,"&gt;0")),"")</f>
        <v/>
      </c>
    </row>
    <row r="3573" spans="1:16" x14ac:dyDescent="0.35">
      <c r="A3573" s="51" t="str">
        <f t="shared" si="165"/>
        <v/>
      </c>
      <c r="B3573" s="99"/>
      <c r="C3573" s="4"/>
      <c r="D3573" s="14"/>
      <c r="E3573" s="14"/>
      <c r="F3573" s="14"/>
      <c r="G3573" s="82"/>
      <c r="H3573" s="107" t="str">
        <f>IF(B3573&lt;&gt;"",IF(OR(O3573=0,O3573=999),"",SUMIFS($E$2:E3573,$A$2:A3573,A3573)-SUMIFS($F$2:F3573,$A$2:A3573,A3573)),"")</f>
        <v/>
      </c>
      <c r="I3573" s="109" t="str">
        <f t="shared" si="167"/>
        <v/>
      </c>
      <c r="J3573" s="113"/>
      <c r="K3573" s="90"/>
      <c r="L3573" s="73"/>
      <c r="M3573" s="69" t="str">
        <f>IF(C3573&lt;&gt;"",DailyLog!$S$3,"")</f>
        <v/>
      </c>
      <c r="N3573" s="56" t="str">
        <f t="shared" si="166"/>
        <v/>
      </c>
      <c r="O3573" s="53" t="str">
        <f>IF($B3573&lt;&gt;"",IF(ISNUMBER(_xlfn.XMATCH($B3573,Language!$A$6:$E$6)),0,IF(ISNUMBER(_xlfn.XMATCH($B3573,Language!$A$29:$E$29)),'Lista de Prestatarios'!$B$3,VLOOKUP(B3573,'Lista de Prestatarios'!$A$2:$B$500,2,FALSE))),"")</f>
        <v/>
      </c>
      <c r="P3573" s="58" t="str">
        <f>IF(B3573&lt;&gt;"",IF(OR(D3573&gt;0,G3573&gt;0),COUNTIF($B$2:B3573,B3573),COUNTIFS($B$2:B3573,B3573,$E$2:E3573,"&gt;0")),"")</f>
        <v/>
      </c>
    </row>
    <row r="3574" spans="1:16" x14ac:dyDescent="0.35">
      <c r="A3574" s="51" t="str">
        <f t="shared" si="165"/>
        <v/>
      </c>
      <c r="B3574" s="99"/>
      <c r="C3574" s="4"/>
      <c r="D3574" s="14"/>
      <c r="E3574" s="14"/>
      <c r="F3574" s="14"/>
      <c r="G3574" s="82"/>
      <c r="H3574" s="107" t="str">
        <f>IF(B3574&lt;&gt;"",IF(OR(O3574=0,O3574=999),"",SUMIFS($E$2:E3574,$A$2:A3574,A3574)-SUMIFS($F$2:F3574,$A$2:A3574,A3574)),"")</f>
        <v/>
      </c>
      <c r="I3574" s="109" t="str">
        <f t="shared" si="167"/>
        <v/>
      </c>
      <c r="J3574" s="113"/>
      <c r="K3574" s="90"/>
      <c r="L3574" s="73"/>
      <c r="M3574" s="69" t="str">
        <f>IF(C3574&lt;&gt;"",DailyLog!$S$3,"")</f>
        <v/>
      </c>
      <c r="N3574" s="56" t="str">
        <f t="shared" si="166"/>
        <v/>
      </c>
      <c r="O3574" s="53" t="str">
        <f>IF($B3574&lt;&gt;"",IF(ISNUMBER(_xlfn.XMATCH($B3574,Language!$A$6:$E$6)),0,IF(ISNUMBER(_xlfn.XMATCH($B3574,Language!$A$29:$E$29)),'Lista de Prestatarios'!$B$3,VLOOKUP(B3574,'Lista de Prestatarios'!$A$2:$B$500,2,FALSE))),"")</f>
        <v/>
      </c>
      <c r="P3574" s="58" t="str">
        <f>IF(B3574&lt;&gt;"",IF(OR(D3574&gt;0,G3574&gt;0),COUNTIF($B$2:B3574,B3574),COUNTIFS($B$2:B3574,B3574,$E$2:E3574,"&gt;0")),"")</f>
        <v/>
      </c>
    </row>
    <row r="3575" spans="1:16" x14ac:dyDescent="0.35">
      <c r="A3575" s="51" t="str">
        <f t="shared" si="165"/>
        <v/>
      </c>
      <c r="B3575" s="99"/>
      <c r="C3575" s="4"/>
      <c r="D3575" s="14"/>
      <c r="E3575" s="14"/>
      <c r="F3575" s="14"/>
      <c r="G3575" s="82"/>
      <c r="H3575" s="107" t="str">
        <f>IF(B3575&lt;&gt;"",IF(OR(O3575=0,O3575=999),"",SUMIFS($E$2:E3575,$A$2:A3575,A3575)-SUMIFS($F$2:F3575,$A$2:A3575,A3575)),"")</f>
        <v/>
      </c>
      <c r="I3575" s="109" t="str">
        <f t="shared" si="167"/>
        <v/>
      </c>
      <c r="J3575" s="113"/>
      <c r="K3575" s="90"/>
      <c r="L3575" s="73"/>
      <c r="M3575" s="69" t="str">
        <f>IF(C3575&lt;&gt;"",DailyLog!$S$3,"")</f>
        <v/>
      </c>
      <c r="N3575" s="56" t="str">
        <f t="shared" si="166"/>
        <v/>
      </c>
      <c r="O3575" s="53" t="str">
        <f>IF($B3575&lt;&gt;"",IF(ISNUMBER(_xlfn.XMATCH($B3575,Language!$A$6:$E$6)),0,IF(ISNUMBER(_xlfn.XMATCH($B3575,Language!$A$29:$E$29)),'Lista de Prestatarios'!$B$3,VLOOKUP(B3575,'Lista de Prestatarios'!$A$2:$B$500,2,FALSE))),"")</f>
        <v/>
      </c>
      <c r="P3575" s="58" t="str">
        <f>IF(B3575&lt;&gt;"",IF(OR(D3575&gt;0,G3575&gt;0),COUNTIF($B$2:B3575,B3575),COUNTIFS($B$2:B3575,B3575,$E$2:E3575,"&gt;0")),"")</f>
        <v/>
      </c>
    </row>
    <row r="3576" spans="1:16" x14ac:dyDescent="0.35">
      <c r="A3576" s="51" t="str">
        <f t="shared" si="165"/>
        <v/>
      </c>
      <c r="B3576" s="99"/>
      <c r="C3576" s="4"/>
      <c r="D3576" s="14"/>
      <c r="E3576" s="14"/>
      <c r="F3576" s="14"/>
      <c r="G3576" s="82"/>
      <c r="H3576" s="107" t="str">
        <f>IF(B3576&lt;&gt;"",IF(OR(O3576=0,O3576=999),"",SUMIFS($E$2:E3576,$A$2:A3576,A3576)-SUMIFS($F$2:F3576,$A$2:A3576,A3576)),"")</f>
        <v/>
      </c>
      <c r="I3576" s="109" t="str">
        <f t="shared" si="167"/>
        <v/>
      </c>
      <c r="J3576" s="113"/>
      <c r="K3576" s="90"/>
      <c r="L3576" s="73"/>
      <c r="M3576" s="69" t="str">
        <f>IF(C3576&lt;&gt;"",DailyLog!$S$3,"")</f>
        <v/>
      </c>
      <c r="N3576" s="56" t="str">
        <f t="shared" si="166"/>
        <v/>
      </c>
      <c r="O3576" s="53" t="str">
        <f>IF($B3576&lt;&gt;"",IF(ISNUMBER(_xlfn.XMATCH($B3576,Language!$A$6:$E$6)),0,IF(ISNUMBER(_xlfn.XMATCH($B3576,Language!$A$29:$E$29)),'Lista de Prestatarios'!$B$3,VLOOKUP(B3576,'Lista de Prestatarios'!$A$2:$B$500,2,FALSE))),"")</f>
        <v/>
      </c>
      <c r="P3576" s="58" t="str">
        <f>IF(B3576&lt;&gt;"",IF(OR(D3576&gt;0,G3576&gt;0),COUNTIF($B$2:B3576,B3576),COUNTIFS($B$2:B3576,B3576,$E$2:E3576,"&gt;0")),"")</f>
        <v/>
      </c>
    </row>
    <row r="3577" spans="1:16" x14ac:dyDescent="0.35">
      <c r="A3577" s="51" t="str">
        <f t="shared" si="165"/>
        <v/>
      </c>
      <c r="B3577" s="99"/>
      <c r="C3577" s="4"/>
      <c r="D3577" s="14"/>
      <c r="E3577" s="14"/>
      <c r="F3577" s="14"/>
      <c r="G3577" s="82"/>
      <c r="H3577" s="107" t="str">
        <f>IF(B3577&lt;&gt;"",IF(OR(O3577=0,O3577=999),"",SUMIFS($E$2:E3577,$A$2:A3577,A3577)-SUMIFS($F$2:F3577,$A$2:A3577,A3577)),"")</f>
        <v/>
      </c>
      <c r="I3577" s="109" t="str">
        <f t="shared" si="167"/>
        <v/>
      </c>
      <c r="J3577" s="113"/>
      <c r="K3577" s="90"/>
      <c r="L3577" s="73"/>
      <c r="M3577" s="69" t="str">
        <f>IF(C3577&lt;&gt;"",DailyLog!$S$3,"")</f>
        <v/>
      </c>
      <c r="N3577" s="56" t="str">
        <f t="shared" si="166"/>
        <v/>
      </c>
      <c r="O3577" s="53" t="str">
        <f>IF($B3577&lt;&gt;"",IF(ISNUMBER(_xlfn.XMATCH($B3577,Language!$A$6:$E$6)),0,IF(ISNUMBER(_xlfn.XMATCH($B3577,Language!$A$29:$E$29)),'Lista de Prestatarios'!$B$3,VLOOKUP(B3577,'Lista de Prestatarios'!$A$2:$B$500,2,FALSE))),"")</f>
        <v/>
      </c>
      <c r="P3577" s="58" t="str">
        <f>IF(B3577&lt;&gt;"",IF(OR(D3577&gt;0,G3577&gt;0),COUNTIF($B$2:B3577,B3577),COUNTIFS($B$2:B3577,B3577,$E$2:E3577,"&gt;0")),"")</f>
        <v/>
      </c>
    </row>
    <row r="3578" spans="1:16" x14ac:dyDescent="0.35">
      <c r="A3578" s="51" t="str">
        <f t="shared" si="165"/>
        <v/>
      </c>
      <c r="B3578" s="99"/>
      <c r="C3578" s="4"/>
      <c r="D3578" s="14"/>
      <c r="E3578" s="14"/>
      <c r="F3578" s="14"/>
      <c r="G3578" s="82"/>
      <c r="H3578" s="107" t="str">
        <f>IF(B3578&lt;&gt;"",IF(OR(O3578=0,O3578=999),"",SUMIFS($E$2:E3578,$A$2:A3578,A3578)-SUMIFS($F$2:F3578,$A$2:A3578,A3578)),"")</f>
        <v/>
      </c>
      <c r="I3578" s="109" t="str">
        <f t="shared" si="167"/>
        <v/>
      </c>
      <c r="J3578" s="113"/>
      <c r="K3578" s="90"/>
      <c r="L3578" s="73"/>
      <c r="M3578" s="69" t="str">
        <f>IF(C3578&lt;&gt;"",DailyLog!$S$3,"")</f>
        <v/>
      </c>
      <c r="N3578" s="56" t="str">
        <f t="shared" si="166"/>
        <v/>
      </c>
      <c r="O3578" s="53" t="str">
        <f>IF($B3578&lt;&gt;"",IF(ISNUMBER(_xlfn.XMATCH($B3578,Language!$A$6:$E$6)),0,IF(ISNUMBER(_xlfn.XMATCH($B3578,Language!$A$29:$E$29)),'Lista de Prestatarios'!$B$3,VLOOKUP(B3578,'Lista de Prestatarios'!$A$2:$B$500,2,FALSE))),"")</f>
        <v/>
      </c>
      <c r="P3578" s="58" t="str">
        <f>IF(B3578&lt;&gt;"",IF(OR(D3578&gt;0,G3578&gt;0),COUNTIF($B$2:B3578,B3578),COUNTIFS($B$2:B3578,B3578,$E$2:E3578,"&gt;0")),"")</f>
        <v/>
      </c>
    </row>
    <row r="3579" spans="1:16" x14ac:dyDescent="0.35">
      <c r="A3579" s="51" t="str">
        <f t="shared" si="165"/>
        <v/>
      </c>
      <c r="B3579" s="99"/>
      <c r="C3579" s="4"/>
      <c r="D3579" s="14"/>
      <c r="E3579" s="14"/>
      <c r="F3579" s="14"/>
      <c r="G3579" s="82"/>
      <c r="H3579" s="107" t="str">
        <f>IF(B3579&lt;&gt;"",IF(OR(O3579=0,O3579=999),"",SUMIFS($E$2:E3579,$A$2:A3579,A3579)-SUMIFS($F$2:F3579,$A$2:A3579,A3579)),"")</f>
        <v/>
      </c>
      <c r="I3579" s="109" t="str">
        <f t="shared" si="167"/>
        <v/>
      </c>
      <c r="J3579" s="113"/>
      <c r="K3579" s="90"/>
      <c r="L3579" s="73"/>
      <c r="M3579" s="69" t="str">
        <f>IF(C3579&lt;&gt;"",DailyLog!$S$3,"")</f>
        <v/>
      </c>
      <c r="N3579" s="56" t="str">
        <f t="shared" si="166"/>
        <v/>
      </c>
      <c r="O3579" s="53" t="str">
        <f>IF($B3579&lt;&gt;"",IF(ISNUMBER(_xlfn.XMATCH($B3579,Language!$A$6:$E$6)),0,IF(ISNUMBER(_xlfn.XMATCH($B3579,Language!$A$29:$E$29)),'Lista de Prestatarios'!$B$3,VLOOKUP(B3579,'Lista de Prestatarios'!$A$2:$B$500,2,FALSE))),"")</f>
        <v/>
      </c>
      <c r="P3579" s="58" t="str">
        <f>IF(B3579&lt;&gt;"",IF(OR(D3579&gt;0,G3579&gt;0),COUNTIF($B$2:B3579,B3579),COUNTIFS($B$2:B3579,B3579,$E$2:E3579,"&gt;0")),"")</f>
        <v/>
      </c>
    </row>
    <row r="3580" spans="1:16" x14ac:dyDescent="0.35">
      <c r="A3580" s="51" t="str">
        <f t="shared" si="165"/>
        <v/>
      </c>
      <c r="B3580" s="99"/>
      <c r="C3580" s="4"/>
      <c r="D3580" s="14"/>
      <c r="E3580" s="14"/>
      <c r="F3580" s="14"/>
      <c r="G3580" s="82"/>
      <c r="H3580" s="107" t="str">
        <f>IF(B3580&lt;&gt;"",IF(OR(O3580=0,O3580=999),"",SUMIFS($E$2:E3580,$A$2:A3580,A3580)-SUMIFS($F$2:F3580,$A$2:A3580,A3580)),"")</f>
        <v/>
      </c>
      <c r="I3580" s="109" t="str">
        <f t="shared" si="167"/>
        <v/>
      </c>
      <c r="J3580" s="113"/>
      <c r="K3580" s="90"/>
      <c r="L3580" s="73"/>
      <c r="M3580" s="69" t="str">
        <f>IF(C3580&lt;&gt;"",DailyLog!$S$3,"")</f>
        <v/>
      </c>
      <c r="N3580" s="56" t="str">
        <f t="shared" si="166"/>
        <v/>
      </c>
      <c r="O3580" s="53" t="str">
        <f>IF($B3580&lt;&gt;"",IF(ISNUMBER(_xlfn.XMATCH($B3580,Language!$A$6:$E$6)),0,IF(ISNUMBER(_xlfn.XMATCH($B3580,Language!$A$29:$E$29)),'Lista de Prestatarios'!$B$3,VLOOKUP(B3580,'Lista de Prestatarios'!$A$2:$B$500,2,FALSE))),"")</f>
        <v/>
      </c>
      <c r="P3580" s="58" t="str">
        <f>IF(B3580&lt;&gt;"",IF(OR(D3580&gt;0,G3580&gt;0),COUNTIF($B$2:B3580,B3580),COUNTIFS($B$2:B3580,B3580,$E$2:E3580,"&gt;0")),"")</f>
        <v/>
      </c>
    </row>
    <row r="3581" spans="1:16" x14ac:dyDescent="0.35">
      <c r="A3581" s="51" t="str">
        <f t="shared" si="165"/>
        <v/>
      </c>
      <c r="B3581" s="99"/>
      <c r="C3581" s="4"/>
      <c r="D3581" s="14"/>
      <c r="E3581" s="14"/>
      <c r="F3581" s="14"/>
      <c r="G3581" s="82"/>
      <c r="H3581" s="107" t="str">
        <f>IF(B3581&lt;&gt;"",IF(OR(O3581=0,O3581=999),"",SUMIFS($E$2:E3581,$A$2:A3581,A3581)-SUMIFS($F$2:F3581,$A$2:A3581,A3581)),"")</f>
        <v/>
      </c>
      <c r="I3581" s="109" t="str">
        <f t="shared" si="167"/>
        <v/>
      </c>
      <c r="J3581" s="113"/>
      <c r="K3581" s="90"/>
      <c r="L3581" s="73"/>
      <c r="M3581" s="69" t="str">
        <f>IF(C3581&lt;&gt;"",DailyLog!$S$3,"")</f>
        <v/>
      </c>
      <c r="N3581" s="56" t="str">
        <f t="shared" si="166"/>
        <v/>
      </c>
      <c r="O3581" s="53" t="str">
        <f>IF($B3581&lt;&gt;"",IF(ISNUMBER(_xlfn.XMATCH($B3581,Language!$A$6:$E$6)),0,IF(ISNUMBER(_xlfn.XMATCH($B3581,Language!$A$29:$E$29)),'Lista de Prestatarios'!$B$3,VLOOKUP(B3581,'Lista de Prestatarios'!$A$2:$B$500,2,FALSE))),"")</f>
        <v/>
      </c>
      <c r="P3581" s="58" t="str">
        <f>IF(B3581&lt;&gt;"",IF(OR(D3581&gt;0,G3581&gt;0),COUNTIF($B$2:B3581,B3581),COUNTIFS($B$2:B3581,B3581,$E$2:E3581,"&gt;0")),"")</f>
        <v/>
      </c>
    </row>
    <row r="3582" spans="1:16" x14ac:dyDescent="0.35">
      <c r="A3582" s="51" t="str">
        <f t="shared" si="165"/>
        <v/>
      </c>
      <c r="B3582" s="99"/>
      <c r="C3582" s="4"/>
      <c r="D3582" s="14"/>
      <c r="E3582" s="14"/>
      <c r="F3582" s="14"/>
      <c r="G3582" s="82"/>
      <c r="H3582" s="107" t="str">
        <f>IF(B3582&lt;&gt;"",IF(OR(O3582=0,O3582=999),"",SUMIFS($E$2:E3582,$A$2:A3582,A3582)-SUMIFS($F$2:F3582,$A$2:A3582,A3582)),"")</f>
        <v/>
      </c>
      <c r="I3582" s="109" t="str">
        <f t="shared" si="167"/>
        <v/>
      </c>
      <c r="J3582" s="113"/>
      <c r="K3582" s="90"/>
      <c r="L3582" s="73"/>
      <c r="M3582" s="69" t="str">
        <f>IF(C3582&lt;&gt;"",DailyLog!$S$3,"")</f>
        <v/>
      </c>
      <c r="N3582" s="56" t="str">
        <f t="shared" si="166"/>
        <v/>
      </c>
      <c r="O3582" s="53" t="str">
        <f>IF($B3582&lt;&gt;"",IF(ISNUMBER(_xlfn.XMATCH($B3582,Language!$A$6:$E$6)),0,IF(ISNUMBER(_xlfn.XMATCH($B3582,Language!$A$29:$E$29)),'Lista de Prestatarios'!$B$3,VLOOKUP(B3582,'Lista de Prestatarios'!$A$2:$B$500,2,FALSE))),"")</f>
        <v/>
      </c>
      <c r="P3582" s="58" t="str">
        <f>IF(B3582&lt;&gt;"",IF(OR(D3582&gt;0,G3582&gt;0),COUNTIF($B$2:B3582,B3582),COUNTIFS($B$2:B3582,B3582,$E$2:E3582,"&gt;0")),"")</f>
        <v/>
      </c>
    </row>
    <row r="3583" spans="1:16" x14ac:dyDescent="0.35">
      <c r="A3583" s="51" t="str">
        <f t="shared" si="165"/>
        <v/>
      </c>
      <c r="B3583" s="99"/>
      <c r="C3583" s="4"/>
      <c r="D3583" s="14"/>
      <c r="E3583" s="14"/>
      <c r="F3583" s="14"/>
      <c r="G3583" s="82"/>
      <c r="H3583" s="107" t="str">
        <f>IF(B3583&lt;&gt;"",IF(OR(O3583=0,O3583=999),"",SUMIFS($E$2:E3583,$A$2:A3583,A3583)-SUMIFS($F$2:F3583,$A$2:A3583,A3583)),"")</f>
        <v/>
      </c>
      <c r="I3583" s="109" t="str">
        <f t="shared" si="167"/>
        <v/>
      </c>
      <c r="J3583" s="113"/>
      <c r="K3583" s="90"/>
      <c r="L3583" s="73"/>
      <c r="M3583" s="69" t="str">
        <f>IF(C3583&lt;&gt;"",DailyLog!$S$3,"")</f>
        <v/>
      </c>
      <c r="N3583" s="56" t="str">
        <f t="shared" si="166"/>
        <v/>
      </c>
      <c r="O3583" s="53" t="str">
        <f>IF($B3583&lt;&gt;"",IF(ISNUMBER(_xlfn.XMATCH($B3583,Language!$A$6:$E$6)),0,IF(ISNUMBER(_xlfn.XMATCH($B3583,Language!$A$29:$E$29)),'Lista de Prestatarios'!$B$3,VLOOKUP(B3583,'Lista de Prestatarios'!$A$2:$B$500,2,FALSE))),"")</f>
        <v/>
      </c>
      <c r="P3583" s="58" t="str">
        <f>IF(B3583&lt;&gt;"",IF(OR(D3583&gt;0,G3583&gt;0),COUNTIF($B$2:B3583,B3583),COUNTIFS($B$2:B3583,B3583,$E$2:E3583,"&gt;0")),"")</f>
        <v/>
      </c>
    </row>
    <row r="3584" spans="1:16" x14ac:dyDescent="0.35">
      <c r="A3584" s="51" t="str">
        <f t="shared" si="165"/>
        <v/>
      </c>
      <c r="B3584" s="99"/>
      <c r="C3584" s="4"/>
      <c r="D3584" s="14"/>
      <c r="E3584" s="14"/>
      <c r="F3584" s="14"/>
      <c r="G3584" s="82"/>
      <c r="H3584" s="107" t="str">
        <f>IF(B3584&lt;&gt;"",IF(OR(O3584=0,O3584=999),"",SUMIFS($E$2:E3584,$A$2:A3584,A3584)-SUMIFS($F$2:F3584,$A$2:A3584,A3584)),"")</f>
        <v/>
      </c>
      <c r="I3584" s="109" t="str">
        <f t="shared" si="167"/>
        <v/>
      </c>
      <c r="J3584" s="113"/>
      <c r="K3584" s="90"/>
      <c r="L3584" s="73"/>
      <c r="M3584" s="69" t="str">
        <f>IF(C3584&lt;&gt;"",DailyLog!$S$3,"")</f>
        <v/>
      </c>
      <c r="N3584" s="56" t="str">
        <f t="shared" si="166"/>
        <v/>
      </c>
      <c r="O3584" s="53" t="str">
        <f>IF($B3584&lt;&gt;"",IF(ISNUMBER(_xlfn.XMATCH($B3584,Language!$A$6:$E$6)),0,IF(ISNUMBER(_xlfn.XMATCH($B3584,Language!$A$29:$E$29)),'Lista de Prestatarios'!$B$3,VLOOKUP(B3584,'Lista de Prestatarios'!$A$2:$B$500,2,FALSE))),"")</f>
        <v/>
      </c>
      <c r="P3584" s="58" t="str">
        <f>IF(B3584&lt;&gt;"",IF(OR(D3584&gt;0,G3584&gt;0),COUNTIF($B$2:B3584,B3584),COUNTIFS($B$2:B3584,B3584,$E$2:E3584,"&gt;0")),"")</f>
        <v/>
      </c>
    </row>
    <row r="3585" spans="1:16" x14ac:dyDescent="0.35">
      <c r="A3585" s="51" t="str">
        <f t="shared" si="165"/>
        <v/>
      </c>
      <c r="B3585" s="99"/>
      <c r="C3585" s="4"/>
      <c r="D3585" s="14"/>
      <c r="E3585" s="14"/>
      <c r="F3585" s="14"/>
      <c r="G3585" s="82"/>
      <c r="H3585" s="107" t="str">
        <f>IF(B3585&lt;&gt;"",IF(OR(O3585=0,O3585=999),"",SUMIFS($E$2:E3585,$A$2:A3585,A3585)-SUMIFS($F$2:F3585,$A$2:A3585,A3585)),"")</f>
        <v/>
      </c>
      <c r="I3585" s="109" t="str">
        <f t="shared" si="167"/>
        <v/>
      </c>
      <c r="J3585" s="113"/>
      <c r="K3585" s="90"/>
      <c r="L3585" s="73"/>
      <c r="M3585" s="69" t="str">
        <f>IF(C3585&lt;&gt;"",DailyLog!$S$3,"")</f>
        <v/>
      </c>
      <c r="N3585" s="56" t="str">
        <f t="shared" si="166"/>
        <v/>
      </c>
      <c r="O3585" s="53" t="str">
        <f>IF($B3585&lt;&gt;"",IF(ISNUMBER(_xlfn.XMATCH($B3585,Language!$A$6:$E$6)),0,IF(ISNUMBER(_xlfn.XMATCH($B3585,Language!$A$29:$E$29)),'Lista de Prestatarios'!$B$3,VLOOKUP(B3585,'Lista de Prestatarios'!$A$2:$B$500,2,FALSE))),"")</f>
        <v/>
      </c>
      <c r="P3585" s="58" t="str">
        <f>IF(B3585&lt;&gt;"",IF(OR(D3585&gt;0,G3585&gt;0),COUNTIF($B$2:B3585,B3585),COUNTIFS($B$2:B3585,B3585,$E$2:E3585,"&gt;0")),"")</f>
        <v/>
      </c>
    </row>
    <row r="3586" spans="1:16" x14ac:dyDescent="0.35">
      <c r="A3586" s="51" t="str">
        <f t="shared" ref="A3586:A3649" si="168">IF(B3586&lt;&gt;"",O3586&amp;"."&amp;P3586,"")</f>
        <v/>
      </c>
      <c r="B3586" s="99"/>
      <c r="C3586" s="4"/>
      <c r="D3586" s="14"/>
      <c r="E3586" s="14"/>
      <c r="F3586" s="14"/>
      <c r="G3586" s="82"/>
      <c r="H3586" s="107" t="str">
        <f>IF(B3586&lt;&gt;"",IF(OR(O3586=0,O3586=999),"",SUMIFS($E$2:E3586,$A$2:A3586,A3586)-SUMIFS($F$2:F3586,$A$2:A3586,A3586)),"")</f>
        <v/>
      </c>
      <c r="I3586" s="109" t="str">
        <f t="shared" si="167"/>
        <v/>
      </c>
      <c r="J3586" s="113"/>
      <c r="K3586" s="90"/>
      <c r="L3586" s="73"/>
      <c r="M3586" s="69" t="str">
        <f>IF(C3586&lt;&gt;"",DailyLog!$S$3,"")</f>
        <v/>
      </c>
      <c r="N3586" s="56" t="str">
        <f t="shared" ref="N3586:N3649" si="169">IF(B3586&lt;&gt;"",COUNT(D3586:G3586),"")</f>
        <v/>
      </c>
      <c r="O3586" s="53" t="str">
        <f>IF($B3586&lt;&gt;"",IF(ISNUMBER(_xlfn.XMATCH($B3586,Language!$A$6:$E$6)),0,IF(ISNUMBER(_xlfn.XMATCH($B3586,Language!$A$29:$E$29)),'Lista de Prestatarios'!$B$3,VLOOKUP(B3586,'Lista de Prestatarios'!$A$2:$B$500,2,FALSE))),"")</f>
        <v/>
      </c>
      <c r="P3586" s="58" t="str">
        <f>IF(B3586&lt;&gt;"",IF(OR(D3586&gt;0,G3586&gt;0),COUNTIF($B$2:B3586,B3586),COUNTIFS($B$2:B3586,B3586,$E$2:E3586,"&gt;0")),"")</f>
        <v/>
      </c>
    </row>
    <row r="3587" spans="1:16" x14ac:dyDescent="0.35">
      <c r="A3587" s="51" t="str">
        <f t="shared" si="168"/>
        <v/>
      </c>
      <c r="B3587" s="99"/>
      <c r="C3587" s="4"/>
      <c r="D3587" s="14"/>
      <c r="E3587" s="14"/>
      <c r="F3587" s="14"/>
      <c r="G3587" s="82"/>
      <c r="H3587" s="107" t="str">
        <f>IF(B3587&lt;&gt;"",IF(OR(O3587=0,O3587=999),"",SUMIFS($E$2:E3587,$A$2:A3587,A3587)-SUMIFS($F$2:F3587,$A$2:A3587,A3587)),"")</f>
        <v/>
      </c>
      <c r="I3587" s="109" t="str">
        <f t="shared" si="167"/>
        <v/>
      </c>
      <c r="J3587" s="113"/>
      <c r="K3587" s="90"/>
      <c r="L3587" s="73"/>
      <c r="M3587" s="69" t="str">
        <f>IF(C3587&lt;&gt;"",DailyLog!$S$3,"")</f>
        <v/>
      </c>
      <c r="N3587" s="56" t="str">
        <f t="shared" si="169"/>
        <v/>
      </c>
      <c r="O3587" s="53" t="str">
        <f>IF($B3587&lt;&gt;"",IF(ISNUMBER(_xlfn.XMATCH($B3587,Language!$A$6:$E$6)),0,IF(ISNUMBER(_xlfn.XMATCH($B3587,Language!$A$29:$E$29)),'Lista de Prestatarios'!$B$3,VLOOKUP(B3587,'Lista de Prestatarios'!$A$2:$B$500,2,FALSE))),"")</f>
        <v/>
      </c>
      <c r="P3587" s="58" t="str">
        <f>IF(B3587&lt;&gt;"",IF(OR(D3587&gt;0,G3587&gt;0),COUNTIF($B$2:B3587,B3587),COUNTIFS($B$2:B3587,B3587,$E$2:E3587,"&gt;0")),"")</f>
        <v/>
      </c>
    </row>
    <row r="3588" spans="1:16" x14ac:dyDescent="0.35">
      <c r="A3588" s="51" t="str">
        <f t="shared" si="168"/>
        <v/>
      </c>
      <c r="B3588" s="99"/>
      <c r="C3588" s="4"/>
      <c r="D3588" s="14"/>
      <c r="E3588" s="14"/>
      <c r="F3588" s="14"/>
      <c r="G3588" s="82"/>
      <c r="H3588" s="107" t="str">
        <f>IF(B3588&lt;&gt;"",IF(OR(O3588=0,O3588=999),"",SUMIFS($E$2:E3588,$A$2:A3588,A3588)-SUMIFS($F$2:F3588,$A$2:A3588,A3588)),"")</f>
        <v/>
      </c>
      <c r="I3588" s="109" t="str">
        <f t="shared" ref="I3588:I3651" si="170">IF(B3588&lt;&gt;"",I3587+D3588-E3588+F3588-G3588,"")</f>
        <v/>
      </c>
      <c r="J3588" s="113"/>
      <c r="K3588" s="90"/>
      <c r="L3588" s="73"/>
      <c r="M3588" s="69" t="str">
        <f>IF(C3588&lt;&gt;"",DailyLog!$S$3,"")</f>
        <v/>
      </c>
      <c r="N3588" s="56" t="str">
        <f t="shared" si="169"/>
        <v/>
      </c>
      <c r="O3588" s="53" t="str">
        <f>IF($B3588&lt;&gt;"",IF(ISNUMBER(_xlfn.XMATCH($B3588,Language!$A$6:$E$6)),0,IF(ISNUMBER(_xlfn.XMATCH($B3588,Language!$A$29:$E$29)),'Lista de Prestatarios'!$B$3,VLOOKUP(B3588,'Lista de Prestatarios'!$A$2:$B$500,2,FALSE))),"")</f>
        <v/>
      </c>
      <c r="P3588" s="58" t="str">
        <f>IF(B3588&lt;&gt;"",IF(OR(D3588&gt;0,G3588&gt;0),COUNTIF($B$2:B3588,B3588),COUNTIFS($B$2:B3588,B3588,$E$2:E3588,"&gt;0")),"")</f>
        <v/>
      </c>
    </row>
    <row r="3589" spans="1:16" x14ac:dyDescent="0.35">
      <c r="A3589" s="51" t="str">
        <f t="shared" si="168"/>
        <v/>
      </c>
      <c r="B3589" s="99"/>
      <c r="C3589" s="4"/>
      <c r="D3589" s="14"/>
      <c r="E3589" s="14"/>
      <c r="F3589" s="14"/>
      <c r="G3589" s="82"/>
      <c r="H3589" s="107" t="str">
        <f>IF(B3589&lt;&gt;"",IF(OR(O3589=0,O3589=999),"",SUMIFS($E$2:E3589,$A$2:A3589,A3589)-SUMIFS($F$2:F3589,$A$2:A3589,A3589)),"")</f>
        <v/>
      </c>
      <c r="I3589" s="109" t="str">
        <f t="shared" si="170"/>
        <v/>
      </c>
      <c r="J3589" s="113"/>
      <c r="K3589" s="90"/>
      <c r="L3589" s="73"/>
      <c r="M3589" s="69" t="str">
        <f>IF(C3589&lt;&gt;"",DailyLog!$S$3,"")</f>
        <v/>
      </c>
      <c r="N3589" s="56" t="str">
        <f t="shared" si="169"/>
        <v/>
      </c>
      <c r="O3589" s="53" t="str">
        <f>IF($B3589&lt;&gt;"",IF(ISNUMBER(_xlfn.XMATCH($B3589,Language!$A$6:$E$6)),0,IF(ISNUMBER(_xlfn.XMATCH($B3589,Language!$A$29:$E$29)),'Lista de Prestatarios'!$B$3,VLOOKUP(B3589,'Lista de Prestatarios'!$A$2:$B$500,2,FALSE))),"")</f>
        <v/>
      </c>
      <c r="P3589" s="58" t="str">
        <f>IF(B3589&lt;&gt;"",IF(OR(D3589&gt;0,G3589&gt;0),COUNTIF($B$2:B3589,B3589),COUNTIFS($B$2:B3589,B3589,$E$2:E3589,"&gt;0")),"")</f>
        <v/>
      </c>
    </row>
    <row r="3590" spans="1:16" x14ac:dyDescent="0.35">
      <c r="A3590" s="51" t="str">
        <f t="shared" si="168"/>
        <v/>
      </c>
      <c r="B3590" s="99"/>
      <c r="C3590" s="4"/>
      <c r="D3590" s="14"/>
      <c r="E3590" s="14"/>
      <c r="F3590" s="14"/>
      <c r="G3590" s="82"/>
      <c r="H3590" s="107" t="str">
        <f>IF(B3590&lt;&gt;"",IF(OR(O3590=0,O3590=999),"",SUMIFS($E$2:E3590,$A$2:A3590,A3590)-SUMIFS($F$2:F3590,$A$2:A3590,A3590)),"")</f>
        <v/>
      </c>
      <c r="I3590" s="109" t="str">
        <f t="shared" si="170"/>
        <v/>
      </c>
      <c r="J3590" s="113"/>
      <c r="K3590" s="90"/>
      <c r="L3590" s="73"/>
      <c r="M3590" s="69" t="str">
        <f>IF(C3590&lt;&gt;"",DailyLog!$S$3,"")</f>
        <v/>
      </c>
      <c r="N3590" s="56" t="str">
        <f t="shared" si="169"/>
        <v/>
      </c>
      <c r="O3590" s="53" t="str">
        <f>IF($B3590&lt;&gt;"",IF(ISNUMBER(_xlfn.XMATCH($B3590,Language!$A$6:$E$6)),0,IF(ISNUMBER(_xlfn.XMATCH($B3590,Language!$A$29:$E$29)),'Lista de Prestatarios'!$B$3,VLOOKUP(B3590,'Lista de Prestatarios'!$A$2:$B$500,2,FALSE))),"")</f>
        <v/>
      </c>
      <c r="P3590" s="58" t="str">
        <f>IF(B3590&lt;&gt;"",IF(OR(D3590&gt;0,G3590&gt;0),COUNTIF($B$2:B3590,B3590),COUNTIFS($B$2:B3590,B3590,$E$2:E3590,"&gt;0")),"")</f>
        <v/>
      </c>
    </row>
    <row r="3591" spans="1:16" x14ac:dyDescent="0.35">
      <c r="A3591" s="51" t="str">
        <f t="shared" si="168"/>
        <v/>
      </c>
      <c r="B3591" s="99"/>
      <c r="C3591" s="4"/>
      <c r="D3591" s="14"/>
      <c r="E3591" s="14"/>
      <c r="F3591" s="14"/>
      <c r="G3591" s="82"/>
      <c r="H3591" s="107" t="str">
        <f>IF(B3591&lt;&gt;"",IF(OR(O3591=0,O3591=999),"",SUMIFS($E$2:E3591,$A$2:A3591,A3591)-SUMIFS($F$2:F3591,$A$2:A3591,A3591)),"")</f>
        <v/>
      </c>
      <c r="I3591" s="109" t="str">
        <f t="shared" si="170"/>
        <v/>
      </c>
      <c r="J3591" s="113"/>
      <c r="K3591" s="90"/>
      <c r="L3591" s="73"/>
      <c r="M3591" s="69" t="str">
        <f>IF(C3591&lt;&gt;"",DailyLog!$S$3,"")</f>
        <v/>
      </c>
      <c r="N3591" s="56" t="str">
        <f t="shared" si="169"/>
        <v/>
      </c>
      <c r="O3591" s="53" t="str">
        <f>IF($B3591&lt;&gt;"",IF(ISNUMBER(_xlfn.XMATCH($B3591,Language!$A$6:$E$6)),0,IF(ISNUMBER(_xlfn.XMATCH($B3591,Language!$A$29:$E$29)),'Lista de Prestatarios'!$B$3,VLOOKUP(B3591,'Lista de Prestatarios'!$A$2:$B$500,2,FALSE))),"")</f>
        <v/>
      </c>
      <c r="P3591" s="58" t="str">
        <f>IF(B3591&lt;&gt;"",IF(OR(D3591&gt;0,G3591&gt;0),COUNTIF($B$2:B3591,B3591),COUNTIFS($B$2:B3591,B3591,$E$2:E3591,"&gt;0")),"")</f>
        <v/>
      </c>
    </row>
    <row r="3592" spans="1:16" x14ac:dyDescent="0.35">
      <c r="A3592" s="51" t="str">
        <f t="shared" si="168"/>
        <v/>
      </c>
      <c r="B3592" s="99"/>
      <c r="C3592" s="4"/>
      <c r="D3592" s="14"/>
      <c r="E3592" s="14"/>
      <c r="F3592" s="14"/>
      <c r="G3592" s="82"/>
      <c r="H3592" s="107" t="str">
        <f>IF(B3592&lt;&gt;"",IF(OR(O3592=0,O3592=999),"",SUMIFS($E$2:E3592,$A$2:A3592,A3592)-SUMIFS($F$2:F3592,$A$2:A3592,A3592)),"")</f>
        <v/>
      </c>
      <c r="I3592" s="109" t="str">
        <f t="shared" si="170"/>
        <v/>
      </c>
      <c r="J3592" s="113"/>
      <c r="K3592" s="90"/>
      <c r="L3592" s="73"/>
      <c r="M3592" s="69" t="str">
        <f>IF(C3592&lt;&gt;"",DailyLog!$S$3,"")</f>
        <v/>
      </c>
      <c r="N3592" s="56" t="str">
        <f t="shared" si="169"/>
        <v/>
      </c>
      <c r="O3592" s="53" t="str">
        <f>IF($B3592&lt;&gt;"",IF(ISNUMBER(_xlfn.XMATCH($B3592,Language!$A$6:$E$6)),0,IF(ISNUMBER(_xlfn.XMATCH($B3592,Language!$A$29:$E$29)),'Lista de Prestatarios'!$B$3,VLOOKUP(B3592,'Lista de Prestatarios'!$A$2:$B$500,2,FALSE))),"")</f>
        <v/>
      </c>
      <c r="P3592" s="58" t="str">
        <f>IF(B3592&lt;&gt;"",IF(OR(D3592&gt;0,G3592&gt;0),COUNTIF($B$2:B3592,B3592),COUNTIFS($B$2:B3592,B3592,$E$2:E3592,"&gt;0")),"")</f>
        <v/>
      </c>
    </row>
    <row r="3593" spans="1:16" x14ac:dyDescent="0.35">
      <c r="A3593" s="51" t="str">
        <f t="shared" si="168"/>
        <v/>
      </c>
      <c r="B3593" s="99"/>
      <c r="C3593" s="4"/>
      <c r="D3593" s="14"/>
      <c r="E3593" s="14"/>
      <c r="F3593" s="14"/>
      <c r="G3593" s="82"/>
      <c r="H3593" s="107" t="str">
        <f>IF(B3593&lt;&gt;"",IF(OR(O3593=0,O3593=999),"",SUMIFS($E$2:E3593,$A$2:A3593,A3593)-SUMIFS($F$2:F3593,$A$2:A3593,A3593)),"")</f>
        <v/>
      </c>
      <c r="I3593" s="109" t="str">
        <f t="shared" si="170"/>
        <v/>
      </c>
      <c r="J3593" s="113"/>
      <c r="K3593" s="90"/>
      <c r="L3593" s="73"/>
      <c r="M3593" s="69" t="str">
        <f>IF(C3593&lt;&gt;"",DailyLog!$S$3,"")</f>
        <v/>
      </c>
      <c r="N3593" s="56" t="str">
        <f t="shared" si="169"/>
        <v/>
      </c>
      <c r="O3593" s="53" t="str">
        <f>IF($B3593&lt;&gt;"",IF(ISNUMBER(_xlfn.XMATCH($B3593,Language!$A$6:$E$6)),0,IF(ISNUMBER(_xlfn.XMATCH($B3593,Language!$A$29:$E$29)),'Lista de Prestatarios'!$B$3,VLOOKUP(B3593,'Lista de Prestatarios'!$A$2:$B$500,2,FALSE))),"")</f>
        <v/>
      </c>
      <c r="P3593" s="58" t="str">
        <f>IF(B3593&lt;&gt;"",IF(OR(D3593&gt;0,G3593&gt;0),COUNTIF($B$2:B3593,B3593),COUNTIFS($B$2:B3593,B3593,$E$2:E3593,"&gt;0")),"")</f>
        <v/>
      </c>
    </row>
    <row r="3594" spans="1:16" x14ac:dyDescent="0.35">
      <c r="A3594" s="51" t="str">
        <f t="shared" si="168"/>
        <v/>
      </c>
      <c r="B3594" s="99"/>
      <c r="C3594" s="4"/>
      <c r="D3594" s="14"/>
      <c r="E3594" s="14"/>
      <c r="F3594" s="14"/>
      <c r="G3594" s="82"/>
      <c r="H3594" s="107" t="str">
        <f>IF(B3594&lt;&gt;"",IF(OR(O3594=0,O3594=999),"",SUMIFS($E$2:E3594,$A$2:A3594,A3594)-SUMIFS($F$2:F3594,$A$2:A3594,A3594)),"")</f>
        <v/>
      </c>
      <c r="I3594" s="109" t="str">
        <f t="shared" si="170"/>
        <v/>
      </c>
      <c r="J3594" s="113"/>
      <c r="K3594" s="90"/>
      <c r="L3594" s="73"/>
      <c r="M3594" s="69" t="str">
        <f>IF(C3594&lt;&gt;"",DailyLog!$S$3,"")</f>
        <v/>
      </c>
      <c r="N3594" s="56" t="str">
        <f t="shared" si="169"/>
        <v/>
      </c>
      <c r="O3594" s="53" t="str">
        <f>IF($B3594&lt;&gt;"",IF(ISNUMBER(_xlfn.XMATCH($B3594,Language!$A$6:$E$6)),0,IF(ISNUMBER(_xlfn.XMATCH($B3594,Language!$A$29:$E$29)),'Lista de Prestatarios'!$B$3,VLOOKUP(B3594,'Lista de Prestatarios'!$A$2:$B$500,2,FALSE))),"")</f>
        <v/>
      </c>
      <c r="P3594" s="58" t="str">
        <f>IF(B3594&lt;&gt;"",IF(OR(D3594&gt;0,G3594&gt;0),COUNTIF($B$2:B3594,B3594),COUNTIFS($B$2:B3594,B3594,$E$2:E3594,"&gt;0")),"")</f>
        <v/>
      </c>
    </row>
    <row r="3595" spans="1:16" x14ac:dyDescent="0.35">
      <c r="A3595" s="51" t="str">
        <f t="shared" si="168"/>
        <v/>
      </c>
      <c r="B3595" s="99"/>
      <c r="C3595" s="4"/>
      <c r="D3595" s="14"/>
      <c r="E3595" s="14"/>
      <c r="F3595" s="14"/>
      <c r="G3595" s="82"/>
      <c r="H3595" s="107" t="str">
        <f>IF(B3595&lt;&gt;"",IF(OR(O3595=0,O3595=999),"",SUMIFS($E$2:E3595,$A$2:A3595,A3595)-SUMIFS($F$2:F3595,$A$2:A3595,A3595)),"")</f>
        <v/>
      </c>
      <c r="I3595" s="109" t="str">
        <f t="shared" si="170"/>
        <v/>
      </c>
      <c r="J3595" s="113"/>
      <c r="K3595" s="90"/>
      <c r="L3595" s="73"/>
      <c r="M3595" s="69" t="str">
        <f>IF(C3595&lt;&gt;"",DailyLog!$S$3,"")</f>
        <v/>
      </c>
      <c r="N3595" s="56" t="str">
        <f t="shared" si="169"/>
        <v/>
      </c>
      <c r="O3595" s="53" t="str">
        <f>IF($B3595&lt;&gt;"",IF(ISNUMBER(_xlfn.XMATCH($B3595,Language!$A$6:$E$6)),0,IF(ISNUMBER(_xlfn.XMATCH($B3595,Language!$A$29:$E$29)),'Lista de Prestatarios'!$B$3,VLOOKUP(B3595,'Lista de Prestatarios'!$A$2:$B$500,2,FALSE))),"")</f>
        <v/>
      </c>
      <c r="P3595" s="58" t="str">
        <f>IF(B3595&lt;&gt;"",IF(OR(D3595&gt;0,G3595&gt;0),COUNTIF($B$2:B3595,B3595),COUNTIFS($B$2:B3595,B3595,$E$2:E3595,"&gt;0")),"")</f>
        <v/>
      </c>
    </row>
    <row r="3596" spans="1:16" x14ac:dyDescent="0.35">
      <c r="A3596" s="51" t="str">
        <f t="shared" si="168"/>
        <v/>
      </c>
      <c r="B3596" s="99"/>
      <c r="C3596" s="4"/>
      <c r="D3596" s="14"/>
      <c r="E3596" s="14"/>
      <c r="F3596" s="14"/>
      <c r="G3596" s="82"/>
      <c r="H3596" s="107" t="str">
        <f>IF(B3596&lt;&gt;"",IF(OR(O3596=0,O3596=999),"",SUMIFS($E$2:E3596,$A$2:A3596,A3596)-SUMIFS($F$2:F3596,$A$2:A3596,A3596)),"")</f>
        <v/>
      </c>
      <c r="I3596" s="109" t="str">
        <f t="shared" si="170"/>
        <v/>
      </c>
      <c r="J3596" s="113"/>
      <c r="K3596" s="90"/>
      <c r="L3596" s="73"/>
      <c r="M3596" s="69" t="str">
        <f>IF(C3596&lt;&gt;"",DailyLog!$S$3,"")</f>
        <v/>
      </c>
      <c r="N3596" s="56" t="str">
        <f t="shared" si="169"/>
        <v/>
      </c>
      <c r="O3596" s="53" t="str">
        <f>IF($B3596&lt;&gt;"",IF(ISNUMBER(_xlfn.XMATCH($B3596,Language!$A$6:$E$6)),0,IF(ISNUMBER(_xlfn.XMATCH($B3596,Language!$A$29:$E$29)),'Lista de Prestatarios'!$B$3,VLOOKUP(B3596,'Lista de Prestatarios'!$A$2:$B$500,2,FALSE))),"")</f>
        <v/>
      </c>
      <c r="P3596" s="58" t="str">
        <f>IF(B3596&lt;&gt;"",IF(OR(D3596&gt;0,G3596&gt;0),COUNTIF($B$2:B3596,B3596),COUNTIFS($B$2:B3596,B3596,$E$2:E3596,"&gt;0")),"")</f>
        <v/>
      </c>
    </row>
    <row r="3597" spans="1:16" x14ac:dyDescent="0.35">
      <c r="A3597" s="51" t="str">
        <f t="shared" si="168"/>
        <v/>
      </c>
      <c r="B3597" s="99"/>
      <c r="C3597" s="4"/>
      <c r="D3597" s="14"/>
      <c r="E3597" s="14"/>
      <c r="F3597" s="14"/>
      <c r="G3597" s="82"/>
      <c r="H3597" s="107" t="str">
        <f>IF(B3597&lt;&gt;"",IF(OR(O3597=0,O3597=999),"",SUMIFS($E$2:E3597,$A$2:A3597,A3597)-SUMIFS($F$2:F3597,$A$2:A3597,A3597)),"")</f>
        <v/>
      </c>
      <c r="I3597" s="109" t="str">
        <f t="shared" si="170"/>
        <v/>
      </c>
      <c r="J3597" s="113"/>
      <c r="K3597" s="90"/>
      <c r="L3597" s="73"/>
      <c r="M3597" s="69" t="str">
        <f>IF(C3597&lt;&gt;"",DailyLog!$S$3,"")</f>
        <v/>
      </c>
      <c r="N3597" s="56" t="str">
        <f t="shared" si="169"/>
        <v/>
      </c>
      <c r="O3597" s="53" t="str">
        <f>IF($B3597&lt;&gt;"",IF(ISNUMBER(_xlfn.XMATCH($B3597,Language!$A$6:$E$6)),0,IF(ISNUMBER(_xlfn.XMATCH($B3597,Language!$A$29:$E$29)),'Lista de Prestatarios'!$B$3,VLOOKUP(B3597,'Lista de Prestatarios'!$A$2:$B$500,2,FALSE))),"")</f>
        <v/>
      </c>
      <c r="P3597" s="58" t="str">
        <f>IF(B3597&lt;&gt;"",IF(OR(D3597&gt;0,G3597&gt;0),COUNTIF($B$2:B3597,B3597),COUNTIFS($B$2:B3597,B3597,$E$2:E3597,"&gt;0")),"")</f>
        <v/>
      </c>
    </row>
    <row r="3598" spans="1:16" x14ac:dyDescent="0.35">
      <c r="A3598" s="51" t="str">
        <f t="shared" si="168"/>
        <v/>
      </c>
      <c r="B3598" s="99"/>
      <c r="C3598" s="4"/>
      <c r="D3598" s="14"/>
      <c r="E3598" s="14"/>
      <c r="F3598" s="14"/>
      <c r="G3598" s="82"/>
      <c r="H3598" s="107" t="str">
        <f>IF(B3598&lt;&gt;"",IF(OR(O3598=0,O3598=999),"",SUMIFS($E$2:E3598,$A$2:A3598,A3598)-SUMIFS($F$2:F3598,$A$2:A3598,A3598)),"")</f>
        <v/>
      </c>
      <c r="I3598" s="109" t="str">
        <f t="shared" si="170"/>
        <v/>
      </c>
      <c r="J3598" s="113"/>
      <c r="K3598" s="90"/>
      <c r="L3598" s="73"/>
      <c r="M3598" s="69" t="str">
        <f>IF(C3598&lt;&gt;"",DailyLog!$S$3,"")</f>
        <v/>
      </c>
      <c r="N3598" s="56" t="str">
        <f t="shared" si="169"/>
        <v/>
      </c>
      <c r="O3598" s="53" t="str">
        <f>IF($B3598&lt;&gt;"",IF(ISNUMBER(_xlfn.XMATCH($B3598,Language!$A$6:$E$6)),0,IF(ISNUMBER(_xlfn.XMATCH($B3598,Language!$A$29:$E$29)),'Lista de Prestatarios'!$B$3,VLOOKUP(B3598,'Lista de Prestatarios'!$A$2:$B$500,2,FALSE))),"")</f>
        <v/>
      </c>
      <c r="P3598" s="58" t="str">
        <f>IF(B3598&lt;&gt;"",IF(OR(D3598&gt;0,G3598&gt;0),COUNTIF($B$2:B3598,B3598),COUNTIFS($B$2:B3598,B3598,$E$2:E3598,"&gt;0")),"")</f>
        <v/>
      </c>
    </row>
    <row r="3599" spans="1:16" x14ac:dyDescent="0.35">
      <c r="A3599" s="51" t="str">
        <f t="shared" si="168"/>
        <v/>
      </c>
      <c r="B3599" s="99"/>
      <c r="C3599" s="4"/>
      <c r="D3599" s="14"/>
      <c r="E3599" s="14"/>
      <c r="F3599" s="14"/>
      <c r="G3599" s="82"/>
      <c r="H3599" s="107" t="str">
        <f>IF(B3599&lt;&gt;"",IF(OR(O3599=0,O3599=999),"",SUMIFS($E$2:E3599,$A$2:A3599,A3599)-SUMIFS($F$2:F3599,$A$2:A3599,A3599)),"")</f>
        <v/>
      </c>
      <c r="I3599" s="109" t="str">
        <f t="shared" si="170"/>
        <v/>
      </c>
      <c r="J3599" s="113"/>
      <c r="K3599" s="90"/>
      <c r="L3599" s="73"/>
      <c r="M3599" s="69" t="str">
        <f>IF(C3599&lt;&gt;"",DailyLog!$S$3,"")</f>
        <v/>
      </c>
      <c r="N3599" s="56" t="str">
        <f t="shared" si="169"/>
        <v/>
      </c>
      <c r="O3599" s="53" t="str">
        <f>IF($B3599&lt;&gt;"",IF(ISNUMBER(_xlfn.XMATCH($B3599,Language!$A$6:$E$6)),0,IF(ISNUMBER(_xlfn.XMATCH($B3599,Language!$A$29:$E$29)),'Lista de Prestatarios'!$B$3,VLOOKUP(B3599,'Lista de Prestatarios'!$A$2:$B$500,2,FALSE))),"")</f>
        <v/>
      </c>
      <c r="P3599" s="58" t="str">
        <f>IF(B3599&lt;&gt;"",IF(OR(D3599&gt;0,G3599&gt;0),COUNTIF($B$2:B3599,B3599),COUNTIFS($B$2:B3599,B3599,$E$2:E3599,"&gt;0")),"")</f>
        <v/>
      </c>
    </row>
    <row r="3600" spans="1:16" x14ac:dyDescent="0.35">
      <c r="A3600" s="51" t="str">
        <f t="shared" si="168"/>
        <v/>
      </c>
      <c r="B3600" s="99"/>
      <c r="C3600" s="4"/>
      <c r="D3600" s="14"/>
      <c r="E3600" s="14"/>
      <c r="F3600" s="14"/>
      <c r="G3600" s="82"/>
      <c r="H3600" s="107" t="str">
        <f>IF(B3600&lt;&gt;"",IF(OR(O3600=0,O3600=999),"",SUMIFS($E$2:E3600,$A$2:A3600,A3600)-SUMIFS($F$2:F3600,$A$2:A3600,A3600)),"")</f>
        <v/>
      </c>
      <c r="I3600" s="109" t="str">
        <f t="shared" si="170"/>
        <v/>
      </c>
      <c r="J3600" s="113"/>
      <c r="K3600" s="90"/>
      <c r="L3600" s="73"/>
      <c r="M3600" s="69" t="str">
        <f>IF(C3600&lt;&gt;"",DailyLog!$S$3,"")</f>
        <v/>
      </c>
      <c r="N3600" s="56" t="str">
        <f t="shared" si="169"/>
        <v/>
      </c>
      <c r="O3600" s="53" t="str">
        <f>IF($B3600&lt;&gt;"",IF(ISNUMBER(_xlfn.XMATCH($B3600,Language!$A$6:$E$6)),0,IF(ISNUMBER(_xlfn.XMATCH($B3600,Language!$A$29:$E$29)),'Lista de Prestatarios'!$B$3,VLOOKUP(B3600,'Lista de Prestatarios'!$A$2:$B$500,2,FALSE))),"")</f>
        <v/>
      </c>
      <c r="P3600" s="58" t="str">
        <f>IF(B3600&lt;&gt;"",IF(OR(D3600&gt;0,G3600&gt;0),COUNTIF($B$2:B3600,B3600),COUNTIFS($B$2:B3600,B3600,$E$2:E3600,"&gt;0")),"")</f>
        <v/>
      </c>
    </row>
    <row r="3601" spans="1:16" x14ac:dyDescent="0.35">
      <c r="A3601" s="51" t="str">
        <f t="shared" si="168"/>
        <v/>
      </c>
      <c r="B3601" s="99"/>
      <c r="C3601" s="4"/>
      <c r="D3601" s="14"/>
      <c r="E3601" s="14"/>
      <c r="F3601" s="14"/>
      <c r="G3601" s="82"/>
      <c r="H3601" s="107" t="str">
        <f>IF(B3601&lt;&gt;"",IF(OR(O3601=0,O3601=999),"",SUMIFS($E$2:E3601,$A$2:A3601,A3601)-SUMIFS($F$2:F3601,$A$2:A3601,A3601)),"")</f>
        <v/>
      </c>
      <c r="I3601" s="109" t="str">
        <f t="shared" si="170"/>
        <v/>
      </c>
      <c r="J3601" s="113"/>
      <c r="K3601" s="90"/>
      <c r="L3601" s="73"/>
      <c r="M3601" s="69" t="str">
        <f>IF(C3601&lt;&gt;"",DailyLog!$S$3,"")</f>
        <v/>
      </c>
      <c r="N3601" s="56" t="str">
        <f t="shared" si="169"/>
        <v/>
      </c>
      <c r="O3601" s="53" t="str">
        <f>IF($B3601&lt;&gt;"",IF(ISNUMBER(_xlfn.XMATCH($B3601,Language!$A$6:$E$6)),0,IF(ISNUMBER(_xlfn.XMATCH($B3601,Language!$A$29:$E$29)),'Lista de Prestatarios'!$B$3,VLOOKUP(B3601,'Lista de Prestatarios'!$A$2:$B$500,2,FALSE))),"")</f>
        <v/>
      </c>
      <c r="P3601" s="58" t="str">
        <f>IF(B3601&lt;&gt;"",IF(OR(D3601&gt;0,G3601&gt;0),COUNTIF($B$2:B3601,B3601),COUNTIFS($B$2:B3601,B3601,$E$2:E3601,"&gt;0")),"")</f>
        <v/>
      </c>
    </row>
    <row r="3602" spans="1:16" x14ac:dyDescent="0.35">
      <c r="A3602" s="51" t="str">
        <f t="shared" si="168"/>
        <v/>
      </c>
      <c r="B3602" s="99"/>
      <c r="C3602" s="4"/>
      <c r="D3602" s="14"/>
      <c r="E3602" s="14"/>
      <c r="F3602" s="14"/>
      <c r="G3602" s="82"/>
      <c r="H3602" s="107" t="str">
        <f>IF(B3602&lt;&gt;"",IF(OR(O3602=0,O3602=999),"",SUMIFS($E$2:E3602,$A$2:A3602,A3602)-SUMIFS($F$2:F3602,$A$2:A3602,A3602)),"")</f>
        <v/>
      </c>
      <c r="I3602" s="109" t="str">
        <f t="shared" si="170"/>
        <v/>
      </c>
      <c r="J3602" s="113"/>
      <c r="K3602" s="90"/>
      <c r="L3602" s="73"/>
      <c r="M3602" s="69" t="str">
        <f>IF(C3602&lt;&gt;"",DailyLog!$S$3,"")</f>
        <v/>
      </c>
      <c r="N3602" s="56" t="str">
        <f t="shared" si="169"/>
        <v/>
      </c>
      <c r="O3602" s="53" t="str">
        <f>IF($B3602&lt;&gt;"",IF(ISNUMBER(_xlfn.XMATCH($B3602,Language!$A$6:$E$6)),0,IF(ISNUMBER(_xlfn.XMATCH($B3602,Language!$A$29:$E$29)),'Lista de Prestatarios'!$B$3,VLOOKUP(B3602,'Lista de Prestatarios'!$A$2:$B$500,2,FALSE))),"")</f>
        <v/>
      </c>
      <c r="P3602" s="58" t="str">
        <f>IF(B3602&lt;&gt;"",IF(OR(D3602&gt;0,G3602&gt;0),COUNTIF($B$2:B3602,B3602),COUNTIFS($B$2:B3602,B3602,$E$2:E3602,"&gt;0")),"")</f>
        <v/>
      </c>
    </row>
    <row r="3603" spans="1:16" x14ac:dyDescent="0.35">
      <c r="A3603" s="51" t="str">
        <f t="shared" si="168"/>
        <v/>
      </c>
      <c r="B3603" s="99"/>
      <c r="C3603" s="4"/>
      <c r="D3603" s="14"/>
      <c r="E3603" s="14"/>
      <c r="F3603" s="14"/>
      <c r="G3603" s="82"/>
      <c r="H3603" s="107" t="str">
        <f>IF(B3603&lt;&gt;"",IF(OR(O3603=0,O3603=999),"",SUMIFS($E$2:E3603,$A$2:A3603,A3603)-SUMIFS($F$2:F3603,$A$2:A3603,A3603)),"")</f>
        <v/>
      </c>
      <c r="I3603" s="109" t="str">
        <f t="shared" si="170"/>
        <v/>
      </c>
      <c r="J3603" s="113"/>
      <c r="K3603" s="90"/>
      <c r="L3603" s="73"/>
      <c r="M3603" s="69" t="str">
        <f>IF(C3603&lt;&gt;"",DailyLog!$S$3,"")</f>
        <v/>
      </c>
      <c r="N3603" s="56" t="str">
        <f t="shared" si="169"/>
        <v/>
      </c>
      <c r="O3603" s="53" t="str">
        <f>IF($B3603&lt;&gt;"",IF(ISNUMBER(_xlfn.XMATCH($B3603,Language!$A$6:$E$6)),0,IF(ISNUMBER(_xlfn.XMATCH($B3603,Language!$A$29:$E$29)),'Lista de Prestatarios'!$B$3,VLOOKUP(B3603,'Lista de Prestatarios'!$A$2:$B$500,2,FALSE))),"")</f>
        <v/>
      </c>
      <c r="P3603" s="58" t="str">
        <f>IF(B3603&lt;&gt;"",IF(OR(D3603&gt;0,G3603&gt;0),COUNTIF($B$2:B3603,B3603),COUNTIFS($B$2:B3603,B3603,$E$2:E3603,"&gt;0")),"")</f>
        <v/>
      </c>
    </row>
    <row r="3604" spans="1:16" x14ac:dyDescent="0.35">
      <c r="A3604" s="51" t="str">
        <f t="shared" si="168"/>
        <v/>
      </c>
      <c r="B3604" s="99"/>
      <c r="C3604" s="4"/>
      <c r="D3604" s="14"/>
      <c r="E3604" s="14"/>
      <c r="F3604" s="14"/>
      <c r="G3604" s="82"/>
      <c r="H3604" s="107" t="str">
        <f>IF(B3604&lt;&gt;"",IF(OR(O3604=0,O3604=999),"",SUMIFS($E$2:E3604,$A$2:A3604,A3604)-SUMIFS($F$2:F3604,$A$2:A3604,A3604)),"")</f>
        <v/>
      </c>
      <c r="I3604" s="109" t="str">
        <f t="shared" si="170"/>
        <v/>
      </c>
      <c r="J3604" s="113"/>
      <c r="K3604" s="90"/>
      <c r="L3604" s="73"/>
      <c r="M3604" s="69" t="str">
        <f>IF(C3604&lt;&gt;"",DailyLog!$S$3,"")</f>
        <v/>
      </c>
      <c r="N3604" s="56" t="str">
        <f t="shared" si="169"/>
        <v/>
      </c>
      <c r="O3604" s="53" t="str">
        <f>IF($B3604&lt;&gt;"",IF(ISNUMBER(_xlfn.XMATCH($B3604,Language!$A$6:$E$6)),0,IF(ISNUMBER(_xlfn.XMATCH($B3604,Language!$A$29:$E$29)),'Lista de Prestatarios'!$B$3,VLOOKUP(B3604,'Lista de Prestatarios'!$A$2:$B$500,2,FALSE))),"")</f>
        <v/>
      </c>
      <c r="P3604" s="58" t="str">
        <f>IF(B3604&lt;&gt;"",IF(OR(D3604&gt;0,G3604&gt;0),COUNTIF($B$2:B3604,B3604),COUNTIFS($B$2:B3604,B3604,$E$2:E3604,"&gt;0")),"")</f>
        <v/>
      </c>
    </row>
    <row r="3605" spans="1:16" x14ac:dyDescent="0.35">
      <c r="A3605" s="51" t="str">
        <f t="shared" si="168"/>
        <v/>
      </c>
      <c r="B3605" s="99"/>
      <c r="C3605" s="4"/>
      <c r="D3605" s="14"/>
      <c r="E3605" s="14"/>
      <c r="F3605" s="14"/>
      <c r="G3605" s="82"/>
      <c r="H3605" s="107" t="str">
        <f>IF(B3605&lt;&gt;"",IF(OR(O3605=0,O3605=999),"",SUMIFS($E$2:E3605,$A$2:A3605,A3605)-SUMIFS($F$2:F3605,$A$2:A3605,A3605)),"")</f>
        <v/>
      </c>
      <c r="I3605" s="109" t="str">
        <f t="shared" si="170"/>
        <v/>
      </c>
      <c r="J3605" s="113"/>
      <c r="K3605" s="90"/>
      <c r="L3605" s="73"/>
      <c r="M3605" s="69" t="str">
        <f>IF(C3605&lt;&gt;"",DailyLog!$S$3,"")</f>
        <v/>
      </c>
      <c r="N3605" s="56" t="str">
        <f t="shared" si="169"/>
        <v/>
      </c>
      <c r="O3605" s="53" t="str">
        <f>IF($B3605&lt;&gt;"",IF(ISNUMBER(_xlfn.XMATCH($B3605,Language!$A$6:$E$6)),0,IF(ISNUMBER(_xlfn.XMATCH($B3605,Language!$A$29:$E$29)),'Lista de Prestatarios'!$B$3,VLOOKUP(B3605,'Lista de Prestatarios'!$A$2:$B$500,2,FALSE))),"")</f>
        <v/>
      </c>
      <c r="P3605" s="58" t="str">
        <f>IF(B3605&lt;&gt;"",IF(OR(D3605&gt;0,G3605&gt;0),COUNTIF($B$2:B3605,B3605),COUNTIFS($B$2:B3605,B3605,$E$2:E3605,"&gt;0")),"")</f>
        <v/>
      </c>
    </row>
    <row r="3606" spans="1:16" x14ac:dyDescent="0.35">
      <c r="A3606" s="51" t="str">
        <f t="shared" si="168"/>
        <v/>
      </c>
      <c r="B3606" s="99"/>
      <c r="C3606" s="4"/>
      <c r="D3606" s="14"/>
      <c r="E3606" s="14"/>
      <c r="F3606" s="14"/>
      <c r="G3606" s="82"/>
      <c r="H3606" s="107" t="str">
        <f>IF(B3606&lt;&gt;"",IF(OR(O3606=0,O3606=999),"",SUMIFS($E$2:E3606,$A$2:A3606,A3606)-SUMIFS($F$2:F3606,$A$2:A3606,A3606)),"")</f>
        <v/>
      </c>
      <c r="I3606" s="109" t="str">
        <f t="shared" si="170"/>
        <v/>
      </c>
      <c r="J3606" s="113"/>
      <c r="K3606" s="90"/>
      <c r="L3606" s="73"/>
      <c r="M3606" s="69" t="str">
        <f>IF(C3606&lt;&gt;"",DailyLog!$S$3,"")</f>
        <v/>
      </c>
      <c r="N3606" s="56" t="str">
        <f t="shared" si="169"/>
        <v/>
      </c>
      <c r="O3606" s="53" t="str">
        <f>IF($B3606&lt;&gt;"",IF(ISNUMBER(_xlfn.XMATCH($B3606,Language!$A$6:$E$6)),0,IF(ISNUMBER(_xlfn.XMATCH($B3606,Language!$A$29:$E$29)),'Lista de Prestatarios'!$B$3,VLOOKUP(B3606,'Lista de Prestatarios'!$A$2:$B$500,2,FALSE))),"")</f>
        <v/>
      </c>
      <c r="P3606" s="58" t="str">
        <f>IF(B3606&lt;&gt;"",IF(OR(D3606&gt;0,G3606&gt;0),COUNTIF($B$2:B3606,B3606),COUNTIFS($B$2:B3606,B3606,$E$2:E3606,"&gt;0")),"")</f>
        <v/>
      </c>
    </row>
    <row r="3607" spans="1:16" x14ac:dyDescent="0.35">
      <c r="A3607" s="51" t="str">
        <f t="shared" si="168"/>
        <v/>
      </c>
      <c r="B3607" s="99"/>
      <c r="C3607" s="4"/>
      <c r="D3607" s="14"/>
      <c r="E3607" s="14"/>
      <c r="F3607" s="14"/>
      <c r="G3607" s="82"/>
      <c r="H3607" s="107" t="str">
        <f>IF(B3607&lt;&gt;"",IF(OR(O3607=0,O3607=999),"",SUMIFS($E$2:E3607,$A$2:A3607,A3607)-SUMIFS($F$2:F3607,$A$2:A3607,A3607)),"")</f>
        <v/>
      </c>
      <c r="I3607" s="109" t="str">
        <f t="shared" si="170"/>
        <v/>
      </c>
      <c r="J3607" s="113"/>
      <c r="K3607" s="90"/>
      <c r="L3607" s="73"/>
      <c r="M3607" s="69" t="str">
        <f>IF(C3607&lt;&gt;"",DailyLog!$S$3,"")</f>
        <v/>
      </c>
      <c r="N3607" s="56" t="str">
        <f t="shared" si="169"/>
        <v/>
      </c>
      <c r="O3607" s="53" t="str">
        <f>IF($B3607&lt;&gt;"",IF(ISNUMBER(_xlfn.XMATCH($B3607,Language!$A$6:$E$6)),0,IF(ISNUMBER(_xlfn.XMATCH($B3607,Language!$A$29:$E$29)),'Lista de Prestatarios'!$B$3,VLOOKUP(B3607,'Lista de Prestatarios'!$A$2:$B$500,2,FALSE))),"")</f>
        <v/>
      </c>
      <c r="P3607" s="58" t="str">
        <f>IF(B3607&lt;&gt;"",IF(OR(D3607&gt;0,G3607&gt;0),COUNTIF($B$2:B3607,B3607),COUNTIFS($B$2:B3607,B3607,$E$2:E3607,"&gt;0")),"")</f>
        <v/>
      </c>
    </row>
    <row r="3608" spans="1:16" x14ac:dyDescent="0.35">
      <c r="A3608" s="51" t="str">
        <f t="shared" si="168"/>
        <v/>
      </c>
      <c r="B3608" s="99"/>
      <c r="C3608" s="4"/>
      <c r="D3608" s="14"/>
      <c r="E3608" s="14"/>
      <c r="F3608" s="14"/>
      <c r="G3608" s="82"/>
      <c r="H3608" s="107" t="str">
        <f>IF(B3608&lt;&gt;"",IF(OR(O3608=0,O3608=999),"",SUMIFS($E$2:E3608,$A$2:A3608,A3608)-SUMIFS($F$2:F3608,$A$2:A3608,A3608)),"")</f>
        <v/>
      </c>
      <c r="I3608" s="109" t="str">
        <f t="shared" si="170"/>
        <v/>
      </c>
      <c r="J3608" s="113"/>
      <c r="K3608" s="90"/>
      <c r="L3608" s="73"/>
      <c r="M3608" s="69" t="str">
        <f>IF(C3608&lt;&gt;"",DailyLog!$S$3,"")</f>
        <v/>
      </c>
      <c r="N3608" s="56" t="str">
        <f t="shared" si="169"/>
        <v/>
      </c>
      <c r="O3608" s="53" t="str">
        <f>IF($B3608&lt;&gt;"",IF(ISNUMBER(_xlfn.XMATCH($B3608,Language!$A$6:$E$6)),0,IF(ISNUMBER(_xlfn.XMATCH($B3608,Language!$A$29:$E$29)),'Lista de Prestatarios'!$B$3,VLOOKUP(B3608,'Lista de Prestatarios'!$A$2:$B$500,2,FALSE))),"")</f>
        <v/>
      </c>
      <c r="P3608" s="58" t="str">
        <f>IF(B3608&lt;&gt;"",IF(OR(D3608&gt;0,G3608&gt;0),COUNTIF($B$2:B3608,B3608),COUNTIFS($B$2:B3608,B3608,$E$2:E3608,"&gt;0")),"")</f>
        <v/>
      </c>
    </row>
    <row r="3609" spans="1:16" x14ac:dyDescent="0.35">
      <c r="A3609" s="51" t="str">
        <f t="shared" si="168"/>
        <v/>
      </c>
      <c r="B3609" s="99"/>
      <c r="C3609" s="4"/>
      <c r="D3609" s="14"/>
      <c r="E3609" s="14"/>
      <c r="F3609" s="14"/>
      <c r="G3609" s="82"/>
      <c r="H3609" s="107" t="str">
        <f>IF(B3609&lt;&gt;"",IF(OR(O3609=0,O3609=999),"",SUMIFS($E$2:E3609,$A$2:A3609,A3609)-SUMIFS($F$2:F3609,$A$2:A3609,A3609)),"")</f>
        <v/>
      </c>
      <c r="I3609" s="109" t="str">
        <f t="shared" si="170"/>
        <v/>
      </c>
      <c r="J3609" s="113"/>
      <c r="K3609" s="90"/>
      <c r="L3609" s="73"/>
      <c r="M3609" s="69" t="str">
        <f>IF(C3609&lt;&gt;"",DailyLog!$S$3,"")</f>
        <v/>
      </c>
      <c r="N3609" s="56" t="str">
        <f t="shared" si="169"/>
        <v/>
      </c>
      <c r="O3609" s="53" t="str">
        <f>IF($B3609&lt;&gt;"",IF(ISNUMBER(_xlfn.XMATCH($B3609,Language!$A$6:$E$6)),0,IF(ISNUMBER(_xlfn.XMATCH($B3609,Language!$A$29:$E$29)),'Lista de Prestatarios'!$B$3,VLOOKUP(B3609,'Lista de Prestatarios'!$A$2:$B$500,2,FALSE))),"")</f>
        <v/>
      </c>
      <c r="P3609" s="58" t="str">
        <f>IF(B3609&lt;&gt;"",IF(OR(D3609&gt;0,G3609&gt;0),COUNTIF($B$2:B3609,B3609),COUNTIFS($B$2:B3609,B3609,$E$2:E3609,"&gt;0")),"")</f>
        <v/>
      </c>
    </row>
    <row r="3610" spans="1:16" x14ac:dyDescent="0.35">
      <c r="A3610" s="51" t="str">
        <f t="shared" si="168"/>
        <v/>
      </c>
      <c r="B3610" s="99"/>
      <c r="C3610" s="4"/>
      <c r="D3610" s="14"/>
      <c r="E3610" s="14"/>
      <c r="F3610" s="14"/>
      <c r="G3610" s="82"/>
      <c r="H3610" s="107" t="str">
        <f>IF(B3610&lt;&gt;"",IF(OR(O3610=0,O3610=999),"",SUMIFS($E$2:E3610,$A$2:A3610,A3610)-SUMIFS($F$2:F3610,$A$2:A3610,A3610)),"")</f>
        <v/>
      </c>
      <c r="I3610" s="109" t="str">
        <f t="shared" si="170"/>
        <v/>
      </c>
      <c r="J3610" s="113"/>
      <c r="K3610" s="90"/>
      <c r="L3610" s="73"/>
      <c r="M3610" s="69" t="str">
        <f>IF(C3610&lt;&gt;"",DailyLog!$S$3,"")</f>
        <v/>
      </c>
      <c r="N3610" s="56" t="str">
        <f t="shared" si="169"/>
        <v/>
      </c>
      <c r="O3610" s="53" t="str">
        <f>IF($B3610&lt;&gt;"",IF(ISNUMBER(_xlfn.XMATCH($B3610,Language!$A$6:$E$6)),0,IF(ISNUMBER(_xlfn.XMATCH($B3610,Language!$A$29:$E$29)),'Lista de Prestatarios'!$B$3,VLOOKUP(B3610,'Lista de Prestatarios'!$A$2:$B$500,2,FALSE))),"")</f>
        <v/>
      </c>
      <c r="P3610" s="58" t="str">
        <f>IF(B3610&lt;&gt;"",IF(OR(D3610&gt;0,G3610&gt;0),COUNTIF($B$2:B3610,B3610),COUNTIFS($B$2:B3610,B3610,$E$2:E3610,"&gt;0")),"")</f>
        <v/>
      </c>
    </row>
    <row r="3611" spans="1:16" x14ac:dyDescent="0.35">
      <c r="A3611" s="51" t="str">
        <f t="shared" si="168"/>
        <v/>
      </c>
      <c r="B3611" s="99"/>
      <c r="C3611" s="4"/>
      <c r="D3611" s="14"/>
      <c r="E3611" s="14"/>
      <c r="F3611" s="14"/>
      <c r="G3611" s="82"/>
      <c r="H3611" s="107" t="str">
        <f>IF(B3611&lt;&gt;"",IF(OR(O3611=0,O3611=999),"",SUMIFS($E$2:E3611,$A$2:A3611,A3611)-SUMIFS($F$2:F3611,$A$2:A3611,A3611)),"")</f>
        <v/>
      </c>
      <c r="I3611" s="109" t="str">
        <f t="shared" si="170"/>
        <v/>
      </c>
      <c r="J3611" s="113"/>
      <c r="K3611" s="90"/>
      <c r="L3611" s="73"/>
      <c r="M3611" s="69" t="str">
        <f>IF(C3611&lt;&gt;"",DailyLog!$S$3,"")</f>
        <v/>
      </c>
      <c r="N3611" s="56" t="str">
        <f t="shared" si="169"/>
        <v/>
      </c>
      <c r="O3611" s="53" t="str">
        <f>IF($B3611&lt;&gt;"",IF(ISNUMBER(_xlfn.XMATCH($B3611,Language!$A$6:$E$6)),0,IF(ISNUMBER(_xlfn.XMATCH($B3611,Language!$A$29:$E$29)),'Lista de Prestatarios'!$B$3,VLOOKUP(B3611,'Lista de Prestatarios'!$A$2:$B$500,2,FALSE))),"")</f>
        <v/>
      </c>
      <c r="P3611" s="58" t="str">
        <f>IF(B3611&lt;&gt;"",IF(OR(D3611&gt;0,G3611&gt;0),COUNTIF($B$2:B3611,B3611),COUNTIFS($B$2:B3611,B3611,$E$2:E3611,"&gt;0")),"")</f>
        <v/>
      </c>
    </row>
    <row r="3612" spans="1:16" x14ac:dyDescent="0.35">
      <c r="A3612" s="51" t="str">
        <f t="shared" si="168"/>
        <v/>
      </c>
      <c r="B3612" s="99"/>
      <c r="C3612" s="4"/>
      <c r="D3612" s="14"/>
      <c r="E3612" s="14"/>
      <c r="F3612" s="14"/>
      <c r="G3612" s="82"/>
      <c r="H3612" s="107" t="str">
        <f>IF(B3612&lt;&gt;"",IF(OR(O3612=0,O3612=999),"",SUMIFS($E$2:E3612,$A$2:A3612,A3612)-SUMIFS($F$2:F3612,$A$2:A3612,A3612)),"")</f>
        <v/>
      </c>
      <c r="I3612" s="109" t="str">
        <f t="shared" si="170"/>
        <v/>
      </c>
      <c r="J3612" s="113"/>
      <c r="K3612" s="90"/>
      <c r="L3612" s="73"/>
      <c r="M3612" s="69" t="str">
        <f>IF(C3612&lt;&gt;"",DailyLog!$S$3,"")</f>
        <v/>
      </c>
      <c r="N3612" s="56" t="str">
        <f t="shared" si="169"/>
        <v/>
      </c>
      <c r="O3612" s="53" t="str">
        <f>IF($B3612&lt;&gt;"",IF(ISNUMBER(_xlfn.XMATCH($B3612,Language!$A$6:$E$6)),0,IF(ISNUMBER(_xlfn.XMATCH($B3612,Language!$A$29:$E$29)),'Lista de Prestatarios'!$B$3,VLOOKUP(B3612,'Lista de Prestatarios'!$A$2:$B$500,2,FALSE))),"")</f>
        <v/>
      </c>
      <c r="P3612" s="58" t="str">
        <f>IF(B3612&lt;&gt;"",IF(OR(D3612&gt;0,G3612&gt;0),COUNTIF($B$2:B3612,B3612),COUNTIFS($B$2:B3612,B3612,$E$2:E3612,"&gt;0")),"")</f>
        <v/>
      </c>
    </row>
    <row r="3613" spans="1:16" x14ac:dyDescent="0.35">
      <c r="A3613" s="51" t="str">
        <f t="shared" si="168"/>
        <v/>
      </c>
      <c r="B3613" s="99"/>
      <c r="C3613" s="4"/>
      <c r="D3613" s="14"/>
      <c r="E3613" s="14"/>
      <c r="F3613" s="14"/>
      <c r="G3613" s="82"/>
      <c r="H3613" s="107" t="str">
        <f>IF(B3613&lt;&gt;"",IF(OR(O3613=0,O3613=999),"",SUMIFS($E$2:E3613,$A$2:A3613,A3613)-SUMIFS($F$2:F3613,$A$2:A3613,A3613)),"")</f>
        <v/>
      </c>
      <c r="I3613" s="109" t="str">
        <f t="shared" si="170"/>
        <v/>
      </c>
      <c r="J3613" s="113"/>
      <c r="K3613" s="90"/>
      <c r="L3613" s="73"/>
      <c r="M3613" s="69" t="str">
        <f>IF(C3613&lt;&gt;"",DailyLog!$S$3,"")</f>
        <v/>
      </c>
      <c r="N3613" s="56" t="str">
        <f t="shared" si="169"/>
        <v/>
      </c>
      <c r="O3613" s="53" t="str">
        <f>IF($B3613&lt;&gt;"",IF(ISNUMBER(_xlfn.XMATCH($B3613,Language!$A$6:$E$6)),0,IF(ISNUMBER(_xlfn.XMATCH($B3613,Language!$A$29:$E$29)),'Lista de Prestatarios'!$B$3,VLOOKUP(B3613,'Lista de Prestatarios'!$A$2:$B$500,2,FALSE))),"")</f>
        <v/>
      </c>
      <c r="P3613" s="58" t="str">
        <f>IF(B3613&lt;&gt;"",IF(OR(D3613&gt;0,G3613&gt;0),COUNTIF($B$2:B3613,B3613),COUNTIFS($B$2:B3613,B3613,$E$2:E3613,"&gt;0")),"")</f>
        <v/>
      </c>
    </row>
    <row r="3614" spans="1:16" x14ac:dyDescent="0.35">
      <c r="A3614" s="51" t="str">
        <f t="shared" si="168"/>
        <v/>
      </c>
      <c r="B3614" s="99"/>
      <c r="C3614" s="4"/>
      <c r="D3614" s="14"/>
      <c r="E3614" s="14"/>
      <c r="F3614" s="14"/>
      <c r="G3614" s="82"/>
      <c r="H3614" s="107" t="str">
        <f>IF(B3614&lt;&gt;"",IF(OR(O3614=0,O3614=999),"",SUMIFS($E$2:E3614,$A$2:A3614,A3614)-SUMIFS($F$2:F3614,$A$2:A3614,A3614)),"")</f>
        <v/>
      </c>
      <c r="I3614" s="109" t="str">
        <f t="shared" si="170"/>
        <v/>
      </c>
      <c r="J3614" s="113"/>
      <c r="K3614" s="90"/>
      <c r="L3614" s="73"/>
      <c r="M3614" s="69" t="str">
        <f>IF(C3614&lt;&gt;"",DailyLog!$S$3,"")</f>
        <v/>
      </c>
      <c r="N3614" s="56" t="str">
        <f t="shared" si="169"/>
        <v/>
      </c>
      <c r="O3614" s="53" t="str">
        <f>IF($B3614&lt;&gt;"",IF(ISNUMBER(_xlfn.XMATCH($B3614,Language!$A$6:$E$6)),0,IF(ISNUMBER(_xlfn.XMATCH($B3614,Language!$A$29:$E$29)),'Lista de Prestatarios'!$B$3,VLOOKUP(B3614,'Lista de Prestatarios'!$A$2:$B$500,2,FALSE))),"")</f>
        <v/>
      </c>
      <c r="P3614" s="58" t="str">
        <f>IF(B3614&lt;&gt;"",IF(OR(D3614&gt;0,G3614&gt;0),COUNTIF($B$2:B3614,B3614),COUNTIFS($B$2:B3614,B3614,$E$2:E3614,"&gt;0")),"")</f>
        <v/>
      </c>
    </row>
    <row r="3615" spans="1:16" x14ac:dyDescent="0.35">
      <c r="A3615" s="51" t="str">
        <f t="shared" si="168"/>
        <v/>
      </c>
      <c r="B3615" s="99"/>
      <c r="C3615" s="4"/>
      <c r="D3615" s="14"/>
      <c r="E3615" s="14"/>
      <c r="F3615" s="14"/>
      <c r="G3615" s="82"/>
      <c r="H3615" s="107" t="str">
        <f>IF(B3615&lt;&gt;"",IF(OR(O3615=0,O3615=999),"",SUMIFS($E$2:E3615,$A$2:A3615,A3615)-SUMIFS($F$2:F3615,$A$2:A3615,A3615)),"")</f>
        <v/>
      </c>
      <c r="I3615" s="109" t="str">
        <f t="shared" si="170"/>
        <v/>
      </c>
      <c r="J3615" s="113"/>
      <c r="K3615" s="90"/>
      <c r="L3615" s="73"/>
      <c r="M3615" s="69" t="str">
        <f>IF(C3615&lt;&gt;"",DailyLog!$S$3,"")</f>
        <v/>
      </c>
      <c r="N3615" s="56" t="str">
        <f t="shared" si="169"/>
        <v/>
      </c>
      <c r="O3615" s="53" t="str">
        <f>IF($B3615&lt;&gt;"",IF(ISNUMBER(_xlfn.XMATCH($B3615,Language!$A$6:$E$6)),0,IF(ISNUMBER(_xlfn.XMATCH($B3615,Language!$A$29:$E$29)),'Lista de Prestatarios'!$B$3,VLOOKUP(B3615,'Lista de Prestatarios'!$A$2:$B$500,2,FALSE))),"")</f>
        <v/>
      </c>
      <c r="P3615" s="58" t="str">
        <f>IF(B3615&lt;&gt;"",IF(OR(D3615&gt;0,G3615&gt;0),COUNTIF($B$2:B3615,B3615),COUNTIFS($B$2:B3615,B3615,$E$2:E3615,"&gt;0")),"")</f>
        <v/>
      </c>
    </row>
    <row r="3616" spans="1:16" x14ac:dyDescent="0.35">
      <c r="A3616" s="51" t="str">
        <f t="shared" si="168"/>
        <v/>
      </c>
      <c r="B3616" s="99"/>
      <c r="C3616" s="4"/>
      <c r="D3616" s="14"/>
      <c r="E3616" s="14"/>
      <c r="F3616" s="14"/>
      <c r="G3616" s="82"/>
      <c r="H3616" s="107" t="str">
        <f>IF(B3616&lt;&gt;"",IF(OR(O3616=0,O3616=999),"",SUMIFS($E$2:E3616,$A$2:A3616,A3616)-SUMIFS($F$2:F3616,$A$2:A3616,A3616)),"")</f>
        <v/>
      </c>
      <c r="I3616" s="109" t="str">
        <f t="shared" si="170"/>
        <v/>
      </c>
      <c r="J3616" s="113"/>
      <c r="K3616" s="90"/>
      <c r="L3616" s="73"/>
      <c r="M3616" s="69" t="str">
        <f>IF(C3616&lt;&gt;"",DailyLog!$S$3,"")</f>
        <v/>
      </c>
      <c r="N3616" s="56" t="str">
        <f t="shared" si="169"/>
        <v/>
      </c>
      <c r="O3616" s="53" t="str">
        <f>IF($B3616&lt;&gt;"",IF(ISNUMBER(_xlfn.XMATCH($B3616,Language!$A$6:$E$6)),0,IF(ISNUMBER(_xlfn.XMATCH($B3616,Language!$A$29:$E$29)),'Lista de Prestatarios'!$B$3,VLOOKUP(B3616,'Lista de Prestatarios'!$A$2:$B$500,2,FALSE))),"")</f>
        <v/>
      </c>
      <c r="P3616" s="58" t="str">
        <f>IF(B3616&lt;&gt;"",IF(OR(D3616&gt;0,G3616&gt;0),COUNTIF($B$2:B3616,B3616),COUNTIFS($B$2:B3616,B3616,$E$2:E3616,"&gt;0")),"")</f>
        <v/>
      </c>
    </row>
    <row r="3617" spans="1:16" x14ac:dyDescent="0.35">
      <c r="A3617" s="51" t="str">
        <f t="shared" si="168"/>
        <v/>
      </c>
      <c r="B3617" s="99"/>
      <c r="C3617" s="4"/>
      <c r="D3617" s="14"/>
      <c r="E3617" s="14"/>
      <c r="F3617" s="14"/>
      <c r="G3617" s="82"/>
      <c r="H3617" s="107" t="str">
        <f>IF(B3617&lt;&gt;"",IF(OR(O3617=0,O3617=999),"",SUMIFS($E$2:E3617,$A$2:A3617,A3617)-SUMIFS($F$2:F3617,$A$2:A3617,A3617)),"")</f>
        <v/>
      </c>
      <c r="I3617" s="109" t="str">
        <f t="shared" si="170"/>
        <v/>
      </c>
      <c r="J3617" s="113"/>
      <c r="K3617" s="90"/>
      <c r="L3617" s="73"/>
      <c r="M3617" s="69" t="str">
        <f>IF(C3617&lt;&gt;"",DailyLog!$S$3,"")</f>
        <v/>
      </c>
      <c r="N3617" s="56" t="str">
        <f t="shared" si="169"/>
        <v/>
      </c>
      <c r="O3617" s="53" t="str">
        <f>IF($B3617&lt;&gt;"",IF(ISNUMBER(_xlfn.XMATCH($B3617,Language!$A$6:$E$6)),0,IF(ISNUMBER(_xlfn.XMATCH($B3617,Language!$A$29:$E$29)),'Lista de Prestatarios'!$B$3,VLOOKUP(B3617,'Lista de Prestatarios'!$A$2:$B$500,2,FALSE))),"")</f>
        <v/>
      </c>
      <c r="P3617" s="58" t="str">
        <f>IF(B3617&lt;&gt;"",IF(OR(D3617&gt;0,G3617&gt;0),COUNTIF($B$2:B3617,B3617),COUNTIFS($B$2:B3617,B3617,$E$2:E3617,"&gt;0")),"")</f>
        <v/>
      </c>
    </row>
    <row r="3618" spans="1:16" x14ac:dyDescent="0.35">
      <c r="A3618" s="51" t="str">
        <f t="shared" si="168"/>
        <v/>
      </c>
      <c r="B3618" s="99"/>
      <c r="C3618" s="4"/>
      <c r="D3618" s="14"/>
      <c r="E3618" s="14"/>
      <c r="F3618" s="14"/>
      <c r="G3618" s="82"/>
      <c r="H3618" s="107" t="str">
        <f>IF(B3618&lt;&gt;"",IF(OR(O3618=0,O3618=999),"",SUMIFS($E$2:E3618,$A$2:A3618,A3618)-SUMIFS($F$2:F3618,$A$2:A3618,A3618)),"")</f>
        <v/>
      </c>
      <c r="I3618" s="109" t="str">
        <f t="shared" si="170"/>
        <v/>
      </c>
      <c r="J3618" s="113"/>
      <c r="K3618" s="90"/>
      <c r="L3618" s="73"/>
      <c r="M3618" s="69" t="str">
        <f>IF(C3618&lt;&gt;"",DailyLog!$S$3,"")</f>
        <v/>
      </c>
      <c r="N3618" s="56" t="str">
        <f t="shared" si="169"/>
        <v/>
      </c>
      <c r="O3618" s="53" t="str">
        <f>IF($B3618&lt;&gt;"",IF(ISNUMBER(_xlfn.XMATCH($B3618,Language!$A$6:$E$6)),0,IF(ISNUMBER(_xlfn.XMATCH($B3618,Language!$A$29:$E$29)),'Lista de Prestatarios'!$B$3,VLOOKUP(B3618,'Lista de Prestatarios'!$A$2:$B$500,2,FALSE))),"")</f>
        <v/>
      </c>
      <c r="P3618" s="58" t="str">
        <f>IF(B3618&lt;&gt;"",IF(OR(D3618&gt;0,G3618&gt;0),COUNTIF($B$2:B3618,B3618),COUNTIFS($B$2:B3618,B3618,$E$2:E3618,"&gt;0")),"")</f>
        <v/>
      </c>
    </row>
    <row r="3619" spans="1:16" x14ac:dyDescent="0.35">
      <c r="A3619" s="51" t="str">
        <f t="shared" si="168"/>
        <v/>
      </c>
      <c r="B3619" s="99"/>
      <c r="C3619" s="4"/>
      <c r="D3619" s="14"/>
      <c r="E3619" s="14"/>
      <c r="F3619" s="14"/>
      <c r="G3619" s="82"/>
      <c r="H3619" s="107" t="str">
        <f>IF(B3619&lt;&gt;"",IF(OR(O3619=0,O3619=999),"",SUMIFS($E$2:E3619,$A$2:A3619,A3619)-SUMIFS($F$2:F3619,$A$2:A3619,A3619)),"")</f>
        <v/>
      </c>
      <c r="I3619" s="109" t="str">
        <f t="shared" si="170"/>
        <v/>
      </c>
      <c r="J3619" s="113"/>
      <c r="K3619" s="90"/>
      <c r="L3619" s="73"/>
      <c r="M3619" s="69" t="str">
        <f>IF(C3619&lt;&gt;"",DailyLog!$S$3,"")</f>
        <v/>
      </c>
      <c r="N3619" s="56" t="str">
        <f t="shared" si="169"/>
        <v/>
      </c>
      <c r="O3619" s="53" t="str">
        <f>IF($B3619&lt;&gt;"",IF(ISNUMBER(_xlfn.XMATCH($B3619,Language!$A$6:$E$6)),0,IF(ISNUMBER(_xlfn.XMATCH($B3619,Language!$A$29:$E$29)),'Lista de Prestatarios'!$B$3,VLOOKUP(B3619,'Lista de Prestatarios'!$A$2:$B$500,2,FALSE))),"")</f>
        <v/>
      </c>
      <c r="P3619" s="58" t="str">
        <f>IF(B3619&lt;&gt;"",IF(OR(D3619&gt;0,G3619&gt;0),COUNTIF($B$2:B3619,B3619),COUNTIFS($B$2:B3619,B3619,$E$2:E3619,"&gt;0")),"")</f>
        <v/>
      </c>
    </row>
    <row r="3620" spans="1:16" x14ac:dyDescent="0.35">
      <c r="A3620" s="51" t="str">
        <f t="shared" si="168"/>
        <v/>
      </c>
      <c r="B3620" s="99"/>
      <c r="C3620" s="4"/>
      <c r="D3620" s="14"/>
      <c r="E3620" s="14"/>
      <c r="F3620" s="14"/>
      <c r="G3620" s="82"/>
      <c r="H3620" s="107" t="str">
        <f>IF(B3620&lt;&gt;"",IF(OR(O3620=0,O3620=999),"",SUMIFS($E$2:E3620,$A$2:A3620,A3620)-SUMIFS($F$2:F3620,$A$2:A3620,A3620)),"")</f>
        <v/>
      </c>
      <c r="I3620" s="109" t="str">
        <f t="shared" si="170"/>
        <v/>
      </c>
      <c r="J3620" s="113"/>
      <c r="K3620" s="90"/>
      <c r="L3620" s="73"/>
      <c r="M3620" s="69" t="str">
        <f>IF(C3620&lt;&gt;"",DailyLog!$S$3,"")</f>
        <v/>
      </c>
      <c r="N3620" s="56" t="str">
        <f t="shared" si="169"/>
        <v/>
      </c>
      <c r="O3620" s="53" t="str">
        <f>IF($B3620&lt;&gt;"",IF(ISNUMBER(_xlfn.XMATCH($B3620,Language!$A$6:$E$6)),0,IF(ISNUMBER(_xlfn.XMATCH($B3620,Language!$A$29:$E$29)),'Lista de Prestatarios'!$B$3,VLOOKUP(B3620,'Lista de Prestatarios'!$A$2:$B$500,2,FALSE))),"")</f>
        <v/>
      </c>
      <c r="P3620" s="58" t="str">
        <f>IF(B3620&lt;&gt;"",IF(OR(D3620&gt;0,G3620&gt;0),COUNTIF($B$2:B3620,B3620),COUNTIFS($B$2:B3620,B3620,$E$2:E3620,"&gt;0")),"")</f>
        <v/>
      </c>
    </row>
    <row r="3621" spans="1:16" x14ac:dyDescent="0.35">
      <c r="A3621" s="51" t="str">
        <f t="shared" si="168"/>
        <v/>
      </c>
      <c r="B3621" s="99"/>
      <c r="C3621" s="4"/>
      <c r="D3621" s="14"/>
      <c r="E3621" s="14"/>
      <c r="F3621" s="14"/>
      <c r="G3621" s="82"/>
      <c r="H3621" s="107" t="str">
        <f>IF(B3621&lt;&gt;"",IF(OR(O3621=0,O3621=999),"",SUMIFS($E$2:E3621,$A$2:A3621,A3621)-SUMIFS($F$2:F3621,$A$2:A3621,A3621)),"")</f>
        <v/>
      </c>
      <c r="I3621" s="109" t="str">
        <f t="shared" si="170"/>
        <v/>
      </c>
      <c r="J3621" s="113"/>
      <c r="K3621" s="90"/>
      <c r="L3621" s="73"/>
      <c r="M3621" s="69" t="str">
        <f>IF(C3621&lt;&gt;"",DailyLog!$S$3,"")</f>
        <v/>
      </c>
      <c r="N3621" s="56" t="str">
        <f t="shared" si="169"/>
        <v/>
      </c>
      <c r="O3621" s="53" t="str">
        <f>IF($B3621&lt;&gt;"",IF(ISNUMBER(_xlfn.XMATCH($B3621,Language!$A$6:$E$6)),0,IF(ISNUMBER(_xlfn.XMATCH($B3621,Language!$A$29:$E$29)),'Lista de Prestatarios'!$B$3,VLOOKUP(B3621,'Lista de Prestatarios'!$A$2:$B$500,2,FALSE))),"")</f>
        <v/>
      </c>
      <c r="P3621" s="58" t="str">
        <f>IF(B3621&lt;&gt;"",IF(OR(D3621&gt;0,G3621&gt;0),COUNTIF($B$2:B3621,B3621),COUNTIFS($B$2:B3621,B3621,$E$2:E3621,"&gt;0")),"")</f>
        <v/>
      </c>
    </row>
    <row r="3622" spans="1:16" x14ac:dyDescent="0.35">
      <c r="A3622" s="51" t="str">
        <f t="shared" si="168"/>
        <v/>
      </c>
      <c r="B3622" s="99"/>
      <c r="C3622" s="4"/>
      <c r="D3622" s="14"/>
      <c r="E3622" s="14"/>
      <c r="F3622" s="14"/>
      <c r="G3622" s="82"/>
      <c r="H3622" s="107" t="str">
        <f>IF(B3622&lt;&gt;"",IF(OR(O3622=0,O3622=999),"",SUMIFS($E$2:E3622,$A$2:A3622,A3622)-SUMIFS($F$2:F3622,$A$2:A3622,A3622)),"")</f>
        <v/>
      </c>
      <c r="I3622" s="109" t="str">
        <f t="shared" si="170"/>
        <v/>
      </c>
      <c r="J3622" s="113"/>
      <c r="K3622" s="90"/>
      <c r="L3622" s="73"/>
      <c r="M3622" s="69" t="str">
        <f>IF(C3622&lt;&gt;"",DailyLog!$S$3,"")</f>
        <v/>
      </c>
      <c r="N3622" s="56" t="str">
        <f t="shared" si="169"/>
        <v/>
      </c>
      <c r="O3622" s="53" t="str">
        <f>IF($B3622&lt;&gt;"",IF(ISNUMBER(_xlfn.XMATCH($B3622,Language!$A$6:$E$6)),0,IF(ISNUMBER(_xlfn.XMATCH($B3622,Language!$A$29:$E$29)),'Lista de Prestatarios'!$B$3,VLOOKUP(B3622,'Lista de Prestatarios'!$A$2:$B$500,2,FALSE))),"")</f>
        <v/>
      </c>
      <c r="P3622" s="58" t="str">
        <f>IF(B3622&lt;&gt;"",IF(OR(D3622&gt;0,G3622&gt;0),COUNTIF($B$2:B3622,B3622),COUNTIFS($B$2:B3622,B3622,$E$2:E3622,"&gt;0")),"")</f>
        <v/>
      </c>
    </row>
    <row r="3623" spans="1:16" x14ac:dyDescent="0.35">
      <c r="A3623" s="51" t="str">
        <f t="shared" si="168"/>
        <v/>
      </c>
      <c r="B3623" s="99"/>
      <c r="C3623" s="4"/>
      <c r="D3623" s="14"/>
      <c r="E3623" s="14"/>
      <c r="F3623" s="14"/>
      <c r="G3623" s="82"/>
      <c r="H3623" s="107" t="str">
        <f>IF(B3623&lt;&gt;"",IF(OR(O3623=0,O3623=999),"",SUMIFS($E$2:E3623,$A$2:A3623,A3623)-SUMIFS($F$2:F3623,$A$2:A3623,A3623)),"")</f>
        <v/>
      </c>
      <c r="I3623" s="109" t="str">
        <f t="shared" si="170"/>
        <v/>
      </c>
      <c r="J3623" s="113"/>
      <c r="K3623" s="90"/>
      <c r="L3623" s="73"/>
      <c r="M3623" s="69" t="str">
        <f>IF(C3623&lt;&gt;"",DailyLog!$S$3,"")</f>
        <v/>
      </c>
      <c r="N3623" s="56" t="str">
        <f t="shared" si="169"/>
        <v/>
      </c>
      <c r="O3623" s="53" t="str">
        <f>IF($B3623&lt;&gt;"",IF(ISNUMBER(_xlfn.XMATCH($B3623,Language!$A$6:$E$6)),0,IF(ISNUMBER(_xlfn.XMATCH($B3623,Language!$A$29:$E$29)),'Lista de Prestatarios'!$B$3,VLOOKUP(B3623,'Lista de Prestatarios'!$A$2:$B$500,2,FALSE))),"")</f>
        <v/>
      </c>
      <c r="P3623" s="58" t="str">
        <f>IF(B3623&lt;&gt;"",IF(OR(D3623&gt;0,G3623&gt;0),COUNTIF($B$2:B3623,B3623),COUNTIFS($B$2:B3623,B3623,$E$2:E3623,"&gt;0")),"")</f>
        <v/>
      </c>
    </row>
    <row r="3624" spans="1:16" x14ac:dyDescent="0.35">
      <c r="A3624" s="51" t="str">
        <f t="shared" si="168"/>
        <v/>
      </c>
      <c r="B3624" s="99"/>
      <c r="C3624" s="4"/>
      <c r="D3624" s="14"/>
      <c r="E3624" s="14"/>
      <c r="F3624" s="14"/>
      <c r="G3624" s="82"/>
      <c r="H3624" s="107" t="str">
        <f>IF(B3624&lt;&gt;"",IF(OR(O3624=0,O3624=999),"",SUMIFS($E$2:E3624,$A$2:A3624,A3624)-SUMIFS($F$2:F3624,$A$2:A3624,A3624)),"")</f>
        <v/>
      </c>
      <c r="I3624" s="109" t="str">
        <f t="shared" si="170"/>
        <v/>
      </c>
      <c r="J3624" s="113"/>
      <c r="K3624" s="90"/>
      <c r="L3624" s="73"/>
      <c r="M3624" s="69" t="str">
        <f>IF(C3624&lt;&gt;"",DailyLog!$S$3,"")</f>
        <v/>
      </c>
      <c r="N3624" s="56" t="str">
        <f t="shared" si="169"/>
        <v/>
      </c>
      <c r="O3624" s="53" t="str">
        <f>IF($B3624&lt;&gt;"",IF(ISNUMBER(_xlfn.XMATCH($B3624,Language!$A$6:$E$6)),0,IF(ISNUMBER(_xlfn.XMATCH($B3624,Language!$A$29:$E$29)),'Lista de Prestatarios'!$B$3,VLOOKUP(B3624,'Lista de Prestatarios'!$A$2:$B$500,2,FALSE))),"")</f>
        <v/>
      </c>
      <c r="P3624" s="58" t="str">
        <f>IF(B3624&lt;&gt;"",IF(OR(D3624&gt;0,G3624&gt;0),COUNTIF($B$2:B3624,B3624),COUNTIFS($B$2:B3624,B3624,$E$2:E3624,"&gt;0")),"")</f>
        <v/>
      </c>
    </row>
    <row r="3625" spans="1:16" x14ac:dyDescent="0.35">
      <c r="A3625" s="51" t="str">
        <f t="shared" si="168"/>
        <v/>
      </c>
      <c r="B3625" s="99"/>
      <c r="C3625" s="4"/>
      <c r="D3625" s="14"/>
      <c r="E3625" s="14"/>
      <c r="F3625" s="14"/>
      <c r="G3625" s="82"/>
      <c r="H3625" s="107" t="str">
        <f>IF(B3625&lt;&gt;"",IF(OR(O3625=0,O3625=999),"",SUMIFS($E$2:E3625,$A$2:A3625,A3625)-SUMIFS($F$2:F3625,$A$2:A3625,A3625)),"")</f>
        <v/>
      </c>
      <c r="I3625" s="109" t="str">
        <f t="shared" si="170"/>
        <v/>
      </c>
      <c r="J3625" s="113"/>
      <c r="K3625" s="90"/>
      <c r="L3625" s="73"/>
      <c r="M3625" s="69" t="str">
        <f>IF(C3625&lt;&gt;"",DailyLog!$S$3,"")</f>
        <v/>
      </c>
      <c r="N3625" s="56" t="str">
        <f t="shared" si="169"/>
        <v/>
      </c>
      <c r="O3625" s="53" t="str">
        <f>IF($B3625&lt;&gt;"",IF(ISNUMBER(_xlfn.XMATCH($B3625,Language!$A$6:$E$6)),0,IF(ISNUMBER(_xlfn.XMATCH($B3625,Language!$A$29:$E$29)),'Lista de Prestatarios'!$B$3,VLOOKUP(B3625,'Lista de Prestatarios'!$A$2:$B$500,2,FALSE))),"")</f>
        <v/>
      </c>
      <c r="P3625" s="58" t="str">
        <f>IF(B3625&lt;&gt;"",IF(OR(D3625&gt;0,G3625&gt;0),COUNTIF($B$2:B3625,B3625),COUNTIFS($B$2:B3625,B3625,$E$2:E3625,"&gt;0")),"")</f>
        <v/>
      </c>
    </row>
    <row r="3626" spans="1:16" x14ac:dyDescent="0.35">
      <c r="A3626" s="51" t="str">
        <f t="shared" si="168"/>
        <v/>
      </c>
      <c r="B3626" s="99"/>
      <c r="C3626" s="4"/>
      <c r="D3626" s="14"/>
      <c r="E3626" s="14"/>
      <c r="F3626" s="14"/>
      <c r="G3626" s="82"/>
      <c r="H3626" s="107" t="str">
        <f>IF(B3626&lt;&gt;"",IF(OR(O3626=0,O3626=999),"",SUMIFS($E$2:E3626,$A$2:A3626,A3626)-SUMIFS($F$2:F3626,$A$2:A3626,A3626)),"")</f>
        <v/>
      </c>
      <c r="I3626" s="109" t="str">
        <f t="shared" si="170"/>
        <v/>
      </c>
      <c r="J3626" s="113"/>
      <c r="K3626" s="90"/>
      <c r="L3626" s="73"/>
      <c r="M3626" s="69" t="str">
        <f>IF(C3626&lt;&gt;"",DailyLog!$S$3,"")</f>
        <v/>
      </c>
      <c r="N3626" s="56" t="str">
        <f t="shared" si="169"/>
        <v/>
      </c>
      <c r="O3626" s="53" t="str">
        <f>IF($B3626&lt;&gt;"",IF(ISNUMBER(_xlfn.XMATCH($B3626,Language!$A$6:$E$6)),0,IF(ISNUMBER(_xlfn.XMATCH($B3626,Language!$A$29:$E$29)),'Lista de Prestatarios'!$B$3,VLOOKUP(B3626,'Lista de Prestatarios'!$A$2:$B$500,2,FALSE))),"")</f>
        <v/>
      </c>
      <c r="P3626" s="58" t="str">
        <f>IF(B3626&lt;&gt;"",IF(OR(D3626&gt;0,G3626&gt;0),COUNTIF($B$2:B3626,B3626),COUNTIFS($B$2:B3626,B3626,$E$2:E3626,"&gt;0")),"")</f>
        <v/>
      </c>
    </row>
    <row r="3627" spans="1:16" x14ac:dyDescent="0.35">
      <c r="A3627" s="51" t="str">
        <f t="shared" si="168"/>
        <v/>
      </c>
      <c r="B3627" s="99"/>
      <c r="C3627" s="4"/>
      <c r="D3627" s="14"/>
      <c r="E3627" s="14"/>
      <c r="F3627" s="14"/>
      <c r="G3627" s="82"/>
      <c r="H3627" s="107" t="str">
        <f>IF(B3627&lt;&gt;"",IF(OR(O3627=0,O3627=999),"",SUMIFS($E$2:E3627,$A$2:A3627,A3627)-SUMIFS($F$2:F3627,$A$2:A3627,A3627)),"")</f>
        <v/>
      </c>
      <c r="I3627" s="109" t="str">
        <f t="shared" si="170"/>
        <v/>
      </c>
      <c r="J3627" s="113"/>
      <c r="K3627" s="90"/>
      <c r="L3627" s="73"/>
      <c r="M3627" s="69" t="str">
        <f>IF(C3627&lt;&gt;"",DailyLog!$S$3,"")</f>
        <v/>
      </c>
      <c r="N3627" s="56" t="str">
        <f t="shared" si="169"/>
        <v/>
      </c>
      <c r="O3627" s="53" t="str">
        <f>IF($B3627&lt;&gt;"",IF(ISNUMBER(_xlfn.XMATCH($B3627,Language!$A$6:$E$6)),0,IF(ISNUMBER(_xlfn.XMATCH($B3627,Language!$A$29:$E$29)),'Lista de Prestatarios'!$B$3,VLOOKUP(B3627,'Lista de Prestatarios'!$A$2:$B$500,2,FALSE))),"")</f>
        <v/>
      </c>
      <c r="P3627" s="58" t="str">
        <f>IF(B3627&lt;&gt;"",IF(OR(D3627&gt;0,G3627&gt;0),COUNTIF($B$2:B3627,B3627),COUNTIFS($B$2:B3627,B3627,$E$2:E3627,"&gt;0")),"")</f>
        <v/>
      </c>
    </row>
    <row r="3628" spans="1:16" x14ac:dyDescent="0.35">
      <c r="A3628" s="51" t="str">
        <f t="shared" si="168"/>
        <v/>
      </c>
      <c r="B3628" s="99"/>
      <c r="C3628" s="4"/>
      <c r="D3628" s="14"/>
      <c r="E3628" s="14"/>
      <c r="F3628" s="14"/>
      <c r="G3628" s="82"/>
      <c r="H3628" s="107" t="str">
        <f>IF(B3628&lt;&gt;"",IF(OR(O3628=0,O3628=999),"",SUMIFS($E$2:E3628,$A$2:A3628,A3628)-SUMIFS($F$2:F3628,$A$2:A3628,A3628)),"")</f>
        <v/>
      </c>
      <c r="I3628" s="109" t="str">
        <f t="shared" si="170"/>
        <v/>
      </c>
      <c r="J3628" s="113"/>
      <c r="K3628" s="90"/>
      <c r="L3628" s="73"/>
      <c r="M3628" s="69" t="str">
        <f>IF(C3628&lt;&gt;"",DailyLog!$S$3,"")</f>
        <v/>
      </c>
      <c r="N3628" s="56" t="str">
        <f t="shared" si="169"/>
        <v/>
      </c>
      <c r="O3628" s="53" t="str">
        <f>IF($B3628&lt;&gt;"",IF(ISNUMBER(_xlfn.XMATCH($B3628,Language!$A$6:$E$6)),0,IF(ISNUMBER(_xlfn.XMATCH($B3628,Language!$A$29:$E$29)),'Lista de Prestatarios'!$B$3,VLOOKUP(B3628,'Lista de Prestatarios'!$A$2:$B$500,2,FALSE))),"")</f>
        <v/>
      </c>
      <c r="P3628" s="58" t="str">
        <f>IF(B3628&lt;&gt;"",IF(OR(D3628&gt;0,G3628&gt;0),COUNTIF($B$2:B3628,B3628),COUNTIFS($B$2:B3628,B3628,$E$2:E3628,"&gt;0")),"")</f>
        <v/>
      </c>
    </row>
    <row r="3629" spans="1:16" x14ac:dyDescent="0.35">
      <c r="A3629" s="51" t="str">
        <f t="shared" si="168"/>
        <v/>
      </c>
      <c r="B3629" s="99"/>
      <c r="C3629" s="4"/>
      <c r="D3629" s="14"/>
      <c r="E3629" s="14"/>
      <c r="F3629" s="14"/>
      <c r="G3629" s="82"/>
      <c r="H3629" s="107" t="str">
        <f>IF(B3629&lt;&gt;"",IF(OR(O3629=0,O3629=999),"",SUMIFS($E$2:E3629,$A$2:A3629,A3629)-SUMIFS($F$2:F3629,$A$2:A3629,A3629)),"")</f>
        <v/>
      </c>
      <c r="I3629" s="109" t="str">
        <f t="shared" si="170"/>
        <v/>
      </c>
      <c r="J3629" s="113"/>
      <c r="K3629" s="90"/>
      <c r="L3629" s="73"/>
      <c r="M3629" s="69" t="str">
        <f>IF(C3629&lt;&gt;"",DailyLog!$S$3,"")</f>
        <v/>
      </c>
      <c r="N3629" s="56" t="str">
        <f t="shared" si="169"/>
        <v/>
      </c>
      <c r="O3629" s="53" t="str">
        <f>IF($B3629&lt;&gt;"",IF(ISNUMBER(_xlfn.XMATCH($B3629,Language!$A$6:$E$6)),0,IF(ISNUMBER(_xlfn.XMATCH($B3629,Language!$A$29:$E$29)),'Lista de Prestatarios'!$B$3,VLOOKUP(B3629,'Lista de Prestatarios'!$A$2:$B$500,2,FALSE))),"")</f>
        <v/>
      </c>
      <c r="P3629" s="58" t="str">
        <f>IF(B3629&lt;&gt;"",IF(OR(D3629&gt;0,G3629&gt;0),COUNTIF($B$2:B3629,B3629),COUNTIFS($B$2:B3629,B3629,$E$2:E3629,"&gt;0")),"")</f>
        <v/>
      </c>
    </row>
    <row r="3630" spans="1:16" x14ac:dyDescent="0.35">
      <c r="A3630" s="51" t="str">
        <f t="shared" si="168"/>
        <v/>
      </c>
      <c r="B3630" s="99"/>
      <c r="C3630" s="4"/>
      <c r="D3630" s="14"/>
      <c r="E3630" s="14"/>
      <c r="F3630" s="14"/>
      <c r="G3630" s="82"/>
      <c r="H3630" s="107" t="str">
        <f>IF(B3630&lt;&gt;"",IF(OR(O3630=0,O3630=999),"",SUMIFS($E$2:E3630,$A$2:A3630,A3630)-SUMIFS($F$2:F3630,$A$2:A3630,A3630)),"")</f>
        <v/>
      </c>
      <c r="I3630" s="109" t="str">
        <f t="shared" si="170"/>
        <v/>
      </c>
      <c r="J3630" s="113"/>
      <c r="K3630" s="90"/>
      <c r="L3630" s="73"/>
      <c r="M3630" s="69" t="str">
        <f>IF(C3630&lt;&gt;"",DailyLog!$S$3,"")</f>
        <v/>
      </c>
      <c r="N3630" s="56" t="str">
        <f t="shared" si="169"/>
        <v/>
      </c>
      <c r="O3630" s="53" t="str">
        <f>IF($B3630&lt;&gt;"",IF(ISNUMBER(_xlfn.XMATCH($B3630,Language!$A$6:$E$6)),0,IF(ISNUMBER(_xlfn.XMATCH($B3630,Language!$A$29:$E$29)),'Lista de Prestatarios'!$B$3,VLOOKUP(B3630,'Lista de Prestatarios'!$A$2:$B$500,2,FALSE))),"")</f>
        <v/>
      </c>
      <c r="P3630" s="58" t="str">
        <f>IF(B3630&lt;&gt;"",IF(OR(D3630&gt;0,G3630&gt;0),COUNTIF($B$2:B3630,B3630),COUNTIFS($B$2:B3630,B3630,$E$2:E3630,"&gt;0")),"")</f>
        <v/>
      </c>
    </row>
    <row r="3631" spans="1:16" x14ac:dyDescent="0.35">
      <c r="A3631" s="51" t="str">
        <f t="shared" si="168"/>
        <v/>
      </c>
      <c r="B3631" s="99"/>
      <c r="C3631" s="4"/>
      <c r="D3631" s="14"/>
      <c r="E3631" s="14"/>
      <c r="F3631" s="14"/>
      <c r="G3631" s="82"/>
      <c r="H3631" s="107" t="str">
        <f>IF(B3631&lt;&gt;"",IF(OR(O3631=0,O3631=999),"",SUMIFS($E$2:E3631,$A$2:A3631,A3631)-SUMIFS($F$2:F3631,$A$2:A3631,A3631)),"")</f>
        <v/>
      </c>
      <c r="I3631" s="109" t="str">
        <f t="shared" si="170"/>
        <v/>
      </c>
      <c r="J3631" s="113"/>
      <c r="K3631" s="90"/>
      <c r="L3631" s="73"/>
      <c r="M3631" s="69" t="str">
        <f>IF(C3631&lt;&gt;"",DailyLog!$S$3,"")</f>
        <v/>
      </c>
      <c r="N3631" s="56" t="str">
        <f t="shared" si="169"/>
        <v/>
      </c>
      <c r="O3631" s="53" t="str">
        <f>IF($B3631&lt;&gt;"",IF(ISNUMBER(_xlfn.XMATCH($B3631,Language!$A$6:$E$6)),0,IF(ISNUMBER(_xlfn.XMATCH($B3631,Language!$A$29:$E$29)),'Lista de Prestatarios'!$B$3,VLOOKUP(B3631,'Lista de Prestatarios'!$A$2:$B$500,2,FALSE))),"")</f>
        <v/>
      </c>
      <c r="P3631" s="58" t="str">
        <f>IF(B3631&lt;&gt;"",IF(OR(D3631&gt;0,G3631&gt;0),COUNTIF($B$2:B3631,B3631),COUNTIFS($B$2:B3631,B3631,$E$2:E3631,"&gt;0")),"")</f>
        <v/>
      </c>
    </row>
    <row r="3632" spans="1:16" x14ac:dyDescent="0.35">
      <c r="A3632" s="51" t="str">
        <f t="shared" si="168"/>
        <v/>
      </c>
      <c r="B3632" s="99"/>
      <c r="C3632" s="4"/>
      <c r="D3632" s="14"/>
      <c r="E3632" s="14"/>
      <c r="F3632" s="14"/>
      <c r="G3632" s="82"/>
      <c r="H3632" s="107" t="str">
        <f>IF(B3632&lt;&gt;"",IF(OR(O3632=0,O3632=999),"",SUMIFS($E$2:E3632,$A$2:A3632,A3632)-SUMIFS($F$2:F3632,$A$2:A3632,A3632)),"")</f>
        <v/>
      </c>
      <c r="I3632" s="109" t="str">
        <f t="shared" si="170"/>
        <v/>
      </c>
      <c r="J3632" s="113"/>
      <c r="K3632" s="90"/>
      <c r="L3632" s="73"/>
      <c r="M3632" s="69" t="str">
        <f>IF(C3632&lt;&gt;"",DailyLog!$S$3,"")</f>
        <v/>
      </c>
      <c r="N3632" s="56" t="str">
        <f t="shared" si="169"/>
        <v/>
      </c>
      <c r="O3632" s="53" t="str">
        <f>IF($B3632&lt;&gt;"",IF(ISNUMBER(_xlfn.XMATCH($B3632,Language!$A$6:$E$6)),0,IF(ISNUMBER(_xlfn.XMATCH($B3632,Language!$A$29:$E$29)),'Lista de Prestatarios'!$B$3,VLOOKUP(B3632,'Lista de Prestatarios'!$A$2:$B$500,2,FALSE))),"")</f>
        <v/>
      </c>
      <c r="P3632" s="58" t="str">
        <f>IF(B3632&lt;&gt;"",IF(OR(D3632&gt;0,G3632&gt;0),COUNTIF($B$2:B3632,B3632),COUNTIFS($B$2:B3632,B3632,$E$2:E3632,"&gt;0")),"")</f>
        <v/>
      </c>
    </row>
    <row r="3633" spans="1:16" x14ac:dyDescent="0.35">
      <c r="A3633" s="51" t="str">
        <f t="shared" si="168"/>
        <v/>
      </c>
      <c r="B3633" s="99"/>
      <c r="C3633" s="4"/>
      <c r="D3633" s="14"/>
      <c r="E3633" s="14"/>
      <c r="F3633" s="14"/>
      <c r="G3633" s="82"/>
      <c r="H3633" s="107" t="str">
        <f>IF(B3633&lt;&gt;"",IF(OR(O3633=0,O3633=999),"",SUMIFS($E$2:E3633,$A$2:A3633,A3633)-SUMIFS($F$2:F3633,$A$2:A3633,A3633)),"")</f>
        <v/>
      </c>
      <c r="I3633" s="109" t="str">
        <f t="shared" si="170"/>
        <v/>
      </c>
      <c r="J3633" s="113"/>
      <c r="K3633" s="90"/>
      <c r="L3633" s="73"/>
      <c r="M3633" s="69" t="str">
        <f>IF(C3633&lt;&gt;"",DailyLog!$S$3,"")</f>
        <v/>
      </c>
      <c r="N3633" s="56" t="str">
        <f t="shared" si="169"/>
        <v/>
      </c>
      <c r="O3633" s="53" t="str">
        <f>IF($B3633&lt;&gt;"",IF(ISNUMBER(_xlfn.XMATCH($B3633,Language!$A$6:$E$6)),0,IF(ISNUMBER(_xlfn.XMATCH($B3633,Language!$A$29:$E$29)),'Lista de Prestatarios'!$B$3,VLOOKUP(B3633,'Lista de Prestatarios'!$A$2:$B$500,2,FALSE))),"")</f>
        <v/>
      </c>
      <c r="P3633" s="58" t="str">
        <f>IF(B3633&lt;&gt;"",IF(OR(D3633&gt;0,G3633&gt;0),COUNTIF($B$2:B3633,B3633),COUNTIFS($B$2:B3633,B3633,$E$2:E3633,"&gt;0")),"")</f>
        <v/>
      </c>
    </row>
    <row r="3634" spans="1:16" x14ac:dyDescent="0.35">
      <c r="A3634" s="51" t="str">
        <f t="shared" si="168"/>
        <v/>
      </c>
      <c r="B3634" s="99"/>
      <c r="C3634" s="4"/>
      <c r="D3634" s="14"/>
      <c r="E3634" s="14"/>
      <c r="F3634" s="14"/>
      <c r="G3634" s="82"/>
      <c r="H3634" s="107" t="str">
        <f>IF(B3634&lt;&gt;"",IF(OR(O3634=0,O3634=999),"",SUMIFS($E$2:E3634,$A$2:A3634,A3634)-SUMIFS($F$2:F3634,$A$2:A3634,A3634)),"")</f>
        <v/>
      </c>
      <c r="I3634" s="109" t="str">
        <f t="shared" si="170"/>
        <v/>
      </c>
      <c r="J3634" s="113"/>
      <c r="K3634" s="90"/>
      <c r="L3634" s="73"/>
      <c r="M3634" s="69" t="str">
        <f>IF(C3634&lt;&gt;"",DailyLog!$S$3,"")</f>
        <v/>
      </c>
      <c r="N3634" s="56" t="str">
        <f t="shared" si="169"/>
        <v/>
      </c>
      <c r="O3634" s="53" t="str">
        <f>IF($B3634&lt;&gt;"",IF(ISNUMBER(_xlfn.XMATCH($B3634,Language!$A$6:$E$6)),0,IF(ISNUMBER(_xlfn.XMATCH($B3634,Language!$A$29:$E$29)),'Lista de Prestatarios'!$B$3,VLOOKUP(B3634,'Lista de Prestatarios'!$A$2:$B$500,2,FALSE))),"")</f>
        <v/>
      </c>
      <c r="P3634" s="58" t="str">
        <f>IF(B3634&lt;&gt;"",IF(OR(D3634&gt;0,G3634&gt;0),COUNTIF($B$2:B3634,B3634),COUNTIFS($B$2:B3634,B3634,$E$2:E3634,"&gt;0")),"")</f>
        <v/>
      </c>
    </row>
    <row r="3635" spans="1:16" x14ac:dyDescent="0.35">
      <c r="A3635" s="51" t="str">
        <f t="shared" si="168"/>
        <v/>
      </c>
      <c r="B3635" s="99"/>
      <c r="C3635" s="4"/>
      <c r="D3635" s="14"/>
      <c r="E3635" s="14"/>
      <c r="F3635" s="14"/>
      <c r="G3635" s="82"/>
      <c r="H3635" s="107" t="str">
        <f>IF(B3635&lt;&gt;"",IF(OR(O3635=0,O3635=999),"",SUMIFS($E$2:E3635,$A$2:A3635,A3635)-SUMIFS($F$2:F3635,$A$2:A3635,A3635)),"")</f>
        <v/>
      </c>
      <c r="I3635" s="109" t="str">
        <f t="shared" si="170"/>
        <v/>
      </c>
      <c r="J3635" s="113"/>
      <c r="K3635" s="90"/>
      <c r="L3635" s="73"/>
      <c r="M3635" s="69" t="str">
        <f>IF(C3635&lt;&gt;"",DailyLog!$S$3,"")</f>
        <v/>
      </c>
      <c r="N3635" s="56" t="str">
        <f t="shared" si="169"/>
        <v/>
      </c>
      <c r="O3635" s="53" t="str">
        <f>IF($B3635&lt;&gt;"",IF(ISNUMBER(_xlfn.XMATCH($B3635,Language!$A$6:$E$6)),0,IF(ISNUMBER(_xlfn.XMATCH($B3635,Language!$A$29:$E$29)),'Lista de Prestatarios'!$B$3,VLOOKUP(B3635,'Lista de Prestatarios'!$A$2:$B$500,2,FALSE))),"")</f>
        <v/>
      </c>
      <c r="P3635" s="58" t="str">
        <f>IF(B3635&lt;&gt;"",IF(OR(D3635&gt;0,G3635&gt;0),COUNTIF($B$2:B3635,B3635),COUNTIFS($B$2:B3635,B3635,$E$2:E3635,"&gt;0")),"")</f>
        <v/>
      </c>
    </row>
    <row r="3636" spans="1:16" x14ac:dyDescent="0.35">
      <c r="A3636" s="51" t="str">
        <f t="shared" si="168"/>
        <v/>
      </c>
      <c r="B3636" s="99"/>
      <c r="C3636" s="4"/>
      <c r="D3636" s="14"/>
      <c r="E3636" s="14"/>
      <c r="F3636" s="14"/>
      <c r="G3636" s="82"/>
      <c r="H3636" s="107" t="str">
        <f>IF(B3636&lt;&gt;"",IF(OR(O3636=0,O3636=999),"",SUMIFS($E$2:E3636,$A$2:A3636,A3636)-SUMIFS($F$2:F3636,$A$2:A3636,A3636)),"")</f>
        <v/>
      </c>
      <c r="I3636" s="109" t="str">
        <f t="shared" si="170"/>
        <v/>
      </c>
      <c r="J3636" s="113"/>
      <c r="K3636" s="90"/>
      <c r="L3636" s="73"/>
      <c r="M3636" s="69" t="str">
        <f>IF(C3636&lt;&gt;"",DailyLog!$S$3,"")</f>
        <v/>
      </c>
      <c r="N3636" s="56" t="str">
        <f t="shared" si="169"/>
        <v/>
      </c>
      <c r="O3636" s="53" t="str">
        <f>IF($B3636&lt;&gt;"",IF(ISNUMBER(_xlfn.XMATCH($B3636,Language!$A$6:$E$6)),0,IF(ISNUMBER(_xlfn.XMATCH($B3636,Language!$A$29:$E$29)),'Lista de Prestatarios'!$B$3,VLOOKUP(B3636,'Lista de Prestatarios'!$A$2:$B$500,2,FALSE))),"")</f>
        <v/>
      </c>
      <c r="P3636" s="58" t="str">
        <f>IF(B3636&lt;&gt;"",IF(OR(D3636&gt;0,G3636&gt;0),COUNTIF($B$2:B3636,B3636),COUNTIFS($B$2:B3636,B3636,$E$2:E3636,"&gt;0")),"")</f>
        <v/>
      </c>
    </row>
    <row r="3637" spans="1:16" x14ac:dyDescent="0.35">
      <c r="A3637" s="51" t="str">
        <f t="shared" si="168"/>
        <v/>
      </c>
      <c r="B3637" s="99"/>
      <c r="C3637" s="4"/>
      <c r="D3637" s="14"/>
      <c r="E3637" s="14"/>
      <c r="F3637" s="14"/>
      <c r="G3637" s="82"/>
      <c r="H3637" s="107" t="str">
        <f>IF(B3637&lt;&gt;"",IF(OR(O3637=0,O3637=999),"",SUMIFS($E$2:E3637,$A$2:A3637,A3637)-SUMIFS($F$2:F3637,$A$2:A3637,A3637)),"")</f>
        <v/>
      </c>
      <c r="I3637" s="109" t="str">
        <f t="shared" si="170"/>
        <v/>
      </c>
      <c r="J3637" s="113"/>
      <c r="K3637" s="90"/>
      <c r="L3637" s="73"/>
      <c r="M3637" s="69" t="str">
        <f>IF(C3637&lt;&gt;"",DailyLog!$S$3,"")</f>
        <v/>
      </c>
      <c r="N3637" s="56" t="str">
        <f t="shared" si="169"/>
        <v/>
      </c>
      <c r="O3637" s="53" t="str">
        <f>IF($B3637&lt;&gt;"",IF(ISNUMBER(_xlfn.XMATCH($B3637,Language!$A$6:$E$6)),0,IF(ISNUMBER(_xlfn.XMATCH($B3637,Language!$A$29:$E$29)),'Lista de Prestatarios'!$B$3,VLOOKUP(B3637,'Lista de Prestatarios'!$A$2:$B$500,2,FALSE))),"")</f>
        <v/>
      </c>
      <c r="P3637" s="58" t="str">
        <f>IF(B3637&lt;&gt;"",IF(OR(D3637&gt;0,G3637&gt;0),COUNTIF($B$2:B3637,B3637),COUNTIFS($B$2:B3637,B3637,$E$2:E3637,"&gt;0")),"")</f>
        <v/>
      </c>
    </row>
    <row r="3638" spans="1:16" x14ac:dyDescent="0.35">
      <c r="A3638" s="51" t="str">
        <f t="shared" si="168"/>
        <v/>
      </c>
      <c r="B3638" s="99"/>
      <c r="C3638" s="4"/>
      <c r="D3638" s="14"/>
      <c r="E3638" s="14"/>
      <c r="F3638" s="14"/>
      <c r="G3638" s="82"/>
      <c r="H3638" s="107" t="str">
        <f>IF(B3638&lt;&gt;"",IF(OR(O3638=0,O3638=999),"",SUMIFS($E$2:E3638,$A$2:A3638,A3638)-SUMIFS($F$2:F3638,$A$2:A3638,A3638)),"")</f>
        <v/>
      </c>
      <c r="I3638" s="109" t="str">
        <f t="shared" si="170"/>
        <v/>
      </c>
      <c r="J3638" s="113"/>
      <c r="K3638" s="90"/>
      <c r="L3638" s="73"/>
      <c r="M3638" s="69" t="str">
        <f>IF(C3638&lt;&gt;"",DailyLog!$S$3,"")</f>
        <v/>
      </c>
      <c r="N3638" s="56" t="str">
        <f t="shared" si="169"/>
        <v/>
      </c>
      <c r="O3638" s="53" t="str">
        <f>IF($B3638&lt;&gt;"",IF(ISNUMBER(_xlfn.XMATCH($B3638,Language!$A$6:$E$6)),0,IF(ISNUMBER(_xlfn.XMATCH($B3638,Language!$A$29:$E$29)),'Lista de Prestatarios'!$B$3,VLOOKUP(B3638,'Lista de Prestatarios'!$A$2:$B$500,2,FALSE))),"")</f>
        <v/>
      </c>
      <c r="P3638" s="58" t="str">
        <f>IF(B3638&lt;&gt;"",IF(OR(D3638&gt;0,G3638&gt;0),COUNTIF($B$2:B3638,B3638),COUNTIFS($B$2:B3638,B3638,$E$2:E3638,"&gt;0")),"")</f>
        <v/>
      </c>
    </row>
    <row r="3639" spans="1:16" x14ac:dyDescent="0.35">
      <c r="A3639" s="51" t="str">
        <f t="shared" si="168"/>
        <v/>
      </c>
      <c r="B3639" s="99"/>
      <c r="C3639" s="4"/>
      <c r="D3639" s="14"/>
      <c r="E3639" s="14"/>
      <c r="F3639" s="14"/>
      <c r="G3639" s="82"/>
      <c r="H3639" s="107" t="str">
        <f>IF(B3639&lt;&gt;"",IF(OR(O3639=0,O3639=999),"",SUMIFS($E$2:E3639,$A$2:A3639,A3639)-SUMIFS($F$2:F3639,$A$2:A3639,A3639)),"")</f>
        <v/>
      </c>
      <c r="I3639" s="109" t="str">
        <f t="shared" si="170"/>
        <v/>
      </c>
      <c r="J3639" s="113"/>
      <c r="K3639" s="90"/>
      <c r="L3639" s="73"/>
      <c r="M3639" s="69" t="str">
        <f>IF(C3639&lt;&gt;"",DailyLog!$S$3,"")</f>
        <v/>
      </c>
      <c r="N3639" s="56" t="str">
        <f t="shared" si="169"/>
        <v/>
      </c>
      <c r="O3639" s="53" t="str">
        <f>IF($B3639&lt;&gt;"",IF(ISNUMBER(_xlfn.XMATCH($B3639,Language!$A$6:$E$6)),0,IF(ISNUMBER(_xlfn.XMATCH($B3639,Language!$A$29:$E$29)),'Lista de Prestatarios'!$B$3,VLOOKUP(B3639,'Lista de Prestatarios'!$A$2:$B$500,2,FALSE))),"")</f>
        <v/>
      </c>
      <c r="P3639" s="58" t="str">
        <f>IF(B3639&lt;&gt;"",IF(OR(D3639&gt;0,G3639&gt;0),COUNTIF($B$2:B3639,B3639),COUNTIFS($B$2:B3639,B3639,$E$2:E3639,"&gt;0")),"")</f>
        <v/>
      </c>
    </row>
    <row r="3640" spans="1:16" x14ac:dyDescent="0.35">
      <c r="A3640" s="51" t="str">
        <f t="shared" si="168"/>
        <v/>
      </c>
      <c r="B3640" s="99"/>
      <c r="C3640" s="4"/>
      <c r="D3640" s="14"/>
      <c r="E3640" s="14"/>
      <c r="F3640" s="14"/>
      <c r="G3640" s="82"/>
      <c r="H3640" s="107" t="str">
        <f>IF(B3640&lt;&gt;"",IF(OR(O3640=0,O3640=999),"",SUMIFS($E$2:E3640,$A$2:A3640,A3640)-SUMIFS($F$2:F3640,$A$2:A3640,A3640)),"")</f>
        <v/>
      </c>
      <c r="I3640" s="109" t="str">
        <f t="shared" si="170"/>
        <v/>
      </c>
      <c r="J3640" s="113"/>
      <c r="K3640" s="90"/>
      <c r="L3640" s="73"/>
      <c r="M3640" s="69" t="str">
        <f>IF(C3640&lt;&gt;"",DailyLog!$S$3,"")</f>
        <v/>
      </c>
      <c r="N3640" s="56" t="str">
        <f t="shared" si="169"/>
        <v/>
      </c>
      <c r="O3640" s="53" t="str">
        <f>IF($B3640&lt;&gt;"",IF(ISNUMBER(_xlfn.XMATCH($B3640,Language!$A$6:$E$6)),0,IF(ISNUMBER(_xlfn.XMATCH($B3640,Language!$A$29:$E$29)),'Lista de Prestatarios'!$B$3,VLOOKUP(B3640,'Lista de Prestatarios'!$A$2:$B$500,2,FALSE))),"")</f>
        <v/>
      </c>
      <c r="P3640" s="58" t="str">
        <f>IF(B3640&lt;&gt;"",IF(OR(D3640&gt;0,G3640&gt;0),COUNTIF($B$2:B3640,B3640),COUNTIFS($B$2:B3640,B3640,$E$2:E3640,"&gt;0")),"")</f>
        <v/>
      </c>
    </row>
    <row r="3641" spans="1:16" x14ac:dyDescent="0.35">
      <c r="A3641" s="51" t="str">
        <f t="shared" si="168"/>
        <v/>
      </c>
      <c r="B3641" s="99"/>
      <c r="C3641" s="4"/>
      <c r="D3641" s="14"/>
      <c r="E3641" s="14"/>
      <c r="F3641" s="14"/>
      <c r="G3641" s="82"/>
      <c r="H3641" s="107" t="str">
        <f>IF(B3641&lt;&gt;"",IF(OR(O3641=0,O3641=999),"",SUMIFS($E$2:E3641,$A$2:A3641,A3641)-SUMIFS($F$2:F3641,$A$2:A3641,A3641)),"")</f>
        <v/>
      </c>
      <c r="I3641" s="109" t="str">
        <f t="shared" si="170"/>
        <v/>
      </c>
      <c r="J3641" s="113"/>
      <c r="K3641" s="90"/>
      <c r="L3641" s="73"/>
      <c r="M3641" s="69" t="str">
        <f>IF(C3641&lt;&gt;"",DailyLog!$S$3,"")</f>
        <v/>
      </c>
      <c r="N3641" s="56" t="str">
        <f t="shared" si="169"/>
        <v/>
      </c>
      <c r="O3641" s="53" t="str">
        <f>IF($B3641&lt;&gt;"",IF(ISNUMBER(_xlfn.XMATCH($B3641,Language!$A$6:$E$6)),0,IF(ISNUMBER(_xlfn.XMATCH($B3641,Language!$A$29:$E$29)),'Lista de Prestatarios'!$B$3,VLOOKUP(B3641,'Lista de Prestatarios'!$A$2:$B$500,2,FALSE))),"")</f>
        <v/>
      </c>
      <c r="P3641" s="58" t="str">
        <f>IF(B3641&lt;&gt;"",IF(OR(D3641&gt;0,G3641&gt;0),COUNTIF($B$2:B3641,B3641),COUNTIFS($B$2:B3641,B3641,$E$2:E3641,"&gt;0")),"")</f>
        <v/>
      </c>
    </row>
    <row r="3642" spans="1:16" x14ac:dyDescent="0.35">
      <c r="A3642" s="51" t="str">
        <f t="shared" si="168"/>
        <v/>
      </c>
      <c r="B3642" s="99"/>
      <c r="C3642" s="4"/>
      <c r="D3642" s="14"/>
      <c r="E3642" s="14"/>
      <c r="F3642" s="14"/>
      <c r="G3642" s="82"/>
      <c r="H3642" s="107" t="str">
        <f>IF(B3642&lt;&gt;"",IF(OR(O3642=0,O3642=999),"",SUMIFS($E$2:E3642,$A$2:A3642,A3642)-SUMIFS($F$2:F3642,$A$2:A3642,A3642)),"")</f>
        <v/>
      </c>
      <c r="I3642" s="109" t="str">
        <f t="shared" si="170"/>
        <v/>
      </c>
      <c r="J3642" s="113"/>
      <c r="K3642" s="90"/>
      <c r="L3642" s="73"/>
      <c r="M3642" s="69" t="str">
        <f>IF(C3642&lt;&gt;"",DailyLog!$S$3,"")</f>
        <v/>
      </c>
      <c r="N3642" s="56" t="str">
        <f t="shared" si="169"/>
        <v/>
      </c>
      <c r="O3642" s="53" t="str">
        <f>IF($B3642&lt;&gt;"",IF(ISNUMBER(_xlfn.XMATCH($B3642,Language!$A$6:$E$6)),0,IF(ISNUMBER(_xlfn.XMATCH($B3642,Language!$A$29:$E$29)),'Lista de Prestatarios'!$B$3,VLOOKUP(B3642,'Lista de Prestatarios'!$A$2:$B$500,2,FALSE))),"")</f>
        <v/>
      </c>
      <c r="P3642" s="58" t="str">
        <f>IF(B3642&lt;&gt;"",IF(OR(D3642&gt;0,G3642&gt;0),COUNTIF($B$2:B3642,B3642),COUNTIFS($B$2:B3642,B3642,$E$2:E3642,"&gt;0")),"")</f>
        <v/>
      </c>
    </row>
    <row r="3643" spans="1:16" x14ac:dyDescent="0.35">
      <c r="A3643" s="51" t="str">
        <f t="shared" si="168"/>
        <v/>
      </c>
      <c r="B3643" s="99"/>
      <c r="C3643" s="4"/>
      <c r="D3643" s="14"/>
      <c r="E3643" s="14"/>
      <c r="F3643" s="14"/>
      <c r="G3643" s="82"/>
      <c r="H3643" s="107" t="str">
        <f>IF(B3643&lt;&gt;"",IF(OR(O3643=0,O3643=999),"",SUMIFS($E$2:E3643,$A$2:A3643,A3643)-SUMIFS($F$2:F3643,$A$2:A3643,A3643)),"")</f>
        <v/>
      </c>
      <c r="I3643" s="109" t="str">
        <f t="shared" si="170"/>
        <v/>
      </c>
      <c r="J3643" s="113"/>
      <c r="K3643" s="90"/>
      <c r="L3643" s="73"/>
      <c r="M3643" s="69" t="str">
        <f>IF(C3643&lt;&gt;"",DailyLog!$S$3,"")</f>
        <v/>
      </c>
      <c r="N3643" s="56" t="str">
        <f t="shared" si="169"/>
        <v/>
      </c>
      <c r="O3643" s="53" t="str">
        <f>IF($B3643&lt;&gt;"",IF(ISNUMBER(_xlfn.XMATCH($B3643,Language!$A$6:$E$6)),0,IF(ISNUMBER(_xlfn.XMATCH($B3643,Language!$A$29:$E$29)),'Lista de Prestatarios'!$B$3,VLOOKUP(B3643,'Lista de Prestatarios'!$A$2:$B$500,2,FALSE))),"")</f>
        <v/>
      </c>
      <c r="P3643" s="58" t="str">
        <f>IF(B3643&lt;&gt;"",IF(OR(D3643&gt;0,G3643&gt;0),COUNTIF($B$2:B3643,B3643),COUNTIFS($B$2:B3643,B3643,$E$2:E3643,"&gt;0")),"")</f>
        <v/>
      </c>
    </row>
    <row r="3644" spans="1:16" x14ac:dyDescent="0.35">
      <c r="A3644" s="51" t="str">
        <f t="shared" si="168"/>
        <v/>
      </c>
      <c r="B3644" s="99"/>
      <c r="C3644" s="4"/>
      <c r="D3644" s="14"/>
      <c r="E3644" s="14"/>
      <c r="F3644" s="14"/>
      <c r="G3644" s="82"/>
      <c r="H3644" s="107" t="str">
        <f>IF(B3644&lt;&gt;"",IF(OR(O3644=0,O3644=999),"",SUMIFS($E$2:E3644,$A$2:A3644,A3644)-SUMIFS($F$2:F3644,$A$2:A3644,A3644)),"")</f>
        <v/>
      </c>
      <c r="I3644" s="109" t="str">
        <f t="shared" si="170"/>
        <v/>
      </c>
      <c r="J3644" s="113"/>
      <c r="K3644" s="90"/>
      <c r="L3644" s="73"/>
      <c r="M3644" s="69" t="str">
        <f>IF(C3644&lt;&gt;"",DailyLog!$S$3,"")</f>
        <v/>
      </c>
      <c r="N3644" s="56" t="str">
        <f t="shared" si="169"/>
        <v/>
      </c>
      <c r="O3644" s="53" t="str">
        <f>IF($B3644&lt;&gt;"",IF(ISNUMBER(_xlfn.XMATCH($B3644,Language!$A$6:$E$6)),0,IF(ISNUMBER(_xlfn.XMATCH($B3644,Language!$A$29:$E$29)),'Lista de Prestatarios'!$B$3,VLOOKUP(B3644,'Lista de Prestatarios'!$A$2:$B$500,2,FALSE))),"")</f>
        <v/>
      </c>
      <c r="P3644" s="58" t="str">
        <f>IF(B3644&lt;&gt;"",IF(OR(D3644&gt;0,G3644&gt;0),COUNTIF($B$2:B3644,B3644),COUNTIFS($B$2:B3644,B3644,$E$2:E3644,"&gt;0")),"")</f>
        <v/>
      </c>
    </row>
    <row r="3645" spans="1:16" x14ac:dyDescent="0.35">
      <c r="A3645" s="51" t="str">
        <f t="shared" si="168"/>
        <v/>
      </c>
      <c r="B3645" s="99"/>
      <c r="C3645" s="4"/>
      <c r="D3645" s="14"/>
      <c r="E3645" s="14"/>
      <c r="F3645" s="14"/>
      <c r="G3645" s="82"/>
      <c r="H3645" s="107" t="str">
        <f>IF(B3645&lt;&gt;"",IF(OR(O3645=0,O3645=999),"",SUMIFS($E$2:E3645,$A$2:A3645,A3645)-SUMIFS($F$2:F3645,$A$2:A3645,A3645)),"")</f>
        <v/>
      </c>
      <c r="I3645" s="109" t="str">
        <f t="shared" si="170"/>
        <v/>
      </c>
      <c r="J3645" s="113"/>
      <c r="K3645" s="90"/>
      <c r="L3645" s="73"/>
      <c r="M3645" s="69" t="str">
        <f>IF(C3645&lt;&gt;"",DailyLog!$S$3,"")</f>
        <v/>
      </c>
      <c r="N3645" s="56" t="str">
        <f t="shared" si="169"/>
        <v/>
      </c>
      <c r="O3645" s="53" t="str">
        <f>IF($B3645&lt;&gt;"",IF(ISNUMBER(_xlfn.XMATCH($B3645,Language!$A$6:$E$6)),0,IF(ISNUMBER(_xlfn.XMATCH($B3645,Language!$A$29:$E$29)),'Lista de Prestatarios'!$B$3,VLOOKUP(B3645,'Lista de Prestatarios'!$A$2:$B$500,2,FALSE))),"")</f>
        <v/>
      </c>
      <c r="P3645" s="58" t="str">
        <f>IF(B3645&lt;&gt;"",IF(OR(D3645&gt;0,G3645&gt;0),COUNTIF($B$2:B3645,B3645),COUNTIFS($B$2:B3645,B3645,$E$2:E3645,"&gt;0")),"")</f>
        <v/>
      </c>
    </row>
    <row r="3646" spans="1:16" x14ac:dyDescent="0.35">
      <c r="A3646" s="51" t="str">
        <f t="shared" si="168"/>
        <v/>
      </c>
      <c r="B3646" s="99"/>
      <c r="C3646" s="4"/>
      <c r="D3646" s="14"/>
      <c r="E3646" s="14"/>
      <c r="F3646" s="14"/>
      <c r="G3646" s="82"/>
      <c r="H3646" s="107" t="str">
        <f>IF(B3646&lt;&gt;"",IF(OR(O3646=0,O3646=999),"",SUMIFS($E$2:E3646,$A$2:A3646,A3646)-SUMIFS($F$2:F3646,$A$2:A3646,A3646)),"")</f>
        <v/>
      </c>
      <c r="I3646" s="109" t="str">
        <f t="shared" si="170"/>
        <v/>
      </c>
      <c r="J3646" s="113"/>
      <c r="K3646" s="90"/>
      <c r="L3646" s="73"/>
      <c r="M3646" s="69" t="str">
        <f>IF(C3646&lt;&gt;"",DailyLog!$S$3,"")</f>
        <v/>
      </c>
      <c r="N3646" s="56" t="str">
        <f t="shared" si="169"/>
        <v/>
      </c>
      <c r="O3646" s="53" t="str">
        <f>IF($B3646&lt;&gt;"",IF(ISNUMBER(_xlfn.XMATCH($B3646,Language!$A$6:$E$6)),0,IF(ISNUMBER(_xlfn.XMATCH($B3646,Language!$A$29:$E$29)),'Lista de Prestatarios'!$B$3,VLOOKUP(B3646,'Lista de Prestatarios'!$A$2:$B$500,2,FALSE))),"")</f>
        <v/>
      </c>
      <c r="P3646" s="58" t="str">
        <f>IF(B3646&lt;&gt;"",IF(OR(D3646&gt;0,G3646&gt;0),COUNTIF($B$2:B3646,B3646),COUNTIFS($B$2:B3646,B3646,$E$2:E3646,"&gt;0")),"")</f>
        <v/>
      </c>
    </row>
    <row r="3647" spans="1:16" x14ac:dyDescent="0.35">
      <c r="A3647" s="51" t="str">
        <f t="shared" si="168"/>
        <v/>
      </c>
      <c r="B3647" s="99"/>
      <c r="C3647" s="4"/>
      <c r="D3647" s="14"/>
      <c r="E3647" s="14"/>
      <c r="F3647" s="14"/>
      <c r="G3647" s="82"/>
      <c r="H3647" s="107" t="str">
        <f>IF(B3647&lt;&gt;"",IF(OR(O3647=0,O3647=999),"",SUMIFS($E$2:E3647,$A$2:A3647,A3647)-SUMIFS($F$2:F3647,$A$2:A3647,A3647)),"")</f>
        <v/>
      </c>
      <c r="I3647" s="109" t="str">
        <f t="shared" si="170"/>
        <v/>
      </c>
      <c r="J3647" s="113"/>
      <c r="K3647" s="90"/>
      <c r="L3647" s="73"/>
      <c r="M3647" s="69" t="str">
        <f>IF(C3647&lt;&gt;"",DailyLog!$S$3,"")</f>
        <v/>
      </c>
      <c r="N3647" s="56" t="str">
        <f t="shared" si="169"/>
        <v/>
      </c>
      <c r="O3647" s="53" t="str">
        <f>IF($B3647&lt;&gt;"",IF(ISNUMBER(_xlfn.XMATCH($B3647,Language!$A$6:$E$6)),0,IF(ISNUMBER(_xlfn.XMATCH($B3647,Language!$A$29:$E$29)),'Lista de Prestatarios'!$B$3,VLOOKUP(B3647,'Lista de Prestatarios'!$A$2:$B$500,2,FALSE))),"")</f>
        <v/>
      </c>
      <c r="P3647" s="58" t="str">
        <f>IF(B3647&lt;&gt;"",IF(OR(D3647&gt;0,G3647&gt;0),COUNTIF($B$2:B3647,B3647),COUNTIFS($B$2:B3647,B3647,$E$2:E3647,"&gt;0")),"")</f>
        <v/>
      </c>
    </row>
    <row r="3648" spans="1:16" x14ac:dyDescent="0.35">
      <c r="A3648" s="51" t="str">
        <f t="shared" si="168"/>
        <v/>
      </c>
      <c r="B3648" s="99"/>
      <c r="C3648" s="4"/>
      <c r="D3648" s="14"/>
      <c r="E3648" s="14"/>
      <c r="F3648" s="14"/>
      <c r="G3648" s="82"/>
      <c r="H3648" s="107" t="str">
        <f>IF(B3648&lt;&gt;"",IF(OR(O3648=0,O3648=999),"",SUMIFS($E$2:E3648,$A$2:A3648,A3648)-SUMIFS($F$2:F3648,$A$2:A3648,A3648)),"")</f>
        <v/>
      </c>
      <c r="I3648" s="109" t="str">
        <f t="shared" si="170"/>
        <v/>
      </c>
      <c r="J3648" s="113"/>
      <c r="K3648" s="90"/>
      <c r="L3648" s="73"/>
      <c r="M3648" s="69" t="str">
        <f>IF(C3648&lt;&gt;"",DailyLog!$S$3,"")</f>
        <v/>
      </c>
      <c r="N3648" s="56" t="str">
        <f t="shared" si="169"/>
        <v/>
      </c>
      <c r="O3648" s="53" t="str">
        <f>IF($B3648&lt;&gt;"",IF(ISNUMBER(_xlfn.XMATCH($B3648,Language!$A$6:$E$6)),0,IF(ISNUMBER(_xlfn.XMATCH($B3648,Language!$A$29:$E$29)),'Lista de Prestatarios'!$B$3,VLOOKUP(B3648,'Lista de Prestatarios'!$A$2:$B$500,2,FALSE))),"")</f>
        <v/>
      </c>
      <c r="P3648" s="58" t="str">
        <f>IF(B3648&lt;&gt;"",IF(OR(D3648&gt;0,G3648&gt;0),COUNTIF($B$2:B3648,B3648),COUNTIFS($B$2:B3648,B3648,$E$2:E3648,"&gt;0")),"")</f>
        <v/>
      </c>
    </row>
    <row r="3649" spans="1:16" x14ac:dyDescent="0.35">
      <c r="A3649" s="51" t="str">
        <f t="shared" si="168"/>
        <v/>
      </c>
      <c r="B3649" s="99"/>
      <c r="C3649" s="4"/>
      <c r="D3649" s="14"/>
      <c r="E3649" s="14"/>
      <c r="F3649" s="14"/>
      <c r="G3649" s="82"/>
      <c r="H3649" s="107" t="str">
        <f>IF(B3649&lt;&gt;"",IF(OR(O3649=0,O3649=999),"",SUMIFS($E$2:E3649,$A$2:A3649,A3649)-SUMIFS($F$2:F3649,$A$2:A3649,A3649)),"")</f>
        <v/>
      </c>
      <c r="I3649" s="109" t="str">
        <f t="shared" si="170"/>
        <v/>
      </c>
      <c r="J3649" s="113"/>
      <c r="K3649" s="90"/>
      <c r="L3649" s="73"/>
      <c r="M3649" s="69" t="str">
        <f>IF(C3649&lt;&gt;"",DailyLog!$S$3,"")</f>
        <v/>
      </c>
      <c r="N3649" s="56" t="str">
        <f t="shared" si="169"/>
        <v/>
      </c>
      <c r="O3649" s="53" t="str">
        <f>IF($B3649&lt;&gt;"",IF(ISNUMBER(_xlfn.XMATCH($B3649,Language!$A$6:$E$6)),0,IF(ISNUMBER(_xlfn.XMATCH($B3649,Language!$A$29:$E$29)),'Lista de Prestatarios'!$B$3,VLOOKUP(B3649,'Lista de Prestatarios'!$A$2:$B$500,2,FALSE))),"")</f>
        <v/>
      </c>
      <c r="P3649" s="58" t="str">
        <f>IF(B3649&lt;&gt;"",IF(OR(D3649&gt;0,G3649&gt;0),COUNTIF($B$2:B3649,B3649),COUNTIFS($B$2:B3649,B3649,$E$2:E3649,"&gt;0")),"")</f>
        <v/>
      </c>
    </row>
    <row r="3650" spans="1:16" x14ac:dyDescent="0.35">
      <c r="A3650" s="51" t="str">
        <f t="shared" ref="A3650:A3713" si="171">IF(B3650&lt;&gt;"",O3650&amp;"."&amp;P3650,"")</f>
        <v/>
      </c>
      <c r="B3650" s="99"/>
      <c r="C3650" s="4"/>
      <c r="D3650" s="14"/>
      <c r="E3650" s="14"/>
      <c r="F3650" s="14"/>
      <c r="G3650" s="82"/>
      <c r="H3650" s="107" t="str">
        <f>IF(B3650&lt;&gt;"",IF(OR(O3650=0,O3650=999),"",SUMIFS($E$2:E3650,$A$2:A3650,A3650)-SUMIFS($F$2:F3650,$A$2:A3650,A3650)),"")</f>
        <v/>
      </c>
      <c r="I3650" s="109" t="str">
        <f t="shared" si="170"/>
        <v/>
      </c>
      <c r="J3650" s="113"/>
      <c r="K3650" s="90"/>
      <c r="L3650" s="73"/>
      <c r="M3650" s="69" t="str">
        <f>IF(C3650&lt;&gt;"",DailyLog!$S$3,"")</f>
        <v/>
      </c>
      <c r="N3650" s="56" t="str">
        <f t="shared" ref="N3650:N3713" si="172">IF(B3650&lt;&gt;"",COUNT(D3650:G3650),"")</f>
        <v/>
      </c>
      <c r="O3650" s="53" t="str">
        <f>IF($B3650&lt;&gt;"",IF(ISNUMBER(_xlfn.XMATCH($B3650,Language!$A$6:$E$6)),0,IF(ISNUMBER(_xlfn.XMATCH($B3650,Language!$A$29:$E$29)),'Lista de Prestatarios'!$B$3,VLOOKUP(B3650,'Lista de Prestatarios'!$A$2:$B$500,2,FALSE))),"")</f>
        <v/>
      </c>
      <c r="P3650" s="58" t="str">
        <f>IF(B3650&lt;&gt;"",IF(OR(D3650&gt;0,G3650&gt;0),COUNTIF($B$2:B3650,B3650),COUNTIFS($B$2:B3650,B3650,$E$2:E3650,"&gt;0")),"")</f>
        <v/>
      </c>
    </row>
    <row r="3651" spans="1:16" x14ac:dyDescent="0.35">
      <c r="A3651" s="51" t="str">
        <f t="shared" si="171"/>
        <v/>
      </c>
      <c r="B3651" s="99"/>
      <c r="C3651" s="4"/>
      <c r="D3651" s="14"/>
      <c r="E3651" s="14"/>
      <c r="F3651" s="14"/>
      <c r="G3651" s="82"/>
      <c r="H3651" s="107" t="str">
        <f>IF(B3651&lt;&gt;"",IF(OR(O3651=0,O3651=999),"",SUMIFS($E$2:E3651,$A$2:A3651,A3651)-SUMIFS($F$2:F3651,$A$2:A3651,A3651)),"")</f>
        <v/>
      </c>
      <c r="I3651" s="109" t="str">
        <f t="shared" si="170"/>
        <v/>
      </c>
      <c r="J3651" s="113"/>
      <c r="K3651" s="90"/>
      <c r="L3651" s="73"/>
      <c r="M3651" s="69" t="str">
        <f>IF(C3651&lt;&gt;"",DailyLog!$S$3,"")</f>
        <v/>
      </c>
      <c r="N3651" s="56" t="str">
        <f t="shared" si="172"/>
        <v/>
      </c>
      <c r="O3651" s="53" t="str">
        <f>IF($B3651&lt;&gt;"",IF(ISNUMBER(_xlfn.XMATCH($B3651,Language!$A$6:$E$6)),0,IF(ISNUMBER(_xlfn.XMATCH($B3651,Language!$A$29:$E$29)),'Lista de Prestatarios'!$B$3,VLOOKUP(B3651,'Lista de Prestatarios'!$A$2:$B$500,2,FALSE))),"")</f>
        <v/>
      </c>
      <c r="P3651" s="58" t="str">
        <f>IF(B3651&lt;&gt;"",IF(OR(D3651&gt;0,G3651&gt;0),COUNTIF($B$2:B3651,B3651),COUNTIFS($B$2:B3651,B3651,$E$2:E3651,"&gt;0")),"")</f>
        <v/>
      </c>
    </row>
    <row r="3652" spans="1:16" x14ac:dyDescent="0.35">
      <c r="A3652" s="51" t="str">
        <f t="shared" si="171"/>
        <v/>
      </c>
      <c r="B3652" s="99"/>
      <c r="C3652" s="4"/>
      <c r="D3652" s="14"/>
      <c r="E3652" s="14"/>
      <c r="F3652" s="14"/>
      <c r="G3652" s="82"/>
      <c r="H3652" s="107" t="str">
        <f>IF(B3652&lt;&gt;"",IF(OR(O3652=0,O3652=999),"",SUMIFS($E$2:E3652,$A$2:A3652,A3652)-SUMIFS($F$2:F3652,$A$2:A3652,A3652)),"")</f>
        <v/>
      </c>
      <c r="I3652" s="109" t="str">
        <f t="shared" ref="I3652:I3715" si="173">IF(B3652&lt;&gt;"",I3651+D3652-E3652+F3652-G3652,"")</f>
        <v/>
      </c>
      <c r="J3652" s="113"/>
      <c r="K3652" s="90"/>
      <c r="L3652" s="73"/>
      <c r="M3652" s="69" t="str">
        <f>IF(C3652&lt;&gt;"",DailyLog!$S$3,"")</f>
        <v/>
      </c>
      <c r="N3652" s="56" t="str">
        <f t="shared" si="172"/>
        <v/>
      </c>
      <c r="O3652" s="53" t="str">
        <f>IF($B3652&lt;&gt;"",IF(ISNUMBER(_xlfn.XMATCH($B3652,Language!$A$6:$E$6)),0,IF(ISNUMBER(_xlfn.XMATCH($B3652,Language!$A$29:$E$29)),'Lista de Prestatarios'!$B$3,VLOOKUP(B3652,'Lista de Prestatarios'!$A$2:$B$500,2,FALSE))),"")</f>
        <v/>
      </c>
      <c r="P3652" s="58" t="str">
        <f>IF(B3652&lt;&gt;"",IF(OR(D3652&gt;0,G3652&gt;0),COUNTIF($B$2:B3652,B3652),COUNTIFS($B$2:B3652,B3652,$E$2:E3652,"&gt;0")),"")</f>
        <v/>
      </c>
    </row>
    <row r="3653" spans="1:16" x14ac:dyDescent="0.35">
      <c r="A3653" s="51" t="str">
        <f t="shared" si="171"/>
        <v/>
      </c>
      <c r="B3653" s="99"/>
      <c r="C3653" s="4"/>
      <c r="D3653" s="14"/>
      <c r="E3653" s="14"/>
      <c r="F3653" s="14"/>
      <c r="G3653" s="82"/>
      <c r="H3653" s="107" t="str">
        <f>IF(B3653&lt;&gt;"",IF(OR(O3653=0,O3653=999),"",SUMIFS($E$2:E3653,$A$2:A3653,A3653)-SUMIFS($F$2:F3653,$A$2:A3653,A3653)),"")</f>
        <v/>
      </c>
      <c r="I3653" s="109" t="str">
        <f t="shared" si="173"/>
        <v/>
      </c>
      <c r="J3653" s="113"/>
      <c r="K3653" s="90"/>
      <c r="L3653" s="73"/>
      <c r="M3653" s="69" t="str">
        <f>IF(C3653&lt;&gt;"",DailyLog!$S$3,"")</f>
        <v/>
      </c>
      <c r="N3653" s="56" t="str">
        <f t="shared" si="172"/>
        <v/>
      </c>
      <c r="O3653" s="53" t="str">
        <f>IF($B3653&lt;&gt;"",IF(ISNUMBER(_xlfn.XMATCH($B3653,Language!$A$6:$E$6)),0,IF(ISNUMBER(_xlfn.XMATCH($B3653,Language!$A$29:$E$29)),'Lista de Prestatarios'!$B$3,VLOOKUP(B3653,'Lista de Prestatarios'!$A$2:$B$500,2,FALSE))),"")</f>
        <v/>
      </c>
      <c r="P3653" s="58" t="str">
        <f>IF(B3653&lt;&gt;"",IF(OR(D3653&gt;0,G3653&gt;0),COUNTIF($B$2:B3653,B3653),COUNTIFS($B$2:B3653,B3653,$E$2:E3653,"&gt;0")),"")</f>
        <v/>
      </c>
    </row>
    <row r="3654" spans="1:16" x14ac:dyDescent="0.35">
      <c r="A3654" s="51" t="str">
        <f t="shared" si="171"/>
        <v/>
      </c>
      <c r="B3654" s="99"/>
      <c r="C3654" s="4"/>
      <c r="D3654" s="14"/>
      <c r="E3654" s="14"/>
      <c r="F3654" s="14"/>
      <c r="G3654" s="82"/>
      <c r="H3654" s="107" t="str">
        <f>IF(B3654&lt;&gt;"",IF(OR(O3654=0,O3654=999),"",SUMIFS($E$2:E3654,$A$2:A3654,A3654)-SUMIFS($F$2:F3654,$A$2:A3654,A3654)),"")</f>
        <v/>
      </c>
      <c r="I3654" s="109" t="str">
        <f t="shared" si="173"/>
        <v/>
      </c>
      <c r="J3654" s="113"/>
      <c r="K3654" s="90"/>
      <c r="L3654" s="73"/>
      <c r="M3654" s="69" t="str">
        <f>IF(C3654&lt;&gt;"",DailyLog!$S$3,"")</f>
        <v/>
      </c>
      <c r="N3654" s="56" t="str">
        <f t="shared" si="172"/>
        <v/>
      </c>
      <c r="O3654" s="53" t="str">
        <f>IF($B3654&lt;&gt;"",IF(ISNUMBER(_xlfn.XMATCH($B3654,Language!$A$6:$E$6)),0,IF(ISNUMBER(_xlfn.XMATCH($B3654,Language!$A$29:$E$29)),'Lista de Prestatarios'!$B$3,VLOOKUP(B3654,'Lista de Prestatarios'!$A$2:$B$500,2,FALSE))),"")</f>
        <v/>
      </c>
      <c r="P3654" s="58" t="str">
        <f>IF(B3654&lt;&gt;"",IF(OR(D3654&gt;0,G3654&gt;0),COUNTIF($B$2:B3654,B3654),COUNTIFS($B$2:B3654,B3654,$E$2:E3654,"&gt;0")),"")</f>
        <v/>
      </c>
    </row>
    <row r="3655" spans="1:16" x14ac:dyDescent="0.35">
      <c r="A3655" s="51" t="str">
        <f t="shared" si="171"/>
        <v/>
      </c>
      <c r="B3655" s="99"/>
      <c r="C3655" s="4"/>
      <c r="D3655" s="14"/>
      <c r="E3655" s="14"/>
      <c r="F3655" s="14"/>
      <c r="G3655" s="82"/>
      <c r="H3655" s="107" t="str">
        <f>IF(B3655&lt;&gt;"",IF(OR(O3655=0,O3655=999),"",SUMIFS($E$2:E3655,$A$2:A3655,A3655)-SUMIFS($F$2:F3655,$A$2:A3655,A3655)),"")</f>
        <v/>
      </c>
      <c r="I3655" s="109" t="str">
        <f t="shared" si="173"/>
        <v/>
      </c>
      <c r="J3655" s="113"/>
      <c r="K3655" s="90"/>
      <c r="L3655" s="73"/>
      <c r="M3655" s="69" t="str">
        <f>IF(C3655&lt;&gt;"",DailyLog!$S$3,"")</f>
        <v/>
      </c>
      <c r="N3655" s="56" t="str">
        <f t="shared" si="172"/>
        <v/>
      </c>
      <c r="O3655" s="53" t="str">
        <f>IF($B3655&lt;&gt;"",IF(ISNUMBER(_xlfn.XMATCH($B3655,Language!$A$6:$E$6)),0,IF(ISNUMBER(_xlfn.XMATCH($B3655,Language!$A$29:$E$29)),'Lista de Prestatarios'!$B$3,VLOOKUP(B3655,'Lista de Prestatarios'!$A$2:$B$500,2,FALSE))),"")</f>
        <v/>
      </c>
      <c r="P3655" s="58" t="str">
        <f>IF(B3655&lt;&gt;"",IF(OR(D3655&gt;0,G3655&gt;0),COUNTIF($B$2:B3655,B3655),COUNTIFS($B$2:B3655,B3655,$E$2:E3655,"&gt;0")),"")</f>
        <v/>
      </c>
    </row>
    <row r="3656" spans="1:16" x14ac:dyDescent="0.35">
      <c r="A3656" s="51" t="str">
        <f t="shared" si="171"/>
        <v/>
      </c>
      <c r="B3656" s="99"/>
      <c r="C3656" s="4"/>
      <c r="D3656" s="14"/>
      <c r="E3656" s="14"/>
      <c r="F3656" s="14"/>
      <c r="G3656" s="82"/>
      <c r="H3656" s="107" t="str">
        <f>IF(B3656&lt;&gt;"",IF(OR(O3656=0,O3656=999),"",SUMIFS($E$2:E3656,$A$2:A3656,A3656)-SUMIFS($F$2:F3656,$A$2:A3656,A3656)),"")</f>
        <v/>
      </c>
      <c r="I3656" s="109" t="str">
        <f t="shared" si="173"/>
        <v/>
      </c>
      <c r="J3656" s="113"/>
      <c r="K3656" s="90"/>
      <c r="L3656" s="73"/>
      <c r="M3656" s="69" t="str">
        <f>IF(C3656&lt;&gt;"",DailyLog!$S$3,"")</f>
        <v/>
      </c>
      <c r="N3656" s="56" t="str">
        <f t="shared" si="172"/>
        <v/>
      </c>
      <c r="O3656" s="53" t="str">
        <f>IF($B3656&lt;&gt;"",IF(ISNUMBER(_xlfn.XMATCH($B3656,Language!$A$6:$E$6)),0,IF(ISNUMBER(_xlfn.XMATCH($B3656,Language!$A$29:$E$29)),'Lista de Prestatarios'!$B$3,VLOOKUP(B3656,'Lista de Prestatarios'!$A$2:$B$500,2,FALSE))),"")</f>
        <v/>
      </c>
      <c r="P3656" s="58" t="str">
        <f>IF(B3656&lt;&gt;"",IF(OR(D3656&gt;0,G3656&gt;0),COUNTIF($B$2:B3656,B3656),COUNTIFS($B$2:B3656,B3656,$E$2:E3656,"&gt;0")),"")</f>
        <v/>
      </c>
    </row>
    <row r="3657" spans="1:16" x14ac:dyDescent="0.35">
      <c r="A3657" s="51" t="str">
        <f t="shared" si="171"/>
        <v/>
      </c>
      <c r="B3657" s="99"/>
      <c r="C3657" s="4"/>
      <c r="D3657" s="14"/>
      <c r="E3657" s="14"/>
      <c r="F3657" s="14"/>
      <c r="G3657" s="82"/>
      <c r="H3657" s="107" t="str">
        <f>IF(B3657&lt;&gt;"",IF(OR(O3657=0,O3657=999),"",SUMIFS($E$2:E3657,$A$2:A3657,A3657)-SUMIFS($F$2:F3657,$A$2:A3657,A3657)),"")</f>
        <v/>
      </c>
      <c r="I3657" s="109" t="str">
        <f t="shared" si="173"/>
        <v/>
      </c>
      <c r="J3657" s="113"/>
      <c r="K3657" s="90"/>
      <c r="L3657" s="73"/>
      <c r="M3657" s="69" t="str">
        <f>IF(C3657&lt;&gt;"",DailyLog!$S$3,"")</f>
        <v/>
      </c>
      <c r="N3657" s="56" t="str">
        <f t="shared" si="172"/>
        <v/>
      </c>
      <c r="O3657" s="53" t="str">
        <f>IF($B3657&lt;&gt;"",IF(ISNUMBER(_xlfn.XMATCH($B3657,Language!$A$6:$E$6)),0,IF(ISNUMBER(_xlfn.XMATCH($B3657,Language!$A$29:$E$29)),'Lista de Prestatarios'!$B$3,VLOOKUP(B3657,'Lista de Prestatarios'!$A$2:$B$500,2,FALSE))),"")</f>
        <v/>
      </c>
      <c r="P3657" s="58" t="str">
        <f>IF(B3657&lt;&gt;"",IF(OR(D3657&gt;0,G3657&gt;0),COUNTIF($B$2:B3657,B3657),COUNTIFS($B$2:B3657,B3657,$E$2:E3657,"&gt;0")),"")</f>
        <v/>
      </c>
    </row>
    <row r="3658" spans="1:16" x14ac:dyDescent="0.35">
      <c r="A3658" s="51" t="str">
        <f t="shared" si="171"/>
        <v/>
      </c>
      <c r="B3658" s="99"/>
      <c r="C3658" s="4"/>
      <c r="D3658" s="14"/>
      <c r="E3658" s="14"/>
      <c r="F3658" s="14"/>
      <c r="G3658" s="82"/>
      <c r="H3658" s="107" t="str">
        <f>IF(B3658&lt;&gt;"",IF(OR(O3658=0,O3658=999),"",SUMIFS($E$2:E3658,$A$2:A3658,A3658)-SUMIFS($F$2:F3658,$A$2:A3658,A3658)),"")</f>
        <v/>
      </c>
      <c r="I3658" s="109" t="str">
        <f t="shared" si="173"/>
        <v/>
      </c>
      <c r="J3658" s="113"/>
      <c r="K3658" s="90"/>
      <c r="L3658" s="73"/>
      <c r="M3658" s="69" t="str">
        <f>IF(C3658&lt;&gt;"",DailyLog!$S$3,"")</f>
        <v/>
      </c>
      <c r="N3658" s="56" t="str">
        <f t="shared" si="172"/>
        <v/>
      </c>
      <c r="O3658" s="53" t="str">
        <f>IF($B3658&lt;&gt;"",IF(ISNUMBER(_xlfn.XMATCH($B3658,Language!$A$6:$E$6)),0,IF(ISNUMBER(_xlfn.XMATCH($B3658,Language!$A$29:$E$29)),'Lista de Prestatarios'!$B$3,VLOOKUP(B3658,'Lista de Prestatarios'!$A$2:$B$500,2,FALSE))),"")</f>
        <v/>
      </c>
      <c r="P3658" s="58" t="str">
        <f>IF(B3658&lt;&gt;"",IF(OR(D3658&gt;0,G3658&gt;0),COUNTIF($B$2:B3658,B3658),COUNTIFS($B$2:B3658,B3658,$E$2:E3658,"&gt;0")),"")</f>
        <v/>
      </c>
    </row>
    <row r="3659" spans="1:16" x14ac:dyDescent="0.35">
      <c r="A3659" s="51" t="str">
        <f t="shared" si="171"/>
        <v/>
      </c>
      <c r="B3659" s="99"/>
      <c r="C3659" s="4"/>
      <c r="D3659" s="14"/>
      <c r="E3659" s="14"/>
      <c r="F3659" s="14"/>
      <c r="G3659" s="82"/>
      <c r="H3659" s="107" t="str">
        <f>IF(B3659&lt;&gt;"",IF(OR(O3659=0,O3659=999),"",SUMIFS($E$2:E3659,$A$2:A3659,A3659)-SUMIFS($F$2:F3659,$A$2:A3659,A3659)),"")</f>
        <v/>
      </c>
      <c r="I3659" s="109" t="str">
        <f t="shared" si="173"/>
        <v/>
      </c>
      <c r="J3659" s="113"/>
      <c r="K3659" s="90"/>
      <c r="L3659" s="73"/>
      <c r="M3659" s="69" t="str">
        <f>IF(C3659&lt;&gt;"",DailyLog!$S$3,"")</f>
        <v/>
      </c>
      <c r="N3659" s="56" t="str">
        <f t="shared" si="172"/>
        <v/>
      </c>
      <c r="O3659" s="53" t="str">
        <f>IF($B3659&lt;&gt;"",IF(ISNUMBER(_xlfn.XMATCH($B3659,Language!$A$6:$E$6)),0,IF(ISNUMBER(_xlfn.XMATCH($B3659,Language!$A$29:$E$29)),'Lista de Prestatarios'!$B$3,VLOOKUP(B3659,'Lista de Prestatarios'!$A$2:$B$500,2,FALSE))),"")</f>
        <v/>
      </c>
      <c r="P3659" s="58" t="str">
        <f>IF(B3659&lt;&gt;"",IF(OR(D3659&gt;0,G3659&gt;0),COUNTIF($B$2:B3659,B3659),COUNTIFS($B$2:B3659,B3659,$E$2:E3659,"&gt;0")),"")</f>
        <v/>
      </c>
    </row>
    <row r="3660" spans="1:16" x14ac:dyDescent="0.35">
      <c r="A3660" s="51" t="str">
        <f t="shared" si="171"/>
        <v/>
      </c>
      <c r="B3660" s="99"/>
      <c r="C3660" s="4"/>
      <c r="D3660" s="14"/>
      <c r="E3660" s="14"/>
      <c r="F3660" s="14"/>
      <c r="G3660" s="82"/>
      <c r="H3660" s="107" t="str">
        <f>IF(B3660&lt;&gt;"",IF(OR(O3660=0,O3660=999),"",SUMIFS($E$2:E3660,$A$2:A3660,A3660)-SUMIFS($F$2:F3660,$A$2:A3660,A3660)),"")</f>
        <v/>
      </c>
      <c r="I3660" s="109" t="str">
        <f t="shared" si="173"/>
        <v/>
      </c>
      <c r="J3660" s="113"/>
      <c r="K3660" s="90"/>
      <c r="L3660" s="73"/>
      <c r="M3660" s="69" t="str">
        <f>IF(C3660&lt;&gt;"",DailyLog!$S$3,"")</f>
        <v/>
      </c>
      <c r="N3660" s="56" t="str">
        <f t="shared" si="172"/>
        <v/>
      </c>
      <c r="O3660" s="53" t="str">
        <f>IF($B3660&lt;&gt;"",IF(ISNUMBER(_xlfn.XMATCH($B3660,Language!$A$6:$E$6)),0,IF(ISNUMBER(_xlfn.XMATCH($B3660,Language!$A$29:$E$29)),'Lista de Prestatarios'!$B$3,VLOOKUP(B3660,'Lista de Prestatarios'!$A$2:$B$500,2,FALSE))),"")</f>
        <v/>
      </c>
      <c r="P3660" s="58" t="str">
        <f>IF(B3660&lt;&gt;"",IF(OR(D3660&gt;0,G3660&gt;0),COUNTIF($B$2:B3660,B3660),COUNTIFS($B$2:B3660,B3660,$E$2:E3660,"&gt;0")),"")</f>
        <v/>
      </c>
    </row>
    <row r="3661" spans="1:16" x14ac:dyDescent="0.35">
      <c r="A3661" s="51" t="str">
        <f t="shared" si="171"/>
        <v/>
      </c>
      <c r="B3661" s="99"/>
      <c r="C3661" s="4"/>
      <c r="D3661" s="14"/>
      <c r="E3661" s="14"/>
      <c r="F3661" s="14"/>
      <c r="G3661" s="82"/>
      <c r="H3661" s="107" t="str">
        <f>IF(B3661&lt;&gt;"",IF(OR(O3661=0,O3661=999),"",SUMIFS($E$2:E3661,$A$2:A3661,A3661)-SUMIFS($F$2:F3661,$A$2:A3661,A3661)),"")</f>
        <v/>
      </c>
      <c r="I3661" s="109" t="str">
        <f t="shared" si="173"/>
        <v/>
      </c>
      <c r="J3661" s="113"/>
      <c r="K3661" s="90"/>
      <c r="L3661" s="73"/>
      <c r="M3661" s="69" t="str">
        <f>IF(C3661&lt;&gt;"",DailyLog!$S$3,"")</f>
        <v/>
      </c>
      <c r="N3661" s="56" t="str">
        <f t="shared" si="172"/>
        <v/>
      </c>
      <c r="O3661" s="53" t="str">
        <f>IF($B3661&lt;&gt;"",IF(ISNUMBER(_xlfn.XMATCH($B3661,Language!$A$6:$E$6)),0,IF(ISNUMBER(_xlfn.XMATCH($B3661,Language!$A$29:$E$29)),'Lista de Prestatarios'!$B$3,VLOOKUP(B3661,'Lista de Prestatarios'!$A$2:$B$500,2,FALSE))),"")</f>
        <v/>
      </c>
      <c r="P3661" s="58" t="str">
        <f>IF(B3661&lt;&gt;"",IF(OR(D3661&gt;0,G3661&gt;0),COUNTIF($B$2:B3661,B3661),COUNTIFS($B$2:B3661,B3661,$E$2:E3661,"&gt;0")),"")</f>
        <v/>
      </c>
    </row>
    <row r="3662" spans="1:16" x14ac:dyDescent="0.35">
      <c r="A3662" s="51" t="str">
        <f t="shared" si="171"/>
        <v/>
      </c>
      <c r="B3662" s="99"/>
      <c r="C3662" s="4"/>
      <c r="D3662" s="14"/>
      <c r="E3662" s="14"/>
      <c r="F3662" s="14"/>
      <c r="G3662" s="82"/>
      <c r="H3662" s="107" t="str">
        <f>IF(B3662&lt;&gt;"",IF(OR(O3662=0,O3662=999),"",SUMIFS($E$2:E3662,$A$2:A3662,A3662)-SUMIFS($F$2:F3662,$A$2:A3662,A3662)),"")</f>
        <v/>
      </c>
      <c r="I3662" s="109" t="str">
        <f t="shared" si="173"/>
        <v/>
      </c>
      <c r="J3662" s="113"/>
      <c r="K3662" s="90"/>
      <c r="L3662" s="73"/>
      <c r="M3662" s="69" t="str">
        <f>IF(C3662&lt;&gt;"",DailyLog!$S$3,"")</f>
        <v/>
      </c>
      <c r="N3662" s="56" t="str">
        <f t="shared" si="172"/>
        <v/>
      </c>
      <c r="O3662" s="53" t="str">
        <f>IF($B3662&lt;&gt;"",IF(ISNUMBER(_xlfn.XMATCH($B3662,Language!$A$6:$E$6)),0,IF(ISNUMBER(_xlfn.XMATCH($B3662,Language!$A$29:$E$29)),'Lista de Prestatarios'!$B$3,VLOOKUP(B3662,'Lista de Prestatarios'!$A$2:$B$500,2,FALSE))),"")</f>
        <v/>
      </c>
      <c r="P3662" s="58" t="str">
        <f>IF(B3662&lt;&gt;"",IF(OR(D3662&gt;0,G3662&gt;0),COUNTIF($B$2:B3662,B3662),COUNTIFS($B$2:B3662,B3662,$E$2:E3662,"&gt;0")),"")</f>
        <v/>
      </c>
    </row>
    <row r="3663" spans="1:16" x14ac:dyDescent="0.35">
      <c r="A3663" s="51" t="str">
        <f t="shared" si="171"/>
        <v/>
      </c>
      <c r="B3663" s="99"/>
      <c r="C3663" s="4"/>
      <c r="D3663" s="14"/>
      <c r="E3663" s="14"/>
      <c r="F3663" s="14"/>
      <c r="G3663" s="82"/>
      <c r="H3663" s="107" t="str">
        <f>IF(B3663&lt;&gt;"",IF(OR(O3663=0,O3663=999),"",SUMIFS($E$2:E3663,$A$2:A3663,A3663)-SUMIFS($F$2:F3663,$A$2:A3663,A3663)),"")</f>
        <v/>
      </c>
      <c r="I3663" s="109" t="str">
        <f t="shared" si="173"/>
        <v/>
      </c>
      <c r="J3663" s="113"/>
      <c r="K3663" s="90"/>
      <c r="L3663" s="73"/>
      <c r="M3663" s="69" t="str">
        <f>IF(C3663&lt;&gt;"",DailyLog!$S$3,"")</f>
        <v/>
      </c>
      <c r="N3663" s="56" t="str">
        <f t="shared" si="172"/>
        <v/>
      </c>
      <c r="O3663" s="53" t="str">
        <f>IF($B3663&lt;&gt;"",IF(ISNUMBER(_xlfn.XMATCH($B3663,Language!$A$6:$E$6)),0,IF(ISNUMBER(_xlfn.XMATCH($B3663,Language!$A$29:$E$29)),'Lista de Prestatarios'!$B$3,VLOOKUP(B3663,'Lista de Prestatarios'!$A$2:$B$500,2,FALSE))),"")</f>
        <v/>
      </c>
      <c r="P3663" s="58" t="str">
        <f>IF(B3663&lt;&gt;"",IF(OR(D3663&gt;0,G3663&gt;0),COUNTIF($B$2:B3663,B3663),COUNTIFS($B$2:B3663,B3663,$E$2:E3663,"&gt;0")),"")</f>
        <v/>
      </c>
    </row>
    <row r="3664" spans="1:16" x14ac:dyDescent="0.35">
      <c r="A3664" s="51" t="str">
        <f t="shared" si="171"/>
        <v/>
      </c>
      <c r="B3664" s="99"/>
      <c r="C3664" s="4"/>
      <c r="D3664" s="14"/>
      <c r="E3664" s="14"/>
      <c r="F3664" s="14"/>
      <c r="G3664" s="82"/>
      <c r="H3664" s="107" t="str">
        <f>IF(B3664&lt;&gt;"",IF(OR(O3664=0,O3664=999),"",SUMIFS($E$2:E3664,$A$2:A3664,A3664)-SUMIFS($F$2:F3664,$A$2:A3664,A3664)),"")</f>
        <v/>
      </c>
      <c r="I3664" s="109" t="str">
        <f t="shared" si="173"/>
        <v/>
      </c>
      <c r="J3664" s="113"/>
      <c r="K3664" s="90"/>
      <c r="L3664" s="73"/>
      <c r="M3664" s="69" t="str">
        <f>IF(C3664&lt;&gt;"",DailyLog!$S$3,"")</f>
        <v/>
      </c>
      <c r="N3664" s="56" t="str">
        <f t="shared" si="172"/>
        <v/>
      </c>
      <c r="O3664" s="53" t="str">
        <f>IF($B3664&lt;&gt;"",IF(ISNUMBER(_xlfn.XMATCH($B3664,Language!$A$6:$E$6)),0,IF(ISNUMBER(_xlfn.XMATCH($B3664,Language!$A$29:$E$29)),'Lista de Prestatarios'!$B$3,VLOOKUP(B3664,'Lista de Prestatarios'!$A$2:$B$500,2,FALSE))),"")</f>
        <v/>
      </c>
      <c r="P3664" s="58" t="str">
        <f>IF(B3664&lt;&gt;"",IF(OR(D3664&gt;0,G3664&gt;0),COUNTIF($B$2:B3664,B3664),COUNTIFS($B$2:B3664,B3664,$E$2:E3664,"&gt;0")),"")</f>
        <v/>
      </c>
    </row>
    <row r="3665" spans="1:16" x14ac:dyDescent="0.35">
      <c r="A3665" s="51" t="str">
        <f t="shared" si="171"/>
        <v/>
      </c>
      <c r="B3665" s="99"/>
      <c r="C3665" s="4"/>
      <c r="D3665" s="14"/>
      <c r="E3665" s="14"/>
      <c r="F3665" s="14"/>
      <c r="G3665" s="82"/>
      <c r="H3665" s="107" t="str">
        <f>IF(B3665&lt;&gt;"",IF(OR(O3665=0,O3665=999),"",SUMIFS($E$2:E3665,$A$2:A3665,A3665)-SUMIFS($F$2:F3665,$A$2:A3665,A3665)),"")</f>
        <v/>
      </c>
      <c r="I3665" s="109" t="str">
        <f t="shared" si="173"/>
        <v/>
      </c>
      <c r="J3665" s="113"/>
      <c r="K3665" s="90"/>
      <c r="L3665" s="73"/>
      <c r="M3665" s="69" t="str">
        <f>IF(C3665&lt;&gt;"",DailyLog!$S$3,"")</f>
        <v/>
      </c>
      <c r="N3665" s="56" t="str">
        <f t="shared" si="172"/>
        <v/>
      </c>
      <c r="O3665" s="53" t="str">
        <f>IF($B3665&lt;&gt;"",IF(ISNUMBER(_xlfn.XMATCH($B3665,Language!$A$6:$E$6)),0,IF(ISNUMBER(_xlfn.XMATCH($B3665,Language!$A$29:$E$29)),'Lista de Prestatarios'!$B$3,VLOOKUP(B3665,'Lista de Prestatarios'!$A$2:$B$500,2,FALSE))),"")</f>
        <v/>
      </c>
      <c r="P3665" s="58" t="str">
        <f>IF(B3665&lt;&gt;"",IF(OR(D3665&gt;0,G3665&gt;0),COUNTIF($B$2:B3665,B3665),COUNTIFS($B$2:B3665,B3665,$E$2:E3665,"&gt;0")),"")</f>
        <v/>
      </c>
    </row>
    <row r="3666" spans="1:16" x14ac:dyDescent="0.35">
      <c r="A3666" s="51" t="str">
        <f t="shared" si="171"/>
        <v/>
      </c>
      <c r="B3666" s="99"/>
      <c r="C3666" s="4"/>
      <c r="D3666" s="14"/>
      <c r="E3666" s="14"/>
      <c r="F3666" s="14"/>
      <c r="G3666" s="82"/>
      <c r="H3666" s="107" t="str">
        <f>IF(B3666&lt;&gt;"",IF(OR(O3666=0,O3666=999),"",SUMIFS($E$2:E3666,$A$2:A3666,A3666)-SUMIFS($F$2:F3666,$A$2:A3666,A3666)),"")</f>
        <v/>
      </c>
      <c r="I3666" s="109" t="str">
        <f t="shared" si="173"/>
        <v/>
      </c>
      <c r="J3666" s="113"/>
      <c r="K3666" s="90"/>
      <c r="L3666" s="73"/>
      <c r="M3666" s="69" t="str">
        <f>IF(C3666&lt;&gt;"",DailyLog!$S$3,"")</f>
        <v/>
      </c>
      <c r="N3666" s="56" t="str">
        <f t="shared" si="172"/>
        <v/>
      </c>
      <c r="O3666" s="53" t="str">
        <f>IF($B3666&lt;&gt;"",IF(ISNUMBER(_xlfn.XMATCH($B3666,Language!$A$6:$E$6)),0,IF(ISNUMBER(_xlfn.XMATCH($B3666,Language!$A$29:$E$29)),'Lista de Prestatarios'!$B$3,VLOOKUP(B3666,'Lista de Prestatarios'!$A$2:$B$500,2,FALSE))),"")</f>
        <v/>
      </c>
      <c r="P3666" s="58" t="str">
        <f>IF(B3666&lt;&gt;"",IF(OR(D3666&gt;0,G3666&gt;0),COUNTIF($B$2:B3666,B3666),COUNTIFS($B$2:B3666,B3666,$E$2:E3666,"&gt;0")),"")</f>
        <v/>
      </c>
    </row>
    <row r="3667" spans="1:16" x14ac:dyDescent="0.35">
      <c r="A3667" s="51" t="str">
        <f t="shared" si="171"/>
        <v/>
      </c>
      <c r="B3667" s="99"/>
      <c r="C3667" s="4"/>
      <c r="D3667" s="14"/>
      <c r="E3667" s="14"/>
      <c r="F3667" s="14"/>
      <c r="G3667" s="82"/>
      <c r="H3667" s="107" t="str">
        <f>IF(B3667&lt;&gt;"",IF(OR(O3667=0,O3667=999),"",SUMIFS($E$2:E3667,$A$2:A3667,A3667)-SUMIFS($F$2:F3667,$A$2:A3667,A3667)),"")</f>
        <v/>
      </c>
      <c r="I3667" s="109" t="str">
        <f t="shared" si="173"/>
        <v/>
      </c>
      <c r="J3667" s="113"/>
      <c r="K3667" s="90"/>
      <c r="L3667" s="73"/>
      <c r="M3667" s="69" t="str">
        <f>IF(C3667&lt;&gt;"",DailyLog!$S$3,"")</f>
        <v/>
      </c>
      <c r="N3667" s="56" t="str">
        <f t="shared" si="172"/>
        <v/>
      </c>
      <c r="O3667" s="53" t="str">
        <f>IF($B3667&lt;&gt;"",IF(ISNUMBER(_xlfn.XMATCH($B3667,Language!$A$6:$E$6)),0,IF(ISNUMBER(_xlfn.XMATCH($B3667,Language!$A$29:$E$29)),'Lista de Prestatarios'!$B$3,VLOOKUP(B3667,'Lista de Prestatarios'!$A$2:$B$500,2,FALSE))),"")</f>
        <v/>
      </c>
      <c r="P3667" s="58" t="str">
        <f>IF(B3667&lt;&gt;"",IF(OR(D3667&gt;0,G3667&gt;0),COUNTIF($B$2:B3667,B3667),COUNTIFS($B$2:B3667,B3667,$E$2:E3667,"&gt;0")),"")</f>
        <v/>
      </c>
    </row>
    <row r="3668" spans="1:16" x14ac:dyDescent="0.35">
      <c r="A3668" s="51" t="str">
        <f t="shared" si="171"/>
        <v/>
      </c>
      <c r="B3668" s="99"/>
      <c r="C3668" s="4"/>
      <c r="D3668" s="14"/>
      <c r="E3668" s="14"/>
      <c r="F3668" s="14"/>
      <c r="G3668" s="82"/>
      <c r="H3668" s="107" t="str">
        <f>IF(B3668&lt;&gt;"",IF(OR(O3668=0,O3668=999),"",SUMIFS($E$2:E3668,$A$2:A3668,A3668)-SUMIFS($F$2:F3668,$A$2:A3668,A3668)),"")</f>
        <v/>
      </c>
      <c r="I3668" s="109" t="str">
        <f t="shared" si="173"/>
        <v/>
      </c>
      <c r="J3668" s="113"/>
      <c r="K3668" s="90"/>
      <c r="L3668" s="73"/>
      <c r="M3668" s="69" t="str">
        <f>IF(C3668&lt;&gt;"",DailyLog!$S$3,"")</f>
        <v/>
      </c>
      <c r="N3668" s="56" t="str">
        <f t="shared" si="172"/>
        <v/>
      </c>
      <c r="O3668" s="53" t="str">
        <f>IF($B3668&lt;&gt;"",IF(ISNUMBER(_xlfn.XMATCH($B3668,Language!$A$6:$E$6)),0,IF(ISNUMBER(_xlfn.XMATCH($B3668,Language!$A$29:$E$29)),'Lista de Prestatarios'!$B$3,VLOOKUP(B3668,'Lista de Prestatarios'!$A$2:$B$500,2,FALSE))),"")</f>
        <v/>
      </c>
      <c r="P3668" s="58" t="str">
        <f>IF(B3668&lt;&gt;"",IF(OR(D3668&gt;0,G3668&gt;0),COUNTIF($B$2:B3668,B3668),COUNTIFS($B$2:B3668,B3668,$E$2:E3668,"&gt;0")),"")</f>
        <v/>
      </c>
    </row>
    <row r="3669" spans="1:16" x14ac:dyDescent="0.35">
      <c r="A3669" s="51" t="str">
        <f t="shared" si="171"/>
        <v/>
      </c>
      <c r="B3669" s="99"/>
      <c r="C3669" s="4"/>
      <c r="D3669" s="14"/>
      <c r="E3669" s="14"/>
      <c r="F3669" s="14"/>
      <c r="G3669" s="82"/>
      <c r="H3669" s="107" t="str">
        <f>IF(B3669&lt;&gt;"",IF(OR(O3669=0,O3669=999),"",SUMIFS($E$2:E3669,$A$2:A3669,A3669)-SUMIFS($F$2:F3669,$A$2:A3669,A3669)),"")</f>
        <v/>
      </c>
      <c r="I3669" s="109" t="str">
        <f t="shared" si="173"/>
        <v/>
      </c>
      <c r="J3669" s="113"/>
      <c r="K3669" s="90"/>
      <c r="L3669" s="73"/>
      <c r="M3669" s="69" t="str">
        <f>IF(C3669&lt;&gt;"",DailyLog!$S$3,"")</f>
        <v/>
      </c>
      <c r="N3669" s="56" t="str">
        <f t="shared" si="172"/>
        <v/>
      </c>
      <c r="O3669" s="53" t="str">
        <f>IF($B3669&lt;&gt;"",IF(ISNUMBER(_xlfn.XMATCH($B3669,Language!$A$6:$E$6)),0,IF(ISNUMBER(_xlfn.XMATCH($B3669,Language!$A$29:$E$29)),'Lista de Prestatarios'!$B$3,VLOOKUP(B3669,'Lista de Prestatarios'!$A$2:$B$500,2,FALSE))),"")</f>
        <v/>
      </c>
      <c r="P3669" s="58" t="str">
        <f>IF(B3669&lt;&gt;"",IF(OR(D3669&gt;0,G3669&gt;0),COUNTIF($B$2:B3669,B3669),COUNTIFS($B$2:B3669,B3669,$E$2:E3669,"&gt;0")),"")</f>
        <v/>
      </c>
    </row>
    <row r="3670" spans="1:16" x14ac:dyDescent="0.35">
      <c r="A3670" s="51" t="str">
        <f t="shared" si="171"/>
        <v/>
      </c>
      <c r="B3670" s="99"/>
      <c r="C3670" s="4"/>
      <c r="D3670" s="14"/>
      <c r="E3670" s="14"/>
      <c r="F3670" s="14"/>
      <c r="G3670" s="82"/>
      <c r="H3670" s="107" t="str">
        <f>IF(B3670&lt;&gt;"",IF(OR(O3670=0,O3670=999),"",SUMIFS($E$2:E3670,$A$2:A3670,A3670)-SUMIFS($F$2:F3670,$A$2:A3670,A3670)),"")</f>
        <v/>
      </c>
      <c r="I3670" s="109" t="str">
        <f t="shared" si="173"/>
        <v/>
      </c>
      <c r="J3670" s="113"/>
      <c r="K3670" s="90"/>
      <c r="L3670" s="73"/>
      <c r="M3670" s="69" t="str">
        <f>IF(C3670&lt;&gt;"",DailyLog!$S$3,"")</f>
        <v/>
      </c>
      <c r="N3670" s="56" t="str">
        <f t="shared" si="172"/>
        <v/>
      </c>
      <c r="O3670" s="53" t="str">
        <f>IF($B3670&lt;&gt;"",IF(ISNUMBER(_xlfn.XMATCH($B3670,Language!$A$6:$E$6)),0,IF(ISNUMBER(_xlfn.XMATCH($B3670,Language!$A$29:$E$29)),'Lista de Prestatarios'!$B$3,VLOOKUP(B3670,'Lista de Prestatarios'!$A$2:$B$500,2,FALSE))),"")</f>
        <v/>
      </c>
      <c r="P3670" s="58" t="str">
        <f>IF(B3670&lt;&gt;"",IF(OR(D3670&gt;0,G3670&gt;0),COUNTIF($B$2:B3670,B3670),COUNTIFS($B$2:B3670,B3670,$E$2:E3670,"&gt;0")),"")</f>
        <v/>
      </c>
    </row>
    <row r="3671" spans="1:16" x14ac:dyDescent="0.35">
      <c r="A3671" s="51" t="str">
        <f t="shared" si="171"/>
        <v/>
      </c>
      <c r="B3671" s="99"/>
      <c r="C3671" s="4"/>
      <c r="D3671" s="14"/>
      <c r="E3671" s="14"/>
      <c r="F3671" s="14"/>
      <c r="G3671" s="82"/>
      <c r="H3671" s="107" t="str">
        <f>IF(B3671&lt;&gt;"",IF(OR(O3671=0,O3671=999),"",SUMIFS($E$2:E3671,$A$2:A3671,A3671)-SUMIFS($F$2:F3671,$A$2:A3671,A3671)),"")</f>
        <v/>
      </c>
      <c r="I3671" s="109" t="str">
        <f t="shared" si="173"/>
        <v/>
      </c>
      <c r="J3671" s="113"/>
      <c r="K3671" s="90"/>
      <c r="L3671" s="73"/>
      <c r="M3671" s="69" t="str">
        <f>IF(C3671&lt;&gt;"",DailyLog!$S$3,"")</f>
        <v/>
      </c>
      <c r="N3671" s="56" t="str">
        <f t="shared" si="172"/>
        <v/>
      </c>
      <c r="O3671" s="53" t="str">
        <f>IF($B3671&lt;&gt;"",IF(ISNUMBER(_xlfn.XMATCH($B3671,Language!$A$6:$E$6)),0,IF(ISNUMBER(_xlfn.XMATCH($B3671,Language!$A$29:$E$29)),'Lista de Prestatarios'!$B$3,VLOOKUP(B3671,'Lista de Prestatarios'!$A$2:$B$500,2,FALSE))),"")</f>
        <v/>
      </c>
      <c r="P3671" s="58" t="str">
        <f>IF(B3671&lt;&gt;"",IF(OR(D3671&gt;0,G3671&gt;0),COUNTIF($B$2:B3671,B3671),COUNTIFS($B$2:B3671,B3671,$E$2:E3671,"&gt;0")),"")</f>
        <v/>
      </c>
    </row>
    <row r="3672" spans="1:16" x14ac:dyDescent="0.35">
      <c r="A3672" s="51" t="str">
        <f t="shared" si="171"/>
        <v/>
      </c>
      <c r="B3672" s="99"/>
      <c r="C3672" s="4"/>
      <c r="D3672" s="14"/>
      <c r="E3672" s="14"/>
      <c r="F3672" s="14"/>
      <c r="G3672" s="82"/>
      <c r="H3672" s="107" t="str">
        <f>IF(B3672&lt;&gt;"",IF(OR(O3672=0,O3672=999),"",SUMIFS($E$2:E3672,$A$2:A3672,A3672)-SUMIFS($F$2:F3672,$A$2:A3672,A3672)),"")</f>
        <v/>
      </c>
      <c r="I3672" s="109" t="str">
        <f t="shared" si="173"/>
        <v/>
      </c>
      <c r="J3672" s="113"/>
      <c r="K3672" s="90"/>
      <c r="L3672" s="73"/>
      <c r="M3672" s="69" t="str">
        <f>IF(C3672&lt;&gt;"",DailyLog!$S$3,"")</f>
        <v/>
      </c>
      <c r="N3672" s="56" t="str">
        <f t="shared" si="172"/>
        <v/>
      </c>
      <c r="O3672" s="53" t="str">
        <f>IF($B3672&lt;&gt;"",IF(ISNUMBER(_xlfn.XMATCH($B3672,Language!$A$6:$E$6)),0,IF(ISNUMBER(_xlfn.XMATCH($B3672,Language!$A$29:$E$29)),'Lista de Prestatarios'!$B$3,VLOOKUP(B3672,'Lista de Prestatarios'!$A$2:$B$500,2,FALSE))),"")</f>
        <v/>
      </c>
      <c r="P3672" s="58" t="str">
        <f>IF(B3672&lt;&gt;"",IF(OR(D3672&gt;0,G3672&gt;0),COUNTIF($B$2:B3672,B3672),COUNTIFS($B$2:B3672,B3672,$E$2:E3672,"&gt;0")),"")</f>
        <v/>
      </c>
    </row>
    <row r="3673" spans="1:16" x14ac:dyDescent="0.35">
      <c r="A3673" s="51" t="str">
        <f t="shared" si="171"/>
        <v/>
      </c>
      <c r="B3673" s="99"/>
      <c r="C3673" s="4"/>
      <c r="D3673" s="14"/>
      <c r="E3673" s="14"/>
      <c r="F3673" s="14"/>
      <c r="G3673" s="82"/>
      <c r="H3673" s="107" t="str">
        <f>IF(B3673&lt;&gt;"",IF(OR(O3673=0,O3673=999),"",SUMIFS($E$2:E3673,$A$2:A3673,A3673)-SUMIFS($F$2:F3673,$A$2:A3673,A3673)),"")</f>
        <v/>
      </c>
      <c r="I3673" s="109" t="str">
        <f t="shared" si="173"/>
        <v/>
      </c>
      <c r="J3673" s="113"/>
      <c r="K3673" s="90"/>
      <c r="L3673" s="73"/>
      <c r="M3673" s="69" t="str">
        <f>IF(C3673&lt;&gt;"",DailyLog!$S$3,"")</f>
        <v/>
      </c>
      <c r="N3673" s="56" t="str">
        <f t="shared" si="172"/>
        <v/>
      </c>
      <c r="O3673" s="53" t="str">
        <f>IF($B3673&lt;&gt;"",IF(ISNUMBER(_xlfn.XMATCH($B3673,Language!$A$6:$E$6)),0,IF(ISNUMBER(_xlfn.XMATCH($B3673,Language!$A$29:$E$29)),'Lista de Prestatarios'!$B$3,VLOOKUP(B3673,'Lista de Prestatarios'!$A$2:$B$500,2,FALSE))),"")</f>
        <v/>
      </c>
      <c r="P3673" s="58" t="str">
        <f>IF(B3673&lt;&gt;"",IF(OR(D3673&gt;0,G3673&gt;0),COUNTIF($B$2:B3673,B3673),COUNTIFS($B$2:B3673,B3673,$E$2:E3673,"&gt;0")),"")</f>
        <v/>
      </c>
    </row>
    <row r="3674" spans="1:16" x14ac:dyDescent="0.35">
      <c r="A3674" s="51" t="str">
        <f t="shared" si="171"/>
        <v/>
      </c>
      <c r="B3674" s="99"/>
      <c r="C3674" s="4"/>
      <c r="D3674" s="14"/>
      <c r="E3674" s="14"/>
      <c r="F3674" s="14"/>
      <c r="G3674" s="82"/>
      <c r="H3674" s="107" t="str">
        <f>IF(B3674&lt;&gt;"",IF(OR(O3674=0,O3674=999),"",SUMIFS($E$2:E3674,$A$2:A3674,A3674)-SUMIFS($F$2:F3674,$A$2:A3674,A3674)),"")</f>
        <v/>
      </c>
      <c r="I3674" s="109" t="str">
        <f t="shared" si="173"/>
        <v/>
      </c>
      <c r="J3674" s="113"/>
      <c r="K3674" s="90"/>
      <c r="L3674" s="73"/>
      <c r="M3674" s="69" t="str">
        <f>IF(C3674&lt;&gt;"",DailyLog!$S$3,"")</f>
        <v/>
      </c>
      <c r="N3674" s="56" t="str">
        <f t="shared" si="172"/>
        <v/>
      </c>
      <c r="O3674" s="53" t="str">
        <f>IF($B3674&lt;&gt;"",IF(ISNUMBER(_xlfn.XMATCH($B3674,Language!$A$6:$E$6)),0,IF(ISNUMBER(_xlfn.XMATCH($B3674,Language!$A$29:$E$29)),'Lista de Prestatarios'!$B$3,VLOOKUP(B3674,'Lista de Prestatarios'!$A$2:$B$500,2,FALSE))),"")</f>
        <v/>
      </c>
      <c r="P3674" s="58" t="str">
        <f>IF(B3674&lt;&gt;"",IF(OR(D3674&gt;0,G3674&gt;0),COUNTIF($B$2:B3674,B3674),COUNTIFS($B$2:B3674,B3674,$E$2:E3674,"&gt;0")),"")</f>
        <v/>
      </c>
    </row>
    <row r="3675" spans="1:16" x14ac:dyDescent="0.35">
      <c r="A3675" s="51" t="str">
        <f t="shared" si="171"/>
        <v/>
      </c>
      <c r="B3675" s="99"/>
      <c r="C3675" s="4"/>
      <c r="D3675" s="14"/>
      <c r="E3675" s="14"/>
      <c r="F3675" s="14"/>
      <c r="G3675" s="82"/>
      <c r="H3675" s="107" t="str">
        <f>IF(B3675&lt;&gt;"",IF(OR(O3675=0,O3675=999),"",SUMIFS($E$2:E3675,$A$2:A3675,A3675)-SUMIFS($F$2:F3675,$A$2:A3675,A3675)),"")</f>
        <v/>
      </c>
      <c r="I3675" s="109" t="str">
        <f t="shared" si="173"/>
        <v/>
      </c>
      <c r="J3675" s="113"/>
      <c r="K3675" s="90"/>
      <c r="L3675" s="73"/>
      <c r="M3675" s="69" t="str">
        <f>IF(C3675&lt;&gt;"",DailyLog!$S$3,"")</f>
        <v/>
      </c>
      <c r="N3675" s="56" t="str">
        <f t="shared" si="172"/>
        <v/>
      </c>
      <c r="O3675" s="53" t="str">
        <f>IF($B3675&lt;&gt;"",IF(ISNUMBER(_xlfn.XMATCH($B3675,Language!$A$6:$E$6)),0,IF(ISNUMBER(_xlfn.XMATCH($B3675,Language!$A$29:$E$29)),'Lista de Prestatarios'!$B$3,VLOOKUP(B3675,'Lista de Prestatarios'!$A$2:$B$500,2,FALSE))),"")</f>
        <v/>
      </c>
      <c r="P3675" s="58" t="str">
        <f>IF(B3675&lt;&gt;"",IF(OR(D3675&gt;0,G3675&gt;0),COUNTIF($B$2:B3675,B3675),COUNTIFS($B$2:B3675,B3675,$E$2:E3675,"&gt;0")),"")</f>
        <v/>
      </c>
    </row>
    <row r="3676" spans="1:16" x14ac:dyDescent="0.35">
      <c r="A3676" s="51" t="str">
        <f t="shared" si="171"/>
        <v/>
      </c>
      <c r="B3676" s="99"/>
      <c r="C3676" s="4"/>
      <c r="D3676" s="14"/>
      <c r="E3676" s="14"/>
      <c r="F3676" s="14"/>
      <c r="G3676" s="82"/>
      <c r="H3676" s="107" t="str">
        <f>IF(B3676&lt;&gt;"",IF(OR(O3676=0,O3676=999),"",SUMIFS($E$2:E3676,$A$2:A3676,A3676)-SUMIFS($F$2:F3676,$A$2:A3676,A3676)),"")</f>
        <v/>
      </c>
      <c r="I3676" s="109" t="str">
        <f t="shared" si="173"/>
        <v/>
      </c>
      <c r="J3676" s="113"/>
      <c r="K3676" s="90"/>
      <c r="L3676" s="73"/>
      <c r="M3676" s="69" t="str">
        <f>IF(C3676&lt;&gt;"",DailyLog!$S$3,"")</f>
        <v/>
      </c>
      <c r="N3676" s="56" t="str">
        <f t="shared" si="172"/>
        <v/>
      </c>
      <c r="O3676" s="53" t="str">
        <f>IF($B3676&lt;&gt;"",IF(ISNUMBER(_xlfn.XMATCH($B3676,Language!$A$6:$E$6)),0,IF(ISNUMBER(_xlfn.XMATCH($B3676,Language!$A$29:$E$29)),'Lista de Prestatarios'!$B$3,VLOOKUP(B3676,'Lista de Prestatarios'!$A$2:$B$500,2,FALSE))),"")</f>
        <v/>
      </c>
      <c r="P3676" s="58" t="str">
        <f>IF(B3676&lt;&gt;"",IF(OR(D3676&gt;0,G3676&gt;0),COUNTIF($B$2:B3676,B3676),COUNTIFS($B$2:B3676,B3676,$E$2:E3676,"&gt;0")),"")</f>
        <v/>
      </c>
    </row>
    <row r="3677" spans="1:16" x14ac:dyDescent="0.35">
      <c r="A3677" s="51" t="str">
        <f t="shared" si="171"/>
        <v/>
      </c>
      <c r="B3677" s="99"/>
      <c r="C3677" s="4"/>
      <c r="D3677" s="14"/>
      <c r="E3677" s="14"/>
      <c r="F3677" s="14"/>
      <c r="G3677" s="82"/>
      <c r="H3677" s="107" t="str">
        <f>IF(B3677&lt;&gt;"",IF(OR(O3677=0,O3677=999),"",SUMIFS($E$2:E3677,$A$2:A3677,A3677)-SUMIFS($F$2:F3677,$A$2:A3677,A3677)),"")</f>
        <v/>
      </c>
      <c r="I3677" s="109" t="str">
        <f t="shared" si="173"/>
        <v/>
      </c>
      <c r="J3677" s="113"/>
      <c r="K3677" s="90"/>
      <c r="L3677" s="73"/>
      <c r="M3677" s="69" t="str">
        <f>IF(C3677&lt;&gt;"",DailyLog!$S$3,"")</f>
        <v/>
      </c>
      <c r="N3677" s="56" t="str">
        <f t="shared" si="172"/>
        <v/>
      </c>
      <c r="O3677" s="53" t="str">
        <f>IF($B3677&lt;&gt;"",IF(ISNUMBER(_xlfn.XMATCH($B3677,Language!$A$6:$E$6)),0,IF(ISNUMBER(_xlfn.XMATCH($B3677,Language!$A$29:$E$29)),'Lista de Prestatarios'!$B$3,VLOOKUP(B3677,'Lista de Prestatarios'!$A$2:$B$500,2,FALSE))),"")</f>
        <v/>
      </c>
      <c r="P3677" s="58" t="str">
        <f>IF(B3677&lt;&gt;"",IF(OR(D3677&gt;0,G3677&gt;0),COUNTIF($B$2:B3677,B3677),COUNTIFS($B$2:B3677,B3677,$E$2:E3677,"&gt;0")),"")</f>
        <v/>
      </c>
    </row>
    <row r="3678" spans="1:16" x14ac:dyDescent="0.35">
      <c r="A3678" s="51" t="str">
        <f t="shared" si="171"/>
        <v/>
      </c>
      <c r="B3678" s="99"/>
      <c r="C3678" s="4"/>
      <c r="D3678" s="14"/>
      <c r="E3678" s="14"/>
      <c r="F3678" s="14"/>
      <c r="G3678" s="82"/>
      <c r="H3678" s="107" t="str">
        <f>IF(B3678&lt;&gt;"",IF(OR(O3678=0,O3678=999),"",SUMIFS($E$2:E3678,$A$2:A3678,A3678)-SUMIFS($F$2:F3678,$A$2:A3678,A3678)),"")</f>
        <v/>
      </c>
      <c r="I3678" s="109" t="str">
        <f t="shared" si="173"/>
        <v/>
      </c>
      <c r="J3678" s="113"/>
      <c r="K3678" s="90"/>
      <c r="L3678" s="73"/>
      <c r="M3678" s="69" t="str">
        <f>IF(C3678&lt;&gt;"",DailyLog!$S$3,"")</f>
        <v/>
      </c>
      <c r="N3678" s="56" t="str">
        <f t="shared" si="172"/>
        <v/>
      </c>
      <c r="O3678" s="53" t="str">
        <f>IF($B3678&lt;&gt;"",IF(ISNUMBER(_xlfn.XMATCH($B3678,Language!$A$6:$E$6)),0,IF(ISNUMBER(_xlfn.XMATCH($B3678,Language!$A$29:$E$29)),'Lista de Prestatarios'!$B$3,VLOOKUP(B3678,'Lista de Prestatarios'!$A$2:$B$500,2,FALSE))),"")</f>
        <v/>
      </c>
      <c r="P3678" s="58" t="str">
        <f>IF(B3678&lt;&gt;"",IF(OR(D3678&gt;0,G3678&gt;0),COUNTIF($B$2:B3678,B3678),COUNTIFS($B$2:B3678,B3678,$E$2:E3678,"&gt;0")),"")</f>
        <v/>
      </c>
    </row>
    <row r="3679" spans="1:16" x14ac:dyDescent="0.35">
      <c r="A3679" s="51" t="str">
        <f t="shared" si="171"/>
        <v/>
      </c>
      <c r="B3679" s="99"/>
      <c r="C3679" s="4"/>
      <c r="D3679" s="14"/>
      <c r="E3679" s="14"/>
      <c r="F3679" s="14"/>
      <c r="G3679" s="82"/>
      <c r="H3679" s="107" t="str">
        <f>IF(B3679&lt;&gt;"",IF(OR(O3679=0,O3679=999),"",SUMIFS($E$2:E3679,$A$2:A3679,A3679)-SUMIFS($F$2:F3679,$A$2:A3679,A3679)),"")</f>
        <v/>
      </c>
      <c r="I3679" s="109" t="str">
        <f t="shared" si="173"/>
        <v/>
      </c>
      <c r="J3679" s="113"/>
      <c r="K3679" s="90"/>
      <c r="L3679" s="73"/>
      <c r="M3679" s="69" t="str">
        <f>IF(C3679&lt;&gt;"",DailyLog!$S$3,"")</f>
        <v/>
      </c>
      <c r="N3679" s="56" t="str">
        <f t="shared" si="172"/>
        <v/>
      </c>
      <c r="O3679" s="53" t="str">
        <f>IF($B3679&lt;&gt;"",IF(ISNUMBER(_xlfn.XMATCH($B3679,Language!$A$6:$E$6)),0,IF(ISNUMBER(_xlfn.XMATCH($B3679,Language!$A$29:$E$29)),'Lista de Prestatarios'!$B$3,VLOOKUP(B3679,'Lista de Prestatarios'!$A$2:$B$500,2,FALSE))),"")</f>
        <v/>
      </c>
      <c r="P3679" s="58" t="str">
        <f>IF(B3679&lt;&gt;"",IF(OR(D3679&gt;0,G3679&gt;0),COUNTIF($B$2:B3679,B3679),COUNTIFS($B$2:B3679,B3679,$E$2:E3679,"&gt;0")),"")</f>
        <v/>
      </c>
    </row>
    <row r="3680" spans="1:16" x14ac:dyDescent="0.35">
      <c r="A3680" s="51" t="str">
        <f t="shared" si="171"/>
        <v/>
      </c>
      <c r="B3680" s="99"/>
      <c r="C3680" s="4"/>
      <c r="D3680" s="14"/>
      <c r="E3680" s="14"/>
      <c r="F3680" s="14"/>
      <c r="G3680" s="82"/>
      <c r="H3680" s="107" t="str">
        <f>IF(B3680&lt;&gt;"",IF(OR(O3680=0,O3680=999),"",SUMIFS($E$2:E3680,$A$2:A3680,A3680)-SUMIFS($F$2:F3680,$A$2:A3680,A3680)),"")</f>
        <v/>
      </c>
      <c r="I3680" s="109" t="str">
        <f t="shared" si="173"/>
        <v/>
      </c>
      <c r="J3680" s="113"/>
      <c r="K3680" s="90"/>
      <c r="L3680" s="73"/>
      <c r="M3680" s="69" t="str">
        <f>IF(C3680&lt;&gt;"",DailyLog!$S$3,"")</f>
        <v/>
      </c>
      <c r="N3680" s="56" t="str">
        <f t="shared" si="172"/>
        <v/>
      </c>
      <c r="O3680" s="53" t="str">
        <f>IF($B3680&lt;&gt;"",IF(ISNUMBER(_xlfn.XMATCH($B3680,Language!$A$6:$E$6)),0,IF(ISNUMBER(_xlfn.XMATCH($B3680,Language!$A$29:$E$29)),'Lista de Prestatarios'!$B$3,VLOOKUP(B3680,'Lista de Prestatarios'!$A$2:$B$500,2,FALSE))),"")</f>
        <v/>
      </c>
      <c r="P3680" s="58" t="str">
        <f>IF(B3680&lt;&gt;"",IF(OR(D3680&gt;0,G3680&gt;0),COUNTIF($B$2:B3680,B3680),COUNTIFS($B$2:B3680,B3680,$E$2:E3680,"&gt;0")),"")</f>
        <v/>
      </c>
    </row>
    <row r="3681" spans="1:16" x14ac:dyDescent="0.35">
      <c r="A3681" s="51" t="str">
        <f t="shared" si="171"/>
        <v/>
      </c>
      <c r="B3681" s="99"/>
      <c r="C3681" s="4"/>
      <c r="D3681" s="14"/>
      <c r="E3681" s="14"/>
      <c r="F3681" s="14"/>
      <c r="G3681" s="82"/>
      <c r="H3681" s="107" t="str">
        <f>IF(B3681&lt;&gt;"",IF(OR(O3681=0,O3681=999),"",SUMIFS($E$2:E3681,$A$2:A3681,A3681)-SUMIFS($F$2:F3681,$A$2:A3681,A3681)),"")</f>
        <v/>
      </c>
      <c r="I3681" s="109" t="str">
        <f t="shared" si="173"/>
        <v/>
      </c>
      <c r="J3681" s="113"/>
      <c r="K3681" s="90"/>
      <c r="L3681" s="73"/>
      <c r="M3681" s="69" t="str">
        <f>IF(C3681&lt;&gt;"",DailyLog!$S$3,"")</f>
        <v/>
      </c>
      <c r="N3681" s="56" t="str">
        <f t="shared" si="172"/>
        <v/>
      </c>
      <c r="O3681" s="53" t="str">
        <f>IF($B3681&lt;&gt;"",IF(ISNUMBER(_xlfn.XMATCH($B3681,Language!$A$6:$E$6)),0,IF(ISNUMBER(_xlfn.XMATCH($B3681,Language!$A$29:$E$29)),'Lista de Prestatarios'!$B$3,VLOOKUP(B3681,'Lista de Prestatarios'!$A$2:$B$500,2,FALSE))),"")</f>
        <v/>
      </c>
      <c r="P3681" s="58" t="str">
        <f>IF(B3681&lt;&gt;"",IF(OR(D3681&gt;0,G3681&gt;0),COUNTIF($B$2:B3681,B3681),COUNTIFS($B$2:B3681,B3681,$E$2:E3681,"&gt;0")),"")</f>
        <v/>
      </c>
    </row>
    <row r="3682" spans="1:16" x14ac:dyDescent="0.35">
      <c r="A3682" s="51" t="str">
        <f t="shared" si="171"/>
        <v/>
      </c>
      <c r="B3682" s="99"/>
      <c r="C3682" s="4"/>
      <c r="D3682" s="14"/>
      <c r="E3682" s="14"/>
      <c r="F3682" s="14"/>
      <c r="G3682" s="82"/>
      <c r="H3682" s="107" t="str">
        <f>IF(B3682&lt;&gt;"",IF(OR(O3682=0,O3682=999),"",SUMIFS($E$2:E3682,$A$2:A3682,A3682)-SUMIFS($F$2:F3682,$A$2:A3682,A3682)),"")</f>
        <v/>
      </c>
      <c r="I3682" s="109" t="str">
        <f t="shared" si="173"/>
        <v/>
      </c>
      <c r="J3682" s="113"/>
      <c r="K3682" s="90"/>
      <c r="L3682" s="73"/>
      <c r="M3682" s="69" t="str">
        <f>IF(C3682&lt;&gt;"",DailyLog!$S$3,"")</f>
        <v/>
      </c>
      <c r="N3682" s="56" t="str">
        <f t="shared" si="172"/>
        <v/>
      </c>
      <c r="O3682" s="53" t="str">
        <f>IF($B3682&lt;&gt;"",IF(ISNUMBER(_xlfn.XMATCH($B3682,Language!$A$6:$E$6)),0,IF(ISNUMBER(_xlfn.XMATCH($B3682,Language!$A$29:$E$29)),'Lista de Prestatarios'!$B$3,VLOOKUP(B3682,'Lista de Prestatarios'!$A$2:$B$500,2,FALSE))),"")</f>
        <v/>
      </c>
      <c r="P3682" s="58" t="str">
        <f>IF(B3682&lt;&gt;"",IF(OR(D3682&gt;0,G3682&gt;0),COUNTIF($B$2:B3682,B3682),COUNTIFS($B$2:B3682,B3682,$E$2:E3682,"&gt;0")),"")</f>
        <v/>
      </c>
    </row>
    <row r="3683" spans="1:16" x14ac:dyDescent="0.35">
      <c r="A3683" s="51" t="str">
        <f t="shared" si="171"/>
        <v/>
      </c>
      <c r="B3683" s="99"/>
      <c r="C3683" s="4"/>
      <c r="D3683" s="14"/>
      <c r="E3683" s="14"/>
      <c r="F3683" s="14"/>
      <c r="G3683" s="82"/>
      <c r="H3683" s="107" t="str">
        <f>IF(B3683&lt;&gt;"",IF(OR(O3683=0,O3683=999),"",SUMIFS($E$2:E3683,$A$2:A3683,A3683)-SUMIFS($F$2:F3683,$A$2:A3683,A3683)),"")</f>
        <v/>
      </c>
      <c r="I3683" s="109" t="str">
        <f t="shared" si="173"/>
        <v/>
      </c>
      <c r="J3683" s="113"/>
      <c r="K3683" s="90"/>
      <c r="L3683" s="73"/>
      <c r="M3683" s="69" t="str">
        <f>IF(C3683&lt;&gt;"",DailyLog!$S$3,"")</f>
        <v/>
      </c>
      <c r="N3683" s="56" t="str">
        <f t="shared" si="172"/>
        <v/>
      </c>
      <c r="O3683" s="53" t="str">
        <f>IF($B3683&lt;&gt;"",IF(ISNUMBER(_xlfn.XMATCH($B3683,Language!$A$6:$E$6)),0,IF(ISNUMBER(_xlfn.XMATCH($B3683,Language!$A$29:$E$29)),'Lista de Prestatarios'!$B$3,VLOOKUP(B3683,'Lista de Prestatarios'!$A$2:$B$500,2,FALSE))),"")</f>
        <v/>
      </c>
      <c r="P3683" s="58" t="str">
        <f>IF(B3683&lt;&gt;"",IF(OR(D3683&gt;0,G3683&gt;0),COUNTIF($B$2:B3683,B3683),COUNTIFS($B$2:B3683,B3683,$E$2:E3683,"&gt;0")),"")</f>
        <v/>
      </c>
    </row>
    <row r="3684" spans="1:16" x14ac:dyDescent="0.35">
      <c r="A3684" s="51" t="str">
        <f t="shared" si="171"/>
        <v/>
      </c>
      <c r="B3684" s="99"/>
      <c r="C3684" s="4"/>
      <c r="D3684" s="14"/>
      <c r="E3684" s="14"/>
      <c r="F3684" s="14"/>
      <c r="G3684" s="82"/>
      <c r="H3684" s="107" t="str">
        <f>IF(B3684&lt;&gt;"",IF(OR(O3684=0,O3684=999),"",SUMIFS($E$2:E3684,$A$2:A3684,A3684)-SUMIFS($F$2:F3684,$A$2:A3684,A3684)),"")</f>
        <v/>
      </c>
      <c r="I3684" s="109" t="str">
        <f t="shared" si="173"/>
        <v/>
      </c>
      <c r="J3684" s="113"/>
      <c r="K3684" s="90"/>
      <c r="L3684" s="73"/>
      <c r="M3684" s="69" t="str">
        <f>IF(C3684&lt;&gt;"",DailyLog!$S$3,"")</f>
        <v/>
      </c>
      <c r="N3684" s="56" t="str">
        <f t="shared" si="172"/>
        <v/>
      </c>
      <c r="O3684" s="53" t="str">
        <f>IF($B3684&lt;&gt;"",IF(ISNUMBER(_xlfn.XMATCH($B3684,Language!$A$6:$E$6)),0,IF(ISNUMBER(_xlfn.XMATCH($B3684,Language!$A$29:$E$29)),'Lista de Prestatarios'!$B$3,VLOOKUP(B3684,'Lista de Prestatarios'!$A$2:$B$500,2,FALSE))),"")</f>
        <v/>
      </c>
      <c r="P3684" s="58" t="str">
        <f>IF(B3684&lt;&gt;"",IF(OR(D3684&gt;0,G3684&gt;0),COUNTIF($B$2:B3684,B3684),COUNTIFS($B$2:B3684,B3684,$E$2:E3684,"&gt;0")),"")</f>
        <v/>
      </c>
    </row>
    <row r="3685" spans="1:16" x14ac:dyDescent="0.35">
      <c r="A3685" s="51" t="str">
        <f t="shared" si="171"/>
        <v/>
      </c>
      <c r="B3685" s="99"/>
      <c r="C3685" s="4"/>
      <c r="D3685" s="14"/>
      <c r="E3685" s="14"/>
      <c r="F3685" s="14"/>
      <c r="G3685" s="82"/>
      <c r="H3685" s="107" t="str">
        <f>IF(B3685&lt;&gt;"",IF(OR(O3685=0,O3685=999),"",SUMIFS($E$2:E3685,$A$2:A3685,A3685)-SUMIFS($F$2:F3685,$A$2:A3685,A3685)),"")</f>
        <v/>
      </c>
      <c r="I3685" s="109" t="str">
        <f t="shared" si="173"/>
        <v/>
      </c>
      <c r="J3685" s="113"/>
      <c r="K3685" s="90"/>
      <c r="L3685" s="73"/>
      <c r="M3685" s="69" t="str">
        <f>IF(C3685&lt;&gt;"",DailyLog!$S$3,"")</f>
        <v/>
      </c>
      <c r="N3685" s="56" t="str">
        <f t="shared" si="172"/>
        <v/>
      </c>
      <c r="O3685" s="53" t="str">
        <f>IF($B3685&lt;&gt;"",IF(ISNUMBER(_xlfn.XMATCH($B3685,Language!$A$6:$E$6)),0,IF(ISNUMBER(_xlfn.XMATCH($B3685,Language!$A$29:$E$29)),'Lista de Prestatarios'!$B$3,VLOOKUP(B3685,'Lista de Prestatarios'!$A$2:$B$500,2,FALSE))),"")</f>
        <v/>
      </c>
      <c r="P3685" s="58" t="str">
        <f>IF(B3685&lt;&gt;"",IF(OR(D3685&gt;0,G3685&gt;0),COUNTIF($B$2:B3685,B3685),COUNTIFS($B$2:B3685,B3685,$E$2:E3685,"&gt;0")),"")</f>
        <v/>
      </c>
    </row>
    <row r="3686" spans="1:16" x14ac:dyDescent="0.35">
      <c r="A3686" s="51" t="str">
        <f t="shared" si="171"/>
        <v/>
      </c>
      <c r="B3686" s="99"/>
      <c r="C3686" s="4"/>
      <c r="D3686" s="14"/>
      <c r="E3686" s="14"/>
      <c r="F3686" s="14"/>
      <c r="G3686" s="82"/>
      <c r="H3686" s="107" t="str">
        <f>IF(B3686&lt;&gt;"",IF(OR(O3686=0,O3686=999),"",SUMIFS($E$2:E3686,$A$2:A3686,A3686)-SUMIFS($F$2:F3686,$A$2:A3686,A3686)),"")</f>
        <v/>
      </c>
      <c r="I3686" s="109" t="str">
        <f t="shared" si="173"/>
        <v/>
      </c>
      <c r="J3686" s="113"/>
      <c r="K3686" s="90"/>
      <c r="L3686" s="73"/>
      <c r="M3686" s="69" t="str">
        <f>IF(C3686&lt;&gt;"",DailyLog!$S$3,"")</f>
        <v/>
      </c>
      <c r="N3686" s="56" t="str">
        <f t="shared" si="172"/>
        <v/>
      </c>
      <c r="O3686" s="53" t="str">
        <f>IF($B3686&lt;&gt;"",IF(ISNUMBER(_xlfn.XMATCH($B3686,Language!$A$6:$E$6)),0,IF(ISNUMBER(_xlfn.XMATCH($B3686,Language!$A$29:$E$29)),'Lista de Prestatarios'!$B$3,VLOOKUP(B3686,'Lista de Prestatarios'!$A$2:$B$500,2,FALSE))),"")</f>
        <v/>
      </c>
      <c r="P3686" s="58" t="str">
        <f>IF(B3686&lt;&gt;"",IF(OR(D3686&gt;0,G3686&gt;0),COUNTIF($B$2:B3686,B3686),COUNTIFS($B$2:B3686,B3686,$E$2:E3686,"&gt;0")),"")</f>
        <v/>
      </c>
    </row>
    <row r="3687" spans="1:16" x14ac:dyDescent="0.35">
      <c r="A3687" s="51" t="str">
        <f t="shared" si="171"/>
        <v/>
      </c>
      <c r="B3687" s="99"/>
      <c r="C3687" s="4"/>
      <c r="D3687" s="14"/>
      <c r="E3687" s="14"/>
      <c r="F3687" s="14"/>
      <c r="G3687" s="82"/>
      <c r="H3687" s="107" t="str">
        <f>IF(B3687&lt;&gt;"",IF(OR(O3687=0,O3687=999),"",SUMIFS($E$2:E3687,$A$2:A3687,A3687)-SUMIFS($F$2:F3687,$A$2:A3687,A3687)),"")</f>
        <v/>
      </c>
      <c r="I3687" s="109" t="str">
        <f t="shared" si="173"/>
        <v/>
      </c>
      <c r="J3687" s="113"/>
      <c r="K3687" s="90"/>
      <c r="L3687" s="73"/>
      <c r="M3687" s="69" t="str">
        <f>IF(C3687&lt;&gt;"",DailyLog!$S$3,"")</f>
        <v/>
      </c>
      <c r="N3687" s="56" t="str">
        <f t="shared" si="172"/>
        <v/>
      </c>
      <c r="O3687" s="53" t="str">
        <f>IF($B3687&lt;&gt;"",IF(ISNUMBER(_xlfn.XMATCH($B3687,Language!$A$6:$E$6)),0,IF(ISNUMBER(_xlfn.XMATCH($B3687,Language!$A$29:$E$29)),'Lista de Prestatarios'!$B$3,VLOOKUP(B3687,'Lista de Prestatarios'!$A$2:$B$500,2,FALSE))),"")</f>
        <v/>
      </c>
      <c r="P3687" s="58" t="str">
        <f>IF(B3687&lt;&gt;"",IF(OR(D3687&gt;0,G3687&gt;0),COUNTIF($B$2:B3687,B3687),COUNTIFS($B$2:B3687,B3687,$E$2:E3687,"&gt;0")),"")</f>
        <v/>
      </c>
    </row>
    <row r="3688" spans="1:16" x14ac:dyDescent="0.35">
      <c r="A3688" s="51" t="str">
        <f t="shared" si="171"/>
        <v/>
      </c>
      <c r="B3688" s="99"/>
      <c r="C3688" s="4"/>
      <c r="D3688" s="14"/>
      <c r="E3688" s="14"/>
      <c r="F3688" s="14"/>
      <c r="G3688" s="82"/>
      <c r="H3688" s="107" t="str">
        <f>IF(B3688&lt;&gt;"",IF(OR(O3688=0,O3688=999),"",SUMIFS($E$2:E3688,$A$2:A3688,A3688)-SUMIFS($F$2:F3688,$A$2:A3688,A3688)),"")</f>
        <v/>
      </c>
      <c r="I3688" s="109" t="str">
        <f t="shared" si="173"/>
        <v/>
      </c>
      <c r="J3688" s="113"/>
      <c r="K3688" s="90"/>
      <c r="L3688" s="73"/>
      <c r="M3688" s="69" t="str">
        <f>IF(C3688&lt;&gt;"",DailyLog!$S$3,"")</f>
        <v/>
      </c>
      <c r="N3688" s="56" t="str">
        <f t="shared" si="172"/>
        <v/>
      </c>
      <c r="O3688" s="53" t="str">
        <f>IF($B3688&lt;&gt;"",IF(ISNUMBER(_xlfn.XMATCH($B3688,Language!$A$6:$E$6)),0,IF(ISNUMBER(_xlfn.XMATCH($B3688,Language!$A$29:$E$29)),'Lista de Prestatarios'!$B$3,VLOOKUP(B3688,'Lista de Prestatarios'!$A$2:$B$500,2,FALSE))),"")</f>
        <v/>
      </c>
      <c r="P3688" s="58" t="str">
        <f>IF(B3688&lt;&gt;"",IF(OR(D3688&gt;0,G3688&gt;0),COUNTIF($B$2:B3688,B3688),COUNTIFS($B$2:B3688,B3688,$E$2:E3688,"&gt;0")),"")</f>
        <v/>
      </c>
    </row>
    <row r="3689" spans="1:16" x14ac:dyDescent="0.35">
      <c r="A3689" s="51" t="str">
        <f t="shared" si="171"/>
        <v/>
      </c>
      <c r="B3689" s="99"/>
      <c r="C3689" s="4"/>
      <c r="D3689" s="14"/>
      <c r="E3689" s="14"/>
      <c r="F3689" s="14"/>
      <c r="G3689" s="82"/>
      <c r="H3689" s="107" t="str">
        <f>IF(B3689&lt;&gt;"",IF(OR(O3689=0,O3689=999),"",SUMIFS($E$2:E3689,$A$2:A3689,A3689)-SUMIFS($F$2:F3689,$A$2:A3689,A3689)),"")</f>
        <v/>
      </c>
      <c r="I3689" s="109" t="str">
        <f t="shared" si="173"/>
        <v/>
      </c>
      <c r="J3689" s="113"/>
      <c r="K3689" s="90"/>
      <c r="L3689" s="73"/>
      <c r="M3689" s="69" t="str">
        <f>IF(C3689&lt;&gt;"",DailyLog!$S$3,"")</f>
        <v/>
      </c>
      <c r="N3689" s="56" t="str">
        <f t="shared" si="172"/>
        <v/>
      </c>
      <c r="O3689" s="53" t="str">
        <f>IF($B3689&lt;&gt;"",IF(ISNUMBER(_xlfn.XMATCH($B3689,Language!$A$6:$E$6)),0,IF(ISNUMBER(_xlfn.XMATCH($B3689,Language!$A$29:$E$29)),'Lista de Prestatarios'!$B$3,VLOOKUP(B3689,'Lista de Prestatarios'!$A$2:$B$500,2,FALSE))),"")</f>
        <v/>
      </c>
      <c r="P3689" s="58" t="str">
        <f>IF(B3689&lt;&gt;"",IF(OR(D3689&gt;0,G3689&gt;0),COUNTIF($B$2:B3689,B3689),COUNTIFS($B$2:B3689,B3689,$E$2:E3689,"&gt;0")),"")</f>
        <v/>
      </c>
    </row>
    <row r="3690" spans="1:16" x14ac:dyDescent="0.35">
      <c r="A3690" s="51" t="str">
        <f t="shared" si="171"/>
        <v/>
      </c>
      <c r="B3690" s="99"/>
      <c r="C3690" s="4"/>
      <c r="D3690" s="14"/>
      <c r="E3690" s="14"/>
      <c r="F3690" s="14"/>
      <c r="G3690" s="82"/>
      <c r="H3690" s="107" t="str">
        <f>IF(B3690&lt;&gt;"",IF(OR(O3690=0,O3690=999),"",SUMIFS($E$2:E3690,$A$2:A3690,A3690)-SUMIFS($F$2:F3690,$A$2:A3690,A3690)),"")</f>
        <v/>
      </c>
      <c r="I3690" s="109" t="str">
        <f t="shared" si="173"/>
        <v/>
      </c>
      <c r="J3690" s="113"/>
      <c r="K3690" s="90"/>
      <c r="L3690" s="73"/>
      <c r="M3690" s="69" t="str">
        <f>IF(C3690&lt;&gt;"",DailyLog!$S$3,"")</f>
        <v/>
      </c>
      <c r="N3690" s="56" t="str">
        <f t="shared" si="172"/>
        <v/>
      </c>
      <c r="O3690" s="53" t="str">
        <f>IF($B3690&lt;&gt;"",IF(ISNUMBER(_xlfn.XMATCH($B3690,Language!$A$6:$E$6)),0,IF(ISNUMBER(_xlfn.XMATCH($B3690,Language!$A$29:$E$29)),'Lista de Prestatarios'!$B$3,VLOOKUP(B3690,'Lista de Prestatarios'!$A$2:$B$500,2,FALSE))),"")</f>
        <v/>
      </c>
      <c r="P3690" s="58" t="str">
        <f>IF(B3690&lt;&gt;"",IF(OR(D3690&gt;0,G3690&gt;0),COUNTIF($B$2:B3690,B3690),COUNTIFS($B$2:B3690,B3690,$E$2:E3690,"&gt;0")),"")</f>
        <v/>
      </c>
    </row>
    <row r="3691" spans="1:16" x14ac:dyDescent="0.35">
      <c r="A3691" s="51" t="str">
        <f t="shared" si="171"/>
        <v/>
      </c>
      <c r="B3691" s="99"/>
      <c r="C3691" s="4"/>
      <c r="D3691" s="14"/>
      <c r="E3691" s="14"/>
      <c r="F3691" s="14"/>
      <c r="G3691" s="82"/>
      <c r="H3691" s="107" t="str">
        <f>IF(B3691&lt;&gt;"",IF(OR(O3691=0,O3691=999),"",SUMIFS($E$2:E3691,$A$2:A3691,A3691)-SUMIFS($F$2:F3691,$A$2:A3691,A3691)),"")</f>
        <v/>
      </c>
      <c r="I3691" s="109" t="str">
        <f t="shared" si="173"/>
        <v/>
      </c>
      <c r="J3691" s="113"/>
      <c r="K3691" s="90"/>
      <c r="L3691" s="73"/>
      <c r="M3691" s="69" t="str">
        <f>IF(C3691&lt;&gt;"",DailyLog!$S$3,"")</f>
        <v/>
      </c>
      <c r="N3691" s="56" t="str">
        <f t="shared" si="172"/>
        <v/>
      </c>
      <c r="O3691" s="53" t="str">
        <f>IF($B3691&lt;&gt;"",IF(ISNUMBER(_xlfn.XMATCH($B3691,Language!$A$6:$E$6)),0,IF(ISNUMBER(_xlfn.XMATCH($B3691,Language!$A$29:$E$29)),'Lista de Prestatarios'!$B$3,VLOOKUP(B3691,'Lista de Prestatarios'!$A$2:$B$500,2,FALSE))),"")</f>
        <v/>
      </c>
      <c r="P3691" s="58" t="str">
        <f>IF(B3691&lt;&gt;"",IF(OR(D3691&gt;0,G3691&gt;0),COUNTIF($B$2:B3691,B3691),COUNTIFS($B$2:B3691,B3691,$E$2:E3691,"&gt;0")),"")</f>
        <v/>
      </c>
    </row>
    <row r="3692" spans="1:16" x14ac:dyDescent="0.35">
      <c r="A3692" s="51" t="str">
        <f t="shared" si="171"/>
        <v/>
      </c>
      <c r="B3692" s="99"/>
      <c r="C3692" s="4"/>
      <c r="D3692" s="14"/>
      <c r="E3692" s="14"/>
      <c r="F3692" s="14"/>
      <c r="G3692" s="82"/>
      <c r="H3692" s="107" t="str">
        <f>IF(B3692&lt;&gt;"",IF(OR(O3692=0,O3692=999),"",SUMIFS($E$2:E3692,$A$2:A3692,A3692)-SUMIFS($F$2:F3692,$A$2:A3692,A3692)),"")</f>
        <v/>
      </c>
      <c r="I3692" s="109" t="str">
        <f t="shared" si="173"/>
        <v/>
      </c>
      <c r="J3692" s="113"/>
      <c r="K3692" s="90"/>
      <c r="L3692" s="73"/>
      <c r="M3692" s="69" t="str">
        <f>IF(C3692&lt;&gt;"",DailyLog!$S$3,"")</f>
        <v/>
      </c>
      <c r="N3692" s="56" t="str">
        <f t="shared" si="172"/>
        <v/>
      </c>
      <c r="O3692" s="53" t="str">
        <f>IF($B3692&lt;&gt;"",IF(ISNUMBER(_xlfn.XMATCH($B3692,Language!$A$6:$E$6)),0,IF(ISNUMBER(_xlfn.XMATCH($B3692,Language!$A$29:$E$29)),'Lista de Prestatarios'!$B$3,VLOOKUP(B3692,'Lista de Prestatarios'!$A$2:$B$500,2,FALSE))),"")</f>
        <v/>
      </c>
      <c r="P3692" s="58" t="str">
        <f>IF(B3692&lt;&gt;"",IF(OR(D3692&gt;0,G3692&gt;0),COUNTIF($B$2:B3692,B3692),COUNTIFS($B$2:B3692,B3692,$E$2:E3692,"&gt;0")),"")</f>
        <v/>
      </c>
    </row>
    <row r="3693" spans="1:16" x14ac:dyDescent="0.35">
      <c r="A3693" s="51" t="str">
        <f t="shared" si="171"/>
        <v/>
      </c>
      <c r="B3693" s="99"/>
      <c r="C3693" s="4"/>
      <c r="D3693" s="14"/>
      <c r="E3693" s="14"/>
      <c r="F3693" s="14"/>
      <c r="G3693" s="82"/>
      <c r="H3693" s="107" t="str">
        <f>IF(B3693&lt;&gt;"",IF(OR(O3693=0,O3693=999),"",SUMIFS($E$2:E3693,$A$2:A3693,A3693)-SUMIFS($F$2:F3693,$A$2:A3693,A3693)),"")</f>
        <v/>
      </c>
      <c r="I3693" s="109" t="str">
        <f t="shared" si="173"/>
        <v/>
      </c>
      <c r="J3693" s="113"/>
      <c r="K3693" s="90"/>
      <c r="L3693" s="73"/>
      <c r="M3693" s="69" t="str">
        <f>IF(C3693&lt;&gt;"",DailyLog!$S$3,"")</f>
        <v/>
      </c>
      <c r="N3693" s="56" t="str">
        <f t="shared" si="172"/>
        <v/>
      </c>
      <c r="O3693" s="53" t="str">
        <f>IF($B3693&lt;&gt;"",IF(ISNUMBER(_xlfn.XMATCH($B3693,Language!$A$6:$E$6)),0,IF(ISNUMBER(_xlfn.XMATCH($B3693,Language!$A$29:$E$29)),'Lista de Prestatarios'!$B$3,VLOOKUP(B3693,'Lista de Prestatarios'!$A$2:$B$500,2,FALSE))),"")</f>
        <v/>
      </c>
      <c r="P3693" s="58" t="str">
        <f>IF(B3693&lt;&gt;"",IF(OR(D3693&gt;0,G3693&gt;0),COUNTIF($B$2:B3693,B3693),COUNTIFS($B$2:B3693,B3693,$E$2:E3693,"&gt;0")),"")</f>
        <v/>
      </c>
    </row>
    <row r="3694" spans="1:16" x14ac:dyDescent="0.35">
      <c r="A3694" s="51" t="str">
        <f t="shared" si="171"/>
        <v/>
      </c>
      <c r="B3694" s="99"/>
      <c r="C3694" s="4"/>
      <c r="D3694" s="14"/>
      <c r="E3694" s="14"/>
      <c r="F3694" s="14"/>
      <c r="G3694" s="82"/>
      <c r="H3694" s="107" t="str">
        <f>IF(B3694&lt;&gt;"",IF(OR(O3694=0,O3694=999),"",SUMIFS($E$2:E3694,$A$2:A3694,A3694)-SUMIFS($F$2:F3694,$A$2:A3694,A3694)),"")</f>
        <v/>
      </c>
      <c r="I3694" s="109" t="str">
        <f t="shared" si="173"/>
        <v/>
      </c>
      <c r="J3694" s="113"/>
      <c r="K3694" s="90"/>
      <c r="L3694" s="73"/>
      <c r="M3694" s="69" t="str">
        <f>IF(C3694&lt;&gt;"",DailyLog!$S$3,"")</f>
        <v/>
      </c>
      <c r="N3694" s="56" t="str">
        <f t="shared" si="172"/>
        <v/>
      </c>
      <c r="O3694" s="53" t="str">
        <f>IF($B3694&lt;&gt;"",IF(ISNUMBER(_xlfn.XMATCH($B3694,Language!$A$6:$E$6)),0,IF(ISNUMBER(_xlfn.XMATCH($B3694,Language!$A$29:$E$29)),'Lista de Prestatarios'!$B$3,VLOOKUP(B3694,'Lista de Prestatarios'!$A$2:$B$500,2,FALSE))),"")</f>
        <v/>
      </c>
      <c r="P3694" s="58" t="str">
        <f>IF(B3694&lt;&gt;"",IF(OR(D3694&gt;0,G3694&gt;0),COUNTIF($B$2:B3694,B3694),COUNTIFS($B$2:B3694,B3694,$E$2:E3694,"&gt;0")),"")</f>
        <v/>
      </c>
    </row>
    <row r="3695" spans="1:16" x14ac:dyDescent="0.35">
      <c r="A3695" s="51" t="str">
        <f t="shared" si="171"/>
        <v/>
      </c>
      <c r="B3695" s="99"/>
      <c r="C3695" s="4"/>
      <c r="D3695" s="14"/>
      <c r="E3695" s="14"/>
      <c r="F3695" s="14"/>
      <c r="G3695" s="82"/>
      <c r="H3695" s="107" t="str">
        <f>IF(B3695&lt;&gt;"",IF(OR(O3695=0,O3695=999),"",SUMIFS($E$2:E3695,$A$2:A3695,A3695)-SUMIFS($F$2:F3695,$A$2:A3695,A3695)),"")</f>
        <v/>
      </c>
      <c r="I3695" s="109" t="str">
        <f t="shared" si="173"/>
        <v/>
      </c>
      <c r="J3695" s="113"/>
      <c r="K3695" s="90"/>
      <c r="L3695" s="73"/>
      <c r="M3695" s="69" t="str">
        <f>IF(C3695&lt;&gt;"",DailyLog!$S$3,"")</f>
        <v/>
      </c>
      <c r="N3695" s="56" t="str">
        <f t="shared" si="172"/>
        <v/>
      </c>
      <c r="O3695" s="53" t="str">
        <f>IF($B3695&lt;&gt;"",IF(ISNUMBER(_xlfn.XMATCH($B3695,Language!$A$6:$E$6)),0,IF(ISNUMBER(_xlfn.XMATCH($B3695,Language!$A$29:$E$29)),'Lista de Prestatarios'!$B$3,VLOOKUP(B3695,'Lista de Prestatarios'!$A$2:$B$500,2,FALSE))),"")</f>
        <v/>
      </c>
      <c r="P3695" s="58" t="str">
        <f>IF(B3695&lt;&gt;"",IF(OR(D3695&gt;0,G3695&gt;0),COUNTIF($B$2:B3695,B3695),COUNTIFS($B$2:B3695,B3695,$E$2:E3695,"&gt;0")),"")</f>
        <v/>
      </c>
    </row>
    <row r="3696" spans="1:16" x14ac:dyDescent="0.35">
      <c r="A3696" s="51" t="str">
        <f t="shared" si="171"/>
        <v/>
      </c>
      <c r="B3696" s="99"/>
      <c r="C3696" s="4"/>
      <c r="D3696" s="14"/>
      <c r="E3696" s="14"/>
      <c r="F3696" s="14"/>
      <c r="G3696" s="82"/>
      <c r="H3696" s="107" t="str">
        <f>IF(B3696&lt;&gt;"",IF(OR(O3696=0,O3696=999),"",SUMIFS($E$2:E3696,$A$2:A3696,A3696)-SUMIFS($F$2:F3696,$A$2:A3696,A3696)),"")</f>
        <v/>
      </c>
      <c r="I3696" s="109" t="str">
        <f t="shared" si="173"/>
        <v/>
      </c>
      <c r="J3696" s="113"/>
      <c r="K3696" s="90"/>
      <c r="L3696" s="73"/>
      <c r="M3696" s="69" t="str">
        <f>IF(C3696&lt;&gt;"",DailyLog!$S$3,"")</f>
        <v/>
      </c>
      <c r="N3696" s="56" t="str">
        <f t="shared" si="172"/>
        <v/>
      </c>
      <c r="O3696" s="53" t="str">
        <f>IF($B3696&lt;&gt;"",IF(ISNUMBER(_xlfn.XMATCH($B3696,Language!$A$6:$E$6)),0,IF(ISNUMBER(_xlfn.XMATCH($B3696,Language!$A$29:$E$29)),'Lista de Prestatarios'!$B$3,VLOOKUP(B3696,'Lista de Prestatarios'!$A$2:$B$500,2,FALSE))),"")</f>
        <v/>
      </c>
      <c r="P3696" s="58" t="str">
        <f>IF(B3696&lt;&gt;"",IF(OR(D3696&gt;0,G3696&gt;0),COUNTIF($B$2:B3696,B3696),COUNTIFS($B$2:B3696,B3696,$E$2:E3696,"&gt;0")),"")</f>
        <v/>
      </c>
    </row>
    <row r="3697" spans="1:16" x14ac:dyDescent="0.35">
      <c r="A3697" s="51" t="str">
        <f t="shared" si="171"/>
        <v/>
      </c>
      <c r="B3697" s="99"/>
      <c r="C3697" s="4"/>
      <c r="D3697" s="14"/>
      <c r="E3697" s="14"/>
      <c r="F3697" s="14"/>
      <c r="G3697" s="82"/>
      <c r="H3697" s="107" t="str">
        <f>IF(B3697&lt;&gt;"",IF(OR(O3697=0,O3697=999),"",SUMIFS($E$2:E3697,$A$2:A3697,A3697)-SUMIFS($F$2:F3697,$A$2:A3697,A3697)),"")</f>
        <v/>
      </c>
      <c r="I3697" s="109" t="str">
        <f t="shared" si="173"/>
        <v/>
      </c>
      <c r="J3697" s="113"/>
      <c r="K3697" s="90"/>
      <c r="L3697" s="73"/>
      <c r="M3697" s="69" t="str">
        <f>IF(C3697&lt;&gt;"",DailyLog!$S$3,"")</f>
        <v/>
      </c>
      <c r="N3697" s="56" t="str">
        <f t="shared" si="172"/>
        <v/>
      </c>
      <c r="O3697" s="53" t="str">
        <f>IF($B3697&lt;&gt;"",IF(ISNUMBER(_xlfn.XMATCH($B3697,Language!$A$6:$E$6)),0,IF(ISNUMBER(_xlfn.XMATCH($B3697,Language!$A$29:$E$29)),'Lista de Prestatarios'!$B$3,VLOOKUP(B3697,'Lista de Prestatarios'!$A$2:$B$500,2,FALSE))),"")</f>
        <v/>
      </c>
      <c r="P3697" s="58" t="str">
        <f>IF(B3697&lt;&gt;"",IF(OR(D3697&gt;0,G3697&gt;0),COUNTIF($B$2:B3697,B3697),COUNTIFS($B$2:B3697,B3697,$E$2:E3697,"&gt;0")),"")</f>
        <v/>
      </c>
    </row>
    <row r="3698" spans="1:16" x14ac:dyDescent="0.35">
      <c r="A3698" s="51" t="str">
        <f t="shared" si="171"/>
        <v/>
      </c>
      <c r="B3698" s="99"/>
      <c r="C3698" s="4"/>
      <c r="D3698" s="14"/>
      <c r="E3698" s="14"/>
      <c r="F3698" s="14"/>
      <c r="G3698" s="82"/>
      <c r="H3698" s="107" t="str">
        <f>IF(B3698&lt;&gt;"",IF(OR(O3698=0,O3698=999),"",SUMIFS($E$2:E3698,$A$2:A3698,A3698)-SUMIFS($F$2:F3698,$A$2:A3698,A3698)),"")</f>
        <v/>
      </c>
      <c r="I3698" s="109" t="str">
        <f t="shared" si="173"/>
        <v/>
      </c>
      <c r="J3698" s="113"/>
      <c r="K3698" s="90"/>
      <c r="L3698" s="73"/>
      <c r="M3698" s="69" t="str">
        <f>IF(C3698&lt;&gt;"",DailyLog!$S$3,"")</f>
        <v/>
      </c>
      <c r="N3698" s="56" t="str">
        <f t="shared" si="172"/>
        <v/>
      </c>
      <c r="O3698" s="53" t="str">
        <f>IF($B3698&lt;&gt;"",IF(ISNUMBER(_xlfn.XMATCH($B3698,Language!$A$6:$E$6)),0,IF(ISNUMBER(_xlfn.XMATCH($B3698,Language!$A$29:$E$29)),'Lista de Prestatarios'!$B$3,VLOOKUP(B3698,'Lista de Prestatarios'!$A$2:$B$500,2,FALSE))),"")</f>
        <v/>
      </c>
      <c r="P3698" s="58" t="str">
        <f>IF(B3698&lt;&gt;"",IF(OR(D3698&gt;0,G3698&gt;0),COUNTIF($B$2:B3698,B3698),COUNTIFS($B$2:B3698,B3698,$E$2:E3698,"&gt;0")),"")</f>
        <v/>
      </c>
    </row>
    <row r="3699" spans="1:16" x14ac:dyDescent="0.35">
      <c r="A3699" s="51" t="str">
        <f t="shared" si="171"/>
        <v/>
      </c>
      <c r="B3699" s="99"/>
      <c r="C3699" s="4"/>
      <c r="D3699" s="14"/>
      <c r="E3699" s="14"/>
      <c r="F3699" s="14"/>
      <c r="G3699" s="82"/>
      <c r="H3699" s="107" t="str">
        <f>IF(B3699&lt;&gt;"",IF(OR(O3699=0,O3699=999),"",SUMIFS($E$2:E3699,$A$2:A3699,A3699)-SUMIFS($F$2:F3699,$A$2:A3699,A3699)),"")</f>
        <v/>
      </c>
      <c r="I3699" s="109" t="str">
        <f t="shared" si="173"/>
        <v/>
      </c>
      <c r="J3699" s="113"/>
      <c r="K3699" s="90"/>
      <c r="L3699" s="73"/>
      <c r="M3699" s="69" t="str">
        <f>IF(C3699&lt;&gt;"",DailyLog!$S$3,"")</f>
        <v/>
      </c>
      <c r="N3699" s="56" t="str">
        <f t="shared" si="172"/>
        <v/>
      </c>
      <c r="O3699" s="53" t="str">
        <f>IF($B3699&lt;&gt;"",IF(ISNUMBER(_xlfn.XMATCH($B3699,Language!$A$6:$E$6)),0,IF(ISNUMBER(_xlfn.XMATCH($B3699,Language!$A$29:$E$29)),'Lista de Prestatarios'!$B$3,VLOOKUP(B3699,'Lista de Prestatarios'!$A$2:$B$500,2,FALSE))),"")</f>
        <v/>
      </c>
      <c r="P3699" s="58" t="str">
        <f>IF(B3699&lt;&gt;"",IF(OR(D3699&gt;0,G3699&gt;0),COUNTIF($B$2:B3699,B3699),COUNTIFS($B$2:B3699,B3699,$E$2:E3699,"&gt;0")),"")</f>
        <v/>
      </c>
    </row>
    <row r="3700" spans="1:16" x14ac:dyDescent="0.35">
      <c r="A3700" s="51" t="str">
        <f t="shared" si="171"/>
        <v/>
      </c>
      <c r="B3700" s="99"/>
      <c r="C3700" s="4"/>
      <c r="D3700" s="14"/>
      <c r="E3700" s="14"/>
      <c r="F3700" s="14"/>
      <c r="G3700" s="82"/>
      <c r="H3700" s="107" t="str">
        <f>IF(B3700&lt;&gt;"",IF(OR(O3700=0,O3700=999),"",SUMIFS($E$2:E3700,$A$2:A3700,A3700)-SUMIFS($F$2:F3700,$A$2:A3700,A3700)),"")</f>
        <v/>
      </c>
      <c r="I3700" s="109" t="str">
        <f t="shared" si="173"/>
        <v/>
      </c>
      <c r="J3700" s="113"/>
      <c r="K3700" s="90"/>
      <c r="L3700" s="73"/>
      <c r="M3700" s="69" t="str">
        <f>IF(C3700&lt;&gt;"",DailyLog!$S$3,"")</f>
        <v/>
      </c>
      <c r="N3700" s="56" t="str">
        <f t="shared" si="172"/>
        <v/>
      </c>
      <c r="O3700" s="53" t="str">
        <f>IF($B3700&lt;&gt;"",IF(ISNUMBER(_xlfn.XMATCH($B3700,Language!$A$6:$E$6)),0,IF(ISNUMBER(_xlfn.XMATCH($B3700,Language!$A$29:$E$29)),'Lista de Prestatarios'!$B$3,VLOOKUP(B3700,'Lista de Prestatarios'!$A$2:$B$500,2,FALSE))),"")</f>
        <v/>
      </c>
      <c r="P3700" s="58" t="str">
        <f>IF(B3700&lt;&gt;"",IF(OR(D3700&gt;0,G3700&gt;0),COUNTIF($B$2:B3700,B3700),COUNTIFS($B$2:B3700,B3700,$E$2:E3700,"&gt;0")),"")</f>
        <v/>
      </c>
    </row>
    <row r="3701" spans="1:16" x14ac:dyDescent="0.35">
      <c r="A3701" s="51" t="str">
        <f t="shared" si="171"/>
        <v/>
      </c>
      <c r="B3701" s="99"/>
      <c r="C3701" s="4"/>
      <c r="D3701" s="14"/>
      <c r="E3701" s="14"/>
      <c r="F3701" s="14"/>
      <c r="G3701" s="82"/>
      <c r="H3701" s="107" t="str">
        <f>IF(B3701&lt;&gt;"",IF(OR(O3701=0,O3701=999),"",SUMIFS($E$2:E3701,$A$2:A3701,A3701)-SUMIFS($F$2:F3701,$A$2:A3701,A3701)),"")</f>
        <v/>
      </c>
      <c r="I3701" s="109" t="str">
        <f t="shared" si="173"/>
        <v/>
      </c>
      <c r="J3701" s="113"/>
      <c r="K3701" s="90"/>
      <c r="L3701" s="73"/>
      <c r="M3701" s="69" t="str">
        <f>IF(C3701&lt;&gt;"",DailyLog!$S$3,"")</f>
        <v/>
      </c>
      <c r="N3701" s="56" t="str">
        <f t="shared" si="172"/>
        <v/>
      </c>
      <c r="O3701" s="53" t="str">
        <f>IF($B3701&lt;&gt;"",IF(ISNUMBER(_xlfn.XMATCH($B3701,Language!$A$6:$E$6)),0,IF(ISNUMBER(_xlfn.XMATCH($B3701,Language!$A$29:$E$29)),'Lista de Prestatarios'!$B$3,VLOOKUP(B3701,'Lista de Prestatarios'!$A$2:$B$500,2,FALSE))),"")</f>
        <v/>
      </c>
      <c r="P3701" s="58" t="str">
        <f>IF(B3701&lt;&gt;"",IF(OR(D3701&gt;0,G3701&gt;0),COUNTIF($B$2:B3701,B3701),COUNTIFS($B$2:B3701,B3701,$E$2:E3701,"&gt;0")),"")</f>
        <v/>
      </c>
    </row>
    <row r="3702" spans="1:16" x14ac:dyDescent="0.35">
      <c r="A3702" s="51" t="str">
        <f t="shared" si="171"/>
        <v/>
      </c>
      <c r="B3702" s="99"/>
      <c r="C3702" s="4"/>
      <c r="D3702" s="14"/>
      <c r="E3702" s="14"/>
      <c r="F3702" s="14"/>
      <c r="G3702" s="82"/>
      <c r="H3702" s="107" t="str">
        <f>IF(B3702&lt;&gt;"",IF(OR(O3702=0,O3702=999),"",SUMIFS($E$2:E3702,$A$2:A3702,A3702)-SUMIFS($F$2:F3702,$A$2:A3702,A3702)),"")</f>
        <v/>
      </c>
      <c r="I3702" s="109" t="str">
        <f t="shared" si="173"/>
        <v/>
      </c>
      <c r="J3702" s="113"/>
      <c r="K3702" s="90"/>
      <c r="L3702" s="73"/>
      <c r="M3702" s="69" t="str">
        <f>IF(C3702&lt;&gt;"",DailyLog!$S$3,"")</f>
        <v/>
      </c>
      <c r="N3702" s="56" t="str">
        <f t="shared" si="172"/>
        <v/>
      </c>
      <c r="O3702" s="53" t="str">
        <f>IF($B3702&lt;&gt;"",IF(ISNUMBER(_xlfn.XMATCH($B3702,Language!$A$6:$E$6)),0,IF(ISNUMBER(_xlfn.XMATCH($B3702,Language!$A$29:$E$29)),'Lista de Prestatarios'!$B$3,VLOOKUP(B3702,'Lista de Prestatarios'!$A$2:$B$500,2,FALSE))),"")</f>
        <v/>
      </c>
      <c r="P3702" s="58" t="str">
        <f>IF(B3702&lt;&gt;"",IF(OR(D3702&gt;0,G3702&gt;0),COUNTIF($B$2:B3702,B3702),COUNTIFS($B$2:B3702,B3702,$E$2:E3702,"&gt;0")),"")</f>
        <v/>
      </c>
    </row>
    <row r="3703" spans="1:16" x14ac:dyDescent="0.35">
      <c r="A3703" s="51" t="str">
        <f t="shared" si="171"/>
        <v/>
      </c>
      <c r="B3703" s="99"/>
      <c r="C3703" s="4"/>
      <c r="D3703" s="14"/>
      <c r="E3703" s="14"/>
      <c r="F3703" s="14"/>
      <c r="G3703" s="82"/>
      <c r="H3703" s="107" t="str">
        <f>IF(B3703&lt;&gt;"",IF(OR(O3703=0,O3703=999),"",SUMIFS($E$2:E3703,$A$2:A3703,A3703)-SUMIFS($F$2:F3703,$A$2:A3703,A3703)),"")</f>
        <v/>
      </c>
      <c r="I3703" s="109" t="str">
        <f t="shared" si="173"/>
        <v/>
      </c>
      <c r="J3703" s="113"/>
      <c r="K3703" s="90"/>
      <c r="L3703" s="73"/>
      <c r="M3703" s="69" t="str">
        <f>IF(C3703&lt;&gt;"",DailyLog!$S$3,"")</f>
        <v/>
      </c>
      <c r="N3703" s="56" t="str">
        <f t="shared" si="172"/>
        <v/>
      </c>
      <c r="O3703" s="53" t="str">
        <f>IF($B3703&lt;&gt;"",IF(ISNUMBER(_xlfn.XMATCH($B3703,Language!$A$6:$E$6)),0,IF(ISNUMBER(_xlfn.XMATCH($B3703,Language!$A$29:$E$29)),'Lista de Prestatarios'!$B$3,VLOOKUP(B3703,'Lista de Prestatarios'!$A$2:$B$500,2,FALSE))),"")</f>
        <v/>
      </c>
      <c r="P3703" s="58" t="str">
        <f>IF(B3703&lt;&gt;"",IF(OR(D3703&gt;0,G3703&gt;0),COUNTIF($B$2:B3703,B3703),COUNTIFS($B$2:B3703,B3703,$E$2:E3703,"&gt;0")),"")</f>
        <v/>
      </c>
    </row>
    <row r="3704" spans="1:16" x14ac:dyDescent="0.35">
      <c r="A3704" s="51" t="str">
        <f t="shared" si="171"/>
        <v/>
      </c>
      <c r="B3704" s="99"/>
      <c r="C3704" s="4"/>
      <c r="D3704" s="14"/>
      <c r="E3704" s="14"/>
      <c r="F3704" s="14"/>
      <c r="G3704" s="82"/>
      <c r="H3704" s="107" t="str">
        <f>IF(B3704&lt;&gt;"",IF(OR(O3704=0,O3704=999),"",SUMIFS($E$2:E3704,$A$2:A3704,A3704)-SUMIFS($F$2:F3704,$A$2:A3704,A3704)),"")</f>
        <v/>
      </c>
      <c r="I3704" s="109" t="str">
        <f t="shared" si="173"/>
        <v/>
      </c>
      <c r="J3704" s="113"/>
      <c r="K3704" s="90"/>
      <c r="L3704" s="73"/>
      <c r="M3704" s="69" t="str">
        <f>IF(C3704&lt;&gt;"",DailyLog!$S$3,"")</f>
        <v/>
      </c>
      <c r="N3704" s="56" t="str">
        <f t="shared" si="172"/>
        <v/>
      </c>
      <c r="O3704" s="53" t="str">
        <f>IF($B3704&lt;&gt;"",IF(ISNUMBER(_xlfn.XMATCH($B3704,Language!$A$6:$E$6)),0,IF(ISNUMBER(_xlfn.XMATCH($B3704,Language!$A$29:$E$29)),'Lista de Prestatarios'!$B$3,VLOOKUP(B3704,'Lista de Prestatarios'!$A$2:$B$500,2,FALSE))),"")</f>
        <v/>
      </c>
      <c r="P3704" s="58" t="str">
        <f>IF(B3704&lt;&gt;"",IF(OR(D3704&gt;0,G3704&gt;0),COUNTIF($B$2:B3704,B3704),COUNTIFS($B$2:B3704,B3704,$E$2:E3704,"&gt;0")),"")</f>
        <v/>
      </c>
    </row>
    <row r="3705" spans="1:16" x14ac:dyDescent="0.35">
      <c r="A3705" s="51" t="str">
        <f t="shared" si="171"/>
        <v/>
      </c>
      <c r="B3705" s="99"/>
      <c r="C3705" s="4"/>
      <c r="D3705" s="14"/>
      <c r="E3705" s="14"/>
      <c r="F3705" s="14"/>
      <c r="G3705" s="82"/>
      <c r="H3705" s="107" t="str">
        <f>IF(B3705&lt;&gt;"",IF(OR(O3705=0,O3705=999),"",SUMIFS($E$2:E3705,$A$2:A3705,A3705)-SUMIFS($F$2:F3705,$A$2:A3705,A3705)),"")</f>
        <v/>
      </c>
      <c r="I3705" s="109" t="str">
        <f t="shared" si="173"/>
        <v/>
      </c>
      <c r="J3705" s="113"/>
      <c r="K3705" s="90"/>
      <c r="L3705" s="73"/>
      <c r="M3705" s="69" t="str">
        <f>IF(C3705&lt;&gt;"",DailyLog!$S$3,"")</f>
        <v/>
      </c>
      <c r="N3705" s="56" t="str">
        <f t="shared" si="172"/>
        <v/>
      </c>
      <c r="O3705" s="53" t="str">
        <f>IF($B3705&lt;&gt;"",IF(ISNUMBER(_xlfn.XMATCH($B3705,Language!$A$6:$E$6)),0,IF(ISNUMBER(_xlfn.XMATCH($B3705,Language!$A$29:$E$29)),'Lista de Prestatarios'!$B$3,VLOOKUP(B3705,'Lista de Prestatarios'!$A$2:$B$500,2,FALSE))),"")</f>
        <v/>
      </c>
      <c r="P3705" s="58" t="str">
        <f>IF(B3705&lt;&gt;"",IF(OR(D3705&gt;0,G3705&gt;0),COUNTIF($B$2:B3705,B3705),COUNTIFS($B$2:B3705,B3705,$E$2:E3705,"&gt;0")),"")</f>
        <v/>
      </c>
    </row>
    <row r="3706" spans="1:16" x14ac:dyDescent="0.35">
      <c r="A3706" s="51" t="str">
        <f t="shared" si="171"/>
        <v/>
      </c>
      <c r="B3706" s="99"/>
      <c r="C3706" s="4"/>
      <c r="D3706" s="14"/>
      <c r="E3706" s="14"/>
      <c r="F3706" s="14"/>
      <c r="G3706" s="82"/>
      <c r="H3706" s="107" t="str">
        <f>IF(B3706&lt;&gt;"",IF(OR(O3706=0,O3706=999),"",SUMIFS($E$2:E3706,$A$2:A3706,A3706)-SUMIFS($F$2:F3706,$A$2:A3706,A3706)),"")</f>
        <v/>
      </c>
      <c r="I3706" s="109" t="str">
        <f t="shared" si="173"/>
        <v/>
      </c>
      <c r="J3706" s="113"/>
      <c r="K3706" s="90"/>
      <c r="L3706" s="73"/>
      <c r="M3706" s="69" t="str">
        <f>IF(C3706&lt;&gt;"",DailyLog!$S$3,"")</f>
        <v/>
      </c>
      <c r="N3706" s="56" t="str">
        <f t="shared" si="172"/>
        <v/>
      </c>
      <c r="O3706" s="53" t="str">
        <f>IF($B3706&lt;&gt;"",IF(ISNUMBER(_xlfn.XMATCH($B3706,Language!$A$6:$E$6)),0,IF(ISNUMBER(_xlfn.XMATCH($B3706,Language!$A$29:$E$29)),'Lista de Prestatarios'!$B$3,VLOOKUP(B3706,'Lista de Prestatarios'!$A$2:$B$500,2,FALSE))),"")</f>
        <v/>
      </c>
      <c r="P3706" s="58" t="str">
        <f>IF(B3706&lt;&gt;"",IF(OR(D3706&gt;0,G3706&gt;0),COUNTIF($B$2:B3706,B3706),COUNTIFS($B$2:B3706,B3706,$E$2:E3706,"&gt;0")),"")</f>
        <v/>
      </c>
    </row>
    <row r="3707" spans="1:16" x14ac:dyDescent="0.35">
      <c r="A3707" s="51" t="str">
        <f t="shared" si="171"/>
        <v/>
      </c>
      <c r="B3707" s="99"/>
      <c r="C3707" s="4"/>
      <c r="D3707" s="14"/>
      <c r="E3707" s="14"/>
      <c r="F3707" s="14"/>
      <c r="G3707" s="82"/>
      <c r="H3707" s="107" t="str">
        <f>IF(B3707&lt;&gt;"",IF(OR(O3707=0,O3707=999),"",SUMIFS($E$2:E3707,$A$2:A3707,A3707)-SUMIFS($F$2:F3707,$A$2:A3707,A3707)),"")</f>
        <v/>
      </c>
      <c r="I3707" s="109" t="str">
        <f t="shared" si="173"/>
        <v/>
      </c>
      <c r="J3707" s="113"/>
      <c r="K3707" s="90"/>
      <c r="L3707" s="73"/>
      <c r="M3707" s="69" t="str">
        <f>IF(C3707&lt;&gt;"",DailyLog!$S$3,"")</f>
        <v/>
      </c>
      <c r="N3707" s="56" t="str">
        <f t="shared" si="172"/>
        <v/>
      </c>
      <c r="O3707" s="53" t="str">
        <f>IF($B3707&lt;&gt;"",IF(ISNUMBER(_xlfn.XMATCH($B3707,Language!$A$6:$E$6)),0,IF(ISNUMBER(_xlfn.XMATCH($B3707,Language!$A$29:$E$29)),'Lista de Prestatarios'!$B$3,VLOOKUP(B3707,'Lista de Prestatarios'!$A$2:$B$500,2,FALSE))),"")</f>
        <v/>
      </c>
      <c r="P3707" s="58" t="str">
        <f>IF(B3707&lt;&gt;"",IF(OR(D3707&gt;0,G3707&gt;0),COUNTIF($B$2:B3707,B3707),COUNTIFS($B$2:B3707,B3707,$E$2:E3707,"&gt;0")),"")</f>
        <v/>
      </c>
    </row>
    <row r="3708" spans="1:16" x14ac:dyDescent="0.35">
      <c r="A3708" s="51" t="str">
        <f t="shared" si="171"/>
        <v/>
      </c>
      <c r="B3708" s="99"/>
      <c r="C3708" s="4"/>
      <c r="D3708" s="14"/>
      <c r="E3708" s="14"/>
      <c r="F3708" s="14"/>
      <c r="G3708" s="82"/>
      <c r="H3708" s="107" t="str">
        <f>IF(B3708&lt;&gt;"",IF(OR(O3708=0,O3708=999),"",SUMIFS($E$2:E3708,$A$2:A3708,A3708)-SUMIFS($F$2:F3708,$A$2:A3708,A3708)),"")</f>
        <v/>
      </c>
      <c r="I3708" s="109" t="str">
        <f t="shared" si="173"/>
        <v/>
      </c>
      <c r="J3708" s="113"/>
      <c r="K3708" s="90"/>
      <c r="L3708" s="73"/>
      <c r="M3708" s="69" t="str">
        <f>IF(C3708&lt;&gt;"",DailyLog!$S$3,"")</f>
        <v/>
      </c>
      <c r="N3708" s="56" t="str">
        <f t="shared" si="172"/>
        <v/>
      </c>
      <c r="O3708" s="53" t="str">
        <f>IF($B3708&lt;&gt;"",IF(ISNUMBER(_xlfn.XMATCH($B3708,Language!$A$6:$E$6)),0,IF(ISNUMBER(_xlfn.XMATCH($B3708,Language!$A$29:$E$29)),'Lista de Prestatarios'!$B$3,VLOOKUP(B3708,'Lista de Prestatarios'!$A$2:$B$500,2,FALSE))),"")</f>
        <v/>
      </c>
      <c r="P3708" s="58" t="str">
        <f>IF(B3708&lt;&gt;"",IF(OR(D3708&gt;0,G3708&gt;0),COUNTIF($B$2:B3708,B3708),COUNTIFS($B$2:B3708,B3708,$E$2:E3708,"&gt;0")),"")</f>
        <v/>
      </c>
    </row>
    <row r="3709" spans="1:16" x14ac:dyDescent="0.35">
      <c r="A3709" s="51" t="str">
        <f t="shared" si="171"/>
        <v/>
      </c>
      <c r="B3709" s="99"/>
      <c r="C3709" s="4"/>
      <c r="D3709" s="14"/>
      <c r="E3709" s="14"/>
      <c r="F3709" s="14"/>
      <c r="G3709" s="82"/>
      <c r="H3709" s="107" t="str">
        <f>IF(B3709&lt;&gt;"",IF(OR(O3709=0,O3709=999),"",SUMIFS($E$2:E3709,$A$2:A3709,A3709)-SUMIFS($F$2:F3709,$A$2:A3709,A3709)),"")</f>
        <v/>
      </c>
      <c r="I3709" s="109" t="str">
        <f t="shared" si="173"/>
        <v/>
      </c>
      <c r="J3709" s="113"/>
      <c r="K3709" s="90"/>
      <c r="L3709" s="73"/>
      <c r="M3709" s="69" t="str">
        <f>IF(C3709&lt;&gt;"",DailyLog!$S$3,"")</f>
        <v/>
      </c>
      <c r="N3709" s="56" t="str">
        <f t="shared" si="172"/>
        <v/>
      </c>
      <c r="O3709" s="53" t="str">
        <f>IF($B3709&lt;&gt;"",IF(ISNUMBER(_xlfn.XMATCH($B3709,Language!$A$6:$E$6)),0,IF(ISNUMBER(_xlfn.XMATCH($B3709,Language!$A$29:$E$29)),'Lista de Prestatarios'!$B$3,VLOOKUP(B3709,'Lista de Prestatarios'!$A$2:$B$500,2,FALSE))),"")</f>
        <v/>
      </c>
      <c r="P3709" s="58" t="str">
        <f>IF(B3709&lt;&gt;"",IF(OR(D3709&gt;0,G3709&gt;0),COUNTIF($B$2:B3709,B3709),COUNTIFS($B$2:B3709,B3709,$E$2:E3709,"&gt;0")),"")</f>
        <v/>
      </c>
    </row>
    <row r="3710" spans="1:16" x14ac:dyDescent="0.35">
      <c r="A3710" s="51" t="str">
        <f t="shared" si="171"/>
        <v/>
      </c>
      <c r="B3710" s="99"/>
      <c r="C3710" s="4"/>
      <c r="D3710" s="14"/>
      <c r="E3710" s="14"/>
      <c r="F3710" s="14"/>
      <c r="G3710" s="82"/>
      <c r="H3710" s="107" t="str">
        <f>IF(B3710&lt;&gt;"",IF(OR(O3710=0,O3710=999),"",SUMIFS($E$2:E3710,$A$2:A3710,A3710)-SUMIFS($F$2:F3710,$A$2:A3710,A3710)),"")</f>
        <v/>
      </c>
      <c r="I3710" s="109" t="str">
        <f t="shared" si="173"/>
        <v/>
      </c>
      <c r="J3710" s="113"/>
      <c r="K3710" s="90"/>
      <c r="L3710" s="73"/>
      <c r="M3710" s="69" t="str">
        <f>IF(C3710&lt;&gt;"",DailyLog!$S$3,"")</f>
        <v/>
      </c>
      <c r="N3710" s="56" t="str">
        <f t="shared" si="172"/>
        <v/>
      </c>
      <c r="O3710" s="53" t="str">
        <f>IF($B3710&lt;&gt;"",IF(ISNUMBER(_xlfn.XMATCH($B3710,Language!$A$6:$E$6)),0,IF(ISNUMBER(_xlfn.XMATCH($B3710,Language!$A$29:$E$29)),'Lista de Prestatarios'!$B$3,VLOOKUP(B3710,'Lista de Prestatarios'!$A$2:$B$500,2,FALSE))),"")</f>
        <v/>
      </c>
      <c r="P3710" s="58" t="str">
        <f>IF(B3710&lt;&gt;"",IF(OR(D3710&gt;0,G3710&gt;0),COUNTIF($B$2:B3710,B3710),COUNTIFS($B$2:B3710,B3710,$E$2:E3710,"&gt;0")),"")</f>
        <v/>
      </c>
    </row>
    <row r="3711" spans="1:16" x14ac:dyDescent="0.35">
      <c r="A3711" s="51" t="str">
        <f t="shared" si="171"/>
        <v/>
      </c>
      <c r="B3711" s="99"/>
      <c r="C3711" s="4"/>
      <c r="D3711" s="14"/>
      <c r="E3711" s="14"/>
      <c r="F3711" s="14"/>
      <c r="G3711" s="82"/>
      <c r="H3711" s="107" t="str">
        <f>IF(B3711&lt;&gt;"",IF(OR(O3711=0,O3711=999),"",SUMIFS($E$2:E3711,$A$2:A3711,A3711)-SUMIFS($F$2:F3711,$A$2:A3711,A3711)),"")</f>
        <v/>
      </c>
      <c r="I3711" s="109" t="str">
        <f t="shared" si="173"/>
        <v/>
      </c>
      <c r="J3711" s="113"/>
      <c r="K3711" s="90"/>
      <c r="L3711" s="73"/>
      <c r="M3711" s="69" t="str">
        <f>IF(C3711&lt;&gt;"",DailyLog!$S$3,"")</f>
        <v/>
      </c>
      <c r="N3711" s="56" t="str">
        <f t="shared" si="172"/>
        <v/>
      </c>
      <c r="O3711" s="53" t="str">
        <f>IF($B3711&lt;&gt;"",IF(ISNUMBER(_xlfn.XMATCH($B3711,Language!$A$6:$E$6)),0,IF(ISNUMBER(_xlfn.XMATCH($B3711,Language!$A$29:$E$29)),'Lista de Prestatarios'!$B$3,VLOOKUP(B3711,'Lista de Prestatarios'!$A$2:$B$500,2,FALSE))),"")</f>
        <v/>
      </c>
      <c r="P3711" s="58" t="str">
        <f>IF(B3711&lt;&gt;"",IF(OR(D3711&gt;0,G3711&gt;0),COUNTIF($B$2:B3711,B3711),COUNTIFS($B$2:B3711,B3711,$E$2:E3711,"&gt;0")),"")</f>
        <v/>
      </c>
    </row>
    <row r="3712" spans="1:16" x14ac:dyDescent="0.35">
      <c r="A3712" s="51" t="str">
        <f t="shared" si="171"/>
        <v/>
      </c>
      <c r="B3712" s="99"/>
      <c r="C3712" s="4"/>
      <c r="D3712" s="14"/>
      <c r="E3712" s="14"/>
      <c r="F3712" s="14"/>
      <c r="G3712" s="82"/>
      <c r="H3712" s="107" t="str">
        <f>IF(B3712&lt;&gt;"",IF(OR(O3712=0,O3712=999),"",SUMIFS($E$2:E3712,$A$2:A3712,A3712)-SUMIFS($F$2:F3712,$A$2:A3712,A3712)),"")</f>
        <v/>
      </c>
      <c r="I3712" s="109" t="str">
        <f t="shared" si="173"/>
        <v/>
      </c>
      <c r="J3712" s="113"/>
      <c r="K3712" s="90"/>
      <c r="L3712" s="73"/>
      <c r="M3712" s="69" t="str">
        <f>IF(C3712&lt;&gt;"",DailyLog!$S$3,"")</f>
        <v/>
      </c>
      <c r="N3712" s="56" t="str">
        <f t="shared" si="172"/>
        <v/>
      </c>
      <c r="O3712" s="53" t="str">
        <f>IF($B3712&lt;&gt;"",IF(ISNUMBER(_xlfn.XMATCH($B3712,Language!$A$6:$E$6)),0,IF(ISNUMBER(_xlfn.XMATCH($B3712,Language!$A$29:$E$29)),'Lista de Prestatarios'!$B$3,VLOOKUP(B3712,'Lista de Prestatarios'!$A$2:$B$500,2,FALSE))),"")</f>
        <v/>
      </c>
      <c r="P3712" s="58" t="str">
        <f>IF(B3712&lt;&gt;"",IF(OR(D3712&gt;0,G3712&gt;0),COUNTIF($B$2:B3712,B3712),COUNTIFS($B$2:B3712,B3712,$E$2:E3712,"&gt;0")),"")</f>
        <v/>
      </c>
    </row>
    <row r="3713" spans="1:16" x14ac:dyDescent="0.35">
      <c r="A3713" s="51" t="str">
        <f t="shared" si="171"/>
        <v/>
      </c>
      <c r="B3713" s="99"/>
      <c r="C3713" s="4"/>
      <c r="D3713" s="14"/>
      <c r="E3713" s="14"/>
      <c r="F3713" s="14"/>
      <c r="G3713" s="82"/>
      <c r="H3713" s="107" t="str">
        <f>IF(B3713&lt;&gt;"",IF(OR(O3713=0,O3713=999),"",SUMIFS($E$2:E3713,$A$2:A3713,A3713)-SUMIFS($F$2:F3713,$A$2:A3713,A3713)),"")</f>
        <v/>
      </c>
      <c r="I3713" s="109" t="str">
        <f t="shared" si="173"/>
        <v/>
      </c>
      <c r="J3713" s="113"/>
      <c r="K3713" s="90"/>
      <c r="L3713" s="73"/>
      <c r="M3713" s="69" t="str">
        <f>IF(C3713&lt;&gt;"",DailyLog!$S$3,"")</f>
        <v/>
      </c>
      <c r="N3713" s="56" t="str">
        <f t="shared" si="172"/>
        <v/>
      </c>
      <c r="O3713" s="53" t="str">
        <f>IF($B3713&lt;&gt;"",IF(ISNUMBER(_xlfn.XMATCH($B3713,Language!$A$6:$E$6)),0,IF(ISNUMBER(_xlfn.XMATCH($B3713,Language!$A$29:$E$29)),'Lista de Prestatarios'!$B$3,VLOOKUP(B3713,'Lista de Prestatarios'!$A$2:$B$500,2,FALSE))),"")</f>
        <v/>
      </c>
      <c r="P3713" s="58" t="str">
        <f>IF(B3713&lt;&gt;"",IF(OR(D3713&gt;0,G3713&gt;0),COUNTIF($B$2:B3713,B3713),COUNTIFS($B$2:B3713,B3713,$E$2:E3713,"&gt;0")),"")</f>
        <v/>
      </c>
    </row>
    <row r="3714" spans="1:16" x14ac:dyDescent="0.35">
      <c r="A3714" s="51" t="str">
        <f t="shared" ref="A3714:A3777" si="174">IF(B3714&lt;&gt;"",O3714&amp;"."&amp;P3714,"")</f>
        <v/>
      </c>
      <c r="B3714" s="99"/>
      <c r="C3714" s="4"/>
      <c r="D3714" s="14"/>
      <c r="E3714" s="14"/>
      <c r="F3714" s="14"/>
      <c r="G3714" s="82"/>
      <c r="H3714" s="107" t="str">
        <f>IF(B3714&lt;&gt;"",IF(OR(O3714=0,O3714=999),"",SUMIFS($E$2:E3714,$A$2:A3714,A3714)-SUMIFS($F$2:F3714,$A$2:A3714,A3714)),"")</f>
        <v/>
      </c>
      <c r="I3714" s="109" t="str">
        <f t="shared" si="173"/>
        <v/>
      </c>
      <c r="J3714" s="113"/>
      <c r="K3714" s="90"/>
      <c r="L3714" s="73"/>
      <c r="M3714" s="69" t="str">
        <f>IF(C3714&lt;&gt;"",DailyLog!$S$3,"")</f>
        <v/>
      </c>
      <c r="N3714" s="56" t="str">
        <f t="shared" ref="N3714:N3777" si="175">IF(B3714&lt;&gt;"",COUNT(D3714:G3714),"")</f>
        <v/>
      </c>
      <c r="O3714" s="53" t="str">
        <f>IF($B3714&lt;&gt;"",IF(ISNUMBER(_xlfn.XMATCH($B3714,Language!$A$6:$E$6)),0,IF(ISNUMBER(_xlfn.XMATCH($B3714,Language!$A$29:$E$29)),'Lista de Prestatarios'!$B$3,VLOOKUP(B3714,'Lista de Prestatarios'!$A$2:$B$500,2,FALSE))),"")</f>
        <v/>
      </c>
      <c r="P3714" s="58" t="str">
        <f>IF(B3714&lt;&gt;"",IF(OR(D3714&gt;0,G3714&gt;0),COUNTIF($B$2:B3714,B3714),COUNTIFS($B$2:B3714,B3714,$E$2:E3714,"&gt;0")),"")</f>
        <v/>
      </c>
    </row>
    <row r="3715" spans="1:16" x14ac:dyDescent="0.35">
      <c r="A3715" s="51" t="str">
        <f t="shared" si="174"/>
        <v/>
      </c>
      <c r="B3715" s="99"/>
      <c r="C3715" s="4"/>
      <c r="D3715" s="14"/>
      <c r="E3715" s="14"/>
      <c r="F3715" s="14"/>
      <c r="G3715" s="82"/>
      <c r="H3715" s="107" t="str">
        <f>IF(B3715&lt;&gt;"",IF(OR(O3715=0,O3715=999),"",SUMIFS($E$2:E3715,$A$2:A3715,A3715)-SUMIFS($F$2:F3715,$A$2:A3715,A3715)),"")</f>
        <v/>
      </c>
      <c r="I3715" s="109" t="str">
        <f t="shared" si="173"/>
        <v/>
      </c>
      <c r="J3715" s="113"/>
      <c r="K3715" s="90"/>
      <c r="L3715" s="73"/>
      <c r="M3715" s="69" t="str">
        <f>IF(C3715&lt;&gt;"",DailyLog!$S$3,"")</f>
        <v/>
      </c>
      <c r="N3715" s="56" t="str">
        <f t="shared" si="175"/>
        <v/>
      </c>
      <c r="O3715" s="53" t="str">
        <f>IF($B3715&lt;&gt;"",IF(ISNUMBER(_xlfn.XMATCH($B3715,Language!$A$6:$E$6)),0,IF(ISNUMBER(_xlfn.XMATCH($B3715,Language!$A$29:$E$29)),'Lista de Prestatarios'!$B$3,VLOOKUP(B3715,'Lista de Prestatarios'!$A$2:$B$500,2,FALSE))),"")</f>
        <v/>
      </c>
      <c r="P3715" s="58" t="str">
        <f>IF(B3715&lt;&gt;"",IF(OR(D3715&gt;0,G3715&gt;0),COUNTIF($B$2:B3715,B3715),COUNTIFS($B$2:B3715,B3715,$E$2:E3715,"&gt;0")),"")</f>
        <v/>
      </c>
    </row>
    <row r="3716" spans="1:16" x14ac:dyDescent="0.35">
      <c r="A3716" s="51" t="str">
        <f t="shared" si="174"/>
        <v/>
      </c>
      <c r="B3716" s="99"/>
      <c r="C3716" s="4"/>
      <c r="D3716" s="14"/>
      <c r="E3716" s="14"/>
      <c r="F3716" s="14"/>
      <c r="G3716" s="82"/>
      <c r="H3716" s="107" t="str">
        <f>IF(B3716&lt;&gt;"",IF(OR(O3716=0,O3716=999),"",SUMIFS($E$2:E3716,$A$2:A3716,A3716)-SUMIFS($F$2:F3716,$A$2:A3716,A3716)),"")</f>
        <v/>
      </c>
      <c r="I3716" s="109" t="str">
        <f t="shared" ref="I3716:I3779" si="176">IF(B3716&lt;&gt;"",I3715+D3716-E3716+F3716-G3716,"")</f>
        <v/>
      </c>
      <c r="J3716" s="113"/>
      <c r="K3716" s="90"/>
      <c r="L3716" s="73"/>
      <c r="M3716" s="69" t="str">
        <f>IF(C3716&lt;&gt;"",DailyLog!$S$3,"")</f>
        <v/>
      </c>
      <c r="N3716" s="56" t="str">
        <f t="shared" si="175"/>
        <v/>
      </c>
      <c r="O3716" s="53" t="str">
        <f>IF($B3716&lt;&gt;"",IF(ISNUMBER(_xlfn.XMATCH($B3716,Language!$A$6:$E$6)),0,IF(ISNUMBER(_xlfn.XMATCH($B3716,Language!$A$29:$E$29)),'Lista de Prestatarios'!$B$3,VLOOKUP(B3716,'Lista de Prestatarios'!$A$2:$B$500,2,FALSE))),"")</f>
        <v/>
      </c>
      <c r="P3716" s="58" t="str">
        <f>IF(B3716&lt;&gt;"",IF(OR(D3716&gt;0,G3716&gt;0),COUNTIF($B$2:B3716,B3716),COUNTIFS($B$2:B3716,B3716,$E$2:E3716,"&gt;0")),"")</f>
        <v/>
      </c>
    </row>
    <row r="3717" spans="1:16" x14ac:dyDescent="0.35">
      <c r="A3717" s="51" t="str">
        <f t="shared" si="174"/>
        <v/>
      </c>
      <c r="B3717" s="99"/>
      <c r="C3717" s="4"/>
      <c r="D3717" s="14"/>
      <c r="E3717" s="14"/>
      <c r="F3717" s="14"/>
      <c r="G3717" s="82"/>
      <c r="H3717" s="107" t="str">
        <f>IF(B3717&lt;&gt;"",IF(OR(O3717=0,O3717=999),"",SUMIFS($E$2:E3717,$A$2:A3717,A3717)-SUMIFS($F$2:F3717,$A$2:A3717,A3717)),"")</f>
        <v/>
      </c>
      <c r="I3717" s="109" t="str">
        <f t="shared" si="176"/>
        <v/>
      </c>
      <c r="J3717" s="113"/>
      <c r="K3717" s="90"/>
      <c r="L3717" s="73"/>
      <c r="M3717" s="69" t="str">
        <f>IF(C3717&lt;&gt;"",DailyLog!$S$3,"")</f>
        <v/>
      </c>
      <c r="N3717" s="56" t="str">
        <f t="shared" si="175"/>
        <v/>
      </c>
      <c r="O3717" s="53" t="str">
        <f>IF($B3717&lt;&gt;"",IF(ISNUMBER(_xlfn.XMATCH($B3717,Language!$A$6:$E$6)),0,IF(ISNUMBER(_xlfn.XMATCH($B3717,Language!$A$29:$E$29)),'Lista de Prestatarios'!$B$3,VLOOKUP(B3717,'Lista de Prestatarios'!$A$2:$B$500,2,FALSE))),"")</f>
        <v/>
      </c>
      <c r="P3717" s="58" t="str">
        <f>IF(B3717&lt;&gt;"",IF(OR(D3717&gt;0,G3717&gt;0),COUNTIF($B$2:B3717,B3717),COUNTIFS($B$2:B3717,B3717,$E$2:E3717,"&gt;0")),"")</f>
        <v/>
      </c>
    </row>
    <row r="3718" spans="1:16" x14ac:dyDescent="0.35">
      <c r="A3718" s="51" t="str">
        <f t="shared" si="174"/>
        <v/>
      </c>
      <c r="B3718" s="99"/>
      <c r="C3718" s="4"/>
      <c r="D3718" s="14"/>
      <c r="E3718" s="14"/>
      <c r="F3718" s="14"/>
      <c r="G3718" s="82"/>
      <c r="H3718" s="107" t="str">
        <f>IF(B3718&lt;&gt;"",IF(OR(O3718=0,O3718=999),"",SUMIFS($E$2:E3718,$A$2:A3718,A3718)-SUMIFS($F$2:F3718,$A$2:A3718,A3718)),"")</f>
        <v/>
      </c>
      <c r="I3718" s="109" t="str">
        <f t="shared" si="176"/>
        <v/>
      </c>
      <c r="J3718" s="113"/>
      <c r="K3718" s="90"/>
      <c r="L3718" s="73"/>
      <c r="M3718" s="69" t="str">
        <f>IF(C3718&lt;&gt;"",DailyLog!$S$3,"")</f>
        <v/>
      </c>
      <c r="N3718" s="56" t="str">
        <f t="shared" si="175"/>
        <v/>
      </c>
      <c r="O3718" s="53" t="str">
        <f>IF($B3718&lt;&gt;"",IF(ISNUMBER(_xlfn.XMATCH($B3718,Language!$A$6:$E$6)),0,IF(ISNUMBER(_xlfn.XMATCH($B3718,Language!$A$29:$E$29)),'Lista de Prestatarios'!$B$3,VLOOKUP(B3718,'Lista de Prestatarios'!$A$2:$B$500,2,FALSE))),"")</f>
        <v/>
      </c>
      <c r="P3718" s="58" t="str">
        <f>IF(B3718&lt;&gt;"",IF(OR(D3718&gt;0,G3718&gt;0),COUNTIF($B$2:B3718,B3718),COUNTIFS($B$2:B3718,B3718,$E$2:E3718,"&gt;0")),"")</f>
        <v/>
      </c>
    </row>
    <row r="3719" spans="1:16" x14ac:dyDescent="0.35">
      <c r="A3719" s="51" t="str">
        <f t="shared" si="174"/>
        <v/>
      </c>
      <c r="B3719" s="99"/>
      <c r="C3719" s="4"/>
      <c r="D3719" s="14"/>
      <c r="E3719" s="14"/>
      <c r="F3719" s="14"/>
      <c r="G3719" s="82"/>
      <c r="H3719" s="107" t="str">
        <f>IF(B3719&lt;&gt;"",IF(OR(O3719=0,O3719=999),"",SUMIFS($E$2:E3719,$A$2:A3719,A3719)-SUMIFS($F$2:F3719,$A$2:A3719,A3719)),"")</f>
        <v/>
      </c>
      <c r="I3719" s="109" t="str">
        <f t="shared" si="176"/>
        <v/>
      </c>
      <c r="J3719" s="113"/>
      <c r="K3719" s="90"/>
      <c r="L3719" s="73"/>
      <c r="M3719" s="69" t="str">
        <f>IF(C3719&lt;&gt;"",DailyLog!$S$3,"")</f>
        <v/>
      </c>
      <c r="N3719" s="56" t="str">
        <f t="shared" si="175"/>
        <v/>
      </c>
      <c r="O3719" s="53" t="str">
        <f>IF($B3719&lt;&gt;"",IF(ISNUMBER(_xlfn.XMATCH($B3719,Language!$A$6:$E$6)),0,IF(ISNUMBER(_xlfn.XMATCH($B3719,Language!$A$29:$E$29)),'Lista de Prestatarios'!$B$3,VLOOKUP(B3719,'Lista de Prestatarios'!$A$2:$B$500,2,FALSE))),"")</f>
        <v/>
      </c>
      <c r="P3719" s="58" t="str">
        <f>IF(B3719&lt;&gt;"",IF(OR(D3719&gt;0,G3719&gt;0),COUNTIF($B$2:B3719,B3719),COUNTIFS($B$2:B3719,B3719,$E$2:E3719,"&gt;0")),"")</f>
        <v/>
      </c>
    </row>
    <row r="3720" spans="1:16" x14ac:dyDescent="0.35">
      <c r="A3720" s="51" t="str">
        <f t="shared" si="174"/>
        <v/>
      </c>
      <c r="B3720" s="99"/>
      <c r="C3720" s="4"/>
      <c r="D3720" s="14"/>
      <c r="E3720" s="14"/>
      <c r="F3720" s="14"/>
      <c r="G3720" s="82"/>
      <c r="H3720" s="107" t="str">
        <f>IF(B3720&lt;&gt;"",IF(OR(O3720=0,O3720=999),"",SUMIFS($E$2:E3720,$A$2:A3720,A3720)-SUMIFS($F$2:F3720,$A$2:A3720,A3720)),"")</f>
        <v/>
      </c>
      <c r="I3720" s="109" t="str">
        <f t="shared" si="176"/>
        <v/>
      </c>
      <c r="J3720" s="113"/>
      <c r="K3720" s="90"/>
      <c r="L3720" s="73"/>
      <c r="M3720" s="69" t="str">
        <f>IF(C3720&lt;&gt;"",DailyLog!$S$3,"")</f>
        <v/>
      </c>
      <c r="N3720" s="56" t="str">
        <f t="shared" si="175"/>
        <v/>
      </c>
      <c r="O3720" s="53" t="str">
        <f>IF($B3720&lt;&gt;"",IF(ISNUMBER(_xlfn.XMATCH($B3720,Language!$A$6:$E$6)),0,IF(ISNUMBER(_xlfn.XMATCH($B3720,Language!$A$29:$E$29)),'Lista de Prestatarios'!$B$3,VLOOKUP(B3720,'Lista de Prestatarios'!$A$2:$B$500,2,FALSE))),"")</f>
        <v/>
      </c>
      <c r="P3720" s="58" t="str">
        <f>IF(B3720&lt;&gt;"",IF(OR(D3720&gt;0,G3720&gt;0),COUNTIF($B$2:B3720,B3720),COUNTIFS($B$2:B3720,B3720,$E$2:E3720,"&gt;0")),"")</f>
        <v/>
      </c>
    </row>
    <row r="3721" spans="1:16" x14ac:dyDescent="0.35">
      <c r="A3721" s="51" t="str">
        <f t="shared" si="174"/>
        <v/>
      </c>
      <c r="B3721" s="99"/>
      <c r="C3721" s="4"/>
      <c r="D3721" s="14"/>
      <c r="E3721" s="14"/>
      <c r="F3721" s="14"/>
      <c r="G3721" s="82"/>
      <c r="H3721" s="107" t="str">
        <f>IF(B3721&lt;&gt;"",IF(OR(O3721=0,O3721=999),"",SUMIFS($E$2:E3721,$A$2:A3721,A3721)-SUMIFS($F$2:F3721,$A$2:A3721,A3721)),"")</f>
        <v/>
      </c>
      <c r="I3721" s="109" t="str">
        <f t="shared" si="176"/>
        <v/>
      </c>
      <c r="J3721" s="113"/>
      <c r="K3721" s="90"/>
      <c r="L3721" s="73"/>
      <c r="M3721" s="69" t="str">
        <f>IF(C3721&lt;&gt;"",DailyLog!$S$3,"")</f>
        <v/>
      </c>
      <c r="N3721" s="56" t="str">
        <f t="shared" si="175"/>
        <v/>
      </c>
      <c r="O3721" s="53" t="str">
        <f>IF($B3721&lt;&gt;"",IF(ISNUMBER(_xlfn.XMATCH($B3721,Language!$A$6:$E$6)),0,IF(ISNUMBER(_xlfn.XMATCH($B3721,Language!$A$29:$E$29)),'Lista de Prestatarios'!$B$3,VLOOKUP(B3721,'Lista de Prestatarios'!$A$2:$B$500,2,FALSE))),"")</f>
        <v/>
      </c>
      <c r="P3721" s="58" t="str">
        <f>IF(B3721&lt;&gt;"",IF(OR(D3721&gt;0,G3721&gt;0),COUNTIF($B$2:B3721,B3721),COUNTIFS($B$2:B3721,B3721,$E$2:E3721,"&gt;0")),"")</f>
        <v/>
      </c>
    </row>
    <row r="3722" spans="1:16" x14ac:dyDescent="0.35">
      <c r="A3722" s="51" t="str">
        <f t="shared" si="174"/>
        <v/>
      </c>
      <c r="B3722" s="99"/>
      <c r="C3722" s="4"/>
      <c r="D3722" s="14"/>
      <c r="E3722" s="14"/>
      <c r="F3722" s="14"/>
      <c r="G3722" s="82"/>
      <c r="H3722" s="107" t="str">
        <f>IF(B3722&lt;&gt;"",IF(OR(O3722=0,O3722=999),"",SUMIFS($E$2:E3722,$A$2:A3722,A3722)-SUMIFS($F$2:F3722,$A$2:A3722,A3722)),"")</f>
        <v/>
      </c>
      <c r="I3722" s="109" t="str">
        <f t="shared" si="176"/>
        <v/>
      </c>
      <c r="J3722" s="113"/>
      <c r="K3722" s="90"/>
      <c r="L3722" s="73"/>
      <c r="M3722" s="69" t="str">
        <f>IF(C3722&lt;&gt;"",DailyLog!$S$3,"")</f>
        <v/>
      </c>
      <c r="N3722" s="56" t="str">
        <f t="shared" si="175"/>
        <v/>
      </c>
      <c r="O3722" s="53" t="str">
        <f>IF($B3722&lt;&gt;"",IF(ISNUMBER(_xlfn.XMATCH($B3722,Language!$A$6:$E$6)),0,IF(ISNUMBER(_xlfn.XMATCH($B3722,Language!$A$29:$E$29)),'Lista de Prestatarios'!$B$3,VLOOKUP(B3722,'Lista de Prestatarios'!$A$2:$B$500,2,FALSE))),"")</f>
        <v/>
      </c>
      <c r="P3722" s="58" t="str">
        <f>IF(B3722&lt;&gt;"",IF(OR(D3722&gt;0,G3722&gt;0),COUNTIF($B$2:B3722,B3722),COUNTIFS($B$2:B3722,B3722,$E$2:E3722,"&gt;0")),"")</f>
        <v/>
      </c>
    </row>
    <row r="3723" spans="1:16" x14ac:dyDescent="0.35">
      <c r="A3723" s="51" t="str">
        <f t="shared" si="174"/>
        <v/>
      </c>
      <c r="B3723" s="99"/>
      <c r="C3723" s="4"/>
      <c r="D3723" s="14"/>
      <c r="E3723" s="14"/>
      <c r="F3723" s="14"/>
      <c r="G3723" s="82"/>
      <c r="H3723" s="107" t="str">
        <f>IF(B3723&lt;&gt;"",IF(OR(O3723=0,O3723=999),"",SUMIFS($E$2:E3723,$A$2:A3723,A3723)-SUMIFS($F$2:F3723,$A$2:A3723,A3723)),"")</f>
        <v/>
      </c>
      <c r="I3723" s="109" t="str">
        <f t="shared" si="176"/>
        <v/>
      </c>
      <c r="J3723" s="113"/>
      <c r="K3723" s="90"/>
      <c r="L3723" s="73"/>
      <c r="M3723" s="69" t="str">
        <f>IF(C3723&lt;&gt;"",DailyLog!$S$3,"")</f>
        <v/>
      </c>
      <c r="N3723" s="56" t="str">
        <f t="shared" si="175"/>
        <v/>
      </c>
      <c r="O3723" s="53" t="str">
        <f>IF($B3723&lt;&gt;"",IF(ISNUMBER(_xlfn.XMATCH($B3723,Language!$A$6:$E$6)),0,IF(ISNUMBER(_xlfn.XMATCH($B3723,Language!$A$29:$E$29)),'Lista de Prestatarios'!$B$3,VLOOKUP(B3723,'Lista de Prestatarios'!$A$2:$B$500,2,FALSE))),"")</f>
        <v/>
      </c>
      <c r="P3723" s="58" t="str">
        <f>IF(B3723&lt;&gt;"",IF(OR(D3723&gt;0,G3723&gt;0),COUNTIF($B$2:B3723,B3723),COUNTIFS($B$2:B3723,B3723,$E$2:E3723,"&gt;0")),"")</f>
        <v/>
      </c>
    </row>
    <row r="3724" spans="1:16" x14ac:dyDescent="0.35">
      <c r="A3724" s="51" t="str">
        <f t="shared" si="174"/>
        <v/>
      </c>
      <c r="B3724" s="99"/>
      <c r="C3724" s="4"/>
      <c r="D3724" s="14"/>
      <c r="E3724" s="14"/>
      <c r="F3724" s="14"/>
      <c r="G3724" s="82"/>
      <c r="H3724" s="107" t="str">
        <f>IF(B3724&lt;&gt;"",IF(OR(O3724=0,O3724=999),"",SUMIFS($E$2:E3724,$A$2:A3724,A3724)-SUMIFS($F$2:F3724,$A$2:A3724,A3724)),"")</f>
        <v/>
      </c>
      <c r="I3724" s="109" t="str">
        <f t="shared" si="176"/>
        <v/>
      </c>
      <c r="J3724" s="113"/>
      <c r="K3724" s="90"/>
      <c r="L3724" s="73"/>
      <c r="M3724" s="69" t="str">
        <f>IF(C3724&lt;&gt;"",DailyLog!$S$3,"")</f>
        <v/>
      </c>
      <c r="N3724" s="56" t="str">
        <f t="shared" si="175"/>
        <v/>
      </c>
      <c r="O3724" s="53" t="str">
        <f>IF($B3724&lt;&gt;"",IF(ISNUMBER(_xlfn.XMATCH($B3724,Language!$A$6:$E$6)),0,IF(ISNUMBER(_xlfn.XMATCH($B3724,Language!$A$29:$E$29)),'Lista de Prestatarios'!$B$3,VLOOKUP(B3724,'Lista de Prestatarios'!$A$2:$B$500,2,FALSE))),"")</f>
        <v/>
      </c>
      <c r="P3724" s="58" t="str">
        <f>IF(B3724&lt;&gt;"",IF(OR(D3724&gt;0,G3724&gt;0),COUNTIF($B$2:B3724,B3724),COUNTIFS($B$2:B3724,B3724,$E$2:E3724,"&gt;0")),"")</f>
        <v/>
      </c>
    </row>
    <row r="3725" spans="1:16" x14ac:dyDescent="0.35">
      <c r="A3725" s="51" t="str">
        <f t="shared" si="174"/>
        <v/>
      </c>
      <c r="B3725" s="99"/>
      <c r="C3725" s="4"/>
      <c r="D3725" s="14"/>
      <c r="E3725" s="14"/>
      <c r="F3725" s="14"/>
      <c r="G3725" s="82"/>
      <c r="H3725" s="107" t="str">
        <f>IF(B3725&lt;&gt;"",IF(OR(O3725=0,O3725=999),"",SUMIFS($E$2:E3725,$A$2:A3725,A3725)-SUMIFS($F$2:F3725,$A$2:A3725,A3725)),"")</f>
        <v/>
      </c>
      <c r="I3725" s="109" t="str">
        <f t="shared" si="176"/>
        <v/>
      </c>
      <c r="J3725" s="113"/>
      <c r="K3725" s="90"/>
      <c r="L3725" s="73"/>
      <c r="M3725" s="69" t="str">
        <f>IF(C3725&lt;&gt;"",DailyLog!$S$3,"")</f>
        <v/>
      </c>
      <c r="N3725" s="56" t="str">
        <f t="shared" si="175"/>
        <v/>
      </c>
      <c r="O3725" s="53" t="str">
        <f>IF($B3725&lt;&gt;"",IF(ISNUMBER(_xlfn.XMATCH($B3725,Language!$A$6:$E$6)),0,IF(ISNUMBER(_xlfn.XMATCH($B3725,Language!$A$29:$E$29)),'Lista de Prestatarios'!$B$3,VLOOKUP(B3725,'Lista de Prestatarios'!$A$2:$B$500,2,FALSE))),"")</f>
        <v/>
      </c>
      <c r="P3725" s="58" t="str">
        <f>IF(B3725&lt;&gt;"",IF(OR(D3725&gt;0,G3725&gt;0),COUNTIF($B$2:B3725,B3725),COUNTIFS($B$2:B3725,B3725,$E$2:E3725,"&gt;0")),"")</f>
        <v/>
      </c>
    </row>
    <row r="3726" spans="1:16" x14ac:dyDescent="0.35">
      <c r="A3726" s="51" t="str">
        <f t="shared" si="174"/>
        <v/>
      </c>
      <c r="B3726" s="99"/>
      <c r="C3726" s="4"/>
      <c r="D3726" s="14"/>
      <c r="E3726" s="14"/>
      <c r="F3726" s="14"/>
      <c r="G3726" s="82"/>
      <c r="H3726" s="107" t="str">
        <f>IF(B3726&lt;&gt;"",IF(OR(O3726=0,O3726=999),"",SUMIFS($E$2:E3726,$A$2:A3726,A3726)-SUMIFS($F$2:F3726,$A$2:A3726,A3726)),"")</f>
        <v/>
      </c>
      <c r="I3726" s="109" t="str">
        <f t="shared" si="176"/>
        <v/>
      </c>
      <c r="J3726" s="113"/>
      <c r="K3726" s="90"/>
      <c r="L3726" s="73"/>
      <c r="M3726" s="69" t="str">
        <f>IF(C3726&lt;&gt;"",DailyLog!$S$3,"")</f>
        <v/>
      </c>
      <c r="N3726" s="56" t="str">
        <f t="shared" si="175"/>
        <v/>
      </c>
      <c r="O3726" s="53" t="str">
        <f>IF($B3726&lt;&gt;"",IF(ISNUMBER(_xlfn.XMATCH($B3726,Language!$A$6:$E$6)),0,IF(ISNUMBER(_xlfn.XMATCH($B3726,Language!$A$29:$E$29)),'Lista de Prestatarios'!$B$3,VLOOKUP(B3726,'Lista de Prestatarios'!$A$2:$B$500,2,FALSE))),"")</f>
        <v/>
      </c>
      <c r="P3726" s="58" t="str">
        <f>IF(B3726&lt;&gt;"",IF(OR(D3726&gt;0,G3726&gt;0),COUNTIF($B$2:B3726,B3726),COUNTIFS($B$2:B3726,B3726,$E$2:E3726,"&gt;0")),"")</f>
        <v/>
      </c>
    </row>
    <row r="3727" spans="1:16" x14ac:dyDescent="0.35">
      <c r="A3727" s="51" t="str">
        <f t="shared" si="174"/>
        <v/>
      </c>
      <c r="B3727" s="99"/>
      <c r="C3727" s="4"/>
      <c r="D3727" s="14"/>
      <c r="E3727" s="14"/>
      <c r="F3727" s="14"/>
      <c r="G3727" s="82"/>
      <c r="H3727" s="107" t="str">
        <f>IF(B3727&lt;&gt;"",IF(OR(O3727=0,O3727=999),"",SUMIFS($E$2:E3727,$A$2:A3727,A3727)-SUMIFS($F$2:F3727,$A$2:A3727,A3727)),"")</f>
        <v/>
      </c>
      <c r="I3727" s="109" t="str">
        <f t="shared" si="176"/>
        <v/>
      </c>
      <c r="J3727" s="113"/>
      <c r="K3727" s="90"/>
      <c r="L3727" s="73"/>
      <c r="M3727" s="69" t="str">
        <f>IF(C3727&lt;&gt;"",DailyLog!$S$3,"")</f>
        <v/>
      </c>
      <c r="N3727" s="56" t="str">
        <f t="shared" si="175"/>
        <v/>
      </c>
      <c r="O3727" s="53" t="str">
        <f>IF($B3727&lt;&gt;"",IF(ISNUMBER(_xlfn.XMATCH($B3727,Language!$A$6:$E$6)),0,IF(ISNUMBER(_xlfn.XMATCH($B3727,Language!$A$29:$E$29)),'Lista de Prestatarios'!$B$3,VLOOKUP(B3727,'Lista de Prestatarios'!$A$2:$B$500,2,FALSE))),"")</f>
        <v/>
      </c>
      <c r="P3727" s="58" t="str">
        <f>IF(B3727&lt;&gt;"",IF(OR(D3727&gt;0,G3727&gt;0),COUNTIF($B$2:B3727,B3727),COUNTIFS($B$2:B3727,B3727,$E$2:E3727,"&gt;0")),"")</f>
        <v/>
      </c>
    </row>
    <row r="3728" spans="1:16" x14ac:dyDescent="0.35">
      <c r="A3728" s="51" t="str">
        <f t="shared" si="174"/>
        <v/>
      </c>
      <c r="B3728" s="99"/>
      <c r="C3728" s="4"/>
      <c r="D3728" s="14"/>
      <c r="E3728" s="14"/>
      <c r="F3728" s="14"/>
      <c r="G3728" s="82"/>
      <c r="H3728" s="107" t="str">
        <f>IF(B3728&lt;&gt;"",IF(OR(O3728=0,O3728=999),"",SUMIFS($E$2:E3728,$A$2:A3728,A3728)-SUMIFS($F$2:F3728,$A$2:A3728,A3728)),"")</f>
        <v/>
      </c>
      <c r="I3728" s="109" t="str">
        <f t="shared" si="176"/>
        <v/>
      </c>
      <c r="J3728" s="113"/>
      <c r="K3728" s="90"/>
      <c r="L3728" s="73"/>
      <c r="M3728" s="69" t="str">
        <f>IF(C3728&lt;&gt;"",DailyLog!$S$3,"")</f>
        <v/>
      </c>
      <c r="N3728" s="56" t="str">
        <f t="shared" si="175"/>
        <v/>
      </c>
      <c r="O3728" s="53" t="str">
        <f>IF($B3728&lt;&gt;"",IF(ISNUMBER(_xlfn.XMATCH($B3728,Language!$A$6:$E$6)),0,IF(ISNUMBER(_xlfn.XMATCH($B3728,Language!$A$29:$E$29)),'Lista de Prestatarios'!$B$3,VLOOKUP(B3728,'Lista de Prestatarios'!$A$2:$B$500,2,FALSE))),"")</f>
        <v/>
      </c>
      <c r="P3728" s="58" t="str">
        <f>IF(B3728&lt;&gt;"",IF(OR(D3728&gt;0,G3728&gt;0),COUNTIF($B$2:B3728,B3728),COUNTIFS($B$2:B3728,B3728,$E$2:E3728,"&gt;0")),"")</f>
        <v/>
      </c>
    </row>
    <row r="3729" spans="1:16" x14ac:dyDescent="0.35">
      <c r="A3729" s="51" t="str">
        <f t="shared" si="174"/>
        <v/>
      </c>
      <c r="B3729" s="99"/>
      <c r="C3729" s="4"/>
      <c r="D3729" s="14"/>
      <c r="E3729" s="14"/>
      <c r="F3729" s="14"/>
      <c r="G3729" s="82"/>
      <c r="H3729" s="107" t="str">
        <f>IF(B3729&lt;&gt;"",IF(OR(O3729=0,O3729=999),"",SUMIFS($E$2:E3729,$A$2:A3729,A3729)-SUMIFS($F$2:F3729,$A$2:A3729,A3729)),"")</f>
        <v/>
      </c>
      <c r="I3729" s="109" t="str">
        <f t="shared" si="176"/>
        <v/>
      </c>
      <c r="J3729" s="113"/>
      <c r="K3729" s="90"/>
      <c r="L3729" s="73"/>
      <c r="M3729" s="69" t="str">
        <f>IF(C3729&lt;&gt;"",DailyLog!$S$3,"")</f>
        <v/>
      </c>
      <c r="N3729" s="56" t="str">
        <f t="shared" si="175"/>
        <v/>
      </c>
      <c r="O3729" s="53" t="str">
        <f>IF($B3729&lt;&gt;"",IF(ISNUMBER(_xlfn.XMATCH($B3729,Language!$A$6:$E$6)),0,IF(ISNUMBER(_xlfn.XMATCH($B3729,Language!$A$29:$E$29)),'Lista de Prestatarios'!$B$3,VLOOKUP(B3729,'Lista de Prestatarios'!$A$2:$B$500,2,FALSE))),"")</f>
        <v/>
      </c>
      <c r="P3729" s="58" t="str">
        <f>IF(B3729&lt;&gt;"",IF(OR(D3729&gt;0,G3729&gt;0),COUNTIF($B$2:B3729,B3729),COUNTIFS($B$2:B3729,B3729,$E$2:E3729,"&gt;0")),"")</f>
        <v/>
      </c>
    </row>
    <row r="3730" spans="1:16" x14ac:dyDescent="0.35">
      <c r="A3730" s="51" t="str">
        <f t="shared" si="174"/>
        <v/>
      </c>
      <c r="B3730" s="99"/>
      <c r="C3730" s="4"/>
      <c r="D3730" s="14"/>
      <c r="E3730" s="14"/>
      <c r="F3730" s="14"/>
      <c r="G3730" s="82"/>
      <c r="H3730" s="107" t="str">
        <f>IF(B3730&lt;&gt;"",IF(OR(O3730=0,O3730=999),"",SUMIFS($E$2:E3730,$A$2:A3730,A3730)-SUMIFS($F$2:F3730,$A$2:A3730,A3730)),"")</f>
        <v/>
      </c>
      <c r="I3730" s="109" t="str">
        <f t="shared" si="176"/>
        <v/>
      </c>
      <c r="J3730" s="113"/>
      <c r="K3730" s="90"/>
      <c r="L3730" s="73"/>
      <c r="M3730" s="69" t="str">
        <f>IF(C3730&lt;&gt;"",DailyLog!$S$3,"")</f>
        <v/>
      </c>
      <c r="N3730" s="56" t="str">
        <f t="shared" si="175"/>
        <v/>
      </c>
      <c r="O3730" s="53" t="str">
        <f>IF($B3730&lt;&gt;"",IF(ISNUMBER(_xlfn.XMATCH($B3730,Language!$A$6:$E$6)),0,IF(ISNUMBER(_xlfn.XMATCH($B3730,Language!$A$29:$E$29)),'Lista de Prestatarios'!$B$3,VLOOKUP(B3730,'Lista de Prestatarios'!$A$2:$B$500,2,FALSE))),"")</f>
        <v/>
      </c>
      <c r="P3730" s="58" t="str">
        <f>IF(B3730&lt;&gt;"",IF(OR(D3730&gt;0,G3730&gt;0),COUNTIF($B$2:B3730,B3730),COUNTIFS($B$2:B3730,B3730,$E$2:E3730,"&gt;0")),"")</f>
        <v/>
      </c>
    </row>
    <row r="3731" spans="1:16" x14ac:dyDescent="0.35">
      <c r="A3731" s="51" t="str">
        <f t="shared" si="174"/>
        <v/>
      </c>
      <c r="B3731" s="99"/>
      <c r="C3731" s="4"/>
      <c r="D3731" s="14"/>
      <c r="E3731" s="14"/>
      <c r="F3731" s="14"/>
      <c r="G3731" s="82"/>
      <c r="H3731" s="107" t="str">
        <f>IF(B3731&lt;&gt;"",IF(OR(O3731=0,O3731=999),"",SUMIFS($E$2:E3731,$A$2:A3731,A3731)-SUMIFS($F$2:F3731,$A$2:A3731,A3731)),"")</f>
        <v/>
      </c>
      <c r="I3731" s="109" t="str">
        <f t="shared" si="176"/>
        <v/>
      </c>
      <c r="J3731" s="113"/>
      <c r="K3731" s="90"/>
      <c r="L3731" s="73"/>
      <c r="M3731" s="69" t="str">
        <f>IF(C3731&lt;&gt;"",DailyLog!$S$3,"")</f>
        <v/>
      </c>
      <c r="N3731" s="56" t="str">
        <f t="shared" si="175"/>
        <v/>
      </c>
      <c r="O3731" s="53" t="str">
        <f>IF($B3731&lt;&gt;"",IF(ISNUMBER(_xlfn.XMATCH($B3731,Language!$A$6:$E$6)),0,IF(ISNUMBER(_xlfn.XMATCH($B3731,Language!$A$29:$E$29)),'Lista de Prestatarios'!$B$3,VLOOKUP(B3731,'Lista de Prestatarios'!$A$2:$B$500,2,FALSE))),"")</f>
        <v/>
      </c>
      <c r="P3731" s="58" t="str">
        <f>IF(B3731&lt;&gt;"",IF(OR(D3731&gt;0,G3731&gt;0),COUNTIF($B$2:B3731,B3731),COUNTIFS($B$2:B3731,B3731,$E$2:E3731,"&gt;0")),"")</f>
        <v/>
      </c>
    </row>
    <row r="3732" spans="1:16" x14ac:dyDescent="0.35">
      <c r="A3732" s="51" t="str">
        <f t="shared" si="174"/>
        <v/>
      </c>
      <c r="B3732" s="99"/>
      <c r="C3732" s="4"/>
      <c r="D3732" s="14"/>
      <c r="E3732" s="14"/>
      <c r="F3732" s="14"/>
      <c r="G3732" s="82"/>
      <c r="H3732" s="107" t="str">
        <f>IF(B3732&lt;&gt;"",IF(OR(O3732=0,O3732=999),"",SUMIFS($E$2:E3732,$A$2:A3732,A3732)-SUMIFS($F$2:F3732,$A$2:A3732,A3732)),"")</f>
        <v/>
      </c>
      <c r="I3732" s="109" t="str">
        <f t="shared" si="176"/>
        <v/>
      </c>
      <c r="J3732" s="113"/>
      <c r="K3732" s="90"/>
      <c r="L3732" s="73"/>
      <c r="M3732" s="69" t="str">
        <f>IF(C3732&lt;&gt;"",DailyLog!$S$3,"")</f>
        <v/>
      </c>
      <c r="N3732" s="56" t="str">
        <f t="shared" si="175"/>
        <v/>
      </c>
      <c r="O3732" s="53" t="str">
        <f>IF($B3732&lt;&gt;"",IF(ISNUMBER(_xlfn.XMATCH($B3732,Language!$A$6:$E$6)),0,IF(ISNUMBER(_xlfn.XMATCH($B3732,Language!$A$29:$E$29)),'Lista de Prestatarios'!$B$3,VLOOKUP(B3732,'Lista de Prestatarios'!$A$2:$B$500,2,FALSE))),"")</f>
        <v/>
      </c>
      <c r="P3732" s="58" t="str">
        <f>IF(B3732&lt;&gt;"",IF(OR(D3732&gt;0,G3732&gt;0),COUNTIF($B$2:B3732,B3732),COUNTIFS($B$2:B3732,B3732,$E$2:E3732,"&gt;0")),"")</f>
        <v/>
      </c>
    </row>
    <row r="3733" spans="1:16" x14ac:dyDescent="0.35">
      <c r="A3733" s="51" t="str">
        <f t="shared" si="174"/>
        <v/>
      </c>
      <c r="B3733" s="99"/>
      <c r="C3733" s="4"/>
      <c r="D3733" s="14"/>
      <c r="E3733" s="14"/>
      <c r="F3733" s="14"/>
      <c r="G3733" s="82"/>
      <c r="H3733" s="107" t="str">
        <f>IF(B3733&lt;&gt;"",IF(OR(O3733=0,O3733=999),"",SUMIFS($E$2:E3733,$A$2:A3733,A3733)-SUMIFS($F$2:F3733,$A$2:A3733,A3733)),"")</f>
        <v/>
      </c>
      <c r="I3733" s="109" t="str">
        <f t="shared" si="176"/>
        <v/>
      </c>
      <c r="J3733" s="113"/>
      <c r="K3733" s="90"/>
      <c r="L3733" s="73"/>
      <c r="M3733" s="69" t="str">
        <f>IF(C3733&lt;&gt;"",DailyLog!$S$3,"")</f>
        <v/>
      </c>
      <c r="N3733" s="56" t="str">
        <f t="shared" si="175"/>
        <v/>
      </c>
      <c r="O3733" s="53" t="str">
        <f>IF($B3733&lt;&gt;"",IF(ISNUMBER(_xlfn.XMATCH($B3733,Language!$A$6:$E$6)),0,IF(ISNUMBER(_xlfn.XMATCH($B3733,Language!$A$29:$E$29)),'Lista de Prestatarios'!$B$3,VLOOKUP(B3733,'Lista de Prestatarios'!$A$2:$B$500,2,FALSE))),"")</f>
        <v/>
      </c>
      <c r="P3733" s="58" t="str">
        <f>IF(B3733&lt;&gt;"",IF(OR(D3733&gt;0,G3733&gt;0),COUNTIF($B$2:B3733,B3733),COUNTIFS($B$2:B3733,B3733,$E$2:E3733,"&gt;0")),"")</f>
        <v/>
      </c>
    </row>
    <row r="3734" spans="1:16" x14ac:dyDescent="0.35">
      <c r="A3734" s="51" t="str">
        <f t="shared" si="174"/>
        <v/>
      </c>
      <c r="B3734" s="99"/>
      <c r="C3734" s="4"/>
      <c r="D3734" s="14"/>
      <c r="E3734" s="14"/>
      <c r="F3734" s="14"/>
      <c r="G3734" s="82"/>
      <c r="H3734" s="107" t="str">
        <f>IF(B3734&lt;&gt;"",IF(OR(O3734=0,O3734=999),"",SUMIFS($E$2:E3734,$A$2:A3734,A3734)-SUMIFS($F$2:F3734,$A$2:A3734,A3734)),"")</f>
        <v/>
      </c>
      <c r="I3734" s="109" t="str">
        <f t="shared" si="176"/>
        <v/>
      </c>
      <c r="J3734" s="113"/>
      <c r="K3734" s="90"/>
      <c r="L3734" s="73"/>
      <c r="M3734" s="69" t="str">
        <f>IF(C3734&lt;&gt;"",DailyLog!$S$3,"")</f>
        <v/>
      </c>
      <c r="N3734" s="56" t="str">
        <f t="shared" si="175"/>
        <v/>
      </c>
      <c r="O3734" s="53" t="str">
        <f>IF($B3734&lt;&gt;"",IF(ISNUMBER(_xlfn.XMATCH($B3734,Language!$A$6:$E$6)),0,IF(ISNUMBER(_xlfn.XMATCH($B3734,Language!$A$29:$E$29)),'Lista de Prestatarios'!$B$3,VLOOKUP(B3734,'Lista de Prestatarios'!$A$2:$B$500,2,FALSE))),"")</f>
        <v/>
      </c>
      <c r="P3734" s="58" t="str">
        <f>IF(B3734&lt;&gt;"",IF(OR(D3734&gt;0,G3734&gt;0),COUNTIF($B$2:B3734,B3734),COUNTIFS($B$2:B3734,B3734,$E$2:E3734,"&gt;0")),"")</f>
        <v/>
      </c>
    </row>
    <row r="3735" spans="1:16" x14ac:dyDescent="0.35">
      <c r="A3735" s="51" t="str">
        <f t="shared" si="174"/>
        <v/>
      </c>
      <c r="B3735" s="99"/>
      <c r="C3735" s="4"/>
      <c r="D3735" s="14"/>
      <c r="E3735" s="14"/>
      <c r="F3735" s="14"/>
      <c r="G3735" s="82"/>
      <c r="H3735" s="107" t="str">
        <f>IF(B3735&lt;&gt;"",IF(OR(O3735=0,O3735=999),"",SUMIFS($E$2:E3735,$A$2:A3735,A3735)-SUMIFS($F$2:F3735,$A$2:A3735,A3735)),"")</f>
        <v/>
      </c>
      <c r="I3735" s="109" t="str">
        <f t="shared" si="176"/>
        <v/>
      </c>
      <c r="J3735" s="113"/>
      <c r="K3735" s="90"/>
      <c r="L3735" s="73"/>
      <c r="M3735" s="69" t="str">
        <f>IF(C3735&lt;&gt;"",DailyLog!$S$3,"")</f>
        <v/>
      </c>
      <c r="N3735" s="56" t="str">
        <f t="shared" si="175"/>
        <v/>
      </c>
      <c r="O3735" s="53" t="str">
        <f>IF($B3735&lt;&gt;"",IF(ISNUMBER(_xlfn.XMATCH($B3735,Language!$A$6:$E$6)),0,IF(ISNUMBER(_xlfn.XMATCH($B3735,Language!$A$29:$E$29)),'Lista de Prestatarios'!$B$3,VLOOKUP(B3735,'Lista de Prestatarios'!$A$2:$B$500,2,FALSE))),"")</f>
        <v/>
      </c>
      <c r="P3735" s="58" t="str">
        <f>IF(B3735&lt;&gt;"",IF(OR(D3735&gt;0,G3735&gt;0),COUNTIF($B$2:B3735,B3735),COUNTIFS($B$2:B3735,B3735,$E$2:E3735,"&gt;0")),"")</f>
        <v/>
      </c>
    </row>
    <row r="3736" spans="1:16" x14ac:dyDescent="0.35">
      <c r="A3736" s="51" t="str">
        <f t="shared" si="174"/>
        <v/>
      </c>
      <c r="B3736" s="99"/>
      <c r="C3736" s="4"/>
      <c r="D3736" s="14"/>
      <c r="E3736" s="14"/>
      <c r="F3736" s="14"/>
      <c r="G3736" s="82"/>
      <c r="H3736" s="107" t="str">
        <f>IF(B3736&lt;&gt;"",IF(OR(O3736=0,O3736=999),"",SUMIFS($E$2:E3736,$A$2:A3736,A3736)-SUMIFS($F$2:F3736,$A$2:A3736,A3736)),"")</f>
        <v/>
      </c>
      <c r="I3736" s="109" t="str">
        <f t="shared" si="176"/>
        <v/>
      </c>
      <c r="J3736" s="113"/>
      <c r="K3736" s="90"/>
      <c r="L3736" s="73"/>
      <c r="M3736" s="69" t="str">
        <f>IF(C3736&lt;&gt;"",DailyLog!$S$3,"")</f>
        <v/>
      </c>
      <c r="N3736" s="56" t="str">
        <f t="shared" si="175"/>
        <v/>
      </c>
      <c r="O3736" s="53" t="str">
        <f>IF($B3736&lt;&gt;"",IF(ISNUMBER(_xlfn.XMATCH($B3736,Language!$A$6:$E$6)),0,IF(ISNUMBER(_xlfn.XMATCH($B3736,Language!$A$29:$E$29)),'Lista de Prestatarios'!$B$3,VLOOKUP(B3736,'Lista de Prestatarios'!$A$2:$B$500,2,FALSE))),"")</f>
        <v/>
      </c>
      <c r="P3736" s="58" t="str">
        <f>IF(B3736&lt;&gt;"",IF(OR(D3736&gt;0,G3736&gt;0),COUNTIF($B$2:B3736,B3736),COUNTIFS($B$2:B3736,B3736,$E$2:E3736,"&gt;0")),"")</f>
        <v/>
      </c>
    </row>
    <row r="3737" spans="1:16" x14ac:dyDescent="0.35">
      <c r="A3737" s="51" t="str">
        <f t="shared" si="174"/>
        <v/>
      </c>
      <c r="B3737" s="99"/>
      <c r="C3737" s="4"/>
      <c r="D3737" s="14"/>
      <c r="E3737" s="14"/>
      <c r="F3737" s="14"/>
      <c r="G3737" s="82"/>
      <c r="H3737" s="107" t="str">
        <f>IF(B3737&lt;&gt;"",IF(OR(O3737=0,O3737=999),"",SUMIFS($E$2:E3737,$A$2:A3737,A3737)-SUMIFS($F$2:F3737,$A$2:A3737,A3737)),"")</f>
        <v/>
      </c>
      <c r="I3737" s="109" t="str">
        <f t="shared" si="176"/>
        <v/>
      </c>
      <c r="J3737" s="113"/>
      <c r="K3737" s="90"/>
      <c r="L3737" s="73"/>
      <c r="M3737" s="69" t="str">
        <f>IF(C3737&lt;&gt;"",DailyLog!$S$3,"")</f>
        <v/>
      </c>
      <c r="N3737" s="56" t="str">
        <f t="shared" si="175"/>
        <v/>
      </c>
      <c r="O3737" s="53" t="str">
        <f>IF($B3737&lt;&gt;"",IF(ISNUMBER(_xlfn.XMATCH($B3737,Language!$A$6:$E$6)),0,IF(ISNUMBER(_xlfn.XMATCH($B3737,Language!$A$29:$E$29)),'Lista de Prestatarios'!$B$3,VLOOKUP(B3737,'Lista de Prestatarios'!$A$2:$B$500,2,FALSE))),"")</f>
        <v/>
      </c>
      <c r="P3737" s="58" t="str">
        <f>IF(B3737&lt;&gt;"",IF(OR(D3737&gt;0,G3737&gt;0),COUNTIF($B$2:B3737,B3737),COUNTIFS($B$2:B3737,B3737,$E$2:E3737,"&gt;0")),"")</f>
        <v/>
      </c>
    </row>
    <row r="3738" spans="1:16" x14ac:dyDescent="0.35">
      <c r="A3738" s="51" t="str">
        <f t="shared" si="174"/>
        <v/>
      </c>
      <c r="B3738" s="99"/>
      <c r="C3738" s="4"/>
      <c r="D3738" s="14"/>
      <c r="E3738" s="14"/>
      <c r="F3738" s="14"/>
      <c r="G3738" s="82"/>
      <c r="H3738" s="107" t="str">
        <f>IF(B3738&lt;&gt;"",IF(OR(O3738=0,O3738=999),"",SUMIFS($E$2:E3738,$A$2:A3738,A3738)-SUMIFS($F$2:F3738,$A$2:A3738,A3738)),"")</f>
        <v/>
      </c>
      <c r="I3738" s="109" t="str">
        <f t="shared" si="176"/>
        <v/>
      </c>
      <c r="J3738" s="113"/>
      <c r="K3738" s="90"/>
      <c r="L3738" s="73"/>
      <c r="M3738" s="69" t="str">
        <f>IF(C3738&lt;&gt;"",DailyLog!$S$3,"")</f>
        <v/>
      </c>
      <c r="N3738" s="56" t="str">
        <f t="shared" si="175"/>
        <v/>
      </c>
      <c r="O3738" s="53" t="str">
        <f>IF($B3738&lt;&gt;"",IF(ISNUMBER(_xlfn.XMATCH($B3738,Language!$A$6:$E$6)),0,IF(ISNUMBER(_xlfn.XMATCH($B3738,Language!$A$29:$E$29)),'Lista de Prestatarios'!$B$3,VLOOKUP(B3738,'Lista de Prestatarios'!$A$2:$B$500,2,FALSE))),"")</f>
        <v/>
      </c>
      <c r="P3738" s="58" t="str">
        <f>IF(B3738&lt;&gt;"",IF(OR(D3738&gt;0,G3738&gt;0),COUNTIF($B$2:B3738,B3738),COUNTIFS($B$2:B3738,B3738,$E$2:E3738,"&gt;0")),"")</f>
        <v/>
      </c>
    </row>
    <row r="3739" spans="1:16" x14ac:dyDescent="0.35">
      <c r="A3739" s="51" t="str">
        <f t="shared" si="174"/>
        <v/>
      </c>
      <c r="B3739" s="99"/>
      <c r="C3739" s="4"/>
      <c r="D3739" s="14"/>
      <c r="E3739" s="14"/>
      <c r="F3739" s="14"/>
      <c r="G3739" s="82"/>
      <c r="H3739" s="107" t="str">
        <f>IF(B3739&lt;&gt;"",IF(OR(O3739=0,O3739=999),"",SUMIFS($E$2:E3739,$A$2:A3739,A3739)-SUMIFS($F$2:F3739,$A$2:A3739,A3739)),"")</f>
        <v/>
      </c>
      <c r="I3739" s="109" t="str">
        <f t="shared" si="176"/>
        <v/>
      </c>
      <c r="J3739" s="113"/>
      <c r="K3739" s="90"/>
      <c r="L3739" s="73"/>
      <c r="M3739" s="69" t="str">
        <f>IF(C3739&lt;&gt;"",DailyLog!$S$3,"")</f>
        <v/>
      </c>
      <c r="N3739" s="56" t="str">
        <f t="shared" si="175"/>
        <v/>
      </c>
      <c r="O3739" s="53" t="str">
        <f>IF($B3739&lt;&gt;"",IF(ISNUMBER(_xlfn.XMATCH($B3739,Language!$A$6:$E$6)),0,IF(ISNUMBER(_xlfn.XMATCH($B3739,Language!$A$29:$E$29)),'Lista de Prestatarios'!$B$3,VLOOKUP(B3739,'Lista de Prestatarios'!$A$2:$B$500,2,FALSE))),"")</f>
        <v/>
      </c>
      <c r="P3739" s="58" t="str">
        <f>IF(B3739&lt;&gt;"",IF(OR(D3739&gt;0,G3739&gt;0),COUNTIF($B$2:B3739,B3739),COUNTIFS($B$2:B3739,B3739,$E$2:E3739,"&gt;0")),"")</f>
        <v/>
      </c>
    </row>
    <row r="3740" spans="1:16" x14ac:dyDescent="0.35">
      <c r="A3740" s="51" t="str">
        <f t="shared" si="174"/>
        <v/>
      </c>
      <c r="B3740" s="99"/>
      <c r="C3740" s="4"/>
      <c r="D3740" s="14"/>
      <c r="E3740" s="14"/>
      <c r="F3740" s="14"/>
      <c r="G3740" s="82"/>
      <c r="H3740" s="107" t="str">
        <f>IF(B3740&lt;&gt;"",IF(OR(O3740=0,O3740=999),"",SUMIFS($E$2:E3740,$A$2:A3740,A3740)-SUMIFS($F$2:F3740,$A$2:A3740,A3740)),"")</f>
        <v/>
      </c>
      <c r="I3740" s="109" t="str">
        <f t="shared" si="176"/>
        <v/>
      </c>
      <c r="J3740" s="113"/>
      <c r="K3740" s="90"/>
      <c r="L3740" s="73"/>
      <c r="M3740" s="69" t="str">
        <f>IF(C3740&lt;&gt;"",DailyLog!$S$3,"")</f>
        <v/>
      </c>
      <c r="N3740" s="56" t="str">
        <f t="shared" si="175"/>
        <v/>
      </c>
      <c r="O3740" s="53" t="str">
        <f>IF($B3740&lt;&gt;"",IF(ISNUMBER(_xlfn.XMATCH($B3740,Language!$A$6:$E$6)),0,IF(ISNUMBER(_xlfn.XMATCH($B3740,Language!$A$29:$E$29)),'Lista de Prestatarios'!$B$3,VLOOKUP(B3740,'Lista de Prestatarios'!$A$2:$B$500,2,FALSE))),"")</f>
        <v/>
      </c>
      <c r="P3740" s="58" t="str">
        <f>IF(B3740&lt;&gt;"",IF(OR(D3740&gt;0,G3740&gt;0),COUNTIF($B$2:B3740,B3740),COUNTIFS($B$2:B3740,B3740,$E$2:E3740,"&gt;0")),"")</f>
        <v/>
      </c>
    </row>
    <row r="3741" spans="1:16" x14ac:dyDescent="0.35">
      <c r="A3741" s="51" t="str">
        <f t="shared" si="174"/>
        <v/>
      </c>
      <c r="B3741" s="99"/>
      <c r="C3741" s="4"/>
      <c r="D3741" s="14"/>
      <c r="E3741" s="14"/>
      <c r="F3741" s="14"/>
      <c r="G3741" s="82"/>
      <c r="H3741" s="107" t="str">
        <f>IF(B3741&lt;&gt;"",IF(OR(O3741=0,O3741=999),"",SUMIFS($E$2:E3741,$A$2:A3741,A3741)-SUMIFS($F$2:F3741,$A$2:A3741,A3741)),"")</f>
        <v/>
      </c>
      <c r="I3741" s="109" t="str">
        <f t="shared" si="176"/>
        <v/>
      </c>
      <c r="J3741" s="113"/>
      <c r="K3741" s="90"/>
      <c r="L3741" s="73"/>
      <c r="M3741" s="69" t="str">
        <f>IF(C3741&lt;&gt;"",DailyLog!$S$3,"")</f>
        <v/>
      </c>
      <c r="N3741" s="56" t="str">
        <f t="shared" si="175"/>
        <v/>
      </c>
      <c r="O3741" s="53" t="str">
        <f>IF($B3741&lt;&gt;"",IF(ISNUMBER(_xlfn.XMATCH($B3741,Language!$A$6:$E$6)),0,IF(ISNUMBER(_xlfn.XMATCH($B3741,Language!$A$29:$E$29)),'Lista de Prestatarios'!$B$3,VLOOKUP(B3741,'Lista de Prestatarios'!$A$2:$B$500,2,FALSE))),"")</f>
        <v/>
      </c>
      <c r="P3741" s="58" t="str">
        <f>IF(B3741&lt;&gt;"",IF(OR(D3741&gt;0,G3741&gt;0),COUNTIF($B$2:B3741,B3741),COUNTIFS($B$2:B3741,B3741,$E$2:E3741,"&gt;0")),"")</f>
        <v/>
      </c>
    </row>
    <row r="3742" spans="1:16" x14ac:dyDescent="0.35">
      <c r="A3742" s="51" t="str">
        <f t="shared" si="174"/>
        <v/>
      </c>
      <c r="B3742" s="99"/>
      <c r="C3742" s="4"/>
      <c r="D3742" s="14"/>
      <c r="E3742" s="14"/>
      <c r="F3742" s="14"/>
      <c r="G3742" s="82"/>
      <c r="H3742" s="107" t="str">
        <f>IF(B3742&lt;&gt;"",IF(OR(O3742=0,O3742=999),"",SUMIFS($E$2:E3742,$A$2:A3742,A3742)-SUMIFS($F$2:F3742,$A$2:A3742,A3742)),"")</f>
        <v/>
      </c>
      <c r="I3742" s="109" t="str">
        <f t="shared" si="176"/>
        <v/>
      </c>
      <c r="J3742" s="113"/>
      <c r="K3742" s="90"/>
      <c r="L3742" s="73"/>
      <c r="M3742" s="69" t="str">
        <f>IF(C3742&lt;&gt;"",DailyLog!$S$3,"")</f>
        <v/>
      </c>
      <c r="N3742" s="56" t="str">
        <f t="shared" si="175"/>
        <v/>
      </c>
      <c r="O3742" s="53" t="str">
        <f>IF($B3742&lt;&gt;"",IF(ISNUMBER(_xlfn.XMATCH($B3742,Language!$A$6:$E$6)),0,IF(ISNUMBER(_xlfn.XMATCH($B3742,Language!$A$29:$E$29)),'Lista de Prestatarios'!$B$3,VLOOKUP(B3742,'Lista de Prestatarios'!$A$2:$B$500,2,FALSE))),"")</f>
        <v/>
      </c>
      <c r="P3742" s="58" t="str">
        <f>IF(B3742&lt;&gt;"",IF(OR(D3742&gt;0,G3742&gt;0),COUNTIF($B$2:B3742,B3742),COUNTIFS($B$2:B3742,B3742,$E$2:E3742,"&gt;0")),"")</f>
        <v/>
      </c>
    </row>
    <row r="3743" spans="1:16" x14ac:dyDescent="0.35">
      <c r="A3743" s="51" t="str">
        <f t="shared" si="174"/>
        <v/>
      </c>
      <c r="B3743" s="99"/>
      <c r="C3743" s="4"/>
      <c r="D3743" s="14"/>
      <c r="E3743" s="14"/>
      <c r="F3743" s="14"/>
      <c r="G3743" s="82"/>
      <c r="H3743" s="107" t="str">
        <f>IF(B3743&lt;&gt;"",IF(OR(O3743=0,O3743=999),"",SUMIFS($E$2:E3743,$A$2:A3743,A3743)-SUMIFS($F$2:F3743,$A$2:A3743,A3743)),"")</f>
        <v/>
      </c>
      <c r="I3743" s="109" t="str">
        <f t="shared" si="176"/>
        <v/>
      </c>
      <c r="J3743" s="113"/>
      <c r="K3743" s="90"/>
      <c r="L3743" s="73"/>
      <c r="M3743" s="69" t="str">
        <f>IF(C3743&lt;&gt;"",DailyLog!$S$3,"")</f>
        <v/>
      </c>
      <c r="N3743" s="56" t="str">
        <f t="shared" si="175"/>
        <v/>
      </c>
      <c r="O3743" s="53" t="str">
        <f>IF($B3743&lt;&gt;"",IF(ISNUMBER(_xlfn.XMATCH($B3743,Language!$A$6:$E$6)),0,IF(ISNUMBER(_xlfn.XMATCH($B3743,Language!$A$29:$E$29)),'Lista de Prestatarios'!$B$3,VLOOKUP(B3743,'Lista de Prestatarios'!$A$2:$B$500,2,FALSE))),"")</f>
        <v/>
      </c>
      <c r="P3743" s="58" t="str">
        <f>IF(B3743&lt;&gt;"",IF(OR(D3743&gt;0,G3743&gt;0),COUNTIF($B$2:B3743,B3743),COUNTIFS($B$2:B3743,B3743,$E$2:E3743,"&gt;0")),"")</f>
        <v/>
      </c>
    </row>
    <row r="3744" spans="1:16" x14ac:dyDescent="0.35">
      <c r="A3744" s="51" t="str">
        <f t="shared" si="174"/>
        <v/>
      </c>
      <c r="B3744" s="99"/>
      <c r="C3744" s="4"/>
      <c r="D3744" s="14"/>
      <c r="E3744" s="14"/>
      <c r="F3744" s="14"/>
      <c r="G3744" s="82"/>
      <c r="H3744" s="107" t="str">
        <f>IF(B3744&lt;&gt;"",IF(OR(O3744=0,O3744=999),"",SUMIFS($E$2:E3744,$A$2:A3744,A3744)-SUMIFS($F$2:F3744,$A$2:A3744,A3744)),"")</f>
        <v/>
      </c>
      <c r="I3744" s="109" t="str">
        <f t="shared" si="176"/>
        <v/>
      </c>
      <c r="J3744" s="113"/>
      <c r="K3744" s="90"/>
      <c r="L3744" s="73"/>
      <c r="M3744" s="69" t="str">
        <f>IF(C3744&lt;&gt;"",DailyLog!$S$3,"")</f>
        <v/>
      </c>
      <c r="N3744" s="56" t="str">
        <f t="shared" si="175"/>
        <v/>
      </c>
      <c r="O3744" s="53" t="str">
        <f>IF($B3744&lt;&gt;"",IF(ISNUMBER(_xlfn.XMATCH($B3744,Language!$A$6:$E$6)),0,IF(ISNUMBER(_xlfn.XMATCH($B3744,Language!$A$29:$E$29)),'Lista de Prestatarios'!$B$3,VLOOKUP(B3744,'Lista de Prestatarios'!$A$2:$B$500,2,FALSE))),"")</f>
        <v/>
      </c>
      <c r="P3744" s="58" t="str">
        <f>IF(B3744&lt;&gt;"",IF(OR(D3744&gt;0,G3744&gt;0),COUNTIF($B$2:B3744,B3744),COUNTIFS($B$2:B3744,B3744,$E$2:E3744,"&gt;0")),"")</f>
        <v/>
      </c>
    </row>
    <row r="3745" spans="1:16" x14ac:dyDescent="0.35">
      <c r="A3745" s="51" t="str">
        <f t="shared" si="174"/>
        <v/>
      </c>
      <c r="B3745" s="99"/>
      <c r="C3745" s="4"/>
      <c r="D3745" s="14"/>
      <c r="E3745" s="14"/>
      <c r="F3745" s="14"/>
      <c r="G3745" s="82"/>
      <c r="H3745" s="107" t="str">
        <f>IF(B3745&lt;&gt;"",IF(OR(O3745=0,O3745=999),"",SUMIFS($E$2:E3745,$A$2:A3745,A3745)-SUMIFS($F$2:F3745,$A$2:A3745,A3745)),"")</f>
        <v/>
      </c>
      <c r="I3745" s="109" t="str">
        <f t="shared" si="176"/>
        <v/>
      </c>
      <c r="J3745" s="113"/>
      <c r="K3745" s="90"/>
      <c r="L3745" s="73"/>
      <c r="M3745" s="69" t="str">
        <f>IF(C3745&lt;&gt;"",DailyLog!$S$3,"")</f>
        <v/>
      </c>
      <c r="N3745" s="56" t="str">
        <f t="shared" si="175"/>
        <v/>
      </c>
      <c r="O3745" s="53" t="str">
        <f>IF($B3745&lt;&gt;"",IF(ISNUMBER(_xlfn.XMATCH($B3745,Language!$A$6:$E$6)),0,IF(ISNUMBER(_xlfn.XMATCH($B3745,Language!$A$29:$E$29)),'Lista de Prestatarios'!$B$3,VLOOKUP(B3745,'Lista de Prestatarios'!$A$2:$B$500,2,FALSE))),"")</f>
        <v/>
      </c>
      <c r="P3745" s="58" t="str">
        <f>IF(B3745&lt;&gt;"",IF(OR(D3745&gt;0,G3745&gt;0),COUNTIF($B$2:B3745,B3745),COUNTIFS($B$2:B3745,B3745,$E$2:E3745,"&gt;0")),"")</f>
        <v/>
      </c>
    </row>
    <row r="3746" spans="1:16" x14ac:dyDescent="0.35">
      <c r="A3746" s="51" t="str">
        <f t="shared" si="174"/>
        <v/>
      </c>
      <c r="B3746" s="99"/>
      <c r="C3746" s="4"/>
      <c r="D3746" s="14"/>
      <c r="E3746" s="14"/>
      <c r="F3746" s="14"/>
      <c r="G3746" s="82"/>
      <c r="H3746" s="107" t="str">
        <f>IF(B3746&lt;&gt;"",IF(OR(O3746=0,O3746=999),"",SUMIFS($E$2:E3746,$A$2:A3746,A3746)-SUMIFS($F$2:F3746,$A$2:A3746,A3746)),"")</f>
        <v/>
      </c>
      <c r="I3746" s="109" t="str">
        <f t="shared" si="176"/>
        <v/>
      </c>
      <c r="J3746" s="113"/>
      <c r="K3746" s="90"/>
      <c r="L3746" s="73"/>
      <c r="M3746" s="69" t="str">
        <f>IF(C3746&lt;&gt;"",DailyLog!$S$3,"")</f>
        <v/>
      </c>
      <c r="N3746" s="56" t="str">
        <f t="shared" si="175"/>
        <v/>
      </c>
      <c r="O3746" s="53" t="str">
        <f>IF($B3746&lt;&gt;"",IF(ISNUMBER(_xlfn.XMATCH($B3746,Language!$A$6:$E$6)),0,IF(ISNUMBER(_xlfn.XMATCH($B3746,Language!$A$29:$E$29)),'Lista de Prestatarios'!$B$3,VLOOKUP(B3746,'Lista de Prestatarios'!$A$2:$B$500,2,FALSE))),"")</f>
        <v/>
      </c>
      <c r="P3746" s="58" t="str">
        <f>IF(B3746&lt;&gt;"",IF(OR(D3746&gt;0,G3746&gt;0),COUNTIF($B$2:B3746,B3746),COUNTIFS($B$2:B3746,B3746,$E$2:E3746,"&gt;0")),"")</f>
        <v/>
      </c>
    </row>
    <row r="3747" spans="1:16" x14ac:dyDescent="0.35">
      <c r="A3747" s="51" t="str">
        <f t="shared" si="174"/>
        <v/>
      </c>
      <c r="B3747" s="99"/>
      <c r="C3747" s="4"/>
      <c r="D3747" s="14"/>
      <c r="E3747" s="14"/>
      <c r="F3747" s="14"/>
      <c r="G3747" s="82"/>
      <c r="H3747" s="107" t="str">
        <f>IF(B3747&lt;&gt;"",IF(OR(O3747=0,O3747=999),"",SUMIFS($E$2:E3747,$A$2:A3747,A3747)-SUMIFS($F$2:F3747,$A$2:A3747,A3747)),"")</f>
        <v/>
      </c>
      <c r="I3747" s="109" t="str">
        <f t="shared" si="176"/>
        <v/>
      </c>
      <c r="J3747" s="113"/>
      <c r="K3747" s="90"/>
      <c r="L3747" s="73"/>
      <c r="M3747" s="69" t="str">
        <f>IF(C3747&lt;&gt;"",DailyLog!$S$3,"")</f>
        <v/>
      </c>
      <c r="N3747" s="56" t="str">
        <f t="shared" si="175"/>
        <v/>
      </c>
      <c r="O3747" s="53" t="str">
        <f>IF($B3747&lt;&gt;"",IF(ISNUMBER(_xlfn.XMATCH($B3747,Language!$A$6:$E$6)),0,IF(ISNUMBER(_xlfn.XMATCH($B3747,Language!$A$29:$E$29)),'Lista de Prestatarios'!$B$3,VLOOKUP(B3747,'Lista de Prestatarios'!$A$2:$B$500,2,FALSE))),"")</f>
        <v/>
      </c>
      <c r="P3747" s="58" t="str">
        <f>IF(B3747&lt;&gt;"",IF(OR(D3747&gt;0,G3747&gt;0),COUNTIF($B$2:B3747,B3747),COUNTIFS($B$2:B3747,B3747,$E$2:E3747,"&gt;0")),"")</f>
        <v/>
      </c>
    </row>
    <row r="3748" spans="1:16" x14ac:dyDescent="0.35">
      <c r="A3748" s="51" t="str">
        <f t="shared" si="174"/>
        <v/>
      </c>
      <c r="B3748" s="99"/>
      <c r="C3748" s="4"/>
      <c r="D3748" s="14"/>
      <c r="E3748" s="14"/>
      <c r="F3748" s="14"/>
      <c r="G3748" s="82"/>
      <c r="H3748" s="107" t="str">
        <f>IF(B3748&lt;&gt;"",IF(OR(O3748=0,O3748=999),"",SUMIFS($E$2:E3748,$A$2:A3748,A3748)-SUMIFS($F$2:F3748,$A$2:A3748,A3748)),"")</f>
        <v/>
      </c>
      <c r="I3748" s="109" t="str">
        <f t="shared" si="176"/>
        <v/>
      </c>
      <c r="J3748" s="113"/>
      <c r="K3748" s="90"/>
      <c r="L3748" s="73"/>
      <c r="M3748" s="69" t="str">
        <f>IF(C3748&lt;&gt;"",DailyLog!$S$3,"")</f>
        <v/>
      </c>
      <c r="N3748" s="56" t="str">
        <f t="shared" si="175"/>
        <v/>
      </c>
      <c r="O3748" s="53" t="str">
        <f>IF($B3748&lt;&gt;"",IF(ISNUMBER(_xlfn.XMATCH($B3748,Language!$A$6:$E$6)),0,IF(ISNUMBER(_xlfn.XMATCH($B3748,Language!$A$29:$E$29)),'Lista de Prestatarios'!$B$3,VLOOKUP(B3748,'Lista de Prestatarios'!$A$2:$B$500,2,FALSE))),"")</f>
        <v/>
      </c>
      <c r="P3748" s="58" t="str">
        <f>IF(B3748&lt;&gt;"",IF(OR(D3748&gt;0,G3748&gt;0),COUNTIF($B$2:B3748,B3748),COUNTIFS($B$2:B3748,B3748,$E$2:E3748,"&gt;0")),"")</f>
        <v/>
      </c>
    </row>
    <row r="3749" spans="1:16" x14ac:dyDescent="0.35">
      <c r="A3749" s="51" t="str">
        <f t="shared" si="174"/>
        <v/>
      </c>
      <c r="B3749" s="99"/>
      <c r="C3749" s="4"/>
      <c r="D3749" s="14"/>
      <c r="E3749" s="14"/>
      <c r="F3749" s="14"/>
      <c r="G3749" s="82"/>
      <c r="H3749" s="107" t="str">
        <f>IF(B3749&lt;&gt;"",IF(OR(O3749=0,O3749=999),"",SUMIFS($E$2:E3749,$A$2:A3749,A3749)-SUMIFS($F$2:F3749,$A$2:A3749,A3749)),"")</f>
        <v/>
      </c>
      <c r="I3749" s="109" t="str">
        <f t="shared" si="176"/>
        <v/>
      </c>
      <c r="J3749" s="113"/>
      <c r="K3749" s="90"/>
      <c r="L3749" s="73"/>
      <c r="M3749" s="69" t="str">
        <f>IF(C3749&lt;&gt;"",DailyLog!$S$3,"")</f>
        <v/>
      </c>
      <c r="N3749" s="56" t="str">
        <f t="shared" si="175"/>
        <v/>
      </c>
      <c r="O3749" s="53" t="str">
        <f>IF($B3749&lt;&gt;"",IF(ISNUMBER(_xlfn.XMATCH($B3749,Language!$A$6:$E$6)),0,IF(ISNUMBER(_xlfn.XMATCH($B3749,Language!$A$29:$E$29)),'Lista de Prestatarios'!$B$3,VLOOKUP(B3749,'Lista de Prestatarios'!$A$2:$B$500,2,FALSE))),"")</f>
        <v/>
      </c>
      <c r="P3749" s="58" t="str">
        <f>IF(B3749&lt;&gt;"",IF(OR(D3749&gt;0,G3749&gt;0),COUNTIF($B$2:B3749,B3749),COUNTIFS($B$2:B3749,B3749,$E$2:E3749,"&gt;0")),"")</f>
        <v/>
      </c>
    </row>
    <row r="3750" spans="1:16" x14ac:dyDescent="0.35">
      <c r="A3750" s="51" t="str">
        <f t="shared" si="174"/>
        <v/>
      </c>
      <c r="B3750" s="99"/>
      <c r="C3750" s="4"/>
      <c r="D3750" s="14"/>
      <c r="E3750" s="14"/>
      <c r="F3750" s="14"/>
      <c r="G3750" s="82"/>
      <c r="H3750" s="107" t="str">
        <f>IF(B3750&lt;&gt;"",IF(OR(O3750=0,O3750=999),"",SUMIFS($E$2:E3750,$A$2:A3750,A3750)-SUMIFS($F$2:F3750,$A$2:A3750,A3750)),"")</f>
        <v/>
      </c>
      <c r="I3750" s="109" t="str">
        <f t="shared" si="176"/>
        <v/>
      </c>
      <c r="J3750" s="113"/>
      <c r="K3750" s="90"/>
      <c r="L3750" s="73"/>
      <c r="M3750" s="69" t="str">
        <f>IF(C3750&lt;&gt;"",DailyLog!$S$3,"")</f>
        <v/>
      </c>
      <c r="N3750" s="56" t="str">
        <f t="shared" si="175"/>
        <v/>
      </c>
      <c r="O3750" s="53" t="str">
        <f>IF($B3750&lt;&gt;"",IF(ISNUMBER(_xlfn.XMATCH($B3750,Language!$A$6:$E$6)),0,IF(ISNUMBER(_xlfn.XMATCH($B3750,Language!$A$29:$E$29)),'Lista de Prestatarios'!$B$3,VLOOKUP(B3750,'Lista de Prestatarios'!$A$2:$B$500,2,FALSE))),"")</f>
        <v/>
      </c>
      <c r="P3750" s="58" t="str">
        <f>IF(B3750&lt;&gt;"",IF(OR(D3750&gt;0,G3750&gt;0),COUNTIF($B$2:B3750,B3750),COUNTIFS($B$2:B3750,B3750,$E$2:E3750,"&gt;0")),"")</f>
        <v/>
      </c>
    </row>
    <row r="3751" spans="1:16" x14ac:dyDescent="0.35">
      <c r="A3751" s="51" t="str">
        <f t="shared" si="174"/>
        <v/>
      </c>
      <c r="B3751" s="99"/>
      <c r="C3751" s="4"/>
      <c r="D3751" s="14"/>
      <c r="E3751" s="14"/>
      <c r="F3751" s="14"/>
      <c r="G3751" s="82"/>
      <c r="H3751" s="107" t="str">
        <f>IF(B3751&lt;&gt;"",IF(OR(O3751=0,O3751=999),"",SUMIFS($E$2:E3751,$A$2:A3751,A3751)-SUMIFS($F$2:F3751,$A$2:A3751,A3751)),"")</f>
        <v/>
      </c>
      <c r="I3751" s="109" t="str">
        <f t="shared" si="176"/>
        <v/>
      </c>
      <c r="J3751" s="113"/>
      <c r="K3751" s="90"/>
      <c r="L3751" s="73"/>
      <c r="M3751" s="69" t="str">
        <f>IF(C3751&lt;&gt;"",DailyLog!$S$3,"")</f>
        <v/>
      </c>
      <c r="N3751" s="56" t="str">
        <f t="shared" si="175"/>
        <v/>
      </c>
      <c r="O3751" s="53" t="str">
        <f>IF($B3751&lt;&gt;"",IF(ISNUMBER(_xlfn.XMATCH($B3751,Language!$A$6:$E$6)),0,IF(ISNUMBER(_xlfn.XMATCH($B3751,Language!$A$29:$E$29)),'Lista de Prestatarios'!$B$3,VLOOKUP(B3751,'Lista de Prestatarios'!$A$2:$B$500,2,FALSE))),"")</f>
        <v/>
      </c>
      <c r="P3751" s="58" t="str">
        <f>IF(B3751&lt;&gt;"",IF(OR(D3751&gt;0,G3751&gt;0),COUNTIF($B$2:B3751,B3751),COUNTIFS($B$2:B3751,B3751,$E$2:E3751,"&gt;0")),"")</f>
        <v/>
      </c>
    </row>
    <row r="3752" spans="1:16" x14ac:dyDescent="0.35">
      <c r="A3752" s="51" t="str">
        <f t="shared" si="174"/>
        <v/>
      </c>
      <c r="B3752" s="99"/>
      <c r="C3752" s="4"/>
      <c r="D3752" s="14"/>
      <c r="E3752" s="14"/>
      <c r="F3752" s="14"/>
      <c r="G3752" s="82"/>
      <c r="H3752" s="107" t="str">
        <f>IF(B3752&lt;&gt;"",IF(OR(O3752=0,O3752=999),"",SUMIFS($E$2:E3752,$A$2:A3752,A3752)-SUMIFS($F$2:F3752,$A$2:A3752,A3752)),"")</f>
        <v/>
      </c>
      <c r="I3752" s="109" t="str">
        <f t="shared" si="176"/>
        <v/>
      </c>
      <c r="J3752" s="113"/>
      <c r="K3752" s="90"/>
      <c r="L3752" s="73"/>
      <c r="M3752" s="69" t="str">
        <f>IF(C3752&lt;&gt;"",DailyLog!$S$3,"")</f>
        <v/>
      </c>
      <c r="N3752" s="56" t="str">
        <f t="shared" si="175"/>
        <v/>
      </c>
      <c r="O3752" s="53" t="str">
        <f>IF($B3752&lt;&gt;"",IF(ISNUMBER(_xlfn.XMATCH($B3752,Language!$A$6:$E$6)),0,IF(ISNUMBER(_xlfn.XMATCH($B3752,Language!$A$29:$E$29)),'Lista de Prestatarios'!$B$3,VLOOKUP(B3752,'Lista de Prestatarios'!$A$2:$B$500,2,FALSE))),"")</f>
        <v/>
      </c>
      <c r="P3752" s="58" t="str">
        <f>IF(B3752&lt;&gt;"",IF(OR(D3752&gt;0,G3752&gt;0),COUNTIF($B$2:B3752,B3752),COUNTIFS($B$2:B3752,B3752,$E$2:E3752,"&gt;0")),"")</f>
        <v/>
      </c>
    </row>
    <row r="3753" spans="1:16" x14ac:dyDescent="0.35">
      <c r="A3753" s="51" t="str">
        <f t="shared" si="174"/>
        <v/>
      </c>
      <c r="B3753" s="99"/>
      <c r="C3753" s="4"/>
      <c r="D3753" s="14"/>
      <c r="E3753" s="14"/>
      <c r="F3753" s="14"/>
      <c r="G3753" s="82"/>
      <c r="H3753" s="107" t="str">
        <f>IF(B3753&lt;&gt;"",IF(OR(O3753=0,O3753=999),"",SUMIFS($E$2:E3753,$A$2:A3753,A3753)-SUMIFS($F$2:F3753,$A$2:A3753,A3753)),"")</f>
        <v/>
      </c>
      <c r="I3753" s="109" t="str">
        <f t="shared" si="176"/>
        <v/>
      </c>
      <c r="J3753" s="113"/>
      <c r="K3753" s="90"/>
      <c r="L3753" s="73"/>
      <c r="M3753" s="69" t="str">
        <f>IF(C3753&lt;&gt;"",DailyLog!$S$3,"")</f>
        <v/>
      </c>
      <c r="N3753" s="56" t="str">
        <f t="shared" si="175"/>
        <v/>
      </c>
      <c r="O3753" s="53" t="str">
        <f>IF($B3753&lt;&gt;"",IF(ISNUMBER(_xlfn.XMATCH($B3753,Language!$A$6:$E$6)),0,IF(ISNUMBER(_xlfn.XMATCH($B3753,Language!$A$29:$E$29)),'Lista de Prestatarios'!$B$3,VLOOKUP(B3753,'Lista de Prestatarios'!$A$2:$B$500,2,FALSE))),"")</f>
        <v/>
      </c>
      <c r="P3753" s="58" t="str">
        <f>IF(B3753&lt;&gt;"",IF(OR(D3753&gt;0,G3753&gt;0),COUNTIF($B$2:B3753,B3753),COUNTIFS($B$2:B3753,B3753,$E$2:E3753,"&gt;0")),"")</f>
        <v/>
      </c>
    </row>
    <row r="3754" spans="1:16" x14ac:dyDescent="0.35">
      <c r="A3754" s="51" t="str">
        <f t="shared" si="174"/>
        <v/>
      </c>
      <c r="B3754" s="99"/>
      <c r="C3754" s="4"/>
      <c r="D3754" s="14"/>
      <c r="E3754" s="14"/>
      <c r="F3754" s="14"/>
      <c r="G3754" s="82"/>
      <c r="H3754" s="107" t="str">
        <f>IF(B3754&lt;&gt;"",IF(OR(O3754=0,O3754=999),"",SUMIFS($E$2:E3754,$A$2:A3754,A3754)-SUMIFS($F$2:F3754,$A$2:A3754,A3754)),"")</f>
        <v/>
      </c>
      <c r="I3754" s="109" t="str">
        <f t="shared" si="176"/>
        <v/>
      </c>
      <c r="J3754" s="113"/>
      <c r="K3754" s="90"/>
      <c r="L3754" s="73"/>
      <c r="M3754" s="69" t="str">
        <f>IF(C3754&lt;&gt;"",DailyLog!$S$3,"")</f>
        <v/>
      </c>
      <c r="N3754" s="56" t="str">
        <f t="shared" si="175"/>
        <v/>
      </c>
      <c r="O3754" s="53" t="str">
        <f>IF($B3754&lt;&gt;"",IF(ISNUMBER(_xlfn.XMATCH($B3754,Language!$A$6:$E$6)),0,IF(ISNUMBER(_xlfn.XMATCH($B3754,Language!$A$29:$E$29)),'Lista de Prestatarios'!$B$3,VLOOKUP(B3754,'Lista de Prestatarios'!$A$2:$B$500,2,FALSE))),"")</f>
        <v/>
      </c>
      <c r="P3754" s="58" t="str">
        <f>IF(B3754&lt;&gt;"",IF(OR(D3754&gt;0,G3754&gt;0),COUNTIF($B$2:B3754,B3754),COUNTIFS($B$2:B3754,B3754,$E$2:E3754,"&gt;0")),"")</f>
        <v/>
      </c>
    </row>
    <row r="3755" spans="1:16" x14ac:dyDescent="0.35">
      <c r="A3755" s="51" t="str">
        <f t="shared" si="174"/>
        <v/>
      </c>
      <c r="B3755" s="99"/>
      <c r="C3755" s="4"/>
      <c r="D3755" s="14"/>
      <c r="E3755" s="14"/>
      <c r="F3755" s="14"/>
      <c r="G3755" s="82"/>
      <c r="H3755" s="107" t="str">
        <f>IF(B3755&lt;&gt;"",IF(OR(O3755=0,O3755=999),"",SUMIFS($E$2:E3755,$A$2:A3755,A3755)-SUMIFS($F$2:F3755,$A$2:A3755,A3755)),"")</f>
        <v/>
      </c>
      <c r="I3755" s="109" t="str">
        <f t="shared" si="176"/>
        <v/>
      </c>
      <c r="J3755" s="113"/>
      <c r="K3755" s="90"/>
      <c r="L3755" s="73"/>
      <c r="M3755" s="69" t="str">
        <f>IF(C3755&lt;&gt;"",DailyLog!$S$3,"")</f>
        <v/>
      </c>
      <c r="N3755" s="56" t="str">
        <f t="shared" si="175"/>
        <v/>
      </c>
      <c r="O3755" s="53" t="str">
        <f>IF($B3755&lt;&gt;"",IF(ISNUMBER(_xlfn.XMATCH($B3755,Language!$A$6:$E$6)),0,IF(ISNUMBER(_xlfn.XMATCH($B3755,Language!$A$29:$E$29)),'Lista de Prestatarios'!$B$3,VLOOKUP(B3755,'Lista de Prestatarios'!$A$2:$B$500,2,FALSE))),"")</f>
        <v/>
      </c>
      <c r="P3755" s="58" t="str">
        <f>IF(B3755&lt;&gt;"",IF(OR(D3755&gt;0,G3755&gt;0),COUNTIF($B$2:B3755,B3755),COUNTIFS($B$2:B3755,B3755,$E$2:E3755,"&gt;0")),"")</f>
        <v/>
      </c>
    </row>
    <row r="3756" spans="1:16" x14ac:dyDescent="0.35">
      <c r="A3756" s="51" t="str">
        <f t="shared" si="174"/>
        <v/>
      </c>
      <c r="B3756" s="99"/>
      <c r="C3756" s="4"/>
      <c r="D3756" s="14"/>
      <c r="E3756" s="14"/>
      <c r="F3756" s="14"/>
      <c r="G3756" s="82"/>
      <c r="H3756" s="107" t="str">
        <f>IF(B3756&lt;&gt;"",IF(OR(O3756=0,O3756=999),"",SUMIFS($E$2:E3756,$A$2:A3756,A3756)-SUMIFS($F$2:F3756,$A$2:A3756,A3756)),"")</f>
        <v/>
      </c>
      <c r="I3756" s="109" t="str">
        <f t="shared" si="176"/>
        <v/>
      </c>
      <c r="J3756" s="113"/>
      <c r="K3756" s="90"/>
      <c r="L3756" s="73"/>
      <c r="M3756" s="69" t="str">
        <f>IF(C3756&lt;&gt;"",DailyLog!$S$3,"")</f>
        <v/>
      </c>
      <c r="N3756" s="56" t="str">
        <f t="shared" si="175"/>
        <v/>
      </c>
      <c r="O3756" s="53" t="str">
        <f>IF($B3756&lt;&gt;"",IF(ISNUMBER(_xlfn.XMATCH($B3756,Language!$A$6:$E$6)),0,IF(ISNUMBER(_xlfn.XMATCH($B3756,Language!$A$29:$E$29)),'Lista de Prestatarios'!$B$3,VLOOKUP(B3756,'Lista de Prestatarios'!$A$2:$B$500,2,FALSE))),"")</f>
        <v/>
      </c>
      <c r="P3756" s="58" t="str">
        <f>IF(B3756&lt;&gt;"",IF(OR(D3756&gt;0,G3756&gt;0),COUNTIF($B$2:B3756,B3756),COUNTIFS($B$2:B3756,B3756,$E$2:E3756,"&gt;0")),"")</f>
        <v/>
      </c>
    </row>
    <row r="3757" spans="1:16" x14ac:dyDescent="0.35">
      <c r="A3757" s="51" t="str">
        <f t="shared" si="174"/>
        <v/>
      </c>
      <c r="B3757" s="99"/>
      <c r="C3757" s="4"/>
      <c r="D3757" s="14"/>
      <c r="E3757" s="14"/>
      <c r="F3757" s="14"/>
      <c r="G3757" s="82"/>
      <c r="H3757" s="107" t="str">
        <f>IF(B3757&lt;&gt;"",IF(OR(O3757=0,O3757=999),"",SUMIFS($E$2:E3757,$A$2:A3757,A3757)-SUMIFS($F$2:F3757,$A$2:A3757,A3757)),"")</f>
        <v/>
      </c>
      <c r="I3757" s="109" t="str">
        <f t="shared" si="176"/>
        <v/>
      </c>
      <c r="J3757" s="113"/>
      <c r="K3757" s="90"/>
      <c r="L3757" s="73"/>
      <c r="M3757" s="69" t="str">
        <f>IF(C3757&lt;&gt;"",DailyLog!$S$3,"")</f>
        <v/>
      </c>
      <c r="N3757" s="56" t="str">
        <f t="shared" si="175"/>
        <v/>
      </c>
      <c r="O3757" s="53" t="str">
        <f>IF($B3757&lt;&gt;"",IF(ISNUMBER(_xlfn.XMATCH($B3757,Language!$A$6:$E$6)),0,IF(ISNUMBER(_xlfn.XMATCH($B3757,Language!$A$29:$E$29)),'Lista de Prestatarios'!$B$3,VLOOKUP(B3757,'Lista de Prestatarios'!$A$2:$B$500,2,FALSE))),"")</f>
        <v/>
      </c>
      <c r="P3757" s="58" t="str">
        <f>IF(B3757&lt;&gt;"",IF(OR(D3757&gt;0,G3757&gt;0),COUNTIF($B$2:B3757,B3757),COUNTIFS($B$2:B3757,B3757,$E$2:E3757,"&gt;0")),"")</f>
        <v/>
      </c>
    </row>
    <row r="3758" spans="1:16" x14ac:dyDescent="0.35">
      <c r="A3758" s="51" t="str">
        <f t="shared" si="174"/>
        <v/>
      </c>
      <c r="B3758" s="99"/>
      <c r="C3758" s="4"/>
      <c r="D3758" s="14"/>
      <c r="E3758" s="14"/>
      <c r="F3758" s="14"/>
      <c r="G3758" s="82"/>
      <c r="H3758" s="107" t="str">
        <f>IF(B3758&lt;&gt;"",IF(OR(O3758=0,O3758=999),"",SUMIFS($E$2:E3758,$A$2:A3758,A3758)-SUMIFS($F$2:F3758,$A$2:A3758,A3758)),"")</f>
        <v/>
      </c>
      <c r="I3758" s="109" t="str">
        <f t="shared" si="176"/>
        <v/>
      </c>
      <c r="J3758" s="113"/>
      <c r="K3758" s="90"/>
      <c r="L3758" s="73"/>
      <c r="M3758" s="69" t="str">
        <f>IF(C3758&lt;&gt;"",DailyLog!$S$3,"")</f>
        <v/>
      </c>
      <c r="N3758" s="56" t="str">
        <f t="shared" si="175"/>
        <v/>
      </c>
      <c r="O3758" s="53" t="str">
        <f>IF($B3758&lt;&gt;"",IF(ISNUMBER(_xlfn.XMATCH($B3758,Language!$A$6:$E$6)),0,IF(ISNUMBER(_xlfn.XMATCH($B3758,Language!$A$29:$E$29)),'Lista de Prestatarios'!$B$3,VLOOKUP(B3758,'Lista de Prestatarios'!$A$2:$B$500,2,FALSE))),"")</f>
        <v/>
      </c>
      <c r="P3758" s="58" t="str">
        <f>IF(B3758&lt;&gt;"",IF(OR(D3758&gt;0,G3758&gt;0),COUNTIF($B$2:B3758,B3758),COUNTIFS($B$2:B3758,B3758,$E$2:E3758,"&gt;0")),"")</f>
        <v/>
      </c>
    </row>
    <row r="3759" spans="1:16" x14ac:dyDescent="0.35">
      <c r="A3759" s="51" t="str">
        <f t="shared" si="174"/>
        <v/>
      </c>
      <c r="B3759" s="99"/>
      <c r="C3759" s="4"/>
      <c r="D3759" s="14"/>
      <c r="E3759" s="14"/>
      <c r="F3759" s="14"/>
      <c r="G3759" s="82"/>
      <c r="H3759" s="107" t="str">
        <f>IF(B3759&lt;&gt;"",IF(OR(O3759=0,O3759=999),"",SUMIFS($E$2:E3759,$A$2:A3759,A3759)-SUMIFS($F$2:F3759,$A$2:A3759,A3759)),"")</f>
        <v/>
      </c>
      <c r="I3759" s="109" t="str">
        <f t="shared" si="176"/>
        <v/>
      </c>
      <c r="J3759" s="113"/>
      <c r="K3759" s="90"/>
      <c r="L3759" s="73"/>
      <c r="M3759" s="69" t="str">
        <f>IF(C3759&lt;&gt;"",DailyLog!$S$3,"")</f>
        <v/>
      </c>
      <c r="N3759" s="56" t="str">
        <f t="shared" si="175"/>
        <v/>
      </c>
      <c r="O3759" s="53" t="str">
        <f>IF($B3759&lt;&gt;"",IF(ISNUMBER(_xlfn.XMATCH($B3759,Language!$A$6:$E$6)),0,IF(ISNUMBER(_xlfn.XMATCH($B3759,Language!$A$29:$E$29)),'Lista de Prestatarios'!$B$3,VLOOKUP(B3759,'Lista de Prestatarios'!$A$2:$B$500,2,FALSE))),"")</f>
        <v/>
      </c>
      <c r="P3759" s="58" t="str">
        <f>IF(B3759&lt;&gt;"",IF(OR(D3759&gt;0,G3759&gt;0),COUNTIF($B$2:B3759,B3759),COUNTIFS($B$2:B3759,B3759,$E$2:E3759,"&gt;0")),"")</f>
        <v/>
      </c>
    </row>
    <row r="3760" spans="1:16" x14ac:dyDescent="0.35">
      <c r="A3760" s="51" t="str">
        <f t="shared" si="174"/>
        <v/>
      </c>
      <c r="B3760" s="99"/>
      <c r="C3760" s="4"/>
      <c r="D3760" s="14"/>
      <c r="E3760" s="14"/>
      <c r="F3760" s="14"/>
      <c r="G3760" s="82"/>
      <c r="H3760" s="107" t="str">
        <f>IF(B3760&lt;&gt;"",IF(OR(O3760=0,O3760=999),"",SUMIFS($E$2:E3760,$A$2:A3760,A3760)-SUMIFS($F$2:F3760,$A$2:A3760,A3760)),"")</f>
        <v/>
      </c>
      <c r="I3760" s="109" t="str">
        <f t="shared" si="176"/>
        <v/>
      </c>
      <c r="J3760" s="113"/>
      <c r="K3760" s="90"/>
      <c r="L3760" s="73"/>
      <c r="M3760" s="69" t="str">
        <f>IF(C3760&lt;&gt;"",DailyLog!$S$3,"")</f>
        <v/>
      </c>
      <c r="N3760" s="56" t="str">
        <f t="shared" si="175"/>
        <v/>
      </c>
      <c r="O3760" s="53" t="str">
        <f>IF($B3760&lt;&gt;"",IF(ISNUMBER(_xlfn.XMATCH($B3760,Language!$A$6:$E$6)),0,IF(ISNUMBER(_xlfn.XMATCH($B3760,Language!$A$29:$E$29)),'Lista de Prestatarios'!$B$3,VLOOKUP(B3760,'Lista de Prestatarios'!$A$2:$B$500,2,FALSE))),"")</f>
        <v/>
      </c>
      <c r="P3760" s="58" t="str">
        <f>IF(B3760&lt;&gt;"",IF(OR(D3760&gt;0,G3760&gt;0),COUNTIF($B$2:B3760,B3760),COUNTIFS($B$2:B3760,B3760,$E$2:E3760,"&gt;0")),"")</f>
        <v/>
      </c>
    </row>
    <row r="3761" spans="1:16" x14ac:dyDescent="0.35">
      <c r="A3761" s="51" t="str">
        <f t="shared" si="174"/>
        <v/>
      </c>
      <c r="B3761" s="99"/>
      <c r="C3761" s="4"/>
      <c r="D3761" s="14"/>
      <c r="E3761" s="14"/>
      <c r="F3761" s="14"/>
      <c r="G3761" s="82"/>
      <c r="H3761" s="107" t="str">
        <f>IF(B3761&lt;&gt;"",IF(OR(O3761=0,O3761=999),"",SUMIFS($E$2:E3761,$A$2:A3761,A3761)-SUMIFS($F$2:F3761,$A$2:A3761,A3761)),"")</f>
        <v/>
      </c>
      <c r="I3761" s="109" t="str">
        <f t="shared" si="176"/>
        <v/>
      </c>
      <c r="J3761" s="113"/>
      <c r="K3761" s="90"/>
      <c r="L3761" s="73"/>
      <c r="M3761" s="69" t="str">
        <f>IF(C3761&lt;&gt;"",DailyLog!$S$3,"")</f>
        <v/>
      </c>
      <c r="N3761" s="56" t="str">
        <f t="shared" si="175"/>
        <v/>
      </c>
      <c r="O3761" s="53" t="str">
        <f>IF($B3761&lt;&gt;"",IF(ISNUMBER(_xlfn.XMATCH($B3761,Language!$A$6:$E$6)),0,IF(ISNUMBER(_xlfn.XMATCH($B3761,Language!$A$29:$E$29)),'Lista de Prestatarios'!$B$3,VLOOKUP(B3761,'Lista de Prestatarios'!$A$2:$B$500,2,FALSE))),"")</f>
        <v/>
      </c>
      <c r="P3761" s="58" t="str">
        <f>IF(B3761&lt;&gt;"",IF(OR(D3761&gt;0,G3761&gt;0),COUNTIF($B$2:B3761,B3761),COUNTIFS($B$2:B3761,B3761,$E$2:E3761,"&gt;0")),"")</f>
        <v/>
      </c>
    </row>
    <row r="3762" spans="1:16" x14ac:dyDescent="0.35">
      <c r="A3762" s="51" t="str">
        <f t="shared" si="174"/>
        <v/>
      </c>
      <c r="B3762" s="99"/>
      <c r="C3762" s="4"/>
      <c r="D3762" s="14"/>
      <c r="E3762" s="14"/>
      <c r="F3762" s="14"/>
      <c r="G3762" s="82"/>
      <c r="H3762" s="107" t="str">
        <f>IF(B3762&lt;&gt;"",IF(OR(O3762=0,O3762=999),"",SUMIFS($E$2:E3762,$A$2:A3762,A3762)-SUMIFS($F$2:F3762,$A$2:A3762,A3762)),"")</f>
        <v/>
      </c>
      <c r="I3762" s="109" t="str">
        <f t="shared" si="176"/>
        <v/>
      </c>
      <c r="J3762" s="113"/>
      <c r="K3762" s="90"/>
      <c r="L3762" s="73"/>
      <c r="M3762" s="69" t="str">
        <f>IF(C3762&lt;&gt;"",DailyLog!$S$3,"")</f>
        <v/>
      </c>
      <c r="N3762" s="56" t="str">
        <f t="shared" si="175"/>
        <v/>
      </c>
      <c r="O3762" s="53" t="str">
        <f>IF($B3762&lt;&gt;"",IF(ISNUMBER(_xlfn.XMATCH($B3762,Language!$A$6:$E$6)),0,IF(ISNUMBER(_xlfn.XMATCH($B3762,Language!$A$29:$E$29)),'Lista de Prestatarios'!$B$3,VLOOKUP(B3762,'Lista de Prestatarios'!$A$2:$B$500,2,FALSE))),"")</f>
        <v/>
      </c>
      <c r="P3762" s="58" t="str">
        <f>IF(B3762&lt;&gt;"",IF(OR(D3762&gt;0,G3762&gt;0),COUNTIF($B$2:B3762,B3762),COUNTIFS($B$2:B3762,B3762,$E$2:E3762,"&gt;0")),"")</f>
        <v/>
      </c>
    </row>
    <row r="3763" spans="1:16" x14ac:dyDescent="0.35">
      <c r="A3763" s="51" t="str">
        <f t="shared" si="174"/>
        <v/>
      </c>
      <c r="B3763" s="99"/>
      <c r="C3763" s="4"/>
      <c r="D3763" s="14"/>
      <c r="E3763" s="14"/>
      <c r="F3763" s="14"/>
      <c r="G3763" s="82"/>
      <c r="H3763" s="107" t="str">
        <f>IF(B3763&lt;&gt;"",IF(OR(O3763=0,O3763=999),"",SUMIFS($E$2:E3763,$A$2:A3763,A3763)-SUMIFS($F$2:F3763,$A$2:A3763,A3763)),"")</f>
        <v/>
      </c>
      <c r="I3763" s="109" t="str">
        <f t="shared" si="176"/>
        <v/>
      </c>
      <c r="J3763" s="113"/>
      <c r="K3763" s="90"/>
      <c r="L3763" s="73"/>
      <c r="M3763" s="69" t="str">
        <f>IF(C3763&lt;&gt;"",DailyLog!$S$3,"")</f>
        <v/>
      </c>
      <c r="N3763" s="56" t="str">
        <f t="shared" si="175"/>
        <v/>
      </c>
      <c r="O3763" s="53" t="str">
        <f>IF($B3763&lt;&gt;"",IF(ISNUMBER(_xlfn.XMATCH($B3763,Language!$A$6:$E$6)),0,IF(ISNUMBER(_xlfn.XMATCH($B3763,Language!$A$29:$E$29)),'Lista de Prestatarios'!$B$3,VLOOKUP(B3763,'Lista de Prestatarios'!$A$2:$B$500,2,FALSE))),"")</f>
        <v/>
      </c>
      <c r="P3763" s="58" t="str">
        <f>IF(B3763&lt;&gt;"",IF(OR(D3763&gt;0,G3763&gt;0),COUNTIF($B$2:B3763,B3763),COUNTIFS($B$2:B3763,B3763,$E$2:E3763,"&gt;0")),"")</f>
        <v/>
      </c>
    </row>
    <row r="3764" spans="1:16" x14ac:dyDescent="0.35">
      <c r="A3764" s="51" t="str">
        <f t="shared" si="174"/>
        <v/>
      </c>
      <c r="B3764" s="99"/>
      <c r="C3764" s="4"/>
      <c r="D3764" s="14"/>
      <c r="E3764" s="14"/>
      <c r="F3764" s="14"/>
      <c r="G3764" s="82"/>
      <c r="H3764" s="107" t="str">
        <f>IF(B3764&lt;&gt;"",IF(OR(O3764=0,O3764=999),"",SUMIFS($E$2:E3764,$A$2:A3764,A3764)-SUMIFS($F$2:F3764,$A$2:A3764,A3764)),"")</f>
        <v/>
      </c>
      <c r="I3764" s="109" t="str">
        <f t="shared" si="176"/>
        <v/>
      </c>
      <c r="J3764" s="113"/>
      <c r="K3764" s="90"/>
      <c r="L3764" s="73"/>
      <c r="M3764" s="69" t="str">
        <f>IF(C3764&lt;&gt;"",DailyLog!$S$3,"")</f>
        <v/>
      </c>
      <c r="N3764" s="56" t="str">
        <f t="shared" si="175"/>
        <v/>
      </c>
      <c r="O3764" s="53" t="str">
        <f>IF($B3764&lt;&gt;"",IF(ISNUMBER(_xlfn.XMATCH($B3764,Language!$A$6:$E$6)),0,IF(ISNUMBER(_xlfn.XMATCH($B3764,Language!$A$29:$E$29)),'Lista de Prestatarios'!$B$3,VLOOKUP(B3764,'Lista de Prestatarios'!$A$2:$B$500,2,FALSE))),"")</f>
        <v/>
      </c>
      <c r="P3764" s="58" t="str">
        <f>IF(B3764&lt;&gt;"",IF(OR(D3764&gt;0,G3764&gt;0),COUNTIF($B$2:B3764,B3764),COUNTIFS($B$2:B3764,B3764,$E$2:E3764,"&gt;0")),"")</f>
        <v/>
      </c>
    </row>
    <row r="3765" spans="1:16" x14ac:dyDescent="0.35">
      <c r="A3765" s="51" t="str">
        <f t="shared" si="174"/>
        <v/>
      </c>
      <c r="B3765" s="99"/>
      <c r="C3765" s="4"/>
      <c r="D3765" s="14"/>
      <c r="E3765" s="14"/>
      <c r="F3765" s="14"/>
      <c r="G3765" s="82"/>
      <c r="H3765" s="107" t="str">
        <f>IF(B3765&lt;&gt;"",IF(OR(O3765=0,O3765=999),"",SUMIFS($E$2:E3765,$A$2:A3765,A3765)-SUMIFS($F$2:F3765,$A$2:A3765,A3765)),"")</f>
        <v/>
      </c>
      <c r="I3765" s="109" t="str">
        <f t="shared" si="176"/>
        <v/>
      </c>
      <c r="J3765" s="113"/>
      <c r="K3765" s="90"/>
      <c r="L3765" s="73"/>
      <c r="M3765" s="69" t="str">
        <f>IF(C3765&lt;&gt;"",DailyLog!$S$3,"")</f>
        <v/>
      </c>
      <c r="N3765" s="56" t="str">
        <f t="shared" si="175"/>
        <v/>
      </c>
      <c r="O3765" s="53" t="str">
        <f>IF($B3765&lt;&gt;"",IF(ISNUMBER(_xlfn.XMATCH($B3765,Language!$A$6:$E$6)),0,IF(ISNUMBER(_xlfn.XMATCH($B3765,Language!$A$29:$E$29)),'Lista de Prestatarios'!$B$3,VLOOKUP(B3765,'Lista de Prestatarios'!$A$2:$B$500,2,FALSE))),"")</f>
        <v/>
      </c>
      <c r="P3765" s="58" t="str">
        <f>IF(B3765&lt;&gt;"",IF(OR(D3765&gt;0,G3765&gt;0),COUNTIF($B$2:B3765,B3765),COUNTIFS($B$2:B3765,B3765,$E$2:E3765,"&gt;0")),"")</f>
        <v/>
      </c>
    </row>
    <row r="3766" spans="1:16" x14ac:dyDescent="0.35">
      <c r="A3766" s="51" t="str">
        <f t="shared" si="174"/>
        <v/>
      </c>
      <c r="B3766" s="99"/>
      <c r="C3766" s="4"/>
      <c r="D3766" s="14"/>
      <c r="E3766" s="14"/>
      <c r="F3766" s="14"/>
      <c r="G3766" s="82"/>
      <c r="H3766" s="107" t="str">
        <f>IF(B3766&lt;&gt;"",IF(OR(O3766=0,O3766=999),"",SUMIFS($E$2:E3766,$A$2:A3766,A3766)-SUMIFS($F$2:F3766,$A$2:A3766,A3766)),"")</f>
        <v/>
      </c>
      <c r="I3766" s="109" t="str">
        <f t="shared" si="176"/>
        <v/>
      </c>
      <c r="J3766" s="113"/>
      <c r="K3766" s="90"/>
      <c r="L3766" s="73"/>
      <c r="M3766" s="69" t="str">
        <f>IF(C3766&lt;&gt;"",DailyLog!$S$3,"")</f>
        <v/>
      </c>
      <c r="N3766" s="56" t="str">
        <f t="shared" si="175"/>
        <v/>
      </c>
      <c r="O3766" s="53" t="str">
        <f>IF($B3766&lt;&gt;"",IF(ISNUMBER(_xlfn.XMATCH($B3766,Language!$A$6:$E$6)),0,IF(ISNUMBER(_xlfn.XMATCH($B3766,Language!$A$29:$E$29)),'Lista de Prestatarios'!$B$3,VLOOKUP(B3766,'Lista de Prestatarios'!$A$2:$B$500,2,FALSE))),"")</f>
        <v/>
      </c>
      <c r="P3766" s="58" t="str">
        <f>IF(B3766&lt;&gt;"",IF(OR(D3766&gt;0,G3766&gt;0),COUNTIF($B$2:B3766,B3766),COUNTIFS($B$2:B3766,B3766,$E$2:E3766,"&gt;0")),"")</f>
        <v/>
      </c>
    </row>
    <row r="3767" spans="1:16" x14ac:dyDescent="0.35">
      <c r="A3767" s="51" t="str">
        <f t="shared" si="174"/>
        <v/>
      </c>
      <c r="B3767" s="99"/>
      <c r="C3767" s="4"/>
      <c r="D3767" s="14"/>
      <c r="E3767" s="14"/>
      <c r="F3767" s="14"/>
      <c r="G3767" s="82"/>
      <c r="H3767" s="107" t="str">
        <f>IF(B3767&lt;&gt;"",IF(OR(O3767=0,O3767=999),"",SUMIFS($E$2:E3767,$A$2:A3767,A3767)-SUMIFS($F$2:F3767,$A$2:A3767,A3767)),"")</f>
        <v/>
      </c>
      <c r="I3767" s="109" t="str">
        <f t="shared" si="176"/>
        <v/>
      </c>
      <c r="J3767" s="113"/>
      <c r="K3767" s="90"/>
      <c r="L3767" s="73"/>
      <c r="M3767" s="69" t="str">
        <f>IF(C3767&lt;&gt;"",DailyLog!$S$3,"")</f>
        <v/>
      </c>
      <c r="N3767" s="56" t="str">
        <f t="shared" si="175"/>
        <v/>
      </c>
      <c r="O3767" s="53" t="str">
        <f>IF($B3767&lt;&gt;"",IF(ISNUMBER(_xlfn.XMATCH($B3767,Language!$A$6:$E$6)),0,IF(ISNUMBER(_xlfn.XMATCH($B3767,Language!$A$29:$E$29)),'Lista de Prestatarios'!$B$3,VLOOKUP(B3767,'Lista de Prestatarios'!$A$2:$B$500,2,FALSE))),"")</f>
        <v/>
      </c>
      <c r="P3767" s="58" t="str">
        <f>IF(B3767&lt;&gt;"",IF(OR(D3767&gt;0,G3767&gt;0),COUNTIF($B$2:B3767,B3767),COUNTIFS($B$2:B3767,B3767,$E$2:E3767,"&gt;0")),"")</f>
        <v/>
      </c>
    </row>
    <row r="3768" spans="1:16" x14ac:dyDescent="0.35">
      <c r="A3768" s="51" t="str">
        <f t="shared" si="174"/>
        <v/>
      </c>
      <c r="B3768" s="99"/>
      <c r="C3768" s="4"/>
      <c r="D3768" s="14"/>
      <c r="E3768" s="14"/>
      <c r="F3768" s="14"/>
      <c r="G3768" s="82"/>
      <c r="H3768" s="107" t="str">
        <f>IF(B3768&lt;&gt;"",IF(OR(O3768=0,O3768=999),"",SUMIFS($E$2:E3768,$A$2:A3768,A3768)-SUMIFS($F$2:F3768,$A$2:A3768,A3768)),"")</f>
        <v/>
      </c>
      <c r="I3768" s="109" t="str">
        <f t="shared" si="176"/>
        <v/>
      </c>
      <c r="J3768" s="113"/>
      <c r="K3768" s="90"/>
      <c r="L3768" s="73"/>
      <c r="M3768" s="69" t="str">
        <f>IF(C3768&lt;&gt;"",DailyLog!$S$3,"")</f>
        <v/>
      </c>
      <c r="N3768" s="56" t="str">
        <f t="shared" si="175"/>
        <v/>
      </c>
      <c r="O3768" s="53" t="str">
        <f>IF($B3768&lt;&gt;"",IF(ISNUMBER(_xlfn.XMATCH($B3768,Language!$A$6:$E$6)),0,IF(ISNUMBER(_xlfn.XMATCH($B3768,Language!$A$29:$E$29)),'Lista de Prestatarios'!$B$3,VLOOKUP(B3768,'Lista de Prestatarios'!$A$2:$B$500,2,FALSE))),"")</f>
        <v/>
      </c>
      <c r="P3768" s="58" t="str">
        <f>IF(B3768&lt;&gt;"",IF(OR(D3768&gt;0,G3768&gt;0),COUNTIF($B$2:B3768,B3768),COUNTIFS($B$2:B3768,B3768,$E$2:E3768,"&gt;0")),"")</f>
        <v/>
      </c>
    </row>
    <row r="3769" spans="1:16" x14ac:dyDescent="0.35">
      <c r="A3769" s="51" t="str">
        <f t="shared" si="174"/>
        <v/>
      </c>
      <c r="B3769" s="99"/>
      <c r="C3769" s="4"/>
      <c r="D3769" s="14"/>
      <c r="E3769" s="14"/>
      <c r="F3769" s="14"/>
      <c r="G3769" s="82"/>
      <c r="H3769" s="107" t="str">
        <f>IF(B3769&lt;&gt;"",IF(OR(O3769=0,O3769=999),"",SUMIFS($E$2:E3769,$A$2:A3769,A3769)-SUMIFS($F$2:F3769,$A$2:A3769,A3769)),"")</f>
        <v/>
      </c>
      <c r="I3769" s="109" t="str">
        <f t="shared" si="176"/>
        <v/>
      </c>
      <c r="J3769" s="113"/>
      <c r="K3769" s="90"/>
      <c r="L3769" s="73"/>
      <c r="M3769" s="69" t="str">
        <f>IF(C3769&lt;&gt;"",DailyLog!$S$3,"")</f>
        <v/>
      </c>
      <c r="N3769" s="56" t="str">
        <f t="shared" si="175"/>
        <v/>
      </c>
      <c r="O3769" s="53" t="str">
        <f>IF($B3769&lt;&gt;"",IF(ISNUMBER(_xlfn.XMATCH($B3769,Language!$A$6:$E$6)),0,IF(ISNUMBER(_xlfn.XMATCH($B3769,Language!$A$29:$E$29)),'Lista de Prestatarios'!$B$3,VLOOKUP(B3769,'Lista de Prestatarios'!$A$2:$B$500,2,FALSE))),"")</f>
        <v/>
      </c>
      <c r="P3769" s="58" t="str">
        <f>IF(B3769&lt;&gt;"",IF(OR(D3769&gt;0,G3769&gt;0),COUNTIF($B$2:B3769,B3769),COUNTIFS($B$2:B3769,B3769,$E$2:E3769,"&gt;0")),"")</f>
        <v/>
      </c>
    </row>
    <row r="3770" spans="1:16" x14ac:dyDescent="0.35">
      <c r="A3770" s="51" t="str">
        <f t="shared" si="174"/>
        <v/>
      </c>
      <c r="B3770" s="99"/>
      <c r="C3770" s="4"/>
      <c r="D3770" s="14"/>
      <c r="E3770" s="14"/>
      <c r="F3770" s="14"/>
      <c r="G3770" s="82"/>
      <c r="H3770" s="107" t="str">
        <f>IF(B3770&lt;&gt;"",IF(OR(O3770=0,O3770=999),"",SUMIFS($E$2:E3770,$A$2:A3770,A3770)-SUMIFS($F$2:F3770,$A$2:A3770,A3770)),"")</f>
        <v/>
      </c>
      <c r="I3770" s="109" t="str">
        <f t="shared" si="176"/>
        <v/>
      </c>
      <c r="J3770" s="113"/>
      <c r="K3770" s="90"/>
      <c r="L3770" s="73"/>
      <c r="M3770" s="69" t="str">
        <f>IF(C3770&lt;&gt;"",DailyLog!$S$3,"")</f>
        <v/>
      </c>
      <c r="N3770" s="56" t="str">
        <f t="shared" si="175"/>
        <v/>
      </c>
      <c r="O3770" s="53" t="str">
        <f>IF($B3770&lt;&gt;"",IF(ISNUMBER(_xlfn.XMATCH($B3770,Language!$A$6:$E$6)),0,IF(ISNUMBER(_xlfn.XMATCH($B3770,Language!$A$29:$E$29)),'Lista de Prestatarios'!$B$3,VLOOKUP(B3770,'Lista de Prestatarios'!$A$2:$B$500,2,FALSE))),"")</f>
        <v/>
      </c>
      <c r="P3770" s="58" t="str">
        <f>IF(B3770&lt;&gt;"",IF(OR(D3770&gt;0,G3770&gt;0),COUNTIF($B$2:B3770,B3770),COUNTIFS($B$2:B3770,B3770,$E$2:E3770,"&gt;0")),"")</f>
        <v/>
      </c>
    </row>
    <row r="3771" spans="1:16" x14ac:dyDescent="0.35">
      <c r="A3771" s="51" t="str">
        <f t="shared" si="174"/>
        <v/>
      </c>
      <c r="B3771" s="99"/>
      <c r="C3771" s="4"/>
      <c r="D3771" s="14"/>
      <c r="E3771" s="14"/>
      <c r="F3771" s="14"/>
      <c r="G3771" s="82"/>
      <c r="H3771" s="107" t="str">
        <f>IF(B3771&lt;&gt;"",IF(OR(O3771=0,O3771=999),"",SUMIFS($E$2:E3771,$A$2:A3771,A3771)-SUMIFS($F$2:F3771,$A$2:A3771,A3771)),"")</f>
        <v/>
      </c>
      <c r="I3771" s="109" t="str">
        <f t="shared" si="176"/>
        <v/>
      </c>
      <c r="J3771" s="113"/>
      <c r="K3771" s="90"/>
      <c r="L3771" s="73"/>
      <c r="M3771" s="69" t="str">
        <f>IF(C3771&lt;&gt;"",DailyLog!$S$3,"")</f>
        <v/>
      </c>
      <c r="N3771" s="56" t="str">
        <f t="shared" si="175"/>
        <v/>
      </c>
      <c r="O3771" s="53" t="str">
        <f>IF($B3771&lt;&gt;"",IF(ISNUMBER(_xlfn.XMATCH($B3771,Language!$A$6:$E$6)),0,IF(ISNUMBER(_xlfn.XMATCH($B3771,Language!$A$29:$E$29)),'Lista de Prestatarios'!$B$3,VLOOKUP(B3771,'Lista de Prestatarios'!$A$2:$B$500,2,FALSE))),"")</f>
        <v/>
      </c>
      <c r="P3771" s="58" t="str">
        <f>IF(B3771&lt;&gt;"",IF(OR(D3771&gt;0,G3771&gt;0),COUNTIF($B$2:B3771,B3771),COUNTIFS($B$2:B3771,B3771,$E$2:E3771,"&gt;0")),"")</f>
        <v/>
      </c>
    </row>
    <row r="3772" spans="1:16" x14ac:dyDescent="0.35">
      <c r="A3772" s="51" t="str">
        <f t="shared" si="174"/>
        <v/>
      </c>
      <c r="B3772" s="99"/>
      <c r="C3772" s="4"/>
      <c r="D3772" s="14"/>
      <c r="E3772" s="14"/>
      <c r="F3772" s="14"/>
      <c r="G3772" s="82"/>
      <c r="H3772" s="107" t="str">
        <f>IF(B3772&lt;&gt;"",IF(OR(O3772=0,O3772=999),"",SUMIFS($E$2:E3772,$A$2:A3772,A3772)-SUMIFS($F$2:F3772,$A$2:A3772,A3772)),"")</f>
        <v/>
      </c>
      <c r="I3772" s="109" t="str">
        <f t="shared" si="176"/>
        <v/>
      </c>
      <c r="J3772" s="113"/>
      <c r="K3772" s="90"/>
      <c r="L3772" s="73"/>
      <c r="M3772" s="69" t="str">
        <f>IF(C3772&lt;&gt;"",DailyLog!$S$3,"")</f>
        <v/>
      </c>
      <c r="N3772" s="56" t="str">
        <f t="shared" si="175"/>
        <v/>
      </c>
      <c r="O3772" s="53" t="str">
        <f>IF($B3772&lt;&gt;"",IF(ISNUMBER(_xlfn.XMATCH($B3772,Language!$A$6:$E$6)),0,IF(ISNUMBER(_xlfn.XMATCH($B3772,Language!$A$29:$E$29)),'Lista de Prestatarios'!$B$3,VLOOKUP(B3772,'Lista de Prestatarios'!$A$2:$B$500,2,FALSE))),"")</f>
        <v/>
      </c>
      <c r="P3772" s="58" t="str">
        <f>IF(B3772&lt;&gt;"",IF(OR(D3772&gt;0,G3772&gt;0),COUNTIF($B$2:B3772,B3772),COUNTIFS($B$2:B3772,B3772,$E$2:E3772,"&gt;0")),"")</f>
        <v/>
      </c>
    </row>
    <row r="3773" spans="1:16" x14ac:dyDescent="0.35">
      <c r="A3773" s="51" t="str">
        <f t="shared" si="174"/>
        <v/>
      </c>
      <c r="B3773" s="99"/>
      <c r="C3773" s="4"/>
      <c r="D3773" s="14"/>
      <c r="E3773" s="14"/>
      <c r="F3773" s="14"/>
      <c r="G3773" s="82"/>
      <c r="H3773" s="107" t="str">
        <f>IF(B3773&lt;&gt;"",IF(OR(O3773=0,O3773=999),"",SUMIFS($E$2:E3773,$A$2:A3773,A3773)-SUMIFS($F$2:F3773,$A$2:A3773,A3773)),"")</f>
        <v/>
      </c>
      <c r="I3773" s="109" t="str">
        <f t="shared" si="176"/>
        <v/>
      </c>
      <c r="J3773" s="113"/>
      <c r="K3773" s="90"/>
      <c r="L3773" s="73"/>
      <c r="M3773" s="69" t="str">
        <f>IF(C3773&lt;&gt;"",DailyLog!$S$3,"")</f>
        <v/>
      </c>
      <c r="N3773" s="56" t="str">
        <f t="shared" si="175"/>
        <v/>
      </c>
      <c r="O3773" s="53" t="str">
        <f>IF($B3773&lt;&gt;"",IF(ISNUMBER(_xlfn.XMATCH($B3773,Language!$A$6:$E$6)),0,IF(ISNUMBER(_xlfn.XMATCH($B3773,Language!$A$29:$E$29)),'Lista de Prestatarios'!$B$3,VLOOKUP(B3773,'Lista de Prestatarios'!$A$2:$B$500,2,FALSE))),"")</f>
        <v/>
      </c>
      <c r="P3773" s="58" t="str">
        <f>IF(B3773&lt;&gt;"",IF(OR(D3773&gt;0,G3773&gt;0),COUNTIF($B$2:B3773,B3773),COUNTIFS($B$2:B3773,B3773,$E$2:E3773,"&gt;0")),"")</f>
        <v/>
      </c>
    </row>
    <row r="3774" spans="1:16" x14ac:dyDescent="0.35">
      <c r="A3774" s="51" t="str">
        <f t="shared" si="174"/>
        <v/>
      </c>
      <c r="B3774" s="99"/>
      <c r="C3774" s="4"/>
      <c r="D3774" s="14"/>
      <c r="E3774" s="14"/>
      <c r="F3774" s="14"/>
      <c r="G3774" s="82"/>
      <c r="H3774" s="107" t="str">
        <f>IF(B3774&lt;&gt;"",IF(OR(O3774=0,O3774=999),"",SUMIFS($E$2:E3774,$A$2:A3774,A3774)-SUMIFS($F$2:F3774,$A$2:A3774,A3774)),"")</f>
        <v/>
      </c>
      <c r="I3774" s="109" t="str">
        <f t="shared" si="176"/>
        <v/>
      </c>
      <c r="J3774" s="113"/>
      <c r="K3774" s="90"/>
      <c r="L3774" s="73"/>
      <c r="M3774" s="69" t="str">
        <f>IF(C3774&lt;&gt;"",DailyLog!$S$3,"")</f>
        <v/>
      </c>
      <c r="N3774" s="56" t="str">
        <f t="shared" si="175"/>
        <v/>
      </c>
      <c r="O3774" s="53" t="str">
        <f>IF($B3774&lt;&gt;"",IF(ISNUMBER(_xlfn.XMATCH($B3774,Language!$A$6:$E$6)),0,IF(ISNUMBER(_xlfn.XMATCH($B3774,Language!$A$29:$E$29)),'Lista de Prestatarios'!$B$3,VLOOKUP(B3774,'Lista de Prestatarios'!$A$2:$B$500,2,FALSE))),"")</f>
        <v/>
      </c>
      <c r="P3774" s="58" t="str">
        <f>IF(B3774&lt;&gt;"",IF(OR(D3774&gt;0,G3774&gt;0),COUNTIF($B$2:B3774,B3774),COUNTIFS($B$2:B3774,B3774,$E$2:E3774,"&gt;0")),"")</f>
        <v/>
      </c>
    </row>
    <row r="3775" spans="1:16" x14ac:dyDescent="0.35">
      <c r="A3775" s="51" t="str">
        <f t="shared" si="174"/>
        <v/>
      </c>
      <c r="B3775" s="99"/>
      <c r="C3775" s="4"/>
      <c r="D3775" s="14"/>
      <c r="E3775" s="14"/>
      <c r="F3775" s="14"/>
      <c r="G3775" s="82"/>
      <c r="H3775" s="107" t="str">
        <f>IF(B3775&lt;&gt;"",IF(OR(O3775=0,O3775=999),"",SUMIFS($E$2:E3775,$A$2:A3775,A3775)-SUMIFS($F$2:F3775,$A$2:A3775,A3775)),"")</f>
        <v/>
      </c>
      <c r="I3775" s="109" t="str">
        <f t="shared" si="176"/>
        <v/>
      </c>
      <c r="J3775" s="113"/>
      <c r="K3775" s="90"/>
      <c r="L3775" s="73"/>
      <c r="M3775" s="69" t="str">
        <f>IF(C3775&lt;&gt;"",DailyLog!$S$3,"")</f>
        <v/>
      </c>
      <c r="N3775" s="56" t="str">
        <f t="shared" si="175"/>
        <v/>
      </c>
      <c r="O3775" s="53" t="str">
        <f>IF($B3775&lt;&gt;"",IF(ISNUMBER(_xlfn.XMATCH($B3775,Language!$A$6:$E$6)),0,IF(ISNUMBER(_xlfn.XMATCH($B3775,Language!$A$29:$E$29)),'Lista de Prestatarios'!$B$3,VLOOKUP(B3775,'Lista de Prestatarios'!$A$2:$B$500,2,FALSE))),"")</f>
        <v/>
      </c>
      <c r="P3775" s="58" t="str">
        <f>IF(B3775&lt;&gt;"",IF(OR(D3775&gt;0,G3775&gt;0),COUNTIF($B$2:B3775,B3775),COUNTIFS($B$2:B3775,B3775,$E$2:E3775,"&gt;0")),"")</f>
        <v/>
      </c>
    </row>
    <row r="3776" spans="1:16" x14ac:dyDescent="0.35">
      <c r="A3776" s="51" t="str">
        <f t="shared" si="174"/>
        <v/>
      </c>
      <c r="B3776" s="99"/>
      <c r="C3776" s="4"/>
      <c r="D3776" s="14"/>
      <c r="E3776" s="14"/>
      <c r="F3776" s="14"/>
      <c r="G3776" s="82"/>
      <c r="H3776" s="107" t="str">
        <f>IF(B3776&lt;&gt;"",IF(OR(O3776=0,O3776=999),"",SUMIFS($E$2:E3776,$A$2:A3776,A3776)-SUMIFS($F$2:F3776,$A$2:A3776,A3776)),"")</f>
        <v/>
      </c>
      <c r="I3776" s="109" t="str">
        <f t="shared" si="176"/>
        <v/>
      </c>
      <c r="J3776" s="113"/>
      <c r="K3776" s="90"/>
      <c r="L3776" s="73"/>
      <c r="M3776" s="69" t="str">
        <f>IF(C3776&lt;&gt;"",DailyLog!$S$3,"")</f>
        <v/>
      </c>
      <c r="N3776" s="56" t="str">
        <f t="shared" si="175"/>
        <v/>
      </c>
      <c r="O3776" s="53" t="str">
        <f>IF($B3776&lt;&gt;"",IF(ISNUMBER(_xlfn.XMATCH($B3776,Language!$A$6:$E$6)),0,IF(ISNUMBER(_xlfn.XMATCH($B3776,Language!$A$29:$E$29)),'Lista de Prestatarios'!$B$3,VLOOKUP(B3776,'Lista de Prestatarios'!$A$2:$B$500,2,FALSE))),"")</f>
        <v/>
      </c>
      <c r="P3776" s="58" t="str">
        <f>IF(B3776&lt;&gt;"",IF(OR(D3776&gt;0,G3776&gt;0),COUNTIF($B$2:B3776,B3776),COUNTIFS($B$2:B3776,B3776,$E$2:E3776,"&gt;0")),"")</f>
        <v/>
      </c>
    </row>
    <row r="3777" spans="1:16" x14ac:dyDescent="0.35">
      <c r="A3777" s="51" t="str">
        <f t="shared" si="174"/>
        <v/>
      </c>
      <c r="B3777" s="99"/>
      <c r="C3777" s="4"/>
      <c r="D3777" s="14"/>
      <c r="E3777" s="14"/>
      <c r="F3777" s="14"/>
      <c r="G3777" s="82"/>
      <c r="H3777" s="107" t="str">
        <f>IF(B3777&lt;&gt;"",IF(OR(O3777=0,O3777=999),"",SUMIFS($E$2:E3777,$A$2:A3777,A3777)-SUMIFS($F$2:F3777,$A$2:A3777,A3777)),"")</f>
        <v/>
      </c>
      <c r="I3777" s="109" t="str">
        <f t="shared" si="176"/>
        <v/>
      </c>
      <c r="J3777" s="113"/>
      <c r="K3777" s="90"/>
      <c r="L3777" s="73"/>
      <c r="M3777" s="69" t="str">
        <f>IF(C3777&lt;&gt;"",DailyLog!$S$3,"")</f>
        <v/>
      </c>
      <c r="N3777" s="56" t="str">
        <f t="shared" si="175"/>
        <v/>
      </c>
      <c r="O3777" s="53" t="str">
        <f>IF($B3777&lt;&gt;"",IF(ISNUMBER(_xlfn.XMATCH($B3777,Language!$A$6:$E$6)),0,IF(ISNUMBER(_xlfn.XMATCH($B3777,Language!$A$29:$E$29)),'Lista de Prestatarios'!$B$3,VLOOKUP(B3777,'Lista de Prestatarios'!$A$2:$B$500,2,FALSE))),"")</f>
        <v/>
      </c>
      <c r="P3777" s="58" t="str">
        <f>IF(B3777&lt;&gt;"",IF(OR(D3777&gt;0,G3777&gt;0),COUNTIF($B$2:B3777,B3777),COUNTIFS($B$2:B3777,B3777,$E$2:E3777,"&gt;0")),"")</f>
        <v/>
      </c>
    </row>
    <row r="3778" spans="1:16" x14ac:dyDescent="0.35">
      <c r="A3778" s="51" t="str">
        <f t="shared" ref="A3778:A3841" si="177">IF(B3778&lt;&gt;"",O3778&amp;"."&amp;P3778,"")</f>
        <v/>
      </c>
      <c r="B3778" s="99"/>
      <c r="C3778" s="4"/>
      <c r="D3778" s="14"/>
      <c r="E3778" s="14"/>
      <c r="F3778" s="14"/>
      <c r="G3778" s="82"/>
      <c r="H3778" s="107" t="str">
        <f>IF(B3778&lt;&gt;"",IF(OR(O3778=0,O3778=999),"",SUMIFS($E$2:E3778,$A$2:A3778,A3778)-SUMIFS($F$2:F3778,$A$2:A3778,A3778)),"")</f>
        <v/>
      </c>
      <c r="I3778" s="109" t="str">
        <f t="shared" si="176"/>
        <v/>
      </c>
      <c r="J3778" s="113"/>
      <c r="K3778" s="90"/>
      <c r="L3778" s="73"/>
      <c r="M3778" s="69" t="str">
        <f>IF(C3778&lt;&gt;"",DailyLog!$S$3,"")</f>
        <v/>
      </c>
      <c r="N3778" s="56" t="str">
        <f t="shared" ref="N3778:N3841" si="178">IF(B3778&lt;&gt;"",COUNT(D3778:G3778),"")</f>
        <v/>
      </c>
      <c r="O3778" s="53" t="str">
        <f>IF($B3778&lt;&gt;"",IF(ISNUMBER(_xlfn.XMATCH($B3778,Language!$A$6:$E$6)),0,IF(ISNUMBER(_xlfn.XMATCH($B3778,Language!$A$29:$E$29)),'Lista de Prestatarios'!$B$3,VLOOKUP(B3778,'Lista de Prestatarios'!$A$2:$B$500,2,FALSE))),"")</f>
        <v/>
      </c>
      <c r="P3778" s="58" t="str">
        <f>IF(B3778&lt;&gt;"",IF(OR(D3778&gt;0,G3778&gt;0),COUNTIF($B$2:B3778,B3778),COUNTIFS($B$2:B3778,B3778,$E$2:E3778,"&gt;0")),"")</f>
        <v/>
      </c>
    </row>
    <row r="3779" spans="1:16" x14ac:dyDescent="0.35">
      <c r="A3779" s="51" t="str">
        <f t="shared" si="177"/>
        <v/>
      </c>
      <c r="B3779" s="99"/>
      <c r="C3779" s="4"/>
      <c r="D3779" s="14"/>
      <c r="E3779" s="14"/>
      <c r="F3779" s="14"/>
      <c r="G3779" s="82"/>
      <c r="H3779" s="107" t="str">
        <f>IF(B3779&lt;&gt;"",IF(OR(O3779=0,O3779=999),"",SUMIFS($E$2:E3779,$A$2:A3779,A3779)-SUMIFS($F$2:F3779,$A$2:A3779,A3779)),"")</f>
        <v/>
      </c>
      <c r="I3779" s="109" t="str">
        <f t="shared" si="176"/>
        <v/>
      </c>
      <c r="J3779" s="113"/>
      <c r="K3779" s="90"/>
      <c r="L3779" s="73"/>
      <c r="M3779" s="69" t="str">
        <f>IF(C3779&lt;&gt;"",DailyLog!$S$3,"")</f>
        <v/>
      </c>
      <c r="N3779" s="56" t="str">
        <f t="shared" si="178"/>
        <v/>
      </c>
      <c r="O3779" s="53" t="str">
        <f>IF($B3779&lt;&gt;"",IF(ISNUMBER(_xlfn.XMATCH($B3779,Language!$A$6:$E$6)),0,IF(ISNUMBER(_xlfn.XMATCH($B3779,Language!$A$29:$E$29)),'Lista de Prestatarios'!$B$3,VLOOKUP(B3779,'Lista de Prestatarios'!$A$2:$B$500,2,FALSE))),"")</f>
        <v/>
      </c>
      <c r="P3779" s="58" t="str">
        <f>IF(B3779&lt;&gt;"",IF(OR(D3779&gt;0,G3779&gt;0),COUNTIF($B$2:B3779,B3779),COUNTIFS($B$2:B3779,B3779,$E$2:E3779,"&gt;0")),"")</f>
        <v/>
      </c>
    </row>
    <row r="3780" spans="1:16" x14ac:dyDescent="0.35">
      <c r="A3780" s="51" t="str">
        <f t="shared" si="177"/>
        <v/>
      </c>
      <c r="B3780" s="99"/>
      <c r="C3780" s="4"/>
      <c r="D3780" s="14"/>
      <c r="E3780" s="14"/>
      <c r="F3780" s="14"/>
      <c r="G3780" s="82"/>
      <c r="H3780" s="107" t="str">
        <f>IF(B3780&lt;&gt;"",IF(OR(O3780=0,O3780=999),"",SUMIFS($E$2:E3780,$A$2:A3780,A3780)-SUMIFS($F$2:F3780,$A$2:A3780,A3780)),"")</f>
        <v/>
      </c>
      <c r="I3780" s="109" t="str">
        <f t="shared" ref="I3780:I3843" si="179">IF(B3780&lt;&gt;"",I3779+D3780-E3780+F3780-G3780,"")</f>
        <v/>
      </c>
      <c r="J3780" s="113"/>
      <c r="K3780" s="90"/>
      <c r="L3780" s="73"/>
      <c r="M3780" s="69" t="str">
        <f>IF(C3780&lt;&gt;"",DailyLog!$S$3,"")</f>
        <v/>
      </c>
      <c r="N3780" s="56" t="str">
        <f t="shared" si="178"/>
        <v/>
      </c>
      <c r="O3780" s="53" t="str">
        <f>IF($B3780&lt;&gt;"",IF(ISNUMBER(_xlfn.XMATCH($B3780,Language!$A$6:$E$6)),0,IF(ISNUMBER(_xlfn.XMATCH($B3780,Language!$A$29:$E$29)),'Lista de Prestatarios'!$B$3,VLOOKUP(B3780,'Lista de Prestatarios'!$A$2:$B$500,2,FALSE))),"")</f>
        <v/>
      </c>
      <c r="P3780" s="58" t="str">
        <f>IF(B3780&lt;&gt;"",IF(OR(D3780&gt;0,G3780&gt;0),COUNTIF($B$2:B3780,B3780),COUNTIFS($B$2:B3780,B3780,$E$2:E3780,"&gt;0")),"")</f>
        <v/>
      </c>
    </row>
    <row r="3781" spans="1:16" x14ac:dyDescent="0.35">
      <c r="A3781" s="51" t="str">
        <f t="shared" si="177"/>
        <v/>
      </c>
      <c r="B3781" s="99"/>
      <c r="C3781" s="4"/>
      <c r="D3781" s="14"/>
      <c r="E3781" s="14"/>
      <c r="F3781" s="14"/>
      <c r="G3781" s="82"/>
      <c r="H3781" s="107" t="str">
        <f>IF(B3781&lt;&gt;"",IF(OR(O3781=0,O3781=999),"",SUMIFS($E$2:E3781,$A$2:A3781,A3781)-SUMIFS($F$2:F3781,$A$2:A3781,A3781)),"")</f>
        <v/>
      </c>
      <c r="I3781" s="109" t="str">
        <f t="shared" si="179"/>
        <v/>
      </c>
      <c r="J3781" s="113"/>
      <c r="K3781" s="90"/>
      <c r="L3781" s="73"/>
      <c r="M3781" s="69" t="str">
        <f>IF(C3781&lt;&gt;"",DailyLog!$S$3,"")</f>
        <v/>
      </c>
      <c r="N3781" s="56" t="str">
        <f t="shared" si="178"/>
        <v/>
      </c>
      <c r="O3781" s="53" t="str">
        <f>IF($B3781&lt;&gt;"",IF(ISNUMBER(_xlfn.XMATCH($B3781,Language!$A$6:$E$6)),0,IF(ISNUMBER(_xlfn.XMATCH($B3781,Language!$A$29:$E$29)),'Lista de Prestatarios'!$B$3,VLOOKUP(B3781,'Lista de Prestatarios'!$A$2:$B$500,2,FALSE))),"")</f>
        <v/>
      </c>
      <c r="P3781" s="58" t="str">
        <f>IF(B3781&lt;&gt;"",IF(OR(D3781&gt;0,G3781&gt;0),COUNTIF($B$2:B3781,B3781),COUNTIFS($B$2:B3781,B3781,$E$2:E3781,"&gt;0")),"")</f>
        <v/>
      </c>
    </row>
    <row r="3782" spans="1:16" x14ac:dyDescent="0.35">
      <c r="A3782" s="51" t="str">
        <f t="shared" si="177"/>
        <v/>
      </c>
      <c r="B3782" s="99"/>
      <c r="C3782" s="4"/>
      <c r="D3782" s="14"/>
      <c r="E3782" s="14"/>
      <c r="F3782" s="14"/>
      <c r="G3782" s="82"/>
      <c r="H3782" s="107" t="str">
        <f>IF(B3782&lt;&gt;"",IF(OR(O3782=0,O3782=999),"",SUMIFS($E$2:E3782,$A$2:A3782,A3782)-SUMIFS($F$2:F3782,$A$2:A3782,A3782)),"")</f>
        <v/>
      </c>
      <c r="I3782" s="109" t="str">
        <f t="shared" si="179"/>
        <v/>
      </c>
      <c r="J3782" s="113"/>
      <c r="K3782" s="90"/>
      <c r="L3782" s="73"/>
      <c r="M3782" s="69" t="str">
        <f>IF(C3782&lt;&gt;"",DailyLog!$S$3,"")</f>
        <v/>
      </c>
      <c r="N3782" s="56" t="str">
        <f t="shared" si="178"/>
        <v/>
      </c>
      <c r="O3782" s="53" t="str">
        <f>IF($B3782&lt;&gt;"",IF(ISNUMBER(_xlfn.XMATCH($B3782,Language!$A$6:$E$6)),0,IF(ISNUMBER(_xlfn.XMATCH($B3782,Language!$A$29:$E$29)),'Lista de Prestatarios'!$B$3,VLOOKUP(B3782,'Lista de Prestatarios'!$A$2:$B$500,2,FALSE))),"")</f>
        <v/>
      </c>
      <c r="P3782" s="58" t="str">
        <f>IF(B3782&lt;&gt;"",IF(OR(D3782&gt;0,G3782&gt;0),COUNTIF($B$2:B3782,B3782),COUNTIFS($B$2:B3782,B3782,$E$2:E3782,"&gt;0")),"")</f>
        <v/>
      </c>
    </row>
    <row r="3783" spans="1:16" x14ac:dyDescent="0.35">
      <c r="A3783" s="51" t="str">
        <f t="shared" si="177"/>
        <v/>
      </c>
      <c r="B3783" s="99"/>
      <c r="C3783" s="4"/>
      <c r="D3783" s="14"/>
      <c r="E3783" s="14"/>
      <c r="F3783" s="14"/>
      <c r="G3783" s="82"/>
      <c r="H3783" s="107" t="str">
        <f>IF(B3783&lt;&gt;"",IF(OR(O3783=0,O3783=999),"",SUMIFS($E$2:E3783,$A$2:A3783,A3783)-SUMIFS($F$2:F3783,$A$2:A3783,A3783)),"")</f>
        <v/>
      </c>
      <c r="I3783" s="109" t="str">
        <f t="shared" si="179"/>
        <v/>
      </c>
      <c r="J3783" s="113"/>
      <c r="K3783" s="90"/>
      <c r="L3783" s="73"/>
      <c r="M3783" s="69" t="str">
        <f>IF(C3783&lt;&gt;"",DailyLog!$S$3,"")</f>
        <v/>
      </c>
      <c r="N3783" s="56" t="str">
        <f t="shared" si="178"/>
        <v/>
      </c>
      <c r="O3783" s="53" t="str">
        <f>IF($B3783&lt;&gt;"",IF(ISNUMBER(_xlfn.XMATCH($B3783,Language!$A$6:$E$6)),0,IF(ISNUMBER(_xlfn.XMATCH($B3783,Language!$A$29:$E$29)),'Lista de Prestatarios'!$B$3,VLOOKUP(B3783,'Lista de Prestatarios'!$A$2:$B$500,2,FALSE))),"")</f>
        <v/>
      </c>
      <c r="P3783" s="58" t="str">
        <f>IF(B3783&lt;&gt;"",IF(OR(D3783&gt;0,G3783&gt;0),COUNTIF($B$2:B3783,B3783),COUNTIFS($B$2:B3783,B3783,$E$2:E3783,"&gt;0")),"")</f>
        <v/>
      </c>
    </row>
    <row r="3784" spans="1:16" x14ac:dyDescent="0.35">
      <c r="A3784" s="51" t="str">
        <f t="shared" si="177"/>
        <v/>
      </c>
      <c r="B3784" s="99"/>
      <c r="C3784" s="4"/>
      <c r="D3784" s="14"/>
      <c r="E3784" s="14"/>
      <c r="F3784" s="14"/>
      <c r="G3784" s="82"/>
      <c r="H3784" s="107" t="str">
        <f>IF(B3784&lt;&gt;"",IF(OR(O3784=0,O3784=999),"",SUMIFS($E$2:E3784,$A$2:A3784,A3784)-SUMIFS($F$2:F3784,$A$2:A3784,A3784)),"")</f>
        <v/>
      </c>
      <c r="I3784" s="109" t="str">
        <f t="shared" si="179"/>
        <v/>
      </c>
      <c r="J3784" s="113"/>
      <c r="K3784" s="90"/>
      <c r="L3784" s="73"/>
      <c r="M3784" s="69" t="str">
        <f>IF(C3784&lt;&gt;"",DailyLog!$S$3,"")</f>
        <v/>
      </c>
      <c r="N3784" s="56" t="str">
        <f t="shared" si="178"/>
        <v/>
      </c>
      <c r="O3784" s="53" t="str">
        <f>IF($B3784&lt;&gt;"",IF(ISNUMBER(_xlfn.XMATCH($B3784,Language!$A$6:$E$6)),0,IF(ISNUMBER(_xlfn.XMATCH($B3784,Language!$A$29:$E$29)),'Lista de Prestatarios'!$B$3,VLOOKUP(B3784,'Lista de Prestatarios'!$A$2:$B$500,2,FALSE))),"")</f>
        <v/>
      </c>
      <c r="P3784" s="58" t="str">
        <f>IF(B3784&lt;&gt;"",IF(OR(D3784&gt;0,G3784&gt;0),COUNTIF($B$2:B3784,B3784),COUNTIFS($B$2:B3784,B3784,$E$2:E3784,"&gt;0")),"")</f>
        <v/>
      </c>
    </row>
    <row r="3785" spans="1:16" x14ac:dyDescent="0.35">
      <c r="A3785" s="51" t="str">
        <f t="shared" si="177"/>
        <v/>
      </c>
      <c r="B3785" s="99"/>
      <c r="C3785" s="4"/>
      <c r="D3785" s="14"/>
      <c r="E3785" s="14"/>
      <c r="F3785" s="14"/>
      <c r="G3785" s="82"/>
      <c r="H3785" s="107" t="str">
        <f>IF(B3785&lt;&gt;"",IF(OR(O3785=0,O3785=999),"",SUMIFS($E$2:E3785,$A$2:A3785,A3785)-SUMIFS($F$2:F3785,$A$2:A3785,A3785)),"")</f>
        <v/>
      </c>
      <c r="I3785" s="109" t="str">
        <f t="shared" si="179"/>
        <v/>
      </c>
      <c r="J3785" s="113"/>
      <c r="K3785" s="90"/>
      <c r="L3785" s="73"/>
      <c r="M3785" s="69" t="str">
        <f>IF(C3785&lt;&gt;"",DailyLog!$S$3,"")</f>
        <v/>
      </c>
      <c r="N3785" s="56" t="str">
        <f t="shared" si="178"/>
        <v/>
      </c>
      <c r="O3785" s="53" t="str">
        <f>IF($B3785&lt;&gt;"",IF(ISNUMBER(_xlfn.XMATCH($B3785,Language!$A$6:$E$6)),0,IF(ISNUMBER(_xlfn.XMATCH($B3785,Language!$A$29:$E$29)),'Lista de Prestatarios'!$B$3,VLOOKUP(B3785,'Lista de Prestatarios'!$A$2:$B$500,2,FALSE))),"")</f>
        <v/>
      </c>
      <c r="P3785" s="58" t="str">
        <f>IF(B3785&lt;&gt;"",IF(OR(D3785&gt;0,G3785&gt;0),COUNTIF($B$2:B3785,B3785),COUNTIFS($B$2:B3785,B3785,$E$2:E3785,"&gt;0")),"")</f>
        <v/>
      </c>
    </row>
    <row r="3786" spans="1:16" x14ac:dyDescent="0.35">
      <c r="A3786" s="51" t="str">
        <f t="shared" si="177"/>
        <v/>
      </c>
      <c r="B3786" s="99"/>
      <c r="C3786" s="4"/>
      <c r="D3786" s="14"/>
      <c r="E3786" s="14"/>
      <c r="F3786" s="14"/>
      <c r="G3786" s="82"/>
      <c r="H3786" s="107" t="str">
        <f>IF(B3786&lt;&gt;"",IF(OR(O3786=0,O3786=999),"",SUMIFS($E$2:E3786,$A$2:A3786,A3786)-SUMIFS($F$2:F3786,$A$2:A3786,A3786)),"")</f>
        <v/>
      </c>
      <c r="I3786" s="109" t="str">
        <f t="shared" si="179"/>
        <v/>
      </c>
      <c r="J3786" s="113"/>
      <c r="K3786" s="90"/>
      <c r="L3786" s="73"/>
      <c r="M3786" s="69" t="str">
        <f>IF(C3786&lt;&gt;"",DailyLog!$S$3,"")</f>
        <v/>
      </c>
      <c r="N3786" s="56" t="str">
        <f t="shared" si="178"/>
        <v/>
      </c>
      <c r="O3786" s="53" t="str">
        <f>IF($B3786&lt;&gt;"",IF(ISNUMBER(_xlfn.XMATCH($B3786,Language!$A$6:$E$6)),0,IF(ISNUMBER(_xlfn.XMATCH($B3786,Language!$A$29:$E$29)),'Lista de Prestatarios'!$B$3,VLOOKUP(B3786,'Lista de Prestatarios'!$A$2:$B$500,2,FALSE))),"")</f>
        <v/>
      </c>
      <c r="P3786" s="58" t="str">
        <f>IF(B3786&lt;&gt;"",IF(OR(D3786&gt;0,G3786&gt;0),COUNTIF($B$2:B3786,B3786),COUNTIFS($B$2:B3786,B3786,$E$2:E3786,"&gt;0")),"")</f>
        <v/>
      </c>
    </row>
    <row r="3787" spans="1:16" x14ac:dyDescent="0.35">
      <c r="A3787" s="51" t="str">
        <f t="shared" si="177"/>
        <v/>
      </c>
      <c r="B3787" s="99"/>
      <c r="C3787" s="4"/>
      <c r="D3787" s="14"/>
      <c r="E3787" s="14"/>
      <c r="F3787" s="14"/>
      <c r="G3787" s="82"/>
      <c r="H3787" s="107" t="str">
        <f>IF(B3787&lt;&gt;"",IF(OR(O3787=0,O3787=999),"",SUMIFS($E$2:E3787,$A$2:A3787,A3787)-SUMIFS($F$2:F3787,$A$2:A3787,A3787)),"")</f>
        <v/>
      </c>
      <c r="I3787" s="109" t="str">
        <f t="shared" si="179"/>
        <v/>
      </c>
      <c r="J3787" s="113"/>
      <c r="K3787" s="90"/>
      <c r="L3787" s="73"/>
      <c r="M3787" s="69" t="str">
        <f>IF(C3787&lt;&gt;"",DailyLog!$S$3,"")</f>
        <v/>
      </c>
      <c r="N3787" s="56" t="str">
        <f t="shared" si="178"/>
        <v/>
      </c>
      <c r="O3787" s="53" t="str">
        <f>IF($B3787&lt;&gt;"",IF(ISNUMBER(_xlfn.XMATCH($B3787,Language!$A$6:$E$6)),0,IF(ISNUMBER(_xlfn.XMATCH($B3787,Language!$A$29:$E$29)),'Lista de Prestatarios'!$B$3,VLOOKUP(B3787,'Lista de Prestatarios'!$A$2:$B$500,2,FALSE))),"")</f>
        <v/>
      </c>
      <c r="P3787" s="58" t="str">
        <f>IF(B3787&lt;&gt;"",IF(OR(D3787&gt;0,G3787&gt;0),COUNTIF($B$2:B3787,B3787),COUNTIFS($B$2:B3787,B3787,$E$2:E3787,"&gt;0")),"")</f>
        <v/>
      </c>
    </row>
    <row r="3788" spans="1:16" x14ac:dyDescent="0.35">
      <c r="A3788" s="51" t="str">
        <f t="shared" si="177"/>
        <v/>
      </c>
      <c r="B3788" s="99"/>
      <c r="C3788" s="4"/>
      <c r="D3788" s="14"/>
      <c r="E3788" s="14"/>
      <c r="F3788" s="14"/>
      <c r="G3788" s="82"/>
      <c r="H3788" s="107" t="str">
        <f>IF(B3788&lt;&gt;"",IF(OR(O3788=0,O3788=999),"",SUMIFS($E$2:E3788,$A$2:A3788,A3788)-SUMIFS($F$2:F3788,$A$2:A3788,A3788)),"")</f>
        <v/>
      </c>
      <c r="I3788" s="109" t="str">
        <f t="shared" si="179"/>
        <v/>
      </c>
      <c r="J3788" s="113"/>
      <c r="K3788" s="90"/>
      <c r="L3788" s="73"/>
      <c r="M3788" s="69" t="str">
        <f>IF(C3788&lt;&gt;"",DailyLog!$S$3,"")</f>
        <v/>
      </c>
      <c r="N3788" s="56" t="str">
        <f t="shared" si="178"/>
        <v/>
      </c>
      <c r="O3788" s="53" t="str">
        <f>IF($B3788&lt;&gt;"",IF(ISNUMBER(_xlfn.XMATCH($B3788,Language!$A$6:$E$6)),0,IF(ISNUMBER(_xlfn.XMATCH($B3788,Language!$A$29:$E$29)),'Lista de Prestatarios'!$B$3,VLOOKUP(B3788,'Lista de Prestatarios'!$A$2:$B$500,2,FALSE))),"")</f>
        <v/>
      </c>
      <c r="P3788" s="58" t="str">
        <f>IF(B3788&lt;&gt;"",IF(OR(D3788&gt;0,G3788&gt;0),COUNTIF($B$2:B3788,B3788),COUNTIFS($B$2:B3788,B3788,$E$2:E3788,"&gt;0")),"")</f>
        <v/>
      </c>
    </row>
    <row r="3789" spans="1:16" x14ac:dyDescent="0.35">
      <c r="A3789" s="51" t="str">
        <f t="shared" si="177"/>
        <v/>
      </c>
      <c r="B3789" s="99"/>
      <c r="C3789" s="4"/>
      <c r="D3789" s="14"/>
      <c r="E3789" s="14"/>
      <c r="F3789" s="14"/>
      <c r="G3789" s="82"/>
      <c r="H3789" s="107" t="str">
        <f>IF(B3789&lt;&gt;"",IF(OR(O3789=0,O3789=999),"",SUMIFS($E$2:E3789,$A$2:A3789,A3789)-SUMIFS($F$2:F3789,$A$2:A3789,A3789)),"")</f>
        <v/>
      </c>
      <c r="I3789" s="109" t="str">
        <f t="shared" si="179"/>
        <v/>
      </c>
      <c r="J3789" s="113"/>
      <c r="K3789" s="90"/>
      <c r="L3789" s="73"/>
      <c r="M3789" s="69" t="str">
        <f>IF(C3789&lt;&gt;"",DailyLog!$S$3,"")</f>
        <v/>
      </c>
      <c r="N3789" s="56" t="str">
        <f t="shared" si="178"/>
        <v/>
      </c>
      <c r="O3789" s="53" t="str">
        <f>IF($B3789&lt;&gt;"",IF(ISNUMBER(_xlfn.XMATCH($B3789,Language!$A$6:$E$6)),0,IF(ISNUMBER(_xlfn.XMATCH($B3789,Language!$A$29:$E$29)),'Lista de Prestatarios'!$B$3,VLOOKUP(B3789,'Lista de Prestatarios'!$A$2:$B$500,2,FALSE))),"")</f>
        <v/>
      </c>
      <c r="P3789" s="58" t="str">
        <f>IF(B3789&lt;&gt;"",IF(OR(D3789&gt;0,G3789&gt;0),COUNTIF($B$2:B3789,B3789),COUNTIFS($B$2:B3789,B3789,$E$2:E3789,"&gt;0")),"")</f>
        <v/>
      </c>
    </row>
    <row r="3790" spans="1:16" x14ac:dyDescent="0.35">
      <c r="A3790" s="51" t="str">
        <f t="shared" si="177"/>
        <v/>
      </c>
      <c r="B3790" s="99"/>
      <c r="C3790" s="4"/>
      <c r="D3790" s="14"/>
      <c r="E3790" s="14"/>
      <c r="F3790" s="14"/>
      <c r="G3790" s="82"/>
      <c r="H3790" s="107" t="str">
        <f>IF(B3790&lt;&gt;"",IF(OR(O3790=0,O3790=999),"",SUMIFS($E$2:E3790,$A$2:A3790,A3790)-SUMIFS($F$2:F3790,$A$2:A3790,A3790)),"")</f>
        <v/>
      </c>
      <c r="I3790" s="109" t="str">
        <f t="shared" si="179"/>
        <v/>
      </c>
      <c r="J3790" s="113"/>
      <c r="K3790" s="90"/>
      <c r="L3790" s="73"/>
      <c r="M3790" s="69" t="str">
        <f>IF(C3790&lt;&gt;"",DailyLog!$S$3,"")</f>
        <v/>
      </c>
      <c r="N3790" s="56" t="str">
        <f t="shared" si="178"/>
        <v/>
      </c>
      <c r="O3790" s="53" t="str">
        <f>IF($B3790&lt;&gt;"",IF(ISNUMBER(_xlfn.XMATCH($B3790,Language!$A$6:$E$6)),0,IF(ISNUMBER(_xlfn.XMATCH($B3790,Language!$A$29:$E$29)),'Lista de Prestatarios'!$B$3,VLOOKUP(B3790,'Lista de Prestatarios'!$A$2:$B$500,2,FALSE))),"")</f>
        <v/>
      </c>
      <c r="P3790" s="58" t="str">
        <f>IF(B3790&lt;&gt;"",IF(OR(D3790&gt;0,G3790&gt;0),COUNTIF($B$2:B3790,B3790),COUNTIFS($B$2:B3790,B3790,$E$2:E3790,"&gt;0")),"")</f>
        <v/>
      </c>
    </row>
    <row r="3791" spans="1:16" x14ac:dyDescent="0.35">
      <c r="A3791" s="51" t="str">
        <f t="shared" si="177"/>
        <v/>
      </c>
      <c r="B3791" s="99"/>
      <c r="C3791" s="4"/>
      <c r="D3791" s="14"/>
      <c r="E3791" s="14"/>
      <c r="F3791" s="14"/>
      <c r="G3791" s="82"/>
      <c r="H3791" s="107" t="str">
        <f>IF(B3791&lt;&gt;"",IF(OR(O3791=0,O3791=999),"",SUMIFS($E$2:E3791,$A$2:A3791,A3791)-SUMIFS($F$2:F3791,$A$2:A3791,A3791)),"")</f>
        <v/>
      </c>
      <c r="I3791" s="109" t="str">
        <f t="shared" si="179"/>
        <v/>
      </c>
      <c r="J3791" s="113"/>
      <c r="K3791" s="90"/>
      <c r="L3791" s="73"/>
      <c r="M3791" s="69" t="str">
        <f>IF(C3791&lt;&gt;"",DailyLog!$S$3,"")</f>
        <v/>
      </c>
      <c r="N3791" s="56" t="str">
        <f t="shared" si="178"/>
        <v/>
      </c>
      <c r="O3791" s="53" t="str">
        <f>IF($B3791&lt;&gt;"",IF(ISNUMBER(_xlfn.XMATCH($B3791,Language!$A$6:$E$6)),0,IF(ISNUMBER(_xlfn.XMATCH($B3791,Language!$A$29:$E$29)),'Lista de Prestatarios'!$B$3,VLOOKUP(B3791,'Lista de Prestatarios'!$A$2:$B$500,2,FALSE))),"")</f>
        <v/>
      </c>
      <c r="P3791" s="58" t="str">
        <f>IF(B3791&lt;&gt;"",IF(OR(D3791&gt;0,G3791&gt;0),COUNTIF($B$2:B3791,B3791),COUNTIFS($B$2:B3791,B3791,$E$2:E3791,"&gt;0")),"")</f>
        <v/>
      </c>
    </row>
    <row r="3792" spans="1:16" x14ac:dyDescent="0.35">
      <c r="A3792" s="51" t="str">
        <f t="shared" si="177"/>
        <v/>
      </c>
      <c r="B3792" s="99"/>
      <c r="C3792" s="4"/>
      <c r="D3792" s="14"/>
      <c r="E3792" s="14"/>
      <c r="F3792" s="14"/>
      <c r="G3792" s="82"/>
      <c r="H3792" s="107" t="str">
        <f>IF(B3792&lt;&gt;"",IF(OR(O3792=0,O3792=999),"",SUMIFS($E$2:E3792,$A$2:A3792,A3792)-SUMIFS($F$2:F3792,$A$2:A3792,A3792)),"")</f>
        <v/>
      </c>
      <c r="I3792" s="109" t="str">
        <f t="shared" si="179"/>
        <v/>
      </c>
      <c r="J3792" s="113"/>
      <c r="K3792" s="90"/>
      <c r="L3792" s="73"/>
      <c r="M3792" s="69" t="str">
        <f>IF(C3792&lt;&gt;"",DailyLog!$S$3,"")</f>
        <v/>
      </c>
      <c r="N3792" s="56" t="str">
        <f t="shared" si="178"/>
        <v/>
      </c>
      <c r="O3792" s="53" t="str">
        <f>IF($B3792&lt;&gt;"",IF(ISNUMBER(_xlfn.XMATCH($B3792,Language!$A$6:$E$6)),0,IF(ISNUMBER(_xlfn.XMATCH($B3792,Language!$A$29:$E$29)),'Lista de Prestatarios'!$B$3,VLOOKUP(B3792,'Lista de Prestatarios'!$A$2:$B$500,2,FALSE))),"")</f>
        <v/>
      </c>
      <c r="P3792" s="58" t="str">
        <f>IF(B3792&lt;&gt;"",IF(OR(D3792&gt;0,G3792&gt;0),COUNTIF($B$2:B3792,B3792),COUNTIFS($B$2:B3792,B3792,$E$2:E3792,"&gt;0")),"")</f>
        <v/>
      </c>
    </row>
    <row r="3793" spans="1:16" x14ac:dyDescent="0.35">
      <c r="A3793" s="51" t="str">
        <f t="shared" si="177"/>
        <v/>
      </c>
      <c r="B3793" s="99"/>
      <c r="C3793" s="4"/>
      <c r="D3793" s="14"/>
      <c r="E3793" s="14"/>
      <c r="F3793" s="14"/>
      <c r="G3793" s="82"/>
      <c r="H3793" s="107" t="str">
        <f>IF(B3793&lt;&gt;"",IF(OR(O3793=0,O3793=999),"",SUMIFS($E$2:E3793,$A$2:A3793,A3793)-SUMIFS($F$2:F3793,$A$2:A3793,A3793)),"")</f>
        <v/>
      </c>
      <c r="I3793" s="109" t="str">
        <f t="shared" si="179"/>
        <v/>
      </c>
      <c r="J3793" s="113"/>
      <c r="K3793" s="90"/>
      <c r="L3793" s="73"/>
      <c r="M3793" s="69" t="str">
        <f>IF(C3793&lt;&gt;"",DailyLog!$S$3,"")</f>
        <v/>
      </c>
      <c r="N3793" s="56" t="str">
        <f t="shared" si="178"/>
        <v/>
      </c>
      <c r="O3793" s="53" t="str">
        <f>IF($B3793&lt;&gt;"",IF(ISNUMBER(_xlfn.XMATCH($B3793,Language!$A$6:$E$6)),0,IF(ISNUMBER(_xlfn.XMATCH($B3793,Language!$A$29:$E$29)),'Lista de Prestatarios'!$B$3,VLOOKUP(B3793,'Lista de Prestatarios'!$A$2:$B$500,2,FALSE))),"")</f>
        <v/>
      </c>
      <c r="P3793" s="58" t="str">
        <f>IF(B3793&lt;&gt;"",IF(OR(D3793&gt;0,G3793&gt;0),COUNTIF($B$2:B3793,B3793),COUNTIFS($B$2:B3793,B3793,$E$2:E3793,"&gt;0")),"")</f>
        <v/>
      </c>
    </row>
    <row r="3794" spans="1:16" x14ac:dyDescent="0.35">
      <c r="A3794" s="51" t="str">
        <f t="shared" si="177"/>
        <v/>
      </c>
      <c r="B3794" s="99"/>
      <c r="C3794" s="4"/>
      <c r="D3794" s="14"/>
      <c r="E3794" s="14"/>
      <c r="F3794" s="14"/>
      <c r="G3794" s="82"/>
      <c r="H3794" s="107" t="str">
        <f>IF(B3794&lt;&gt;"",IF(OR(O3794=0,O3794=999),"",SUMIFS($E$2:E3794,$A$2:A3794,A3794)-SUMIFS($F$2:F3794,$A$2:A3794,A3794)),"")</f>
        <v/>
      </c>
      <c r="I3794" s="109" t="str">
        <f t="shared" si="179"/>
        <v/>
      </c>
      <c r="J3794" s="113"/>
      <c r="K3794" s="90"/>
      <c r="L3794" s="73"/>
      <c r="M3794" s="69" t="str">
        <f>IF(C3794&lt;&gt;"",DailyLog!$S$3,"")</f>
        <v/>
      </c>
      <c r="N3794" s="56" t="str">
        <f t="shared" si="178"/>
        <v/>
      </c>
      <c r="O3794" s="53" t="str">
        <f>IF($B3794&lt;&gt;"",IF(ISNUMBER(_xlfn.XMATCH($B3794,Language!$A$6:$E$6)),0,IF(ISNUMBER(_xlfn.XMATCH($B3794,Language!$A$29:$E$29)),'Lista de Prestatarios'!$B$3,VLOOKUP(B3794,'Lista de Prestatarios'!$A$2:$B$500,2,FALSE))),"")</f>
        <v/>
      </c>
      <c r="P3794" s="58" t="str">
        <f>IF(B3794&lt;&gt;"",IF(OR(D3794&gt;0,G3794&gt;0),COUNTIF($B$2:B3794,B3794),COUNTIFS($B$2:B3794,B3794,$E$2:E3794,"&gt;0")),"")</f>
        <v/>
      </c>
    </row>
    <row r="3795" spans="1:16" x14ac:dyDescent="0.35">
      <c r="A3795" s="51" t="str">
        <f t="shared" si="177"/>
        <v/>
      </c>
      <c r="B3795" s="99"/>
      <c r="C3795" s="4"/>
      <c r="D3795" s="14"/>
      <c r="E3795" s="14"/>
      <c r="F3795" s="14"/>
      <c r="G3795" s="82"/>
      <c r="H3795" s="107" t="str">
        <f>IF(B3795&lt;&gt;"",IF(OR(O3795=0,O3795=999),"",SUMIFS($E$2:E3795,$A$2:A3795,A3795)-SUMIFS($F$2:F3795,$A$2:A3795,A3795)),"")</f>
        <v/>
      </c>
      <c r="I3795" s="109" t="str">
        <f t="shared" si="179"/>
        <v/>
      </c>
      <c r="J3795" s="113"/>
      <c r="K3795" s="90"/>
      <c r="L3795" s="73"/>
      <c r="M3795" s="69" t="str">
        <f>IF(C3795&lt;&gt;"",DailyLog!$S$3,"")</f>
        <v/>
      </c>
      <c r="N3795" s="56" t="str">
        <f t="shared" si="178"/>
        <v/>
      </c>
      <c r="O3795" s="53" t="str">
        <f>IF($B3795&lt;&gt;"",IF(ISNUMBER(_xlfn.XMATCH($B3795,Language!$A$6:$E$6)),0,IF(ISNUMBER(_xlfn.XMATCH($B3795,Language!$A$29:$E$29)),'Lista de Prestatarios'!$B$3,VLOOKUP(B3795,'Lista de Prestatarios'!$A$2:$B$500,2,FALSE))),"")</f>
        <v/>
      </c>
      <c r="P3795" s="58" t="str">
        <f>IF(B3795&lt;&gt;"",IF(OR(D3795&gt;0,G3795&gt;0),COUNTIF($B$2:B3795,B3795),COUNTIFS($B$2:B3795,B3795,$E$2:E3795,"&gt;0")),"")</f>
        <v/>
      </c>
    </row>
    <row r="3796" spans="1:16" x14ac:dyDescent="0.35">
      <c r="A3796" s="51" t="str">
        <f t="shared" si="177"/>
        <v/>
      </c>
      <c r="B3796" s="99"/>
      <c r="C3796" s="4"/>
      <c r="D3796" s="14"/>
      <c r="E3796" s="14"/>
      <c r="F3796" s="14"/>
      <c r="G3796" s="82"/>
      <c r="H3796" s="107" t="str">
        <f>IF(B3796&lt;&gt;"",IF(OR(O3796=0,O3796=999),"",SUMIFS($E$2:E3796,$A$2:A3796,A3796)-SUMIFS($F$2:F3796,$A$2:A3796,A3796)),"")</f>
        <v/>
      </c>
      <c r="I3796" s="109" t="str">
        <f t="shared" si="179"/>
        <v/>
      </c>
      <c r="J3796" s="113"/>
      <c r="K3796" s="90"/>
      <c r="L3796" s="73"/>
      <c r="M3796" s="69" t="str">
        <f>IF(C3796&lt;&gt;"",DailyLog!$S$3,"")</f>
        <v/>
      </c>
      <c r="N3796" s="56" t="str">
        <f t="shared" si="178"/>
        <v/>
      </c>
      <c r="O3796" s="53" t="str">
        <f>IF($B3796&lt;&gt;"",IF(ISNUMBER(_xlfn.XMATCH($B3796,Language!$A$6:$E$6)),0,IF(ISNUMBER(_xlfn.XMATCH($B3796,Language!$A$29:$E$29)),'Lista de Prestatarios'!$B$3,VLOOKUP(B3796,'Lista de Prestatarios'!$A$2:$B$500,2,FALSE))),"")</f>
        <v/>
      </c>
      <c r="P3796" s="58" t="str">
        <f>IF(B3796&lt;&gt;"",IF(OR(D3796&gt;0,G3796&gt;0),COUNTIF($B$2:B3796,B3796),COUNTIFS($B$2:B3796,B3796,$E$2:E3796,"&gt;0")),"")</f>
        <v/>
      </c>
    </row>
    <row r="3797" spans="1:16" x14ac:dyDescent="0.35">
      <c r="A3797" s="51" t="str">
        <f t="shared" si="177"/>
        <v/>
      </c>
      <c r="B3797" s="99"/>
      <c r="C3797" s="4"/>
      <c r="D3797" s="14"/>
      <c r="E3797" s="14"/>
      <c r="F3797" s="14"/>
      <c r="G3797" s="82"/>
      <c r="H3797" s="107" t="str">
        <f>IF(B3797&lt;&gt;"",IF(OR(O3797=0,O3797=999),"",SUMIFS($E$2:E3797,$A$2:A3797,A3797)-SUMIFS($F$2:F3797,$A$2:A3797,A3797)),"")</f>
        <v/>
      </c>
      <c r="I3797" s="109" t="str">
        <f t="shared" si="179"/>
        <v/>
      </c>
      <c r="J3797" s="113"/>
      <c r="K3797" s="90"/>
      <c r="L3797" s="73"/>
      <c r="M3797" s="69" t="str">
        <f>IF(C3797&lt;&gt;"",DailyLog!$S$3,"")</f>
        <v/>
      </c>
      <c r="N3797" s="56" t="str">
        <f t="shared" si="178"/>
        <v/>
      </c>
      <c r="O3797" s="53" t="str">
        <f>IF($B3797&lt;&gt;"",IF(ISNUMBER(_xlfn.XMATCH($B3797,Language!$A$6:$E$6)),0,IF(ISNUMBER(_xlfn.XMATCH($B3797,Language!$A$29:$E$29)),'Lista de Prestatarios'!$B$3,VLOOKUP(B3797,'Lista de Prestatarios'!$A$2:$B$500,2,FALSE))),"")</f>
        <v/>
      </c>
      <c r="P3797" s="58" t="str">
        <f>IF(B3797&lt;&gt;"",IF(OR(D3797&gt;0,G3797&gt;0),COUNTIF($B$2:B3797,B3797),COUNTIFS($B$2:B3797,B3797,$E$2:E3797,"&gt;0")),"")</f>
        <v/>
      </c>
    </row>
    <row r="3798" spans="1:16" x14ac:dyDescent="0.35">
      <c r="A3798" s="51" t="str">
        <f t="shared" si="177"/>
        <v/>
      </c>
      <c r="B3798" s="99"/>
      <c r="C3798" s="4"/>
      <c r="D3798" s="14"/>
      <c r="E3798" s="14"/>
      <c r="F3798" s="14"/>
      <c r="G3798" s="82"/>
      <c r="H3798" s="107" t="str">
        <f>IF(B3798&lt;&gt;"",IF(OR(O3798=0,O3798=999),"",SUMIFS($E$2:E3798,$A$2:A3798,A3798)-SUMIFS($F$2:F3798,$A$2:A3798,A3798)),"")</f>
        <v/>
      </c>
      <c r="I3798" s="109" t="str">
        <f t="shared" si="179"/>
        <v/>
      </c>
      <c r="J3798" s="113"/>
      <c r="K3798" s="90"/>
      <c r="L3798" s="73"/>
      <c r="M3798" s="69" t="str">
        <f>IF(C3798&lt;&gt;"",DailyLog!$S$3,"")</f>
        <v/>
      </c>
      <c r="N3798" s="56" t="str">
        <f t="shared" si="178"/>
        <v/>
      </c>
      <c r="O3798" s="53" t="str">
        <f>IF($B3798&lt;&gt;"",IF(ISNUMBER(_xlfn.XMATCH($B3798,Language!$A$6:$E$6)),0,IF(ISNUMBER(_xlfn.XMATCH($B3798,Language!$A$29:$E$29)),'Lista de Prestatarios'!$B$3,VLOOKUP(B3798,'Lista de Prestatarios'!$A$2:$B$500,2,FALSE))),"")</f>
        <v/>
      </c>
      <c r="P3798" s="58" t="str">
        <f>IF(B3798&lt;&gt;"",IF(OR(D3798&gt;0,G3798&gt;0),COUNTIF($B$2:B3798,B3798),COUNTIFS($B$2:B3798,B3798,$E$2:E3798,"&gt;0")),"")</f>
        <v/>
      </c>
    </row>
    <row r="3799" spans="1:16" x14ac:dyDescent="0.35">
      <c r="A3799" s="51" t="str">
        <f t="shared" si="177"/>
        <v/>
      </c>
      <c r="B3799" s="99"/>
      <c r="C3799" s="4"/>
      <c r="D3799" s="14"/>
      <c r="E3799" s="14"/>
      <c r="F3799" s="14"/>
      <c r="G3799" s="82"/>
      <c r="H3799" s="107" t="str">
        <f>IF(B3799&lt;&gt;"",IF(OR(O3799=0,O3799=999),"",SUMIFS($E$2:E3799,$A$2:A3799,A3799)-SUMIFS($F$2:F3799,$A$2:A3799,A3799)),"")</f>
        <v/>
      </c>
      <c r="I3799" s="109" t="str">
        <f t="shared" si="179"/>
        <v/>
      </c>
      <c r="J3799" s="113"/>
      <c r="K3799" s="90"/>
      <c r="L3799" s="73"/>
      <c r="M3799" s="69" t="str">
        <f>IF(C3799&lt;&gt;"",DailyLog!$S$3,"")</f>
        <v/>
      </c>
      <c r="N3799" s="56" t="str">
        <f t="shared" si="178"/>
        <v/>
      </c>
      <c r="O3799" s="53" t="str">
        <f>IF($B3799&lt;&gt;"",IF(ISNUMBER(_xlfn.XMATCH($B3799,Language!$A$6:$E$6)),0,IF(ISNUMBER(_xlfn.XMATCH($B3799,Language!$A$29:$E$29)),'Lista de Prestatarios'!$B$3,VLOOKUP(B3799,'Lista de Prestatarios'!$A$2:$B$500,2,FALSE))),"")</f>
        <v/>
      </c>
      <c r="P3799" s="58" t="str">
        <f>IF(B3799&lt;&gt;"",IF(OR(D3799&gt;0,G3799&gt;0),COUNTIF($B$2:B3799,B3799),COUNTIFS($B$2:B3799,B3799,$E$2:E3799,"&gt;0")),"")</f>
        <v/>
      </c>
    </row>
    <row r="3800" spans="1:16" x14ac:dyDescent="0.35">
      <c r="A3800" s="51" t="str">
        <f t="shared" si="177"/>
        <v/>
      </c>
      <c r="B3800" s="99"/>
      <c r="C3800" s="4"/>
      <c r="D3800" s="14"/>
      <c r="E3800" s="14"/>
      <c r="F3800" s="14"/>
      <c r="G3800" s="82"/>
      <c r="H3800" s="107" t="str">
        <f>IF(B3800&lt;&gt;"",IF(OR(O3800=0,O3800=999),"",SUMIFS($E$2:E3800,$A$2:A3800,A3800)-SUMIFS($F$2:F3800,$A$2:A3800,A3800)),"")</f>
        <v/>
      </c>
      <c r="I3800" s="109" t="str">
        <f t="shared" si="179"/>
        <v/>
      </c>
      <c r="J3800" s="113"/>
      <c r="K3800" s="90"/>
      <c r="L3800" s="73"/>
      <c r="M3800" s="69" t="str">
        <f>IF(C3800&lt;&gt;"",DailyLog!$S$3,"")</f>
        <v/>
      </c>
      <c r="N3800" s="56" t="str">
        <f t="shared" si="178"/>
        <v/>
      </c>
      <c r="O3800" s="53" t="str">
        <f>IF($B3800&lt;&gt;"",IF(ISNUMBER(_xlfn.XMATCH($B3800,Language!$A$6:$E$6)),0,IF(ISNUMBER(_xlfn.XMATCH($B3800,Language!$A$29:$E$29)),'Lista de Prestatarios'!$B$3,VLOOKUP(B3800,'Lista de Prestatarios'!$A$2:$B$500,2,FALSE))),"")</f>
        <v/>
      </c>
      <c r="P3800" s="58" t="str">
        <f>IF(B3800&lt;&gt;"",IF(OR(D3800&gt;0,G3800&gt;0),COUNTIF($B$2:B3800,B3800),COUNTIFS($B$2:B3800,B3800,$E$2:E3800,"&gt;0")),"")</f>
        <v/>
      </c>
    </row>
    <row r="3801" spans="1:16" x14ac:dyDescent="0.35">
      <c r="A3801" s="51" t="str">
        <f t="shared" si="177"/>
        <v/>
      </c>
      <c r="B3801" s="99"/>
      <c r="C3801" s="4"/>
      <c r="D3801" s="14"/>
      <c r="E3801" s="14"/>
      <c r="F3801" s="14"/>
      <c r="G3801" s="82"/>
      <c r="H3801" s="107" t="str">
        <f>IF(B3801&lt;&gt;"",IF(OR(O3801=0,O3801=999),"",SUMIFS($E$2:E3801,$A$2:A3801,A3801)-SUMIFS($F$2:F3801,$A$2:A3801,A3801)),"")</f>
        <v/>
      </c>
      <c r="I3801" s="109" t="str">
        <f t="shared" si="179"/>
        <v/>
      </c>
      <c r="J3801" s="113"/>
      <c r="K3801" s="90"/>
      <c r="L3801" s="73"/>
      <c r="M3801" s="69" t="str">
        <f>IF(C3801&lt;&gt;"",DailyLog!$S$3,"")</f>
        <v/>
      </c>
      <c r="N3801" s="56" t="str">
        <f t="shared" si="178"/>
        <v/>
      </c>
      <c r="O3801" s="53" t="str">
        <f>IF($B3801&lt;&gt;"",IF(ISNUMBER(_xlfn.XMATCH($B3801,Language!$A$6:$E$6)),0,IF(ISNUMBER(_xlfn.XMATCH($B3801,Language!$A$29:$E$29)),'Lista de Prestatarios'!$B$3,VLOOKUP(B3801,'Lista de Prestatarios'!$A$2:$B$500,2,FALSE))),"")</f>
        <v/>
      </c>
      <c r="P3801" s="58" t="str">
        <f>IF(B3801&lt;&gt;"",IF(OR(D3801&gt;0,G3801&gt;0),COUNTIF($B$2:B3801,B3801),COUNTIFS($B$2:B3801,B3801,$E$2:E3801,"&gt;0")),"")</f>
        <v/>
      </c>
    </row>
    <row r="3802" spans="1:16" x14ac:dyDescent="0.35">
      <c r="A3802" s="51" t="str">
        <f t="shared" si="177"/>
        <v/>
      </c>
      <c r="B3802" s="99"/>
      <c r="C3802" s="4"/>
      <c r="D3802" s="14"/>
      <c r="E3802" s="14"/>
      <c r="F3802" s="14"/>
      <c r="G3802" s="82"/>
      <c r="H3802" s="107" t="str">
        <f>IF(B3802&lt;&gt;"",IF(OR(O3802=0,O3802=999),"",SUMIFS($E$2:E3802,$A$2:A3802,A3802)-SUMIFS($F$2:F3802,$A$2:A3802,A3802)),"")</f>
        <v/>
      </c>
      <c r="I3802" s="109" t="str">
        <f t="shared" si="179"/>
        <v/>
      </c>
      <c r="J3802" s="113"/>
      <c r="K3802" s="90"/>
      <c r="L3802" s="73"/>
      <c r="M3802" s="69" t="str">
        <f>IF(C3802&lt;&gt;"",DailyLog!$S$3,"")</f>
        <v/>
      </c>
      <c r="N3802" s="56" t="str">
        <f t="shared" si="178"/>
        <v/>
      </c>
      <c r="O3802" s="53" t="str">
        <f>IF($B3802&lt;&gt;"",IF(ISNUMBER(_xlfn.XMATCH($B3802,Language!$A$6:$E$6)),0,IF(ISNUMBER(_xlfn.XMATCH($B3802,Language!$A$29:$E$29)),'Lista de Prestatarios'!$B$3,VLOOKUP(B3802,'Lista de Prestatarios'!$A$2:$B$500,2,FALSE))),"")</f>
        <v/>
      </c>
      <c r="P3802" s="58" t="str">
        <f>IF(B3802&lt;&gt;"",IF(OR(D3802&gt;0,G3802&gt;0),COUNTIF($B$2:B3802,B3802),COUNTIFS($B$2:B3802,B3802,$E$2:E3802,"&gt;0")),"")</f>
        <v/>
      </c>
    </row>
    <row r="3803" spans="1:16" x14ac:dyDescent="0.35">
      <c r="A3803" s="51" t="str">
        <f t="shared" si="177"/>
        <v/>
      </c>
      <c r="B3803" s="99"/>
      <c r="C3803" s="4"/>
      <c r="D3803" s="14"/>
      <c r="E3803" s="14"/>
      <c r="F3803" s="14"/>
      <c r="G3803" s="82"/>
      <c r="H3803" s="107" t="str">
        <f>IF(B3803&lt;&gt;"",IF(OR(O3803=0,O3803=999),"",SUMIFS($E$2:E3803,$A$2:A3803,A3803)-SUMIFS($F$2:F3803,$A$2:A3803,A3803)),"")</f>
        <v/>
      </c>
      <c r="I3803" s="109" t="str">
        <f t="shared" si="179"/>
        <v/>
      </c>
      <c r="J3803" s="113"/>
      <c r="K3803" s="90"/>
      <c r="L3803" s="73"/>
      <c r="M3803" s="69" t="str">
        <f>IF(C3803&lt;&gt;"",DailyLog!$S$3,"")</f>
        <v/>
      </c>
      <c r="N3803" s="56" t="str">
        <f t="shared" si="178"/>
        <v/>
      </c>
      <c r="O3803" s="53" t="str">
        <f>IF($B3803&lt;&gt;"",IF(ISNUMBER(_xlfn.XMATCH($B3803,Language!$A$6:$E$6)),0,IF(ISNUMBER(_xlfn.XMATCH($B3803,Language!$A$29:$E$29)),'Lista de Prestatarios'!$B$3,VLOOKUP(B3803,'Lista de Prestatarios'!$A$2:$B$500,2,FALSE))),"")</f>
        <v/>
      </c>
      <c r="P3803" s="58" t="str">
        <f>IF(B3803&lt;&gt;"",IF(OR(D3803&gt;0,G3803&gt;0),COUNTIF($B$2:B3803,B3803),COUNTIFS($B$2:B3803,B3803,$E$2:E3803,"&gt;0")),"")</f>
        <v/>
      </c>
    </row>
    <row r="3804" spans="1:16" x14ac:dyDescent="0.35">
      <c r="A3804" s="51" t="str">
        <f t="shared" si="177"/>
        <v/>
      </c>
      <c r="B3804" s="99"/>
      <c r="C3804" s="4"/>
      <c r="D3804" s="14"/>
      <c r="E3804" s="14"/>
      <c r="F3804" s="14"/>
      <c r="G3804" s="82"/>
      <c r="H3804" s="107" t="str">
        <f>IF(B3804&lt;&gt;"",IF(OR(O3804=0,O3804=999),"",SUMIFS($E$2:E3804,$A$2:A3804,A3804)-SUMIFS($F$2:F3804,$A$2:A3804,A3804)),"")</f>
        <v/>
      </c>
      <c r="I3804" s="109" t="str">
        <f t="shared" si="179"/>
        <v/>
      </c>
      <c r="J3804" s="113"/>
      <c r="K3804" s="90"/>
      <c r="L3804" s="73"/>
      <c r="M3804" s="69" t="str">
        <f>IF(C3804&lt;&gt;"",DailyLog!$S$3,"")</f>
        <v/>
      </c>
      <c r="N3804" s="56" t="str">
        <f t="shared" si="178"/>
        <v/>
      </c>
      <c r="O3804" s="53" t="str">
        <f>IF($B3804&lt;&gt;"",IF(ISNUMBER(_xlfn.XMATCH($B3804,Language!$A$6:$E$6)),0,IF(ISNUMBER(_xlfn.XMATCH($B3804,Language!$A$29:$E$29)),'Lista de Prestatarios'!$B$3,VLOOKUP(B3804,'Lista de Prestatarios'!$A$2:$B$500,2,FALSE))),"")</f>
        <v/>
      </c>
      <c r="P3804" s="58" t="str">
        <f>IF(B3804&lt;&gt;"",IF(OR(D3804&gt;0,G3804&gt;0),COUNTIF($B$2:B3804,B3804),COUNTIFS($B$2:B3804,B3804,$E$2:E3804,"&gt;0")),"")</f>
        <v/>
      </c>
    </row>
    <row r="3805" spans="1:16" x14ac:dyDescent="0.35">
      <c r="A3805" s="51" t="str">
        <f t="shared" si="177"/>
        <v/>
      </c>
      <c r="B3805" s="99"/>
      <c r="C3805" s="4"/>
      <c r="D3805" s="14"/>
      <c r="E3805" s="14"/>
      <c r="F3805" s="14"/>
      <c r="G3805" s="82"/>
      <c r="H3805" s="107" t="str">
        <f>IF(B3805&lt;&gt;"",IF(OR(O3805=0,O3805=999),"",SUMIFS($E$2:E3805,$A$2:A3805,A3805)-SUMIFS($F$2:F3805,$A$2:A3805,A3805)),"")</f>
        <v/>
      </c>
      <c r="I3805" s="109" t="str">
        <f t="shared" si="179"/>
        <v/>
      </c>
      <c r="J3805" s="113"/>
      <c r="K3805" s="90"/>
      <c r="L3805" s="73"/>
      <c r="M3805" s="69" t="str">
        <f>IF(C3805&lt;&gt;"",DailyLog!$S$3,"")</f>
        <v/>
      </c>
      <c r="N3805" s="56" t="str">
        <f t="shared" si="178"/>
        <v/>
      </c>
      <c r="O3805" s="53" t="str">
        <f>IF($B3805&lt;&gt;"",IF(ISNUMBER(_xlfn.XMATCH($B3805,Language!$A$6:$E$6)),0,IF(ISNUMBER(_xlfn.XMATCH($B3805,Language!$A$29:$E$29)),'Lista de Prestatarios'!$B$3,VLOOKUP(B3805,'Lista de Prestatarios'!$A$2:$B$500,2,FALSE))),"")</f>
        <v/>
      </c>
      <c r="P3805" s="58" t="str">
        <f>IF(B3805&lt;&gt;"",IF(OR(D3805&gt;0,G3805&gt;0),COUNTIF($B$2:B3805,B3805),COUNTIFS($B$2:B3805,B3805,$E$2:E3805,"&gt;0")),"")</f>
        <v/>
      </c>
    </row>
    <row r="3806" spans="1:16" x14ac:dyDescent="0.35">
      <c r="A3806" s="51" t="str">
        <f t="shared" si="177"/>
        <v/>
      </c>
      <c r="B3806" s="99"/>
      <c r="C3806" s="4"/>
      <c r="D3806" s="14"/>
      <c r="E3806" s="14"/>
      <c r="F3806" s="14"/>
      <c r="G3806" s="82"/>
      <c r="H3806" s="107" t="str">
        <f>IF(B3806&lt;&gt;"",IF(OR(O3806=0,O3806=999),"",SUMIFS($E$2:E3806,$A$2:A3806,A3806)-SUMIFS($F$2:F3806,$A$2:A3806,A3806)),"")</f>
        <v/>
      </c>
      <c r="I3806" s="109" t="str">
        <f t="shared" si="179"/>
        <v/>
      </c>
      <c r="J3806" s="113"/>
      <c r="K3806" s="90"/>
      <c r="L3806" s="73"/>
      <c r="M3806" s="69" t="str">
        <f>IF(C3806&lt;&gt;"",DailyLog!$S$3,"")</f>
        <v/>
      </c>
      <c r="N3806" s="56" t="str">
        <f t="shared" si="178"/>
        <v/>
      </c>
      <c r="O3806" s="53" t="str">
        <f>IF($B3806&lt;&gt;"",IF(ISNUMBER(_xlfn.XMATCH($B3806,Language!$A$6:$E$6)),0,IF(ISNUMBER(_xlfn.XMATCH($B3806,Language!$A$29:$E$29)),'Lista de Prestatarios'!$B$3,VLOOKUP(B3806,'Lista de Prestatarios'!$A$2:$B$500,2,FALSE))),"")</f>
        <v/>
      </c>
      <c r="P3806" s="58" t="str">
        <f>IF(B3806&lt;&gt;"",IF(OR(D3806&gt;0,G3806&gt;0),COUNTIF($B$2:B3806,B3806),COUNTIFS($B$2:B3806,B3806,$E$2:E3806,"&gt;0")),"")</f>
        <v/>
      </c>
    </row>
    <row r="3807" spans="1:16" x14ac:dyDescent="0.35">
      <c r="A3807" s="51" t="str">
        <f t="shared" si="177"/>
        <v/>
      </c>
      <c r="B3807" s="99"/>
      <c r="C3807" s="4"/>
      <c r="D3807" s="14"/>
      <c r="E3807" s="14"/>
      <c r="F3807" s="14"/>
      <c r="G3807" s="82"/>
      <c r="H3807" s="107" t="str">
        <f>IF(B3807&lt;&gt;"",IF(OR(O3807=0,O3807=999),"",SUMIFS($E$2:E3807,$A$2:A3807,A3807)-SUMIFS($F$2:F3807,$A$2:A3807,A3807)),"")</f>
        <v/>
      </c>
      <c r="I3807" s="109" t="str">
        <f t="shared" si="179"/>
        <v/>
      </c>
      <c r="J3807" s="113"/>
      <c r="K3807" s="90"/>
      <c r="L3807" s="73"/>
      <c r="M3807" s="69" t="str">
        <f>IF(C3807&lt;&gt;"",DailyLog!$S$3,"")</f>
        <v/>
      </c>
      <c r="N3807" s="56" t="str">
        <f t="shared" si="178"/>
        <v/>
      </c>
      <c r="O3807" s="53" t="str">
        <f>IF($B3807&lt;&gt;"",IF(ISNUMBER(_xlfn.XMATCH($B3807,Language!$A$6:$E$6)),0,IF(ISNUMBER(_xlfn.XMATCH($B3807,Language!$A$29:$E$29)),'Lista de Prestatarios'!$B$3,VLOOKUP(B3807,'Lista de Prestatarios'!$A$2:$B$500,2,FALSE))),"")</f>
        <v/>
      </c>
      <c r="P3807" s="58" t="str">
        <f>IF(B3807&lt;&gt;"",IF(OR(D3807&gt;0,G3807&gt;0),COUNTIF($B$2:B3807,B3807),COUNTIFS($B$2:B3807,B3807,$E$2:E3807,"&gt;0")),"")</f>
        <v/>
      </c>
    </row>
    <row r="3808" spans="1:16" x14ac:dyDescent="0.35">
      <c r="A3808" s="51" t="str">
        <f t="shared" si="177"/>
        <v/>
      </c>
      <c r="B3808" s="99"/>
      <c r="C3808" s="4"/>
      <c r="D3808" s="14"/>
      <c r="E3808" s="14"/>
      <c r="F3808" s="14"/>
      <c r="G3808" s="82"/>
      <c r="H3808" s="107" t="str">
        <f>IF(B3808&lt;&gt;"",IF(OR(O3808=0,O3808=999),"",SUMIFS($E$2:E3808,$A$2:A3808,A3808)-SUMIFS($F$2:F3808,$A$2:A3808,A3808)),"")</f>
        <v/>
      </c>
      <c r="I3808" s="109" t="str">
        <f t="shared" si="179"/>
        <v/>
      </c>
      <c r="J3808" s="113"/>
      <c r="K3808" s="90"/>
      <c r="L3808" s="73"/>
      <c r="M3808" s="69" t="str">
        <f>IF(C3808&lt;&gt;"",DailyLog!$S$3,"")</f>
        <v/>
      </c>
      <c r="N3808" s="56" t="str">
        <f t="shared" si="178"/>
        <v/>
      </c>
      <c r="O3808" s="53" t="str">
        <f>IF($B3808&lt;&gt;"",IF(ISNUMBER(_xlfn.XMATCH($B3808,Language!$A$6:$E$6)),0,IF(ISNUMBER(_xlfn.XMATCH($B3808,Language!$A$29:$E$29)),'Lista de Prestatarios'!$B$3,VLOOKUP(B3808,'Lista de Prestatarios'!$A$2:$B$500,2,FALSE))),"")</f>
        <v/>
      </c>
      <c r="P3808" s="58" t="str">
        <f>IF(B3808&lt;&gt;"",IF(OR(D3808&gt;0,G3808&gt;0),COUNTIF($B$2:B3808,B3808),COUNTIFS($B$2:B3808,B3808,$E$2:E3808,"&gt;0")),"")</f>
        <v/>
      </c>
    </row>
    <row r="3809" spans="1:16" x14ac:dyDescent="0.35">
      <c r="A3809" s="51" t="str">
        <f t="shared" si="177"/>
        <v/>
      </c>
      <c r="B3809" s="99"/>
      <c r="C3809" s="4"/>
      <c r="D3809" s="14"/>
      <c r="E3809" s="14"/>
      <c r="F3809" s="14"/>
      <c r="G3809" s="82"/>
      <c r="H3809" s="107" t="str">
        <f>IF(B3809&lt;&gt;"",IF(OR(O3809=0,O3809=999),"",SUMIFS($E$2:E3809,$A$2:A3809,A3809)-SUMIFS($F$2:F3809,$A$2:A3809,A3809)),"")</f>
        <v/>
      </c>
      <c r="I3809" s="109" t="str">
        <f t="shared" si="179"/>
        <v/>
      </c>
      <c r="J3809" s="113"/>
      <c r="K3809" s="90"/>
      <c r="L3809" s="73"/>
      <c r="M3809" s="69" t="str">
        <f>IF(C3809&lt;&gt;"",DailyLog!$S$3,"")</f>
        <v/>
      </c>
      <c r="N3809" s="56" t="str">
        <f t="shared" si="178"/>
        <v/>
      </c>
      <c r="O3809" s="53" t="str">
        <f>IF($B3809&lt;&gt;"",IF(ISNUMBER(_xlfn.XMATCH($B3809,Language!$A$6:$E$6)),0,IF(ISNUMBER(_xlfn.XMATCH($B3809,Language!$A$29:$E$29)),'Lista de Prestatarios'!$B$3,VLOOKUP(B3809,'Lista de Prestatarios'!$A$2:$B$500,2,FALSE))),"")</f>
        <v/>
      </c>
      <c r="P3809" s="58" t="str">
        <f>IF(B3809&lt;&gt;"",IF(OR(D3809&gt;0,G3809&gt;0),COUNTIF($B$2:B3809,B3809),COUNTIFS($B$2:B3809,B3809,$E$2:E3809,"&gt;0")),"")</f>
        <v/>
      </c>
    </row>
    <row r="3810" spans="1:16" x14ac:dyDescent="0.35">
      <c r="A3810" s="51" t="str">
        <f t="shared" si="177"/>
        <v/>
      </c>
      <c r="B3810" s="99"/>
      <c r="C3810" s="4"/>
      <c r="D3810" s="14"/>
      <c r="E3810" s="14"/>
      <c r="F3810" s="14"/>
      <c r="G3810" s="82"/>
      <c r="H3810" s="107" t="str">
        <f>IF(B3810&lt;&gt;"",IF(OR(O3810=0,O3810=999),"",SUMIFS($E$2:E3810,$A$2:A3810,A3810)-SUMIFS($F$2:F3810,$A$2:A3810,A3810)),"")</f>
        <v/>
      </c>
      <c r="I3810" s="109" t="str">
        <f t="shared" si="179"/>
        <v/>
      </c>
      <c r="J3810" s="113"/>
      <c r="K3810" s="90"/>
      <c r="L3810" s="73"/>
      <c r="M3810" s="69" t="str">
        <f>IF(C3810&lt;&gt;"",DailyLog!$S$3,"")</f>
        <v/>
      </c>
      <c r="N3810" s="56" t="str">
        <f t="shared" si="178"/>
        <v/>
      </c>
      <c r="O3810" s="53" t="str">
        <f>IF($B3810&lt;&gt;"",IF(ISNUMBER(_xlfn.XMATCH($B3810,Language!$A$6:$E$6)),0,IF(ISNUMBER(_xlfn.XMATCH($B3810,Language!$A$29:$E$29)),'Lista de Prestatarios'!$B$3,VLOOKUP(B3810,'Lista de Prestatarios'!$A$2:$B$500,2,FALSE))),"")</f>
        <v/>
      </c>
      <c r="P3810" s="58" t="str">
        <f>IF(B3810&lt;&gt;"",IF(OR(D3810&gt;0,G3810&gt;0),COUNTIF($B$2:B3810,B3810),COUNTIFS($B$2:B3810,B3810,$E$2:E3810,"&gt;0")),"")</f>
        <v/>
      </c>
    </row>
    <row r="3811" spans="1:16" x14ac:dyDescent="0.35">
      <c r="A3811" s="51" t="str">
        <f t="shared" si="177"/>
        <v/>
      </c>
      <c r="B3811" s="99"/>
      <c r="C3811" s="4"/>
      <c r="D3811" s="14"/>
      <c r="E3811" s="14"/>
      <c r="F3811" s="14"/>
      <c r="G3811" s="82"/>
      <c r="H3811" s="107" t="str">
        <f>IF(B3811&lt;&gt;"",IF(OR(O3811=0,O3811=999),"",SUMIFS($E$2:E3811,$A$2:A3811,A3811)-SUMIFS($F$2:F3811,$A$2:A3811,A3811)),"")</f>
        <v/>
      </c>
      <c r="I3811" s="109" t="str">
        <f t="shared" si="179"/>
        <v/>
      </c>
      <c r="J3811" s="113"/>
      <c r="K3811" s="90"/>
      <c r="L3811" s="73"/>
      <c r="M3811" s="69" t="str">
        <f>IF(C3811&lt;&gt;"",DailyLog!$S$3,"")</f>
        <v/>
      </c>
      <c r="N3811" s="56" t="str">
        <f t="shared" si="178"/>
        <v/>
      </c>
      <c r="O3811" s="53" t="str">
        <f>IF($B3811&lt;&gt;"",IF(ISNUMBER(_xlfn.XMATCH($B3811,Language!$A$6:$E$6)),0,IF(ISNUMBER(_xlfn.XMATCH($B3811,Language!$A$29:$E$29)),'Lista de Prestatarios'!$B$3,VLOOKUP(B3811,'Lista de Prestatarios'!$A$2:$B$500,2,FALSE))),"")</f>
        <v/>
      </c>
      <c r="P3811" s="58" t="str">
        <f>IF(B3811&lt;&gt;"",IF(OR(D3811&gt;0,G3811&gt;0),COUNTIF($B$2:B3811,B3811),COUNTIFS($B$2:B3811,B3811,$E$2:E3811,"&gt;0")),"")</f>
        <v/>
      </c>
    </row>
    <row r="3812" spans="1:16" x14ac:dyDescent="0.35">
      <c r="A3812" s="51" t="str">
        <f t="shared" si="177"/>
        <v/>
      </c>
      <c r="B3812" s="99"/>
      <c r="C3812" s="4"/>
      <c r="D3812" s="14"/>
      <c r="E3812" s="14"/>
      <c r="F3812" s="14"/>
      <c r="G3812" s="82"/>
      <c r="H3812" s="107" t="str">
        <f>IF(B3812&lt;&gt;"",IF(OR(O3812=0,O3812=999),"",SUMIFS($E$2:E3812,$A$2:A3812,A3812)-SUMIFS($F$2:F3812,$A$2:A3812,A3812)),"")</f>
        <v/>
      </c>
      <c r="I3812" s="109" t="str">
        <f t="shared" si="179"/>
        <v/>
      </c>
      <c r="J3812" s="113"/>
      <c r="K3812" s="90"/>
      <c r="L3812" s="73"/>
      <c r="M3812" s="69" t="str">
        <f>IF(C3812&lt;&gt;"",DailyLog!$S$3,"")</f>
        <v/>
      </c>
      <c r="N3812" s="56" t="str">
        <f t="shared" si="178"/>
        <v/>
      </c>
      <c r="O3812" s="53" t="str">
        <f>IF($B3812&lt;&gt;"",IF(ISNUMBER(_xlfn.XMATCH($B3812,Language!$A$6:$E$6)),0,IF(ISNUMBER(_xlfn.XMATCH($B3812,Language!$A$29:$E$29)),'Lista de Prestatarios'!$B$3,VLOOKUP(B3812,'Lista de Prestatarios'!$A$2:$B$500,2,FALSE))),"")</f>
        <v/>
      </c>
      <c r="P3812" s="58" t="str">
        <f>IF(B3812&lt;&gt;"",IF(OR(D3812&gt;0,G3812&gt;0),COUNTIF($B$2:B3812,B3812),COUNTIFS($B$2:B3812,B3812,$E$2:E3812,"&gt;0")),"")</f>
        <v/>
      </c>
    </row>
    <row r="3813" spans="1:16" x14ac:dyDescent="0.35">
      <c r="A3813" s="51" t="str">
        <f t="shared" si="177"/>
        <v/>
      </c>
      <c r="B3813" s="99"/>
      <c r="C3813" s="4"/>
      <c r="D3813" s="14"/>
      <c r="E3813" s="14"/>
      <c r="F3813" s="14"/>
      <c r="G3813" s="82"/>
      <c r="H3813" s="107" t="str">
        <f>IF(B3813&lt;&gt;"",IF(OR(O3813=0,O3813=999),"",SUMIFS($E$2:E3813,$A$2:A3813,A3813)-SUMIFS($F$2:F3813,$A$2:A3813,A3813)),"")</f>
        <v/>
      </c>
      <c r="I3813" s="109" t="str">
        <f t="shared" si="179"/>
        <v/>
      </c>
      <c r="J3813" s="113"/>
      <c r="K3813" s="90"/>
      <c r="L3813" s="73"/>
      <c r="M3813" s="69" t="str">
        <f>IF(C3813&lt;&gt;"",DailyLog!$S$3,"")</f>
        <v/>
      </c>
      <c r="N3813" s="56" t="str">
        <f t="shared" si="178"/>
        <v/>
      </c>
      <c r="O3813" s="53" t="str">
        <f>IF($B3813&lt;&gt;"",IF(ISNUMBER(_xlfn.XMATCH($B3813,Language!$A$6:$E$6)),0,IF(ISNUMBER(_xlfn.XMATCH($B3813,Language!$A$29:$E$29)),'Lista de Prestatarios'!$B$3,VLOOKUP(B3813,'Lista de Prestatarios'!$A$2:$B$500,2,FALSE))),"")</f>
        <v/>
      </c>
      <c r="P3813" s="58" t="str">
        <f>IF(B3813&lt;&gt;"",IF(OR(D3813&gt;0,G3813&gt;0),COUNTIF($B$2:B3813,B3813),COUNTIFS($B$2:B3813,B3813,$E$2:E3813,"&gt;0")),"")</f>
        <v/>
      </c>
    </row>
    <row r="3814" spans="1:16" x14ac:dyDescent="0.35">
      <c r="A3814" s="51" t="str">
        <f t="shared" si="177"/>
        <v/>
      </c>
      <c r="B3814" s="99"/>
      <c r="C3814" s="4"/>
      <c r="D3814" s="14"/>
      <c r="E3814" s="14"/>
      <c r="F3814" s="14"/>
      <c r="G3814" s="82"/>
      <c r="H3814" s="107" t="str">
        <f>IF(B3814&lt;&gt;"",IF(OR(O3814=0,O3814=999),"",SUMIFS($E$2:E3814,$A$2:A3814,A3814)-SUMIFS($F$2:F3814,$A$2:A3814,A3814)),"")</f>
        <v/>
      </c>
      <c r="I3814" s="109" t="str">
        <f t="shared" si="179"/>
        <v/>
      </c>
      <c r="J3814" s="113"/>
      <c r="K3814" s="90"/>
      <c r="L3814" s="73"/>
      <c r="M3814" s="69" t="str">
        <f>IF(C3814&lt;&gt;"",DailyLog!$S$3,"")</f>
        <v/>
      </c>
      <c r="N3814" s="56" t="str">
        <f t="shared" si="178"/>
        <v/>
      </c>
      <c r="O3814" s="53" t="str">
        <f>IF($B3814&lt;&gt;"",IF(ISNUMBER(_xlfn.XMATCH($B3814,Language!$A$6:$E$6)),0,IF(ISNUMBER(_xlfn.XMATCH($B3814,Language!$A$29:$E$29)),'Lista de Prestatarios'!$B$3,VLOOKUP(B3814,'Lista de Prestatarios'!$A$2:$B$500,2,FALSE))),"")</f>
        <v/>
      </c>
      <c r="P3814" s="58" t="str">
        <f>IF(B3814&lt;&gt;"",IF(OR(D3814&gt;0,G3814&gt;0),COUNTIF($B$2:B3814,B3814),COUNTIFS($B$2:B3814,B3814,$E$2:E3814,"&gt;0")),"")</f>
        <v/>
      </c>
    </row>
    <row r="3815" spans="1:16" x14ac:dyDescent="0.35">
      <c r="A3815" s="51" t="str">
        <f t="shared" si="177"/>
        <v/>
      </c>
      <c r="B3815" s="99"/>
      <c r="C3815" s="4"/>
      <c r="D3815" s="14"/>
      <c r="E3815" s="14"/>
      <c r="F3815" s="14"/>
      <c r="G3815" s="82"/>
      <c r="H3815" s="107" t="str">
        <f>IF(B3815&lt;&gt;"",IF(OR(O3815=0,O3815=999),"",SUMIFS($E$2:E3815,$A$2:A3815,A3815)-SUMIFS($F$2:F3815,$A$2:A3815,A3815)),"")</f>
        <v/>
      </c>
      <c r="I3815" s="109" t="str">
        <f t="shared" si="179"/>
        <v/>
      </c>
      <c r="J3815" s="113"/>
      <c r="K3815" s="90"/>
      <c r="L3815" s="73"/>
      <c r="M3815" s="69" t="str">
        <f>IF(C3815&lt;&gt;"",DailyLog!$S$3,"")</f>
        <v/>
      </c>
      <c r="N3815" s="56" t="str">
        <f t="shared" si="178"/>
        <v/>
      </c>
      <c r="O3815" s="53" t="str">
        <f>IF($B3815&lt;&gt;"",IF(ISNUMBER(_xlfn.XMATCH($B3815,Language!$A$6:$E$6)),0,IF(ISNUMBER(_xlfn.XMATCH($B3815,Language!$A$29:$E$29)),'Lista de Prestatarios'!$B$3,VLOOKUP(B3815,'Lista de Prestatarios'!$A$2:$B$500,2,FALSE))),"")</f>
        <v/>
      </c>
      <c r="P3815" s="58" t="str">
        <f>IF(B3815&lt;&gt;"",IF(OR(D3815&gt;0,G3815&gt;0),COUNTIF($B$2:B3815,B3815),COUNTIFS($B$2:B3815,B3815,$E$2:E3815,"&gt;0")),"")</f>
        <v/>
      </c>
    </row>
    <row r="3816" spans="1:16" x14ac:dyDescent="0.35">
      <c r="A3816" s="51" t="str">
        <f t="shared" si="177"/>
        <v/>
      </c>
      <c r="B3816" s="99"/>
      <c r="C3816" s="4"/>
      <c r="D3816" s="14"/>
      <c r="E3816" s="14"/>
      <c r="F3816" s="14"/>
      <c r="G3816" s="82"/>
      <c r="H3816" s="107" t="str">
        <f>IF(B3816&lt;&gt;"",IF(OR(O3816=0,O3816=999),"",SUMIFS($E$2:E3816,$A$2:A3816,A3816)-SUMIFS($F$2:F3816,$A$2:A3816,A3816)),"")</f>
        <v/>
      </c>
      <c r="I3816" s="109" t="str">
        <f t="shared" si="179"/>
        <v/>
      </c>
      <c r="J3816" s="113"/>
      <c r="K3816" s="90"/>
      <c r="L3816" s="73"/>
      <c r="M3816" s="69" t="str">
        <f>IF(C3816&lt;&gt;"",DailyLog!$S$3,"")</f>
        <v/>
      </c>
      <c r="N3816" s="56" t="str">
        <f t="shared" si="178"/>
        <v/>
      </c>
      <c r="O3816" s="53" t="str">
        <f>IF($B3816&lt;&gt;"",IF(ISNUMBER(_xlfn.XMATCH($B3816,Language!$A$6:$E$6)),0,IF(ISNUMBER(_xlfn.XMATCH($B3816,Language!$A$29:$E$29)),'Lista de Prestatarios'!$B$3,VLOOKUP(B3816,'Lista de Prestatarios'!$A$2:$B$500,2,FALSE))),"")</f>
        <v/>
      </c>
      <c r="P3816" s="58" t="str">
        <f>IF(B3816&lt;&gt;"",IF(OR(D3816&gt;0,G3816&gt;0),COUNTIF($B$2:B3816,B3816),COUNTIFS($B$2:B3816,B3816,$E$2:E3816,"&gt;0")),"")</f>
        <v/>
      </c>
    </row>
    <row r="3817" spans="1:16" x14ac:dyDescent="0.35">
      <c r="A3817" s="51" t="str">
        <f t="shared" si="177"/>
        <v/>
      </c>
      <c r="B3817" s="99"/>
      <c r="C3817" s="4"/>
      <c r="D3817" s="14"/>
      <c r="E3817" s="14"/>
      <c r="F3817" s="14"/>
      <c r="G3817" s="82"/>
      <c r="H3817" s="107" t="str">
        <f>IF(B3817&lt;&gt;"",IF(OR(O3817=0,O3817=999),"",SUMIFS($E$2:E3817,$A$2:A3817,A3817)-SUMIFS($F$2:F3817,$A$2:A3817,A3817)),"")</f>
        <v/>
      </c>
      <c r="I3817" s="109" t="str">
        <f t="shared" si="179"/>
        <v/>
      </c>
      <c r="J3817" s="113"/>
      <c r="K3817" s="90"/>
      <c r="L3817" s="73"/>
      <c r="M3817" s="69" t="str">
        <f>IF(C3817&lt;&gt;"",DailyLog!$S$3,"")</f>
        <v/>
      </c>
      <c r="N3817" s="56" t="str">
        <f t="shared" si="178"/>
        <v/>
      </c>
      <c r="O3817" s="53" t="str">
        <f>IF($B3817&lt;&gt;"",IF(ISNUMBER(_xlfn.XMATCH($B3817,Language!$A$6:$E$6)),0,IF(ISNUMBER(_xlfn.XMATCH($B3817,Language!$A$29:$E$29)),'Lista de Prestatarios'!$B$3,VLOOKUP(B3817,'Lista de Prestatarios'!$A$2:$B$500,2,FALSE))),"")</f>
        <v/>
      </c>
      <c r="P3817" s="58" t="str">
        <f>IF(B3817&lt;&gt;"",IF(OR(D3817&gt;0,G3817&gt;0),COUNTIF($B$2:B3817,B3817),COUNTIFS($B$2:B3817,B3817,$E$2:E3817,"&gt;0")),"")</f>
        <v/>
      </c>
    </row>
    <row r="3818" spans="1:16" x14ac:dyDescent="0.35">
      <c r="A3818" s="51" t="str">
        <f t="shared" si="177"/>
        <v/>
      </c>
      <c r="B3818" s="99"/>
      <c r="C3818" s="4"/>
      <c r="D3818" s="14"/>
      <c r="E3818" s="14"/>
      <c r="F3818" s="14"/>
      <c r="G3818" s="82"/>
      <c r="H3818" s="107" t="str">
        <f>IF(B3818&lt;&gt;"",IF(OR(O3818=0,O3818=999),"",SUMIFS($E$2:E3818,$A$2:A3818,A3818)-SUMIFS($F$2:F3818,$A$2:A3818,A3818)),"")</f>
        <v/>
      </c>
      <c r="I3818" s="109" t="str">
        <f t="shared" si="179"/>
        <v/>
      </c>
      <c r="J3818" s="113"/>
      <c r="K3818" s="90"/>
      <c r="L3818" s="73"/>
      <c r="M3818" s="69" t="str">
        <f>IF(C3818&lt;&gt;"",DailyLog!$S$3,"")</f>
        <v/>
      </c>
      <c r="N3818" s="56" t="str">
        <f t="shared" si="178"/>
        <v/>
      </c>
      <c r="O3818" s="53" t="str">
        <f>IF($B3818&lt;&gt;"",IF(ISNUMBER(_xlfn.XMATCH($B3818,Language!$A$6:$E$6)),0,IF(ISNUMBER(_xlfn.XMATCH($B3818,Language!$A$29:$E$29)),'Lista de Prestatarios'!$B$3,VLOOKUP(B3818,'Lista de Prestatarios'!$A$2:$B$500,2,FALSE))),"")</f>
        <v/>
      </c>
      <c r="P3818" s="58" t="str">
        <f>IF(B3818&lt;&gt;"",IF(OR(D3818&gt;0,G3818&gt;0),COUNTIF($B$2:B3818,B3818),COUNTIFS($B$2:B3818,B3818,$E$2:E3818,"&gt;0")),"")</f>
        <v/>
      </c>
    </row>
    <row r="3819" spans="1:16" x14ac:dyDescent="0.35">
      <c r="A3819" s="51" t="str">
        <f t="shared" si="177"/>
        <v/>
      </c>
      <c r="B3819" s="99"/>
      <c r="C3819" s="4"/>
      <c r="D3819" s="14"/>
      <c r="E3819" s="14"/>
      <c r="F3819" s="14"/>
      <c r="G3819" s="82"/>
      <c r="H3819" s="107" t="str">
        <f>IF(B3819&lt;&gt;"",IF(OR(O3819=0,O3819=999),"",SUMIFS($E$2:E3819,$A$2:A3819,A3819)-SUMIFS($F$2:F3819,$A$2:A3819,A3819)),"")</f>
        <v/>
      </c>
      <c r="I3819" s="109" t="str">
        <f t="shared" si="179"/>
        <v/>
      </c>
      <c r="J3819" s="113"/>
      <c r="K3819" s="90"/>
      <c r="L3819" s="73"/>
      <c r="M3819" s="69" t="str">
        <f>IF(C3819&lt;&gt;"",DailyLog!$S$3,"")</f>
        <v/>
      </c>
      <c r="N3819" s="56" t="str">
        <f t="shared" si="178"/>
        <v/>
      </c>
      <c r="O3819" s="53" t="str">
        <f>IF($B3819&lt;&gt;"",IF(ISNUMBER(_xlfn.XMATCH($B3819,Language!$A$6:$E$6)),0,IF(ISNUMBER(_xlfn.XMATCH($B3819,Language!$A$29:$E$29)),'Lista de Prestatarios'!$B$3,VLOOKUP(B3819,'Lista de Prestatarios'!$A$2:$B$500,2,FALSE))),"")</f>
        <v/>
      </c>
      <c r="P3819" s="58" t="str">
        <f>IF(B3819&lt;&gt;"",IF(OR(D3819&gt;0,G3819&gt;0),COUNTIF($B$2:B3819,B3819),COUNTIFS($B$2:B3819,B3819,$E$2:E3819,"&gt;0")),"")</f>
        <v/>
      </c>
    </row>
    <row r="3820" spans="1:16" x14ac:dyDescent="0.35">
      <c r="A3820" s="51" t="str">
        <f t="shared" si="177"/>
        <v/>
      </c>
      <c r="B3820" s="99"/>
      <c r="C3820" s="4"/>
      <c r="D3820" s="14"/>
      <c r="E3820" s="14"/>
      <c r="F3820" s="14"/>
      <c r="G3820" s="82"/>
      <c r="H3820" s="107" t="str">
        <f>IF(B3820&lt;&gt;"",IF(OR(O3820=0,O3820=999),"",SUMIFS($E$2:E3820,$A$2:A3820,A3820)-SUMIFS($F$2:F3820,$A$2:A3820,A3820)),"")</f>
        <v/>
      </c>
      <c r="I3820" s="109" t="str">
        <f t="shared" si="179"/>
        <v/>
      </c>
      <c r="J3820" s="113"/>
      <c r="K3820" s="90"/>
      <c r="L3820" s="73"/>
      <c r="M3820" s="69" t="str">
        <f>IF(C3820&lt;&gt;"",DailyLog!$S$3,"")</f>
        <v/>
      </c>
      <c r="N3820" s="56" t="str">
        <f t="shared" si="178"/>
        <v/>
      </c>
      <c r="O3820" s="53" t="str">
        <f>IF($B3820&lt;&gt;"",IF(ISNUMBER(_xlfn.XMATCH($B3820,Language!$A$6:$E$6)),0,IF(ISNUMBER(_xlfn.XMATCH($B3820,Language!$A$29:$E$29)),'Lista de Prestatarios'!$B$3,VLOOKUP(B3820,'Lista de Prestatarios'!$A$2:$B$500,2,FALSE))),"")</f>
        <v/>
      </c>
      <c r="P3820" s="58" t="str">
        <f>IF(B3820&lt;&gt;"",IF(OR(D3820&gt;0,G3820&gt;0),COUNTIF($B$2:B3820,B3820),COUNTIFS($B$2:B3820,B3820,$E$2:E3820,"&gt;0")),"")</f>
        <v/>
      </c>
    </row>
    <row r="3821" spans="1:16" x14ac:dyDescent="0.35">
      <c r="A3821" s="51" t="str">
        <f t="shared" si="177"/>
        <v/>
      </c>
      <c r="B3821" s="99"/>
      <c r="C3821" s="4"/>
      <c r="D3821" s="14"/>
      <c r="E3821" s="14"/>
      <c r="F3821" s="14"/>
      <c r="G3821" s="82"/>
      <c r="H3821" s="107" t="str">
        <f>IF(B3821&lt;&gt;"",IF(OR(O3821=0,O3821=999),"",SUMIFS($E$2:E3821,$A$2:A3821,A3821)-SUMIFS($F$2:F3821,$A$2:A3821,A3821)),"")</f>
        <v/>
      </c>
      <c r="I3821" s="109" t="str">
        <f t="shared" si="179"/>
        <v/>
      </c>
      <c r="J3821" s="113"/>
      <c r="K3821" s="90"/>
      <c r="L3821" s="73"/>
      <c r="M3821" s="69" t="str">
        <f>IF(C3821&lt;&gt;"",DailyLog!$S$3,"")</f>
        <v/>
      </c>
      <c r="N3821" s="56" t="str">
        <f t="shared" si="178"/>
        <v/>
      </c>
      <c r="O3821" s="53" t="str">
        <f>IF($B3821&lt;&gt;"",IF(ISNUMBER(_xlfn.XMATCH($B3821,Language!$A$6:$E$6)),0,IF(ISNUMBER(_xlfn.XMATCH($B3821,Language!$A$29:$E$29)),'Lista de Prestatarios'!$B$3,VLOOKUP(B3821,'Lista de Prestatarios'!$A$2:$B$500,2,FALSE))),"")</f>
        <v/>
      </c>
      <c r="P3821" s="58" t="str">
        <f>IF(B3821&lt;&gt;"",IF(OR(D3821&gt;0,G3821&gt;0),COUNTIF($B$2:B3821,B3821),COUNTIFS($B$2:B3821,B3821,$E$2:E3821,"&gt;0")),"")</f>
        <v/>
      </c>
    </row>
    <row r="3822" spans="1:16" x14ac:dyDescent="0.35">
      <c r="A3822" s="51" t="str">
        <f t="shared" si="177"/>
        <v/>
      </c>
      <c r="B3822" s="99"/>
      <c r="C3822" s="4"/>
      <c r="D3822" s="14"/>
      <c r="E3822" s="14"/>
      <c r="F3822" s="14"/>
      <c r="G3822" s="82"/>
      <c r="H3822" s="107" t="str">
        <f>IF(B3822&lt;&gt;"",IF(OR(O3822=0,O3822=999),"",SUMIFS($E$2:E3822,$A$2:A3822,A3822)-SUMIFS($F$2:F3822,$A$2:A3822,A3822)),"")</f>
        <v/>
      </c>
      <c r="I3822" s="109" t="str">
        <f t="shared" si="179"/>
        <v/>
      </c>
      <c r="J3822" s="113"/>
      <c r="K3822" s="90"/>
      <c r="L3822" s="73"/>
      <c r="M3822" s="69" t="str">
        <f>IF(C3822&lt;&gt;"",DailyLog!$S$3,"")</f>
        <v/>
      </c>
      <c r="N3822" s="56" t="str">
        <f t="shared" si="178"/>
        <v/>
      </c>
      <c r="O3822" s="53" t="str">
        <f>IF($B3822&lt;&gt;"",IF(ISNUMBER(_xlfn.XMATCH($B3822,Language!$A$6:$E$6)),0,IF(ISNUMBER(_xlfn.XMATCH($B3822,Language!$A$29:$E$29)),'Lista de Prestatarios'!$B$3,VLOOKUP(B3822,'Lista de Prestatarios'!$A$2:$B$500,2,FALSE))),"")</f>
        <v/>
      </c>
      <c r="P3822" s="58" t="str">
        <f>IF(B3822&lt;&gt;"",IF(OR(D3822&gt;0,G3822&gt;0),COUNTIF($B$2:B3822,B3822),COUNTIFS($B$2:B3822,B3822,$E$2:E3822,"&gt;0")),"")</f>
        <v/>
      </c>
    </row>
    <row r="3823" spans="1:16" x14ac:dyDescent="0.35">
      <c r="A3823" s="51" t="str">
        <f t="shared" si="177"/>
        <v/>
      </c>
      <c r="B3823" s="99"/>
      <c r="C3823" s="4"/>
      <c r="D3823" s="14"/>
      <c r="E3823" s="14"/>
      <c r="F3823" s="14"/>
      <c r="G3823" s="82"/>
      <c r="H3823" s="107" t="str">
        <f>IF(B3823&lt;&gt;"",IF(OR(O3823=0,O3823=999),"",SUMIFS($E$2:E3823,$A$2:A3823,A3823)-SUMIFS($F$2:F3823,$A$2:A3823,A3823)),"")</f>
        <v/>
      </c>
      <c r="I3823" s="109" t="str">
        <f t="shared" si="179"/>
        <v/>
      </c>
      <c r="J3823" s="113"/>
      <c r="K3823" s="90"/>
      <c r="L3823" s="73"/>
      <c r="M3823" s="69" t="str">
        <f>IF(C3823&lt;&gt;"",DailyLog!$S$3,"")</f>
        <v/>
      </c>
      <c r="N3823" s="56" t="str">
        <f t="shared" si="178"/>
        <v/>
      </c>
      <c r="O3823" s="53" t="str">
        <f>IF($B3823&lt;&gt;"",IF(ISNUMBER(_xlfn.XMATCH($B3823,Language!$A$6:$E$6)),0,IF(ISNUMBER(_xlfn.XMATCH($B3823,Language!$A$29:$E$29)),'Lista de Prestatarios'!$B$3,VLOOKUP(B3823,'Lista de Prestatarios'!$A$2:$B$500,2,FALSE))),"")</f>
        <v/>
      </c>
      <c r="P3823" s="58" t="str">
        <f>IF(B3823&lt;&gt;"",IF(OR(D3823&gt;0,G3823&gt;0),COUNTIF($B$2:B3823,B3823),COUNTIFS($B$2:B3823,B3823,$E$2:E3823,"&gt;0")),"")</f>
        <v/>
      </c>
    </row>
    <row r="3824" spans="1:16" x14ac:dyDescent="0.35">
      <c r="A3824" s="51" t="str">
        <f t="shared" si="177"/>
        <v/>
      </c>
      <c r="B3824" s="99"/>
      <c r="C3824" s="4"/>
      <c r="D3824" s="14"/>
      <c r="E3824" s="14"/>
      <c r="F3824" s="14"/>
      <c r="G3824" s="82"/>
      <c r="H3824" s="107" t="str">
        <f>IF(B3824&lt;&gt;"",IF(OR(O3824=0,O3824=999),"",SUMIFS($E$2:E3824,$A$2:A3824,A3824)-SUMIFS($F$2:F3824,$A$2:A3824,A3824)),"")</f>
        <v/>
      </c>
      <c r="I3824" s="109" t="str">
        <f t="shared" si="179"/>
        <v/>
      </c>
      <c r="J3824" s="113"/>
      <c r="K3824" s="90"/>
      <c r="L3824" s="73"/>
      <c r="M3824" s="69" t="str">
        <f>IF(C3824&lt;&gt;"",DailyLog!$S$3,"")</f>
        <v/>
      </c>
      <c r="N3824" s="56" t="str">
        <f t="shared" si="178"/>
        <v/>
      </c>
      <c r="O3824" s="53" t="str">
        <f>IF($B3824&lt;&gt;"",IF(ISNUMBER(_xlfn.XMATCH($B3824,Language!$A$6:$E$6)),0,IF(ISNUMBER(_xlfn.XMATCH($B3824,Language!$A$29:$E$29)),'Lista de Prestatarios'!$B$3,VLOOKUP(B3824,'Lista de Prestatarios'!$A$2:$B$500,2,FALSE))),"")</f>
        <v/>
      </c>
      <c r="P3824" s="58" t="str">
        <f>IF(B3824&lt;&gt;"",IF(OR(D3824&gt;0,G3824&gt;0),COUNTIF($B$2:B3824,B3824),COUNTIFS($B$2:B3824,B3824,$E$2:E3824,"&gt;0")),"")</f>
        <v/>
      </c>
    </row>
    <row r="3825" spans="1:16" x14ac:dyDescent="0.35">
      <c r="A3825" s="51" t="str">
        <f t="shared" si="177"/>
        <v/>
      </c>
      <c r="B3825" s="99"/>
      <c r="C3825" s="4"/>
      <c r="D3825" s="14"/>
      <c r="E3825" s="14"/>
      <c r="F3825" s="14"/>
      <c r="G3825" s="82"/>
      <c r="H3825" s="107" t="str">
        <f>IF(B3825&lt;&gt;"",IF(OR(O3825=0,O3825=999),"",SUMIFS($E$2:E3825,$A$2:A3825,A3825)-SUMIFS($F$2:F3825,$A$2:A3825,A3825)),"")</f>
        <v/>
      </c>
      <c r="I3825" s="109" t="str">
        <f t="shared" si="179"/>
        <v/>
      </c>
      <c r="J3825" s="113"/>
      <c r="K3825" s="90"/>
      <c r="L3825" s="73"/>
      <c r="M3825" s="69" t="str">
        <f>IF(C3825&lt;&gt;"",DailyLog!$S$3,"")</f>
        <v/>
      </c>
      <c r="N3825" s="56" t="str">
        <f t="shared" si="178"/>
        <v/>
      </c>
      <c r="O3825" s="53" t="str">
        <f>IF($B3825&lt;&gt;"",IF(ISNUMBER(_xlfn.XMATCH($B3825,Language!$A$6:$E$6)),0,IF(ISNUMBER(_xlfn.XMATCH($B3825,Language!$A$29:$E$29)),'Lista de Prestatarios'!$B$3,VLOOKUP(B3825,'Lista de Prestatarios'!$A$2:$B$500,2,FALSE))),"")</f>
        <v/>
      </c>
      <c r="P3825" s="58" t="str">
        <f>IF(B3825&lt;&gt;"",IF(OR(D3825&gt;0,G3825&gt;0),COUNTIF($B$2:B3825,B3825),COUNTIFS($B$2:B3825,B3825,$E$2:E3825,"&gt;0")),"")</f>
        <v/>
      </c>
    </row>
    <row r="3826" spans="1:16" x14ac:dyDescent="0.35">
      <c r="A3826" s="51" t="str">
        <f t="shared" si="177"/>
        <v/>
      </c>
      <c r="B3826" s="99"/>
      <c r="C3826" s="4"/>
      <c r="D3826" s="14"/>
      <c r="E3826" s="14"/>
      <c r="F3826" s="14"/>
      <c r="G3826" s="82"/>
      <c r="H3826" s="107" t="str">
        <f>IF(B3826&lt;&gt;"",IF(OR(O3826=0,O3826=999),"",SUMIFS($E$2:E3826,$A$2:A3826,A3826)-SUMIFS($F$2:F3826,$A$2:A3826,A3826)),"")</f>
        <v/>
      </c>
      <c r="I3826" s="109" t="str">
        <f t="shared" si="179"/>
        <v/>
      </c>
      <c r="J3826" s="113"/>
      <c r="K3826" s="90"/>
      <c r="L3826" s="73"/>
      <c r="M3826" s="69" t="str">
        <f>IF(C3826&lt;&gt;"",DailyLog!$S$3,"")</f>
        <v/>
      </c>
      <c r="N3826" s="56" t="str">
        <f t="shared" si="178"/>
        <v/>
      </c>
      <c r="O3826" s="53" t="str">
        <f>IF($B3826&lt;&gt;"",IF(ISNUMBER(_xlfn.XMATCH($B3826,Language!$A$6:$E$6)),0,IF(ISNUMBER(_xlfn.XMATCH($B3826,Language!$A$29:$E$29)),'Lista de Prestatarios'!$B$3,VLOOKUP(B3826,'Lista de Prestatarios'!$A$2:$B$500,2,FALSE))),"")</f>
        <v/>
      </c>
      <c r="P3826" s="58" t="str">
        <f>IF(B3826&lt;&gt;"",IF(OR(D3826&gt;0,G3826&gt;0),COUNTIF($B$2:B3826,B3826),COUNTIFS($B$2:B3826,B3826,$E$2:E3826,"&gt;0")),"")</f>
        <v/>
      </c>
    </row>
    <row r="3827" spans="1:16" x14ac:dyDescent="0.35">
      <c r="A3827" s="51" t="str">
        <f t="shared" si="177"/>
        <v/>
      </c>
      <c r="B3827" s="99"/>
      <c r="C3827" s="4"/>
      <c r="D3827" s="14"/>
      <c r="E3827" s="14"/>
      <c r="F3827" s="14"/>
      <c r="G3827" s="82"/>
      <c r="H3827" s="107" t="str">
        <f>IF(B3827&lt;&gt;"",IF(OR(O3827=0,O3827=999),"",SUMIFS($E$2:E3827,$A$2:A3827,A3827)-SUMIFS($F$2:F3827,$A$2:A3827,A3827)),"")</f>
        <v/>
      </c>
      <c r="I3827" s="109" t="str">
        <f t="shared" si="179"/>
        <v/>
      </c>
      <c r="J3827" s="113"/>
      <c r="K3827" s="90"/>
      <c r="L3827" s="73"/>
      <c r="M3827" s="69" t="str">
        <f>IF(C3827&lt;&gt;"",DailyLog!$S$3,"")</f>
        <v/>
      </c>
      <c r="N3827" s="56" t="str">
        <f t="shared" si="178"/>
        <v/>
      </c>
      <c r="O3827" s="53" t="str">
        <f>IF($B3827&lt;&gt;"",IF(ISNUMBER(_xlfn.XMATCH($B3827,Language!$A$6:$E$6)),0,IF(ISNUMBER(_xlfn.XMATCH($B3827,Language!$A$29:$E$29)),'Lista de Prestatarios'!$B$3,VLOOKUP(B3827,'Lista de Prestatarios'!$A$2:$B$500,2,FALSE))),"")</f>
        <v/>
      </c>
      <c r="P3827" s="58" t="str">
        <f>IF(B3827&lt;&gt;"",IF(OR(D3827&gt;0,G3827&gt;0),COUNTIF($B$2:B3827,B3827),COUNTIFS($B$2:B3827,B3827,$E$2:E3827,"&gt;0")),"")</f>
        <v/>
      </c>
    </row>
    <row r="3828" spans="1:16" x14ac:dyDescent="0.35">
      <c r="A3828" s="51" t="str">
        <f t="shared" si="177"/>
        <v/>
      </c>
      <c r="B3828" s="99"/>
      <c r="C3828" s="4"/>
      <c r="D3828" s="14"/>
      <c r="E3828" s="14"/>
      <c r="F3828" s="14"/>
      <c r="G3828" s="82"/>
      <c r="H3828" s="107" t="str">
        <f>IF(B3828&lt;&gt;"",IF(OR(O3828=0,O3828=999),"",SUMIFS($E$2:E3828,$A$2:A3828,A3828)-SUMIFS($F$2:F3828,$A$2:A3828,A3828)),"")</f>
        <v/>
      </c>
      <c r="I3828" s="109" t="str">
        <f t="shared" si="179"/>
        <v/>
      </c>
      <c r="J3828" s="113"/>
      <c r="K3828" s="90"/>
      <c r="L3828" s="73"/>
      <c r="M3828" s="69" t="str">
        <f>IF(C3828&lt;&gt;"",DailyLog!$S$3,"")</f>
        <v/>
      </c>
      <c r="N3828" s="56" t="str">
        <f t="shared" si="178"/>
        <v/>
      </c>
      <c r="O3828" s="53" t="str">
        <f>IF($B3828&lt;&gt;"",IF(ISNUMBER(_xlfn.XMATCH($B3828,Language!$A$6:$E$6)),0,IF(ISNUMBER(_xlfn.XMATCH($B3828,Language!$A$29:$E$29)),'Lista de Prestatarios'!$B$3,VLOOKUP(B3828,'Lista de Prestatarios'!$A$2:$B$500,2,FALSE))),"")</f>
        <v/>
      </c>
      <c r="P3828" s="58" t="str">
        <f>IF(B3828&lt;&gt;"",IF(OR(D3828&gt;0,G3828&gt;0),COUNTIF($B$2:B3828,B3828),COUNTIFS($B$2:B3828,B3828,$E$2:E3828,"&gt;0")),"")</f>
        <v/>
      </c>
    </row>
    <row r="3829" spans="1:16" x14ac:dyDescent="0.35">
      <c r="A3829" s="51" t="str">
        <f t="shared" si="177"/>
        <v/>
      </c>
      <c r="B3829" s="99"/>
      <c r="C3829" s="4"/>
      <c r="D3829" s="14"/>
      <c r="E3829" s="14"/>
      <c r="F3829" s="14"/>
      <c r="G3829" s="82"/>
      <c r="H3829" s="107" t="str">
        <f>IF(B3829&lt;&gt;"",IF(OR(O3829=0,O3829=999),"",SUMIFS($E$2:E3829,$A$2:A3829,A3829)-SUMIFS($F$2:F3829,$A$2:A3829,A3829)),"")</f>
        <v/>
      </c>
      <c r="I3829" s="109" t="str">
        <f t="shared" si="179"/>
        <v/>
      </c>
      <c r="J3829" s="113"/>
      <c r="K3829" s="90"/>
      <c r="L3829" s="73"/>
      <c r="M3829" s="69" t="str">
        <f>IF(C3829&lt;&gt;"",DailyLog!$S$3,"")</f>
        <v/>
      </c>
      <c r="N3829" s="56" t="str">
        <f t="shared" si="178"/>
        <v/>
      </c>
      <c r="O3829" s="53" t="str">
        <f>IF($B3829&lt;&gt;"",IF(ISNUMBER(_xlfn.XMATCH($B3829,Language!$A$6:$E$6)),0,IF(ISNUMBER(_xlfn.XMATCH($B3829,Language!$A$29:$E$29)),'Lista de Prestatarios'!$B$3,VLOOKUP(B3829,'Lista de Prestatarios'!$A$2:$B$500,2,FALSE))),"")</f>
        <v/>
      </c>
      <c r="P3829" s="58" t="str">
        <f>IF(B3829&lt;&gt;"",IF(OR(D3829&gt;0,G3829&gt;0),COUNTIF($B$2:B3829,B3829),COUNTIFS($B$2:B3829,B3829,$E$2:E3829,"&gt;0")),"")</f>
        <v/>
      </c>
    </row>
    <row r="3830" spans="1:16" x14ac:dyDescent="0.35">
      <c r="A3830" s="51" t="str">
        <f t="shared" si="177"/>
        <v/>
      </c>
      <c r="B3830" s="99"/>
      <c r="C3830" s="4"/>
      <c r="D3830" s="14"/>
      <c r="E3830" s="14"/>
      <c r="F3830" s="14"/>
      <c r="G3830" s="82"/>
      <c r="H3830" s="107" t="str">
        <f>IF(B3830&lt;&gt;"",IF(OR(O3830=0,O3830=999),"",SUMIFS($E$2:E3830,$A$2:A3830,A3830)-SUMIFS($F$2:F3830,$A$2:A3830,A3830)),"")</f>
        <v/>
      </c>
      <c r="I3830" s="109" t="str">
        <f t="shared" si="179"/>
        <v/>
      </c>
      <c r="J3830" s="113"/>
      <c r="K3830" s="90"/>
      <c r="L3830" s="73"/>
      <c r="M3830" s="69" t="str">
        <f>IF(C3830&lt;&gt;"",DailyLog!$S$3,"")</f>
        <v/>
      </c>
      <c r="N3830" s="56" t="str">
        <f t="shared" si="178"/>
        <v/>
      </c>
      <c r="O3830" s="53" t="str">
        <f>IF($B3830&lt;&gt;"",IF(ISNUMBER(_xlfn.XMATCH($B3830,Language!$A$6:$E$6)),0,IF(ISNUMBER(_xlfn.XMATCH($B3830,Language!$A$29:$E$29)),'Lista de Prestatarios'!$B$3,VLOOKUP(B3830,'Lista de Prestatarios'!$A$2:$B$500,2,FALSE))),"")</f>
        <v/>
      </c>
      <c r="P3830" s="58" t="str">
        <f>IF(B3830&lt;&gt;"",IF(OR(D3830&gt;0,G3830&gt;0),COUNTIF($B$2:B3830,B3830),COUNTIFS($B$2:B3830,B3830,$E$2:E3830,"&gt;0")),"")</f>
        <v/>
      </c>
    </row>
    <row r="3831" spans="1:16" x14ac:dyDescent="0.35">
      <c r="A3831" s="51" t="str">
        <f t="shared" si="177"/>
        <v/>
      </c>
      <c r="B3831" s="99"/>
      <c r="C3831" s="4"/>
      <c r="D3831" s="14"/>
      <c r="E3831" s="14"/>
      <c r="F3831" s="14"/>
      <c r="G3831" s="82"/>
      <c r="H3831" s="107" t="str">
        <f>IF(B3831&lt;&gt;"",IF(OR(O3831=0,O3831=999),"",SUMIFS($E$2:E3831,$A$2:A3831,A3831)-SUMIFS($F$2:F3831,$A$2:A3831,A3831)),"")</f>
        <v/>
      </c>
      <c r="I3831" s="109" t="str">
        <f t="shared" si="179"/>
        <v/>
      </c>
      <c r="J3831" s="113"/>
      <c r="K3831" s="90"/>
      <c r="L3831" s="73"/>
      <c r="M3831" s="69" t="str">
        <f>IF(C3831&lt;&gt;"",DailyLog!$S$3,"")</f>
        <v/>
      </c>
      <c r="N3831" s="56" t="str">
        <f t="shared" si="178"/>
        <v/>
      </c>
      <c r="O3831" s="53" t="str">
        <f>IF($B3831&lt;&gt;"",IF(ISNUMBER(_xlfn.XMATCH($B3831,Language!$A$6:$E$6)),0,IF(ISNUMBER(_xlfn.XMATCH($B3831,Language!$A$29:$E$29)),'Lista de Prestatarios'!$B$3,VLOOKUP(B3831,'Lista de Prestatarios'!$A$2:$B$500,2,FALSE))),"")</f>
        <v/>
      </c>
      <c r="P3831" s="58" t="str">
        <f>IF(B3831&lt;&gt;"",IF(OR(D3831&gt;0,G3831&gt;0),COUNTIF($B$2:B3831,B3831),COUNTIFS($B$2:B3831,B3831,$E$2:E3831,"&gt;0")),"")</f>
        <v/>
      </c>
    </row>
    <row r="3832" spans="1:16" x14ac:dyDescent="0.35">
      <c r="A3832" s="51" t="str">
        <f t="shared" si="177"/>
        <v/>
      </c>
      <c r="B3832" s="99"/>
      <c r="C3832" s="4"/>
      <c r="D3832" s="14"/>
      <c r="E3832" s="14"/>
      <c r="F3832" s="14"/>
      <c r="G3832" s="82"/>
      <c r="H3832" s="107" t="str">
        <f>IF(B3832&lt;&gt;"",IF(OR(O3832=0,O3832=999),"",SUMIFS($E$2:E3832,$A$2:A3832,A3832)-SUMIFS($F$2:F3832,$A$2:A3832,A3832)),"")</f>
        <v/>
      </c>
      <c r="I3832" s="109" t="str">
        <f t="shared" si="179"/>
        <v/>
      </c>
      <c r="J3832" s="113"/>
      <c r="K3832" s="90"/>
      <c r="L3832" s="73"/>
      <c r="M3832" s="69" t="str">
        <f>IF(C3832&lt;&gt;"",DailyLog!$S$3,"")</f>
        <v/>
      </c>
      <c r="N3832" s="56" t="str">
        <f t="shared" si="178"/>
        <v/>
      </c>
      <c r="O3832" s="53" t="str">
        <f>IF($B3832&lt;&gt;"",IF(ISNUMBER(_xlfn.XMATCH($B3832,Language!$A$6:$E$6)),0,IF(ISNUMBER(_xlfn.XMATCH($B3832,Language!$A$29:$E$29)),'Lista de Prestatarios'!$B$3,VLOOKUP(B3832,'Lista de Prestatarios'!$A$2:$B$500,2,FALSE))),"")</f>
        <v/>
      </c>
      <c r="P3832" s="58" t="str">
        <f>IF(B3832&lt;&gt;"",IF(OR(D3832&gt;0,G3832&gt;0),COUNTIF($B$2:B3832,B3832),COUNTIFS($B$2:B3832,B3832,$E$2:E3832,"&gt;0")),"")</f>
        <v/>
      </c>
    </row>
    <row r="3833" spans="1:16" x14ac:dyDescent="0.35">
      <c r="A3833" s="51" t="str">
        <f t="shared" si="177"/>
        <v/>
      </c>
      <c r="B3833" s="99"/>
      <c r="C3833" s="4"/>
      <c r="D3833" s="14"/>
      <c r="E3833" s="14"/>
      <c r="F3833" s="14"/>
      <c r="G3833" s="82"/>
      <c r="H3833" s="107" t="str">
        <f>IF(B3833&lt;&gt;"",IF(OR(O3833=0,O3833=999),"",SUMIFS($E$2:E3833,$A$2:A3833,A3833)-SUMIFS($F$2:F3833,$A$2:A3833,A3833)),"")</f>
        <v/>
      </c>
      <c r="I3833" s="109" t="str">
        <f t="shared" si="179"/>
        <v/>
      </c>
      <c r="J3833" s="113"/>
      <c r="K3833" s="90"/>
      <c r="L3833" s="73"/>
      <c r="M3833" s="69" t="str">
        <f>IF(C3833&lt;&gt;"",DailyLog!$S$3,"")</f>
        <v/>
      </c>
      <c r="N3833" s="56" t="str">
        <f t="shared" si="178"/>
        <v/>
      </c>
      <c r="O3833" s="53" t="str">
        <f>IF($B3833&lt;&gt;"",IF(ISNUMBER(_xlfn.XMATCH($B3833,Language!$A$6:$E$6)),0,IF(ISNUMBER(_xlfn.XMATCH($B3833,Language!$A$29:$E$29)),'Lista de Prestatarios'!$B$3,VLOOKUP(B3833,'Lista de Prestatarios'!$A$2:$B$500,2,FALSE))),"")</f>
        <v/>
      </c>
      <c r="P3833" s="58" t="str">
        <f>IF(B3833&lt;&gt;"",IF(OR(D3833&gt;0,G3833&gt;0),COUNTIF($B$2:B3833,B3833),COUNTIFS($B$2:B3833,B3833,$E$2:E3833,"&gt;0")),"")</f>
        <v/>
      </c>
    </row>
    <row r="3834" spans="1:16" x14ac:dyDescent="0.35">
      <c r="A3834" s="51" t="str">
        <f t="shared" si="177"/>
        <v/>
      </c>
      <c r="B3834" s="99"/>
      <c r="C3834" s="4"/>
      <c r="D3834" s="14"/>
      <c r="E3834" s="14"/>
      <c r="F3834" s="14"/>
      <c r="G3834" s="82"/>
      <c r="H3834" s="107" t="str">
        <f>IF(B3834&lt;&gt;"",IF(OR(O3834=0,O3834=999),"",SUMIFS($E$2:E3834,$A$2:A3834,A3834)-SUMIFS($F$2:F3834,$A$2:A3834,A3834)),"")</f>
        <v/>
      </c>
      <c r="I3834" s="109" t="str">
        <f t="shared" si="179"/>
        <v/>
      </c>
      <c r="J3834" s="113"/>
      <c r="K3834" s="90"/>
      <c r="L3834" s="73"/>
      <c r="M3834" s="69" t="str">
        <f>IF(C3834&lt;&gt;"",DailyLog!$S$3,"")</f>
        <v/>
      </c>
      <c r="N3834" s="56" t="str">
        <f t="shared" si="178"/>
        <v/>
      </c>
      <c r="O3834" s="53" t="str">
        <f>IF($B3834&lt;&gt;"",IF(ISNUMBER(_xlfn.XMATCH($B3834,Language!$A$6:$E$6)),0,IF(ISNUMBER(_xlfn.XMATCH($B3834,Language!$A$29:$E$29)),'Lista de Prestatarios'!$B$3,VLOOKUP(B3834,'Lista de Prestatarios'!$A$2:$B$500,2,FALSE))),"")</f>
        <v/>
      </c>
      <c r="P3834" s="58" t="str">
        <f>IF(B3834&lt;&gt;"",IF(OR(D3834&gt;0,G3834&gt;0),COUNTIF($B$2:B3834,B3834),COUNTIFS($B$2:B3834,B3834,$E$2:E3834,"&gt;0")),"")</f>
        <v/>
      </c>
    </row>
    <row r="3835" spans="1:16" x14ac:dyDescent="0.35">
      <c r="A3835" s="51" t="str">
        <f t="shared" si="177"/>
        <v/>
      </c>
      <c r="B3835" s="99"/>
      <c r="C3835" s="4"/>
      <c r="D3835" s="14"/>
      <c r="E3835" s="14"/>
      <c r="F3835" s="14"/>
      <c r="G3835" s="82"/>
      <c r="H3835" s="107" t="str">
        <f>IF(B3835&lt;&gt;"",IF(OR(O3835=0,O3835=999),"",SUMIFS($E$2:E3835,$A$2:A3835,A3835)-SUMIFS($F$2:F3835,$A$2:A3835,A3835)),"")</f>
        <v/>
      </c>
      <c r="I3835" s="109" t="str">
        <f t="shared" si="179"/>
        <v/>
      </c>
      <c r="J3835" s="113"/>
      <c r="K3835" s="90"/>
      <c r="L3835" s="73"/>
      <c r="M3835" s="69" t="str">
        <f>IF(C3835&lt;&gt;"",DailyLog!$S$3,"")</f>
        <v/>
      </c>
      <c r="N3835" s="56" t="str">
        <f t="shared" si="178"/>
        <v/>
      </c>
      <c r="O3835" s="53" t="str">
        <f>IF($B3835&lt;&gt;"",IF(ISNUMBER(_xlfn.XMATCH($B3835,Language!$A$6:$E$6)),0,IF(ISNUMBER(_xlfn.XMATCH($B3835,Language!$A$29:$E$29)),'Lista de Prestatarios'!$B$3,VLOOKUP(B3835,'Lista de Prestatarios'!$A$2:$B$500,2,FALSE))),"")</f>
        <v/>
      </c>
      <c r="P3835" s="58" t="str">
        <f>IF(B3835&lt;&gt;"",IF(OR(D3835&gt;0,G3835&gt;0),COUNTIF($B$2:B3835,B3835),COUNTIFS($B$2:B3835,B3835,$E$2:E3835,"&gt;0")),"")</f>
        <v/>
      </c>
    </row>
    <row r="3836" spans="1:16" x14ac:dyDescent="0.35">
      <c r="A3836" s="51" t="str">
        <f t="shared" si="177"/>
        <v/>
      </c>
      <c r="B3836" s="99"/>
      <c r="C3836" s="4"/>
      <c r="D3836" s="14"/>
      <c r="E3836" s="14"/>
      <c r="F3836" s="14"/>
      <c r="G3836" s="82"/>
      <c r="H3836" s="107" t="str">
        <f>IF(B3836&lt;&gt;"",IF(OR(O3836=0,O3836=999),"",SUMIFS($E$2:E3836,$A$2:A3836,A3836)-SUMIFS($F$2:F3836,$A$2:A3836,A3836)),"")</f>
        <v/>
      </c>
      <c r="I3836" s="109" t="str">
        <f t="shared" si="179"/>
        <v/>
      </c>
      <c r="J3836" s="113"/>
      <c r="K3836" s="90"/>
      <c r="L3836" s="73"/>
      <c r="M3836" s="69" t="str">
        <f>IF(C3836&lt;&gt;"",DailyLog!$S$3,"")</f>
        <v/>
      </c>
      <c r="N3836" s="56" t="str">
        <f t="shared" si="178"/>
        <v/>
      </c>
      <c r="O3836" s="53" t="str">
        <f>IF($B3836&lt;&gt;"",IF(ISNUMBER(_xlfn.XMATCH($B3836,Language!$A$6:$E$6)),0,IF(ISNUMBER(_xlfn.XMATCH($B3836,Language!$A$29:$E$29)),'Lista de Prestatarios'!$B$3,VLOOKUP(B3836,'Lista de Prestatarios'!$A$2:$B$500,2,FALSE))),"")</f>
        <v/>
      </c>
      <c r="P3836" s="58" t="str">
        <f>IF(B3836&lt;&gt;"",IF(OR(D3836&gt;0,G3836&gt;0),COUNTIF($B$2:B3836,B3836),COUNTIFS($B$2:B3836,B3836,$E$2:E3836,"&gt;0")),"")</f>
        <v/>
      </c>
    </row>
    <row r="3837" spans="1:16" x14ac:dyDescent="0.35">
      <c r="A3837" s="51" t="str">
        <f t="shared" si="177"/>
        <v/>
      </c>
      <c r="B3837" s="99"/>
      <c r="C3837" s="4"/>
      <c r="D3837" s="14"/>
      <c r="E3837" s="14"/>
      <c r="F3837" s="14"/>
      <c r="G3837" s="82"/>
      <c r="H3837" s="107" t="str">
        <f>IF(B3837&lt;&gt;"",IF(OR(O3837=0,O3837=999),"",SUMIFS($E$2:E3837,$A$2:A3837,A3837)-SUMIFS($F$2:F3837,$A$2:A3837,A3837)),"")</f>
        <v/>
      </c>
      <c r="I3837" s="109" t="str">
        <f t="shared" si="179"/>
        <v/>
      </c>
      <c r="J3837" s="113"/>
      <c r="K3837" s="90"/>
      <c r="L3837" s="73"/>
      <c r="M3837" s="69" t="str">
        <f>IF(C3837&lt;&gt;"",DailyLog!$S$3,"")</f>
        <v/>
      </c>
      <c r="N3837" s="56" t="str">
        <f t="shared" si="178"/>
        <v/>
      </c>
      <c r="O3837" s="53" t="str">
        <f>IF($B3837&lt;&gt;"",IF(ISNUMBER(_xlfn.XMATCH($B3837,Language!$A$6:$E$6)),0,IF(ISNUMBER(_xlfn.XMATCH($B3837,Language!$A$29:$E$29)),'Lista de Prestatarios'!$B$3,VLOOKUP(B3837,'Lista de Prestatarios'!$A$2:$B$500,2,FALSE))),"")</f>
        <v/>
      </c>
      <c r="P3837" s="58" t="str">
        <f>IF(B3837&lt;&gt;"",IF(OR(D3837&gt;0,G3837&gt;0),COUNTIF($B$2:B3837,B3837),COUNTIFS($B$2:B3837,B3837,$E$2:E3837,"&gt;0")),"")</f>
        <v/>
      </c>
    </row>
    <row r="3838" spans="1:16" x14ac:dyDescent="0.35">
      <c r="A3838" s="51" t="str">
        <f t="shared" si="177"/>
        <v/>
      </c>
      <c r="B3838" s="99"/>
      <c r="C3838" s="4"/>
      <c r="D3838" s="14"/>
      <c r="E3838" s="14"/>
      <c r="F3838" s="14"/>
      <c r="G3838" s="82"/>
      <c r="H3838" s="107" t="str">
        <f>IF(B3838&lt;&gt;"",IF(OR(O3838=0,O3838=999),"",SUMIFS($E$2:E3838,$A$2:A3838,A3838)-SUMIFS($F$2:F3838,$A$2:A3838,A3838)),"")</f>
        <v/>
      </c>
      <c r="I3838" s="109" t="str">
        <f t="shared" si="179"/>
        <v/>
      </c>
      <c r="J3838" s="113"/>
      <c r="K3838" s="90"/>
      <c r="L3838" s="73"/>
      <c r="M3838" s="69" t="str">
        <f>IF(C3838&lt;&gt;"",DailyLog!$S$3,"")</f>
        <v/>
      </c>
      <c r="N3838" s="56" t="str">
        <f t="shared" si="178"/>
        <v/>
      </c>
      <c r="O3838" s="53" t="str">
        <f>IF($B3838&lt;&gt;"",IF(ISNUMBER(_xlfn.XMATCH($B3838,Language!$A$6:$E$6)),0,IF(ISNUMBER(_xlfn.XMATCH($B3838,Language!$A$29:$E$29)),'Lista de Prestatarios'!$B$3,VLOOKUP(B3838,'Lista de Prestatarios'!$A$2:$B$500,2,FALSE))),"")</f>
        <v/>
      </c>
      <c r="P3838" s="58" t="str">
        <f>IF(B3838&lt;&gt;"",IF(OR(D3838&gt;0,G3838&gt;0),COUNTIF($B$2:B3838,B3838),COUNTIFS($B$2:B3838,B3838,$E$2:E3838,"&gt;0")),"")</f>
        <v/>
      </c>
    </row>
    <row r="3839" spans="1:16" x14ac:dyDescent="0.35">
      <c r="A3839" s="51" t="str">
        <f t="shared" si="177"/>
        <v/>
      </c>
      <c r="B3839" s="99"/>
      <c r="C3839" s="4"/>
      <c r="D3839" s="14"/>
      <c r="E3839" s="14"/>
      <c r="F3839" s="14"/>
      <c r="G3839" s="82"/>
      <c r="H3839" s="107" t="str">
        <f>IF(B3839&lt;&gt;"",IF(OR(O3839=0,O3839=999),"",SUMIFS($E$2:E3839,$A$2:A3839,A3839)-SUMIFS($F$2:F3839,$A$2:A3839,A3839)),"")</f>
        <v/>
      </c>
      <c r="I3839" s="109" t="str">
        <f t="shared" si="179"/>
        <v/>
      </c>
      <c r="J3839" s="113"/>
      <c r="K3839" s="90"/>
      <c r="L3839" s="73"/>
      <c r="M3839" s="69" t="str">
        <f>IF(C3839&lt;&gt;"",DailyLog!$S$3,"")</f>
        <v/>
      </c>
      <c r="N3839" s="56" t="str">
        <f t="shared" si="178"/>
        <v/>
      </c>
      <c r="O3839" s="53" t="str">
        <f>IF($B3839&lt;&gt;"",IF(ISNUMBER(_xlfn.XMATCH($B3839,Language!$A$6:$E$6)),0,IF(ISNUMBER(_xlfn.XMATCH($B3839,Language!$A$29:$E$29)),'Lista de Prestatarios'!$B$3,VLOOKUP(B3839,'Lista de Prestatarios'!$A$2:$B$500,2,FALSE))),"")</f>
        <v/>
      </c>
      <c r="P3839" s="58" t="str">
        <f>IF(B3839&lt;&gt;"",IF(OR(D3839&gt;0,G3839&gt;0),COUNTIF($B$2:B3839,B3839),COUNTIFS($B$2:B3839,B3839,$E$2:E3839,"&gt;0")),"")</f>
        <v/>
      </c>
    </row>
    <row r="3840" spans="1:16" x14ac:dyDescent="0.35">
      <c r="A3840" s="51" t="str">
        <f t="shared" si="177"/>
        <v/>
      </c>
      <c r="B3840" s="99"/>
      <c r="C3840" s="4"/>
      <c r="D3840" s="14"/>
      <c r="E3840" s="14"/>
      <c r="F3840" s="14"/>
      <c r="G3840" s="82"/>
      <c r="H3840" s="107" t="str">
        <f>IF(B3840&lt;&gt;"",IF(OR(O3840=0,O3840=999),"",SUMIFS($E$2:E3840,$A$2:A3840,A3840)-SUMIFS($F$2:F3840,$A$2:A3840,A3840)),"")</f>
        <v/>
      </c>
      <c r="I3840" s="109" t="str">
        <f t="shared" si="179"/>
        <v/>
      </c>
      <c r="J3840" s="113"/>
      <c r="K3840" s="90"/>
      <c r="L3840" s="73"/>
      <c r="M3840" s="69" t="str">
        <f>IF(C3840&lt;&gt;"",DailyLog!$S$3,"")</f>
        <v/>
      </c>
      <c r="N3840" s="56" t="str">
        <f t="shared" si="178"/>
        <v/>
      </c>
      <c r="O3840" s="53" t="str">
        <f>IF($B3840&lt;&gt;"",IF(ISNUMBER(_xlfn.XMATCH($B3840,Language!$A$6:$E$6)),0,IF(ISNUMBER(_xlfn.XMATCH($B3840,Language!$A$29:$E$29)),'Lista de Prestatarios'!$B$3,VLOOKUP(B3840,'Lista de Prestatarios'!$A$2:$B$500,2,FALSE))),"")</f>
        <v/>
      </c>
      <c r="P3840" s="58" t="str">
        <f>IF(B3840&lt;&gt;"",IF(OR(D3840&gt;0,G3840&gt;0),COUNTIF($B$2:B3840,B3840),COUNTIFS($B$2:B3840,B3840,$E$2:E3840,"&gt;0")),"")</f>
        <v/>
      </c>
    </row>
    <row r="3841" spans="1:16" x14ac:dyDescent="0.35">
      <c r="A3841" s="51" t="str">
        <f t="shared" si="177"/>
        <v/>
      </c>
      <c r="B3841" s="99"/>
      <c r="C3841" s="4"/>
      <c r="D3841" s="14"/>
      <c r="E3841" s="14"/>
      <c r="F3841" s="14"/>
      <c r="G3841" s="82"/>
      <c r="H3841" s="107" t="str">
        <f>IF(B3841&lt;&gt;"",IF(OR(O3841=0,O3841=999),"",SUMIFS($E$2:E3841,$A$2:A3841,A3841)-SUMIFS($F$2:F3841,$A$2:A3841,A3841)),"")</f>
        <v/>
      </c>
      <c r="I3841" s="109" t="str">
        <f t="shared" si="179"/>
        <v/>
      </c>
      <c r="J3841" s="113"/>
      <c r="K3841" s="90"/>
      <c r="L3841" s="73"/>
      <c r="M3841" s="69" t="str">
        <f>IF(C3841&lt;&gt;"",DailyLog!$S$3,"")</f>
        <v/>
      </c>
      <c r="N3841" s="56" t="str">
        <f t="shared" si="178"/>
        <v/>
      </c>
      <c r="O3841" s="53" t="str">
        <f>IF($B3841&lt;&gt;"",IF(ISNUMBER(_xlfn.XMATCH($B3841,Language!$A$6:$E$6)),0,IF(ISNUMBER(_xlfn.XMATCH($B3841,Language!$A$29:$E$29)),'Lista de Prestatarios'!$B$3,VLOOKUP(B3841,'Lista de Prestatarios'!$A$2:$B$500,2,FALSE))),"")</f>
        <v/>
      </c>
      <c r="P3841" s="58" t="str">
        <f>IF(B3841&lt;&gt;"",IF(OR(D3841&gt;0,G3841&gt;0),COUNTIF($B$2:B3841,B3841),COUNTIFS($B$2:B3841,B3841,$E$2:E3841,"&gt;0")),"")</f>
        <v/>
      </c>
    </row>
    <row r="3842" spans="1:16" x14ac:dyDescent="0.35">
      <c r="A3842" s="51" t="str">
        <f t="shared" ref="A3842:A3905" si="180">IF(B3842&lt;&gt;"",O3842&amp;"."&amp;P3842,"")</f>
        <v/>
      </c>
      <c r="B3842" s="99"/>
      <c r="C3842" s="4"/>
      <c r="D3842" s="14"/>
      <c r="E3842" s="14"/>
      <c r="F3842" s="14"/>
      <c r="G3842" s="82"/>
      <c r="H3842" s="107" t="str">
        <f>IF(B3842&lt;&gt;"",IF(OR(O3842=0,O3842=999),"",SUMIFS($E$2:E3842,$A$2:A3842,A3842)-SUMIFS($F$2:F3842,$A$2:A3842,A3842)),"")</f>
        <v/>
      </c>
      <c r="I3842" s="109" t="str">
        <f t="shared" si="179"/>
        <v/>
      </c>
      <c r="J3842" s="113"/>
      <c r="K3842" s="90"/>
      <c r="L3842" s="73"/>
      <c r="M3842" s="69" t="str">
        <f>IF(C3842&lt;&gt;"",DailyLog!$S$3,"")</f>
        <v/>
      </c>
      <c r="N3842" s="56" t="str">
        <f t="shared" ref="N3842:N3905" si="181">IF(B3842&lt;&gt;"",COUNT(D3842:G3842),"")</f>
        <v/>
      </c>
      <c r="O3842" s="53" t="str">
        <f>IF($B3842&lt;&gt;"",IF(ISNUMBER(_xlfn.XMATCH($B3842,Language!$A$6:$E$6)),0,IF(ISNUMBER(_xlfn.XMATCH($B3842,Language!$A$29:$E$29)),'Lista de Prestatarios'!$B$3,VLOOKUP(B3842,'Lista de Prestatarios'!$A$2:$B$500,2,FALSE))),"")</f>
        <v/>
      </c>
      <c r="P3842" s="58" t="str">
        <f>IF(B3842&lt;&gt;"",IF(OR(D3842&gt;0,G3842&gt;0),COUNTIF($B$2:B3842,B3842),COUNTIFS($B$2:B3842,B3842,$E$2:E3842,"&gt;0")),"")</f>
        <v/>
      </c>
    </row>
    <row r="3843" spans="1:16" x14ac:dyDescent="0.35">
      <c r="A3843" s="51" t="str">
        <f t="shared" si="180"/>
        <v/>
      </c>
      <c r="B3843" s="99"/>
      <c r="C3843" s="4"/>
      <c r="D3843" s="14"/>
      <c r="E3843" s="14"/>
      <c r="F3843" s="14"/>
      <c r="G3843" s="82"/>
      <c r="H3843" s="107" t="str">
        <f>IF(B3843&lt;&gt;"",IF(OR(O3843=0,O3843=999),"",SUMIFS($E$2:E3843,$A$2:A3843,A3843)-SUMIFS($F$2:F3843,$A$2:A3843,A3843)),"")</f>
        <v/>
      </c>
      <c r="I3843" s="109" t="str">
        <f t="shared" si="179"/>
        <v/>
      </c>
      <c r="J3843" s="113"/>
      <c r="K3843" s="90"/>
      <c r="L3843" s="73"/>
      <c r="M3843" s="69" t="str">
        <f>IF(C3843&lt;&gt;"",DailyLog!$S$3,"")</f>
        <v/>
      </c>
      <c r="N3843" s="56" t="str">
        <f t="shared" si="181"/>
        <v/>
      </c>
      <c r="O3843" s="53" t="str">
        <f>IF($B3843&lt;&gt;"",IF(ISNUMBER(_xlfn.XMATCH($B3843,Language!$A$6:$E$6)),0,IF(ISNUMBER(_xlfn.XMATCH($B3843,Language!$A$29:$E$29)),'Lista de Prestatarios'!$B$3,VLOOKUP(B3843,'Lista de Prestatarios'!$A$2:$B$500,2,FALSE))),"")</f>
        <v/>
      </c>
      <c r="P3843" s="58" t="str">
        <f>IF(B3843&lt;&gt;"",IF(OR(D3843&gt;0,G3843&gt;0),COUNTIF($B$2:B3843,B3843),COUNTIFS($B$2:B3843,B3843,$E$2:E3843,"&gt;0")),"")</f>
        <v/>
      </c>
    </row>
    <row r="3844" spans="1:16" x14ac:dyDescent="0.35">
      <c r="A3844" s="51" t="str">
        <f t="shared" si="180"/>
        <v/>
      </c>
      <c r="B3844" s="99"/>
      <c r="C3844" s="4"/>
      <c r="D3844" s="14"/>
      <c r="E3844" s="14"/>
      <c r="F3844" s="14"/>
      <c r="G3844" s="82"/>
      <c r="H3844" s="107" t="str">
        <f>IF(B3844&lt;&gt;"",IF(OR(O3844=0,O3844=999),"",SUMIFS($E$2:E3844,$A$2:A3844,A3844)-SUMIFS($F$2:F3844,$A$2:A3844,A3844)),"")</f>
        <v/>
      </c>
      <c r="I3844" s="109" t="str">
        <f t="shared" ref="I3844:I3907" si="182">IF(B3844&lt;&gt;"",I3843+D3844-E3844+F3844-G3844,"")</f>
        <v/>
      </c>
      <c r="J3844" s="113"/>
      <c r="K3844" s="90"/>
      <c r="L3844" s="73"/>
      <c r="M3844" s="69" t="str">
        <f>IF(C3844&lt;&gt;"",DailyLog!$S$3,"")</f>
        <v/>
      </c>
      <c r="N3844" s="56" t="str">
        <f t="shared" si="181"/>
        <v/>
      </c>
      <c r="O3844" s="53" t="str">
        <f>IF($B3844&lt;&gt;"",IF(ISNUMBER(_xlfn.XMATCH($B3844,Language!$A$6:$E$6)),0,IF(ISNUMBER(_xlfn.XMATCH($B3844,Language!$A$29:$E$29)),'Lista de Prestatarios'!$B$3,VLOOKUP(B3844,'Lista de Prestatarios'!$A$2:$B$500,2,FALSE))),"")</f>
        <v/>
      </c>
      <c r="P3844" s="58" t="str">
        <f>IF(B3844&lt;&gt;"",IF(OR(D3844&gt;0,G3844&gt;0),COUNTIF($B$2:B3844,B3844),COUNTIFS($B$2:B3844,B3844,$E$2:E3844,"&gt;0")),"")</f>
        <v/>
      </c>
    </row>
    <row r="3845" spans="1:16" x14ac:dyDescent="0.35">
      <c r="A3845" s="51" t="str">
        <f t="shared" si="180"/>
        <v/>
      </c>
      <c r="B3845" s="99"/>
      <c r="C3845" s="4"/>
      <c r="D3845" s="14"/>
      <c r="E3845" s="14"/>
      <c r="F3845" s="14"/>
      <c r="G3845" s="82"/>
      <c r="H3845" s="107" t="str">
        <f>IF(B3845&lt;&gt;"",IF(OR(O3845=0,O3845=999),"",SUMIFS($E$2:E3845,$A$2:A3845,A3845)-SUMIFS($F$2:F3845,$A$2:A3845,A3845)),"")</f>
        <v/>
      </c>
      <c r="I3845" s="109" t="str">
        <f t="shared" si="182"/>
        <v/>
      </c>
      <c r="J3845" s="113"/>
      <c r="K3845" s="90"/>
      <c r="L3845" s="73"/>
      <c r="M3845" s="69" t="str">
        <f>IF(C3845&lt;&gt;"",DailyLog!$S$3,"")</f>
        <v/>
      </c>
      <c r="N3845" s="56" t="str">
        <f t="shared" si="181"/>
        <v/>
      </c>
      <c r="O3845" s="53" t="str">
        <f>IF($B3845&lt;&gt;"",IF(ISNUMBER(_xlfn.XMATCH($B3845,Language!$A$6:$E$6)),0,IF(ISNUMBER(_xlfn.XMATCH($B3845,Language!$A$29:$E$29)),'Lista de Prestatarios'!$B$3,VLOOKUP(B3845,'Lista de Prestatarios'!$A$2:$B$500,2,FALSE))),"")</f>
        <v/>
      </c>
      <c r="P3845" s="58" t="str">
        <f>IF(B3845&lt;&gt;"",IF(OR(D3845&gt;0,G3845&gt;0),COUNTIF($B$2:B3845,B3845),COUNTIFS($B$2:B3845,B3845,$E$2:E3845,"&gt;0")),"")</f>
        <v/>
      </c>
    </row>
    <row r="3846" spans="1:16" x14ac:dyDescent="0.35">
      <c r="A3846" s="51" t="str">
        <f t="shared" si="180"/>
        <v/>
      </c>
      <c r="B3846" s="99"/>
      <c r="C3846" s="4"/>
      <c r="D3846" s="14"/>
      <c r="E3846" s="14"/>
      <c r="F3846" s="14"/>
      <c r="G3846" s="82"/>
      <c r="H3846" s="107" t="str">
        <f>IF(B3846&lt;&gt;"",IF(OR(O3846=0,O3846=999),"",SUMIFS($E$2:E3846,$A$2:A3846,A3846)-SUMIFS($F$2:F3846,$A$2:A3846,A3846)),"")</f>
        <v/>
      </c>
      <c r="I3846" s="109" t="str">
        <f t="shared" si="182"/>
        <v/>
      </c>
      <c r="J3846" s="113"/>
      <c r="K3846" s="90"/>
      <c r="L3846" s="73"/>
      <c r="M3846" s="69" t="str">
        <f>IF(C3846&lt;&gt;"",DailyLog!$S$3,"")</f>
        <v/>
      </c>
      <c r="N3846" s="56" t="str">
        <f t="shared" si="181"/>
        <v/>
      </c>
      <c r="O3846" s="53" t="str">
        <f>IF($B3846&lt;&gt;"",IF(ISNUMBER(_xlfn.XMATCH($B3846,Language!$A$6:$E$6)),0,IF(ISNUMBER(_xlfn.XMATCH($B3846,Language!$A$29:$E$29)),'Lista de Prestatarios'!$B$3,VLOOKUP(B3846,'Lista de Prestatarios'!$A$2:$B$500,2,FALSE))),"")</f>
        <v/>
      </c>
      <c r="P3846" s="58" t="str">
        <f>IF(B3846&lt;&gt;"",IF(OR(D3846&gt;0,G3846&gt;0),COUNTIF($B$2:B3846,B3846),COUNTIFS($B$2:B3846,B3846,$E$2:E3846,"&gt;0")),"")</f>
        <v/>
      </c>
    </row>
    <row r="3847" spans="1:16" x14ac:dyDescent="0.35">
      <c r="A3847" s="51" t="str">
        <f t="shared" si="180"/>
        <v/>
      </c>
      <c r="B3847" s="99"/>
      <c r="C3847" s="4"/>
      <c r="D3847" s="14"/>
      <c r="E3847" s="14"/>
      <c r="F3847" s="14"/>
      <c r="G3847" s="82"/>
      <c r="H3847" s="107" t="str">
        <f>IF(B3847&lt;&gt;"",IF(OR(O3847=0,O3847=999),"",SUMIFS($E$2:E3847,$A$2:A3847,A3847)-SUMIFS($F$2:F3847,$A$2:A3847,A3847)),"")</f>
        <v/>
      </c>
      <c r="I3847" s="109" t="str">
        <f t="shared" si="182"/>
        <v/>
      </c>
      <c r="J3847" s="113"/>
      <c r="K3847" s="90"/>
      <c r="L3847" s="73"/>
      <c r="M3847" s="69" t="str">
        <f>IF(C3847&lt;&gt;"",DailyLog!$S$3,"")</f>
        <v/>
      </c>
      <c r="N3847" s="56" t="str">
        <f t="shared" si="181"/>
        <v/>
      </c>
      <c r="O3847" s="53" t="str">
        <f>IF($B3847&lt;&gt;"",IF(ISNUMBER(_xlfn.XMATCH($B3847,Language!$A$6:$E$6)),0,IF(ISNUMBER(_xlfn.XMATCH($B3847,Language!$A$29:$E$29)),'Lista de Prestatarios'!$B$3,VLOOKUP(B3847,'Lista de Prestatarios'!$A$2:$B$500,2,FALSE))),"")</f>
        <v/>
      </c>
      <c r="P3847" s="58" t="str">
        <f>IF(B3847&lt;&gt;"",IF(OR(D3847&gt;0,G3847&gt;0),COUNTIF($B$2:B3847,B3847),COUNTIFS($B$2:B3847,B3847,$E$2:E3847,"&gt;0")),"")</f>
        <v/>
      </c>
    </row>
    <row r="3848" spans="1:16" x14ac:dyDescent="0.35">
      <c r="A3848" s="51" t="str">
        <f t="shared" si="180"/>
        <v/>
      </c>
      <c r="B3848" s="99"/>
      <c r="C3848" s="4"/>
      <c r="D3848" s="14"/>
      <c r="E3848" s="14"/>
      <c r="F3848" s="14"/>
      <c r="G3848" s="82"/>
      <c r="H3848" s="107" t="str">
        <f>IF(B3848&lt;&gt;"",IF(OR(O3848=0,O3848=999),"",SUMIFS($E$2:E3848,$A$2:A3848,A3848)-SUMIFS($F$2:F3848,$A$2:A3848,A3848)),"")</f>
        <v/>
      </c>
      <c r="I3848" s="109" t="str">
        <f t="shared" si="182"/>
        <v/>
      </c>
      <c r="J3848" s="113"/>
      <c r="K3848" s="90"/>
      <c r="L3848" s="73"/>
      <c r="M3848" s="69" t="str">
        <f>IF(C3848&lt;&gt;"",DailyLog!$S$3,"")</f>
        <v/>
      </c>
      <c r="N3848" s="56" t="str">
        <f t="shared" si="181"/>
        <v/>
      </c>
      <c r="O3848" s="53" t="str">
        <f>IF($B3848&lt;&gt;"",IF(ISNUMBER(_xlfn.XMATCH($B3848,Language!$A$6:$E$6)),0,IF(ISNUMBER(_xlfn.XMATCH($B3848,Language!$A$29:$E$29)),'Lista de Prestatarios'!$B$3,VLOOKUP(B3848,'Lista de Prestatarios'!$A$2:$B$500,2,FALSE))),"")</f>
        <v/>
      </c>
      <c r="P3848" s="58" t="str">
        <f>IF(B3848&lt;&gt;"",IF(OR(D3848&gt;0,G3848&gt;0),COUNTIF($B$2:B3848,B3848),COUNTIFS($B$2:B3848,B3848,$E$2:E3848,"&gt;0")),"")</f>
        <v/>
      </c>
    </row>
    <row r="3849" spans="1:16" x14ac:dyDescent="0.35">
      <c r="A3849" s="51" t="str">
        <f t="shared" si="180"/>
        <v/>
      </c>
      <c r="B3849" s="99"/>
      <c r="C3849" s="4"/>
      <c r="D3849" s="14"/>
      <c r="E3849" s="14"/>
      <c r="F3849" s="14"/>
      <c r="G3849" s="82"/>
      <c r="H3849" s="107" t="str">
        <f>IF(B3849&lt;&gt;"",IF(OR(O3849=0,O3849=999),"",SUMIFS($E$2:E3849,$A$2:A3849,A3849)-SUMIFS($F$2:F3849,$A$2:A3849,A3849)),"")</f>
        <v/>
      </c>
      <c r="I3849" s="109" t="str">
        <f t="shared" si="182"/>
        <v/>
      </c>
      <c r="J3849" s="113"/>
      <c r="K3849" s="90"/>
      <c r="L3849" s="73"/>
      <c r="M3849" s="69" t="str">
        <f>IF(C3849&lt;&gt;"",DailyLog!$S$3,"")</f>
        <v/>
      </c>
      <c r="N3849" s="56" t="str">
        <f t="shared" si="181"/>
        <v/>
      </c>
      <c r="O3849" s="53" t="str">
        <f>IF($B3849&lt;&gt;"",IF(ISNUMBER(_xlfn.XMATCH($B3849,Language!$A$6:$E$6)),0,IF(ISNUMBER(_xlfn.XMATCH($B3849,Language!$A$29:$E$29)),'Lista de Prestatarios'!$B$3,VLOOKUP(B3849,'Lista de Prestatarios'!$A$2:$B$500,2,FALSE))),"")</f>
        <v/>
      </c>
      <c r="P3849" s="58" t="str">
        <f>IF(B3849&lt;&gt;"",IF(OR(D3849&gt;0,G3849&gt;0),COUNTIF($B$2:B3849,B3849),COUNTIFS($B$2:B3849,B3849,$E$2:E3849,"&gt;0")),"")</f>
        <v/>
      </c>
    </row>
    <row r="3850" spans="1:16" x14ac:dyDescent="0.35">
      <c r="A3850" s="51" t="str">
        <f t="shared" si="180"/>
        <v/>
      </c>
      <c r="B3850" s="99"/>
      <c r="C3850" s="4"/>
      <c r="D3850" s="14"/>
      <c r="E3850" s="14"/>
      <c r="F3850" s="14"/>
      <c r="G3850" s="82"/>
      <c r="H3850" s="107" t="str">
        <f>IF(B3850&lt;&gt;"",IF(OR(O3850=0,O3850=999),"",SUMIFS($E$2:E3850,$A$2:A3850,A3850)-SUMIFS($F$2:F3850,$A$2:A3850,A3850)),"")</f>
        <v/>
      </c>
      <c r="I3850" s="109" t="str">
        <f t="shared" si="182"/>
        <v/>
      </c>
      <c r="J3850" s="113"/>
      <c r="K3850" s="90"/>
      <c r="L3850" s="73"/>
      <c r="M3850" s="69" t="str">
        <f>IF(C3850&lt;&gt;"",DailyLog!$S$3,"")</f>
        <v/>
      </c>
      <c r="N3850" s="56" t="str">
        <f t="shared" si="181"/>
        <v/>
      </c>
      <c r="O3850" s="53" t="str">
        <f>IF($B3850&lt;&gt;"",IF(ISNUMBER(_xlfn.XMATCH($B3850,Language!$A$6:$E$6)),0,IF(ISNUMBER(_xlfn.XMATCH($B3850,Language!$A$29:$E$29)),'Lista de Prestatarios'!$B$3,VLOOKUP(B3850,'Lista de Prestatarios'!$A$2:$B$500,2,FALSE))),"")</f>
        <v/>
      </c>
      <c r="P3850" s="58" t="str">
        <f>IF(B3850&lt;&gt;"",IF(OR(D3850&gt;0,G3850&gt;0),COUNTIF($B$2:B3850,B3850),COUNTIFS($B$2:B3850,B3850,$E$2:E3850,"&gt;0")),"")</f>
        <v/>
      </c>
    </row>
    <row r="3851" spans="1:16" x14ac:dyDescent="0.35">
      <c r="A3851" s="51" t="str">
        <f t="shared" si="180"/>
        <v/>
      </c>
      <c r="B3851" s="99"/>
      <c r="C3851" s="4"/>
      <c r="D3851" s="14"/>
      <c r="E3851" s="14"/>
      <c r="F3851" s="14"/>
      <c r="G3851" s="82"/>
      <c r="H3851" s="107" t="str">
        <f>IF(B3851&lt;&gt;"",IF(OR(O3851=0,O3851=999),"",SUMIFS($E$2:E3851,$A$2:A3851,A3851)-SUMIFS($F$2:F3851,$A$2:A3851,A3851)),"")</f>
        <v/>
      </c>
      <c r="I3851" s="109" t="str">
        <f t="shared" si="182"/>
        <v/>
      </c>
      <c r="J3851" s="113"/>
      <c r="K3851" s="90"/>
      <c r="L3851" s="73"/>
      <c r="M3851" s="69" t="str">
        <f>IF(C3851&lt;&gt;"",DailyLog!$S$3,"")</f>
        <v/>
      </c>
      <c r="N3851" s="56" t="str">
        <f t="shared" si="181"/>
        <v/>
      </c>
      <c r="O3851" s="53" t="str">
        <f>IF($B3851&lt;&gt;"",IF(ISNUMBER(_xlfn.XMATCH($B3851,Language!$A$6:$E$6)),0,IF(ISNUMBER(_xlfn.XMATCH($B3851,Language!$A$29:$E$29)),'Lista de Prestatarios'!$B$3,VLOOKUP(B3851,'Lista de Prestatarios'!$A$2:$B$500,2,FALSE))),"")</f>
        <v/>
      </c>
      <c r="P3851" s="58" t="str">
        <f>IF(B3851&lt;&gt;"",IF(OR(D3851&gt;0,G3851&gt;0),COUNTIF($B$2:B3851,B3851),COUNTIFS($B$2:B3851,B3851,$E$2:E3851,"&gt;0")),"")</f>
        <v/>
      </c>
    </row>
    <row r="3852" spans="1:16" x14ac:dyDescent="0.35">
      <c r="A3852" s="51" t="str">
        <f t="shared" si="180"/>
        <v/>
      </c>
      <c r="B3852" s="99"/>
      <c r="C3852" s="4"/>
      <c r="D3852" s="14"/>
      <c r="E3852" s="14"/>
      <c r="F3852" s="14"/>
      <c r="G3852" s="82"/>
      <c r="H3852" s="107" t="str">
        <f>IF(B3852&lt;&gt;"",IF(OR(O3852=0,O3852=999),"",SUMIFS($E$2:E3852,$A$2:A3852,A3852)-SUMIFS($F$2:F3852,$A$2:A3852,A3852)),"")</f>
        <v/>
      </c>
      <c r="I3852" s="109" t="str">
        <f t="shared" si="182"/>
        <v/>
      </c>
      <c r="J3852" s="113"/>
      <c r="K3852" s="90"/>
      <c r="L3852" s="73"/>
      <c r="M3852" s="69" t="str">
        <f>IF(C3852&lt;&gt;"",DailyLog!$S$3,"")</f>
        <v/>
      </c>
      <c r="N3852" s="56" t="str">
        <f t="shared" si="181"/>
        <v/>
      </c>
      <c r="O3852" s="53" t="str">
        <f>IF($B3852&lt;&gt;"",IF(ISNUMBER(_xlfn.XMATCH($B3852,Language!$A$6:$E$6)),0,IF(ISNUMBER(_xlfn.XMATCH($B3852,Language!$A$29:$E$29)),'Lista de Prestatarios'!$B$3,VLOOKUP(B3852,'Lista de Prestatarios'!$A$2:$B$500,2,FALSE))),"")</f>
        <v/>
      </c>
      <c r="P3852" s="58" t="str">
        <f>IF(B3852&lt;&gt;"",IF(OR(D3852&gt;0,G3852&gt;0),COUNTIF($B$2:B3852,B3852),COUNTIFS($B$2:B3852,B3852,$E$2:E3852,"&gt;0")),"")</f>
        <v/>
      </c>
    </row>
    <row r="3853" spans="1:16" x14ac:dyDescent="0.35">
      <c r="A3853" s="51" t="str">
        <f t="shared" si="180"/>
        <v/>
      </c>
      <c r="B3853" s="99"/>
      <c r="C3853" s="4"/>
      <c r="D3853" s="14"/>
      <c r="E3853" s="14"/>
      <c r="F3853" s="14"/>
      <c r="G3853" s="82"/>
      <c r="H3853" s="107" t="str">
        <f>IF(B3853&lt;&gt;"",IF(OR(O3853=0,O3853=999),"",SUMIFS($E$2:E3853,$A$2:A3853,A3853)-SUMIFS($F$2:F3853,$A$2:A3853,A3853)),"")</f>
        <v/>
      </c>
      <c r="I3853" s="109" t="str">
        <f t="shared" si="182"/>
        <v/>
      </c>
      <c r="J3853" s="113"/>
      <c r="K3853" s="90"/>
      <c r="L3853" s="73"/>
      <c r="M3853" s="69" t="str">
        <f>IF(C3853&lt;&gt;"",DailyLog!$S$3,"")</f>
        <v/>
      </c>
      <c r="N3853" s="56" t="str">
        <f t="shared" si="181"/>
        <v/>
      </c>
      <c r="O3853" s="53" t="str">
        <f>IF($B3853&lt;&gt;"",IF(ISNUMBER(_xlfn.XMATCH($B3853,Language!$A$6:$E$6)),0,IF(ISNUMBER(_xlfn.XMATCH($B3853,Language!$A$29:$E$29)),'Lista de Prestatarios'!$B$3,VLOOKUP(B3853,'Lista de Prestatarios'!$A$2:$B$500,2,FALSE))),"")</f>
        <v/>
      </c>
      <c r="P3853" s="58" t="str">
        <f>IF(B3853&lt;&gt;"",IF(OR(D3853&gt;0,G3853&gt;0),COUNTIF($B$2:B3853,B3853),COUNTIFS($B$2:B3853,B3853,$E$2:E3853,"&gt;0")),"")</f>
        <v/>
      </c>
    </row>
    <row r="3854" spans="1:16" x14ac:dyDescent="0.35">
      <c r="A3854" s="51" t="str">
        <f t="shared" si="180"/>
        <v/>
      </c>
      <c r="B3854" s="99"/>
      <c r="C3854" s="4"/>
      <c r="D3854" s="14"/>
      <c r="E3854" s="14"/>
      <c r="F3854" s="14"/>
      <c r="G3854" s="82"/>
      <c r="H3854" s="107" t="str">
        <f>IF(B3854&lt;&gt;"",IF(OR(O3854=0,O3854=999),"",SUMIFS($E$2:E3854,$A$2:A3854,A3854)-SUMIFS($F$2:F3854,$A$2:A3854,A3854)),"")</f>
        <v/>
      </c>
      <c r="I3854" s="109" t="str">
        <f t="shared" si="182"/>
        <v/>
      </c>
      <c r="J3854" s="113"/>
      <c r="K3854" s="90"/>
      <c r="L3854" s="73"/>
      <c r="M3854" s="69" t="str">
        <f>IF(C3854&lt;&gt;"",DailyLog!$S$3,"")</f>
        <v/>
      </c>
      <c r="N3854" s="56" t="str">
        <f t="shared" si="181"/>
        <v/>
      </c>
      <c r="O3854" s="53" t="str">
        <f>IF($B3854&lt;&gt;"",IF(ISNUMBER(_xlfn.XMATCH($B3854,Language!$A$6:$E$6)),0,IF(ISNUMBER(_xlfn.XMATCH($B3854,Language!$A$29:$E$29)),'Lista de Prestatarios'!$B$3,VLOOKUP(B3854,'Lista de Prestatarios'!$A$2:$B$500,2,FALSE))),"")</f>
        <v/>
      </c>
      <c r="P3854" s="58" t="str">
        <f>IF(B3854&lt;&gt;"",IF(OR(D3854&gt;0,G3854&gt;0),COUNTIF($B$2:B3854,B3854),COUNTIFS($B$2:B3854,B3854,$E$2:E3854,"&gt;0")),"")</f>
        <v/>
      </c>
    </row>
    <row r="3855" spans="1:16" x14ac:dyDescent="0.35">
      <c r="A3855" s="51" t="str">
        <f t="shared" si="180"/>
        <v/>
      </c>
      <c r="B3855" s="99"/>
      <c r="C3855" s="4"/>
      <c r="D3855" s="14"/>
      <c r="E3855" s="14"/>
      <c r="F3855" s="14"/>
      <c r="G3855" s="82"/>
      <c r="H3855" s="107" t="str">
        <f>IF(B3855&lt;&gt;"",IF(OR(O3855=0,O3855=999),"",SUMIFS($E$2:E3855,$A$2:A3855,A3855)-SUMIFS($F$2:F3855,$A$2:A3855,A3855)),"")</f>
        <v/>
      </c>
      <c r="I3855" s="109" t="str">
        <f t="shared" si="182"/>
        <v/>
      </c>
      <c r="J3855" s="113"/>
      <c r="K3855" s="90"/>
      <c r="L3855" s="73"/>
      <c r="M3855" s="69" t="str">
        <f>IF(C3855&lt;&gt;"",DailyLog!$S$3,"")</f>
        <v/>
      </c>
      <c r="N3855" s="56" t="str">
        <f t="shared" si="181"/>
        <v/>
      </c>
      <c r="O3855" s="53" t="str">
        <f>IF($B3855&lt;&gt;"",IF(ISNUMBER(_xlfn.XMATCH($B3855,Language!$A$6:$E$6)),0,IF(ISNUMBER(_xlfn.XMATCH($B3855,Language!$A$29:$E$29)),'Lista de Prestatarios'!$B$3,VLOOKUP(B3855,'Lista de Prestatarios'!$A$2:$B$500,2,FALSE))),"")</f>
        <v/>
      </c>
      <c r="P3855" s="58" t="str">
        <f>IF(B3855&lt;&gt;"",IF(OR(D3855&gt;0,G3855&gt;0),COUNTIF($B$2:B3855,B3855),COUNTIFS($B$2:B3855,B3855,$E$2:E3855,"&gt;0")),"")</f>
        <v/>
      </c>
    </row>
    <row r="3856" spans="1:16" x14ac:dyDescent="0.35">
      <c r="A3856" s="51" t="str">
        <f t="shared" si="180"/>
        <v/>
      </c>
      <c r="B3856" s="99"/>
      <c r="C3856" s="4"/>
      <c r="D3856" s="14"/>
      <c r="E3856" s="14"/>
      <c r="F3856" s="14"/>
      <c r="G3856" s="82"/>
      <c r="H3856" s="107" t="str">
        <f>IF(B3856&lt;&gt;"",IF(OR(O3856=0,O3856=999),"",SUMIFS($E$2:E3856,$A$2:A3856,A3856)-SUMIFS($F$2:F3856,$A$2:A3856,A3856)),"")</f>
        <v/>
      </c>
      <c r="I3856" s="109" t="str">
        <f t="shared" si="182"/>
        <v/>
      </c>
      <c r="J3856" s="113"/>
      <c r="K3856" s="90"/>
      <c r="L3856" s="73"/>
      <c r="M3856" s="69" t="str">
        <f>IF(C3856&lt;&gt;"",DailyLog!$S$3,"")</f>
        <v/>
      </c>
      <c r="N3856" s="56" t="str">
        <f t="shared" si="181"/>
        <v/>
      </c>
      <c r="O3856" s="53" t="str">
        <f>IF($B3856&lt;&gt;"",IF(ISNUMBER(_xlfn.XMATCH($B3856,Language!$A$6:$E$6)),0,IF(ISNUMBER(_xlfn.XMATCH($B3856,Language!$A$29:$E$29)),'Lista de Prestatarios'!$B$3,VLOOKUP(B3856,'Lista de Prestatarios'!$A$2:$B$500,2,FALSE))),"")</f>
        <v/>
      </c>
      <c r="P3856" s="58" t="str">
        <f>IF(B3856&lt;&gt;"",IF(OR(D3856&gt;0,G3856&gt;0),COUNTIF($B$2:B3856,B3856),COUNTIFS($B$2:B3856,B3856,$E$2:E3856,"&gt;0")),"")</f>
        <v/>
      </c>
    </row>
    <row r="3857" spans="1:16" x14ac:dyDescent="0.35">
      <c r="A3857" s="51" t="str">
        <f t="shared" si="180"/>
        <v/>
      </c>
      <c r="B3857" s="99"/>
      <c r="C3857" s="4"/>
      <c r="D3857" s="14"/>
      <c r="E3857" s="14"/>
      <c r="F3857" s="14"/>
      <c r="G3857" s="82"/>
      <c r="H3857" s="107" t="str">
        <f>IF(B3857&lt;&gt;"",IF(OR(O3857=0,O3857=999),"",SUMIFS($E$2:E3857,$A$2:A3857,A3857)-SUMIFS($F$2:F3857,$A$2:A3857,A3857)),"")</f>
        <v/>
      </c>
      <c r="I3857" s="109" t="str">
        <f t="shared" si="182"/>
        <v/>
      </c>
      <c r="J3857" s="113"/>
      <c r="K3857" s="90"/>
      <c r="L3857" s="73"/>
      <c r="M3857" s="69" t="str">
        <f>IF(C3857&lt;&gt;"",DailyLog!$S$3,"")</f>
        <v/>
      </c>
      <c r="N3857" s="56" t="str">
        <f t="shared" si="181"/>
        <v/>
      </c>
      <c r="O3857" s="53" t="str">
        <f>IF($B3857&lt;&gt;"",IF(ISNUMBER(_xlfn.XMATCH($B3857,Language!$A$6:$E$6)),0,IF(ISNUMBER(_xlfn.XMATCH($B3857,Language!$A$29:$E$29)),'Lista de Prestatarios'!$B$3,VLOOKUP(B3857,'Lista de Prestatarios'!$A$2:$B$500,2,FALSE))),"")</f>
        <v/>
      </c>
      <c r="P3857" s="58" t="str">
        <f>IF(B3857&lt;&gt;"",IF(OR(D3857&gt;0,G3857&gt;0),COUNTIF($B$2:B3857,B3857),COUNTIFS($B$2:B3857,B3857,$E$2:E3857,"&gt;0")),"")</f>
        <v/>
      </c>
    </row>
    <row r="3858" spans="1:16" x14ac:dyDescent="0.35">
      <c r="A3858" s="51" t="str">
        <f t="shared" si="180"/>
        <v/>
      </c>
      <c r="B3858" s="99"/>
      <c r="C3858" s="4"/>
      <c r="D3858" s="14"/>
      <c r="E3858" s="14"/>
      <c r="F3858" s="14"/>
      <c r="G3858" s="82"/>
      <c r="H3858" s="107" t="str">
        <f>IF(B3858&lt;&gt;"",IF(OR(O3858=0,O3858=999),"",SUMIFS($E$2:E3858,$A$2:A3858,A3858)-SUMIFS($F$2:F3858,$A$2:A3858,A3858)),"")</f>
        <v/>
      </c>
      <c r="I3858" s="109" t="str">
        <f t="shared" si="182"/>
        <v/>
      </c>
      <c r="J3858" s="113"/>
      <c r="K3858" s="90"/>
      <c r="L3858" s="73"/>
      <c r="M3858" s="69" t="str">
        <f>IF(C3858&lt;&gt;"",DailyLog!$S$3,"")</f>
        <v/>
      </c>
      <c r="N3858" s="56" t="str">
        <f t="shared" si="181"/>
        <v/>
      </c>
      <c r="O3858" s="53" t="str">
        <f>IF($B3858&lt;&gt;"",IF(ISNUMBER(_xlfn.XMATCH($B3858,Language!$A$6:$E$6)),0,IF(ISNUMBER(_xlfn.XMATCH($B3858,Language!$A$29:$E$29)),'Lista de Prestatarios'!$B$3,VLOOKUP(B3858,'Lista de Prestatarios'!$A$2:$B$500,2,FALSE))),"")</f>
        <v/>
      </c>
      <c r="P3858" s="58" t="str">
        <f>IF(B3858&lt;&gt;"",IF(OR(D3858&gt;0,G3858&gt;0),COUNTIF($B$2:B3858,B3858),COUNTIFS($B$2:B3858,B3858,$E$2:E3858,"&gt;0")),"")</f>
        <v/>
      </c>
    </row>
    <row r="3859" spans="1:16" x14ac:dyDescent="0.35">
      <c r="A3859" s="51" t="str">
        <f t="shared" si="180"/>
        <v/>
      </c>
      <c r="B3859" s="99"/>
      <c r="C3859" s="4"/>
      <c r="D3859" s="14"/>
      <c r="E3859" s="14"/>
      <c r="F3859" s="14"/>
      <c r="G3859" s="82"/>
      <c r="H3859" s="107" t="str">
        <f>IF(B3859&lt;&gt;"",IF(OR(O3859=0,O3859=999),"",SUMIFS($E$2:E3859,$A$2:A3859,A3859)-SUMIFS($F$2:F3859,$A$2:A3859,A3859)),"")</f>
        <v/>
      </c>
      <c r="I3859" s="109" t="str">
        <f t="shared" si="182"/>
        <v/>
      </c>
      <c r="J3859" s="113"/>
      <c r="K3859" s="90"/>
      <c r="L3859" s="73"/>
      <c r="M3859" s="69" t="str">
        <f>IF(C3859&lt;&gt;"",DailyLog!$S$3,"")</f>
        <v/>
      </c>
      <c r="N3859" s="56" t="str">
        <f t="shared" si="181"/>
        <v/>
      </c>
      <c r="O3859" s="53" t="str">
        <f>IF($B3859&lt;&gt;"",IF(ISNUMBER(_xlfn.XMATCH($B3859,Language!$A$6:$E$6)),0,IF(ISNUMBER(_xlfn.XMATCH($B3859,Language!$A$29:$E$29)),'Lista de Prestatarios'!$B$3,VLOOKUP(B3859,'Lista de Prestatarios'!$A$2:$B$500,2,FALSE))),"")</f>
        <v/>
      </c>
      <c r="P3859" s="58" t="str">
        <f>IF(B3859&lt;&gt;"",IF(OR(D3859&gt;0,G3859&gt;0),COUNTIF($B$2:B3859,B3859),COUNTIFS($B$2:B3859,B3859,$E$2:E3859,"&gt;0")),"")</f>
        <v/>
      </c>
    </row>
    <row r="3860" spans="1:16" x14ac:dyDescent="0.35">
      <c r="A3860" s="51" t="str">
        <f t="shared" si="180"/>
        <v/>
      </c>
      <c r="B3860" s="99"/>
      <c r="C3860" s="4"/>
      <c r="D3860" s="14"/>
      <c r="E3860" s="14"/>
      <c r="F3860" s="14"/>
      <c r="G3860" s="82"/>
      <c r="H3860" s="107" t="str">
        <f>IF(B3860&lt;&gt;"",IF(OR(O3860=0,O3860=999),"",SUMIFS($E$2:E3860,$A$2:A3860,A3860)-SUMIFS($F$2:F3860,$A$2:A3860,A3860)),"")</f>
        <v/>
      </c>
      <c r="I3860" s="109" t="str">
        <f t="shared" si="182"/>
        <v/>
      </c>
      <c r="J3860" s="113"/>
      <c r="K3860" s="90"/>
      <c r="L3860" s="73"/>
      <c r="M3860" s="69" t="str">
        <f>IF(C3860&lt;&gt;"",DailyLog!$S$3,"")</f>
        <v/>
      </c>
      <c r="N3860" s="56" t="str">
        <f t="shared" si="181"/>
        <v/>
      </c>
      <c r="O3860" s="53" t="str">
        <f>IF($B3860&lt;&gt;"",IF(ISNUMBER(_xlfn.XMATCH($B3860,Language!$A$6:$E$6)),0,IF(ISNUMBER(_xlfn.XMATCH($B3860,Language!$A$29:$E$29)),'Lista de Prestatarios'!$B$3,VLOOKUP(B3860,'Lista de Prestatarios'!$A$2:$B$500,2,FALSE))),"")</f>
        <v/>
      </c>
      <c r="P3860" s="58" t="str">
        <f>IF(B3860&lt;&gt;"",IF(OR(D3860&gt;0,G3860&gt;0),COUNTIF($B$2:B3860,B3860),COUNTIFS($B$2:B3860,B3860,$E$2:E3860,"&gt;0")),"")</f>
        <v/>
      </c>
    </row>
    <row r="3861" spans="1:16" x14ac:dyDescent="0.35">
      <c r="A3861" s="51" t="str">
        <f t="shared" si="180"/>
        <v/>
      </c>
      <c r="B3861" s="99"/>
      <c r="C3861" s="4"/>
      <c r="D3861" s="14"/>
      <c r="E3861" s="14"/>
      <c r="F3861" s="14"/>
      <c r="G3861" s="82"/>
      <c r="H3861" s="107" t="str">
        <f>IF(B3861&lt;&gt;"",IF(OR(O3861=0,O3861=999),"",SUMIFS($E$2:E3861,$A$2:A3861,A3861)-SUMIFS($F$2:F3861,$A$2:A3861,A3861)),"")</f>
        <v/>
      </c>
      <c r="I3861" s="109" t="str">
        <f t="shared" si="182"/>
        <v/>
      </c>
      <c r="J3861" s="113"/>
      <c r="K3861" s="90"/>
      <c r="L3861" s="73"/>
      <c r="M3861" s="69" t="str">
        <f>IF(C3861&lt;&gt;"",DailyLog!$S$3,"")</f>
        <v/>
      </c>
      <c r="N3861" s="56" t="str">
        <f t="shared" si="181"/>
        <v/>
      </c>
      <c r="O3861" s="53" t="str">
        <f>IF($B3861&lt;&gt;"",IF(ISNUMBER(_xlfn.XMATCH($B3861,Language!$A$6:$E$6)),0,IF(ISNUMBER(_xlfn.XMATCH($B3861,Language!$A$29:$E$29)),'Lista de Prestatarios'!$B$3,VLOOKUP(B3861,'Lista de Prestatarios'!$A$2:$B$500,2,FALSE))),"")</f>
        <v/>
      </c>
      <c r="P3861" s="58" t="str">
        <f>IF(B3861&lt;&gt;"",IF(OR(D3861&gt;0,G3861&gt;0),COUNTIF($B$2:B3861,B3861),COUNTIFS($B$2:B3861,B3861,$E$2:E3861,"&gt;0")),"")</f>
        <v/>
      </c>
    </row>
    <row r="3862" spans="1:16" x14ac:dyDescent="0.35">
      <c r="A3862" s="51" t="str">
        <f t="shared" si="180"/>
        <v/>
      </c>
      <c r="B3862" s="99"/>
      <c r="C3862" s="4"/>
      <c r="D3862" s="14"/>
      <c r="E3862" s="14"/>
      <c r="F3862" s="14"/>
      <c r="G3862" s="82"/>
      <c r="H3862" s="107" t="str">
        <f>IF(B3862&lt;&gt;"",IF(OR(O3862=0,O3862=999),"",SUMIFS($E$2:E3862,$A$2:A3862,A3862)-SUMIFS($F$2:F3862,$A$2:A3862,A3862)),"")</f>
        <v/>
      </c>
      <c r="I3862" s="109" t="str">
        <f t="shared" si="182"/>
        <v/>
      </c>
      <c r="J3862" s="113"/>
      <c r="K3862" s="90"/>
      <c r="L3862" s="73"/>
      <c r="M3862" s="69" t="str">
        <f>IF(C3862&lt;&gt;"",DailyLog!$S$3,"")</f>
        <v/>
      </c>
      <c r="N3862" s="56" t="str">
        <f t="shared" si="181"/>
        <v/>
      </c>
      <c r="O3862" s="53" t="str">
        <f>IF($B3862&lt;&gt;"",IF(ISNUMBER(_xlfn.XMATCH($B3862,Language!$A$6:$E$6)),0,IF(ISNUMBER(_xlfn.XMATCH($B3862,Language!$A$29:$E$29)),'Lista de Prestatarios'!$B$3,VLOOKUP(B3862,'Lista de Prestatarios'!$A$2:$B$500,2,FALSE))),"")</f>
        <v/>
      </c>
      <c r="P3862" s="58" t="str">
        <f>IF(B3862&lt;&gt;"",IF(OR(D3862&gt;0,G3862&gt;0),COUNTIF($B$2:B3862,B3862),COUNTIFS($B$2:B3862,B3862,$E$2:E3862,"&gt;0")),"")</f>
        <v/>
      </c>
    </row>
    <row r="3863" spans="1:16" x14ac:dyDescent="0.35">
      <c r="A3863" s="51" t="str">
        <f t="shared" si="180"/>
        <v/>
      </c>
      <c r="B3863" s="99"/>
      <c r="C3863" s="4"/>
      <c r="D3863" s="14"/>
      <c r="E3863" s="14"/>
      <c r="F3863" s="14"/>
      <c r="G3863" s="82"/>
      <c r="H3863" s="107" t="str">
        <f>IF(B3863&lt;&gt;"",IF(OR(O3863=0,O3863=999),"",SUMIFS($E$2:E3863,$A$2:A3863,A3863)-SUMIFS($F$2:F3863,$A$2:A3863,A3863)),"")</f>
        <v/>
      </c>
      <c r="I3863" s="109" t="str">
        <f t="shared" si="182"/>
        <v/>
      </c>
      <c r="J3863" s="113"/>
      <c r="K3863" s="90"/>
      <c r="L3863" s="73"/>
      <c r="M3863" s="69" t="str">
        <f>IF(C3863&lt;&gt;"",DailyLog!$S$3,"")</f>
        <v/>
      </c>
      <c r="N3863" s="56" t="str">
        <f t="shared" si="181"/>
        <v/>
      </c>
      <c r="O3863" s="53" t="str">
        <f>IF($B3863&lt;&gt;"",IF(ISNUMBER(_xlfn.XMATCH($B3863,Language!$A$6:$E$6)),0,IF(ISNUMBER(_xlfn.XMATCH($B3863,Language!$A$29:$E$29)),'Lista de Prestatarios'!$B$3,VLOOKUP(B3863,'Lista de Prestatarios'!$A$2:$B$500,2,FALSE))),"")</f>
        <v/>
      </c>
      <c r="P3863" s="58" t="str">
        <f>IF(B3863&lt;&gt;"",IF(OR(D3863&gt;0,G3863&gt;0),COUNTIF($B$2:B3863,B3863),COUNTIFS($B$2:B3863,B3863,$E$2:E3863,"&gt;0")),"")</f>
        <v/>
      </c>
    </row>
    <row r="3864" spans="1:16" x14ac:dyDescent="0.35">
      <c r="A3864" s="51" t="str">
        <f t="shared" si="180"/>
        <v/>
      </c>
      <c r="B3864" s="99"/>
      <c r="C3864" s="4"/>
      <c r="D3864" s="14"/>
      <c r="E3864" s="14"/>
      <c r="F3864" s="14"/>
      <c r="G3864" s="82"/>
      <c r="H3864" s="107" t="str">
        <f>IF(B3864&lt;&gt;"",IF(OR(O3864=0,O3864=999),"",SUMIFS($E$2:E3864,$A$2:A3864,A3864)-SUMIFS($F$2:F3864,$A$2:A3864,A3864)),"")</f>
        <v/>
      </c>
      <c r="I3864" s="109" t="str">
        <f t="shared" si="182"/>
        <v/>
      </c>
      <c r="J3864" s="113"/>
      <c r="K3864" s="90"/>
      <c r="L3864" s="73"/>
      <c r="M3864" s="69" t="str">
        <f>IF(C3864&lt;&gt;"",DailyLog!$S$3,"")</f>
        <v/>
      </c>
      <c r="N3864" s="56" t="str">
        <f t="shared" si="181"/>
        <v/>
      </c>
      <c r="O3864" s="53" t="str">
        <f>IF($B3864&lt;&gt;"",IF(ISNUMBER(_xlfn.XMATCH($B3864,Language!$A$6:$E$6)),0,IF(ISNUMBER(_xlfn.XMATCH($B3864,Language!$A$29:$E$29)),'Lista de Prestatarios'!$B$3,VLOOKUP(B3864,'Lista de Prestatarios'!$A$2:$B$500,2,FALSE))),"")</f>
        <v/>
      </c>
      <c r="P3864" s="58" t="str">
        <f>IF(B3864&lt;&gt;"",IF(OR(D3864&gt;0,G3864&gt;0),COUNTIF($B$2:B3864,B3864),COUNTIFS($B$2:B3864,B3864,$E$2:E3864,"&gt;0")),"")</f>
        <v/>
      </c>
    </row>
    <row r="3865" spans="1:16" x14ac:dyDescent="0.35">
      <c r="A3865" s="51" t="str">
        <f t="shared" si="180"/>
        <v/>
      </c>
      <c r="B3865" s="99"/>
      <c r="C3865" s="4"/>
      <c r="D3865" s="14"/>
      <c r="E3865" s="14"/>
      <c r="F3865" s="14"/>
      <c r="G3865" s="82"/>
      <c r="H3865" s="107" t="str">
        <f>IF(B3865&lt;&gt;"",IF(OR(O3865=0,O3865=999),"",SUMIFS($E$2:E3865,$A$2:A3865,A3865)-SUMIFS($F$2:F3865,$A$2:A3865,A3865)),"")</f>
        <v/>
      </c>
      <c r="I3865" s="109" t="str">
        <f t="shared" si="182"/>
        <v/>
      </c>
      <c r="J3865" s="113"/>
      <c r="K3865" s="90"/>
      <c r="L3865" s="73"/>
      <c r="M3865" s="69" t="str">
        <f>IF(C3865&lt;&gt;"",DailyLog!$S$3,"")</f>
        <v/>
      </c>
      <c r="N3865" s="56" t="str">
        <f t="shared" si="181"/>
        <v/>
      </c>
      <c r="O3865" s="53" t="str">
        <f>IF($B3865&lt;&gt;"",IF(ISNUMBER(_xlfn.XMATCH($B3865,Language!$A$6:$E$6)),0,IF(ISNUMBER(_xlfn.XMATCH($B3865,Language!$A$29:$E$29)),'Lista de Prestatarios'!$B$3,VLOOKUP(B3865,'Lista de Prestatarios'!$A$2:$B$500,2,FALSE))),"")</f>
        <v/>
      </c>
      <c r="P3865" s="58" t="str">
        <f>IF(B3865&lt;&gt;"",IF(OR(D3865&gt;0,G3865&gt;0),COUNTIF($B$2:B3865,B3865),COUNTIFS($B$2:B3865,B3865,$E$2:E3865,"&gt;0")),"")</f>
        <v/>
      </c>
    </row>
    <row r="3866" spans="1:16" x14ac:dyDescent="0.35">
      <c r="A3866" s="51" t="str">
        <f t="shared" si="180"/>
        <v/>
      </c>
      <c r="B3866" s="99"/>
      <c r="C3866" s="4"/>
      <c r="D3866" s="14"/>
      <c r="E3866" s="14"/>
      <c r="F3866" s="14"/>
      <c r="G3866" s="82"/>
      <c r="H3866" s="107" t="str">
        <f>IF(B3866&lt;&gt;"",IF(OR(O3866=0,O3866=999),"",SUMIFS($E$2:E3866,$A$2:A3866,A3866)-SUMIFS($F$2:F3866,$A$2:A3866,A3866)),"")</f>
        <v/>
      </c>
      <c r="I3866" s="109" t="str">
        <f t="shared" si="182"/>
        <v/>
      </c>
      <c r="J3866" s="113"/>
      <c r="K3866" s="90"/>
      <c r="L3866" s="73"/>
      <c r="M3866" s="69" t="str">
        <f>IF(C3866&lt;&gt;"",DailyLog!$S$3,"")</f>
        <v/>
      </c>
      <c r="N3866" s="56" t="str">
        <f t="shared" si="181"/>
        <v/>
      </c>
      <c r="O3866" s="53" t="str">
        <f>IF($B3866&lt;&gt;"",IF(ISNUMBER(_xlfn.XMATCH($B3866,Language!$A$6:$E$6)),0,IF(ISNUMBER(_xlfn.XMATCH($B3866,Language!$A$29:$E$29)),'Lista de Prestatarios'!$B$3,VLOOKUP(B3866,'Lista de Prestatarios'!$A$2:$B$500,2,FALSE))),"")</f>
        <v/>
      </c>
      <c r="P3866" s="58" t="str">
        <f>IF(B3866&lt;&gt;"",IF(OR(D3866&gt;0,G3866&gt;0),COUNTIF($B$2:B3866,B3866),COUNTIFS($B$2:B3866,B3866,$E$2:E3866,"&gt;0")),"")</f>
        <v/>
      </c>
    </row>
    <row r="3867" spans="1:16" x14ac:dyDescent="0.35">
      <c r="A3867" s="51" t="str">
        <f t="shared" si="180"/>
        <v/>
      </c>
      <c r="B3867" s="99"/>
      <c r="C3867" s="4"/>
      <c r="D3867" s="14"/>
      <c r="E3867" s="14"/>
      <c r="F3867" s="14"/>
      <c r="G3867" s="82"/>
      <c r="H3867" s="107" t="str">
        <f>IF(B3867&lt;&gt;"",IF(OR(O3867=0,O3867=999),"",SUMIFS($E$2:E3867,$A$2:A3867,A3867)-SUMIFS($F$2:F3867,$A$2:A3867,A3867)),"")</f>
        <v/>
      </c>
      <c r="I3867" s="109" t="str">
        <f t="shared" si="182"/>
        <v/>
      </c>
      <c r="J3867" s="113"/>
      <c r="K3867" s="90"/>
      <c r="L3867" s="73"/>
      <c r="M3867" s="69" t="str">
        <f>IF(C3867&lt;&gt;"",DailyLog!$S$3,"")</f>
        <v/>
      </c>
      <c r="N3867" s="56" t="str">
        <f t="shared" si="181"/>
        <v/>
      </c>
      <c r="O3867" s="53" t="str">
        <f>IF($B3867&lt;&gt;"",IF(ISNUMBER(_xlfn.XMATCH($B3867,Language!$A$6:$E$6)),0,IF(ISNUMBER(_xlfn.XMATCH($B3867,Language!$A$29:$E$29)),'Lista de Prestatarios'!$B$3,VLOOKUP(B3867,'Lista de Prestatarios'!$A$2:$B$500,2,FALSE))),"")</f>
        <v/>
      </c>
      <c r="P3867" s="58" t="str">
        <f>IF(B3867&lt;&gt;"",IF(OR(D3867&gt;0,G3867&gt;0),COUNTIF($B$2:B3867,B3867),COUNTIFS($B$2:B3867,B3867,$E$2:E3867,"&gt;0")),"")</f>
        <v/>
      </c>
    </row>
    <row r="3868" spans="1:16" x14ac:dyDescent="0.35">
      <c r="A3868" s="51" t="str">
        <f t="shared" si="180"/>
        <v/>
      </c>
      <c r="B3868" s="99"/>
      <c r="C3868" s="4"/>
      <c r="D3868" s="14"/>
      <c r="E3868" s="14"/>
      <c r="F3868" s="14"/>
      <c r="G3868" s="82"/>
      <c r="H3868" s="107" t="str">
        <f>IF(B3868&lt;&gt;"",IF(OR(O3868=0,O3868=999),"",SUMIFS($E$2:E3868,$A$2:A3868,A3868)-SUMIFS($F$2:F3868,$A$2:A3868,A3868)),"")</f>
        <v/>
      </c>
      <c r="I3868" s="109" t="str">
        <f t="shared" si="182"/>
        <v/>
      </c>
      <c r="J3868" s="113"/>
      <c r="K3868" s="90"/>
      <c r="L3868" s="73"/>
      <c r="M3868" s="69" t="str">
        <f>IF(C3868&lt;&gt;"",DailyLog!$S$3,"")</f>
        <v/>
      </c>
      <c r="N3868" s="56" t="str">
        <f t="shared" si="181"/>
        <v/>
      </c>
      <c r="O3868" s="53" t="str">
        <f>IF($B3868&lt;&gt;"",IF(ISNUMBER(_xlfn.XMATCH($B3868,Language!$A$6:$E$6)),0,IF(ISNUMBER(_xlfn.XMATCH($B3868,Language!$A$29:$E$29)),'Lista de Prestatarios'!$B$3,VLOOKUP(B3868,'Lista de Prestatarios'!$A$2:$B$500,2,FALSE))),"")</f>
        <v/>
      </c>
      <c r="P3868" s="58" t="str">
        <f>IF(B3868&lt;&gt;"",IF(OR(D3868&gt;0,G3868&gt;0),COUNTIF($B$2:B3868,B3868),COUNTIFS($B$2:B3868,B3868,$E$2:E3868,"&gt;0")),"")</f>
        <v/>
      </c>
    </row>
    <row r="3869" spans="1:16" x14ac:dyDescent="0.35">
      <c r="A3869" s="51" t="str">
        <f t="shared" si="180"/>
        <v/>
      </c>
      <c r="B3869" s="99"/>
      <c r="C3869" s="4"/>
      <c r="D3869" s="14"/>
      <c r="E3869" s="14"/>
      <c r="F3869" s="14"/>
      <c r="G3869" s="82"/>
      <c r="H3869" s="107" t="str">
        <f>IF(B3869&lt;&gt;"",IF(OR(O3869=0,O3869=999),"",SUMIFS($E$2:E3869,$A$2:A3869,A3869)-SUMIFS($F$2:F3869,$A$2:A3869,A3869)),"")</f>
        <v/>
      </c>
      <c r="I3869" s="109" t="str">
        <f t="shared" si="182"/>
        <v/>
      </c>
      <c r="J3869" s="113"/>
      <c r="K3869" s="90"/>
      <c r="L3869" s="73"/>
      <c r="M3869" s="69" t="str">
        <f>IF(C3869&lt;&gt;"",DailyLog!$S$3,"")</f>
        <v/>
      </c>
      <c r="N3869" s="56" t="str">
        <f t="shared" si="181"/>
        <v/>
      </c>
      <c r="O3869" s="53" t="str">
        <f>IF($B3869&lt;&gt;"",IF(ISNUMBER(_xlfn.XMATCH($B3869,Language!$A$6:$E$6)),0,IF(ISNUMBER(_xlfn.XMATCH($B3869,Language!$A$29:$E$29)),'Lista de Prestatarios'!$B$3,VLOOKUP(B3869,'Lista de Prestatarios'!$A$2:$B$500,2,FALSE))),"")</f>
        <v/>
      </c>
      <c r="P3869" s="58" t="str">
        <f>IF(B3869&lt;&gt;"",IF(OR(D3869&gt;0,G3869&gt;0),COUNTIF($B$2:B3869,B3869),COUNTIFS($B$2:B3869,B3869,$E$2:E3869,"&gt;0")),"")</f>
        <v/>
      </c>
    </row>
    <row r="3870" spans="1:16" x14ac:dyDescent="0.35">
      <c r="A3870" s="51" t="str">
        <f t="shared" si="180"/>
        <v/>
      </c>
      <c r="B3870" s="99"/>
      <c r="C3870" s="4"/>
      <c r="D3870" s="14"/>
      <c r="E3870" s="14"/>
      <c r="F3870" s="14"/>
      <c r="G3870" s="82"/>
      <c r="H3870" s="107" t="str">
        <f>IF(B3870&lt;&gt;"",IF(OR(O3870=0,O3870=999),"",SUMIFS($E$2:E3870,$A$2:A3870,A3870)-SUMIFS($F$2:F3870,$A$2:A3870,A3870)),"")</f>
        <v/>
      </c>
      <c r="I3870" s="109" t="str">
        <f t="shared" si="182"/>
        <v/>
      </c>
      <c r="J3870" s="113"/>
      <c r="K3870" s="90"/>
      <c r="L3870" s="73"/>
      <c r="M3870" s="69" t="str">
        <f>IF(C3870&lt;&gt;"",DailyLog!$S$3,"")</f>
        <v/>
      </c>
      <c r="N3870" s="56" t="str">
        <f t="shared" si="181"/>
        <v/>
      </c>
      <c r="O3870" s="53" t="str">
        <f>IF($B3870&lt;&gt;"",IF(ISNUMBER(_xlfn.XMATCH($B3870,Language!$A$6:$E$6)),0,IF(ISNUMBER(_xlfn.XMATCH($B3870,Language!$A$29:$E$29)),'Lista de Prestatarios'!$B$3,VLOOKUP(B3870,'Lista de Prestatarios'!$A$2:$B$500,2,FALSE))),"")</f>
        <v/>
      </c>
      <c r="P3870" s="58" t="str">
        <f>IF(B3870&lt;&gt;"",IF(OR(D3870&gt;0,G3870&gt;0),COUNTIF($B$2:B3870,B3870),COUNTIFS($B$2:B3870,B3870,$E$2:E3870,"&gt;0")),"")</f>
        <v/>
      </c>
    </row>
    <row r="3871" spans="1:16" x14ac:dyDescent="0.35">
      <c r="A3871" s="51" t="str">
        <f t="shared" si="180"/>
        <v/>
      </c>
      <c r="B3871" s="99"/>
      <c r="C3871" s="4"/>
      <c r="D3871" s="14"/>
      <c r="E3871" s="14"/>
      <c r="F3871" s="14"/>
      <c r="G3871" s="82"/>
      <c r="H3871" s="107" t="str">
        <f>IF(B3871&lt;&gt;"",IF(OR(O3871=0,O3871=999),"",SUMIFS($E$2:E3871,$A$2:A3871,A3871)-SUMIFS($F$2:F3871,$A$2:A3871,A3871)),"")</f>
        <v/>
      </c>
      <c r="I3871" s="109" t="str">
        <f t="shared" si="182"/>
        <v/>
      </c>
      <c r="J3871" s="113"/>
      <c r="K3871" s="90"/>
      <c r="L3871" s="73"/>
      <c r="M3871" s="69" t="str">
        <f>IF(C3871&lt;&gt;"",DailyLog!$S$3,"")</f>
        <v/>
      </c>
      <c r="N3871" s="56" t="str">
        <f t="shared" si="181"/>
        <v/>
      </c>
      <c r="O3871" s="53" t="str">
        <f>IF($B3871&lt;&gt;"",IF(ISNUMBER(_xlfn.XMATCH($B3871,Language!$A$6:$E$6)),0,IF(ISNUMBER(_xlfn.XMATCH($B3871,Language!$A$29:$E$29)),'Lista de Prestatarios'!$B$3,VLOOKUP(B3871,'Lista de Prestatarios'!$A$2:$B$500,2,FALSE))),"")</f>
        <v/>
      </c>
      <c r="P3871" s="58" t="str">
        <f>IF(B3871&lt;&gt;"",IF(OR(D3871&gt;0,G3871&gt;0),COUNTIF($B$2:B3871,B3871),COUNTIFS($B$2:B3871,B3871,$E$2:E3871,"&gt;0")),"")</f>
        <v/>
      </c>
    </row>
    <row r="3872" spans="1:16" x14ac:dyDescent="0.35">
      <c r="A3872" s="51" t="str">
        <f t="shared" si="180"/>
        <v/>
      </c>
      <c r="B3872" s="99"/>
      <c r="C3872" s="4"/>
      <c r="D3872" s="14"/>
      <c r="E3872" s="14"/>
      <c r="F3872" s="14"/>
      <c r="G3872" s="82"/>
      <c r="H3872" s="107" t="str">
        <f>IF(B3872&lt;&gt;"",IF(OR(O3872=0,O3872=999),"",SUMIFS($E$2:E3872,$A$2:A3872,A3872)-SUMIFS($F$2:F3872,$A$2:A3872,A3872)),"")</f>
        <v/>
      </c>
      <c r="I3872" s="109" t="str">
        <f t="shared" si="182"/>
        <v/>
      </c>
      <c r="J3872" s="113"/>
      <c r="K3872" s="90"/>
      <c r="L3872" s="73"/>
      <c r="M3872" s="69" t="str">
        <f>IF(C3872&lt;&gt;"",DailyLog!$S$3,"")</f>
        <v/>
      </c>
      <c r="N3872" s="56" t="str">
        <f t="shared" si="181"/>
        <v/>
      </c>
      <c r="O3872" s="53" t="str">
        <f>IF($B3872&lt;&gt;"",IF(ISNUMBER(_xlfn.XMATCH($B3872,Language!$A$6:$E$6)),0,IF(ISNUMBER(_xlfn.XMATCH($B3872,Language!$A$29:$E$29)),'Lista de Prestatarios'!$B$3,VLOOKUP(B3872,'Lista de Prestatarios'!$A$2:$B$500,2,FALSE))),"")</f>
        <v/>
      </c>
      <c r="P3872" s="58" t="str">
        <f>IF(B3872&lt;&gt;"",IF(OR(D3872&gt;0,G3872&gt;0),COUNTIF($B$2:B3872,B3872),COUNTIFS($B$2:B3872,B3872,$E$2:E3872,"&gt;0")),"")</f>
        <v/>
      </c>
    </row>
    <row r="3873" spans="1:16" x14ac:dyDescent="0.35">
      <c r="A3873" s="51" t="str">
        <f t="shared" si="180"/>
        <v/>
      </c>
      <c r="B3873" s="99"/>
      <c r="C3873" s="4"/>
      <c r="D3873" s="14"/>
      <c r="E3873" s="14"/>
      <c r="F3873" s="14"/>
      <c r="G3873" s="82"/>
      <c r="H3873" s="107" t="str">
        <f>IF(B3873&lt;&gt;"",IF(OR(O3873=0,O3873=999),"",SUMIFS($E$2:E3873,$A$2:A3873,A3873)-SUMIFS($F$2:F3873,$A$2:A3873,A3873)),"")</f>
        <v/>
      </c>
      <c r="I3873" s="109" t="str">
        <f t="shared" si="182"/>
        <v/>
      </c>
      <c r="J3873" s="113"/>
      <c r="K3873" s="90"/>
      <c r="L3873" s="73"/>
      <c r="M3873" s="69" t="str">
        <f>IF(C3873&lt;&gt;"",DailyLog!$S$3,"")</f>
        <v/>
      </c>
      <c r="N3873" s="56" t="str">
        <f t="shared" si="181"/>
        <v/>
      </c>
      <c r="O3873" s="53" t="str">
        <f>IF($B3873&lt;&gt;"",IF(ISNUMBER(_xlfn.XMATCH($B3873,Language!$A$6:$E$6)),0,IF(ISNUMBER(_xlfn.XMATCH($B3873,Language!$A$29:$E$29)),'Lista de Prestatarios'!$B$3,VLOOKUP(B3873,'Lista de Prestatarios'!$A$2:$B$500,2,FALSE))),"")</f>
        <v/>
      </c>
      <c r="P3873" s="58" t="str">
        <f>IF(B3873&lt;&gt;"",IF(OR(D3873&gt;0,G3873&gt;0),COUNTIF($B$2:B3873,B3873),COUNTIFS($B$2:B3873,B3873,$E$2:E3873,"&gt;0")),"")</f>
        <v/>
      </c>
    </row>
    <row r="3874" spans="1:16" x14ac:dyDescent="0.35">
      <c r="A3874" s="51" t="str">
        <f t="shared" si="180"/>
        <v/>
      </c>
      <c r="B3874" s="99"/>
      <c r="C3874" s="4"/>
      <c r="D3874" s="14"/>
      <c r="E3874" s="14"/>
      <c r="F3874" s="14"/>
      <c r="G3874" s="82"/>
      <c r="H3874" s="107" t="str">
        <f>IF(B3874&lt;&gt;"",IF(OR(O3874=0,O3874=999),"",SUMIFS($E$2:E3874,$A$2:A3874,A3874)-SUMIFS($F$2:F3874,$A$2:A3874,A3874)),"")</f>
        <v/>
      </c>
      <c r="I3874" s="109" t="str">
        <f t="shared" si="182"/>
        <v/>
      </c>
      <c r="J3874" s="113"/>
      <c r="K3874" s="90"/>
      <c r="L3874" s="73"/>
      <c r="M3874" s="69" t="str">
        <f>IF(C3874&lt;&gt;"",DailyLog!$S$3,"")</f>
        <v/>
      </c>
      <c r="N3874" s="56" t="str">
        <f t="shared" si="181"/>
        <v/>
      </c>
      <c r="O3874" s="53" t="str">
        <f>IF($B3874&lt;&gt;"",IF(ISNUMBER(_xlfn.XMATCH($B3874,Language!$A$6:$E$6)),0,IF(ISNUMBER(_xlfn.XMATCH($B3874,Language!$A$29:$E$29)),'Lista de Prestatarios'!$B$3,VLOOKUP(B3874,'Lista de Prestatarios'!$A$2:$B$500,2,FALSE))),"")</f>
        <v/>
      </c>
      <c r="P3874" s="58" t="str">
        <f>IF(B3874&lt;&gt;"",IF(OR(D3874&gt;0,G3874&gt;0),COUNTIF($B$2:B3874,B3874),COUNTIFS($B$2:B3874,B3874,$E$2:E3874,"&gt;0")),"")</f>
        <v/>
      </c>
    </row>
    <row r="3875" spans="1:16" x14ac:dyDescent="0.35">
      <c r="A3875" s="51" t="str">
        <f t="shared" si="180"/>
        <v/>
      </c>
      <c r="B3875" s="99"/>
      <c r="C3875" s="4"/>
      <c r="D3875" s="14"/>
      <c r="E3875" s="14"/>
      <c r="F3875" s="14"/>
      <c r="G3875" s="82"/>
      <c r="H3875" s="107" t="str">
        <f>IF(B3875&lt;&gt;"",IF(OR(O3875=0,O3875=999),"",SUMIFS($E$2:E3875,$A$2:A3875,A3875)-SUMIFS($F$2:F3875,$A$2:A3875,A3875)),"")</f>
        <v/>
      </c>
      <c r="I3875" s="109" t="str">
        <f t="shared" si="182"/>
        <v/>
      </c>
      <c r="J3875" s="113"/>
      <c r="K3875" s="90"/>
      <c r="L3875" s="73"/>
      <c r="M3875" s="69" t="str">
        <f>IF(C3875&lt;&gt;"",DailyLog!$S$3,"")</f>
        <v/>
      </c>
      <c r="N3875" s="56" t="str">
        <f t="shared" si="181"/>
        <v/>
      </c>
      <c r="O3875" s="53" t="str">
        <f>IF($B3875&lt;&gt;"",IF(ISNUMBER(_xlfn.XMATCH($B3875,Language!$A$6:$E$6)),0,IF(ISNUMBER(_xlfn.XMATCH($B3875,Language!$A$29:$E$29)),'Lista de Prestatarios'!$B$3,VLOOKUP(B3875,'Lista de Prestatarios'!$A$2:$B$500,2,FALSE))),"")</f>
        <v/>
      </c>
      <c r="P3875" s="58" t="str">
        <f>IF(B3875&lt;&gt;"",IF(OR(D3875&gt;0,G3875&gt;0),COUNTIF($B$2:B3875,B3875),COUNTIFS($B$2:B3875,B3875,$E$2:E3875,"&gt;0")),"")</f>
        <v/>
      </c>
    </row>
    <row r="3876" spans="1:16" x14ac:dyDescent="0.35">
      <c r="A3876" s="51" t="str">
        <f t="shared" si="180"/>
        <v/>
      </c>
      <c r="B3876" s="99"/>
      <c r="C3876" s="4"/>
      <c r="D3876" s="14"/>
      <c r="E3876" s="14"/>
      <c r="F3876" s="14"/>
      <c r="G3876" s="82"/>
      <c r="H3876" s="107" t="str">
        <f>IF(B3876&lt;&gt;"",IF(OR(O3876=0,O3876=999),"",SUMIFS($E$2:E3876,$A$2:A3876,A3876)-SUMIFS($F$2:F3876,$A$2:A3876,A3876)),"")</f>
        <v/>
      </c>
      <c r="I3876" s="109" t="str">
        <f t="shared" si="182"/>
        <v/>
      </c>
      <c r="J3876" s="113"/>
      <c r="K3876" s="90"/>
      <c r="L3876" s="73"/>
      <c r="M3876" s="69" t="str">
        <f>IF(C3876&lt;&gt;"",DailyLog!$S$3,"")</f>
        <v/>
      </c>
      <c r="N3876" s="56" t="str">
        <f t="shared" si="181"/>
        <v/>
      </c>
      <c r="O3876" s="53" t="str">
        <f>IF($B3876&lt;&gt;"",IF(ISNUMBER(_xlfn.XMATCH($B3876,Language!$A$6:$E$6)),0,IF(ISNUMBER(_xlfn.XMATCH($B3876,Language!$A$29:$E$29)),'Lista de Prestatarios'!$B$3,VLOOKUP(B3876,'Lista de Prestatarios'!$A$2:$B$500,2,FALSE))),"")</f>
        <v/>
      </c>
      <c r="P3876" s="58" t="str">
        <f>IF(B3876&lt;&gt;"",IF(OR(D3876&gt;0,G3876&gt;0),COUNTIF($B$2:B3876,B3876),COUNTIFS($B$2:B3876,B3876,$E$2:E3876,"&gt;0")),"")</f>
        <v/>
      </c>
    </row>
    <row r="3877" spans="1:16" x14ac:dyDescent="0.35">
      <c r="A3877" s="51" t="str">
        <f t="shared" si="180"/>
        <v/>
      </c>
      <c r="B3877" s="99"/>
      <c r="C3877" s="4"/>
      <c r="D3877" s="14"/>
      <c r="E3877" s="14"/>
      <c r="F3877" s="14"/>
      <c r="G3877" s="82"/>
      <c r="H3877" s="107" t="str">
        <f>IF(B3877&lt;&gt;"",IF(OR(O3877=0,O3877=999),"",SUMIFS($E$2:E3877,$A$2:A3877,A3877)-SUMIFS($F$2:F3877,$A$2:A3877,A3877)),"")</f>
        <v/>
      </c>
      <c r="I3877" s="109" t="str">
        <f t="shared" si="182"/>
        <v/>
      </c>
      <c r="J3877" s="113"/>
      <c r="K3877" s="90"/>
      <c r="L3877" s="73"/>
      <c r="M3877" s="69" t="str">
        <f>IF(C3877&lt;&gt;"",DailyLog!$S$3,"")</f>
        <v/>
      </c>
      <c r="N3877" s="56" t="str">
        <f t="shared" si="181"/>
        <v/>
      </c>
      <c r="O3877" s="53" t="str">
        <f>IF($B3877&lt;&gt;"",IF(ISNUMBER(_xlfn.XMATCH($B3877,Language!$A$6:$E$6)),0,IF(ISNUMBER(_xlfn.XMATCH($B3877,Language!$A$29:$E$29)),'Lista de Prestatarios'!$B$3,VLOOKUP(B3877,'Lista de Prestatarios'!$A$2:$B$500,2,FALSE))),"")</f>
        <v/>
      </c>
      <c r="P3877" s="58" t="str">
        <f>IF(B3877&lt;&gt;"",IF(OR(D3877&gt;0,G3877&gt;0),COUNTIF($B$2:B3877,B3877),COUNTIFS($B$2:B3877,B3877,$E$2:E3877,"&gt;0")),"")</f>
        <v/>
      </c>
    </row>
    <row r="3878" spans="1:16" x14ac:dyDescent="0.35">
      <c r="A3878" s="51" t="str">
        <f t="shared" si="180"/>
        <v/>
      </c>
      <c r="B3878" s="99"/>
      <c r="C3878" s="4"/>
      <c r="D3878" s="14"/>
      <c r="E3878" s="14"/>
      <c r="F3878" s="14"/>
      <c r="G3878" s="82"/>
      <c r="H3878" s="107" t="str">
        <f>IF(B3878&lt;&gt;"",IF(OR(O3878=0,O3878=999),"",SUMIFS($E$2:E3878,$A$2:A3878,A3878)-SUMIFS($F$2:F3878,$A$2:A3878,A3878)),"")</f>
        <v/>
      </c>
      <c r="I3878" s="109" t="str">
        <f t="shared" si="182"/>
        <v/>
      </c>
      <c r="J3878" s="113"/>
      <c r="K3878" s="90"/>
      <c r="L3878" s="73"/>
      <c r="M3878" s="69" t="str">
        <f>IF(C3878&lt;&gt;"",DailyLog!$S$3,"")</f>
        <v/>
      </c>
      <c r="N3878" s="56" t="str">
        <f t="shared" si="181"/>
        <v/>
      </c>
      <c r="O3878" s="53" t="str">
        <f>IF($B3878&lt;&gt;"",IF(ISNUMBER(_xlfn.XMATCH($B3878,Language!$A$6:$E$6)),0,IF(ISNUMBER(_xlfn.XMATCH($B3878,Language!$A$29:$E$29)),'Lista de Prestatarios'!$B$3,VLOOKUP(B3878,'Lista de Prestatarios'!$A$2:$B$500,2,FALSE))),"")</f>
        <v/>
      </c>
      <c r="P3878" s="58" t="str">
        <f>IF(B3878&lt;&gt;"",IF(OR(D3878&gt;0,G3878&gt;0),COUNTIF($B$2:B3878,B3878),COUNTIFS($B$2:B3878,B3878,$E$2:E3878,"&gt;0")),"")</f>
        <v/>
      </c>
    </row>
    <row r="3879" spans="1:16" x14ac:dyDescent="0.35">
      <c r="A3879" s="51" t="str">
        <f t="shared" si="180"/>
        <v/>
      </c>
      <c r="B3879" s="99"/>
      <c r="C3879" s="4"/>
      <c r="D3879" s="14"/>
      <c r="E3879" s="14"/>
      <c r="F3879" s="14"/>
      <c r="G3879" s="82"/>
      <c r="H3879" s="107" t="str">
        <f>IF(B3879&lt;&gt;"",IF(OR(O3879=0,O3879=999),"",SUMIFS($E$2:E3879,$A$2:A3879,A3879)-SUMIFS($F$2:F3879,$A$2:A3879,A3879)),"")</f>
        <v/>
      </c>
      <c r="I3879" s="109" t="str">
        <f t="shared" si="182"/>
        <v/>
      </c>
      <c r="J3879" s="113"/>
      <c r="K3879" s="90"/>
      <c r="L3879" s="73"/>
      <c r="M3879" s="69" t="str">
        <f>IF(C3879&lt;&gt;"",DailyLog!$S$3,"")</f>
        <v/>
      </c>
      <c r="N3879" s="56" t="str">
        <f t="shared" si="181"/>
        <v/>
      </c>
      <c r="O3879" s="53" t="str">
        <f>IF($B3879&lt;&gt;"",IF(ISNUMBER(_xlfn.XMATCH($B3879,Language!$A$6:$E$6)),0,IF(ISNUMBER(_xlfn.XMATCH($B3879,Language!$A$29:$E$29)),'Lista de Prestatarios'!$B$3,VLOOKUP(B3879,'Lista de Prestatarios'!$A$2:$B$500,2,FALSE))),"")</f>
        <v/>
      </c>
      <c r="P3879" s="58" t="str">
        <f>IF(B3879&lt;&gt;"",IF(OR(D3879&gt;0,G3879&gt;0),COUNTIF($B$2:B3879,B3879),COUNTIFS($B$2:B3879,B3879,$E$2:E3879,"&gt;0")),"")</f>
        <v/>
      </c>
    </row>
    <row r="3880" spans="1:16" x14ac:dyDescent="0.35">
      <c r="A3880" s="51" t="str">
        <f t="shared" si="180"/>
        <v/>
      </c>
      <c r="B3880" s="99"/>
      <c r="C3880" s="4"/>
      <c r="D3880" s="14"/>
      <c r="E3880" s="14"/>
      <c r="F3880" s="14"/>
      <c r="G3880" s="82"/>
      <c r="H3880" s="107" t="str">
        <f>IF(B3880&lt;&gt;"",IF(OR(O3880=0,O3880=999),"",SUMIFS($E$2:E3880,$A$2:A3880,A3880)-SUMIFS($F$2:F3880,$A$2:A3880,A3880)),"")</f>
        <v/>
      </c>
      <c r="I3880" s="109" t="str">
        <f t="shared" si="182"/>
        <v/>
      </c>
      <c r="J3880" s="113"/>
      <c r="K3880" s="90"/>
      <c r="L3880" s="73"/>
      <c r="M3880" s="69" t="str">
        <f>IF(C3880&lt;&gt;"",DailyLog!$S$3,"")</f>
        <v/>
      </c>
      <c r="N3880" s="56" t="str">
        <f t="shared" si="181"/>
        <v/>
      </c>
      <c r="O3880" s="53" t="str">
        <f>IF($B3880&lt;&gt;"",IF(ISNUMBER(_xlfn.XMATCH($B3880,Language!$A$6:$E$6)),0,IF(ISNUMBER(_xlfn.XMATCH($B3880,Language!$A$29:$E$29)),'Lista de Prestatarios'!$B$3,VLOOKUP(B3880,'Lista de Prestatarios'!$A$2:$B$500,2,FALSE))),"")</f>
        <v/>
      </c>
      <c r="P3880" s="58" t="str">
        <f>IF(B3880&lt;&gt;"",IF(OR(D3880&gt;0,G3880&gt;0),COUNTIF($B$2:B3880,B3880),COUNTIFS($B$2:B3880,B3880,$E$2:E3880,"&gt;0")),"")</f>
        <v/>
      </c>
    </row>
    <row r="3881" spans="1:16" x14ac:dyDescent="0.35">
      <c r="A3881" s="51" t="str">
        <f t="shared" si="180"/>
        <v/>
      </c>
      <c r="B3881" s="99"/>
      <c r="C3881" s="4"/>
      <c r="D3881" s="14"/>
      <c r="E3881" s="14"/>
      <c r="F3881" s="14"/>
      <c r="G3881" s="82"/>
      <c r="H3881" s="107" t="str">
        <f>IF(B3881&lt;&gt;"",IF(OR(O3881=0,O3881=999),"",SUMIFS($E$2:E3881,$A$2:A3881,A3881)-SUMIFS($F$2:F3881,$A$2:A3881,A3881)),"")</f>
        <v/>
      </c>
      <c r="I3881" s="109" t="str">
        <f t="shared" si="182"/>
        <v/>
      </c>
      <c r="J3881" s="113"/>
      <c r="K3881" s="90"/>
      <c r="L3881" s="73"/>
      <c r="M3881" s="69" t="str">
        <f>IF(C3881&lt;&gt;"",DailyLog!$S$3,"")</f>
        <v/>
      </c>
      <c r="N3881" s="56" t="str">
        <f t="shared" si="181"/>
        <v/>
      </c>
      <c r="O3881" s="53" t="str">
        <f>IF($B3881&lt;&gt;"",IF(ISNUMBER(_xlfn.XMATCH($B3881,Language!$A$6:$E$6)),0,IF(ISNUMBER(_xlfn.XMATCH($B3881,Language!$A$29:$E$29)),'Lista de Prestatarios'!$B$3,VLOOKUP(B3881,'Lista de Prestatarios'!$A$2:$B$500,2,FALSE))),"")</f>
        <v/>
      </c>
      <c r="P3881" s="58" t="str">
        <f>IF(B3881&lt;&gt;"",IF(OR(D3881&gt;0,G3881&gt;0),COUNTIF($B$2:B3881,B3881),COUNTIFS($B$2:B3881,B3881,$E$2:E3881,"&gt;0")),"")</f>
        <v/>
      </c>
    </row>
    <row r="3882" spans="1:16" x14ac:dyDescent="0.35">
      <c r="A3882" s="51" t="str">
        <f t="shared" si="180"/>
        <v/>
      </c>
      <c r="B3882" s="99"/>
      <c r="C3882" s="4"/>
      <c r="D3882" s="14"/>
      <c r="E3882" s="14"/>
      <c r="F3882" s="14"/>
      <c r="G3882" s="82"/>
      <c r="H3882" s="107" t="str">
        <f>IF(B3882&lt;&gt;"",IF(OR(O3882=0,O3882=999),"",SUMIFS($E$2:E3882,$A$2:A3882,A3882)-SUMIFS($F$2:F3882,$A$2:A3882,A3882)),"")</f>
        <v/>
      </c>
      <c r="I3882" s="109" t="str">
        <f t="shared" si="182"/>
        <v/>
      </c>
      <c r="J3882" s="113"/>
      <c r="K3882" s="90"/>
      <c r="L3882" s="73"/>
      <c r="M3882" s="69" t="str">
        <f>IF(C3882&lt;&gt;"",DailyLog!$S$3,"")</f>
        <v/>
      </c>
      <c r="N3882" s="56" t="str">
        <f t="shared" si="181"/>
        <v/>
      </c>
      <c r="O3882" s="53" t="str">
        <f>IF($B3882&lt;&gt;"",IF(ISNUMBER(_xlfn.XMATCH($B3882,Language!$A$6:$E$6)),0,IF(ISNUMBER(_xlfn.XMATCH($B3882,Language!$A$29:$E$29)),'Lista de Prestatarios'!$B$3,VLOOKUP(B3882,'Lista de Prestatarios'!$A$2:$B$500,2,FALSE))),"")</f>
        <v/>
      </c>
      <c r="P3882" s="58" t="str">
        <f>IF(B3882&lt;&gt;"",IF(OR(D3882&gt;0,G3882&gt;0),COUNTIF($B$2:B3882,B3882),COUNTIFS($B$2:B3882,B3882,$E$2:E3882,"&gt;0")),"")</f>
        <v/>
      </c>
    </row>
    <row r="3883" spans="1:16" x14ac:dyDescent="0.35">
      <c r="A3883" s="51" t="str">
        <f t="shared" si="180"/>
        <v/>
      </c>
      <c r="B3883" s="99"/>
      <c r="C3883" s="4"/>
      <c r="D3883" s="14"/>
      <c r="E3883" s="14"/>
      <c r="F3883" s="14"/>
      <c r="G3883" s="82"/>
      <c r="H3883" s="107" t="str">
        <f>IF(B3883&lt;&gt;"",IF(OR(O3883=0,O3883=999),"",SUMIFS($E$2:E3883,$A$2:A3883,A3883)-SUMIFS($F$2:F3883,$A$2:A3883,A3883)),"")</f>
        <v/>
      </c>
      <c r="I3883" s="109" t="str">
        <f t="shared" si="182"/>
        <v/>
      </c>
      <c r="J3883" s="113"/>
      <c r="K3883" s="90"/>
      <c r="L3883" s="73"/>
      <c r="M3883" s="69" t="str">
        <f>IF(C3883&lt;&gt;"",DailyLog!$S$3,"")</f>
        <v/>
      </c>
      <c r="N3883" s="56" t="str">
        <f t="shared" si="181"/>
        <v/>
      </c>
      <c r="O3883" s="53" t="str">
        <f>IF($B3883&lt;&gt;"",IF(ISNUMBER(_xlfn.XMATCH($B3883,Language!$A$6:$E$6)),0,IF(ISNUMBER(_xlfn.XMATCH($B3883,Language!$A$29:$E$29)),'Lista de Prestatarios'!$B$3,VLOOKUP(B3883,'Lista de Prestatarios'!$A$2:$B$500,2,FALSE))),"")</f>
        <v/>
      </c>
      <c r="P3883" s="58" t="str">
        <f>IF(B3883&lt;&gt;"",IF(OR(D3883&gt;0,G3883&gt;0),COUNTIF($B$2:B3883,B3883),COUNTIFS($B$2:B3883,B3883,$E$2:E3883,"&gt;0")),"")</f>
        <v/>
      </c>
    </row>
    <row r="3884" spans="1:16" x14ac:dyDescent="0.35">
      <c r="A3884" s="51" t="str">
        <f t="shared" si="180"/>
        <v/>
      </c>
      <c r="B3884" s="99"/>
      <c r="C3884" s="4"/>
      <c r="D3884" s="14"/>
      <c r="E3884" s="14"/>
      <c r="F3884" s="14"/>
      <c r="G3884" s="82"/>
      <c r="H3884" s="107" t="str">
        <f>IF(B3884&lt;&gt;"",IF(OR(O3884=0,O3884=999),"",SUMIFS($E$2:E3884,$A$2:A3884,A3884)-SUMIFS($F$2:F3884,$A$2:A3884,A3884)),"")</f>
        <v/>
      </c>
      <c r="I3884" s="109" t="str">
        <f t="shared" si="182"/>
        <v/>
      </c>
      <c r="J3884" s="113"/>
      <c r="K3884" s="90"/>
      <c r="L3884" s="73"/>
      <c r="M3884" s="69" t="str">
        <f>IF(C3884&lt;&gt;"",DailyLog!$S$3,"")</f>
        <v/>
      </c>
      <c r="N3884" s="56" t="str">
        <f t="shared" si="181"/>
        <v/>
      </c>
      <c r="O3884" s="53" t="str">
        <f>IF($B3884&lt;&gt;"",IF(ISNUMBER(_xlfn.XMATCH($B3884,Language!$A$6:$E$6)),0,IF(ISNUMBER(_xlfn.XMATCH($B3884,Language!$A$29:$E$29)),'Lista de Prestatarios'!$B$3,VLOOKUP(B3884,'Lista de Prestatarios'!$A$2:$B$500,2,FALSE))),"")</f>
        <v/>
      </c>
      <c r="P3884" s="58" t="str">
        <f>IF(B3884&lt;&gt;"",IF(OR(D3884&gt;0,G3884&gt;0),COUNTIF($B$2:B3884,B3884),COUNTIFS($B$2:B3884,B3884,$E$2:E3884,"&gt;0")),"")</f>
        <v/>
      </c>
    </row>
    <row r="3885" spans="1:16" x14ac:dyDescent="0.35">
      <c r="A3885" s="51" t="str">
        <f t="shared" si="180"/>
        <v/>
      </c>
      <c r="B3885" s="99"/>
      <c r="C3885" s="4"/>
      <c r="D3885" s="14"/>
      <c r="E3885" s="14"/>
      <c r="F3885" s="14"/>
      <c r="G3885" s="82"/>
      <c r="H3885" s="107" t="str">
        <f>IF(B3885&lt;&gt;"",IF(OR(O3885=0,O3885=999),"",SUMIFS($E$2:E3885,$A$2:A3885,A3885)-SUMIFS($F$2:F3885,$A$2:A3885,A3885)),"")</f>
        <v/>
      </c>
      <c r="I3885" s="109" t="str">
        <f t="shared" si="182"/>
        <v/>
      </c>
      <c r="J3885" s="113"/>
      <c r="K3885" s="90"/>
      <c r="L3885" s="73"/>
      <c r="M3885" s="69" t="str">
        <f>IF(C3885&lt;&gt;"",DailyLog!$S$3,"")</f>
        <v/>
      </c>
      <c r="N3885" s="56" t="str">
        <f t="shared" si="181"/>
        <v/>
      </c>
      <c r="O3885" s="53" t="str">
        <f>IF($B3885&lt;&gt;"",IF(ISNUMBER(_xlfn.XMATCH($B3885,Language!$A$6:$E$6)),0,IF(ISNUMBER(_xlfn.XMATCH($B3885,Language!$A$29:$E$29)),'Lista de Prestatarios'!$B$3,VLOOKUP(B3885,'Lista de Prestatarios'!$A$2:$B$500,2,FALSE))),"")</f>
        <v/>
      </c>
      <c r="P3885" s="58" t="str">
        <f>IF(B3885&lt;&gt;"",IF(OR(D3885&gt;0,G3885&gt;0),COUNTIF($B$2:B3885,B3885),COUNTIFS($B$2:B3885,B3885,$E$2:E3885,"&gt;0")),"")</f>
        <v/>
      </c>
    </row>
    <row r="3886" spans="1:16" x14ac:dyDescent="0.35">
      <c r="A3886" s="51" t="str">
        <f t="shared" si="180"/>
        <v/>
      </c>
      <c r="B3886" s="99"/>
      <c r="C3886" s="4"/>
      <c r="D3886" s="14"/>
      <c r="E3886" s="14"/>
      <c r="F3886" s="14"/>
      <c r="G3886" s="82"/>
      <c r="H3886" s="107" t="str">
        <f>IF(B3886&lt;&gt;"",IF(OR(O3886=0,O3886=999),"",SUMIFS($E$2:E3886,$A$2:A3886,A3886)-SUMIFS($F$2:F3886,$A$2:A3886,A3886)),"")</f>
        <v/>
      </c>
      <c r="I3886" s="109" t="str">
        <f t="shared" si="182"/>
        <v/>
      </c>
      <c r="J3886" s="113"/>
      <c r="K3886" s="90"/>
      <c r="L3886" s="73"/>
      <c r="M3886" s="69" t="str">
        <f>IF(C3886&lt;&gt;"",DailyLog!$S$3,"")</f>
        <v/>
      </c>
      <c r="N3886" s="56" t="str">
        <f t="shared" si="181"/>
        <v/>
      </c>
      <c r="O3886" s="53" t="str">
        <f>IF($B3886&lt;&gt;"",IF(ISNUMBER(_xlfn.XMATCH($B3886,Language!$A$6:$E$6)),0,IF(ISNUMBER(_xlfn.XMATCH($B3886,Language!$A$29:$E$29)),'Lista de Prestatarios'!$B$3,VLOOKUP(B3886,'Lista de Prestatarios'!$A$2:$B$500,2,FALSE))),"")</f>
        <v/>
      </c>
      <c r="P3886" s="58" t="str">
        <f>IF(B3886&lt;&gt;"",IF(OR(D3886&gt;0,G3886&gt;0),COUNTIF($B$2:B3886,B3886),COUNTIFS($B$2:B3886,B3886,$E$2:E3886,"&gt;0")),"")</f>
        <v/>
      </c>
    </row>
    <row r="3887" spans="1:16" x14ac:dyDescent="0.35">
      <c r="A3887" s="51" t="str">
        <f t="shared" si="180"/>
        <v/>
      </c>
      <c r="B3887" s="99"/>
      <c r="C3887" s="4"/>
      <c r="D3887" s="14"/>
      <c r="E3887" s="14"/>
      <c r="F3887" s="14"/>
      <c r="G3887" s="82"/>
      <c r="H3887" s="107" t="str">
        <f>IF(B3887&lt;&gt;"",IF(OR(O3887=0,O3887=999),"",SUMIFS($E$2:E3887,$A$2:A3887,A3887)-SUMIFS($F$2:F3887,$A$2:A3887,A3887)),"")</f>
        <v/>
      </c>
      <c r="I3887" s="109" t="str">
        <f t="shared" si="182"/>
        <v/>
      </c>
      <c r="J3887" s="113"/>
      <c r="K3887" s="90"/>
      <c r="L3887" s="73"/>
      <c r="M3887" s="69" t="str">
        <f>IF(C3887&lt;&gt;"",DailyLog!$S$3,"")</f>
        <v/>
      </c>
      <c r="N3887" s="56" t="str">
        <f t="shared" si="181"/>
        <v/>
      </c>
      <c r="O3887" s="53" t="str">
        <f>IF($B3887&lt;&gt;"",IF(ISNUMBER(_xlfn.XMATCH($B3887,Language!$A$6:$E$6)),0,IF(ISNUMBER(_xlfn.XMATCH($B3887,Language!$A$29:$E$29)),'Lista de Prestatarios'!$B$3,VLOOKUP(B3887,'Lista de Prestatarios'!$A$2:$B$500,2,FALSE))),"")</f>
        <v/>
      </c>
      <c r="P3887" s="58" t="str">
        <f>IF(B3887&lt;&gt;"",IF(OR(D3887&gt;0,G3887&gt;0),COUNTIF($B$2:B3887,B3887),COUNTIFS($B$2:B3887,B3887,$E$2:E3887,"&gt;0")),"")</f>
        <v/>
      </c>
    </row>
    <row r="3888" spans="1:16" x14ac:dyDescent="0.35">
      <c r="A3888" s="51" t="str">
        <f t="shared" si="180"/>
        <v/>
      </c>
      <c r="B3888" s="99"/>
      <c r="C3888" s="4"/>
      <c r="D3888" s="14"/>
      <c r="E3888" s="14"/>
      <c r="F3888" s="14"/>
      <c r="G3888" s="82"/>
      <c r="H3888" s="107" t="str">
        <f>IF(B3888&lt;&gt;"",IF(OR(O3888=0,O3888=999),"",SUMIFS($E$2:E3888,$A$2:A3888,A3888)-SUMIFS($F$2:F3888,$A$2:A3888,A3888)),"")</f>
        <v/>
      </c>
      <c r="I3888" s="109" t="str">
        <f t="shared" si="182"/>
        <v/>
      </c>
      <c r="J3888" s="113"/>
      <c r="K3888" s="90"/>
      <c r="L3888" s="73"/>
      <c r="M3888" s="69" t="str">
        <f>IF(C3888&lt;&gt;"",DailyLog!$S$3,"")</f>
        <v/>
      </c>
      <c r="N3888" s="56" t="str">
        <f t="shared" si="181"/>
        <v/>
      </c>
      <c r="O3888" s="53" t="str">
        <f>IF($B3888&lt;&gt;"",IF(ISNUMBER(_xlfn.XMATCH($B3888,Language!$A$6:$E$6)),0,IF(ISNUMBER(_xlfn.XMATCH($B3888,Language!$A$29:$E$29)),'Lista de Prestatarios'!$B$3,VLOOKUP(B3888,'Lista de Prestatarios'!$A$2:$B$500,2,FALSE))),"")</f>
        <v/>
      </c>
      <c r="P3888" s="58" t="str">
        <f>IF(B3888&lt;&gt;"",IF(OR(D3888&gt;0,G3888&gt;0),COUNTIF($B$2:B3888,B3888),COUNTIFS($B$2:B3888,B3888,$E$2:E3888,"&gt;0")),"")</f>
        <v/>
      </c>
    </row>
    <row r="3889" spans="1:16" x14ac:dyDescent="0.35">
      <c r="A3889" s="51" t="str">
        <f t="shared" si="180"/>
        <v/>
      </c>
      <c r="B3889" s="99"/>
      <c r="C3889" s="4"/>
      <c r="D3889" s="14"/>
      <c r="E3889" s="14"/>
      <c r="F3889" s="14"/>
      <c r="G3889" s="82"/>
      <c r="H3889" s="107" t="str">
        <f>IF(B3889&lt;&gt;"",IF(OR(O3889=0,O3889=999),"",SUMIFS($E$2:E3889,$A$2:A3889,A3889)-SUMIFS($F$2:F3889,$A$2:A3889,A3889)),"")</f>
        <v/>
      </c>
      <c r="I3889" s="109" t="str">
        <f t="shared" si="182"/>
        <v/>
      </c>
      <c r="J3889" s="113"/>
      <c r="K3889" s="90"/>
      <c r="L3889" s="73"/>
      <c r="M3889" s="69" t="str">
        <f>IF(C3889&lt;&gt;"",DailyLog!$S$3,"")</f>
        <v/>
      </c>
      <c r="N3889" s="56" t="str">
        <f t="shared" si="181"/>
        <v/>
      </c>
      <c r="O3889" s="53" t="str">
        <f>IF($B3889&lt;&gt;"",IF(ISNUMBER(_xlfn.XMATCH($B3889,Language!$A$6:$E$6)),0,IF(ISNUMBER(_xlfn.XMATCH($B3889,Language!$A$29:$E$29)),'Lista de Prestatarios'!$B$3,VLOOKUP(B3889,'Lista de Prestatarios'!$A$2:$B$500,2,FALSE))),"")</f>
        <v/>
      </c>
      <c r="P3889" s="58" t="str">
        <f>IF(B3889&lt;&gt;"",IF(OR(D3889&gt;0,G3889&gt;0),COUNTIF($B$2:B3889,B3889),COUNTIFS($B$2:B3889,B3889,$E$2:E3889,"&gt;0")),"")</f>
        <v/>
      </c>
    </row>
    <row r="3890" spans="1:16" x14ac:dyDescent="0.35">
      <c r="A3890" s="51" t="str">
        <f t="shared" si="180"/>
        <v/>
      </c>
      <c r="B3890" s="99"/>
      <c r="C3890" s="4"/>
      <c r="D3890" s="14"/>
      <c r="E3890" s="14"/>
      <c r="F3890" s="14"/>
      <c r="G3890" s="82"/>
      <c r="H3890" s="107" t="str">
        <f>IF(B3890&lt;&gt;"",IF(OR(O3890=0,O3890=999),"",SUMIFS($E$2:E3890,$A$2:A3890,A3890)-SUMIFS($F$2:F3890,$A$2:A3890,A3890)),"")</f>
        <v/>
      </c>
      <c r="I3890" s="109" t="str">
        <f t="shared" si="182"/>
        <v/>
      </c>
      <c r="J3890" s="113"/>
      <c r="K3890" s="90"/>
      <c r="L3890" s="73"/>
      <c r="M3890" s="69" t="str">
        <f>IF(C3890&lt;&gt;"",DailyLog!$S$3,"")</f>
        <v/>
      </c>
      <c r="N3890" s="56" t="str">
        <f t="shared" si="181"/>
        <v/>
      </c>
      <c r="O3890" s="53" t="str">
        <f>IF($B3890&lt;&gt;"",IF(ISNUMBER(_xlfn.XMATCH($B3890,Language!$A$6:$E$6)),0,IF(ISNUMBER(_xlfn.XMATCH($B3890,Language!$A$29:$E$29)),'Lista de Prestatarios'!$B$3,VLOOKUP(B3890,'Lista de Prestatarios'!$A$2:$B$500,2,FALSE))),"")</f>
        <v/>
      </c>
      <c r="P3890" s="58" t="str">
        <f>IF(B3890&lt;&gt;"",IF(OR(D3890&gt;0,G3890&gt;0),COUNTIF($B$2:B3890,B3890),COUNTIFS($B$2:B3890,B3890,$E$2:E3890,"&gt;0")),"")</f>
        <v/>
      </c>
    </row>
    <row r="3891" spans="1:16" x14ac:dyDescent="0.35">
      <c r="A3891" s="51" t="str">
        <f t="shared" si="180"/>
        <v/>
      </c>
      <c r="B3891" s="99"/>
      <c r="C3891" s="4"/>
      <c r="D3891" s="14"/>
      <c r="E3891" s="14"/>
      <c r="F3891" s="14"/>
      <c r="G3891" s="82"/>
      <c r="H3891" s="107" t="str">
        <f>IF(B3891&lt;&gt;"",IF(OR(O3891=0,O3891=999),"",SUMIFS($E$2:E3891,$A$2:A3891,A3891)-SUMIFS($F$2:F3891,$A$2:A3891,A3891)),"")</f>
        <v/>
      </c>
      <c r="I3891" s="109" t="str">
        <f t="shared" si="182"/>
        <v/>
      </c>
      <c r="J3891" s="113"/>
      <c r="K3891" s="90"/>
      <c r="L3891" s="73"/>
      <c r="M3891" s="69" t="str">
        <f>IF(C3891&lt;&gt;"",DailyLog!$S$3,"")</f>
        <v/>
      </c>
      <c r="N3891" s="56" t="str">
        <f t="shared" si="181"/>
        <v/>
      </c>
      <c r="O3891" s="53" t="str">
        <f>IF($B3891&lt;&gt;"",IF(ISNUMBER(_xlfn.XMATCH($B3891,Language!$A$6:$E$6)),0,IF(ISNUMBER(_xlfn.XMATCH($B3891,Language!$A$29:$E$29)),'Lista de Prestatarios'!$B$3,VLOOKUP(B3891,'Lista de Prestatarios'!$A$2:$B$500,2,FALSE))),"")</f>
        <v/>
      </c>
      <c r="P3891" s="58" t="str">
        <f>IF(B3891&lt;&gt;"",IF(OR(D3891&gt;0,G3891&gt;0),COUNTIF($B$2:B3891,B3891),COUNTIFS($B$2:B3891,B3891,$E$2:E3891,"&gt;0")),"")</f>
        <v/>
      </c>
    </row>
    <row r="3892" spans="1:16" x14ac:dyDescent="0.35">
      <c r="A3892" s="51" t="str">
        <f t="shared" si="180"/>
        <v/>
      </c>
      <c r="B3892" s="99"/>
      <c r="C3892" s="4"/>
      <c r="D3892" s="14"/>
      <c r="E3892" s="14"/>
      <c r="F3892" s="14"/>
      <c r="G3892" s="82"/>
      <c r="H3892" s="107" t="str">
        <f>IF(B3892&lt;&gt;"",IF(OR(O3892=0,O3892=999),"",SUMIFS($E$2:E3892,$A$2:A3892,A3892)-SUMIFS($F$2:F3892,$A$2:A3892,A3892)),"")</f>
        <v/>
      </c>
      <c r="I3892" s="109" t="str">
        <f t="shared" si="182"/>
        <v/>
      </c>
      <c r="J3892" s="113"/>
      <c r="K3892" s="90"/>
      <c r="L3892" s="73"/>
      <c r="M3892" s="69" t="str">
        <f>IF(C3892&lt;&gt;"",DailyLog!$S$3,"")</f>
        <v/>
      </c>
      <c r="N3892" s="56" t="str">
        <f t="shared" si="181"/>
        <v/>
      </c>
      <c r="O3892" s="53" t="str">
        <f>IF($B3892&lt;&gt;"",IF(ISNUMBER(_xlfn.XMATCH($B3892,Language!$A$6:$E$6)),0,IF(ISNUMBER(_xlfn.XMATCH($B3892,Language!$A$29:$E$29)),'Lista de Prestatarios'!$B$3,VLOOKUP(B3892,'Lista de Prestatarios'!$A$2:$B$500,2,FALSE))),"")</f>
        <v/>
      </c>
      <c r="P3892" s="58" t="str">
        <f>IF(B3892&lt;&gt;"",IF(OR(D3892&gt;0,G3892&gt;0),COUNTIF($B$2:B3892,B3892),COUNTIFS($B$2:B3892,B3892,$E$2:E3892,"&gt;0")),"")</f>
        <v/>
      </c>
    </row>
    <row r="3893" spans="1:16" x14ac:dyDescent="0.35">
      <c r="A3893" s="51" t="str">
        <f t="shared" si="180"/>
        <v/>
      </c>
      <c r="B3893" s="99"/>
      <c r="C3893" s="4"/>
      <c r="D3893" s="14"/>
      <c r="E3893" s="14"/>
      <c r="F3893" s="14"/>
      <c r="G3893" s="82"/>
      <c r="H3893" s="107" t="str">
        <f>IF(B3893&lt;&gt;"",IF(OR(O3893=0,O3893=999),"",SUMIFS($E$2:E3893,$A$2:A3893,A3893)-SUMIFS($F$2:F3893,$A$2:A3893,A3893)),"")</f>
        <v/>
      </c>
      <c r="I3893" s="109" t="str">
        <f t="shared" si="182"/>
        <v/>
      </c>
      <c r="J3893" s="113"/>
      <c r="K3893" s="90"/>
      <c r="L3893" s="73"/>
      <c r="M3893" s="69" t="str">
        <f>IF(C3893&lt;&gt;"",DailyLog!$S$3,"")</f>
        <v/>
      </c>
      <c r="N3893" s="56" t="str">
        <f t="shared" si="181"/>
        <v/>
      </c>
      <c r="O3893" s="53" t="str">
        <f>IF($B3893&lt;&gt;"",IF(ISNUMBER(_xlfn.XMATCH($B3893,Language!$A$6:$E$6)),0,IF(ISNUMBER(_xlfn.XMATCH($B3893,Language!$A$29:$E$29)),'Lista de Prestatarios'!$B$3,VLOOKUP(B3893,'Lista de Prestatarios'!$A$2:$B$500,2,FALSE))),"")</f>
        <v/>
      </c>
      <c r="P3893" s="58" t="str">
        <f>IF(B3893&lt;&gt;"",IF(OR(D3893&gt;0,G3893&gt;0),COUNTIF($B$2:B3893,B3893),COUNTIFS($B$2:B3893,B3893,$E$2:E3893,"&gt;0")),"")</f>
        <v/>
      </c>
    </row>
    <row r="3894" spans="1:16" x14ac:dyDescent="0.35">
      <c r="A3894" s="51" t="str">
        <f t="shared" si="180"/>
        <v/>
      </c>
      <c r="B3894" s="99"/>
      <c r="C3894" s="4"/>
      <c r="D3894" s="14"/>
      <c r="E3894" s="14"/>
      <c r="F3894" s="14"/>
      <c r="G3894" s="82"/>
      <c r="H3894" s="107" t="str">
        <f>IF(B3894&lt;&gt;"",IF(OR(O3894=0,O3894=999),"",SUMIFS($E$2:E3894,$A$2:A3894,A3894)-SUMIFS($F$2:F3894,$A$2:A3894,A3894)),"")</f>
        <v/>
      </c>
      <c r="I3894" s="109" t="str">
        <f t="shared" si="182"/>
        <v/>
      </c>
      <c r="J3894" s="113"/>
      <c r="K3894" s="90"/>
      <c r="L3894" s="73"/>
      <c r="M3894" s="69" t="str">
        <f>IF(C3894&lt;&gt;"",DailyLog!$S$3,"")</f>
        <v/>
      </c>
      <c r="N3894" s="56" t="str">
        <f t="shared" si="181"/>
        <v/>
      </c>
      <c r="O3894" s="53" t="str">
        <f>IF($B3894&lt;&gt;"",IF(ISNUMBER(_xlfn.XMATCH($B3894,Language!$A$6:$E$6)),0,IF(ISNUMBER(_xlfn.XMATCH($B3894,Language!$A$29:$E$29)),'Lista de Prestatarios'!$B$3,VLOOKUP(B3894,'Lista de Prestatarios'!$A$2:$B$500,2,FALSE))),"")</f>
        <v/>
      </c>
      <c r="P3894" s="58" t="str">
        <f>IF(B3894&lt;&gt;"",IF(OR(D3894&gt;0,G3894&gt;0),COUNTIF($B$2:B3894,B3894),COUNTIFS($B$2:B3894,B3894,$E$2:E3894,"&gt;0")),"")</f>
        <v/>
      </c>
    </row>
    <row r="3895" spans="1:16" x14ac:dyDescent="0.35">
      <c r="A3895" s="51" t="str">
        <f t="shared" si="180"/>
        <v/>
      </c>
      <c r="B3895" s="99"/>
      <c r="C3895" s="4"/>
      <c r="D3895" s="14"/>
      <c r="E3895" s="14"/>
      <c r="F3895" s="14"/>
      <c r="G3895" s="82"/>
      <c r="H3895" s="107" t="str">
        <f>IF(B3895&lt;&gt;"",IF(OR(O3895=0,O3895=999),"",SUMIFS($E$2:E3895,$A$2:A3895,A3895)-SUMIFS($F$2:F3895,$A$2:A3895,A3895)),"")</f>
        <v/>
      </c>
      <c r="I3895" s="109" t="str">
        <f t="shared" si="182"/>
        <v/>
      </c>
      <c r="J3895" s="113"/>
      <c r="K3895" s="90"/>
      <c r="L3895" s="73"/>
      <c r="M3895" s="69" t="str">
        <f>IF(C3895&lt;&gt;"",DailyLog!$S$3,"")</f>
        <v/>
      </c>
      <c r="N3895" s="56" t="str">
        <f t="shared" si="181"/>
        <v/>
      </c>
      <c r="O3895" s="53" t="str">
        <f>IF($B3895&lt;&gt;"",IF(ISNUMBER(_xlfn.XMATCH($B3895,Language!$A$6:$E$6)),0,IF(ISNUMBER(_xlfn.XMATCH($B3895,Language!$A$29:$E$29)),'Lista de Prestatarios'!$B$3,VLOOKUP(B3895,'Lista de Prestatarios'!$A$2:$B$500,2,FALSE))),"")</f>
        <v/>
      </c>
      <c r="P3895" s="58" t="str">
        <f>IF(B3895&lt;&gt;"",IF(OR(D3895&gt;0,G3895&gt;0),COUNTIF($B$2:B3895,B3895),COUNTIFS($B$2:B3895,B3895,$E$2:E3895,"&gt;0")),"")</f>
        <v/>
      </c>
    </row>
    <row r="3896" spans="1:16" x14ac:dyDescent="0.35">
      <c r="A3896" s="51" t="str">
        <f t="shared" si="180"/>
        <v/>
      </c>
      <c r="B3896" s="99"/>
      <c r="C3896" s="4"/>
      <c r="D3896" s="14"/>
      <c r="E3896" s="14"/>
      <c r="F3896" s="14"/>
      <c r="G3896" s="82"/>
      <c r="H3896" s="107" t="str">
        <f>IF(B3896&lt;&gt;"",IF(OR(O3896=0,O3896=999),"",SUMIFS($E$2:E3896,$A$2:A3896,A3896)-SUMIFS($F$2:F3896,$A$2:A3896,A3896)),"")</f>
        <v/>
      </c>
      <c r="I3896" s="109" t="str">
        <f t="shared" si="182"/>
        <v/>
      </c>
      <c r="J3896" s="113"/>
      <c r="K3896" s="90"/>
      <c r="L3896" s="73"/>
      <c r="M3896" s="69" t="str">
        <f>IF(C3896&lt;&gt;"",DailyLog!$S$3,"")</f>
        <v/>
      </c>
      <c r="N3896" s="56" t="str">
        <f t="shared" si="181"/>
        <v/>
      </c>
      <c r="O3896" s="53" t="str">
        <f>IF($B3896&lt;&gt;"",IF(ISNUMBER(_xlfn.XMATCH($B3896,Language!$A$6:$E$6)),0,IF(ISNUMBER(_xlfn.XMATCH($B3896,Language!$A$29:$E$29)),'Lista de Prestatarios'!$B$3,VLOOKUP(B3896,'Lista de Prestatarios'!$A$2:$B$500,2,FALSE))),"")</f>
        <v/>
      </c>
      <c r="P3896" s="58" t="str">
        <f>IF(B3896&lt;&gt;"",IF(OR(D3896&gt;0,G3896&gt;0),COUNTIF($B$2:B3896,B3896),COUNTIFS($B$2:B3896,B3896,$E$2:E3896,"&gt;0")),"")</f>
        <v/>
      </c>
    </row>
    <row r="3897" spans="1:16" x14ac:dyDescent="0.35">
      <c r="A3897" s="51" t="str">
        <f t="shared" si="180"/>
        <v/>
      </c>
      <c r="B3897" s="99"/>
      <c r="C3897" s="4"/>
      <c r="D3897" s="14"/>
      <c r="E3897" s="14"/>
      <c r="F3897" s="14"/>
      <c r="G3897" s="82"/>
      <c r="H3897" s="107" t="str">
        <f>IF(B3897&lt;&gt;"",IF(OR(O3897=0,O3897=999),"",SUMIFS($E$2:E3897,$A$2:A3897,A3897)-SUMIFS($F$2:F3897,$A$2:A3897,A3897)),"")</f>
        <v/>
      </c>
      <c r="I3897" s="109" t="str">
        <f t="shared" si="182"/>
        <v/>
      </c>
      <c r="J3897" s="113"/>
      <c r="K3897" s="90"/>
      <c r="L3897" s="73"/>
      <c r="M3897" s="69" t="str">
        <f>IF(C3897&lt;&gt;"",DailyLog!$S$3,"")</f>
        <v/>
      </c>
      <c r="N3897" s="56" t="str">
        <f t="shared" si="181"/>
        <v/>
      </c>
      <c r="O3897" s="53" t="str">
        <f>IF($B3897&lt;&gt;"",IF(ISNUMBER(_xlfn.XMATCH($B3897,Language!$A$6:$E$6)),0,IF(ISNUMBER(_xlfn.XMATCH($B3897,Language!$A$29:$E$29)),'Lista de Prestatarios'!$B$3,VLOOKUP(B3897,'Lista de Prestatarios'!$A$2:$B$500,2,FALSE))),"")</f>
        <v/>
      </c>
      <c r="P3897" s="58" t="str">
        <f>IF(B3897&lt;&gt;"",IF(OR(D3897&gt;0,G3897&gt;0),COUNTIF($B$2:B3897,B3897),COUNTIFS($B$2:B3897,B3897,$E$2:E3897,"&gt;0")),"")</f>
        <v/>
      </c>
    </row>
    <row r="3898" spans="1:16" x14ac:dyDescent="0.35">
      <c r="A3898" s="51" t="str">
        <f t="shared" si="180"/>
        <v/>
      </c>
      <c r="B3898" s="99"/>
      <c r="C3898" s="4"/>
      <c r="D3898" s="14"/>
      <c r="E3898" s="14"/>
      <c r="F3898" s="14"/>
      <c r="G3898" s="82"/>
      <c r="H3898" s="107" t="str">
        <f>IF(B3898&lt;&gt;"",IF(OR(O3898=0,O3898=999),"",SUMIFS($E$2:E3898,$A$2:A3898,A3898)-SUMIFS($F$2:F3898,$A$2:A3898,A3898)),"")</f>
        <v/>
      </c>
      <c r="I3898" s="109" t="str">
        <f t="shared" si="182"/>
        <v/>
      </c>
      <c r="J3898" s="113"/>
      <c r="K3898" s="90"/>
      <c r="L3898" s="73"/>
      <c r="M3898" s="69" t="str">
        <f>IF(C3898&lt;&gt;"",DailyLog!$S$3,"")</f>
        <v/>
      </c>
      <c r="N3898" s="56" t="str">
        <f t="shared" si="181"/>
        <v/>
      </c>
      <c r="O3898" s="53" t="str">
        <f>IF($B3898&lt;&gt;"",IF(ISNUMBER(_xlfn.XMATCH($B3898,Language!$A$6:$E$6)),0,IF(ISNUMBER(_xlfn.XMATCH($B3898,Language!$A$29:$E$29)),'Lista de Prestatarios'!$B$3,VLOOKUP(B3898,'Lista de Prestatarios'!$A$2:$B$500,2,FALSE))),"")</f>
        <v/>
      </c>
      <c r="P3898" s="58" t="str">
        <f>IF(B3898&lt;&gt;"",IF(OR(D3898&gt;0,G3898&gt;0),COUNTIF($B$2:B3898,B3898),COUNTIFS($B$2:B3898,B3898,$E$2:E3898,"&gt;0")),"")</f>
        <v/>
      </c>
    </row>
    <row r="3899" spans="1:16" x14ac:dyDescent="0.35">
      <c r="A3899" s="51" t="str">
        <f t="shared" si="180"/>
        <v/>
      </c>
      <c r="B3899" s="99"/>
      <c r="C3899" s="4"/>
      <c r="D3899" s="14"/>
      <c r="E3899" s="14"/>
      <c r="F3899" s="14"/>
      <c r="G3899" s="82"/>
      <c r="H3899" s="107" t="str">
        <f>IF(B3899&lt;&gt;"",IF(OR(O3899=0,O3899=999),"",SUMIFS($E$2:E3899,$A$2:A3899,A3899)-SUMIFS($F$2:F3899,$A$2:A3899,A3899)),"")</f>
        <v/>
      </c>
      <c r="I3899" s="109" t="str">
        <f t="shared" si="182"/>
        <v/>
      </c>
      <c r="J3899" s="113"/>
      <c r="K3899" s="90"/>
      <c r="L3899" s="73"/>
      <c r="M3899" s="69" t="str">
        <f>IF(C3899&lt;&gt;"",DailyLog!$S$3,"")</f>
        <v/>
      </c>
      <c r="N3899" s="56" t="str">
        <f t="shared" si="181"/>
        <v/>
      </c>
      <c r="O3899" s="53" t="str">
        <f>IF($B3899&lt;&gt;"",IF(ISNUMBER(_xlfn.XMATCH($B3899,Language!$A$6:$E$6)),0,IF(ISNUMBER(_xlfn.XMATCH($B3899,Language!$A$29:$E$29)),'Lista de Prestatarios'!$B$3,VLOOKUP(B3899,'Lista de Prestatarios'!$A$2:$B$500,2,FALSE))),"")</f>
        <v/>
      </c>
      <c r="P3899" s="58" t="str">
        <f>IF(B3899&lt;&gt;"",IF(OR(D3899&gt;0,G3899&gt;0),COUNTIF($B$2:B3899,B3899),COUNTIFS($B$2:B3899,B3899,$E$2:E3899,"&gt;0")),"")</f>
        <v/>
      </c>
    </row>
    <row r="3900" spans="1:16" x14ac:dyDescent="0.35">
      <c r="A3900" s="51" t="str">
        <f t="shared" si="180"/>
        <v/>
      </c>
      <c r="B3900" s="99"/>
      <c r="C3900" s="4"/>
      <c r="D3900" s="14"/>
      <c r="E3900" s="14"/>
      <c r="F3900" s="14"/>
      <c r="G3900" s="82"/>
      <c r="H3900" s="107" t="str">
        <f>IF(B3900&lt;&gt;"",IF(OR(O3900=0,O3900=999),"",SUMIFS($E$2:E3900,$A$2:A3900,A3900)-SUMIFS($F$2:F3900,$A$2:A3900,A3900)),"")</f>
        <v/>
      </c>
      <c r="I3900" s="109" t="str">
        <f t="shared" si="182"/>
        <v/>
      </c>
      <c r="J3900" s="113"/>
      <c r="K3900" s="90"/>
      <c r="L3900" s="73"/>
      <c r="M3900" s="69" t="str">
        <f>IF(C3900&lt;&gt;"",DailyLog!$S$3,"")</f>
        <v/>
      </c>
      <c r="N3900" s="56" t="str">
        <f t="shared" si="181"/>
        <v/>
      </c>
      <c r="O3900" s="53" t="str">
        <f>IF($B3900&lt;&gt;"",IF(ISNUMBER(_xlfn.XMATCH($B3900,Language!$A$6:$E$6)),0,IF(ISNUMBER(_xlfn.XMATCH($B3900,Language!$A$29:$E$29)),'Lista de Prestatarios'!$B$3,VLOOKUP(B3900,'Lista de Prestatarios'!$A$2:$B$500,2,FALSE))),"")</f>
        <v/>
      </c>
      <c r="P3900" s="58" t="str">
        <f>IF(B3900&lt;&gt;"",IF(OR(D3900&gt;0,G3900&gt;0),COUNTIF($B$2:B3900,B3900),COUNTIFS($B$2:B3900,B3900,$E$2:E3900,"&gt;0")),"")</f>
        <v/>
      </c>
    </row>
    <row r="3901" spans="1:16" x14ac:dyDescent="0.35">
      <c r="A3901" s="51" t="str">
        <f t="shared" si="180"/>
        <v/>
      </c>
      <c r="B3901" s="99"/>
      <c r="C3901" s="4"/>
      <c r="D3901" s="14"/>
      <c r="E3901" s="14"/>
      <c r="F3901" s="14"/>
      <c r="G3901" s="82"/>
      <c r="H3901" s="107" t="str">
        <f>IF(B3901&lt;&gt;"",IF(OR(O3901=0,O3901=999),"",SUMIFS($E$2:E3901,$A$2:A3901,A3901)-SUMIFS($F$2:F3901,$A$2:A3901,A3901)),"")</f>
        <v/>
      </c>
      <c r="I3901" s="109" t="str">
        <f t="shared" si="182"/>
        <v/>
      </c>
      <c r="J3901" s="113"/>
      <c r="K3901" s="90"/>
      <c r="L3901" s="73"/>
      <c r="M3901" s="69" t="str">
        <f>IF(C3901&lt;&gt;"",DailyLog!$S$3,"")</f>
        <v/>
      </c>
      <c r="N3901" s="56" t="str">
        <f t="shared" si="181"/>
        <v/>
      </c>
      <c r="O3901" s="53" t="str">
        <f>IF($B3901&lt;&gt;"",IF(ISNUMBER(_xlfn.XMATCH($B3901,Language!$A$6:$E$6)),0,IF(ISNUMBER(_xlfn.XMATCH($B3901,Language!$A$29:$E$29)),'Lista de Prestatarios'!$B$3,VLOOKUP(B3901,'Lista de Prestatarios'!$A$2:$B$500,2,FALSE))),"")</f>
        <v/>
      </c>
      <c r="P3901" s="58" t="str">
        <f>IF(B3901&lt;&gt;"",IF(OR(D3901&gt;0,G3901&gt;0),COUNTIF($B$2:B3901,B3901),COUNTIFS($B$2:B3901,B3901,$E$2:E3901,"&gt;0")),"")</f>
        <v/>
      </c>
    </row>
    <row r="3902" spans="1:16" x14ac:dyDescent="0.35">
      <c r="A3902" s="51" t="str">
        <f t="shared" si="180"/>
        <v/>
      </c>
      <c r="B3902" s="99"/>
      <c r="C3902" s="4"/>
      <c r="D3902" s="14"/>
      <c r="E3902" s="14"/>
      <c r="F3902" s="14"/>
      <c r="G3902" s="82"/>
      <c r="H3902" s="107" t="str">
        <f>IF(B3902&lt;&gt;"",IF(OR(O3902=0,O3902=999),"",SUMIFS($E$2:E3902,$A$2:A3902,A3902)-SUMIFS($F$2:F3902,$A$2:A3902,A3902)),"")</f>
        <v/>
      </c>
      <c r="I3902" s="109" t="str">
        <f t="shared" si="182"/>
        <v/>
      </c>
      <c r="J3902" s="113"/>
      <c r="K3902" s="90"/>
      <c r="L3902" s="73"/>
      <c r="M3902" s="69" t="str">
        <f>IF(C3902&lt;&gt;"",DailyLog!$S$3,"")</f>
        <v/>
      </c>
      <c r="N3902" s="56" t="str">
        <f t="shared" si="181"/>
        <v/>
      </c>
      <c r="O3902" s="53" t="str">
        <f>IF($B3902&lt;&gt;"",IF(ISNUMBER(_xlfn.XMATCH($B3902,Language!$A$6:$E$6)),0,IF(ISNUMBER(_xlfn.XMATCH($B3902,Language!$A$29:$E$29)),'Lista de Prestatarios'!$B$3,VLOOKUP(B3902,'Lista de Prestatarios'!$A$2:$B$500,2,FALSE))),"")</f>
        <v/>
      </c>
      <c r="P3902" s="58" t="str">
        <f>IF(B3902&lt;&gt;"",IF(OR(D3902&gt;0,G3902&gt;0),COUNTIF($B$2:B3902,B3902),COUNTIFS($B$2:B3902,B3902,$E$2:E3902,"&gt;0")),"")</f>
        <v/>
      </c>
    </row>
    <row r="3903" spans="1:16" x14ac:dyDescent="0.35">
      <c r="A3903" s="51" t="str">
        <f t="shared" si="180"/>
        <v/>
      </c>
      <c r="B3903" s="99"/>
      <c r="C3903" s="4"/>
      <c r="D3903" s="14"/>
      <c r="E3903" s="14"/>
      <c r="F3903" s="14"/>
      <c r="G3903" s="82"/>
      <c r="H3903" s="107" t="str">
        <f>IF(B3903&lt;&gt;"",IF(OR(O3903=0,O3903=999),"",SUMIFS($E$2:E3903,$A$2:A3903,A3903)-SUMIFS($F$2:F3903,$A$2:A3903,A3903)),"")</f>
        <v/>
      </c>
      <c r="I3903" s="109" t="str">
        <f t="shared" si="182"/>
        <v/>
      </c>
      <c r="J3903" s="113"/>
      <c r="K3903" s="90"/>
      <c r="L3903" s="73"/>
      <c r="M3903" s="69" t="str">
        <f>IF(C3903&lt;&gt;"",DailyLog!$S$3,"")</f>
        <v/>
      </c>
      <c r="N3903" s="56" t="str">
        <f t="shared" si="181"/>
        <v/>
      </c>
      <c r="O3903" s="53" t="str">
        <f>IF($B3903&lt;&gt;"",IF(ISNUMBER(_xlfn.XMATCH($B3903,Language!$A$6:$E$6)),0,IF(ISNUMBER(_xlfn.XMATCH($B3903,Language!$A$29:$E$29)),'Lista de Prestatarios'!$B$3,VLOOKUP(B3903,'Lista de Prestatarios'!$A$2:$B$500,2,FALSE))),"")</f>
        <v/>
      </c>
      <c r="P3903" s="58" t="str">
        <f>IF(B3903&lt;&gt;"",IF(OR(D3903&gt;0,G3903&gt;0),COUNTIF($B$2:B3903,B3903),COUNTIFS($B$2:B3903,B3903,$E$2:E3903,"&gt;0")),"")</f>
        <v/>
      </c>
    </row>
    <row r="3904" spans="1:16" x14ac:dyDescent="0.35">
      <c r="A3904" s="51" t="str">
        <f t="shared" si="180"/>
        <v/>
      </c>
      <c r="B3904" s="99"/>
      <c r="C3904" s="4"/>
      <c r="D3904" s="14"/>
      <c r="E3904" s="14"/>
      <c r="F3904" s="14"/>
      <c r="G3904" s="82"/>
      <c r="H3904" s="107" t="str">
        <f>IF(B3904&lt;&gt;"",IF(OR(O3904=0,O3904=999),"",SUMIFS($E$2:E3904,$A$2:A3904,A3904)-SUMIFS($F$2:F3904,$A$2:A3904,A3904)),"")</f>
        <v/>
      </c>
      <c r="I3904" s="109" t="str">
        <f t="shared" si="182"/>
        <v/>
      </c>
      <c r="J3904" s="113"/>
      <c r="K3904" s="90"/>
      <c r="L3904" s="73"/>
      <c r="M3904" s="69" t="str">
        <f>IF(C3904&lt;&gt;"",DailyLog!$S$3,"")</f>
        <v/>
      </c>
      <c r="N3904" s="56" t="str">
        <f t="shared" si="181"/>
        <v/>
      </c>
      <c r="O3904" s="53" t="str">
        <f>IF($B3904&lt;&gt;"",IF(ISNUMBER(_xlfn.XMATCH($B3904,Language!$A$6:$E$6)),0,IF(ISNUMBER(_xlfn.XMATCH($B3904,Language!$A$29:$E$29)),'Lista de Prestatarios'!$B$3,VLOOKUP(B3904,'Lista de Prestatarios'!$A$2:$B$500,2,FALSE))),"")</f>
        <v/>
      </c>
      <c r="P3904" s="58" t="str">
        <f>IF(B3904&lt;&gt;"",IF(OR(D3904&gt;0,G3904&gt;0),COUNTIF($B$2:B3904,B3904),COUNTIFS($B$2:B3904,B3904,$E$2:E3904,"&gt;0")),"")</f>
        <v/>
      </c>
    </row>
    <row r="3905" spans="1:16" x14ac:dyDescent="0.35">
      <c r="A3905" s="51" t="str">
        <f t="shared" si="180"/>
        <v/>
      </c>
      <c r="B3905" s="99"/>
      <c r="C3905" s="4"/>
      <c r="D3905" s="14"/>
      <c r="E3905" s="14"/>
      <c r="F3905" s="14"/>
      <c r="G3905" s="82"/>
      <c r="H3905" s="107" t="str">
        <f>IF(B3905&lt;&gt;"",IF(OR(O3905=0,O3905=999),"",SUMIFS($E$2:E3905,$A$2:A3905,A3905)-SUMIFS($F$2:F3905,$A$2:A3905,A3905)),"")</f>
        <v/>
      </c>
      <c r="I3905" s="109" t="str">
        <f t="shared" si="182"/>
        <v/>
      </c>
      <c r="J3905" s="113"/>
      <c r="K3905" s="90"/>
      <c r="L3905" s="73"/>
      <c r="M3905" s="69" t="str">
        <f>IF(C3905&lt;&gt;"",DailyLog!$S$3,"")</f>
        <v/>
      </c>
      <c r="N3905" s="56" t="str">
        <f t="shared" si="181"/>
        <v/>
      </c>
      <c r="O3905" s="53" t="str">
        <f>IF($B3905&lt;&gt;"",IF(ISNUMBER(_xlfn.XMATCH($B3905,Language!$A$6:$E$6)),0,IF(ISNUMBER(_xlfn.XMATCH($B3905,Language!$A$29:$E$29)),'Lista de Prestatarios'!$B$3,VLOOKUP(B3905,'Lista de Prestatarios'!$A$2:$B$500,2,FALSE))),"")</f>
        <v/>
      </c>
      <c r="P3905" s="58" t="str">
        <f>IF(B3905&lt;&gt;"",IF(OR(D3905&gt;0,G3905&gt;0),COUNTIF($B$2:B3905,B3905),COUNTIFS($B$2:B3905,B3905,$E$2:E3905,"&gt;0")),"")</f>
        <v/>
      </c>
    </row>
    <row r="3906" spans="1:16" x14ac:dyDescent="0.35">
      <c r="A3906" s="51" t="str">
        <f t="shared" ref="A3906:A3969" si="183">IF(B3906&lt;&gt;"",O3906&amp;"."&amp;P3906,"")</f>
        <v/>
      </c>
      <c r="B3906" s="99"/>
      <c r="C3906" s="4"/>
      <c r="D3906" s="14"/>
      <c r="E3906" s="14"/>
      <c r="F3906" s="14"/>
      <c r="G3906" s="82"/>
      <c r="H3906" s="107" t="str">
        <f>IF(B3906&lt;&gt;"",IF(OR(O3906=0,O3906=999),"",SUMIFS($E$2:E3906,$A$2:A3906,A3906)-SUMIFS($F$2:F3906,$A$2:A3906,A3906)),"")</f>
        <v/>
      </c>
      <c r="I3906" s="109" t="str">
        <f t="shared" si="182"/>
        <v/>
      </c>
      <c r="J3906" s="113"/>
      <c r="K3906" s="90"/>
      <c r="L3906" s="73"/>
      <c r="M3906" s="69" t="str">
        <f>IF(C3906&lt;&gt;"",DailyLog!$S$3,"")</f>
        <v/>
      </c>
      <c r="N3906" s="56" t="str">
        <f t="shared" ref="N3906:N3969" si="184">IF(B3906&lt;&gt;"",COUNT(D3906:G3906),"")</f>
        <v/>
      </c>
      <c r="O3906" s="53" t="str">
        <f>IF($B3906&lt;&gt;"",IF(ISNUMBER(_xlfn.XMATCH($B3906,Language!$A$6:$E$6)),0,IF(ISNUMBER(_xlfn.XMATCH($B3906,Language!$A$29:$E$29)),'Lista de Prestatarios'!$B$3,VLOOKUP(B3906,'Lista de Prestatarios'!$A$2:$B$500,2,FALSE))),"")</f>
        <v/>
      </c>
      <c r="P3906" s="58" t="str">
        <f>IF(B3906&lt;&gt;"",IF(OR(D3906&gt;0,G3906&gt;0),COUNTIF($B$2:B3906,B3906),COUNTIFS($B$2:B3906,B3906,$E$2:E3906,"&gt;0")),"")</f>
        <v/>
      </c>
    </row>
    <row r="3907" spans="1:16" x14ac:dyDescent="0.35">
      <c r="A3907" s="51" t="str">
        <f t="shared" si="183"/>
        <v/>
      </c>
      <c r="B3907" s="99"/>
      <c r="C3907" s="4"/>
      <c r="D3907" s="14"/>
      <c r="E3907" s="14"/>
      <c r="F3907" s="14"/>
      <c r="G3907" s="82"/>
      <c r="H3907" s="107" t="str">
        <f>IF(B3907&lt;&gt;"",IF(OR(O3907=0,O3907=999),"",SUMIFS($E$2:E3907,$A$2:A3907,A3907)-SUMIFS($F$2:F3907,$A$2:A3907,A3907)),"")</f>
        <v/>
      </c>
      <c r="I3907" s="109" t="str">
        <f t="shared" si="182"/>
        <v/>
      </c>
      <c r="J3907" s="113"/>
      <c r="K3907" s="90"/>
      <c r="L3907" s="73"/>
      <c r="M3907" s="69" t="str">
        <f>IF(C3907&lt;&gt;"",DailyLog!$S$3,"")</f>
        <v/>
      </c>
      <c r="N3907" s="56" t="str">
        <f t="shared" si="184"/>
        <v/>
      </c>
      <c r="O3907" s="53" t="str">
        <f>IF($B3907&lt;&gt;"",IF(ISNUMBER(_xlfn.XMATCH($B3907,Language!$A$6:$E$6)),0,IF(ISNUMBER(_xlfn.XMATCH($B3907,Language!$A$29:$E$29)),'Lista de Prestatarios'!$B$3,VLOOKUP(B3907,'Lista de Prestatarios'!$A$2:$B$500,2,FALSE))),"")</f>
        <v/>
      </c>
      <c r="P3907" s="58" t="str">
        <f>IF(B3907&lt;&gt;"",IF(OR(D3907&gt;0,G3907&gt;0),COUNTIF($B$2:B3907,B3907),COUNTIFS($B$2:B3907,B3907,$E$2:E3907,"&gt;0")),"")</f>
        <v/>
      </c>
    </row>
    <row r="3908" spans="1:16" x14ac:dyDescent="0.35">
      <c r="A3908" s="51" t="str">
        <f t="shared" si="183"/>
        <v/>
      </c>
      <c r="B3908" s="99"/>
      <c r="C3908" s="4"/>
      <c r="D3908" s="14"/>
      <c r="E3908" s="14"/>
      <c r="F3908" s="14"/>
      <c r="G3908" s="82"/>
      <c r="H3908" s="107" t="str">
        <f>IF(B3908&lt;&gt;"",IF(OR(O3908=0,O3908=999),"",SUMIFS($E$2:E3908,$A$2:A3908,A3908)-SUMIFS($F$2:F3908,$A$2:A3908,A3908)),"")</f>
        <v/>
      </c>
      <c r="I3908" s="109" t="str">
        <f t="shared" ref="I3908:I3971" si="185">IF(B3908&lt;&gt;"",I3907+D3908-E3908+F3908-G3908,"")</f>
        <v/>
      </c>
      <c r="J3908" s="113"/>
      <c r="K3908" s="90"/>
      <c r="L3908" s="73"/>
      <c r="M3908" s="69" t="str">
        <f>IF(C3908&lt;&gt;"",DailyLog!$S$3,"")</f>
        <v/>
      </c>
      <c r="N3908" s="56" t="str">
        <f t="shared" si="184"/>
        <v/>
      </c>
      <c r="O3908" s="53" t="str">
        <f>IF($B3908&lt;&gt;"",IF(ISNUMBER(_xlfn.XMATCH($B3908,Language!$A$6:$E$6)),0,IF(ISNUMBER(_xlfn.XMATCH($B3908,Language!$A$29:$E$29)),'Lista de Prestatarios'!$B$3,VLOOKUP(B3908,'Lista de Prestatarios'!$A$2:$B$500,2,FALSE))),"")</f>
        <v/>
      </c>
      <c r="P3908" s="58" t="str">
        <f>IF(B3908&lt;&gt;"",IF(OR(D3908&gt;0,G3908&gt;0),COUNTIF($B$2:B3908,B3908),COUNTIFS($B$2:B3908,B3908,$E$2:E3908,"&gt;0")),"")</f>
        <v/>
      </c>
    </row>
    <row r="3909" spans="1:16" x14ac:dyDescent="0.35">
      <c r="A3909" s="51" t="str">
        <f t="shared" si="183"/>
        <v/>
      </c>
      <c r="B3909" s="99"/>
      <c r="C3909" s="4"/>
      <c r="D3909" s="14"/>
      <c r="E3909" s="14"/>
      <c r="F3909" s="14"/>
      <c r="G3909" s="82"/>
      <c r="H3909" s="107" t="str">
        <f>IF(B3909&lt;&gt;"",IF(OR(O3909=0,O3909=999),"",SUMIFS($E$2:E3909,$A$2:A3909,A3909)-SUMIFS($F$2:F3909,$A$2:A3909,A3909)),"")</f>
        <v/>
      </c>
      <c r="I3909" s="109" t="str">
        <f t="shared" si="185"/>
        <v/>
      </c>
      <c r="J3909" s="113"/>
      <c r="K3909" s="90"/>
      <c r="L3909" s="73"/>
      <c r="M3909" s="69" t="str">
        <f>IF(C3909&lt;&gt;"",DailyLog!$S$3,"")</f>
        <v/>
      </c>
      <c r="N3909" s="56" t="str">
        <f t="shared" si="184"/>
        <v/>
      </c>
      <c r="O3909" s="53" t="str">
        <f>IF($B3909&lt;&gt;"",IF(ISNUMBER(_xlfn.XMATCH($B3909,Language!$A$6:$E$6)),0,IF(ISNUMBER(_xlfn.XMATCH($B3909,Language!$A$29:$E$29)),'Lista de Prestatarios'!$B$3,VLOOKUP(B3909,'Lista de Prestatarios'!$A$2:$B$500,2,FALSE))),"")</f>
        <v/>
      </c>
      <c r="P3909" s="58" t="str">
        <f>IF(B3909&lt;&gt;"",IF(OR(D3909&gt;0,G3909&gt;0),COUNTIF($B$2:B3909,B3909),COUNTIFS($B$2:B3909,B3909,$E$2:E3909,"&gt;0")),"")</f>
        <v/>
      </c>
    </row>
    <row r="3910" spans="1:16" x14ac:dyDescent="0.35">
      <c r="A3910" s="51" t="str">
        <f t="shared" si="183"/>
        <v/>
      </c>
      <c r="B3910" s="99"/>
      <c r="C3910" s="4"/>
      <c r="D3910" s="14"/>
      <c r="E3910" s="14"/>
      <c r="F3910" s="14"/>
      <c r="G3910" s="82"/>
      <c r="H3910" s="107" t="str">
        <f>IF(B3910&lt;&gt;"",IF(OR(O3910=0,O3910=999),"",SUMIFS($E$2:E3910,$A$2:A3910,A3910)-SUMIFS($F$2:F3910,$A$2:A3910,A3910)),"")</f>
        <v/>
      </c>
      <c r="I3910" s="109" t="str">
        <f t="shared" si="185"/>
        <v/>
      </c>
      <c r="J3910" s="113"/>
      <c r="K3910" s="90"/>
      <c r="L3910" s="73"/>
      <c r="M3910" s="69" t="str">
        <f>IF(C3910&lt;&gt;"",DailyLog!$S$3,"")</f>
        <v/>
      </c>
      <c r="N3910" s="56" t="str">
        <f t="shared" si="184"/>
        <v/>
      </c>
      <c r="O3910" s="53" t="str">
        <f>IF($B3910&lt;&gt;"",IF(ISNUMBER(_xlfn.XMATCH($B3910,Language!$A$6:$E$6)),0,IF(ISNUMBER(_xlfn.XMATCH($B3910,Language!$A$29:$E$29)),'Lista de Prestatarios'!$B$3,VLOOKUP(B3910,'Lista de Prestatarios'!$A$2:$B$500,2,FALSE))),"")</f>
        <v/>
      </c>
      <c r="P3910" s="58" t="str">
        <f>IF(B3910&lt;&gt;"",IF(OR(D3910&gt;0,G3910&gt;0),COUNTIF($B$2:B3910,B3910),COUNTIFS($B$2:B3910,B3910,$E$2:E3910,"&gt;0")),"")</f>
        <v/>
      </c>
    </row>
    <row r="3911" spans="1:16" x14ac:dyDescent="0.35">
      <c r="A3911" s="51" t="str">
        <f t="shared" si="183"/>
        <v/>
      </c>
      <c r="B3911" s="99"/>
      <c r="C3911" s="4"/>
      <c r="D3911" s="14"/>
      <c r="E3911" s="14"/>
      <c r="F3911" s="14"/>
      <c r="G3911" s="82"/>
      <c r="H3911" s="107" t="str">
        <f>IF(B3911&lt;&gt;"",IF(OR(O3911=0,O3911=999),"",SUMIFS($E$2:E3911,$A$2:A3911,A3911)-SUMIFS($F$2:F3911,$A$2:A3911,A3911)),"")</f>
        <v/>
      </c>
      <c r="I3911" s="109" t="str">
        <f t="shared" si="185"/>
        <v/>
      </c>
      <c r="J3911" s="113"/>
      <c r="K3911" s="90"/>
      <c r="L3911" s="73"/>
      <c r="M3911" s="69" t="str">
        <f>IF(C3911&lt;&gt;"",DailyLog!$S$3,"")</f>
        <v/>
      </c>
      <c r="N3911" s="56" t="str">
        <f t="shared" si="184"/>
        <v/>
      </c>
      <c r="O3911" s="53" t="str">
        <f>IF($B3911&lt;&gt;"",IF(ISNUMBER(_xlfn.XMATCH($B3911,Language!$A$6:$E$6)),0,IF(ISNUMBER(_xlfn.XMATCH($B3911,Language!$A$29:$E$29)),'Lista de Prestatarios'!$B$3,VLOOKUP(B3911,'Lista de Prestatarios'!$A$2:$B$500,2,FALSE))),"")</f>
        <v/>
      </c>
      <c r="P3911" s="58" t="str">
        <f>IF(B3911&lt;&gt;"",IF(OR(D3911&gt;0,G3911&gt;0),COUNTIF($B$2:B3911,B3911),COUNTIFS($B$2:B3911,B3911,$E$2:E3911,"&gt;0")),"")</f>
        <v/>
      </c>
    </row>
    <row r="3912" spans="1:16" x14ac:dyDescent="0.35">
      <c r="A3912" s="51" t="str">
        <f t="shared" si="183"/>
        <v/>
      </c>
      <c r="B3912" s="99"/>
      <c r="C3912" s="4"/>
      <c r="D3912" s="14"/>
      <c r="E3912" s="14"/>
      <c r="F3912" s="14"/>
      <c r="G3912" s="82"/>
      <c r="H3912" s="107" t="str">
        <f>IF(B3912&lt;&gt;"",IF(OR(O3912=0,O3912=999),"",SUMIFS($E$2:E3912,$A$2:A3912,A3912)-SUMIFS($F$2:F3912,$A$2:A3912,A3912)),"")</f>
        <v/>
      </c>
      <c r="I3912" s="109" t="str">
        <f t="shared" si="185"/>
        <v/>
      </c>
      <c r="J3912" s="113"/>
      <c r="K3912" s="90"/>
      <c r="L3912" s="73"/>
      <c r="M3912" s="69" t="str">
        <f>IF(C3912&lt;&gt;"",DailyLog!$S$3,"")</f>
        <v/>
      </c>
      <c r="N3912" s="56" t="str">
        <f t="shared" si="184"/>
        <v/>
      </c>
      <c r="O3912" s="53" t="str">
        <f>IF($B3912&lt;&gt;"",IF(ISNUMBER(_xlfn.XMATCH($B3912,Language!$A$6:$E$6)),0,IF(ISNUMBER(_xlfn.XMATCH($B3912,Language!$A$29:$E$29)),'Lista de Prestatarios'!$B$3,VLOOKUP(B3912,'Lista de Prestatarios'!$A$2:$B$500,2,FALSE))),"")</f>
        <v/>
      </c>
      <c r="P3912" s="58" t="str">
        <f>IF(B3912&lt;&gt;"",IF(OR(D3912&gt;0,G3912&gt;0),COUNTIF($B$2:B3912,B3912),COUNTIFS($B$2:B3912,B3912,$E$2:E3912,"&gt;0")),"")</f>
        <v/>
      </c>
    </row>
    <row r="3913" spans="1:16" x14ac:dyDescent="0.35">
      <c r="A3913" s="51" t="str">
        <f t="shared" si="183"/>
        <v/>
      </c>
      <c r="B3913" s="99"/>
      <c r="C3913" s="4"/>
      <c r="D3913" s="14"/>
      <c r="E3913" s="14"/>
      <c r="F3913" s="14"/>
      <c r="G3913" s="82"/>
      <c r="H3913" s="107" t="str">
        <f>IF(B3913&lt;&gt;"",IF(OR(O3913=0,O3913=999),"",SUMIFS($E$2:E3913,$A$2:A3913,A3913)-SUMIFS($F$2:F3913,$A$2:A3913,A3913)),"")</f>
        <v/>
      </c>
      <c r="I3913" s="109" t="str">
        <f t="shared" si="185"/>
        <v/>
      </c>
      <c r="J3913" s="113"/>
      <c r="K3913" s="90"/>
      <c r="L3913" s="73"/>
      <c r="M3913" s="69" t="str">
        <f>IF(C3913&lt;&gt;"",DailyLog!$S$3,"")</f>
        <v/>
      </c>
      <c r="N3913" s="56" t="str">
        <f t="shared" si="184"/>
        <v/>
      </c>
      <c r="O3913" s="53" t="str">
        <f>IF($B3913&lt;&gt;"",IF(ISNUMBER(_xlfn.XMATCH($B3913,Language!$A$6:$E$6)),0,IF(ISNUMBER(_xlfn.XMATCH($B3913,Language!$A$29:$E$29)),'Lista de Prestatarios'!$B$3,VLOOKUP(B3913,'Lista de Prestatarios'!$A$2:$B$500,2,FALSE))),"")</f>
        <v/>
      </c>
      <c r="P3913" s="58" t="str">
        <f>IF(B3913&lt;&gt;"",IF(OR(D3913&gt;0,G3913&gt;0),COUNTIF($B$2:B3913,B3913),COUNTIFS($B$2:B3913,B3913,$E$2:E3913,"&gt;0")),"")</f>
        <v/>
      </c>
    </row>
    <row r="3914" spans="1:16" x14ac:dyDescent="0.35">
      <c r="A3914" s="51" t="str">
        <f t="shared" si="183"/>
        <v/>
      </c>
      <c r="B3914" s="99"/>
      <c r="C3914" s="4"/>
      <c r="D3914" s="14"/>
      <c r="E3914" s="14"/>
      <c r="F3914" s="14"/>
      <c r="G3914" s="82"/>
      <c r="H3914" s="107" t="str">
        <f>IF(B3914&lt;&gt;"",IF(OR(O3914=0,O3914=999),"",SUMIFS($E$2:E3914,$A$2:A3914,A3914)-SUMIFS($F$2:F3914,$A$2:A3914,A3914)),"")</f>
        <v/>
      </c>
      <c r="I3914" s="109" t="str">
        <f t="shared" si="185"/>
        <v/>
      </c>
      <c r="J3914" s="113"/>
      <c r="K3914" s="90"/>
      <c r="L3914" s="73"/>
      <c r="M3914" s="69" t="str">
        <f>IF(C3914&lt;&gt;"",DailyLog!$S$3,"")</f>
        <v/>
      </c>
      <c r="N3914" s="56" t="str">
        <f t="shared" si="184"/>
        <v/>
      </c>
      <c r="O3914" s="53" t="str">
        <f>IF($B3914&lt;&gt;"",IF(ISNUMBER(_xlfn.XMATCH($B3914,Language!$A$6:$E$6)),0,IF(ISNUMBER(_xlfn.XMATCH($B3914,Language!$A$29:$E$29)),'Lista de Prestatarios'!$B$3,VLOOKUP(B3914,'Lista de Prestatarios'!$A$2:$B$500,2,FALSE))),"")</f>
        <v/>
      </c>
      <c r="P3914" s="58" t="str">
        <f>IF(B3914&lt;&gt;"",IF(OR(D3914&gt;0,G3914&gt;0),COUNTIF($B$2:B3914,B3914),COUNTIFS($B$2:B3914,B3914,$E$2:E3914,"&gt;0")),"")</f>
        <v/>
      </c>
    </row>
    <row r="3915" spans="1:16" x14ac:dyDescent="0.35">
      <c r="A3915" s="51" t="str">
        <f t="shared" si="183"/>
        <v/>
      </c>
      <c r="B3915" s="99"/>
      <c r="C3915" s="4"/>
      <c r="D3915" s="14"/>
      <c r="E3915" s="14"/>
      <c r="F3915" s="14"/>
      <c r="G3915" s="82"/>
      <c r="H3915" s="107" t="str">
        <f>IF(B3915&lt;&gt;"",IF(OR(O3915=0,O3915=999),"",SUMIFS($E$2:E3915,$A$2:A3915,A3915)-SUMIFS($F$2:F3915,$A$2:A3915,A3915)),"")</f>
        <v/>
      </c>
      <c r="I3915" s="109" t="str">
        <f t="shared" si="185"/>
        <v/>
      </c>
      <c r="J3915" s="113"/>
      <c r="K3915" s="90"/>
      <c r="L3915" s="73"/>
      <c r="M3915" s="69" t="str">
        <f>IF(C3915&lt;&gt;"",DailyLog!$S$3,"")</f>
        <v/>
      </c>
      <c r="N3915" s="56" t="str">
        <f t="shared" si="184"/>
        <v/>
      </c>
      <c r="O3915" s="53" t="str">
        <f>IF($B3915&lt;&gt;"",IF(ISNUMBER(_xlfn.XMATCH($B3915,Language!$A$6:$E$6)),0,IF(ISNUMBER(_xlfn.XMATCH($B3915,Language!$A$29:$E$29)),'Lista de Prestatarios'!$B$3,VLOOKUP(B3915,'Lista de Prestatarios'!$A$2:$B$500,2,FALSE))),"")</f>
        <v/>
      </c>
      <c r="P3915" s="58" t="str">
        <f>IF(B3915&lt;&gt;"",IF(OR(D3915&gt;0,G3915&gt;0),COUNTIF($B$2:B3915,B3915),COUNTIFS($B$2:B3915,B3915,$E$2:E3915,"&gt;0")),"")</f>
        <v/>
      </c>
    </row>
    <row r="3916" spans="1:16" x14ac:dyDescent="0.35">
      <c r="A3916" s="51" t="str">
        <f t="shared" si="183"/>
        <v/>
      </c>
      <c r="B3916" s="99"/>
      <c r="C3916" s="4"/>
      <c r="D3916" s="14"/>
      <c r="E3916" s="14"/>
      <c r="F3916" s="14"/>
      <c r="G3916" s="82"/>
      <c r="H3916" s="107" t="str">
        <f>IF(B3916&lt;&gt;"",IF(OR(O3916=0,O3916=999),"",SUMIFS($E$2:E3916,$A$2:A3916,A3916)-SUMIFS($F$2:F3916,$A$2:A3916,A3916)),"")</f>
        <v/>
      </c>
      <c r="I3916" s="109" t="str">
        <f t="shared" si="185"/>
        <v/>
      </c>
      <c r="J3916" s="113"/>
      <c r="K3916" s="90"/>
      <c r="L3916" s="73"/>
      <c r="M3916" s="69" t="str">
        <f>IF(C3916&lt;&gt;"",DailyLog!$S$3,"")</f>
        <v/>
      </c>
      <c r="N3916" s="56" t="str">
        <f t="shared" si="184"/>
        <v/>
      </c>
      <c r="O3916" s="53" t="str">
        <f>IF($B3916&lt;&gt;"",IF(ISNUMBER(_xlfn.XMATCH($B3916,Language!$A$6:$E$6)),0,IF(ISNUMBER(_xlfn.XMATCH($B3916,Language!$A$29:$E$29)),'Lista de Prestatarios'!$B$3,VLOOKUP(B3916,'Lista de Prestatarios'!$A$2:$B$500,2,FALSE))),"")</f>
        <v/>
      </c>
      <c r="P3916" s="58" t="str">
        <f>IF(B3916&lt;&gt;"",IF(OR(D3916&gt;0,G3916&gt;0),COUNTIF($B$2:B3916,B3916),COUNTIFS($B$2:B3916,B3916,$E$2:E3916,"&gt;0")),"")</f>
        <v/>
      </c>
    </row>
    <row r="3917" spans="1:16" x14ac:dyDescent="0.35">
      <c r="A3917" s="51" t="str">
        <f t="shared" si="183"/>
        <v/>
      </c>
      <c r="B3917" s="99"/>
      <c r="C3917" s="4"/>
      <c r="D3917" s="14"/>
      <c r="E3917" s="14"/>
      <c r="F3917" s="14"/>
      <c r="G3917" s="82"/>
      <c r="H3917" s="107" t="str">
        <f>IF(B3917&lt;&gt;"",IF(OR(O3917=0,O3917=999),"",SUMIFS($E$2:E3917,$A$2:A3917,A3917)-SUMIFS($F$2:F3917,$A$2:A3917,A3917)),"")</f>
        <v/>
      </c>
      <c r="I3917" s="109" t="str">
        <f t="shared" si="185"/>
        <v/>
      </c>
      <c r="J3917" s="113"/>
      <c r="K3917" s="90"/>
      <c r="L3917" s="73"/>
      <c r="M3917" s="69" t="str">
        <f>IF(C3917&lt;&gt;"",DailyLog!$S$3,"")</f>
        <v/>
      </c>
      <c r="N3917" s="56" t="str">
        <f t="shared" si="184"/>
        <v/>
      </c>
      <c r="O3917" s="53" t="str">
        <f>IF($B3917&lt;&gt;"",IF(ISNUMBER(_xlfn.XMATCH($B3917,Language!$A$6:$E$6)),0,IF(ISNUMBER(_xlfn.XMATCH($B3917,Language!$A$29:$E$29)),'Lista de Prestatarios'!$B$3,VLOOKUP(B3917,'Lista de Prestatarios'!$A$2:$B$500,2,FALSE))),"")</f>
        <v/>
      </c>
      <c r="P3917" s="58" t="str">
        <f>IF(B3917&lt;&gt;"",IF(OR(D3917&gt;0,G3917&gt;0),COUNTIF($B$2:B3917,B3917),COUNTIFS($B$2:B3917,B3917,$E$2:E3917,"&gt;0")),"")</f>
        <v/>
      </c>
    </row>
    <row r="3918" spans="1:16" x14ac:dyDescent="0.35">
      <c r="A3918" s="51" t="str">
        <f t="shared" si="183"/>
        <v/>
      </c>
      <c r="B3918" s="99"/>
      <c r="C3918" s="4"/>
      <c r="D3918" s="14"/>
      <c r="E3918" s="14"/>
      <c r="F3918" s="14"/>
      <c r="G3918" s="82"/>
      <c r="H3918" s="107" t="str">
        <f>IF(B3918&lt;&gt;"",IF(OR(O3918=0,O3918=999),"",SUMIFS($E$2:E3918,$A$2:A3918,A3918)-SUMIFS($F$2:F3918,$A$2:A3918,A3918)),"")</f>
        <v/>
      </c>
      <c r="I3918" s="109" t="str">
        <f t="shared" si="185"/>
        <v/>
      </c>
      <c r="J3918" s="113"/>
      <c r="K3918" s="90"/>
      <c r="L3918" s="73"/>
      <c r="M3918" s="69" t="str">
        <f>IF(C3918&lt;&gt;"",DailyLog!$S$3,"")</f>
        <v/>
      </c>
      <c r="N3918" s="56" t="str">
        <f t="shared" si="184"/>
        <v/>
      </c>
      <c r="O3918" s="53" t="str">
        <f>IF($B3918&lt;&gt;"",IF(ISNUMBER(_xlfn.XMATCH($B3918,Language!$A$6:$E$6)),0,IF(ISNUMBER(_xlfn.XMATCH($B3918,Language!$A$29:$E$29)),'Lista de Prestatarios'!$B$3,VLOOKUP(B3918,'Lista de Prestatarios'!$A$2:$B$500,2,FALSE))),"")</f>
        <v/>
      </c>
      <c r="P3918" s="58" t="str">
        <f>IF(B3918&lt;&gt;"",IF(OR(D3918&gt;0,G3918&gt;0),COUNTIF($B$2:B3918,B3918),COUNTIFS($B$2:B3918,B3918,$E$2:E3918,"&gt;0")),"")</f>
        <v/>
      </c>
    </row>
    <row r="3919" spans="1:16" x14ac:dyDescent="0.35">
      <c r="A3919" s="51" t="str">
        <f t="shared" si="183"/>
        <v/>
      </c>
      <c r="B3919" s="99"/>
      <c r="C3919" s="4"/>
      <c r="D3919" s="14"/>
      <c r="E3919" s="14"/>
      <c r="F3919" s="14"/>
      <c r="G3919" s="82"/>
      <c r="H3919" s="107" t="str">
        <f>IF(B3919&lt;&gt;"",IF(OR(O3919=0,O3919=999),"",SUMIFS($E$2:E3919,$A$2:A3919,A3919)-SUMIFS($F$2:F3919,$A$2:A3919,A3919)),"")</f>
        <v/>
      </c>
      <c r="I3919" s="109" t="str">
        <f t="shared" si="185"/>
        <v/>
      </c>
      <c r="J3919" s="113"/>
      <c r="K3919" s="90"/>
      <c r="L3919" s="73"/>
      <c r="M3919" s="69" t="str">
        <f>IF(C3919&lt;&gt;"",DailyLog!$S$3,"")</f>
        <v/>
      </c>
      <c r="N3919" s="56" t="str">
        <f t="shared" si="184"/>
        <v/>
      </c>
      <c r="O3919" s="53" t="str">
        <f>IF($B3919&lt;&gt;"",IF(ISNUMBER(_xlfn.XMATCH($B3919,Language!$A$6:$E$6)),0,IF(ISNUMBER(_xlfn.XMATCH($B3919,Language!$A$29:$E$29)),'Lista de Prestatarios'!$B$3,VLOOKUP(B3919,'Lista de Prestatarios'!$A$2:$B$500,2,FALSE))),"")</f>
        <v/>
      </c>
      <c r="P3919" s="58" t="str">
        <f>IF(B3919&lt;&gt;"",IF(OR(D3919&gt;0,G3919&gt;0),COUNTIF($B$2:B3919,B3919),COUNTIFS($B$2:B3919,B3919,$E$2:E3919,"&gt;0")),"")</f>
        <v/>
      </c>
    </row>
    <row r="3920" spans="1:16" x14ac:dyDescent="0.35">
      <c r="A3920" s="51" t="str">
        <f t="shared" si="183"/>
        <v/>
      </c>
      <c r="B3920" s="99"/>
      <c r="C3920" s="4"/>
      <c r="D3920" s="14"/>
      <c r="E3920" s="14"/>
      <c r="F3920" s="14"/>
      <c r="G3920" s="82"/>
      <c r="H3920" s="107" t="str">
        <f>IF(B3920&lt;&gt;"",IF(OR(O3920=0,O3920=999),"",SUMIFS($E$2:E3920,$A$2:A3920,A3920)-SUMIFS($F$2:F3920,$A$2:A3920,A3920)),"")</f>
        <v/>
      </c>
      <c r="I3920" s="109" t="str">
        <f t="shared" si="185"/>
        <v/>
      </c>
      <c r="J3920" s="113"/>
      <c r="K3920" s="90"/>
      <c r="L3920" s="73"/>
      <c r="M3920" s="69" t="str">
        <f>IF(C3920&lt;&gt;"",DailyLog!$S$3,"")</f>
        <v/>
      </c>
      <c r="N3920" s="56" t="str">
        <f t="shared" si="184"/>
        <v/>
      </c>
      <c r="O3920" s="53" t="str">
        <f>IF($B3920&lt;&gt;"",IF(ISNUMBER(_xlfn.XMATCH($B3920,Language!$A$6:$E$6)),0,IF(ISNUMBER(_xlfn.XMATCH($B3920,Language!$A$29:$E$29)),'Lista de Prestatarios'!$B$3,VLOOKUP(B3920,'Lista de Prestatarios'!$A$2:$B$500,2,FALSE))),"")</f>
        <v/>
      </c>
      <c r="P3920" s="58" t="str">
        <f>IF(B3920&lt;&gt;"",IF(OR(D3920&gt;0,G3920&gt;0),COUNTIF($B$2:B3920,B3920),COUNTIFS($B$2:B3920,B3920,$E$2:E3920,"&gt;0")),"")</f>
        <v/>
      </c>
    </row>
    <row r="3921" spans="1:16" x14ac:dyDescent="0.35">
      <c r="A3921" s="51" t="str">
        <f t="shared" si="183"/>
        <v/>
      </c>
      <c r="B3921" s="99"/>
      <c r="C3921" s="4"/>
      <c r="D3921" s="14"/>
      <c r="E3921" s="14"/>
      <c r="F3921" s="14"/>
      <c r="G3921" s="82"/>
      <c r="H3921" s="107" t="str">
        <f>IF(B3921&lt;&gt;"",IF(OR(O3921=0,O3921=999),"",SUMIFS($E$2:E3921,$A$2:A3921,A3921)-SUMIFS($F$2:F3921,$A$2:A3921,A3921)),"")</f>
        <v/>
      </c>
      <c r="I3921" s="109" t="str">
        <f t="shared" si="185"/>
        <v/>
      </c>
      <c r="J3921" s="113"/>
      <c r="K3921" s="90"/>
      <c r="L3921" s="73"/>
      <c r="M3921" s="69" t="str">
        <f>IF(C3921&lt;&gt;"",DailyLog!$S$3,"")</f>
        <v/>
      </c>
      <c r="N3921" s="56" t="str">
        <f t="shared" si="184"/>
        <v/>
      </c>
      <c r="O3921" s="53" t="str">
        <f>IF($B3921&lt;&gt;"",IF(ISNUMBER(_xlfn.XMATCH($B3921,Language!$A$6:$E$6)),0,IF(ISNUMBER(_xlfn.XMATCH($B3921,Language!$A$29:$E$29)),'Lista de Prestatarios'!$B$3,VLOOKUP(B3921,'Lista de Prestatarios'!$A$2:$B$500,2,FALSE))),"")</f>
        <v/>
      </c>
      <c r="P3921" s="58" t="str">
        <f>IF(B3921&lt;&gt;"",IF(OR(D3921&gt;0,G3921&gt;0),COUNTIF($B$2:B3921,B3921),COUNTIFS($B$2:B3921,B3921,$E$2:E3921,"&gt;0")),"")</f>
        <v/>
      </c>
    </row>
    <row r="3922" spans="1:16" x14ac:dyDescent="0.35">
      <c r="A3922" s="51" t="str">
        <f t="shared" si="183"/>
        <v/>
      </c>
      <c r="B3922" s="99"/>
      <c r="C3922" s="4"/>
      <c r="D3922" s="14"/>
      <c r="E3922" s="14"/>
      <c r="F3922" s="14"/>
      <c r="G3922" s="82"/>
      <c r="H3922" s="107" t="str">
        <f>IF(B3922&lt;&gt;"",IF(OR(O3922=0,O3922=999),"",SUMIFS($E$2:E3922,$A$2:A3922,A3922)-SUMIFS($F$2:F3922,$A$2:A3922,A3922)),"")</f>
        <v/>
      </c>
      <c r="I3922" s="109" t="str">
        <f t="shared" si="185"/>
        <v/>
      </c>
      <c r="J3922" s="113"/>
      <c r="K3922" s="90"/>
      <c r="L3922" s="73"/>
      <c r="M3922" s="69" t="str">
        <f>IF(C3922&lt;&gt;"",DailyLog!$S$3,"")</f>
        <v/>
      </c>
      <c r="N3922" s="56" t="str">
        <f t="shared" si="184"/>
        <v/>
      </c>
      <c r="O3922" s="53" t="str">
        <f>IF($B3922&lt;&gt;"",IF(ISNUMBER(_xlfn.XMATCH($B3922,Language!$A$6:$E$6)),0,IF(ISNUMBER(_xlfn.XMATCH($B3922,Language!$A$29:$E$29)),'Lista de Prestatarios'!$B$3,VLOOKUP(B3922,'Lista de Prestatarios'!$A$2:$B$500,2,FALSE))),"")</f>
        <v/>
      </c>
      <c r="P3922" s="58" t="str">
        <f>IF(B3922&lt;&gt;"",IF(OR(D3922&gt;0,G3922&gt;0),COUNTIF($B$2:B3922,B3922),COUNTIFS($B$2:B3922,B3922,$E$2:E3922,"&gt;0")),"")</f>
        <v/>
      </c>
    </row>
    <row r="3923" spans="1:16" x14ac:dyDescent="0.35">
      <c r="A3923" s="51" t="str">
        <f t="shared" si="183"/>
        <v/>
      </c>
      <c r="B3923" s="99"/>
      <c r="C3923" s="4"/>
      <c r="D3923" s="14"/>
      <c r="E3923" s="14"/>
      <c r="F3923" s="14"/>
      <c r="G3923" s="82"/>
      <c r="H3923" s="107" t="str">
        <f>IF(B3923&lt;&gt;"",IF(OR(O3923=0,O3923=999),"",SUMIFS($E$2:E3923,$A$2:A3923,A3923)-SUMIFS($F$2:F3923,$A$2:A3923,A3923)),"")</f>
        <v/>
      </c>
      <c r="I3923" s="109" t="str">
        <f t="shared" si="185"/>
        <v/>
      </c>
      <c r="J3923" s="113"/>
      <c r="K3923" s="90"/>
      <c r="L3923" s="73"/>
      <c r="M3923" s="69" t="str">
        <f>IF(C3923&lt;&gt;"",DailyLog!$S$3,"")</f>
        <v/>
      </c>
      <c r="N3923" s="56" t="str">
        <f t="shared" si="184"/>
        <v/>
      </c>
      <c r="O3923" s="53" t="str">
        <f>IF($B3923&lt;&gt;"",IF(ISNUMBER(_xlfn.XMATCH($B3923,Language!$A$6:$E$6)),0,IF(ISNUMBER(_xlfn.XMATCH($B3923,Language!$A$29:$E$29)),'Lista de Prestatarios'!$B$3,VLOOKUP(B3923,'Lista de Prestatarios'!$A$2:$B$500,2,FALSE))),"")</f>
        <v/>
      </c>
      <c r="P3923" s="58" t="str">
        <f>IF(B3923&lt;&gt;"",IF(OR(D3923&gt;0,G3923&gt;0),COUNTIF($B$2:B3923,B3923),COUNTIFS($B$2:B3923,B3923,$E$2:E3923,"&gt;0")),"")</f>
        <v/>
      </c>
    </row>
    <row r="3924" spans="1:16" x14ac:dyDescent="0.35">
      <c r="A3924" s="51" t="str">
        <f t="shared" si="183"/>
        <v/>
      </c>
      <c r="B3924" s="99"/>
      <c r="C3924" s="4"/>
      <c r="D3924" s="14"/>
      <c r="E3924" s="14"/>
      <c r="F3924" s="14"/>
      <c r="G3924" s="82"/>
      <c r="H3924" s="107" t="str">
        <f>IF(B3924&lt;&gt;"",IF(OR(O3924=0,O3924=999),"",SUMIFS($E$2:E3924,$A$2:A3924,A3924)-SUMIFS($F$2:F3924,$A$2:A3924,A3924)),"")</f>
        <v/>
      </c>
      <c r="I3924" s="109" t="str">
        <f t="shared" si="185"/>
        <v/>
      </c>
      <c r="J3924" s="113"/>
      <c r="K3924" s="90"/>
      <c r="L3924" s="73"/>
      <c r="M3924" s="69" t="str">
        <f>IF(C3924&lt;&gt;"",DailyLog!$S$3,"")</f>
        <v/>
      </c>
      <c r="N3924" s="56" t="str">
        <f t="shared" si="184"/>
        <v/>
      </c>
      <c r="O3924" s="53" t="str">
        <f>IF($B3924&lt;&gt;"",IF(ISNUMBER(_xlfn.XMATCH($B3924,Language!$A$6:$E$6)),0,IF(ISNUMBER(_xlfn.XMATCH($B3924,Language!$A$29:$E$29)),'Lista de Prestatarios'!$B$3,VLOOKUP(B3924,'Lista de Prestatarios'!$A$2:$B$500,2,FALSE))),"")</f>
        <v/>
      </c>
      <c r="P3924" s="58" t="str">
        <f>IF(B3924&lt;&gt;"",IF(OR(D3924&gt;0,G3924&gt;0),COUNTIF($B$2:B3924,B3924),COUNTIFS($B$2:B3924,B3924,$E$2:E3924,"&gt;0")),"")</f>
        <v/>
      </c>
    </row>
    <row r="3925" spans="1:16" x14ac:dyDescent="0.35">
      <c r="A3925" s="51" t="str">
        <f t="shared" si="183"/>
        <v/>
      </c>
      <c r="B3925" s="99"/>
      <c r="C3925" s="4"/>
      <c r="D3925" s="14"/>
      <c r="E3925" s="14"/>
      <c r="F3925" s="14"/>
      <c r="G3925" s="82"/>
      <c r="H3925" s="107" t="str">
        <f>IF(B3925&lt;&gt;"",IF(OR(O3925=0,O3925=999),"",SUMIFS($E$2:E3925,$A$2:A3925,A3925)-SUMIFS($F$2:F3925,$A$2:A3925,A3925)),"")</f>
        <v/>
      </c>
      <c r="I3925" s="109" t="str">
        <f t="shared" si="185"/>
        <v/>
      </c>
      <c r="J3925" s="113"/>
      <c r="K3925" s="90"/>
      <c r="L3925" s="73"/>
      <c r="M3925" s="69" t="str">
        <f>IF(C3925&lt;&gt;"",DailyLog!$S$3,"")</f>
        <v/>
      </c>
      <c r="N3925" s="56" t="str">
        <f t="shared" si="184"/>
        <v/>
      </c>
      <c r="O3925" s="53" t="str">
        <f>IF($B3925&lt;&gt;"",IF(ISNUMBER(_xlfn.XMATCH($B3925,Language!$A$6:$E$6)),0,IF(ISNUMBER(_xlfn.XMATCH($B3925,Language!$A$29:$E$29)),'Lista de Prestatarios'!$B$3,VLOOKUP(B3925,'Lista de Prestatarios'!$A$2:$B$500,2,FALSE))),"")</f>
        <v/>
      </c>
      <c r="P3925" s="58" t="str">
        <f>IF(B3925&lt;&gt;"",IF(OR(D3925&gt;0,G3925&gt;0),COUNTIF($B$2:B3925,B3925),COUNTIFS($B$2:B3925,B3925,$E$2:E3925,"&gt;0")),"")</f>
        <v/>
      </c>
    </row>
    <row r="3926" spans="1:16" x14ac:dyDescent="0.35">
      <c r="A3926" s="51" t="str">
        <f t="shared" si="183"/>
        <v/>
      </c>
      <c r="B3926" s="99"/>
      <c r="C3926" s="4"/>
      <c r="D3926" s="14"/>
      <c r="E3926" s="14"/>
      <c r="F3926" s="14"/>
      <c r="G3926" s="82"/>
      <c r="H3926" s="107" t="str">
        <f>IF(B3926&lt;&gt;"",IF(OR(O3926=0,O3926=999),"",SUMIFS($E$2:E3926,$A$2:A3926,A3926)-SUMIFS($F$2:F3926,$A$2:A3926,A3926)),"")</f>
        <v/>
      </c>
      <c r="I3926" s="109" t="str">
        <f t="shared" si="185"/>
        <v/>
      </c>
      <c r="J3926" s="113"/>
      <c r="K3926" s="90"/>
      <c r="L3926" s="73"/>
      <c r="M3926" s="69" t="str">
        <f>IF(C3926&lt;&gt;"",DailyLog!$S$3,"")</f>
        <v/>
      </c>
      <c r="N3926" s="56" t="str">
        <f t="shared" si="184"/>
        <v/>
      </c>
      <c r="O3926" s="53" t="str">
        <f>IF($B3926&lt;&gt;"",IF(ISNUMBER(_xlfn.XMATCH($B3926,Language!$A$6:$E$6)),0,IF(ISNUMBER(_xlfn.XMATCH($B3926,Language!$A$29:$E$29)),'Lista de Prestatarios'!$B$3,VLOOKUP(B3926,'Lista de Prestatarios'!$A$2:$B$500,2,FALSE))),"")</f>
        <v/>
      </c>
      <c r="P3926" s="58" t="str">
        <f>IF(B3926&lt;&gt;"",IF(OR(D3926&gt;0,G3926&gt;0),COUNTIF($B$2:B3926,B3926),COUNTIFS($B$2:B3926,B3926,$E$2:E3926,"&gt;0")),"")</f>
        <v/>
      </c>
    </row>
    <row r="3927" spans="1:16" x14ac:dyDescent="0.35">
      <c r="A3927" s="51" t="str">
        <f t="shared" si="183"/>
        <v/>
      </c>
      <c r="B3927" s="99"/>
      <c r="C3927" s="4"/>
      <c r="D3927" s="14"/>
      <c r="E3927" s="14"/>
      <c r="F3927" s="14"/>
      <c r="G3927" s="82"/>
      <c r="H3927" s="107" t="str">
        <f>IF(B3927&lt;&gt;"",IF(OR(O3927=0,O3927=999),"",SUMIFS($E$2:E3927,$A$2:A3927,A3927)-SUMIFS($F$2:F3927,$A$2:A3927,A3927)),"")</f>
        <v/>
      </c>
      <c r="I3927" s="109" t="str">
        <f t="shared" si="185"/>
        <v/>
      </c>
      <c r="J3927" s="113"/>
      <c r="K3927" s="90"/>
      <c r="L3927" s="73"/>
      <c r="M3927" s="69" t="str">
        <f>IF(C3927&lt;&gt;"",DailyLog!$S$3,"")</f>
        <v/>
      </c>
      <c r="N3927" s="56" t="str">
        <f t="shared" si="184"/>
        <v/>
      </c>
      <c r="O3927" s="53" t="str">
        <f>IF($B3927&lt;&gt;"",IF(ISNUMBER(_xlfn.XMATCH($B3927,Language!$A$6:$E$6)),0,IF(ISNUMBER(_xlfn.XMATCH($B3927,Language!$A$29:$E$29)),'Lista de Prestatarios'!$B$3,VLOOKUP(B3927,'Lista de Prestatarios'!$A$2:$B$500,2,FALSE))),"")</f>
        <v/>
      </c>
      <c r="P3927" s="58" t="str">
        <f>IF(B3927&lt;&gt;"",IF(OR(D3927&gt;0,G3927&gt;0),COUNTIF($B$2:B3927,B3927),COUNTIFS($B$2:B3927,B3927,$E$2:E3927,"&gt;0")),"")</f>
        <v/>
      </c>
    </row>
    <row r="3928" spans="1:16" x14ac:dyDescent="0.35">
      <c r="A3928" s="51" t="str">
        <f t="shared" si="183"/>
        <v/>
      </c>
      <c r="B3928" s="99"/>
      <c r="C3928" s="4"/>
      <c r="D3928" s="14"/>
      <c r="E3928" s="14"/>
      <c r="F3928" s="14"/>
      <c r="G3928" s="82"/>
      <c r="H3928" s="107" t="str">
        <f>IF(B3928&lt;&gt;"",IF(OR(O3928=0,O3928=999),"",SUMIFS($E$2:E3928,$A$2:A3928,A3928)-SUMIFS($F$2:F3928,$A$2:A3928,A3928)),"")</f>
        <v/>
      </c>
      <c r="I3928" s="109" t="str">
        <f t="shared" si="185"/>
        <v/>
      </c>
      <c r="J3928" s="113"/>
      <c r="K3928" s="90"/>
      <c r="L3928" s="73"/>
      <c r="M3928" s="69" t="str">
        <f>IF(C3928&lt;&gt;"",DailyLog!$S$3,"")</f>
        <v/>
      </c>
      <c r="N3928" s="56" t="str">
        <f t="shared" si="184"/>
        <v/>
      </c>
      <c r="O3928" s="53" t="str">
        <f>IF($B3928&lt;&gt;"",IF(ISNUMBER(_xlfn.XMATCH($B3928,Language!$A$6:$E$6)),0,IF(ISNUMBER(_xlfn.XMATCH($B3928,Language!$A$29:$E$29)),'Lista de Prestatarios'!$B$3,VLOOKUP(B3928,'Lista de Prestatarios'!$A$2:$B$500,2,FALSE))),"")</f>
        <v/>
      </c>
      <c r="P3928" s="58" t="str">
        <f>IF(B3928&lt;&gt;"",IF(OR(D3928&gt;0,G3928&gt;0),COUNTIF($B$2:B3928,B3928),COUNTIFS($B$2:B3928,B3928,$E$2:E3928,"&gt;0")),"")</f>
        <v/>
      </c>
    </row>
    <row r="3929" spans="1:16" x14ac:dyDescent="0.35">
      <c r="A3929" s="51" t="str">
        <f t="shared" si="183"/>
        <v/>
      </c>
      <c r="B3929" s="99"/>
      <c r="C3929" s="4"/>
      <c r="D3929" s="14"/>
      <c r="E3929" s="14"/>
      <c r="F3929" s="14"/>
      <c r="G3929" s="82"/>
      <c r="H3929" s="107" t="str">
        <f>IF(B3929&lt;&gt;"",IF(OR(O3929=0,O3929=999),"",SUMIFS($E$2:E3929,$A$2:A3929,A3929)-SUMIFS($F$2:F3929,$A$2:A3929,A3929)),"")</f>
        <v/>
      </c>
      <c r="I3929" s="109" t="str">
        <f t="shared" si="185"/>
        <v/>
      </c>
      <c r="J3929" s="113"/>
      <c r="K3929" s="90"/>
      <c r="L3929" s="73"/>
      <c r="M3929" s="69" t="str">
        <f>IF(C3929&lt;&gt;"",DailyLog!$S$3,"")</f>
        <v/>
      </c>
      <c r="N3929" s="56" t="str">
        <f t="shared" si="184"/>
        <v/>
      </c>
      <c r="O3929" s="53" t="str">
        <f>IF($B3929&lt;&gt;"",IF(ISNUMBER(_xlfn.XMATCH($B3929,Language!$A$6:$E$6)),0,IF(ISNUMBER(_xlfn.XMATCH($B3929,Language!$A$29:$E$29)),'Lista de Prestatarios'!$B$3,VLOOKUP(B3929,'Lista de Prestatarios'!$A$2:$B$500,2,FALSE))),"")</f>
        <v/>
      </c>
      <c r="P3929" s="58" t="str">
        <f>IF(B3929&lt;&gt;"",IF(OR(D3929&gt;0,G3929&gt;0),COUNTIF($B$2:B3929,B3929),COUNTIFS($B$2:B3929,B3929,$E$2:E3929,"&gt;0")),"")</f>
        <v/>
      </c>
    </row>
    <row r="3930" spans="1:16" x14ac:dyDescent="0.35">
      <c r="A3930" s="51" t="str">
        <f t="shared" si="183"/>
        <v/>
      </c>
      <c r="B3930" s="99"/>
      <c r="C3930" s="4"/>
      <c r="D3930" s="14"/>
      <c r="E3930" s="14"/>
      <c r="F3930" s="14"/>
      <c r="G3930" s="82"/>
      <c r="H3930" s="107" t="str">
        <f>IF(B3930&lt;&gt;"",IF(OR(O3930=0,O3930=999),"",SUMIFS($E$2:E3930,$A$2:A3930,A3930)-SUMIFS($F$2:F3930,$A$2:A3930,A3930)),"")</f>
        <v/>
      </c>
      <c r="I3930" s="109" t="str">
        <f t="shared" si="185"/>
        <v/>
      </c>
      <c r="J3930" s="113"/>
      <c r="K3930" s="90"/>
      <c r="L3930" s="73"/>
      <c r="M3930" s="69" t="str">
        <f>IF(C3930&lt;&gt;"",DailyLog!$S$3,"")</f>
        <v/>
      </c>
      <c r="N3930" s="56" t="str">
        <f t="shared" si="184"/>
        <v/>
      </c>
      <c r="O3930" s="53" t="str">
        <f>IF($B3930&lt;&gt;"",IF(ISNUMBER(_xlfn.XMATCH($B3930,Language!$A$6:$E$6)),0,IF(ISNUMBER(_xlfn.XMATCH($B3930,Language!$A$29:$E$29)),'Lista de Prestatarios'!$B$3,VLOOKUP(B3930,'Lista de Prestatarios'!$A$2:$B$500,2,FALSE))),"")</f>
        <v/>
      </c>
      <c r="P3930" s="58" t="str">
        <f>IF(B3930&lt;&gt;"",IF(OR(D3930&gt;0,G3930&gt;0),COUNTIF($B$2:B3930,B3930),COUNTIFS($B$2:B3930,B3930,$E$2:E3930,"&gt;0")),"")</f>
        <v/>
      </c>
    </row>
    <row r="3931" spans="1:16" x14ac:dyDescent="0.35">
      <c r="A3931" s="51" t="str">
        <f t="shared" si="183"/>
        <v/>
      </c>
      <c r="B3931" s="99"/>
      <c r="C3931" s="4"/>
      <c r="D3931" s="14"/>
      <c r="E3931" s="14"/>
      <c r="F3931" s="14"/>
      <c r="G3931" s="82"/>
      <c r="H3931" s="107" t="str">
        <f>IF(B3931&lt;&gt;"",IF(OR(O3931=0,O3931=999),"",SUMIFS($E$2:E3931,$A$2:A3931,A3931)-SUMIFS($F$2:F3931,$A$2:A3931,A3931)),"")</f>
        <v/>
      </c>
      <c r="I3931" s="109" t="str">
        <f t="shared" si="185"/>
        <v/>
      </c>
      <c r="J3931" s="113"/>
      <c r="K3931" s="90"/>
      <c r="L3931" s="73"/>
      <c r="M3931" s="69" t="str">
        <f>IF(C3931&lt;&gt;"",DailyLog!$S$3,"")</f>
        <v/>
      </c>
      <c r="N3931" s="56" t="str">
        <f t="shared" si="184"/>
        <v/>
      </c>
      <c r="O3931" s="53" t="str">
        <f>IF($B3931&lt;&gt;"",IF(ISNUMBER(_xlfn.XMATCH($B3931,Language!$A$6:$E$6)),0,IF(ISNUMBER(_xlfn.XMATCH($B3931,Language!$A$29:$E$29)),'Lista de Prestatarios'!$B$3,VLOOKUP(B3931,'Lista de Prestatarios'!$A$2:$B$500,2,FALSE))),"")</f>
        <v/>
      </c>
      <c r="P3931" s="58" t="str">
        <f>IF(B3931&lt;&gt;"",IF(OR(D3931&gt;0,G3931&gt;0),COUNTIF($B$2:B3931,B3931),COUNTIFS($B$2:B3931,B3931,$E$2:E3931,"&gt;0")),"")</f>
        <v/>
      </c>
    </row>
    <row r="3932" spans="1:16" x14ac:dyDescent="0.35">
      <c r="A3932" s="51" t="str">
        <f t="shared" si="183"/>
        <v/>
      </c>
      <c r="B3932" s="99"/>
      <c r="C3932" s="4"/>
      <c r="D3932" s="14"/>
      <c r="E3932" s="14"/>
      <c r="F3932" s="14"/>
      <c r="G3932" s="82"/>
      <c r="H3932" s="107" t="str">
        <f>IF(B3932&lt;&gt;"",IF(OR(O3932=0,O3932=999),"",SUMIFS($E$2:E3932,$A$2:A3932,A3932)-SUMIFS($F$2:F3932,$A$2:A3932,A3932)),"")</f>
        <v/>
      </c>
      <c r="I3932" s="109" t="str">
        <f t="shared" si="185"/>
        <v/>
      </c>
      <c r="J3932" s="113"/>
      <c r="K3932" s="90"/>
      <c r="L3932" s="73"/>
      <c r="M3932" s="69" t="str">
        <f>IF(C3932&lt;&gt;"",DailyLog!$S$3,"")</f>
        <v/>
      </c>
      <c r="N3932" s="56" t="str">
        <f t="shared" si="184"/>
        <v/>
      </c>
      <c r="O3932" s="53" t="str">
        <f>IF($B3932&lt;&gt;"",IF(ISNUMBER(_xlfn.XMATCH($B3932,Language!$A$6:$E$6)),0,IF(ISNUMBER(_xlfn.XMATCH($B3932,Language!$A$29:$E$29)),'Lista de Prestatarios'!$B$3,VLOOKUP(B3932,'Lista de Prestatarios'!$A$2:$B$500,2,FALSE))),"")</f>
        <v/>
      </c>
      <c r="P3932" s="58" t="str">
        <f>IF(B3932&lt;&gt;"",IF(OR(D3932&gt;0,G3932&gt;0),COUNTIF($B$2:B3932,B3932),COUNTIFS($B$2:B3932,B3932,$E$2:E3932,"&gt;0")),"")</f>
        <v/>
      </c>
    </row>
    <row r="3933" spans="1:16" x14ac:dyDescent="0.35">
      <c r="A3933" s="51" t="str">
        <f t="shared" si="183"/>
        <v/>
      </c>
      <c r="B3933" s="99"/>
      <c r="C3933" s="4"/>
      <c r="D3933" s="14"/>
      <c r="E3933" s="14"/>
      <c r="F3933" s="14"/>
      <c r="G3933" s="82"/>
      <c r="H3933" s="107" t="str">
        <f>IF(B3933&lt;&gt;"",IF(OR(O3933=0,O3933=999),"",SUMIFS($E$2:E3933,$A$2:A3933,A3933)-SUMIFS($F$2:F3933,$A$2:A3933,A3933)),"")</f>
        <v/>
      </c>
      <c r="I3933" s="109" t="str">
        <f t="shared" si="185"/>
        <v/>
      </c>
      <c r="J3933" s="113"/>
      <c r="K3933" s="90"/>
      <c r="L3933" s="73"/>
      <c r="M3933" s="69" t="str">
        <f>IF(C3933&lt;&gt;"",DailyLog!$S$3,"")</f>
        <v/>
      </c>
      <c r="N3933" s="56" t="str">
        <f t="shared" si="184"/>
        <v/>
      </c>
      <c r="O3933" s="53" t="str">
        <f>IF($B3933&lt;&gt;"",IF(ISNUMBER(_xlfn.XMATCH($B3933,Language!$A$6:$E$6)),0,IF(ISNUMBER(_xlfn.XMATCH($B3933,Language!$A$29:$E$29)),'Lista de Prestatarios'!$B$3,VLOOKUP(B3933,'Lista de Prestatarios'!$A$2:$B$500,2,FALSE))),"")</f>
        <v/>
      </c>
      <c r="P3933" s="58" t="str">
        <f>IF(B3933&lt;&gt;"",IF(OR(D3933&gt;0,G3933&gt;0),COUNTIF($B$2:B3933,B3933),COUNTIFS($B$2:B3933,B3933,$E$2:E3933,"&gt;0")),"")</f>
        <v/>
      </c>
    </row>
    <row r="3934" spans="1:16" x14ac:dyDescent="0.35">
      <c r="A3934" s="51" t="str">
        <f t="shared" si="183"/>
        <v/>
      </c>
      <c r="B3934" s="99"/>
      <c r="C3934" s="4"/>
      <c r="D3934" s="14"/>
      <c r="E3934" s="14"/>
      <c r="F3934" s="14"/>
      <c r="G3934" s="82"/>
      <c r="H3934" s="107" t="str">
        <f>IF(B3934&lt;&gt;"",IF(OR(O3934=0,O3934=999),"",SUMIFS($E$2:E3934,$A$2:A3934,A3934)-SUMIFS($F$2:F3934,$A$2:A3934,A3934)),"")</f>
        <v/>
      </c>
      <c r="I3934" s="109" t="str">
        <f t="shared" si="185"/>
        <v/>
      </c>
      <c r="J3934" s="113"/>
      <c r="K3934" s="90"/>
      <c r="L3934" s="73"/>
      <c r="M3934" s="69" t="str">
        <f>IF(C3934&lt;&gt;"",DailyLog!$S$3,"")</f>
        <v/>
      </c>
      <c r="N3934" s="56" t="str">
        <f t="shared" si="184"/>
        <v/>
      </c>
      <c r="O3934" s="53" t="str">
        <f>IF($B3934&lt;&gt;"",IF(ISNUMBER(_xlfn.XMATCH($B3934,Language!$A$6:$E$6)),0,IF(ISNUMBER(_xlfn.XMATCH($B3934,Language!$A$29:$E$29)),'Lista de Prestatarios'!$B$3,VLOOKUP(B3934,'Lista de Prestatarios'!$A$2:$B$500,2,FALSE))),"")</f>
        <v/>
      </c>
      <c r="P3934" s="58" t="str">
        <f>IF(B3934&lt;&gt;"",IF(OR(D3934&gt;0,G3934&gt;0),COUNTIF($B$2:B3934,B3934),COUNTIFS($B$2:B3934,B3934,$E$2:E3934,"&gt;0")),"")</f>
        <v/>
      </c>
    </row>
    <row r="3935" spans="1:16" x14ac:dyDescent="0.35">
      <c r="A3935" s="51" t="str">
        <f t="shared" si="183"/>
        <v/>
      </c>
      <c r="B3935" s="99"/>
      <c r="C3935" s="4"/>
      <c r="D3935" s="14"/>
      <c r="E3935" s="14"/>
      <c r="F3935" s="14"/>
      <c r="G3935" s="82"/>
      <c r="H3935" s="107" t="str">
        <f>IF(B3935&lt;&gt;"",IF(OR(O3935=0,O3935=999),"",SUMIFS($E$2:E3935,$A$2:A3935,A3935)-SUMIFS($F$2:F3935,$A$2:A3935,A3935)),"")</f>
        <v/>
      </c>
      <c r="I3935" s="109" t="str">
        <f t="shared" si="185"/>
        <v/>
      </c>
      <c r="J3935" s="113"/>
      <c r="K3935" s="90"/>
      <c r="L3935" s="73"/>
      <c r="M3935" s="69" t="str">
        <f>IF(C3935&lt;&gt;"",DailyLog!$S$3,"")</f>
        <v/>
      </c>
      <c r="N3935" s="56" t="str">
        <f t="shared" si="184"/>
        <v/>
      </c>
      <c r="O3935" s="53" t="str">
        <f>IF($B3935&lt;&gt;"",IF(ISNUMBER(_xlfn.XMATCH($B3935,Language!$A$6:$E$6)),0,IF(ISNUMBER(_xlfn.XMATCH($B3935,Language!$A$29:$E$29)),'Lista de Prestatarios'!$B$3,VLOOKUP(B3935,'Lista de Prestatarios'!$A$2:$B$500,2,FALSE))),"")</f>
        <v/>
      </c>
      <c r="P3935" s="58" t="str">
        <f>IF(B3935&lt;&gt;"",IF(OR(D3935&gt;0,G3935&gt;0),COUNTIF($B$2:B3935,B3935),COUNTIFS($B$2:B3935,B3935,$E$2:E3935,"&gt;0")),"")</f>
        <v/>
      </c>
    </row>
    <row r="3936" spans="1:16" x14ac:dyDescent="0.35">
      <c r="A3936" s="51" t="str">
        <f t="shared" si="183"/>
        <v/>
      </c>
      <c r="B3936" s="99"/>
      <c r="C3936" s="4"/>
      <c r="D3936" s="14"/>
      <c r="E3936" s="14"/>
      <c r="F3936" s="14"/>
      <c r="G3936" s="82"/>
      <c r="H3936" s="107" t="str">
        <f>IF(B3936&lt;&gt;"",IF(OR(O3936=0,O3936=999),"",SUMIFS($E$2:E3936,$A$2:A3936,A3936)-SUMIFS($F$2:F3936,$A$2:A3936,A3936)),"")</f>
        <v/>
      </c>
      <c r="I3936" s="109" t="str">
        <f t="shared" si="185"/>
        <v/>
      </c>
      <c r="J3936" s="113"/>
      <c r="K3936" s="90"/>
      <c r="L3936" s="73"/>
      <c r="M3936" s="69" t="str">
        <f>IF(C3936&lt;&gt;"",DailyLog!$S$3,"")</f>
        <v/>
      </c>
      <c r="N3936" s="56" t="str">
        <f t="shared" si="184"/>
        <v/>
      </c>
      <c r="O3936" s="53" t="str">
        <f>IF($B3936&lt;&gt;"",IF(ISNUMBER(_xlfn.XMATCH($B3936,Language!$A$6:$E$6)),0,IF(ISNUMBER(_xlfn.XMATCH($B3936,Language!$A$29:$E$29)),'Lista de Prestatarios'!$B$3,VLOOKUP(B3936,'Lista de Prestatarios'!$A$2:$B$500,2,FALSE))),"")</f>
        <v/>
      </c>
      <c r="P3936" s="58" t="str">
        <f>IF(B3936&lt;&gt;"",IF(OR(D3936&gt;0,G3936&gt;0),COUNTIF($B$2:B3936,B3936),COUNTIFS($B$2:B3936,B3936,$E$2:E3936,"&gt;0")),"")</f>
        <v/>
      </c>
    </row>
    <row r="3937" spans="1:16" x14ac:dyDescent="0.35">
      <c r="A3937" s="51" t="str">
        <f t="shared" si="183"/>
        <v/>
      </c>
      <c r="B3937" s="99"/>
      <c r="C3937" s="4"/>
      <c r="D3937" s="14"/>
      <c r="E3937" s="14"/>
      <c r="F3937" s="14"/>
      <c r="G3937" s="82"/>
      <c r="H3937" s="107" t="str">
        <f>IF(B3937&lt;&gt;"",IF(OR(O3937=0,O3937=999),"",SUMIFS($E$2:E3937,$A$2:A3937,A3937)-SUMIFS($F$2:F3937,$A$2:A3937,A3937)),"")</f>
        <v/>
      </c>
      <c r="I3937" s="109" t="str">
        <f t="shared" si="185"/>
        <v/>
      </c>
      <c r="J3937" s="113"/>
      <c r="K3937" s="90"/>
      <c r="L3937" s="73"/>
      <c r="M3937" s="69" t="str">
        <f>IF(C3937&lt;&gt;"",DailyLog!$S$3,"")</f>
        <v/>
      </c>
      <c r="N3937" s="56" t="str">
        <f t="shared" si="184"/>
        <v/>
      </c>
      <c r="O3937" s="53" t="str">
        <f>IF($B3937&lt;&gt;"",IF(ISNUMBER(_xlfn.XMATCH($B3937,Language!$A$6:$E$6)),0,IF(ISNUMBER(_xlfn.XMATCH($B3937,Language!$A$29:$E$29)),'Lista de Prestatarios'!$B$3,VLOOKUP(B3937,'Lista de Prestatarios'!$A$2:$B$500,2,FALSE))),"")</f>
        <v/>
      </c>
      <c r="P3937" s="58" t="str">
        <f>IF(B3937&lt;&gt;"",IF(OR(D3937&gt;0,G3937&gt;0),COUNTIF($B$2:B3937,B3937),COUNTIFS($B$2:B3937,B3937,$E$2:E3937,"&gt;0")),"")</f>
        <v/>
      </c>
    </row>
    <row r="3938" spans="1:16" x14ac:dyDescent="0.35">
      <c r="A3938" s="51" t="str">
        <f t="shared" si="183"/>
        <v/>
      </c>
      <c r="B3938" s="99"/>
      <c r="C3938" s="4"/>
      <c r="D3938" s="14"/>
      <c r="E3938" s="14"/>
      <c r="F3938" s="14"/>
      <c r="G3938" s="82"/>
      <c r="H3938" s="107" t="str">
        <f>IF(B3938&lt;&gt;"",IF(OR(O3938=0,O3938=999),"",SUMIFS($E$2:E3938,$A$2:A3938,A3938)-SUMIFS($F$2:F3938,$A$2:A3938,A3938)),"")</f>
        <v/>
      </c>
      <c r="I3938" s="109" t="str">
        <f t="shared" si="185"/>
        <v/>
      </c>
      <c r="J3938" s="113"/>
      <c r="K3938" s="90"/>
      <c r="L3938" s="73"/>
      <c r="M3938" s="69" t="str">
        <f>IF(C3938&lt;&gt;"",DailyLog!$S$3,"")</f>
        <v/>
      </c>
      <c r="N3938" s="56" t="str">
        <f t="shared" si="184"/>
        <v/>
      </c>
      <c r="O3938" s="53" t="str">
        <f>IF($B3938&lt;&gt;"",IF(ISNUMBER(_xlfn.XMATCH($B3938,Language!$A$6:$E$6)),0,IF(ISNUMBER(_xlfn.XMATCH($B3938,Language!$A$29:$E$29)),'Lista de Prestatarios'!$B$3,VLOOKUP(B3938,'Lista de Prestatarios'!$A$2:$B$500,2,FALSE))),"")</f>
        <v/>
      </c>
      <c r="P3938" s="58" t="str">
        <f>IF(B3938&lt;&gt;"",IF(OR(D3938&gt;0,G3938&gt;0),COUNTIF($B$2:B3938,B3938),COUNTIFS($B$2:B3938,B3938,$E$2:E3938,"&gt;0")),"")</f>
        <v/>
      </c>
    </row>
    <row r="3939" spans="1:16" x14ac:dyDescent="0.35">
      <c r="A3939" s="51" t="str">
        <f t="shared" si="183"/>
        <v/>
      </c>
      <c r="B3939" s="99"/>
      <c r="C3939" s="4"/>
      <c r="D3939" s="14"/>
      <c r="E3939" s="14"/>
      <c r="F3939" s="14"/>
      <c r="G3939" s="82"/>
      <c r="H3939" s="107" t="str">
        <f>IF(B3939&lt;&gt;"",IF(OR(O3939=0,O3939=999),"",SUMIFS($E$2:E3939,$A$2:A3939,A3939)-SUMIFS($F$2:F3939,$A$2:A3939,A3939)),"")</f>
        <v/>
      </c>
      <c r="I3939" s="109" t="str">
        <f t="shared" si="185"/>
        <v/>
      </c>
      <c r="J3939" s="113"/>
      <c r="K3939" s="90"/>
      <c r="L3939" s="73"/>
      <c r="M3939" s="69" t="str">
        <f>IF(C3939&lt;&gt;"",DailyLog!$S$3,"")</f>
        <v/>
      </c>
      <c r="N3939" s="56" t="str">
        <f t="shared" si="184"/>
        <v/>
      </c>
      <c r="O3939" s="53" t="str">
        <f>IF($B3939&lt;&gt;"",IF(ISNUMBER(_xlfn.XMATCH($B3939,Language!$A$6:$E$6)),0,IF(ISNUMBER(_xlfn.XMATCH($B3939,Language!$A$29:$E$29)),'Lista de Prestatarios'!$B$3,VLOOKUP(B3939,'Lista de Prestatarios'!$A$2:$B$500,2,FALSE))),"")</f>
        <v/>
      </c>
      <c r="P3939" s="58" t="str">
        <f>IF(B3939&lt;&gt;"",IF(OR(D3939&gt;0,G3939&gt;0),COUNTIF($B$2:B3939,B3939),COUNTIFS($B$2:B3939,B3939,$E$2:E3939,"&gt;0")),"")</f>
        <v/>
      </c>
    </row>
    <row r="3940" spans="1:16" x14ac:dyDescent="0.35">
      <c r="A3940" s="51" t="str">
        <f t="shared" si="183"/>
        <v/>
      </c>
      <c r="B3940" s="99"/>
      <c r="C3940" s="4"/>
      <c r="D3940" s="14"/>
      <c r="E3940" s="14"/>
      <c r="F3940" s="14"/>
      <c r="G3940" s="82"/>
      <c r="H3940" s="107" t="str">
        <f>IF(B3940&lt;&gt;"",IF(OR(O3940=0,O3940=999),"",SUMIFS($E$2:E3940,$A$2:A3940,A3940)-SUMIFS($F$2:F3940,$A$2:A3940,A3940)),"")</f>
        <v/>
      </c>
      <c r="I3940" s="109" t="str">
        <f t="shared" si="185"/>
        <v/>
      </c>
      <c r="J3940" s="113"/>
      <c r="K3940" s="90"/>
      <c r="L3940" s="73"/>
      <c r="M3940" s="69" t="str">
        <f>IF(C3940&lt;&gt;"",DailyLog!$S$3,"")</f>
        <v/>
      </c>
      <c r="N3940" s="56" t="str">
        <f t="shared" si="184"/>
        <v/>
      </c>
      <c r="O3940" s="53" t="str">
        <f>IF($B3940&lt;&gt;"",IF(ISNUMBER(_xlfn.XMATCH($B3940,Language!$A$6:$E$6)),0,IF(ISNUMBER(_xlfn.XMATCH($B3940,Language!$A$29:$E$29)),'Lista de Prestatarios'!$B$3,VLOOKUP(B3940,'Lista de Prestatarios'!$A$2:$B$500,2,FALSE))),"")</f>
        <v/>
      </c>
      <c r="P3940" s="58" t="str">
        <f>IF(B3940&lt;&gt;"",IF(OR(D3940&gt;0,G3940&gt;0),COUNTIF($B$2:B3940,B3940),COUNTIFS($B$2:B3940,B3940,$E$2:E3940,"&gt;0")),"")</f>
        <v/>
      </c>
    </row>
    <row r="3941" spans="1:16" x14ac:dyDescent="0.35">
      <c r="A3941" s="51" t="str">
        <f t="shared" si="183"/>
        <v/>
      </c>
      <c r="B3941" s="99"/>
      <c r="C3941" s="4"/>
      <c r="D3941" s="14"/>
      <c r="E3941" s="14"/>
      <c r="F3941" s="14"/>
      <c r="G3941" s="82"/>
      <c r="H3941" s="107" t="str">
        <f>IF(B3941&lt;&gt;"",IF(OR(O3941=0,O3941=999),"",SUMIFS($E$2:E3941,$A$2:A3941,A3941)-SUMIFS($F$2:F3941,$A$2:A3941,A3941)),"")</f>
        <v/>
      </c>
      <c r="I3941" s="109" t="str">
        <f t="shared" si="185"/>
        <v/>
      </c>
      <c r="J3941" s="113"/>
      <c r="K3941" s="90"/>
      <c r="L3941" s="73"/>
      <c r="M3941" s="69" t="str">
        <f>IF(C3941&lt;&gt;"",DailyLog!$S$3,"")</f>
        <v/>
      </c>
      <c r="N3941" s="56" t="str">
        <f t="shared" si="184"/>
        <v/>
      </c>
      <c r="O3941" s="53" t="str">
        <f>IF($B3941&lt;&gt;"",IF(ISNUMBER(_xlfn.XMATCH($B3941,Language!$A$6:$E$6)),0,IF(ISNUMBER(_xlfn.XMATCH($B3941,Language!$A$29:$E$29)),'Lista de Prestatarios'!$B$3,VLOOKUP(B3941,'Lista de Prestatarios'!$A$2:$B$500,2,FALSE))),"")</f>
        <v/>
      </c>
      <c r="P3941" s="58" t="str">
        <f>IF(B3941&lt;&gt;"",IF(OR(D3941&gt;0,G3941&gt;0),COUNTIF($B$2:B3941,B3941),COUNTIFS($B$2:B3941,B3941,$E$2:E3941,"&gt;0")),"")</f>
        <v/>
      </c>
    </row>
    <row r="3942" spans="1:16" x14ac:dyDescent="0.35">
      <c r="A3942" s="51" t="str">
        <f t="shared" si="183"/>
        <v/>
      </c>
      <c r="B3942" s="99"/>
      <c r="C3942" s="4"/>
      <c r="D3942" s="14"/>
      <c r="E3942" s="14"/>
      <c r="F3942" s="14"/>
      <c r="G3942" s="82"/>
      <c r="H3942" s="107" t="str">
        <f>IF(B3942&lt;&gt;"",IF(OR(O3942=0,O3942=999),"",SUMIFS($E$2:E3942,$A$2:A3942,A3942)-SUMIFS($F$2:F3942,$A$2:A3942,A3942)),"")</f>
        <v/>
      </c>
      <c r="I3942" s="109" t="str">
        <f t="shared" si="185"/>
        <v/>
      </c>
      <c r="J3942" s="113"/>
      <c r="K3942" s="90"/>
      <c r="L3942" s="73"/>
      <c r="M3942" s="69" t="str">
        <f>IF(C3942&lt;&gt;"",DailyLog!$S$3,"")</f>
        <v/>
      </c>
      <c r="N3942" s="56" t="str">
        <f t="shared" si="184"/>
        <v/>
      </c>
      <c r="O3942" s="53" t="str">
        <f>IF($B3942&lt;&gt;"",IF(ISNUMBER(_xlfn.XMATCH($B3942,Language!$A$6:$E$6)),0,IF(ISNUMBER(_xlfn.XMATCH($B3942,Language!$A$29:$E$29)),'Lista de Prestatarios'!$B$3,VLOOKUP(B3942,'Lista de Prestatarios'!$A$2:$B$500,2,FALSE))),"")</f>
        <v/>
      </c>
      <c r="P3942" s="58" t="str">
        <f>IF(B3942&lt;&gt;"",IF(OR(D3942&gt;0,G3942&gt;0),COUNTIF($B$2:B3942,B3942),COUNTIFS($B$2:B3942,B3942,$E$2:E3942,"&gt;0")),"")</f>
        <v/>
      </c>
    </row>
    <row r="3943" spans="1:16" x14ac:dyDescent="0.35">
      <c r="A3943" s="51" t="str">
        <f t="shared" si="183"/>
        <v/>
      </c>
      <c r="B3943" s="99"/>
      <c r="C3943" s="4"/>
      <c r="D3943" s="14"/>
      <c r="E3943" s="14"/>
      <c r="F3943" s="14"/>
      <c r="G3943" s="82"/>
      <c r="H3943" s="107" t="str">
        <f>IF(B3943&lt;&gt;"",IF(OR(O3943=0,O3943=999),"",SUMIFS($E$2:E3943,$A$2:A3943,A3943)-SUMIFS($F$2:F3943,$A$2:A3943,A3943)),"")</f>
        <v/>
      </c>
      <c r="I3943" s="109" t="str">
        <f t="shared" si="185"/>
        <v/>
      </c>
      <c r="J3943" s="113"/>
      <c r="K3943" s="90"/>
      <c r="L3943" s="73"/>
      <c r="M3943" s="69" t="str">
        <f>IF(C3943&lt;&gt;"",DailyLog!$S$3,"")</f>
        <v/>
      </c>
      <c r="N3943" s="56" t="str">
        <f t="shared" si="184"/>
        <v/>
      </c>
      <c r="O3943" s="53" t="str">
        <f>IF($B3943&lt;&gt;"",IF(ISNUMBER(_xlfn.XMATCH($B3943,Language!$A$6:$E$6)),0,IF(ISNUMBER(_xlfn.XMATCH($B3943,Language!$A$29:$E$29)),'Lista de Prestatarios'!$B$3,VLOOKUP(B3943,'Lista de Prestatarios'!$A$2:$B$500,2,FALSE))),"")</f>
        <v/>
      </c>
      <c r="P3943" s="58" t="str">
        <f>IF(B3943&lt;&gt;"",IF(OR(D3943&gt;0,G3943&gt;0),COUNTIF($B$2:B3943,B3943),COUNTIFS($B$2:B3943,B3943,$E$2:E3943,"&gt;0")),"")</f>
        <v/>
      </c>
    </row>
    <row r="3944" spans="1:16" x14ac:dyDescent="0.35">
      <c r="A3944" s="51" t="str">
        <f t="shared" si="183"/>
        <v/>
      </c>
      <c r="B3944" s="99"/>
      <c r="C3944" s="4"/>
      <c r="D3944" s="14"/>
      <c r="E3944" s="14"/>
      <c r="F3944" s="14"/>
      <c r="G3944" s="82"/>
      <c r="H3944" s="107" t="str">
        <f>IF(B3944&lt;&gt;"",IF(OR(O3944=0,O3944=999),"",SUMIFS($E$2:E3944,$A$2:A3944,A3944)-SUMIFS($F$2:F3944,$A$2:A3944,A3944)),"")</f>
        <v/>
      </c>
      <c r="I3944" s="109" t="str">
        <f t="shared" si="185"/>
        <v/>
      </c>
      <c r="J3944" s="113"/>
      <c r="K3944" s="90"/>
      <c r="L3944" s="73"/>
      <c r="M3944" s="69" t="str">
        <f>IF(C3944&lt;&gt;"",DailyLog!$S$3,"")</f>
        <v/>
      </c>
      <c r="N3944" s="56" t="str">
        <f t="shared" si="184"/>
        <v/>
      </c>
      <c r="O3944" s="53" t="str">
        <f>IF($B3944&lt;&gt;"",IF(ISNUMBER(_xlfn.XMATCH($B3944,Language!$A$6:$E$6)),0,IF(ISNUMBER(_xlfn.XMATCH($B3944,Language!$A$29:$E$29)),'Lista de Prestatarios'!$B$3,VLOOKUP(B3944,'Lista de Prestatarios'!$A$2:$B$500,2,FALSE))),"")</f>
        <v/>
      </c>
      <c r="P3944" s="58" t="str">
        <f>IF(B3944&lt;&gt;"",IF(OR(D3944&gt;0,G3944&gt;0),COUNTIF($B$2:B3944,B3944),COUNTIFS($B$2:B3944,B3944,$E$2:E3944,"&gt;0")),"")</f>
        <v/>
      </c>
    </row>
    <row r="3945" spans="1:16" x14ac:dyDescent="0.35">
      <c r="A3945" s="51" t="str">
        <f t="shared" si="183"/>
        <v/>
      </c>
      <c r="B3945" s="99"/>
      <c r="C3945" s="4"/>
      <c r="D3945" s="14"/>
      <c r="E3945" s="14"/>
      <c r="F3945" s="14"/>
      <c r="G3945" s="82"/>
      <c r="H3945" s="107" t="str">
        <f>IF(B3945&lt;&gt;"",IF(OR(O3945=0,O3945=999),"",SUMIFS($E$2:E3945,$A$2:A3945,A3945)-SUMIFS($F$2:F3945,$A$2:A3945,A3945)),"")</f>
        <v/>
      </c>
      <c r="I3945" s="109" t="str">
        <f t="shared" si="185"/>
        <v/>
      </c>
      <c r="J3945" s="113"/>
      <c r="K3945" s="90"/>
      <c r="L3945" s="73"/>
      <c r="M3945" s="69" t="str">
        <f>IF(C3945&lt;&gt;"",DailyLog!$S$3,"")</f>
        <v/>
      </c>
      <c r="N3945" s="56" t="str">
        <f t="shared" si="184"/>
        <v/>
      </c>
      <c r="O3945" s="53" t="str">
        <f>IF($B3945&lt;&gt;"",IF(ISNUMBER(_xlfn.XMATCH($B3945,Language!$A$6:$E$6)),0,IF(ISNUMBER(_xlfn.XMATCH($B3945,Language!$A$29:$E$29)),'Lista de Prestatarios'!$B$3,VLOOKUP(B3945,'Lista de Prestatarios'!$A$2:$B$500,2,FALSE))),"")</f>
        <v/>
      </c>
      <c r="P3945" s="58" t="str">
        <f>IF(B3945&lt;&gt;"",IF(OR(D3945&gt;0,G3945&gt;0),COUNTIF($B$2:B3945,B3945),COUNTIFS($B$2:B3945,B3945,$E$2:E3945,"&gt;0")),"")</f>
        <v/>
      </c>
    </row>
    <row r="3946" spans="1:16" x14ac:dyDescent="0.35">
      <c r="A3946" s="51" t="str">
        <f t="shared" si="183"/>
        <v/>
      </c>
      <c r="B3946" s="99"/>
      <c r="C3946" s="4"/>
      <c r="D3946" s="14"/>
      <c r="E3946" s="14"/>
      <c r="F3946" s="14"/>
      <c r="G3946" s="82"/>
      <c r="H3946" s="107" t="str">
        <f>IF(B3946&lt;&gt;"",IF(OR(O3946=0,O3946=999),"",SUMIFS($E$2:E3946,$A$2:A3946,A3946)-SUMIFS($F$2:F3946,$A$2:A3946,A3946)),"")</f>
        <v/>
      </c>
      <c r="I3946" s="109" t="str">
        <f t="shared" si="185"/>
        <v/>
      </c>
      <c r="J3946" s="113"/>
      <c r="K3946" s="90"/>
      <c r="L3946" s="73"/>
      <c r="M3946" s="69" t="str">
        <f>IF(C3946&lt;&gt;"",DailyLog!$S$3,"")</f>
        <v/>
      </c>
      <c r="N3946" s="56" t="str">
        <f t="shared" si="184"/>
        <v/>
      </c>
      <c r="O3946" s="53" t="str">
        <f>IF($B3946&lt;&gt;"",IF(ISNUMBER(_xlfn.XMATCH($B3946,Language!$A$6:$E$6)),0,IF(ISNUMBER(_xlfn.XMATCH($B3946,Language!$A$29:$E$29)),'Lista de Prestatarios'!$B$3,VLOOKUP(B3946,'Lista de Prestatarios'!$A$2:$B$500,2,FALSE))),"")</f>
        <v/>
      </c>
      <c r="P3946" s="58" t="str">
        <f>IF(B3946&lt;&gt;"",IF(OR(D3946&gt;0,G3946&gt;0),COUNTIF($B$2:B3946,B3946),COUNTIFS($B$2:B3946,B3946,$E$2:E3946,"&gt;0")),"")</f>
        <v/>
      </c>
    </row>
    <row r="3947" spans="1:16" x14ac:dyDescent="0.35">
      <c r="A3947" s="51" t="str">
        <f t="shared" si="183"/>
        <v/>
      </c>
      <c r="B3947" s="99"/>
      <c r="C3947" s="4"/>
      <c r="D3947" s="14"/>
      <c r="E3947" s="14"/>
      <c r="F3947" s="14"/>
      <c r="G3947" s="82"/>
      <c r="H3947" s="107" t="str">
        <f>IF(B3947&lt;&gt;"",IF(OR(O3947=0,O3947=999),"",SUMIFS($E$2:E3947,$A$2:A3947,A3947)-SUMIFS($F$2:F3947,$A$2:A3947,A3947)),"")</f>
        <v/>
      </c>
      <c r="I3947" s="109" t="str">
        <f t="shared" si="185"/>
        <v/>
      </c>
      <c r="J3947" s="113"/>
      <c r="K3947" s="90"/>
      <c r="L3947" s="73"/>
      <c r="M3947" s="69" t="str">
        <f>IF(C3947&lt;&gt;"",DailyLog!$S$3,"")</f>
        <v/>
      </c>
      <c r="N3947" s="56" t="str">
        <f t="shared" si="184"/>
        <v/>
      </c>
      <c r="O3947" s="53" t="str">
        <f>IF($B3947&lt;&gt;"",IF(ISNUMBER(_xlfn.XMATCH($B3947,Language!$A$6:$E$6)),0,IF(ISNUMBER(_xlfn.XMATCH($B3947,Language!$A$29:$E$29)),'Lista de Prestatarios'!$B$3,VLOOKUP(B3947,'Lista de Prestatarios'!$A$2:$B$500,2,FALSE))),"")</f>
        <v/>
      </c>
      <c r="P3947" s="58" t="str">
        <f>IF(B3947&lt;&gt;"",IF(OR(D3947&gt;0,G3947&gt;0),COUNTIF($B$2:B3947,B3947),COUNTIFS($B$2:B3947,B3947,$E$2:E3947,"&gt;0")),"")</f>
        <v/>
      </c>
    </row>
    <row r="3948" spans="1:16" x14ac:dyDescent="0.35">
      <c r="A3948" s="51" t="str">
        <f t="shared" si="183"/>
        <v/>
      </c>
      <c r="B3948" s="99"/>
      <c r="C3948" s="4"/>
      <c r="D3948" s="14"/>
      <c r="E3948" s="14"/>
      <c r="F3948" s="14"/>
      <c r="G3948" s="82"/>
      <c r="H3948" s="107" t="str">
        <f>IF(B3948&lt;&gt;"",IF(OR(O3948=0,O3948=999),"",SUMIFS($E$2:E3948,$A$2:A3948,A3948)-SUMIFS($F$2:F3948,$A$2:A3948,A3948)),"")</f>
        <v/>
      </c>
      <c r="I3948" s="109" t="str">
        <f t="shared" si="185"/>
        <v/>
      </c>
      <c r="J3948" s="113"/>
      <c r="K3948" s="90"/>
      <c r="L3948" s="73"/>
      <c r="M3948" s="69" t="str">
        <f>IF(C3948&lt;&gt;"",DailyLog!$S$3,"")</f>
        <v/>
      </c>
      <c r="N3948" s="56" t="str">
        <f t="shared" si="184"/>
        <v/>
      </c>
      <c r="O3948" s="53" t="str">
        <f>IF($B3948&lt;&gt;"",IF(ISNUMBER(_xlfn.XMATCH($B3948,Language!$A$6:$E$6)),0,IF(ISNUMBER(_xlfn.XMATCH($B3948,Language!$A$29:$E$29)),'Lista de Prestatarios'!$B$3,VLOOKUP(B3948,'Lista de Prestatarios'!$A$2:$B$500,2,FALSE))),"")</f>
        <v/>
      </c>
      <c r="P3948" s="58" t="str">
        <f>IF(B3948&lt;&gt;"",IF(OR(D3948&gt;0,G3948&gt;0),COUNTIF($B$2:B3948,B3948),COUNTIFS($B$2:B3948,B3948,$E$2:E3948,"&gt;0")),"")</f>
        <v/>
      </c>
    </row>
    <row r="3949" spans="1:16" x14ac:dyDescent="0.35">
      <c r="A3949" s="51" t="str">
        <f t="shared" si="183"/>
        <v/>
      </c>
      <c r="B3949" s="99"/>
      <c r="C3949" s="4"/>
      <c r="D3949" s="14"/>
      <c r="E3949" s="14"/>
      <c r="F3949" s="14"/>
      <c r="G3949" s="82"/>
      <c r="H3949" s="107" t="str">
        <f>IF(B3949&lt;&gt;"",IF(OR(O3949=0,O3949=999),"",SUMIFS($E$2:E3949,$A$2:A3949,A3949)-SUMIFS($F$2:F3949,$A$2:A3949,A3949)),"")</f>
        <v/>
      </c>
      <c r="I3949" s="109" t="str">
        <f t="shared" si="185"/>
        <v/>
      </c>
      <c r="J3949" s="113"/>
      <c r="K3949" s="90"/>
      <c r="L3949" s="73"/>
      <c r="M3949" s="69" t="str">
        <f>IF(C3949&lt;&gt;"",DailyLog!$S$3,"")</f>
        <v/>
      </c>
      <c r="N3949" s="56" t="str">
        <f t="shared" si="184"/>
        <v/>
      </c>
      <c r="O3949" s="53" t="str">
        <f>IF($B3949&lt;&gt;"",IF(ISNUMBER(_xlfn.XMATCH($B3949,Language!$A$6:$E$6)),0,IF(ISNUMBER(_xlfn.XMATCH($B3949,Language!$A$29:$E$29)),'Lista de Prestatarios'!$B$3,VLOOKUP(B3949,'Lista de Prestatarios'!$A$2:$B$500,2,FALSE))),"")</f>
        <v/>
      </c>
      <c r="P3949" s="58" t="str">
        <f>IF(B3949&lt;&gt;"",IF(OR(D3949&gt;0,G3949&gt;0),COUNTIF($B$2:B3949,B3949),COUNTIFS($B$2:B3949,B3949,$E$2:E3949,"&gt;0")),"")</f>
        <v/>
      </c>
    </row>
    <row r="3950" spans="1:16" x14ac:dyDescent="0.35">
      <c r="A3950" s="51" t="str">
        <f t="shared" si="183"/>
        <v/>
      </c>
      <c r="B3950" s="99"/>
      <c r="C3950" s="4"/>
      <c r="D3950" s="14"/>
      <c r="E3950" s="14"/>
      <c r="F3950" s="14"/>
      <c r="G3950" s="82"/>
      <c r="H3950" s="107" t="str">
        <f>IF(B3950&lt;&gt;"",IF(OR(O3950=0,O3950=999),"",SUMIFS($E$2:E3950,$A$2:A3950,A3950)-SUMIFS($F$2:F3950,$A$2:A3950,A3950)),"")</f>
        <v/>
      </c>
      <c r="I3950" s="109" t="str">
        <f t="shared" si="185"/>
        <v/>
      </c>
      <c r="J3950" s="113"/>
      <c r="K3950" s="90"/>
      <c r="L3950" s="73"/>
      <c r="M3950" s="69" t="str">
        <f>IF(C3950&lt;&gt;"",DailyLog!$S$3,"")</f>
        <v/>
      </c>
      <c r="N3950" s="56" t="str">
        <f t="shared" si="184"/>
        <v/>
      </c>
      <c r="O3950" s="53" t="str">
        <f>IF($B3950&lt;&gt;"",IF(ISNUMBER(_xlfn.XMATCH($B3950,Language!$A$6:$E$6)),0,IF(ISNUMBER(_xlfn.XMATCH($B3950,Language!$A$29:$E$29)),'Lista de Prestatarios'!$B$3,VLOOKUP(B3950,'Lista de Prestatarios'!$A$2:$B$500,2,FALSE))),"")</f>
        <v/>
      </c>
      <c r="P3950" s="58" t="str">
        <f>IF(B3950&lt;&gt;"",IF(OR(D3950&gt;0,G3950&gt;0),COUNTIF($B$2:B3950,B3950),COUNTIFS($B$2:B3950,B3950,$E$2:E3950,"&gt;0")),"")</f>
        <v/>
      </c>
    </row>
    <row r="3951" spans="1:16" x14ac:dyDescent="0.35">
      <c r="A3951" s="51" t="str">
        <f t="shared" si="183"/>
        <v/>
      </c>
      <c r="B3951" s="99"/>
      <c r="C3951" s="4"/>
      <c r="D3951" s="14"/>
      <c r="E3951" s="14"/>
      <c r="F3951" s="14"/>
      <c r="G3951" s="82"/>
      <c r="H3951" s="107" t="str">
        <f>IF(B3951&lt;&gt;"",IF(OR(O3951=0,O3951=999),"",SUMIFS($E$2:E3951,$A$2:A3951,A3951)-SUMIFS($F$2:F3951,$A$2:A3951,A3951)),"")</f>
        <v/>
      </c>
      <c r="I3951" s="109" t="str">
        <f t="shared" si="185"/>
        <v/>
      </c>
      <c r="J3951" s="113"/>
      <c r="K3951" s="90"/>
      <c r="L3951" s="73"/>
      <c r="M3951" s="69" t="str">
        <f>IF(C3951&lt;&gt;"",DailyLog!$S$3,"")</f>
        <v/>
      </c>
      <c r="N3951" s="56" t="str">
        <f t="shared" si="184"/>
        <v/>
      </c>
      <c r="O3951" s="53" t="str">
        <f>IF($B3951&lt;&gt;"",IF(ISNUMBER(_xlfn.XMATCH($B3951,Language!$A$6:$E$6)),0,IF(ISNUMBER(_xlfn.XMATCH($B3951,Language!$A$29:$E$29)),'Lista de Prestatarios'!$B$3,VLOOKUP(B3951,'Lista de Prestatarios'!$A$2:$B$500,2,FALSE))),"")</f>
        <v/>
      </c>
      <c r="P3951" s="58" t="str">
        <f>IF(B3951&lt;&gt;"",IF(OR(D3951&gt;0,G3951&gt;0),COUNTIF($B$2:B3951,B3951),COUNTIFS($B$2:B3951,B3951,$E$2:E3951,"&gt;0")),"")</f>
        <v/>
      </c>
    </row>
    <row r="3952" spans="1:16" x14ac:dyDescent="0.35">
      <c r="A3952" s="51" t="str">
        <f t="shared" si="183"/>
        <v/>
      </c>
      <c r="B3952" s="99"/>
      <c r="C3952" s="4"/>
      <c r="D3952" s="14"/>
      <c r="E3952" s="14"/>
      <c r="F3952" s="14"/>
      <c r="G3952" s="82"/>
      <c r="H3952" s="107" t="str">
        <f>IF(B3952&lt;&gt;"",IF(OR(O3952=0,O3952=999),"",SUMIFS($E$2:E3952,$A$2:A3952,A3952)-SUMIFS($F$2:F3952,$A$2:A3952,A3952)),"")</f>
        <v/>
      </c>
      <c r="I3952" s="109" t="str">
        <f t="shared" si="185"/>
        <v/>
      </c>
      <c r="J3952" s="113"/>
      <c r="K3952" s="90"/>
      <c r="L3952" s="73"/>
      <c r="M3952" s="69" t="str">
        <f>IF(C3952&lt;&gt;"",DailyLog!$S$3,"")</f>
        <v/>
      </c>
      <c r="N3952" s="56" t="str">
        <f t="shared" si="184"/>
        <v/>
      </c>
      <c r="O3952" s="53" t="str">
        <f>IF($B3952&lt;&gt;"",IF(ISNUMBER(_xlfn.XMATCH($B3952,Language!$A$6:$E$6)),0,IF(ISNUMBER(_xlfn.XMATCH($B3952,Language!$A$29:$E$29)),'Lista de Prestatarios'!$B$3,VLOOKUP(B3952,'Lista de Prestatarios'!$A$2:$B$500,2,FALSE))),"")</f>
        <v/>
      </c>
      <c r="P3952" s="58" t="str">
        <f>IF(B3952&lt;&gt;"",IF(OR(D3952&gt;0,G3952&gt;0),COUNTIF($B$2:B3952,B3952),COUNTIFS($B$2:B3952,B3952,$E$2:E3952,"&gt;0")),"")</f>
        <v/>
      </c>
    </row>
    <row r="3953" spans="1:16" x14ac:dyDescent="0.35">
      <c r="A3953" s="51" t="str">
        <f t="shared" si="183"/>
        <v/>
      </c>
      <c r="B3953" s="99"/>
      <c r="C3953" s="4"/>
      <c r="D3953" s="14"/>
      <c r="E3953" s="14"/>
      <c r="F3953" s="14"/>
      <c r="G3953" s="82"/>
      <c r="H3953" s="107" t="str">
        <f>IF(B3953&lt;&gt;"",IF(OR(O3953=0,O3953=999),"",SUMIFS($E$2:E3953,$A$2:A3953,A3953)-SUMIFS($F$2:F3953,$A$2:A3953,A3953)),"")</f>
        <v/>
      </c>
      <c r="I3953" s="109" t="str">
        <f t="shared" si="185"/>
        <v/>
      </c>
      <c r="J3953" s="113"/>
      <c r="K3953" s="90"/>
      <c r="L3953" s="73"/>
      <c r="M3953" s="69" t="str">
        <f>IF(C3953&lt;&gt;"",DailyLog!$S$3,"")</f>
        <v/>
      </c>
      <c r="N3953" s="56" t="str">
        <f t="shared" si="184"/>
        <v/>
      </c>
      <c r="O3953" s="53" t="str">
        <f>IF($B3953&lt;&gt;"",IF(ISNUMBER(_xlfn.XMATCH($B3953,Language!$A$6:$E$6)),0,IF(ISNUMBER(_xlfn.XMATCH($B3953,Language!$A$29:$E$29)),'Lista de Prestatarios'!$B$3,VLOOKUP(B3953,'Lista de Prestatarios'!$A$2:$B$500,2,FALSE))),"")</f>
        <v/>
      </c>
      <c r="P3953" s="58" t="str">
        <f>IF(B3953&lt;&gt;"",IF(OR(D3953&gt;0,G3953&gt;0),COUNTIF($B$2:B3953,B3953),COUNTIFS($B$2:B3953,B3953,$E$2:E3953,"&gt;0")),"")</f>
        <v/>
      </c>
    </row>
    <row r="3954" spans="1:16" x14ac:dyDescent="0.35">
      <c r="A3954" s="51" t="str">
        <f t="shared" si="183"/>
        <v/>
      </c>
      <c r="B3954" s="99"/>
      <c r="C3954" s="4"/>
      <c r="D3954" s="14"/>
      <c r="E3954" s="14"/>
      <c r="F3954" s="14"/>
      <c r="G3954" s="82"/>
      <c r="H3954" s="107" t="str">
        <f>IF(B3954&lt;&gt;"",IF(OR(O3954=0,O3954=999),"",SUMIFS($E$2:E3954,$A$2:A3954,A3954)-SUMIFS($F$2:F3954,$A$2:A3954,A3954)),"")</f>
        <v/>
      </c>
      <c r="I3954" s="109" t="str">
        <f t="shared" si="185"/>
        <v/>
      </c>
      <c r="J3954" s="113"/>
      <c r="K3954" s="90"/>
      <c r="L3954" s="73"/>
      <c r="M3954" s="69" t="str">
        <f>IF(C3954&lt;&gt;"",DailyLog!$S$3,"")</f>
        <v/>
      </c>
      <c r="N3954" s="56" t="str">
        <f t="shared" si="184"/>
        <v/>
      </c>
      <c r="O3954" s="53" t="str">
        <f>IF($B3954&lt;&gt;"",IF(ISNUMBER(_xlfn.XMATCH($B3954,Language!$A$6:$E$6)),0,IF(ISNUMBER(_xlfn.XMATCH($B3954,Language!$A$29:$E$29)),'Lista de Prestatarios'!$B$3,VLOOKUP(B3954,'Lista de Prestatarios'!$A$2:$B$500,2,FALSE))),"")</f>
        <v/>
      </c>
      <c r="P3954" s="58" t="str">
        <f>IF(B3954&lt;&gt;"",IF(OR(D3954&gt;0,G3954&gt;0),COUNTIF($B$2:B3954,B3954),COUNTIFS($B$2:B3954,B3954,$E$2:E3954,"&gt;0")),"")</f>
        <v/>
      </c>
    </row>
    <row r="3955" spans="1:16" x14ac:dyDescent="0.35">
      <c r="A3955" s="51" t="str">
        <f t="shared" si="183"/>
        <v/>
      </c>
      <c r="B3955" s="99"/>
      <c r="C3955" s="4"/>
      <c r="D3955" s="14"/>
      <c r="E3955" s="14"/>
      <c r="F3955" s="14"/>
      <c r="G3955" s="82"/>
      <c r="H3955" s="107" t="str">
        <f>IF(B3955&lt;&gt;"",IF(OR(O3955=0,O3955=999),"",SUMIFS($E$2:E3955,$A$2:A3955,A3955)-SUMIFS($F$2:F3955,$A$2:A3955,A3955)),"")</f>
        <v/>
      </c>
      <c r="I3955" s="109" t="str">
        <f t="shared" si="185"/>
        <v/>
      </c>
      <c r="J3955" s="113"/>
      <c r="K3955" s="90"/>
      <c r="L3955" s="73"/>
      <c r="M3955" s="69" t="str">
        <f>IF(C3955&lt;&gt;"",DailyLog!$S$3,"")</f>
        <v/>
      </c>
      <c r="N3955" s="56" t="str">
        <f t="shared" si="184"/>
        <v/>
      </c>
      <c r="O3955" s="53" t="str">
        <f>IF($B3955&lt;&gt;"",IF(ISNUMBER(_xlfn.XMATCH($B3955,Language!$A$6:$E$6)),0,IF(ISNUMBER(_xlfn.XMATCH($B3955,Language!$A$29:$E$29)),'Lista de Prestatarios'!$B$3,VLOOKUP(B3955,'Lista de Prestatarios'!$A$2:$B$500,2,FALSE))),"")</f>
        <v/>
      </c>
      <c r="P3955" s="58" t="str">
        <f>IF(B3955&lt;&gt;"",IF(OR(D3955&gt;0,G3955&gt;0),COUNTIF($B$2:B3955,B3955),COUNTIFS($B$2:B3955,B3955,$E$2:E3955,"&gt;0")),"")</f>
        <v/>
      </c>
    </row>
    <row r="3956" spans="1:16" x14ac:dyDescent="0.35">
      <c r="A3956" s="51" t="str">
        <f t="shared" si="183"/>
        <v/>
      </c>
      <c r="B3956" s="99"/>
      <c r="C3956" s="4"/>
      <c r="D3956" s="14"/>
      <c r="E3956" s="14"/>
      <c r="F3956" s="14"/>
      <c r="G3956" s="82"/>
      <c r="H3956" s="107" t="str">
        <f>IF(B3956&lt;&gt;"",IF(OR(O3956=0,O3956=999),"",SUMIFS($E$2:E3956,$A$2:A3956,A3956)-SUMIFS($F$2:F3956,$A$2:A3956,A3956)),"")</f>
        <v/>
      </c>
      <c r="I3956" s="109" t="str">
        <f t="shared" si="185"/>
        <v/>
      </c>
      <c r="J3956" s="113"/>
      <c r="K3956" s="90"/>
      <c r="L3956" s="73"/>
      <c r="M3956" s="69" t="str">
        <f>IF(C3956&lt;&gt;"",DailyLog!$S$3,"")</f>
        <v/>
      </c>
      <c r="N3956" s="56" t="str">
        <f t="shared" si="184"/>
        <v/>
      </c>
      <c r="O3956" s="53" t="str">
        <f>IF($B3956&lt;&gt;"",IF(ISNUMBER(_xlfn.XMATCH($B3956,Language!$A$6:$E$6)),0,IF(ISNUMBER(_xlfn.XMATCH($B3956,Language!$A$29:$E$29)),'Lista de Prestatarios'!$B$3,VLOOKUP(B3956,'Lista de Prestatarios'!$A$2:$B$500,2,FALSE))),"")</f>
        <v/>
      </c>
      <c r="P3956" s="58" t="str">
        <f>IF(B3956&lt;&gt;"",IF(OR(D3956&gt;0,G3956&gt;0),COUNTIF($B$2:B3956,B3956),COUNTIFS($B$2:B3956,B3956,$E$2:E3956,"&gt;0")),"")</f>
        <v/>
      </c>
    </row>
    <row r="3957" spans="1:16" x14ac:dyDescent="0.35">
      <c r="A3957" s="51" t="str">
        <f t="shared" si="183"/>
        <v/>
      </c>
      <c r="B3957" s="99"/>
      <c r="C3957" s="4"/>
      <c r="D3957" s="14"/>
      <c r="E3957" s="14"/>
      <c r="F3957" s="14"/>
      <c r="G3957" s="82"/>
      <c r="H3957" s="107" t="str">
        <f>IF(B3957&lt;&gt;"",IF(OR(O3957=0,O3957=999),"",SUMIFS($E$2:E3957,$A$2:A3957,A3957)-SUMIFS($F$2:F3957,$A$2:A3957,A3957)),"")</f>
        <v/>
      </c>
      <c r="I3957" s="109" t="str">
        <f t="shared" si="185"/>
        <v/>
      </c>
      <c r="J3957" s="113"/>
      <c r="K3957" s="90"/>
      <c r="L3957" s="73"/>
      <c r="M3957" s="69" t="str">
        <f>IF(C3957&lt;&gt;"",DailyLog!$S$3,"")</f>
        <v/>
      </c>
      <c r="N3957" s="56" t="str">
        <f t="shared" si="184"/>
        <v/>
      </c>
      <c r="O3957" s="53" t="str">
        <f>IF($B3957&lt;&gt;"",IF(ISNUMBER(_xlfn.XMATCH($B3957,Language!$A$6:$E$6)),0,IF(ISNUMBER(_xlfn.XMATCH($B3957,Language!$A$29:$E$29)),'Lista de Prestatarios'!$B$3,VLOOKUP(B3957,'Lista de Prestatarios'!$A$2:$B$500,2,FALSE))),"")</f>
        <v/>
      </c>
      <c r="P3957" s="58" t="str">
        <f>IF(B3957&lt;&gt;"",IF(OR(D3957&gt;0,G3957&gt;0),COUNTIF($B$2:B3957,B3957),COUNTIFS($B$2:B3957,B3957,$E$2:E3957,"&gt;0")),"")</f>
        <v/>
      </c>
    </row>
    <row r="3958" spans="1:16" x14ac:dyDescent="0.35">
      <c r="A3958" s="51" t="str">
        <f t="shared" si="183"/>
        <v/>
      </c>
      <c r="B3958" s="99"/>
      <c r="C3958" s="4"/>
      <c r="D3958" s="14"/>
      <c r="E3958" s="14"/>
      <c r="F3958" s="14"/>
      <c r="G3958" s="82"/>
      <c r="H3958" s="107" t="str">
        <f>IF(B3958&lt;&gt;"",IF(OR(O3958=0,O3958=999),"",SUMIFS($E$2:E3958,$A$2:A3958,A3958)-SUMIFS($F$2:F3958,$A$2:A3958,A3958)),"")</f>
        <v/>
      </c>
      <c r="I3958" s="109" t="str">
        <f t="shared" si="185"/>
        <v/>
      </c>
      <c r="J3958" s="113"/>
      <c r="K3958" s="90"/>
      <c r="L3958" s="73"/>
      <c r="M3958" s="69" t="str">
        <f>IF(C3958&lt;&gt;"",DailyLog!$S$3,"")</f>
        <v/>
      </c>
      <c r="N3958" s="56" t="str">
        <f t="shared" si="184"/>
        <v/>
      </c>
      <c r="O3958" s="53" t="str">
        <f>IF($B3958&lt;&gt;"",IF(ISNUMBER(_xlfn.XMATCH($B3958,Language!$A$6:$E$6)),0,IF(ISNUMBER(_xlfn.XMATCH($B3958,Language!$A$29:$E$29)),'Lista de Prestatarios'!$B$3,VLOOKUP(B3958,'Lista de Prestatarios'!$A$2:$B$500,2,FALSE))),"")</f>
        <v/>
      </c>
      <c r="P3958" s="58" t="str">
        <f>IF(B3958&lt;&gt;"",IF(OR(D3958&gt;0,G3958&gt;0),COUNTIF($B$2:B3958,B3958),COUNTIFS($B$2:B3958,B3958,$E$2:E3958,"&gt;0")),"")</f>
        <v/>
      </c>
    </row>
    <row r="3959" spans="1:16" x14ac:dyDescent="0.35">
      <c r="A3959" s="51" t="str">
        <f t="shared" si="183"/>
        <v/>
      </c>
      <c r="B3959" s="99"/>
      <c r="C3959" s="4"/>
      <c r="D3959" s="14"/>
      <c r="E3959" s="14"/>
      <c r="F3959" s="14"/>
      <c r="G3959" s="82"/>
      <c r="H3959" s="107" t="str">
        <f>IF(B3959&lt;&gt;"",IF(OR(O3959=0,O3959=999),"",SUMIFS($E$2:E3959,$A$2:A3959,A3959)-SUMIFS($F$2:F3959,$A$2:A3959,A3959)),"")</f>
        <v/>
      </c>
      <c r="I3959" s="109" t="str">
        <f t="shared" si="185"/>
        <v/>
      </c>
      <c r="J3959" s="113"/>
      <c r="K3959" s="90"/>
      <c r="L3959" s="73"/>
      <c r="M3959" s="69" t="str">
        <f>IF(C3959&lt;&gt;"",DailyLog!$S$3,"")</f>
        <v/>
      </c>
      <c r="N3959" s="56" t="str">
        <f t="shared" si="184"/>
        <v/>
      </c>
      <c r="O3959" s="53" t="str">
        <f>IF($B3959&lt;&gt;"",IF(ISNUMBER(_xlfn.XMATCH($B3959,Language!$A$6:$E$6)),0,IF(ISNUMBER(_xlfn.XMATCH($B3959,Language!$A$29:$E$29)),'Lista de Prestatarios'!$B$3,VLOOKUP(B3959,'Lista de Prestatarios'!$A$2:$B$500,2,FALSE))),"")</f>
        <v/>
      </c>
      <c r="P3959" s="58" t="str">
        <f>IF(B3959&lt;&gt;"",IF(OR(D3959&gt;0,G3959&gt;0),COUNTIF($B$2:B3959,B3959),COUNTIFS($B$2:B3959,B3959,$E$2:E3959,"&gt;0")),"")</f>
        <v/>
      </c>
    </row>
    <row r="3960" spans="1:16" x14ac:dyDescent="0.35">
      <c r="A3960" s="51" t="str">
        <f t="shared" si="183"/>
        <v/>
      </c>
      <c r="B3960" s="99"/>
      <c r="C3960" s="4"/>
      <c r="D3960" s="14"/>
      <c r="E3960" s="14"/>
      <c r="F3960" s="14"/>
      <c r="G3960" s="82"/>
      <c r="H3960" s="107" t="str">
        <f>IF(B3960&lt;&gt;"",IF(OR(O3960=0,O3960=999),"",SUMIFS($E$2:E3960,$A$2:A3960,A3960)-SUMIFS($F$2:F3960,$A$2:A3960,A3960)),"")</f>
        <v/>
      </c>
      <c r="I3960" s="109" t="str">
        <f t="shared" si="185"/>
        <v/>
      </c>
      <c r="J3960" s="113"/>
      <c r="K3960" s="90"/>
      <c r="L3960" s="73"/>
      <c r="M3960" s="69" t="str">
        <f>IF(C3960&lt;&gt;"",DailyLog!$S$3,"")</f>
        <v/>
      </c>
      <c r="N3960" s="56" t="str">
        <f t="shared" si="184"/>
        <v/>
      </c>
      <c r="O3960" s="53" t="str">
        <f>IF($B3960&lt;&gt;"",IF(ISNUMBER(_xlfn.XMATCH($B3960,Language!$A$6:$E$6)),0,IF(ISNUMBER(_xlfn.XMATCH($B3960,Language!$A$29:$E$29)),'Lista de Prestatarios'!$B$3,VLOOKUP(B3960,'Lista de Prestatarios'!$A$2:$B$500,2,FALSE))),"")</f>
        <v/>
      </c>
      <c r="P3960" s="58" t="str">
        <f>IF(B3960&lt;&gt;"",IF(OR(D3960&gt;0,G3960&gt;0),COUNTIF($B$2:B3960,B3960),COUNTIFS($B$2:B3960,B3960,$E$2:E3960,"&gt;0")),"")</f>
        <v/>
      </c>
    </row>
    <row r="3961" spans="1:16" x14ac:dyDescent="0.35">
      <c r="A3961" s="51" t="str">
        <f t="shared" si="183"/>
        <v/>
      </c>
      <c r="B3961" s="99"/>
      <c r="C3961" s="4"/>
      <c r="D3961" s="14"/>
      <c r="E3961" s="14"/>
      <c r="F3961" s="14"/>
      <c r="G3961" s="82"/>
      <c r="H3961" s="107" t="str">
        <f>IF(B3961&lt;&gt;"",IF(OR(O3961=0,O3961=999),"",SUMIFS($E$2:E3961,$A$2:A3961,A3961)-SUMIFS($F$2:F3961,$A$2:A3961,A3961)),"")</f>
        <v/>
      </c>
      <c r="I3961" s="109" t="str">
        <f t="shared" si="185"/>
        <v/>
      </c>
      <c r="J3961" s="113"/>
      <c r="K3961" s="90"/>
      <c r="L3961" s="73"/>
      <c r="M3961" s="69" t="str">
        <f>IF(C3961&lt;&gt;"",DailyLog!$S$3,"")</f>
        <v/>
      </c>
      <c r="N3961" s="56" t="str">
        <f t="shared" si="184"/>
        <v/>
      </c>
      <c r="O3961" s="53" t="str">
        <f>IF($B3961&lt;&gt;"",IF(ISNUMBER(_xlfn.XMATCH($B3961,Language!$A$6:$E$6)),0,IF(ISNUMBER(_xlfn.XMATCH($B3961,Language!$A$29:$E$29)),'Lista de Prestatarios'!$B$3,VLOOKUP(B3961,'Lista de Prestatarios'!$A$2:$B$500,2,FALSE))),"")</f>
        <v/>
      </c>
      <c r="P3961" s="58" t="str">
        <f>IF(B3961&lt;&gt;"",IF(OR(D3961&gt;0,G3961&gt;0),COUNTIF($B$2:B3961,B3961),COUNTIFS($B$2:B3961,B3961,$E$2:E3961,"&gt;0")),"")</f>
        <v/>
      </c>
    </row>
    <row r="3962" spans="1:16" x14ac:dyDescent="0.35">
      <c r="A3962" s="51" t="str">
        <f t="shared" si="183"/>
        <v/>
      </c>
      <c r="B3962" s="99"/>
      <c r="C3962" s="4"/>
      <c r="D3962" s="14"/>
      <c r="E3962" s="14"/>
      <c r="F3962" s="14"/>
      <c r="G3962" s="82"/>
      <c r="H3962" s="107" t="str">
        <f>IF(B3962&lt;&gt;"",IF(OR(O3962=0,O3962=999),"",SUMIFS($E$2:E3962,$A$2:A3962,A3962)-SUMIFS($F$2:F3962,$A$2:A3962,A3962)),"")</f>
        <v/>
      </c>
      <c r="I3962" s="109" t="str">
        <f t="shared" si="185"/>
        <v/>
      </c>
      <c r="J3962" s="113"/>
      <c r="K3962" s="90"/>
      <c r="L3962" s="73"/>
      <c r="M3962" s="69" t="str">
        <f>IF(C3962&lt;&gt;"",DailyLog!$S$3,"")</f>
        <v/>
      </c>
      <c r="N3962" s="56" t="str">
        <f t="shared" si="184"/>
        <v/>
      </c>
      <c r="O3962" s="53" t="str">
        <f>IF($B3962&lt;&gt;"",IF(ISNUMBER(_xlfn.XMATCH($B3962,Language!$A$6:$E$6)),0,IF(ISNUMBER(_xlfn.XMATCH($B3962,Language!$A$29:$E$29)),'Lista de Prestatarios'!$B$3,VLOOKUP(B3962,'Lista de Prestatarios'!$A$2:$B$500,2,FALSE))),"")</f>
        <v/>
      </c>
      <c r="P3962" s="58" t="str">
        <f>IF(B3962&lt;&gt;"",IF(OR(D3962&gt;0,G3962&gt;0),COUNTIF($B$2:B3962,B3962),COUNTIFS($B$2:B3962,B3962,$E$2:E3962,"&gt;0")),"")</f>
        <v/>
      </c>
    </row>
    <row r="3963" spans="1:16" x14ac:dyDescent="0.35">
      <c r="A3963" s="51" t="str">
        <f t="shared" si="183"/>
        <v/>
      </c>
      <c r="B3963" s="99"/>
      <c r="C3963" s="4"/>
      <c r="D3963" s="14"/>
      <c r="E3963" s="14"/>
      <c r="F3963" s="14"/>
      <c r="G3963" s="82"/>
      <c r="H3963" s="107" t="str">
        <f>IF(B3963&lt;&gt;"",IF(OR(O3963=0,O3963=999),"",SUMIFS($E$2:E3963,$A$2:A3963,A3963)-SUMIFS($F$2:F3963,$A$2:A3963,A3963)),"")</f>
        <v/>
      </c>
      <c r="I3963" s="109" t="str">
        <f t="shared" si="185"/>
        <v/>
      </c>
      <c r="J3963" s="113"/>
      <c r="K3963" s="90"/>
      <c r="L3963" s="73"/>
      <c r="M3963" s="69" t="str">
        <f>IF(C3963&lt;&gt;"",DailyLog!$S$3,"")</f>
        <v/>
      </c>
      <c r="N3963" s="56" t="str">
        <f t="shared" si="184"/>
        <v/>
      </c>
      <c r="O3963" s="53" t="str">
        <f>IF($B3963&lt;&gt;"",IF(ISNUMBER(_xlfn.XMATCH($B3963,Language!$A$6:$E$6)),0,IF(ISNUMBER(_xlfn.XMATCH($B3963,Language!$A$29:$E$29)),'Lista de Prestatarios'!$B$3,VLOOKUP(B3963,'Lista de Prestatarios'!$A$2:$B$500,2,FALSE))),"")</f>
        <v/>
      </c>
      <c r="P3963" s="58" t="str">
        <f>IF(B3963&lt;&gt;"",IF(OR(D3963&gt;0,G3963&gt;0),COUNTIF($B$2:B3963,B3963),COUNTIFS($B$2:B3963,B3963,$E$2:E3963,"&gt;0")),"")</f>
        <v/>
      </c>
    </row>
    <row r="3964" spans="1:16" x14ac:dyDescent="0.35">
      <c r="A3964" s="51" t="str">
        <f t="shared" si="183"/>
        <v/>
      </c>
      <c r="B3964" s="99"/>
      <c r="C3964" s="4"/>
      <c r="D3964" s="14"/>
      <c r="E3964" s="14"/>
      <c r="F3964" s="14"/>
      <c r="G3964" s="82"/>
      <c r="H3964" s="107" t="str">
        <f>IF(B3964&lt;&gt;"",IF(OR(O3964=0,O3964=999),"",SUMIFS($E$2:E3964,$A$2:A3964,A3964)-SUMIFS($F$2:F3964,$A$2:A3964,A3964)),"")</f>
        <v/>
      </c>
      <c r="I3964" s="109" t="str">
        <f t="shared" si="185"/>
        <v/>
      </c>
      <c r="J3964" s="113"/>
      <c r="K3964" s="90"/>
      <c r="L3964" s="73"/>
      <c r="M3964" s="69" t="str">
        <f>IF(C3964&lt;&gt;"",DailyLog!$S$3,"")</f>
        <v/>
      </c>
      <c r="N3964" s="56" t="str">
        <f t="shared" si="184"/>
        <v/>
      </c>
      <c r="O3964" s="53" t="str">
        <f>IF($B3964&lt;&gt;"",IF(ISNUMBER(_xlfn.XMATCH($B3964,Language!$A$6:$E$6)),0,IF(ISNUMBER(_xlfn.XMATCH($B3964,Language!$A$29:$E$29)),'Lista de Prestatarios'!$B$3,VLOOKUP(B3964,'Lista de Prestatarios'!$A$2:$B$500,2,FALSE))),"")</f>
        <v/>
      </c>
      <c r="P3964" s="58" t="str">
        <f>IF(B3964&lt;&gt;"",IF(OR(D3964&gt;0,G3964&gt;0),COUNTIF($B$2:B3964,B3964),COUNTIFS($B$2:B3964,B3964,$E$2:E3964,"&gt;0")),"")</f>
        <v/>
      </c>
    </row>
    <row r="3965" spans="1:16" x14ac:dyDescent="0.35">
      <c r="A3965" s="51" t="str">
        <f t="shared" si="183"/>
        <v/>
      </c>
      <c r="B3965" s="99"/>
      <c r="C3965" s="4"/>
      <c r="D3965" s="14"/>
      <c r="E3965" s="14"/>
      <c r="F3965" s="14"/>
      <c r="G3965" s="82"/>
      <c r="H3965" s="107" t="str">
        <f>IF(B3965&lt;&gt;"",IF(OR(O3965=0,O3965=999),"",SUMIFS($E$2:E3965,$A$2:A3965,A3965)-SUMIFS($F$2:F3965,$A$2:A3965,A3965)),"")</f>
        <v/>
      </c>
      <c r="I3965" s="109" t="str">
        <f t="shared" si="185"/>
        <v/>
      </c>
      <c r="J3965" s="113"/>
      <c r="K3965" s="90"/>
      <c r="L3965" s="73"/>
      <c r="M3965" s="69" t="str">
        <f>IF(C3965&lt;&gt;"",DailyLog!$S$3,"")</f>
        <v/>
      </c>
      <c r="N3965" s="56" t="str">
        <f t="shared" si="184"/>
        <v/>
      </c>
      <c r="O3965" s="53" t="str">
        <f>IF($B3965&lt;&gt;"",IF(ISNUMBER(_xlfn.XMATCH($B3965,Language!$A$6:$E$6)),0,IF(ISNUMBER(_xlfn.XMATCH($B3965,Language!$A$29:$E$29)),'Lista de Prestatarios'!$B$3,VLOOKUP(B3965,'Lista de Prestatarios'!$A$2:$B$500,2,FALSE))),"")</f>
        <v/>
      </c>
      <c r="P3965" s="58" t="str">
        <f>IF(B3965&lt;&gt;"",IF(OR(D3965&gt;0,G3965&gt;0),COUNTIF($B$2:B3965,B3965),COUNTIFS($B$2:B3965,B3965,$E$2:E3965,"&gt;0")),"")</f>
        <v/>
      </c>
    </row>
    <row r="3966" spans="1:16" x14ac:dyDescent="0.35">
      <c r="A3966" s="51" t="str">
        <f t="shared" si="183"/>
        <v/>
      </c>
      <c r="B3966" s="99"/>
      <c r="C3966" s="4"/>
      <c r="D3966" s="14"/>
      <c r="E3966" s="14"/>
      <c r="F3966" s="14"/>
      <c r="G3966" s="82"/>
      <c r="H3966" s="107" t="str">
        <f>IF(B3966&lt;&gt;"",IF(OR(O3966=0,O3966=999),"",SUMIFS($E$2:E3966,$A$2:A3966,A3966)-SUMIFS($F$2:F3966,$A$2:A3966,A3966)),"")</f>
        <v/>
      </c>
      <c r="I3966" s="109" t="str">
        <f t="shared" si="185"/>
        <v/>
      </c>
      <c r="J3966" s="113"/>
      <c r="K3966" s="90"/>
      <c r="L3966" s="73"/>
      <c r="M3966" s="69" t="str">
        <f>IF(C3966&lt;&gt;"",DailyLog!$S$3,"")</f>
        <v/>
      </c>
      <c r="N3966" s="56" t="str">
        <f t="shared" si="184"/>
        <v/>
      </c>
      <c r="O3966" s="53" t="str">
        <f>IF($B3966&lt;&gt;"",IF(ISNUMBER(_xlfn.XMATCH($B3966,Language!$A$6:$E$6)),0,IF(ISNUMBER(_xlfn.XMATCH($B3966,Language!$A$29:$E$29)),'Lista de Prestatarios'!$B$3,VLOOKUP(B3966,'Lista de Prestatarios'!$A$2:$B$500,2,FALSE))),"")</f>
        <v/>
      </c>
      <c r="P3966" s="58" t="str">
        <f>IF(B3966&lt;&gt;"",IF(OR(D3966&gt;0,G3966&gt;0),COUNTIF($B$2:B3966,B3966),COUNTIFS($B$2:B3966,B3966,$E$2:E3966,"&gt;0")),"")</f>
        <v/>
      </c>
    </row>
    <row r="3967" spans="1:16" x14ac:dyDescent="0.35">
      <c r="A3967" s="51" t="str">
        <f t="shared" si="183"/>
        <v/>
      </c>
      <c r="B3967" s="99"/>
      <c r="C3967" s="4"/>
      <c r="D3967" s="14"/>
      <c r="E3967" s="14"/>
      <c r="F3967" s="14"/>
      <c r="G3967" s="82"/>
      <c r="H3967" s="107" t="str">
        <f>IF(B3967&lt;&gt;"",IF(OR(O3967=0,O3967=999),"",SUMIFS($E$2:E3967,$A$2:A3967,A3967)-SUMIFS($F$2:F3967,$A$2:A3967,A3967)),"")</f>
        <v/>
      </c>
      <c r="I3967" s="109" t="str">
        <f t="shared" si="185"/>
        <v/>
      </c>
      <c r="J3967" s="113"/>
      <c r="K3967" s="90"/>
      <c r="L3967" s="73"/>
      <c r="M3967" s="69" t="str">
        <f>IF(C3967&lt;&gt;"",DailyLog!$S$3,"")</f>
        <v/>
      </c>
      <c r="N3967" s="56" t="str">
        <f t="shared" si="184"/>
        <v/>
      </c>
      <c r="O3967" s="53" t="str">
        <f>IF($B3967&lt;&gt;"",IF(ISNUMBER(_xlfn.XMATCH($B3967,Language!$A$6:$E$6)),0,IF(ISNUMBER(_xlfn.XMATCH($B3967,Language!$A$29:$E$29)),'Lista de Prestatarios'!$B$3,VLOOKUP(B3967,'Lista de Prestatarios'!$A$2:$B$500,2,FALSE))),"")</f>
        <v/>
      </c>
      <c r="P3967" s="58" t="str">
        <f>IF(B3967&lt;&gt;"",IF(OR(D3967&gt;0,G3967&gt;0),COUNTIF($B$2:B3967,B3967),COUNTIFS($B$2:B3967,B3967,$E$2:E3967,"&gt;0")),"")</f>
        <v/>
      </c>
    </row>
    <row r="3968" spans="1:16" x14ac:dyDescent="0.35">
      <c r="A3968" s="51" t="str">
        <f t="shared" si="183"/>
        <v/>
      </c>
      <c r="B3968" s="99"/>
      <c r="C3968" s="4"/>
      <c r="D3968" s="14"/>
      <c r="E3968" s="14"/>
      <c r="F3968" s="14"/>
      <c r="G3968" s="82"/>
      <c r="H3968" s="107" t="str">
        <f>IF(B3968&lt;&gt;"",IF(OR(O3968=0,O3968=999),"",SUMIFS($E$2:E3968,$A$2:A3968,A3968)-SUMIFS($F$2:F3968,$A$2:A3968,A3968)),"")</f>
        <v/>
      </c>
      <c r="I3968" s="109" t="str">
        <f t="shared" si="185"/>
        <v/>
      </c>
      <c r="J3968" s="113"/>
      <c r="K3968" s="90"/>
      <c r="L3968" s="73"/>
      <c r="M3968" s="69" t="str">
        <f>IF(C3968&lt;&gt;"",DailyLog!$S$3,"")</f>
        <v/>
      </c>
      <c r="N3968" s="56" t="str">
        <f t="shared" si="184"/>
        <v/>
      </c>
      <c r="O3968" s="53" t="str">
        <f>IF($B3968&lt;&gt;"",IF(ISNUMBER(_xlfn.XMATCH($B3968,Language!$A$6:$E$6)),0,IF(ISNUMBER(_xlfn.XMATCH($B3968,Language!$A$29:$E$29)),'Lista de Prestatarios'!$B$3,VLOOKUP(B3968,'Lista de Prestatarios'!$A$2:$B$500,2,FALSE))),"")</f>
        <v/>
      </c>
      <c r="P3968" s="58" t="str">
        <f>IF(B3968&lt;&gt;"",IF(OR(D3968&gt;0,G3968&gt;0),COUNTIF($B$2:B3968,B3968),COUNTIFS($B$2:B3968,B3968,$E$2:E3968,"&gt;0")),"")</f>
        <v/>
      </c>
    </row>
    <row r="3969" spans="1:16" x14ac:dyDescent="0.35">
      <c r="A3969" s="51" t="str">
        <f t="shared" si="183"/>
        <v/>
      </c>
      <c r="B3969" s="99"/>
      <c r="C3969" s="4"/>
      <c r="D3969" s="14"/>
      <c r="E3969" s="14"/>
      <c r="F3969" s="14"/>
      <c r="G3969" s="82"/>
      <c r="H3969" s="107" t="str">
        <f>IF(B3969&lt;&gt;"",IF(OR(O3969=0,O3969=999),"",SUMIFS($E$2:E3969,$A$2:A3969,A3969)-SUMIFS($F$2:F3969,$A$2:A3969,A3969)),"")</f>
        <v/>
      </c>
      <c r="I3969" s="109" t="str">
        <f t="shared" si="185"/>
        <v/>
      </c>
      <c r="J3969" s="113"/>
      <c r="K3969" s="90"/>
      <c r="L3969" s="73"/>
      <c r="M3969" s="69" t="str">
        <f>IF(C3969&lt;&gt;"",DailyLog!$S$3,"")</f>
        <v/>
      </c>
      <c r="N3969" s="56" t="str">
        <f t="shared" si="184"/>
        <v/>
      </c>
      <c r="O3969" s="53" t="str">
        <f>IF($B3969&lt;&gt;"",IF(ISNUMBER(_xlfn.XMATCH($B3969,Language!$A$6:$E$6)),0,IF(ISNUMBER(_xlfn.XMATCH($B3969,Language!$A$29:$E$29)),'Lista de Prestatarios'!$B$3,VLOOKUP(B3969,'Lista de Prestatarios'!$A$2:$B$500,2,FALSE))),"")</f>
        <v/>
      </c>
      <c r="P3969" s="58" t="str">
        <f>IF(B3969&lt;&gt;"",IF(OR(D3969&gt;0,G3969&gt;0),COUNTIF($B$2:B3969,B3969),COUNTIFS($B$2:B3969,B3969,$E$2:E3969,"&gt;0")),"")</f>
        <v/>
      </c>
    </row>
    <row r="3970" spans="1:16" x14ac:dyDescent="0.35">
      <c r="A3970" s="51" t="str">
        <f t="shared" ref="A3970:A4033" si="186">IF(B3970&lt;&gt;"",O3970&amp;"."&amp;P3970,"")</f>
        <v/>
      </c>
      <c r="B3970" s="99"/>
      <c r="C3970" s="4"/>
      <c r="D3970" s="14"/>
      <c r="E3970" s="14"/>
      <c r="F3970" s="14"/>
      <c r="G3970" s="82"/>
      <c r="H3970" s="107" t="str">
        <f>IF(B3970&lt;&gt;"",IF(OR(O3970=0,O3970=999),"",SUMIFS($E$2:E3970,$A$2:A3970,A3970)-SUMIFS($F$2:F3970,$A$2:A3970,A3970)),"")</f>
        <v/>
      </c>
      <c r="I3970" s="109" t="str">
        <f t="shared" si="185"/>
        <v/>
      </c>
      <c r="J3970" s="113"/>
      <c r="K3970" s="90"/>
      <c r="L3970" s="73"/>
      <c r="M3970" s="69" t="str">
        <f>IF(C3970&lt;&gt;"",DailyLog!$S$3,"")</f>
        <v/>
      </c>
      <c r="N3970" s="56" t="str">
        <f t="shared" ref="N3970:N4033" si="187">IF(B3970&lt;&gt;"",COUNT(D3970:G3970),"")</f>
        <v/>
      </c>
      <c r="O3970" s="53" t="str">
        <f>IF($B3970&lt;&gt;"",IF(ISNUMBER(_xlfn.XMATCH($B3970,Language!$A$6:$E$6)),0,IF(ISNUMBER(_xlfn.XMATCH($B3970,Language!$A$29:$E$29)),'Lista de Prestatarios'!$B$3,VLOOKUP(B3970,'Lista de Prestatarios'!$A$2:$B$500,2,FALSE))),"")</f>
        <v/>
      </c>
      <c r="P3970" s="58" t="str">
        <f>IF(B3970&lt;&gt;"",IF(OR(D3970&gt;0,G3970&gt;0),COUNTIF($B$2:B3970,B3970),COUNTIFS($B$2:B3970,B3970,$E$2:E3970,"&gt;0")),"")</f>
        <v/>
      </c>
    </row>
    <row r="3971" spans="1:16" x14ac:dyDescent="0.35">
      <c r="A3971" s="51" t="str">
        <f t="shared" si="186"/>
        <v/>
      </c>
      <c r="B3971" s="99"/>
      <c r="C3971" s="4"/>
      <c r="D3971" s="14"/>
      <c r="E3971" s="14"/>
      <c r="F3971" s="14"/>
      <c r="G3971" s="82"/>
      <c r="H3971" s="107" t="str">
        <f>IF(B3971&lt;&gt;"",IF(OR(O3971=0,O3971=999),"",SUMIFS($E$2:E3971,$A$2:A3971,A3971)-SUMIFS($F$2:F3971,$A$2:A3971,A3971)),"")</f>
        <v/>
      </c>
      <c r="I3971" s="109" t="str">
        <f t="shared" si="185"/>
        <v/>
      </c>
      <c r="J3971" s="113"/>
      <c r="K3971" s="90"/>
      <c r="L3971" s="73"/>
      <c r="M3971" s="69" t="str">
        <f>IF(C3971&lt;&gt;"",DailyLog!$S$3,"")</f>
        <v/>
      </c>
      <c r="N3971" s="56" t="str">
        <f t="shared" si="187"/>
        <v/>
      </c>
      <c r="O3971" s="53" t="str">
        <f>IF($B3971&lt;&gt;"",IF(ISNUMBER(_xlfn.XMATCH($B3971,Language!$A$6:$E$6)),0,IF(ISNUMBER(_xlfn.XMATCH($B3971,Language!$A$29:$E$29)),'Lista de Prestatarios'!$B$3,VLOOKUP(B3971,'Lista de Prestatarios'!$A$2:$B$500,2,FALSE))),"")</f>
        <v/>
      </c>
      <c r="P3971" s="58" t="str">
        <f>IF(B3971&lt;&gt;"",IF(OR(D3971&gt;0,G3971&gt;0),COUNTIF($B$2:B3971,B3971),COUNTIFS($B$2:B3971,B3971,$E$2:E3971,"&gt;0")),"")</f>
        <v/>
      </c>
    </row>
    <row r="3972" spans="1:16" x14ac:dyDescent="0.35">
      <c r="A3972" s="51" t="str">
        <f t="shared" si="186"/>
        <v/>
      </c>
      <c r="B3972" s="99"/>
      <c r="C3972" s="4"/>
      <c r="D3972" s="14"/>
      <c r="E3972" s="14"/>
      <c r="F3972" s="14"/>
      <c r="G3972" s="82"/>
      <c r="H3972" s="107" t="str">
        <f>IF(B3972&lt;&gt;"",IF(OR(O3972=0,O3972=999),"",SUMIFS($E$2:E3972,$A$2:A3972,A3972)-SUMIFS($F$2:F3972,$A$2:A3972,A3972)),"")</f>
        <v/>
      </c>
      <c r="I3972" s="109" t="str">
        <f t="shared" ref="I3972:I4035" si="188">IF(B3972&lt;&gt;"",I3971+D3972-E3972+F3972-G3972,"")</f>
        <v/>
      </c>
      <c r="J3972" s="113"/>
      <c r="K3972" s="90"/>
      <c r="L3972" s="73"/>
      <c r="M3972" s="69" t="str">
        <f>IF(C3972&lt;&gt;"",DailyLog!$S$3,"")</f>
        <v/>
      </c>
      <c r="N3972" s="56" t="str">
        <f t="shared" si="187"/>
        <v/>
      </c>
      <c r="O3972" s="53" t="str">
        <f>IF($B3972&lt;&gt;"",IF(ISNUMBER(_xlfn.XMATCH($B3972,Language!$A$6:$E$6)),0,IF(ISNUMBER(_xlfn.XMATCH($B3972,Language!$A$29:$E$29)),'Lista de Prestatarios'!$B$3,VLOOKUP(B3972,'Lista de Prestatarios'!$A$2:$B$500,2,FALSE))),"")</f>
        <v/>
      </c>
      <c r="P3972" s="58" t="str">
        <f>IF(B3972&lt;&gt;"",IF(OR(D3972&gt;0,G3972&gt;0),COUNTIF($B$2:B3972,B3972),COUNTIFS($B$2:B3972,B3972,$E$2:E3972,"&gt;0")),"")</f>
        <v/>
      </c>
    </row>
    <row r="3973" spans="1:16" x14ac:dyDescent="0.35">
      <c r="A3973" s="51" t="str">
        <f t="shared" si="186"/>
        <v/>
      </c>
      <c r="B3973" s="99"/>
      <c r="C3973" s="4"/>
      <c r="D3973" s="14"/>
      <c r="E3973" s="14"/>
      <c r="F3973" s="14"/>
      <c r="G3973" s="82"/>
      <c r="H3973" s="107" t="str">
        <f>IF(B3973&lt;&gt;"",IF(OR(O3973=0,O3973=999),"",SUMIFS($E$2:E3973,$A$2:A3973,A3973)-SUMIFS($F$2:F3973,$A$2:A3973,A3973)),"")</f>
        <v/>
      </c>
      <c r="I3973" s="109" t="str">
        <f t="shared" si="188"/>
        <v/>
      </c>
      <c r="J3973" s="113"/>
      <c r="K3973" s="90"/>
      <c r="L3973" s="73"/>
      <c r="M3973" s="69" t="str">
        <f>IF(C3973&lt;&gt;"",DailyLog!$S$3,"")</f>
        <v/>
      </c>
      <c r="N3973" s="56" t="str">
        <f t="shared" si="187"/>
        <v/>
      </c>
      <c r="O3973" s="53" t="str">
        <f>IF($B3973&lt;&gt;"",IF(ISNUMBER(_xlfn.XMATCH($B3973,Language!$A$6:$E$6)),0,IF(ISNUMBER(_xlfn.XMATCH($B3973,Language!$A$29:$E$29)),'Lista de Prestatarios'!$B$3,VLOOKUP(B3973,'Lista de Prestatarios'!$A$2:$B$500,2,FALSE))),"")</f>
        <v/>
      </c>
      <c r="P3973" s="58" t="str">
        <f>IF(B3973&lt;&gt;"",IF(OR(D3973&gt;0,G3973&gt;0),COUNTIF($B$2:B3973,B3973),COUNTIFS($B$2:B3973,B3973,$E$2:E3973,"&gt;0")),"")</f>
        <v/>
      </c>
    </row>
    <row r="3974" spans="1:16" x14ac:dyDescent="0.35">
      <c r="A3974" s="51" t="str">
        <f t="shared" si="186"/>
        <v/>
      </c>
      <c r="B3974" s="99"/>
      <c r="C3974" s="4"/>
      <c r="D3974" s="14"/>
      <c r="E3974" s="14"/>
      <c r="F3974" s="14"/>
      <c r="G3974" s="82"/>
      <c r="H3974" s="107" t="str">
        <f>IF(B3974&lt;&gt;"",IF(OR(O3974=0,O3974=999),"",SUMIFS($E$2:E3974,$A$2:A3974,A3974)-SUMIFS($F$2:F3974,$A$2:A3974,A3974)),"")</f>
        <v/>
      </c>
      <c r="I3974" s="109" t="str">
        <f t="shared" si="188"/>
        <v/>
      </c>
      <c r="J3974" s="113"/>
      <c r="K3974" s="90"/>
      <c r="L3974" s="73"/>
      <c r="M3974" s="69" t="str">
        <f>IF(C3974&lt;&gt;"",DailyLog!$S$3,"")</f>
        <v/>
      </c>
      <c r="N3974" s="56" t="str">
        <f t="shared" si="187"/>
        <v/>
      </c>
      <c r="O3974" s="53" t="str">
        <f>IF($B3974&lt;&gt;"",IF(ISNUMBER(_xlfn.XMATCH($B3974,Language!$A$6:$E$6)),0,IF(ISNUMBER(_xlfn.XMATCH($B3974,Language!$A$29:$E$29)),'Lista de Prestatarios'!$B$3,VLOOKUP(B3974,'Lista de Prestatarios'!$A$2:$B$500,2,FALSE))),"")</f>
        <v/>
      </c>
      <c r="P3974" s="58" t="str">
        <f>IF(B3974&lt;&gt;"",IF(OR(D3974&gt;0,G3974&gt;0),COUNTIF($B$2:B3974,B3974),COUNTIFS($B$2:B3974,B3974,$E$2:E3974,"&gt;0")),"")</f>
        <v/>
      </c>
    </row>
    <row r="3975" spans="1:16" x14ac:dyDescent="0.35">
      <c r="A3975" s="51" t="str">
        <f t="shared" si="186"/>
        <v/>
      </c>
      <c r="B3975" s="99"/>
      <c r="C3975" s="4"/>
      <c r="D3975" s="14"/>
      <c r="E3975" s="14"/>
      <c r="F3975" s="14"/>
      <c r="G3975" s="82"/>
      <c r="H3975" s="107" t="str">
        <f>IF(B3975&lt;&gt;"",IF(OR(O3975=0,O3975=999),"",SUMIFS($E$2:E3975,$A$2:A3975,A3975)-SUMIFS($F$2:F3975,$A$2:A3975,A3975)),"")</f>
        <v/>
      </c>
      <c r="I3975" s="109" t="str">
        <f t="shared" si="188"/>
        <v/>
      </c>
      <c r="J3975" s="113"/>
      <c r="K3975" s="90"/>
      <c r="L3975" s="73"/>
      <c r="M3975" s="69" t="str">
        <f>IF(C3975&lt;&gt;"",DailyLog!$S$3,"")</f>
        <v/>
      </c>
      <c r="N3975" s="56" t="str">
        <f t="shared" si="187"/>
        <v/>
      </c>
      <c r="O3975" s="53" t="str">
        <f>IF($B3975&lt;&gt;"",IF(ISNUMBER(_xlfn.XMATCH($B3975,Language!$A$6:$E$6)),0,IF(ISNUMBER(_xlfn.XMATCH($B3975,Language!$A$29:$E$29)),'Lista de Prestatarios'!$B$3,VLOOKUP(B3975,'Lista de Prestatarios'!$A$2:$B$500,2,FALSE))),"")</f>
        <v/>
      </c>
      <c r="P3975" s="58" t="str">
        <f>IF(B3975&lt;&gt;"",IF(OR(D3975&gt;0,G3975&gt;0),COUNTIF($B$2:B3975,B3975),COUNTIFS($B$2:B3975,B3975,$E$2:E3975,"&gt;0")),"")</f>
        <v/>
      </c>
    </row>
    <row r="3976" spans="1:16" x14ac:dyDescent="0.35">
      <c r="A3976" s="51" t="str">
        <f t="shared" si="186"/>
        <v/>
      </c>
      <c r="B3976" s="99"/>
      <c r="C3976" s="4"/>
      <c r="D3976" s="14"/>
      <c r="E3976" s="14"/>
      <c r="F3976" s="14"/>
      <c r="G3976" s="82"/>
      <c r="H3976" s="107" t="str">
        <f>IF(B3976&lt;&gt;"",IF(OR(O3976=0,O3976=999),"",SUMIFS($E$2:E3976,$A$2:A3976,A3976)-SUMIFS($F$2:F3976,$A$2:A3976,A3976)),"")</f>
        <v/>
      </c>
      <c r="I3976" s="109" t="str">
        <f t="shared" si="188"/>
        <v/>
      </c>
      <c r="J3976" s="113"/>
      <c r="K3976" s="90"/>
      <c r="L3976" s="73"/>
      <c r="M3976" s="69" t="str">
        <f>IF(C3976&lt;&gt;"",DailyLog!$S$3,"")</f>
        <v/>
      </c>
      <c r="N3976" s="56" t="str">
        <f t="shared" si="187"/>
        <v/>
      </c>
      <c r="O3976" s="53" t="str">
        <f>IF($B3976&lt;&gt;"",IF(ISNUMBER(_xlfn.XMATCH($B3976,Language!$A$6:$E$6)),0,IF(ISNUMBER(_xlfn.XMATCH($B3976,Language!$A$29:$E$29)),'Lista de Prestatarios'!$B$3,VLOOKUP(B3976,'Lista de Prestatarios'!$A$2:$B$500,2,FALSE))),"")</f>
        <v/>
      </c>
      <c r="P3976" s="58" t="str">
        <f>IF(B3976&lt;&gt;"",IF(OR(D3976&gt;0,G3976&gt;0),COUNTIF($B$2:B3976,B3976),COUNTIFS($B$2:B3976,B3976,$E$2:E3976,"&gt;0")),"")</f>
        <v/>
      </c>
    </row>
    <row r="3977" spans="1:16" x14ac:dyDescent="0.35">
      <c r="A3977" s="51" t="str">
        <f t="shared" si="186"/>
        <v/>
      </c>
      <c r="B3977" s="99"/>
      <c r="C3977" s="4"/>
      <c r="D3977" s="14"/>
      <c r="E3977" s="14"/>
      <c r="F3977" s="14"/>
      <c r="G3977" s="82"/>
      <c r="H3977" s="107" t="str">
        <f>IF(B3977&lt;&gt;"",IF(OR(O3977=0,O3977=999),"",SUMIFS($E$2:E3977,$A$2:A3977,A3977)-SUMIFS($F$2:F3977,$A$2:A3977,A3977)),"")</f>
        <v/>
      </c>
      <c r="I3977" s="109" t="str">
        <f t="shared" si="188"/>
        <v/>
      </c>
      <c r="J3977" s="113"/>
      <c r="K3977" s="90"/>
      <c r="L3977" s="73"/>
      <c r="M3977" s="69" t="str">
        <f>IF(C3977&lt;&gt;"",DailyLog!$S$3,"")</f>
        <v/>
      </c>
      <c r="N3977" s="56" t="str">
        <f t="shared" si="187"/>
        <v/>
      </c>
      <c r="O3977" s="53" t="str">
        <f>IF($B3977&lt;&gt;"",IF(ISNUMBER(_xlfn.XMATCH($B3977,Language!$A$6:$E$6)),0,IF(ISNUMBER(_xlfn.XMATCH($B3977,Language!$A$29:$E$29)),'Lista de Prestatarios'!$B$3,VLOOKUP(B3977,'Lista de Prestatarios'!$A$2:$B$500,2,FALSE))),"")</f>
        <v/>
      </c>
      <c r="P3977" s="58" t="str">
        <f>IF(B3977&lt;&gt;"",IF(OR(D3977&gt;0,G3977&gt;0),COUNTIF($B$2:B3977,B3977),COUNTIFS($B$2:B3977,B3977,$E$2:E3977,"&gt;0")),"")</f>
        <v/>
      </c>
    </row>
    <row r="3978" spans="1:16" x14ac:dyDescent="0.35">
      <c r="A3978" s="51" t="str">
        <f t="shared" si="186"/>
        <v/>
      </c>
      <c r="B3978" s="99"/>
      <c r="C3978" s="4"/>
      <c r="D3978" s="14"/>
      <c r="E3978" s="14"/>
      <c r="F3978" s="14"/>
      <c r="G3978" s="82"/>
      <c r="H3978" s="107" t="str">
        <f>IF(B3978&lt;&gt;"",IF(OR(O3978=0,O3978=999),"",SUMIFS($E$2:E3978,$A$2:A3978,A3978)-SUMIFS($F$2:F3978,$A$2:A3978,A3978)),"")</f>
        <v/>
      </c>
      <c r="I3978" s="109" t="str">
        <f t="shared" si="188"/>
        <v/>
      </c>
      <c r="J3978" s="113"/>
      <c r="K3978" s="90"/>
      <c r="L3978" s="73"/>
      <c r="M3978" s="69" t="str">
        <f>IF(C3978&lt;&gt;"",DailyLog!$S$3,"")</f>
        <v/>
      </c>
      <c r="N3978" s="56" t="str">
        <f t="shared" si="187"/>
        <v/>
      </c>
      <c r="O3978" s="53" t="str">
        <f>IF($B3978&lt;&gt;"",IF(ISNUMBER(_xlfn.XMATCH($B3978,Language!$A$6:$E$6)),0,IF(ISNUMBER(_xlfn.XMATCH($B3978,Language!$A$29:$E$29)),'Lista de Prestatarios'!$B$3,VLOOKUP(B3978,'Lista de Prestatarios'!$A$2:$B$500,2,FALSE))),"")</f>
        <v/>
      </c>
      <c r="P3978" s="58" t="str">
        <f>IF(B3978&lt;&gt;"",IF(OR(D3978&gt;0,G3978&gt;0),COUNTIF($B$2:B3978,B3978),COUNTIFS($B$2:B3978,B3978,$E$2:E3978,"&gt;0")),"")</f>
        <v/>
      </c>
    </row>
    <row r="3979" spans="1:16" x14ac:dyDescent="0.35">
      <c r="A3979" s="51" t="str">
        <f t="shared" si="186"/>
        <v/>
      </c>
      <c r="B3979" s="99"/>
      <c r="C3979" s="4"/>
      <c r="D3979" s="14"/>
      <c r="E3979" s="14"/>
      <c r="F3979" s="14"/>
      <c r="G3979" s="82"/>
      <c r="H3979" s="107" t="str">
        <f>IF(B3979&lt;&gt;"",IF(OR(O3979=0,O3979=999),"",SUMIFS($E$2:E3979,$A$2:A3979,A3979)-SUMIFS($F$2:F3979,$A$2:A3979,A3979)),"")</f>
        <v/>
      </c>
      <c r="I3979" s="109" t="str">
        <f t="shared" si="188"/>
        <v/>
      </c>
      <c r="J3979" s="113"/>
      <c r="K3979" s="90"/>
      <c r="L3979" s="73"/>
      <c r="M3979" s="69" t="str">
        <f>IF(C3979&lt;&gt;"",DailyLog!$S$3,"")</f>
        <v/>
      </c>
      <c r="N3979" s="56" t="str">
        <f t="shared" si="187"/>
        <v/>
      </c>
      <c r="O3979" s="53" t="str">
        <f>IF($B3979&lt;&gt;"",IF(ISNUMBER(_xlfn.XMATCH($B3979,Language!$A$6:$E$6)),0,IF(ISNUMBER(_xlfn.XMATCH($B3979,Language!$A$29:$E$29)),'Lista de Prestatarios'!$B$3,VLOOKUP(B3979,'Lista de Prestatarios'!$A$2:$B$500,2,FALSE))),"")</f>
        <v/>
      </c>
      <c r="P3979" s="58" t="str">
        <f>IF(B3979&lt;&gt;"",IF(OR(D3979&gt;0,G3979&gt;0),COUNTIF($B$2:B3979,B3979),COUNTIFS($B$2:B3979,B3979,$E$2:E3979,"&gt;0")),"")</f>
        <v/>
      </c>
    </row>
    <row r="3980" spans="1:16" x14ac:dyDescent="0.35">
      <c r="A3980" s="51" t="str">
        <f t="shared" si="186"/>
        <v/>
      </c>
      <c r="B3980" s="99"/>
      <c r="C3980" s="4"/>
      <c r="D3980" s="14"/>
      <c r="E3980" s="14"/>
      <c r="F3980" s="14"/>
      <c r="G3980" s="82"/>
      <c r="H3980" s="107" t="str">
        <f>IF(B3980&lt;&gt;"",IF(OR(O3980=0,O3980=999),"",SUMIFS($E$2:E3980,$A$2:A3980,A3980)-SUMIFS($F$2:F3980,$A$2:A3980,A3980)),"")</f>
        <v/>
      </c>
      <c r="I3980" s="109" t="str">
        <f t="shared" si="188"/>
        <v/>
      </c>
      <c r="J3980" s="113"/>
      <c r="K3980" s="90"/>
      <c r="L3980" s="73"/>
      <c r="M3980" s="69" t="str">
        <f>IF(C3980&lt;&gt;"",DailyLog!$S$3,"")</f>
        <v/>
      </c>
      <c r="N3980" s="56" t="str">
        <f t="shared" si="187"/>
        <v/>
      </c>
      <c r="O3980" s="53" t="str">
        <f>IF($B3980&lt;&gt;"",IF(ISNUMBER(_xlfn.XMATCH($B3980,Language!$A$6:$E$6)),0,IF(ISNUMBER(_xlfn.XMATCH($B3980,Language!$A$29:$E$29)),'Lista de Prestatarios'!$B$3,VLOOKUP(B3980,'Lista de Prestatarios'!$A$2:$B$500,2,FALSE))),"")</f>
        <v/>
      </c>
      <c r="P3980" s="58" t="str">
        <f>IF(B3980&lt;&gt;"",IF(OR(D3980&gt;0,G3980&gt;0),COUNTIF($B$2:B3980,B3980),COUNTIFS($B$2:B3980,B3980,$E$2:E3980,"&gt;0")),"")</f>
        <v/>
      </c>
    </row>
    <row r="3981" spans="1:16" x14ac:dyDescent="0.35">
      <c r="A3981" s="51" t="str">
        <f t="shared" si="186"/>
        <v/>
      </c>
      <c r="B3981" s="99"/>
      <c r="C3981" s="4"/>
      <c r="D3981" s="14"/>
      <c r="E3981" s="14"/>
      <c r="F3981" s="14"/>
      <c r="G3981" s="82"/>
      <c r="H3981" s="107" t="str">
        <f>IF(B3981&lt;&gt;"",IF(OR(O3981=0,O3981=999),"",SUMIFS($E$2:E3981,$A$2:A3981,A3981)-SUMIFS($F$2:F3981,$A$2:A3981,A3981)),"")</f>
        <v/>
      </c>
      <c r="I3981" s="109" t="str">
        <f t="shared" si="188"/>
        <v/>
      </c>
      <c r="J3981" s="113"/>
      <c r="K3981" s="90"/>
      <c r="L3981" s="73"/>
      <c r="M3981" s="69" t="str">
        <f>IF(C3981&lt;&gt;"",DailyLog!$S$3,"")</f>
        <v/>
      </c>
      <c r="N3981" s="56" t="str">
        <f t="shared" si="187"/>
        <v/>
      </c>
      <c r="O3981" s="53" t="str">
        <f>IF($B3981&lt;&gt;"",IF(ISNUMBER(_xlfn.XMATCH($B3981,Language!$A$6:$E$6)),0,IF(ISNUMBER(_xlfn.XMATCH($B3981,Language!$A$29:$E$29)),'Lista de Prestatarios'!$B$3,VLOOKUP(B3981,'Lista de Prestatarios'!$A$2:$B$500,2,FALSE))),"")</f>
        <v/>
      </c>
      <c r="P3981" s="58" t="str">
        <f>IF(B3981&lt;&gt;"",IF(OR(D3981&gt;0,G3981&gt;0),COUNTIF($B$2:B3981,B3981),COUNTIFS($B$2:B3981,B3981,$E$2:E3981,"&gt;0")),"")</f>
        <v/>
      </c>
    </row>
    <row r="3982" spans="1:16" x14ac:dyDescent="0.35">
      <c r="A3982" s="51" t="str">
        <f t="shared" si="186"/>
        <v/>
      </c>
      <c r="B3982" s="99"/>
      <c r="C3982" s="4"/>
      <c r="D3982" s="14"/>
      <c r="E3982" s="14"/>
      <c r="F3982" s="14"/>
      <c r="G3982" s="82"/>
      <c r="H3982" s="107" t="str">
        <f>IF(B3982&lt;&gt;"",IF(OR(O3982=0,O3982=999),"",SUMIFS($E$2:E3982,$A$2:A3982,A3982)-SUMIFS($F$2:F3982,$A$2:A3982,A3982)),"")</f>
        <v/>
      </c>
      <c r="I3982" s="109" t="str">
        <f t="shared" si="188"/>
        <v/>
      </c>
      <c r="J3982" s="113"/>
      <c r="K3982" s="90"/>
      <c r="L3982" s="73"/>
      <c r="M3982" s="69" t="str">
        <f>IF(C3982&lt;&gt;"",DailyLog!$S$3,"")</f>
        <v/>
      </c>
      <c r="N3982" s="56" t="str">
        <f t="shared" si="187"/>
        <v/>
      </c>
      <c r="O3982" s="53" t="str">
        <f>IF($B3982&lt;&gt;"",IF(ISNUMBER(_xlfn.XMATCH($B3982,Language!$A$6:$E$6)),0,IF(ISNUMBER(_xlfn.XMATCH($B3982,Language!$A$29:$E$29)),'Lista de Prestatarios'!$B$3,VLOOKUP(B3982,'Lista de Prestatarios'!$A$2:$B$500,2,FALSE))),"")</f>
        <v/>
      </c>
      <c r="P3982" s="58" t="str">
        <f>IF(B3982&lt;&gt;"",IF(OR(D3982&gt;0,G3982&gt;0),COUNTIF($B$2:B3982,B3982),COUNTIFS($B$2:B3982,B3982,$E$2:E3982,"&gt;0")),"")</f>
        <v/>
      </c>
    </row>
    <row r="3983" spans="1:16" x14ac:dyDescent="0.35">
      <c r="A3983" s="51" t="str">
        <f t="shared" si="186"/>
        <v/>
      </c>
      <c r="B3983" s="99"/>
      <c r="C3983" s="4"/>
      <c r="D3983" s="14"/>
      <c r="E3983" s="14"/>
      <c r="F3983" s="14"/>
      <c r="G3983" s="82"/>
      <c r="H3983" s="107" t="str">
        <f>IF(B3983&lt;&gt;"",IF(OR(O3983=0,O3983=999),"",SUMIFS($E$2:E3983,$A$2:A3983,A3983)-SUMIFS($F$2:F3983,$A$2:A3983,A3983)),"")</f>
        <v/>
      </c>
      <c r="I3983" s="109" t="str">
        <f t="shared" si="188"/>
        <v/>
      </c>
      <c r="J3983" s="113"/>
      <c r="K3983" s="90"/>
      <c r="L3983" s="73"/>
      <c r="M3983" s="69" t="str">
        <f>IF(C3983&lt;&gt;"",DailyLog!$S$3,"")</f>
        <v/>
      </c>
      <c r="N3983" s="56" t="str">
        <f t="shared" si="187"/>
        <v/>
      </c>
      <c r="O3983" s="53" t="str">
        <f>IF($B3983&lt;&gt;"",IF(ISNUMBER(_xlfn.XMATCH($B3983,Language!$A$6:$E$6)),0,IF(ISNUMBER(_xlfn.XMATCH($B3983,Language!$A$29:$E$29)),'Lista de Prestatarios'!$B$3,VLOOKUP(B3983,'Lista de Prestatarios'!$A$2:$B$500,2,FALSE))),"")</f>
        <v/>
      </c>
      <c r="P3983" s="58" t="str">
        <f>IF(B3983&lt;&gt;"",IF(OR(D3983&gt;0,G3983&gt;0),COUNTIF($B$2:B3983,B3983),COUNTIFS($B$2:B3983,B3983,$E$2:E3983,"&gt;0")),"")</f>
        <v/>
      </c>
    </row>
    <row r="3984" spans="1:16" x14ac:dyDescent="0.35">
      <c r="A3984" s="51" t="str">
        <f t="shared" si="186"/>
        <v/>
      </c>
      <c r="B3984" s="99"/>
      <c r="C3984" s="4"/>
      <c r="D3984" s="14"/>
      <c r="E3984" s="14"/>
      <c r="F3984" s="14"/>
      <c r="G3984" s="82"/>
      <c r="H3984" s="107" t="str">
        <f>IF(B3984&lt;&gt;"",IF(OR(O3984=0,O3984=999),"",SUMIFS($E$2:E3984,$A$2:A3984,A3984)-SUMIFS($F$2:F3984,$A$2:A3984,A3984)),"")</f>
        <v/>
      </c>
      <c r="I3984" s="109" t="str">
        <f t="shared" si="188"/>
        <v/>
      </c>
      <c r="J3984" s="113"/>
      <c r="K3984" s="90"/>
      <c r="L3984" s="73"/>
      <c r="M3984" s="69" t="str">
        <f>IF(C3984&lt;&gt;"",DailyLog!$S$3,"")</f>
        <v/>
      </c>
      <c r="N3984" s="56" t="str">
        <f t="shared" si="187"/>
        <v/>
      </c>
      <c r="O3984" s="53" t="str">
        <f>IF($B3984&lt;&gt;"",IF(ISNUMBER(_xlfn.XMATCH($B3984,Language!$A$6:$E$6)),0,IF(ISNUMBER(_xlfn.XMATCH($B3984,Language!$A$29:$E$29)),'Lista de Prestatarios'!$B$3,VLOOKUP(B3984,'Lista de Prestatarios'!$A$2:$B$500,2,FALSE))),"")</f>
        <v/>
      </c>
      <c r="P3984" s="58" t="str">
        <f>IF(B3984&lt;&gt;"",IF(OR(D3984&gt;0,G3984&gt;0),COUNTIF($B$2:B3984,B3984),COUNTIFS($B$2:B3984,B3984,$E$2:E3984,"&gt;0")),"")</f>
        <v/>
      </c>
    </row>
    <row r="3985" spans="1:16" x14ac:dyDescent="0.35">
      <c r="A3985" s="51" t="str">
        <f t="shared" si="186"/>
        <v/>
      </c>
      <c r="B3985" s="99"/>
      <c r="C3985" s="4"/>
      <c r="D3985" s="14"/>
      <c r="E3985" s="14"/>
      <c r="F3985" s="14"/>
      <c r="G3985" s="82"/>
      <c r="H3985" s="107" t="str">
        <f>IF(B3985&lt;&gt;"",IF(OR(O3985=0,O3985=999),"",SUMIFS($E$2:E3985,$A$2:A3985,A3985)-SUMIFS($F$2:F3985,$A$2:A3985,A3985)),"")</f>
        <v/>
      </c>
      <c r="I3985" s="109" t="str">
        <f t="shared" si="188"/>
        <v/>
      </c>
      <c r="J3985" s="113"/>
      <c r="K3985" s="90"/>
      <c r="L3985" s="73"/>
      <c r="M3985" s="69" t="str">
        <f>IF(C3985&lt;&gt;"",DailyLog!$S$3,"")</f>
        <v/>
      </c>
      <c r="N3985" s="56" t="str">
        <f t="shared" si="187"/>
        <v/>
      </c>
      <c r="O3985" s="53" t="str">
        <f>IF($B3985&lt;&gt;"",IF(ISNUMBER(_xlfn.XMATCH($B3985,Language!$A$6:$E$6)),0,IF(ISNUMBER(_xlfn.XMATCH($B3985,Language!$A$29:$E$29)),'Lista de Prestatarios'!$B$3,VLOOKUP(B3985,'Lista de Prestatarios'!$A$2:$B$500,2,FALSE))),"")</f>
        <v/>
      </c>
      <c r="P3985" s="58" t="str">
        <f>IF(B3985&lt;&gt;"",IF(OR(D3985&gt;0,G3985&gt;0),COUNTIF($B$2:B3985,B3985),COUNTIFS($B$2:B3985,B3985,$E$2:E3985,"&gt;0")),"")</f>
        <v/>
      </c>
    </row>
    <row r="3986" spans="1:16" x14ac:dyDescent="0.35">
      <c r="A3986" s="51" t="str">
        <f t="shared" si="186"/>
        <v/>
      </c>
      <c r="B3986" s="99"/>
      <c r="C3986" s="4"/>
      <c r="D3986" s="14"/>
      <c r="E3986" s="14"/>
      <c r="F3986" s="14"/>
      <c r="G3986" s="82"/>
      <c r="H3986" s="107" t="str">
        <f>IF(B3986&lt;&gt;"",IF(OR(O3986=0,O3986=999),"",SUMIFS($E$2:E3986,$A$2:A3986,A3986)-SUMIFS($F$2:F3986,$A$2:A3986,A3986)),"")</f>
        <v/>
      </c>
      <c r="I3986" s="109" t="str">
        <f t="shared" si="188"/>
        <v/>
      </c>
      <c r="J3986" s="113"/>
      <c r="K3986" s="90"/>
      <c r="L3986" s="73"/>
      <c r="M3986" s="69" t="str">
        <f>IF(C3986&lt;&gt;"",DailyLog!$S$3,"")</f>
        <v/>
      </c>
      <c r="N3986" s="56" t="str">
        <f t="shared" si="187"/>
        <v/>
      </c>
      <c r="O3986" s="53" t="str">
        <f>IF($B3986&lt;&gt;"",IF(ISNUMBER(_xlfn.XMATCH($B3986,Language!$A$6:$E$6)),0,IF(ISNUMBER(_xlfn.XMATCH($B3986,Language!$A$29:$E$29)),'Lista de Prestatarios'!$B$3,VLOOKUP(B3986,'Lista de Prestatarios'!$A$2:$B$500,2,FALSE))),"")</f>
        <v/>
      </c>
      <c r="P3986" s="58" t="str">
        <f>IF(B3986&lt;&gt;"",IF(OR(D3986&gt;0,G3986&gt;0),COUNTIF($B$2:B3986,B3986),COUNTIFS($B$2:B3986,B3986,$E$2:E3986,"&gt;0")),"")</f>
        <v/>
      </c>
    </row>
    <row r="3987" spans="1:16" x14ac:dyDescent="0.35">
      <c r="A3987" s="51" t="str">
        <f t="shared" si="186"/>
        <v/>
      </c>
      <c r="B3987" s="99"/>
      <c r="C3987" s="4"/>
      <c r="D3987" s="14"/>
      <c r="E3987" s="14"/>
      <c r="F3987" s="14"/>
      <c r="G3987" s="82"/>
      <c r="H3987" s="107" t="str">
        <f>IF(B3987&lt;&gt;"",IF(OR(O3987=0,O3987=999),"",SUMIFS($E$2:E3987,$A$2:A3987,A3987)-SUMIFS($F$2:F3987,$A$2:A3987,A3987)),"")</f>
        <v/>
      </c>
      <c r="I3987" s="109" t="str">
        <f t="shared" si="188"/>
        <v/>
      </c>
      <c r="J3987" s="113"/>
      <c r="K3987" s="90"/>
      <c r="L3987" s="73"/>
      <c r="M3987" s="69" t="str">
        <f>IF(C3987&lt;&gt;"",DailyLog!$S$3,"")</f>
        <v/>
      </c>
      <c r="N3987" s="56" t="str">
        <f t="shared" si="187"/>
        <v/>
      </c>
      <c r="O3987" s="53" t="str">
        <f>IF($B3987&lt;&gt;"",IF(ISNUMBER(_xlfn.XMATCH($B3987,Language!$A$6:$E$6)),0,IF(ISNUMBER(_xlfn.XMATCH($B3987,Language!$A$29:$E$29)),'Lista de Prestatarios'!$B$3,VLOOKUP(B3987,'Lista de Prestatarios'!$A$2:$B$500,2,FALSE))),"")</f>
        <v/>
      </c>
      <c r="P3987" s="58" t="str">
        <f>IF(B3987&lt;&gt;"",IF(OR(D3987&gt;0,G3987&gt;0),COUNTIF($B$2:B3987,B3987),COUNTIFS($B$2:B3987,B3987,$E$2:E3987,"&gt;0")),"")</f>
        <v/>
      </c>
    </row>
    <row r="3988" spans="1:16" x14ac:dyDescent="0.35">
      <c r="A3988" s="51" t="str">
        <f t="shared" si="186"/>
        <v/>
      </c>
      <c r="B3988" s="99"/>
      <c r="C3988" s="4"/>
      <c r="D3988" s="14"/>
      <c r="E3988" s="14"/>
      <c r="F3988" s="14"/>
      <c r="G3988" s="82"/>
      <c r="H3988" s="107" t="str">
        <f>IF(B3988&lt;&gt;"",IF(OR(O3988=0,O3988=999),"",SUMIFS($E$2:E3988,$A$2:A3988,A3988)-SUMIFS($F$2:F3988,$A$2:A3988,A3988)),"")</f>
        <v/>
      </c>
      <c r="I3988" s="109" t="str">
        <f t="shared" si="188"/>
        <v/>
      </c>
      <c r="J3988" s="113"/>
      <c r="K3988" s="90"/>
      <c r="L3988" s="73"/>
      <c r="M3988" s="69" t="str">
        <f>IF(C3988&lt;&gt;"",DailyLog!$S$3,"")</f>
        <v/>
      </c>
      <c r="N3988" s="56" t="str">
        <f t="shared" si="187"/>
        <v/>
      </c>
      <c r="O3988" s="53" t="str">
        <f>IF($B3988&lt;&gt;"",IF(ISNUMBER(_xlfn.XMATCH($B3988,Language!$A$6:$E$6)),0,IF(ISNUMBER(_xlfn.XMATCH($B3988,Language!$A$29:$E$29)),'Lista de Prestatarios'!$B$3,VLOOKUP(B3988,'Lista de Prestatarios'!$A$2:$B$500,2,FALSE))),"")</f>
        <v/>
      </c>
      <c r="P3988" s="58" t="str">
        <f>IF(B3988&lt;&gt;"",IF(OR(D3988&gt;0,G3988&gt;0),COUNTIF($B$2:B3988,B3988),COUNTIFS($B$2:B3988,B3988,$E$2:E3988,"&gt;0")),"")</f>
        <v/>
      </c>
    </row>
    <row r="3989" spans="1:16" x14ac:dyDescent="0.35">
      <c r="A3989" s="51" t="str">
        <f t="shared" si="186"/>
        <v/>
      </c>
      <c r="B3989" s="99"/>
      <c r="C3989" s="4"/>
      <c r="D3989" s="14"/>
      <c r="E3989" s="14"/>
      <c r="F3989" s="14"/>
      <c r="G3989" s="82"/>
      <c r="H3989" s="107" t="str">
        <f>IF(B3989&lt;&gt;"",IF(OR(O3989=0,O3989=999),"",SUMIFS($E$2:E3989,$A$2:A3989,A3989)-SUMIFS($F$2:F3989,$A$2:A3989,A3989)),"")</f>
        <v/>
      </c>
      <c r="I3989" s="109" t="str">
        <f t="shared" si="188"/>
        <v/>
      </c>
      <c r="J3989" s="113"/>
      <c r="K3989" s="90"/>
      <c r="L3989" s="73"/>
      <c r="M3989" s="69" t="str">
        <f>IF(C3989&lt;&gt;"",DailyLog!$S$3,"")</f>
        <v/>
      </c>
      <c r="N3989" s="56" t="str">
        <f t="shared" si="187"/>
        <v/>
      </c>
      <c r="O3989" s="53" t="str">
        <f>IF($B3989&lt;&gt;"",IF(ISNUMBER(_xlfn.XMATCH($B3989,Language!$A$6:$E$6)),0,IF(ISNUMBER(_xlfn.XMATCH($B3989,Language!$A$29:$E$29)),'Lista de Prestatarios'!$B$3,VLOOKUP(B3989,'Lista de Prestatarios'!$A$2:$B$500,2,FALSE))),"")</f>
        <v/>
      </c>
      <c r="P3989" s="58" t="str">
        <f>IF(B3989&lt;&gt;"",IF(OR(D3989&gt;0,G3989&gt;0),COUNTIF($B$2:B3989,B3989),COUNTIFS($B$2:B3989,B3989,$E$2:E3989,"&gt;0")),"")</f>
        <v/>
      </c>
    </row>
    <row r="3990" spans="1:16" x14ac:dyDescent="0.35">
      <c r="A3990" s="51" t="str">
        <f t="shared" si="186"/>
        <v/>
      </c>
      <c r="B3990" s="99"/>
      <c r="C3990" s="4"/>
      <c r="D3990" s="14"/>
      <c r="E3990" s="14"/>
      <c r="F3990" s="14"/>
      <c r="G3990" s="82"/>
      <c r="H3990" s="107" t="str">
        <f>IF(B3990&lt;&gt;"",IF(OR(O3990=0,O3990=999),"",SUMIFS($E$2:E3990,$A$2:A3990,A3990)-SUMIFS($F$2:F3990,$A$2:A3990,A3990)),"")</f>
        <v/>
      </c>
      <c r="I3990" s="109" t="str">
        <f t="shared" si="188"/>
        <v/>
      </c>
      <c r="J3990" s="113"/>
      <c r="K3990" s="90"/>
      <c r="L3990" s="73"/>
      <c r="M3990" s="69" t="str">
        <f>IF(C3990&lt;&gt;"",DailyLog!$S$3,"")</f>
        <v/>
      </c>
      <c r="N3990" s="56" t="str">
        <f t="shared" si="187"/>
        <v/>
      </c>
      <c r="O3990" s="53" t="str">
        <f>IF($B3990&lt;&gt;"",IF(ISNUMBER(_xlfn.XMATCH($B3990,Language!$A$6:$E$6)),0,IF(ISNUMBER(_xlfn.XMATCH($B3990,Language!$A$29:$E$29)),'Lista de Prestatarios'!$B$3,VLOOKUP(B3990,'Lista de Prestatarios'!$A$2:$B$500,2,FALSE))),"")</f>
        <v/>
      </c>
      <c r="P3990" s="58" t="str">
        <f>IF(B3990&lt;&gt;"",IF(OR(D3990&gt;0,G3990&gt;0),COUNTIF($B$2:B3990,B3990),COUNTIFS($B$2:B3990,B3990,$E$2:E3990,"&gt;0")),"")</f>
        <v/>
      </c>
    </row>
    <row r="3991" spans="1:16" x14ac:dyDescent="0.35">
      <c r="A3991" s="51" t="str">
        <f t="shared" si="186"/>
        <v/>
      </c>
      <c r="B3991" s="99"/>
      <c r="C3991" s="4"/>
      <c r="D3991" s="14"/>
      <c r="E3991" s="14"/>
      <c r="F3991" s="14"/>
      <c r="G3991" s="82"/>
      <c r="H3991" s="107" t="str">
        <f>IF(B3991&lt;&gt;"",IF(OR(O3991=0,O3991=999),"",SUMIFS($E$2:E3991,$A$2:A3991,A3991)-SUMIFS($F$2:F3991,$A$2:A3991,A3991)),"")</f>
        <v/>
      </c>
      <c r="I3991" s="109" t="str">
        <f t="shared" si="188"/>
        <v/>
      </c>
      <c r="J3991" s="113"/>
      <c r="K3991" s="90"/>
      <c r="L3991" s="73"/>
      <c r="M3991" s="69" t="str">
        <f>IF(C3991&lt;&gt;"",DailyLog!$S$3,"")</f>
        <v/>
      </c>
      <c r="N3991" s="56" t="str">
        <f t="shared" si="187"/>
        <v/>
      </c>
      <c r="O3991" s="53" t="str">
        <f>IF($B3991&lt;&gt;"",IF(ISNUMBER(_xlfn.XMATCH($B3991,Language!$A$6:$E$6)),0,IF(ISNUMBER(_xlfn.XMATCH($B3991,Language!$A$29:$E$29)),'Lista de Prestatarios'!$B$3,VLOOKUP(B3991,'Lista de Prestatarios'!$A$2:$B$500,2,FALSE))),"")</f>
        <v/>
      </c>
      <c r="P3991" s="58" t="str">
        <f>IF(B3991&lt;&gt;"",IF(OR(D3991&gt;0,G3991&gt;0),COUNTIF($B$2:B3991,B3991),COUNTIFS($B$2:B3991,B3991,$E$2:E3991,"&gt;0")),"")</f>
        <v/>
      </c>
    </row>
    <row r="3992" spans="1:16" x14ac:dyDescent="0.35">
      <c r="A3992" s="51" t="str">
        <f t="shared" si="186"/>
        <v/>
      </c>
      <c r="B3992" s="99"/>
      <c r="C3992" s="4"/>
      <c r="D3992" s="14"/>
      <c r="E3992" s="14"/>
      <c r="F3992" s="14"/>
      <c r="G3992" s="82"/>
      <c r="H3992" s="107" t="str">
        <f>IF(B3992&lt;&gt;"",IF(OR(O3992=0,O3992=999),"",SUMIFS($E$2:E3992,$A$2:A3992,A3992)-SUMIFS($F$2:F3992,$A$2:A3992,A3992)),"")</f>
        <v/>
      </c>
      <c r="I3992" s="109" t="str">
        <f t="shared" si="188"/>
        <v/>
      </c>
      <c r="J3992" s="113"/>
      <c r="K3992" s="90"/>
      <c r="L3992" s="73"/>
      <c r="M3992" s="69" t="str">
        <f>IF(C3992&lt;&gt;"",DailyLog!$S$3,"")</f>
        <v/>
      </c>
      <c r="N3992" s="56" t="str">
        <f t="shared" si="187"/>
        <v/>
      </c>
      <c r="O3992" s="53" t="str">
        <f>IF($B3992&lt;&gt;"",IF(ISNUMBER(_xlfn.XMATCH($B3992,Language!$A$6:$E$6)),0,IF(ISNUMBER(_xlfn.XMATCH($B3992,Language!$A$29:$E$29)),'Lista de Prestatarios'!$B$3,VLOOKUP(B3992,'Lista de Prestatarios'!$A$2:$B$500,2,FALSE))),"")</f>
        <v/>
      </c>
      <c r="P3992" s="58" t="str">
        <f>IF(B3992&lt;&gt;"",IF(OR(D3992&gt;0,G3992&gt;0),COUNTIF($B$2:B3992,B3992),COUNTIFS($B$2:B3992,B3992,$E$2:E3992,"&gt;0")),"")</f>
        <v/>
      </c>
    </row>
    <row r="3993" spans="1:16" x14ac:dyDescent="0.35">
      <c r="A3993" s="51" t="str">
        <f t="shared" si="186"/>
        <v/>
      </c>
      <c r="B3993" s="99"/>
      <c r="C3993" s="4"/>
      <c r="D3993" s="14"/>
      <c r="E3993" s="14"/>
      <c r="F3993" s="14"/>
      <c r="G3993" s="82"/>
      <c r="H3993" s="107" t="str">
        <f>IF(B3993&lt;&gt;"",IF(OR(O3993=0,O3993=999),"",SUMIFS($E$2:E3993,$A$2:A3993,A3993)-SUMIFS($F$2:F3993,$A$2:A3993,A3993)),"")</f>
        <v/>
      </c>
      <c r="I3993" s="109" t="str">
        <f t="shared" si="188"/>
        <v/>
      </c>
      <c r="J3993" s="113"/>
      <c r="K3993" s="90"/>
      <c r="L3993" s="73"/>
      <c r="M3993" s="69" t="str">
        <f>IF(C3993&lt;&gt;"",DailyLog!$S$3,"")</f>
        <v/>
      </c>
      <c r="N3993" s="56" t="str">
        <f t="shared" si="187"/>
        <v/>
      </c>
      <c r="O3993" s="53" t="str">
        <f>IF($B3993&lt;&gt;"",IF(ISNUMBER(_xlfn.XMATCH($B3993,Language!$A$6:$E$6)),0,IF(ISNUMBER(_xlfn.XMATCH($B3993,Language!$A$29:$E$29)),'Lista de Prestatarios'!$B$3,VLOOKUP(B3993,'Lista de Prestatarios'!$A$2:$B$500,2,FALSE))),"")</f>
        <v/>
      </c>
      <c r="P3993" s="58" t="str">
        <f>IF(B3993&lt;&gt;"",IF(OR(D3993&gt;0,G3993&gt;0),COUNTIF($B$2:B3993,B3993),COUNTIFS($B$2:B3993,B3993,$E$2:E3993,"&gt;0")),"")</f>
        <v/>
      </c>
    </row>
    <row r="3994" spans="1:16" x14ac:dyDescent="0.35">
      <c r="A3994" s="51" t="str">
        <f t="shared" si="186"/>
        <v/>
      </c>
      <c r="B3994" s="99"/>
      <c r="C3994" s="4"/>
      <c r="D3994" s="14"/>
      <c r="E3994" s="14"/>
      <c r="F3994" s="14"/>
      <c r="G3994" s="82"/>
      <c r="H3994" s="107" t="str">
        <f>IF(B3994&lt;&gt;"",IF(OR(O3994=0,O3994=999),"",SUMIFS($E$2:E3994,$A$2:A3994,A3994)-SUMIFS($F$2:F3994,$A$2:A3994,A3994)),"")</f>
        <v/>
      </c>
      <c r="I3994" s="109" t="str">
        <f t="shared" si="188"/>
        <v/>
      </c>
      <c r="J3994" s="113"/>
      <c r="K3994" s="90"/>
      <c r="L3994" s="73"/>
      <c r="M3994" s="69" t="str">
        <f>IF(C3994&lt;&gt;"",DailyLog!$S$3,"")</f>
        <v/>
      </c>
      <c r="N3994" s="56" t="str">
        <f t="shared" si="187"/>
        <v/>
      </c>
      <c r="O3994" s="53" t="str">
        <f>IF($B3994&lt;&gt;"",IF(ISNUMBER(_xlfn.XMATCH($B3994,Language!$A$6:$E$6)),0,IF(ISNUMBER(_xlfn.XMATCH($B3994,Language!$A$29:$E$29)),'Lista de Prestatarios'!$B$3,VLOOKUP(B3994,'Lista de Prestatarios'!$A$2:$B$500,2,FALSE))),"")</f>
        <v/>
      </c>
      <c r="P3994" s="58" t="str">
        <f>IF(B3994&lt;&gt;"",IF(OR(D3994&gt;0,G3994&gt;0),COUNTIF($B$2:B3994,B3994),COUNTIFS($B$2:B3994,B3994,$E$2:E3994,"&gt;0")),"")</f>
        <v/>
      </c>
    </row>
    <row r="3995" spans="1:16" x14ac:dyDescent="0.35">
      <c r="A3995" s="51" t="str">
        <f t="shared" si="186"/>
        <v/>
      </c>
      <c r="B3995" s="99"/>
      <c r="C3995" s="4"/>
      <c r="D3995" s="14"/>
      <c r="E3995" s="14"/>
      <c r="F3995" s="14"/>
      <c r="G3995" s="82"/>
      <c r="H3995" s="107" t="str">
        <f>IF(B3995&lt;&gt;"",IF(OR(O3995=0,O3995=999),"",SUMIFS($E$2:E3995,$A$2:A3995,A3995)-SUMIFS($F$2:F3995,$A$2:A3995,A3995)),"")</f>
        <v/>
      </c>
      <c r="I3995" s="109" t="str">
        <f t="shared" si="188"/>
        <v/>
      </c>
      <c r="J3995" s="113"/>
      <c r="K3995" s="90"/>
      <c r="L3995" s="73"/>
      <c r="M3995" s="69" t="str">
        <f>IF(C3995&lt;&gt;"",DailyLog!$S$3,"")</f>
        <v/>
      </c>
      <c r="N3995" s="56" t="str">
        <f t="shared" si="187"/>
        <v/>
      </c>
      <c r="O3995" s="53" t="str">
        <f>IF($B3995&lt;&gt;"",IF(ISNUMBER(_xlfn.XMATCH($B3995,Language!$A$6:$E$6)),0,IF(ISNUMBER(_xlfn.XMATCH($B3995,Language!$A$29:$E$29)),'Lista de Prestatarios'!$B$3,VLOOKUP(B3995,'Lista de Prestatarios'!$A$2:$B$500,2,FALSE))),"")</f>
        <v/>
      </c>
      <c r="P3995" s="58" t="str">
        <f>IF(B3995&lt;&gt;"",IF(OR(D3995&gt;0,G3995&gt;0),COUNTIF($B$2:B3995,B3995),COUNTIFS($B$2:B3995,B3995,$E$2:E3995,"&gt;0")),"")</f>
        <v/>
      </c>
    </row>
    <row r="3996" spans="1:16" x14ac:dyDescent="0.35">
      <c r="A3996" s="51" t="str">
        <f t="shared" si="186"/>
        <v/>
      </c>
      <c r="B3996" s="99"/>
      <c r="C3996" s="4"/>
      <c r="D3996" s="14"/>
      <c r="E3996" s="14"/>
      <c r="F3996" s="14"/>
      <c r="G3996" s="82"/>
      <c r="H3996" s="107" t="str">
        <f>IF(B3996&lt;&gt;"",IF(OR(O3996=0,O3996=999),"",SUMIFS($E$2:E3996,$A$2:A3996,A3996)-SUMIFS($F$2:F3996,$A$2:A3996,A3996)),"")</f>
        <v/>
      </c>
      <c r="I3996" s="109" t="str">
        <f t="shared" si="188"/>
        <v/>
      </c>
      <c r="J3996" s="113"/>
      <c r="K3996" s="90"/>
      <c r="L3996" s="73"/>
      <c r="M3996" s="69" t="str">
        <f>IF(C3996&lt;&gt;"",DailyLog!$S$3,"")</f>
        <v/>
      </c>
      <c r="N3996" s="56" t="str">
        <f t="shared" si="187"/>
        <v/>
      </c>
      <c r="O3996" s="53" t="str">
        <f>IF($B3996&lt;&gt;"",IF(ISNUMBER(_xlfn.XMATCH($B3996,Language!$A$6:$E$6)),0,IF(ISNUMBER(_xlfn.XMATCH($B3996,Language!$A$29:$E$29)),'Lista de Prestatarios'!$B$3,VLOOKUP(B3996,'Lista de Prestatarios'!$A$2:$B$500,2,FALSE))),"")</f>
        <v/>
      </c>
      <c r="P3996" s="58" t="str">
        <f>IF(B3996&lt;&gt;"",IF(OR(D3996&gt;0,G3996&gt;0),COUNTIF($B$2:B3996,B3996),COUNTIFS($B$2:B3996,B3996,$E$2:E3996,"&gt;0")),"")</f>
        <v/>
      </c>
    </row>
    <row r="3997" spans="1:16" x14ac:dyDescent="0.35">
      <c r="A3997" s="51" t="str">
        <f t="shared" si="186"/>
        <v/>
      </c>
      <c r="B3997" s="99"/>
      <c r="C3997" s="4"/>
      <c r="D3997" s="14"/>
      <c r="E3997" s="14"/>
      <c r="F3997" s="14"/>
      <c r="G3997" s="82"/>
      <c r="H3997" s="107" t="str">
        <f>IF(B3997&lt;&gt;"",IF(OR(O3997=0,O3997=999),"",SUMIFS($E$2:E3997,$A$2:A3997,A3997)-SUMIFS($F$2:F3997,$A$2:A3997,A3997)),"")</f>
        <v/>
      </c>
      <c r="I3997" s="109" t="str">
        <f t="shared" si="188"/>
        <v/>
      </c>
      <c r="J3997" s="113"/>
      <c r="K3997" s="90"/>
      <c r="L3997" s="73"/>
      <c r="M3997" s="69" t="str">
        <f>IF(C3997&lt;&gt;"",DailyLog!$S$3,"")</f>
        <v/>
      </c>
      <c r="N3997" s="56" t="str">
        <f t="shared" si="187"/>
        <v/>
      </c>
      <c r="O3997" s="53" t="str">
        <f>IF($B3997&lt;&gt;"",IF(ISNUMBER(_xlfn.XMATCH($B3997,Language!$A$6:$E$6)),0,IF(ISNUMBER(_xlfn.XMATCH($B3997,Language!$A$29:$E$29)),'Lista de Prestatarios'!$B$3,VLOOKUP(B3997,'Lista de Prestatarios'!$A$2:$B$500,2,FALSE))),"")</f>
        <v/>
      </c>
      <c r="P3997" s="58" t="str">
        <f>IF(B3997&lt;&gt;"",IF(OR(D3997&gt;0,G3997&gt;0),COUNTIF($B$2:B3997,B3997),COUNTIFS($B$2:B3997,B3997,$E$2:E3997,"&gt;0")),"")</f>
        <v/>
      </c>
    </row>
    <row r="3998" spans="1:16" x14ac:dyDescent="0.35">
      <c r="A3998" s="51" t="str">
        <f t="shared" si="186"/>
        <v/>
      </c>
      <c r="B3998" s="99"/>
      <c r="C3998" s="4"/>
      <c r="D3998" s="14"/>
      <c r="E3998" s="14"/>
      <c r="F3998" s="14"/>
      <c r="G3998" s="82"/>
      <c r="H3998" s="107" t="str">
        <f>IF(B3998&lt;&gt;"",IF(OR(O3998=0,O3998=999),"",SUMIFS($E$2:E3998,$A$2:A3998,A3998)-SUMIFS($F$2:F3998,$A$2:A3998,A3998)),"")</f>
        <v/>
      </c>
      <c r="I3998" s="109" t="str">
        <f t="shared" si="188"/>
        <v/>
      </c>
      <c r="J3998" s="113"/>
      <c r="K3998" s="90"/>
      <c r="L3998" s="73"/>
      <c r="M3998" s="69" t="str">
        <f>IF(C3998&lt;&gt;"",DailyLog!$S$3,"")</f>
        <v/>
      </c>
      <c r="N3998" s="56" t="str">
        <f t="shared" si="187"/>
        <v/>
      </c>
      <c r="O3998" s="53" t="str">
        <f>IF($B3998&lt;&gt;"",IF(ISNUMBER(_xlfn.XMATCH($B3998,Language!$A$6:$E$6)),0,IF(ISNUMBER(_xlfn.XMATCH($B3998,Language!$A$29:$E$29)),'Lista de Prestatarios'!$B$3,VLOOKUP(B3998,'Lista de Prestatarios'!$A$2:$B$500,2,FALSE))),"")</f>
        <v/>
      </c>
      <c r="P3998" s="58" t="str">
        <f>IF(B3998&lt;&gt;"",IF(OR(D3998&gt;0,G3998&gt;0),COUNTIF($B$2:B3998,B3998),COUNTIFS($B$2:B3998,B3998,$E$2:E3998,"&gt;0")),"")</f>
        <v/>
      </c>
    </row>
    <row r="3999" spans="1:16" x14ac:dyDescent="0.35">
      <c r="A3999" s="51" t="str">
        <f t="shared" si="186"/>
        <v/>
      </c>
      <c r="B3999" s="99"/>
      <c r="C3999" s="4"/>
      <c r="D3999" s="14"/>
      <c r="E3999" s="14"/>
      <c r="F3999" s="14"/>
      <c r="G3999" s="82"/>
      <c r="H3999" s="107" t="str">
        <f>IF(B3999&lt;&gt;"",IF(OR(O3999=0,O3999=999),"",SUMIFS($E$2:E3999,$A$2:A3999,A3999)-SUMIFS($F$2:F3999,$A$2:A3999,A3999)),"")</f>
        <v/>
      </c>
      <c r="I3999" s="109" t="str">
        <f t="shared" si="188"/>
        <v/>
      </c>
      <c r="J3999" s="113"/>
      <c r="K3999" s="90"/>
      <c r="L3999" s="73"/>
      <c r="M3999" s="69" t="str">
        <f>IF(C3999&lt;&gt;"",DailyLog!$S$3,"")</f>
        <v/>
      </c>
      <c r="N3999" s="56" t="str">
        <f t="shared" si="187"/>
        <v/>
      </c>
      <c r="O3999" s="53" t="str">
        <f>IF($B3999&lt;&gt;"",IF(ISNUMBER(_xlfn.XMATCH($B3999,Language!$A$6:$E$6)),0,IF(ISNUMBER(_xlfn.XMATCH($B3999,Language!$A$29:$E$29)),'Lista de Prestatarios'!$B$3,VLOOKUP(B3999,'Lista de Prestatarios'!$A$2:$B$500,2,FALSE))),"")</f>
        <v/>
      </c>
      <c r="P3999" s="58" t="str">
        <f>IF(B3999&lt;&gt;"",IF(OR(D3999&gt;0,G3999&gt;0),COUNTIF($B$2:B3999,B3999),COUNTIFS($B$2:B3999,B3999,$E$2:E3999,"&gt;0")),"")</f>
        <v/>
      </c>
    </row>
    <row r="4000" spans="1:16" x14ac:dyDescent="0.35">
      <c r="A4000" s="51" t="str">
        <f t="shared" si="186"/>
        <v/>
      </c>
      <c r="B4000" s="99"/>
      <c r="C4000" s="4"/>
      <c r="D4000" s="14"/>
      <c r="E4000" s="14"/>
      <c r="F4000" s="14"/>
      <c r="G4000" s="82"/>
      <c r="H4000" s="107" t="str">
        <f>IF(B4000&lt;&gt;"",IF(OR(O4000=0,O4000=999),"",SUMIFS($E$2:E4000,$A$2:A4000,A4000)-SUMIFS($F$2:F4000,$A$2:A4000,A4000)),"")</f>
        <v/>
      </c>
      <c r="I4000" s="109" t="str">
        <f t="shared" si="188"/>
        <v/>
      </c>
      <c r="J4000" s="113"/>
      <c r="K4000" s="90"/>
      <c r="L4000" s="73"/>
      <c r="M4000" s="69" t="str">
        <f>IF(C4000&lt;&gt;"",DailyLog!$S$3,"")</f>
        <v/>
      </c>
      <c r="N4000" s="56" t="str">
        <f t="shared" si="187"/>
        <v/>
      </c>
      <c r="O4000" s="53" t="str">
        <f>IF($B4000&lt;&gt;"",IF(ISNUMBER(_xlfn.XMATCH($B4000,Language!$A$6:$E$6)),0,IF(ISNUMBER(_xlfn.XMATCH($B4000,Language!$A$29:$E$29)),'Lista de Prestatarios'!$B$3,VLOOKUP(B4000,'Lista de Prestatarios'!$A$2:$B$500,2,FALSE))),"")</f>
        <v/>
      </c>
      <c r="P4000" s="58" t="str">
        <f>IF(B4000&lt;&gt;"",IF(OR(D4000&gt;0,G4000&gt;0),COUNTIF($B$2:B4000,B4000),COUNTIFS($B$2:B4000,B4000,$E$2:E4000,"&gt;0")),"")</f>
        <v/>
      </c>
    </row>
    <row r="4001" spans="1:16" x14ac:dyDescent="0.35">
      <c r="A4001" s="51" t="str">
        <f t="shared" si="186"/>
        <v/>
      </c>
      <c r="B4001" s="99"/>
      <c r="C4001" s="4"/>
      <c r="D4001" s="14"/>
      <c r="E4001" s="14"/>
      <c r="F4001" s="14"/>
      <c r="G4001" s="82"/>
      <c r="H4001" s="107" t="str">
        <f>IF(B4001&lt;&gt;"",IF(OR(O4001=0,O4001=999),"",SUMIFS($E$2:E4001,$A$2:A4001,A4001)-SUMIFS($F$2:F4001,$A$2:A4001,A4001)),"")</f>
        <v/>
      </c>
      <c r="I4001" s="109" t="str">
        <f t="shared" si="188"/>
        <v/>
      </c>
      <c r="J4001" s="113"/>
      <c r="K4001" s="90"/>
      <c r="L4001" s="73"/>
      <c r="M4001" s="69" t="str">
        <f>IF(C4001&lt;&gt;"",DailyLog!$S$3,"")</f>
        <v/>
      </c>
      <c r="N4001" s="56" t="str">
        <f t="shared" si="187"/>
        <v/>
      </c>
      <c r="O4001" s="53" t="str">
        <f>IF($B4001&lt;&gt;"",IF(ISNUMBER(_xlfn.XMATCH($B4001,Language!$A$6:$E$6)),0,IF(ISNUMBER(_xlfn.XMATCH($B4001,Language!$A$29:$E$29)),'Lista de Prestatarios'!$B$3,VLOOKUP(B4001,'Lista de Prestatarios'!$A$2:$B$500,2,FALSE))),"")</f>
        <v/>
      </c>
      <c r="P4001" s="58" t="str">
        <f>IF(B4001&lt;&gt;"",IF(OR(D4001&gt;0,G4001&gt;0),COUNTIF($B$2:B4001,B4001),COUNTIFS($B$2:B4001,B4001,$E$2:E4001,"&gt;0")),"")</f>
        <v/>
      </c>
    </row>
    <row r="4002" spans="1:16" x14ac:dyDescent="0.35">
      <c r="A4002" s="51" t="str">
        <f t="shared" si="186"/>
        <v/>
      </c>
      <c r="B4002" s="99"/>
      <c r="C4002" s="4"/>
      <c r="D4002" s="14"/>
      <c r="E4002" s="14"/>
      <c r="F4002" s="14"/>
      <c r="G4002" s="82"/>
      <c r="H4002" s="107" t="str">
        <f>IF(B4002&lt;&gt;"",IF(OR(O4002=0,O4002=999),"",SUMIFS($E$2:E4002,$A$2:A4002,A4002)-SUMIFS($F$2:F4002,$A$2:A4002,A4002)),"")</f>
        <v/>
      </c>
      <c r="I4002" s="109" t="str">
        <f t="shared" si="188"/>
        <v/>
      </c>
      <c r="J4002" s="113"/>
      <c r="K4002" s="90"/>
      <c r="L4002" s="73"/>
      <c r="M4002" s="69" t="str">
        <f>IF(C4002&lt;&gt;"",DailyLog!$S$3,"")</f>
        <v/>
      </c>
      <c r="N4002" s="56" t="str">
        <f t="shared" si="187"/>
        <v/>
      </c>
      <c r="O4002" s="53" t="str">
        <f>IF($B4002&lt;&gt;"",IF(ISNUMBER(_xlfn.XMATCH($B4002,Language!$A$6:$E$6)),0,IF(ISNUMBER(_xlfn.XMATCH($B4002,Language!$A$29:$E$29)),'Lista de Prestatarios'!$B$3,VLOOKUP(B4002,'Lista de Prestatarios'!$A$2:$B$500,2,FALSE))),"")</f>
        <v/>
      </c>
      <c r="P4002" s="58" t="str">
        <f>IF(B4002&lt;&gt;"",IF(OR(D4002&gt;0,G4002&gt;0),COUNTIF($B$2:B4002,B4002),COUNTIFS($B$2:B4002,B4002,$E$2:E4002,"&gt;0")),"")</f>
        <v/>
      </c>
    </row>
    <row r="4003" spans="1:16" x14ac:dyDescent="0.35">
      <c r="A4003" s="51" t="str">
        <f t="shared" si="186"/>
        <v/>
      </c>
      <c r="B4003" s="99"/>
      <c r="C4003" s="4"/>
      <c r="D4003" s="14"/>
      <c r="E4003" s="14"/>
      <c r="F4003" s="14"/>
      <c r="G4003" s="82"/>
      <c r="H4003" s="107" t="str">
        <f>IF(B4003&lt;&gt;"",IF(OR(O4003=0,O4003=999),"",SUMIFS($E$2:E4003,$A$2:A4003,A4003)-SUMIFS($F$2:F4003,$A$2:A4003,A4003)),"")</f>
        <v/>
      </c>
      <c r="I4003" s="109" t="str">
        <f t="shared" si="188"/>
        <v/>
      </c>
      <c r="J4003" s="113"/>
      <c r="K4003" s="90"/>
      <c r="L4003" s="73"/>
      <c r="M4003" s="69" t="str">
        <f>IF(C4003&lt;&gt;"",DailyLog!$S$3,"")</f>
        <v/>
      </c>
      <c r="N4003" s="56" t="str">
        <f t="shared" si="187"/>
        <v/>
      </c>
      <c r="O4003" s="53" t="str">
        <f>IF($B4003&lt;&gt;"",IF(ISNUMBER(_xlfn.XMATCH($B4003,Language!$A$6:$E$6)),0,IF(ISNUMBER(_xlfn.XMATCH($B4003,Language!$A$29:$E$29)),'Lista de Prestatarios'!$B$3,VLOOKUP(B4003,'Lista de Prestatarios'!$A$2:$B$500,2,FALSE))),"")</f>
        <v/>
      </c>
      <c r="P4003" s="58" t="str">
        <f>IF(B4003&lt;&gt;"",IF(OR(D4003&gt;0,G4003&gt;0),COUNTIF($B$2:B4003,B4003),COUNTIFS($B$2:B4003,B4003,$E$2:E4003,"&gt;0")),"")</f>
        <v/>
      </c>
    </row>
    <row r="4004" spans="1:16" x14ac:dyDescent="0.35">
      <c r="A4004" s="51" t="str">
        <f t="shared" si="186"/>
        <v/>
      </c>
      <c r="B4004" s="99"/>
      <c r="C4004" s="4"/>
      <c r="D4004" s="14"/>
      <c r="E4004" s="14"/>
      <c r="F4004" s="14"/>
      <c r="G4004" s="82"/>
      <c r="H4004" s="107" t="str">
        <f>IF(B4004&lt;&gt;"",IF(OR(O4004=0,O4004=999),"",SUMIFS($E$2:E4004,$A$2:A4004,A4004)-SUMIFS($F$2:F4004,$A$2:A4004,A4004)),"")</f>
        <v/>
      </c>
      <c r="I4004" s="109" t="str">
        <f t="shared" si="188"/>
        <v/>
      </c>
      <c r="J4004" s="113"/>
      <c r="K4004" s="90"/>
      <c r="L4004" s="73"/>
      <c r="M4004" s="69" t="str">
        <f>IF(C4004&lt;&gt;"",DailyLog!$S$3,"")</f>
        <v/>
      </c>
      <c r="N4004" s="56" t="str">
        <f t="shared" si="187"/>
        <v/>
      </c>
      <c r="O4004" s="53" t="str">
        <f>IF($B4004&lt;&gt;"",IF(ISNUMBER(_xlfn.XMATCH($B4004,Language!$A$6:$E$6)),0,IF(ISNUMBER(_xlfn.XMATCH($B4004,Language!$A$29:$E$29)),'Lista de Prestatarios'!$B$3,VLOOKUP(B4004,'Lista de Prestatarios'!$A$2:$B$500,2,FALSE))),"")</f>
        <v/>
      </c>
      <c r="P4004" s="58" t="str">
        <f>IF(B4004&lt;&gt;"",IF(OR(D4004&gt;0,G4004&gt;0),COUNTIF($B$2:B4004,B4004),COUNTIFS($B$2:B4004,B4004,$E$2:E4004,"&gt;0")),"")</f>
        <v/>
      </c>
    </row>
    <row r="4005" spans="1:16" x14ac:dyDescent="0.35">
      <c r="A4005" s="51" t="str">
        <f t="shared" si="186"/>
        <v/>
      </c>
      <c r="B4005" s="99"/>
      <c r="C4005" s="4"/>
      <c r="D4005" s="14"/>
      <c r="E4005" s="14"/>
      <c r="F4005" s="14"/>
      <c r="G4005" s="82"/>
      <c r="H4005" s="107" t="str">
        <f>IF(B4005&lt;&gt;"",IF(OR(O4005=0,O4005=999),"",SUMIFS($E$2:E4005,$A$2:A4005,A4005)-SUMIFS($F$2:F4005,$A$2:A4005,A4005)),"")</f>
        <v/>
      </c>
      <c r="I4005" s="109" t="str">
        <f t="shared" si="188"/>
        <v/>
      </c>
      <c r="J4005" s="113"/>
      <c r="K4005" s="90"/>
      <c r="L4005" s="73"/>
      <c r="M4005" s="69" t="str">
        <f>IF(C4005&lt;&gt;"",DailyLog!$S$3,"")</f>
        <v/>
      </c>
      <c r="N4005" s="56" t="str">
        <f t="shared" si="187"/>
        <v/>
      </c>
      <c r="O4005" s="53" t="str">
        <f>IF($B4005&lt;&gt;"",IF(ISNUMBER(_xlfn.XMATCH($B4005,Language!$A$6:$E$6)),0,IF(ISNUMBER(_xlfn.XMATCH($B4005,Language!$A$29:$E$29)),'Lista de Prestatarios'!$B$3,VLOOKUP(B4005,'Lista de Prestatarios'!$A$2:$B$500,2,FALSE))),"")</f>
        <v/>
      </c>
      <c r="P4005" s="58" t="str">
        <f>IF(B4005&lt;&gt;"",IF(OR(D4005&gt;0,G4005&gt;0),COUNTIF($B$2:B4005,B4005),COUNTIFS($B$2:B4005,B4005,$E$2:E4005,"&gt;0")),"")</f>
        <v/>
      </c>
    </row>
    <row r="4006" spans="1:16" x14ac:dyDescent="0.35">
      <c r="A4006" s="51" t="str">
        <f t="shared" si="186"/>
        <v/>
      </c>
      <c r="B4006" s="99"/>
      <c r="C4006" s="4"/>
      <c r="D4006" s="14"/>
      <c r="E4006" s="14"/>
      <c r="F4006" s="14"/>
      <c r="G4006" s="82"/>
      <c r="H4006" s="107" t="str">
        <f>IF(B4006&lt;&gt;"",IF(OR(O4006=0,O4006=999),"",SUMIFS($E$2:E4006,$A$2:A4006,A4006)-SUMIFS($F$2:F4006,$A$2:A4006,A4006)),"")</f>
        <v/>
      </c>
      <c r="I4006" s="109" t="str">
        <f t="shared" si="188"/>
        <v/>
      </c>
      <c r="J4006" s="113"/>
      <c r="K4006" s="90"/>
      <c r="L4006" s="73"/>
      <c r="M4006" s="69" t="str">
        <f>IF(C4006&lt;&gt;"",DailyLog!$S$3,"")</f>
        <v/>
      </c>
      <c r="N4006" s="56" t="str">
        <f t="shared" si="187"/>
        <v/>
      </c>
      <c r="O4006" s="53" t="str">
        <f>IF($B4006&lt;&gt;"",IF(ISNUMBER(_xlfn.XMATCH($B4006,Language!$A$6:$E$6)),0,IF(ISNUMBER(_xlfn.XMATCH($B4006,Language!$A$29:$E$29)),'Lista de Prestatarios'!$B$3,VLOOKUP(B4006,'Lista de Prestatarios'!$A$2:$B$500,2,FALSE))),"")</f>
        <v/>
      </c>
      <c r="P4006" s="58" t="str">
        <f>IF(B4006&lt;&gt;"",IF(OR(D4006&gt;0,G4006&gt;0),COUNTIF($B$2:B4006,B4006),COUNTIFS($B$2:B4006,B4006,$E$2:E4006,"&gt;0")),"")</f>
        <v/>
      </c>
    </row>
    <row r="4007" spans="1:16" x14ac:dyDescent="0.35">
      <c r="A4007" s="51" t="str">
        <f t="shared" si="186"/>
        <v/>
      </c>
      <c r="B4007" s="99"/>
      <c r="C4007" s="4"/>
      <c r="D4007" s="14"/>
      <c r="E4007" s="14"/>
      <c r="F4007" s="14"/>
      <c r="G4007" s="82"/>
      <c r="H4007" s="107" t="str">
        <f>IF(B4007&lt;&gt;"",IF(OR(O4007=0,O4007=999),"",SUMIFS($E$2:E4007,$A$2:A4007,A4007)-SUMIFS($F$2:F4007,$A$2:A4007,A4007)),"")</f>
        <v/>
      </c>
      <c r="I4007" s="109" t="str">
        <f t="shared" si="188"/>
        <v/>
      </c>
      <c r="J4007" s="113"/>
      <c r="K4007" s="90"/>
      <c r="L4007" s="73"/>
      <c r="M4007" s="69" t="str">
        <f>IF(C4007&lt;&gt;"",DailyLog!$S$3,"")</f>
        <v/>
      </c>
      <c r="N4007" s="56" t="str">
        <f t="shared" si="187"/>
        <v/>
      </c>
      <c r="O4007" s="53" t="str">
        <f>IF($B4007&lt;&gt;"",IF(ISNUMBER(_xlfn.XMATCH($B4007,Language!$A$6:$E$6)),0,IF(ISNUMBER(_xlfn.XMATCH($B4007,Language!$A$29:$E$29)),'Lista de Prestatarios'!$B$3,VLOOKUP(B4007,'Lista de Prestatarios'!$A$2:$B$500,2,FALSE))),"")</f>
        <v/>
      </c>
      <c r="P4007" s="58" t="str">
        <f>IF(B4007&lt;&gt;"",IF(OR(D4007&gt;0,G4007&gt;0),COUNTIF($B$2:B4007,B4007),COUNTIFS($B$2:B4007,B4007,$E$2:E4007,"&gt;0")),"")</f>
        <v/>
      </c>
    </row>
    <row r="4008" spans="1:16" x14ac:dyDescent="0.35">
      <c r="A4008" s="51" t="str">
        <f t="shared" si="186"/>
        <v/>
      </c>
      <c r="B4008" s="99"/>
      <c r="C4008" s="4"/>
      <c r="D4008" s="14"/>
      <c r="E4008" s="14"/>
      <c r="F4008" s="14"/>
      <c r="G4008" s="82"/>
      <c r="H4008" s="107" t="str">
        <f>IF(B4008&lt;&gt;"",IF(OR(O4008=0,O4008=999),"",SUMIFS($E$2:E4008,$A$2:A4008,A4008)-SUMIFS($F$2:F4008,$A$2:A4008,A4008)),"")</f>
        <v/>
      </c>
      <c r="I4008" s="109" t="str">
        <f t="shared" si="188"/>
        <v/>
      </c>
      <c r="J4008" s="113"/>
      <c r="K4008" s="90"/>
      <c r="L4008" s="73"/>
      <c r="M4008" s="69" t="str">
        <f>IF(C4008&lt;&gt;"",DailyLog!$S$3,"")</f>
        <v/>
      </c>
      <c r="N4008" s="56" t="str">
        <f t="shared" si="187"/>
        <v/>
      </c>
      <c r="O4008" s="53" t="str">
        <f>IF($B4008&lt;&gt;"",IF(ISNUMBER(_xlfn.XMATCH($B4008,Language!$A$6:$E$6)),0,IF(ISNUMBER(_xlfn.XMATCH($B4008,Language!$A$29:$E$29)),'Lista de Prestatarios'!$B$3,VLOOKUP(B4008,'Lista de Prestatarios'!$A$2:$B$500,2,FALSE))),"")</f>
        <v/>
      </c>
      <c r="P4008" s="58" t="str">
        <f>IF(B4008&lt;&gt;"",IF(OR(D4008&gt;0,G4008&gt;0),COUNTIF($B$2:B4008,B4008),COUNTIFS($B$2:B4008,B4008,$E$2:E4008,"&gt;0")),"")</f>
        <v/>
      </c>
    </row>
    <row r="4009" spans="1:16" x14ac:dyDescent="0.35">
      <c r="A4009" s="51" t="str">
        <f t="shared" si="186"/>
        <v/>
      </c>
      <c r="B4009" s="99"/>
      <c r="C4009" s="4"/>
      <c r="D4009" s="14"/>
      <c r="E4009" s="14"/>
      <c r="F4009" s="14"/>
      <c r="G4009" s="82"/>
      <c r="H4009" s="107" t="str">
        <f>IF(B4009&lt;&gt;"",IF(OR(O4009=0,O4009=999),"",SUMIFS($E$2:E4009,$A$2:A4009,A4009)-SUMIFS($F$2:F4009,$A$2:A4009,A4009)),"")</f>
        <v/>
      </c>
      <c r="I4009" s="109" t="str">
        <f t="shared" si="188"/>
        <v/>
      </c>
      <c r="J4009" s="113"/>
      <c r="K4009" s="90"/>
      <c r="L4009" s="73"/>
      <c r="M4009" s="69" t="str">
        <f>IF(C4009&lt;&gt;"",DailyLog!$S$3,"")</f>
        <v/>
      </c>
      <c r="N4009" s="56" t="str">
        <f t="shared" si="187"/>
        <v/>
      </c>
      <c r="O4009" s="53" t="str">
        <f>IF($B4009&lt;&gt;"",IF(ISNUMBER(_xlfn.XMATCH($B4009,Language!$A$6:$E$6)),0,IF(ISNUMBER(_xlfn.XMATCH($B4009,Language!$A$29:$E$29)),'Lista de Prestatarios'!$B$3,VLOOKUP(B4009,'Lista de Prestatarios'!$A$2:$B$500,2,FALSE))),"")</f>
        <v/>
      </c>
      <c r="P4009" s="58" t="str">
        <f>IF(B4009&lt;&gt;"",IF(OR(D4009&gt;0,G4009&gt;0),COUNTIF($B$2:B4009,B4009),COUNTIFS($B$2:B4009,B4009,$E$2:E4009,"&gt;0")),"")</f>
        <v/>
      </c>
    </row>
    <row r="4010" spans="1:16" x14ac:dyDescent="0.35">
      <c r="A4010" s="51" t="str">
        <f t="shared" si="186"/>
        <v/>
      </c>
      <c r="B4010" s="99"/>
      <c r="C4010" s="4"/>
      <c r="D4010" s="14"/>
      <c r="E4010" s="14"/>
      <c r="F4010" s="14"/>
      <c r="G4010" s="82"/>
      <c r="H4010" s="107" t="str">
        <f>IF(B4010&lt;&gt;"",IF(OR(O4010=0,O4010=999),"",SUMIFS($E$2:E4010,$A$2:A4010,A4010)-SUMIFS($F$2:F4010,$A$2:A4010,A4010)),"")</f>
        <v/>
      </c>
      <c r="I4010" s="109" t="str">
        <f t="shared" si="188"/>
        <v/>
      </c>
      <c r="J4010" s="113"/>
      <c r="K4010" s="90"/>
      <c r="L4010" s="73"/>
      <c r="M4010" s="69" t="str">
        <f>IF(C4010&lt;&gt;"",DailyLog!$S$3,"")</f>
        <v/>
      </c>
      <c r="N4010" s="56" t="str">
        <f t="shared" si="187"/>
        <v/>
      </c>
      <c r="O4010" s="53" t="str">
        <f>IF($B4010&lt;&gt;"",IF(ISNUMBER(_xlfn.XMATCH($B4010,Language!$A$6:$E$6)),0,IF(ISNUMBER(_xlfn.XMATCH($B4010,Language!$A$29:$E$29)),'Lista de Prestatarios'!$B$3,VLOOKUP(B4010,'Lista de Prestatarios'!$A$2:$B$500,2,FALSE))),"")</f>
        <v/>
      </c>
      <c r="P4010" s="58" t="str">
        <f>IF(B4010&lt;&gt;"",IF(OR(D4010&gt;0,G4010&gt;0),COUNTIF($B$2:B4010,B4010),COUNTIFS($B$2:B4010,B4010,$E$2:E4010,"&gt;0")),"")</f>
        <v/>
      </c>
    </row>
    <row r="4011" spans="1:16" x14ac:dyDescent="0.35">
      <c r="A4011" s="51" t="str">
        <f t="shared" si="186"/>
        <v/>
      </c>
      <c r="B4011" s="99"/>
      <c r="C4011" s="4"/>
      <c r="D4011" s="14"/>
      <c r="E4011" s="14"/>
      <c r="F4011" s="14"/>
      <c r="G4011" s="82"/>
      <c r="H4011" s="107" t="str">
        <f>IF(B4011&lt;&gt;"",IF(OR(O4011=0,O4011=999),"",SUMIFS($E$2:E4011,$A$2:A4011,A4011)-SUMIFS($F$2:F4011,$A$2:A4011,A4011)),"")</f>
        <v/>
      </c>
      <c r="I4011" s="109" t="str">
        <f t="shared" si="188"/>
        <v/>
      </c>
      <c r="J4011" s="113"/>
      <c r="K4011" s="90"/>
      <c r="L4011" s="73"/>
      <c r="M4011" s="69" t="str">
        <f>IF(C4011&lt;&gt;"",DailyLog!$S$3,"")</f>
        <v/>
      </c>
      <c r="N4011" s="56" t="str">
        <f t="shared" si="187"/>
        <v/>
      </c>
      <c r="O4011" s="53" t="str">
        <f>IF($B4011&lt;&gt;"",IF(ISNUMBER(_xlfn.XMATCH($B4011,Language!$A$6:$E$6)),0,IF(ISNUMBER(_xlfn.XMATCH($B4011,Language!$A$29:$E$29)),'Lista de Prestatarios'!$B$3,VLOOKUP(B4011,'Lista de Prestatarios'!$A$2:$B$500,2,FALSE))),"")</f>
        <v/>
      </c>
      <c r="P4011" s="58" t="str">
        <f>IF(B4011&lt;&gt;"",IF(OR(D4011&gt;0,G4011&gt;0),COUNTIF($B$2:B4011,B4011),COUNTIFS($B$2:B4011,B4011,$E$2:E4011,"&gt;0")),"")</f>
        <v/>
      </c>
    </row>
    <row r="4012" spans="1:16" x14ac:dyDescent="0.35">
      <c r="A4012" s="51" t="str">
        <f t="shared" si="186"/>
        <v/>
      </c>
      <c r="B4012" s="99"/>
      <c r="C4012" s="4"/>
      <c r="D4012" s="14"/>
      <c r="E4012" s="14"/>
      <c r="F4012" s="14"/>
      <c r="G4012" s="82"/>
      <c r="H4012" s="107" t="str">
        <f>IF(B4012&lt;&gt;"",IF(OR(O4012=0,O4012=999),"",SUMIFS($E$2:E4012,$A$2:A4012,A4012)-SUMIFS($F$2:F4012,$A$2:A4012,A4012)),"")</f>
        <v/>
      </c>
      <c r="I4012" s="109" t="str">
        <f t="shared" si="188"/>
        <v/>
      </c>
      <c r="J4012" s="113"/>
      <c r="K4012" s="90"/>
      <c r="L4012" s="73"/>
      <c r="M4012" s="69" t="str">
        <f>IF(C4012&lt;&gt;"",DailyLog!$S$3,"")</f>
        <v/>
      </c>
      <c r="N4012" s="56" t="str">
        <f t="shared" si="187"/>
        <v/>
      </c>
      <c r="O4012" s="53" t="str">
        <f>IF($B4012&lt;&gt;"",IF(ISNUMBER(_xlfn.XMATCH($B4012,Language!$A$6:$E$6)),0,IF(ISNUMBER(_xlfn.XMATCH($B4012,Language!$A$29:$E$29)),'Lista de Prestatarios'!$B$3,VLOOKUP(B4012,'Lista de Prestatarios'!$A$2:$B$500,2,FALSE))),"")</f>
        <v/>
      </c>
      <c r="P4012" s="58" t="str">
        <f>IF(B4012&lt;&gt;"",IF(OR(D4012&gt;0,G4012&gt;0),COUNTIF($B$2:B4012,B4012),COUNTIFS($B$2:B4012,B4012,$E$2:E4012,"&gt;0")),"")</f>
        <v/>
      </c>
    </row>
    <row r="4013" spans="1:16" x14ac:dyDescent="0.35">
      <c r="A4013" s="51" t="str">
        <f t="shared" si="186"/>
        <v/>
      </c>
      <c r="B4013" s="99"/>
      <c r="C4013" s="4"/>
      <c r="D4013" s="14"/>
      <c r="E4013" s="14"/>
      <c r="F4013" s="14"/>
      <c r="G4013" s="82"/>
      <c r="H4013" s="107" t="str">
        <f>IF(B4013&lt;&gt;"",IF(OR(O4013=0,O4013=999),"",SUMIFS($E$2:E4013,$A$2:A4013,A4013)-SUMIFS($F$2:F4013,$A$2:A4013,A4013)),"")</f>
        <v/>
      </c>
      <c r="I4013" s="109" t="str">
        <f t="shared" si="188"/>
        <v/>
      </c>
      <c r="J4013" s="113"/>
      <c r="K4013" s="90"/>
      <c r="L4013" s="73"/>
      <c r="M4013" s="69" t="str">
        <f>IF(C4013&lt;&gt;"",DailyLog!$S$3,"")</f>
        <v/>
      </c>
      <c r="N4013" s="56" t="str">
        <f t="shared" si="187"/>
        <v/>
      </c>
      <c r="O4013" s="53" t="str">
        <f>IF($B4013&lt;&gt;"",IF(ISNUMBER(_xlfn.XMATCH($B4013,Language!$A$6:$E$6)),0,IF(ISNUMBER(_xlfn.XMATCH($B4013,Language!$A$29:$E$29)),'Lista de Prestatarios'!$B$3,VLOOKUP(B4013,'Lista de Prestatarios'!$A$2:$B$500,2,FALSE))),"")</f>
        <v/>
      </c>
      <c r="P4013" s="58" t="str">
        <f>IF(B4013&lt;&gt;"",IF(OR(D4013&gt;0,G4013&gt;0),COUNTIF($B$2:B4013,B4013),COUNTIFS($B$2:B4013,B4013,$E$2:E4013,"&gt;0")),"")</f>
        <v/>
      </c>
    </row>
    <row r="4014" spans="1:16" x14ac:dyDescent="0.35">
      <c r="A4014" s="51" t="str">
        <f t="shared" si="186"/>
        <v/>
      </c>
      <c r="B4014" s="99"/>
      <c r="C4014" s="4"/>
      <c r="D4014" s="14"/>
      <c r="E4014" s="14"/>
      <c r="F4014" s="14"/>
      <c r="G4014" s="82"/>
      <c r="H4014" s="107" t="str">
        <f>IF(B4014&lt;&gt;"",IF(OR(O4014=0,O4014=999),"",SUMIFS($E$2:E4014,$A$2:A4014,A4014)-SUMIFS($F$2:F4014,$A$2:A4014,A4014)),"")</f>
        <v/>
      </c>
      <c r="I4014" s="109" t="str">
        <f t="shared" si="188"/>
        <v/>
      </c>
      <c r="J4014" s="113"/>
      <c r="K4014" s="90"/>
      <c r="L4014" s="73"/>
      <c r="M4014" s="69" t="str">
        <f>IF(C4014&lt;&gt;"",DailyLog!$S$3,"")</f>
        <v/>
      </c>
      <c r="N4014" s="56" t="str">
        <f t="shared" si="187"/>
        <v/>
      </c>
      <c r="O4014" s="53" t="str">
        <f>IF($B4014&lt;&gt;"",IF(ISNUMBER(_xlfn.XMATCH($B4014,Language!$A$6:$E$6)),0,IF(ISNUMBER(_xlfn.XMATCH($B4014,Language!$A$29:$E$29)),'Lista de Prestatarios'!$B$3,VLOOKUP(B4014,'Lista de Prestatarios'!$A$2:$B$500,2,FALSE))),"")</f>
        <v/>
      </c>
      <c r="P4014" s="58" t="str">
        <f>IF(B4014&lt;&gt;"",IF(OR(D4014&gt;0,G4014&gt;0),COUNTIF($B$2:B4014,B4014),COUNTIFS($B$2:B4014,B4014,$E$2:E4014,"&gt;0")),"")</f>
        <v/>
      </c>
    </row>
    <row r="4015" spans="1:16" x14ac:dyDescent="0.35">
      <c r="A4015" s="51" t="str">
        <f t="shared" si="186"/>
        <v/>
      </c>
      <c r="B4015" s="99"/>
      <c r="C4015" s="4"/>
      <c r="D4015" s="14"/>
      <c r="E4015" s="14"/>
      <c r="F4015" s="14"/>
      <c r="G4015" s="82"/>
      <c r="H4015" s="107" t="str">
        <f>IF(B4015&lt;&gt;"",IF(OR(O4015=0,O4015=999),"",SUMIFS($E$2:E4015,$A$2:A4015,A4015)-SUMIFS($F$2:F4015,$A$2:A4015,A4015)),"")</f>
        <v/>
      </c>
      <c r="I4015" s="109" t="str">
        <f t="shared" si="188"/>
        <v/>
      </c>
      <c r="J4015" s="113"/>
      <c r="K4015" s="90"/>
      <c r="L4015" s="73"/>
      <c r="M4015" s="69" t="str">
        <f>IF(C4015&lt;&gt;"",DailyLog!$S$3,"")</f>
        <v/>
      </c>
      <c r="N4015" s="56" t="str">
        <f t="shared" si="187"/>
        <v/>
      </c>
      <c r="O4015" s="53" t="str">
        <f>IF($B4015&lt;&gt;"",IF(ISNUMBER(_xlfn.XMATCH($B4015,Language!$A$6:$E$6)),0,IF(ISNUMBER(_xlfn.XMATCH($B4015,Language!$A$29:$E$29)),'Lista de Prestatarios'!$B$3,VLOOKUP(B4015,'Lista de Prestatarios'!$A$2:$B$500,2,FALSE))),"")</f>
        <v/>
      </c>
      <c r="P4015" s="58" t="str">
        <f>IF(B4015&lt;&gt;"",IF(OR(D4015&gt;0,G4015&gt;0),COUNTIF($B$2:B4015,B4015),COUNTIFS($B$2:B4015,B4015,$E$2:E4015,"&gt;0")),"")</f>
        <v/>
      </c>
    </row>
    <row r="4016" spans="1:16" x14ac:dyDescent="0.35">
      <c r="A4016" s="51" t="str">
        <f t="shared" si="186"/>
        <v/>
      </c>
      <c r="B4016" s="99"/>
      <c r="C4016" s="4"/>
      <c r="D4016" s="14"/>
      <c r="E4016" s="14"/>
      <c r="F4016" s="14"/>
      <c r="G4016" s="82"/>
      <c r="H4016" s="107" t="str">
        <f>IF(B4016&lt;&gt;"",IF(OR(O4016=0,O4016=999),"",SUMIFS($E$2:E4016,$A$2:A4016,A4016)-SUMIFS($F$2:F4016,$A$2:A4016,A4016)),"")</f>
        <v/>
      </c>
      <c r="I4016" s="109" t="str">
        <f t="shared" si="188"/>
        <v/>
      </c>
      <c r="J4016" s="113"/>
      <c r="K4016" s="90"/>
      <c r="L4016" s="73"/>
      <c r="M4016" s="69" t="str">
        <f>IF(C4016&lt;&gt;"",DailyLog!$S$3,"")</f>
        <v/>
      </c>
      <c r="N4016" s="56" t="str">
        <f t="shared" si="187"/>
        <v/>
      </c>
      <c r="O4016" s="53" t="str">
        <f>IF($B4016&lt;&gt;"",IF(ISNUMBER(_xlfn.XMATCH($B4016,Language!$A$6:$E$6)),0,IF(ISNUMBER(_xlfn.XMATCH($B4016,Language!$A$29:$E$29)),'Lista de Prestatarios'!$B$3,VLOOKUP(B4016,'Lista de Prestatarios'!$A$2:$B$500,2,FALSE))),"")</f>
        <v/>
      </c>
      <c r="P4016" s="58" t="str">
        <f>IF(B4016&lt;&gt;"",IF(OR(D4016&gt;0,G4016&gt;0),COUNTIF($B$2:B4016,B4016),COUNTIFS($B$2:B4016,B4016,$E$2:E4016,"&gt;0")),"")</f>
        <v/>
      </c>
    </row>
    <row r="4017" spans="1:16" x14ac:dyDescent="0.35">
      <c r="A4017" s="51" t="str">
        <f t="shared" si="186"/>
        <v/>
      </c>
      <c r="B4017" s="99"/>
      <c r="C4017" s="4"/>
      <c r="D4017" s="14"/>
      <c r="E4017" s="14"/>
      <c r="F4017" s="14"/>
      <c r="G4017" s="82"/>
      <c r="H4017" s="107" t="str">
        <f>IF(B4017&lt;&gt;"",IF(OR(O4017=0,O4017=999),"",SUMIFS($E$2:E4017,$A$2:A4017,A4017)-SUMIFS($F$2:F4017,$A$2:A4017,A4017)),"")</f>
        <v/>
      </c>
      <c r="I4017" s="109" t="str">
        <f t="shared" si="188"/>
        <v/>
      </c>
      <c r="J4017" s="113"/>
      <c r="K4017" s="90"/>
      <c r="L4017" s="73"/>
      <c r="M4017" s="69" t="str">
        <f>IF(C4017&lt;&gt;"",DailyLog!$S$3,"")</f>
        <v/>
      </c>
      <c r="N4017" s="56" t="str">
        <f t="shared" si="187"/>
        <v/>
      </c>
      <c r="O4017" s="53" t="str">
        <f>IF($B4017&lt;&gt;"",IF(ISNUMBER(_xlfn.XMATCH($B4017,Language!$A$6:$E$6)),0,IF(ISNUMBER(_xlfn.XMATCH($B4017,Language!$A$29:$E$29)),'Lista de Prestatarios'!$B$3,VLOOKUP(B4017,'Lista de Prestatarios'!$A$2:$B$500,2,FALSE))),"")</f>
        <v/>
      </c>
      <c r="P4017" s="58" t="str">
        <f>IF(B4017&lt;&gt;"",IF(OR(D4017&gt;0,G4017&gt;0),COUNTIF($B$2:B4017,B4017),COUNTIFS($B$2:B4017,B4017,$E$2:E4017,"&gt;0")),"")</f>
        <v/>
      </c>
    </row>
    <row r="4018" spans="1:16" x14ac:dyDescent="0.35">
      <c r="A4018" s="51" t="str">
        <f t="shared" si="186"/>
        <v/>
      </c>
      <c r="B4018" s="99"/>
      <c r="C4018" s="4"/>
      <c r="D4018" s="14"/>
      <c r="E4018" s="14"/>
      <c r="F4018" s="14"/>
      <c r="G4018" s="82"/>
      <c r="H4018" s="107" t="str">
        <f>IF(B4018&lt;&gt;"",IF(OR(O4018=0,O4018=999),"",SUMIFS($E$2:E4018,$A$2:A4018,A4018)-SUMIFS($F$2:F4018,$A$2:A4018,A4018)),"")</f>
        <v/>
      </c>
      <c r="I4018" s="109" t="str">
        <f t="shared" si="188"/>
        <v/>
      </c>
      <c r="J4018" s="113"/>
      <c r="K4018" s="90"/>
      <c r="L4018" s="73"/>
      <c r="M4018" s="69" t="str">
        <f>IF(C4018&lt;&gt;"",DailyLog!$S$3,"")</f>
        <v/>
      </c>
      <c r="N4018" s="56" t="str">
        <f t="shared" si="187"/>
        <v/>
      </c>
      <c r="O4018" s="53" t="str">
        <f>IF($B4018&lt;&gt;"",IF(ISNUMBER(_xlfn.XMATCH($B4018,Language!$A$6:$E$6)),0,IF(ISNUMBER(_xlfn.XMATCH($B4018,Language!$A$29:$E$29)),'Lista de Prestatarios'!$B$3,VLOOKUP(B4018,'Lista de Prestatarios'!$A$2:$B$500,2,FALSE))),"")</f>
        <v/>
      </c>
      <c r="P4018" s="58" t="str">
        <f>IF(B4018&lt;&gt;"",IF(OR(D4018&gt;0,G4018&gt;0),COUNTIF($B$2:B4018,B4018),COUNTIFS($B$2:B4018,B4018,$E$2:E4018,"&gt;0")),"")</f>
        <v/>
      </c>
    </row>
    <row r="4019" spans="1:16" x14ac:dyDescent="0.35">
      <c r="A4019" s="51" t="str">
        <f t="shared" si="186"/>
        <v/>
      </c>
      <c r="B4019" s="99"/>
      <c r="C4019" s="4"/>
      <c r="D4019" s="14"/>
      <c r="E4019" s="14"/>
      <c r="F4019" s="14"/>
      <c r="G4019" s="82"/>
      <c r="H4019" s="107" t="str">
        <f>IF(B4019&lt;&gt;"",IF(OR(O4019=0,O4019=999),"",SUMIFS($E$2:E4019,$A$2:A4019,A4019)-SUMIFS($F$2:F4019,$A$2:A4019,A4019)),"")</f>
        <v/>
      </c>
      <c r="I4019" s="109" t="str">
        <f t="shared" si="188"/>
        <v/>
      </c>
      <c r="J4019" s="113"/>
      <c r="K4019" s="90"/>
      <c r="L4019" s="73"/>
      <c r="M4019" s="69" t="str">
        <f>IF(C4019&lt;&gt;"",DailyLog!$S$3,"")</f>
        <v/>
      </c>
      <c r="N4019" s="56" t="str">
        <f t="shared" si="187"/>
        <v/>
      </c>
      <c r="O4019" s="53" t="str">
        <f>IF($B4019&lt;&gt;"",IF(ISNUMBER(_xlfn.XMATCH($B4019,Language!$A$6:$E$6)),0,IF(ISNUMBER(_xlfn.XMATCH($B4019,Language!$A$29:$E$29)),'Lista de Prestatarios'!$B$3,VLOOKUP(B4019,'Lista de Prestatarios'!$A$2:$B$500,2,FALSE))),"")</f>
        <v/>
      </c>
      <c r="P4019" s="58" t="str">
        <f>IF(B4019&lt;&gt;"",IF(OR(D4019&gt;0,G4019&gt;0),COUNTIF($B$2:B4019,B4019),COUNTIFS($B$2:B4019,B4019,$E$2:E4019,"&gt;0")),"")</f>
        <v/>
      </c>
    </row>
    <row r="4020" spans="1:16" x14ac:dyDescent="0.35">
      <c r="A4020" s="51" t="str">
        <f t="shared" si="186"/>
        <v/>
      </c>
      <c r="B4020" s="99"/>
      <c r="C4020" s="4"/>
      <c r="D4020" s="14"/>
      <c r="E4020" s="14"/>
      <c r="F4020" s="14"/>
      <c r="G4020" s="82"/>
      <c r="H4020" s="107" t="str">
        <f>IF(B4020&lt;&gt;"",IF(OR(O4020=0,O4020=999),"",SUMIFS($E$2:E4020,$A$2:A4020,A4020)-SUMIFS($F$2:F4020,$A$2:A4020,A4020)),"")</f>
        <v/>
      </c>
      <c r="I4020" s="109" t="str">
        <f t="shared" si="188"/>
        <v/>
      </c>
      <c r="J4020" s="113"/>
      <c r="K4020" s="90"/>
      <c r="L4020" s="73"/>
      <c r="M4020" s="69" t="str">
        <f>IF(C4020&lt;&gt;"",DailyLog!$S$3,"")</f>
        <v/>
      </c>
      <c r="N4020" s="56" t="str">
        <f t="shared" si="187"/>
        <v/>
      </c>
      <c r="O4020" s="53" t="str">
        <f>IF($B4020&lt;&gt;"",IF(ISNUMBER(_xlfn.XMATCH($B4020,Language!$A$6:$E$6)),0,IF(ISNUMBER(_xlfn.XMATCH($B4020,Language!$A$29:$E$29)),'Lista de Prestatarios'!$B$3,VLOOKUP(B4020,'Lista de Prestatarios'!$A$2:$B$500,2,FALSE))),"")</f>
        <v/>
      </c>
      <c r="P4020" s="58" t="str">
        <f>IF(B4020&lt;&gt;"",IF(OR(D4020&gt;0,G4020&gt;0),COUNTIF($B$2:B4020,B4020),COUNTIFS($B$2:B4020,B4020,$E$2:E4020,"&gt;0")),"")</f>
        <v/>
      </c>
    </row>
    <row r="4021" spans="1:16" x14ac:dyDescent="0.35">
      <c r="A4021" s="51" t="str">
        <f t="shared" si="186"/>
        <v/>
      </c>
      <c r="B4021" s="99"/>
      <c r="C4021" s="4"/>
      <c r="D4021" s="14"/>
      <c r="E4021" s="14"/>
      <c r="F4021" s="14"/>
      <c r="G4021" s="82"/>
      <c r="H4021" s="107" t="str">
        <f>IF(B4021&lt;&gt;"",IF(OR(O4021=0,O4021=999),"",SUMIFS($E$2:E4021,$A$2:A4021,A4021)-SUMIFS($F$2:F4021,$A$2:A4021,A4021)),"")</f>
        <v/>
      </c>
      <c r="I4021" s="109" t="str">
        <f t="shared" si="188"/>
        <v/>
      </c>
      <c r="J4021" s="113"/>
      <c r="K4021" s="90"/>
      <c r="L4021" s="73"/>
      <c r="M4021" s="69" t="str">
        <f>IF(C4021&lt;&gt;"",DailyLog!$S$3,"")</f>
        <v/>
      </c>
      <c r="N4021" s="56" t="str">
        <f t="shared" si="187"/>
        <v/>
      </c>
      <c r="O4021" s="53" t="str">
        <f>IF($B4021&lt;&gt;"",IF(ISNUMBER(_xlfn.XMATCH($B4021,Language!$A$6:$E$6)),0,IF(ISNUMBER(_xlfn.XMATCH($B4021,Language!$A$29:$E$29)),'Lista de Prestatarios'!$B$3,VLOOKUP(B4021,'Lista de Prestatarios'!$A$2:$B$500,2,FALSE))),"")</f>
        <v/>
      </c>
      <c r="P4021" s="58" t="str">
        <f>IF(B4021&lt;&gt;"",IF(OR(D4021&gt;0,G4021&gt;0),COUNTIF($B$2:B4021,B4021),COUNTIFS($B$2:B4021,B4021,$E$2:E4021,"&gt;0")),"")</f>
        <v/>
      </c>
    </row>
    <row r="4022" spans="1:16" x14ac:dyDescent="0.35">
      <c r="A4022" s="51" t="str">
        <f t="shared" si="186"/>
        <v/>
      </c>
      <c r="B4022" s="99"/>
      <c r="C4022" s="4"/>
      <c r="D4022" s="14"/>
      <c r="E4022" s="14"/>
      <c r="F4022" s="14"/>
      <c r="G4022" s="82"/>
      <c r="H4022" s="107" t="str">
        <f>IF(B4022&lt;&gt;"",IF(OR(O4022=0,O4022=999),"",SUMIFS($E$2:E4022,$A$2:A4022,A4022)-SUMIFS($F$2:F4022,$A$2:A4022,A4022)),"")</f>
        <v/>
      </c>
      <c r="I4022" s="109" t="str">
        <f t="shared" si="188"/>
        <v/>
      </c>
      <c r="J4022" s="113"/>
      <c r="K4022" s="90"/>
      <c r="L4022" s="73"/>
      <c r="M4022" s="69" t="str">
        <f>IF(C4022&lt;&gt;"",DailyLog!$S$3,"")</f>
        <v/>
      </c>
      <c r="N4022" s="56" t="str">
        <f t="shared" si="187"/>
        <v/>
      </c>
      <c r="O4022" s="53" t="str">
        <f>IF($B4022&lt;&gt;"",IF(ISNUMBER(_xlfn.XMATCH($B4022,Language!$A$6:$E$6)),0,IF(ISNUMBER(_xlfn.XMATCH($B4022,Language!$A$29:$E$29)),'Lista de Prestatarios'!$B$3,VLOOKUP(B4022,'Lista de Prestatarios'!$A$2:$B$500,2,FALSE))),"")</f>
        <v/>
      </c>
      <c r="P4022" s="58" t="str">
        <f>IF(B4022&lt;&gt;"",IF(OR(D4022&gt;0,G4022&gt;0),COUNTIF($B$2:B4022,B4022),COUNTIFS($B$2:B4022,B4022,$E$2:E4022,"&gt;0")),"")</f>
        <v/>
      </c>
    </row>
    <row r="4023" spans="1:16" x14ac:dyDescent="0.35">
      <c r="A4023" s="51" t="str">
        <f t="shared" si="186"/>
        <v/>
      </c>
      <c r="B4023" s="99"/>
      <c r="C4023" s="4"/>
      <c r="D4023" s="14"/>
      <c r="E4023" s="14"/>
      <c r="F4023" s="14"/>
      <c r="G4023" s="82"/>
      <c r="H4023" s="107" t="str">
        <f>IF(B4023&lt;&gt;"",IF(OR(O4023=0,O4023=999),"",SUMIFS($E$2:E4023,$A$2:A4023,A4023)-SUMIFS($F$2:F4023,$A$2:A4023,A4023)),"")</f>
        <v/>
      </c>
      <c r="I4023" s="109" t="str">
        <f t="shared" si="188"/>
        <v/>
      </c>
      <c r="J4023" s="113"/>
      <c r="K4023" s="90"/>
      <c r="L4023" s="73"/>
      <c r="M4023" s="69" t="str">
        <f>IF(C4023&lt;&gt;"",DailyLog!$S$3,"")</f>
        <v/>
      </c>
      <c r="N4023" s="56" t="str">
        <f t="shared" si="187"/>
        <v/>
      </c>
      <c r="O4023" s="53" t="str">
        <f>IF($B4023&lt;&gt;"",IF(ISNUMBER(_xlfn.XMATCH($B4023,Language!$A$6:$E$6)),0,IF(ISNUMBER(_xlfn.XMATCH($B4023,Language!$A$29:$E$29)),'Lista de Prestatarios'!$B$3,VLOOKUP(B4023,'Lista de Prestatarios'!$A$2:$B$500,2,FALSE))),"")</f>
        <v/>
      </c>
      <c r="P4023" s="58" t="str">
        <f>IF(B4023&lt;&gt;"",IF(OR(D4023&gt;0,G4023&gt;0),COUNTIF($B$2:B4023,B4023),COUNTIFS($B$2:B4023,B4023,$E$2:E4023,"&gt;0")),"")</f>
        <v/>
      </c>
    </row>
    <row r="4024" spans="1:16" x14ac:dyDescent="0.35">
      <c r="A4024" s="51" t="str">
        <f t="shared" si="186"/>
        <v/>
      </c>
      <c r="B4024" s="99"/>
      <c r="C4024" s="4"/>
      <c r="D4024" s="14"/>
      <c r="E4024" s="14"/>
      <c r="F4024" s="14"/>
      <c r="G4024" s="82"/>
      <c r="H4024" s="107" t="str">
        <f>IF(B4024&lt;&gt;"",IF(OR(O4024=0,O4024=999),"",SUMIFS($E$2:E4024,$A$2:A4024,A4024)-SUMIFS($F$2:F4024,$A$2:A4024,A4024)),"")</f>
        <v/>
      </c>
      <c r="I4024" s="109" t="str">
        <f t="shared" si="188"/>
        <v/>
      </c>
      <c r="J4024" s="113"/>
      <c r="K4024" s="90"/>
      <c r="L4024" s="73"/>
      <c r="M4024" s="69" t="str">
        <f>IF(C4024&lt;&gt;"",DailyLog!$S$3,"")</f>
        <v/>
      </c>
      <c r="N4024" s="56" t="str">
        <f t="shared" si="187"/>
        <v/>
      </c>
      <c r="O4024" s="53" t="str">
        <f>IF($B4024&lt;&gt;"",IF(ISNUMBER(_xlfn.XMATCH($B4024,Language!$A$6:$E$6)),0,IF(ISNUMBER(_xlfn.XMATCH($B4024,Language!$A$29:$E$29)),'Lista de Prestatarios'!$B$3,VLOOKUP(B4024,'Lista de Prestatarios'!$A$2:$B$500,2,FALSE))),"")</f>
        <v/>
      </c>
      <c r="P4024" s="58" t="str">
        <f>IF(B4024&lt;&gt;"",IF(OR(D4024&gt;0,G4024&gt;0),COUNTIF($B$2:B4024,B4024),COUNTIFS($B$2:B4024,B4024,$E$2:E4024,"&gt;0")),"")</f>
        <v/>
      </c>
    </row>
    <row r="4025" spans="1:16" x14ac:dyDescent="0.35">
      <c r="A4025" s="51" t="str">
        <f t="shared" si="186"/>
        <v/>
      </c>
      <c r="B4025" s="99"/>
      <c r="C4025" s="4"/>
      <c r="D4025" s="14"/>
      <c r="E4025" s="14"/>
      <c r="F4025" s="14"/>
      <c r="G4025" s="82"/>
      <c r="H4025" s="107" t="str">
        <f>IF(B4025&lt;&gt;"",IF(OR(O4025=0,O4025=999),"",SUMIFS($E$2:E4025,$A$2:A4025,A4025)-SUMIFS($F$2:F4025,$A$2:A4025,A4025)),"")</f>
        <v/>
      </c>
      <c r="I4025" s="109" t="str">
        <f t="shared" si="188"/>
        <v/>
      </c>
      <c r="J4025" s="113"/>
      <c r="K4025" s="90"/>
      <c r="L4025" s="73"/>
      <c r="M4025" s="69" t="str">
        <f>IF(C4025&lt;&gt;"",DailyLog!$S$3,"")</f>
        <v/>
      </c>
      <c r="N4025" s="56" t="str">
        <f t="shared" si="187"/>
        <v/>
      </c>
      <c r="O4025" s="53" t="str">
        <f>IF($B4025&lt;&gt;"",IF(ISNUMBER(_xlfn.XMATCH($B4025,Language!$A$6:$E$6)),0,IF(ISNUMBER(_xlfn.XMATCH($B4025,Language!$A$29:$E$29)),'Lista de Prestatarios'!$B$3,VLOOKUP(B4025,'Lista de Prestatarios'!$A$2:$B$500,2,FALSE))),"")</f>
        <v/>
      </c>
      <c r="P4025" s="58" t="str">
        <f>IF(B4025&lt;&gt;"",IF(OR(D4025&gt;0,G4025&gt;0),COUNTIF($B$2:B4025,B4025),COUNTIFS($B$2:B4025,B4025,$E$2:E4025,"&gt;0")),"")</f>
        <v/>
      </c>
    </row>
    <row r="4026" spans="1:16" x14ac:dyDescent="0.35">
      <c r="A4026" s="51" t="str">
        <f t="shared" si="186"/>
        <v/>
      </c>
      <c r="B4026" s="99"/>
      <c r="C4026" s="4"/>
      <c r="D4026" s="14"/>
      <c r="E4026" s="14"/>
      <c r="F4026" s="14"/>
      <c r="G4026" s="82"/>
      <c r="H4026" s="107" t="str">
        <f>IF(B4026&lt;&gt;"",IF(OR(O4026=0,O4026=999),"",SUMIFS($E$2:E4026,$A$2:A4026,A4026)-SUMIFS($F$2:F4026,$A$2:A4026,A4026)),"")</f>
        <v/>
      </c>
      <c r="I4026" s="109" t="str">
        <f t="shared" si="188"/>
        <v/>
      </c>
      <c r="J4026" s="113"/>
      <c r="K4026" s="90"/>
      <c r="L4026" s="73"/>
      <c r="M4026" s="69" t="str">
        <f>IF(C4026&lt;&gt;"",DailyLog!$S$3,"")</f>
        <v/>
      </c>
      <c r="N4026" s="56" t="str">
        <f t="shared" si="187"/>
        <v/>
      </c>
      <c r="O4026" s="53" t="str">
        <f>IF($B4026&lt;&gt;"",IF(ISNUMBER(_xlfn.XMATCH($B4026,Language!$A$6:$E$6)),0,IF(ISNUMBER(_xlfn.XMATCH($B4026,Language!$A$29:$E$29)),'Lista de Prestatarios'!$B$3,VLOOKUP(B4026,'Lista de Prestatarios'!$A$2:$B$500,2,FALSE))),"")</f>
        <v/>
      </c>
      <c r="P4026" s="58" t="str">
        <f>IF(B4026&lt;&gt;"",IF(OR(D4026&gt;0,G4026&gt;0),COUNTIF($B$2:B4026,B4026),COUNTIFS($B$2:B4026,B4026,$E$2:E4026,"&gt;0")),"")</f>
        <v/>
      </c>
    </row>
    <row r="4027" spans="1:16" x14ac:dyDescent="0.35">
      <c r="A4027" s="51" t="str">
        <f t="shared" si="186"/>
        <v/>
      </c>
      <c r="B4027" s="99"/>
      <c r="C4027" s="4"/>
      <c r="D4027" s="14"/>
      <c r="E4027" s="14"/>
      <c r="F4027" s="14"/>
      <c r="G4027" s="82"/>
      <c r="H4027" s="107" t="str">
        <f>IF(B4027&lt;&gt;"",IF(OR(O4027=0,O4027=999),"",SUMIFS($E$2:E4027,$A$2:A4027,A4027)-SUMIFS($F$2:F4027,$A$2:A4027,A4027)),"")</f>
        <v/>
      </c>
      <c r="I4027" s="109" t="str">
        <f t="shared" si="188"/>
        <v/>
      </c>
      <c r="J4027" s="113"/>
      <c r="K4027" s="90"/>
      <c r="L4027" s="73"/>
      <c r="M4027" s="69" t="str">
        <f>IF(C4027&lt;&gt;"",DailyLog!$S$3,"")</f>
        <v/>
      </c>
      <c r="N4027" s="56" t="str">
        <f t="shared" si="187"/>
        <v/>
      </c>
      <c r="O4027" s="53" t="str">
        <f>IF($B4027&lt;&gt;"",IF(ISNUMBER(_xlfn.XMATCH($B4027,Language!$A$6:$E$6)),0,IF(ISNUMBER(_xlfn.XMATCH($B4027,Language!$A$29:$E$29)),'Lista de Prestatarios'!$B$3,VLOOKUP(B4027,'Lista de Prestatarios'!$A$2:$B$500,2,FALSE))),"")</f>
        <v/>
      </c>
      <c r="P4027" s="58" t="str">
        <f>IF(B4027&lt;&gt;"",IF(OR(D4027&gt;0,G4027&gt;0),COUNTIF($B$2:B4027,B4027),COUNTIFS($B$2:B4027,B4027,$E$2:E4027,"&gt;0")),"")</f>
        <v/>
      </c>
    </row>
    <row r="4028" spans="1:16" x14ac:dyDescent="0.35">
      <c r="A4028" s="51" t="str">
        <f t="shared" si="186"/>
        <v/>
      </c>
      <c r="B4028" s="99"/>
      <c r="C4028" s="4"/>
      <c r="D4028" s="14"/>
      <c r="E4028" s="14"/>
      <c r="F4028" s="14"/>
      <c r="G4028" s="82"/>
      <c r="H4028" s="107" t="str">
        <f>IF(B4028&lt;&gt;"",IF(OR(O4028=0,O4028=999),"",SUMIFS($E$2:E4028,$A$2:A4028,A4028)-SUMIFS($F$2:F4028,$A$2:A4028,A4028)),"")</f>
        <v/>
      </c>
      <c r="I4028" s="109" t="str">
        <f t="shared" si="188"/>
        <v/>
      </c>
      <c r="J4028" s="113"/>
      <c r="K4028" s="90"/>
      <c r="L4028" s="73"/>
      <c r="M4028" s="69" t="str">
        <f>IF(C4028&lt;&gt;"",DailyLog!$S$3,"")</f>
        <v/>
      </c>
      <c r="N4028" s="56" t="str">
        <f t="shared" si="187"/>
        <v/>
      </c>
      <c r="O4028" s="53" t="str">
        <f>IF($B4028&lt;&gt;"",IF(ISNUMBER(_xlfn.XMATCH($B4028,Language!$A$6:$E$6)),0,IF(ISNUMBER(_xlfn.XMATCH($B4028,Language!$A$29:$E$29)),'Lista de Prestatarios'!$B$3,VLOOKUP(B4028,'Lista de Prestatarios'!$A$2:$B$500,2,FALSE))),"")</f>
        <v/>
      </c>
      <c r="P4028" s="58" t="str">
        <f>IF(B4028&lt;&gt;"",IF(OR(D4028&gt;0,G4028&gt;0),COUNTIF($B$2:B4028,B4028),COUNTIFS($B$2:B4028,B4028,$E$2:E4028,"&gt;0")),"")</f>
        <v/>
      </c>
    </row>
    <row r="4029" spans="1:16" x14ac:dyDescent="0.35">
      <c r="A4029" s="51" t="str">
        <f t="shared" si="186"/>
        <v/>
      </c>
      <c r="B4029" s="99"/>
      <c r="C4029" s="4"/>
      <c r="D4029" s="14"/>
      <c r="E4029" s="14"/>
      <c r="F4029" s="14"/>
      <c r="G4029" s="82"/>
      <c r="H4029" s="107" t="str">
        <f>IF(B4029&lt;&gt;"",IF(OR(O4029=0,O4029=999),"",SUMIFS($E$2:E4029,$A$2:A4029,A4029)-SUMIFS($F$2:F4029,$A$2:A4029,A4029)),"")</f>
        <v/>
      </c>
      <c r="I4029" s="109" t="str">
        <f t="shared" si="188"/>
        <v/>
      </c>
      <c r="J4029" s="113"/>
      <c r="K4029" s="90"/>
      <c r="L4029" s="73"/>
      <c r="M4029" s="69" t="str">
        <f>IF(C4029&lt;&gt;"",DailyLog!$S$3,"")</f>
        <v/>
      </c>
      <c r="N4029" s="56" t="str">
        <f t="shared" si="187"/>
        <v/>
      </c>
      <c r="O4029" s="53" t="str">
        <f>IF($B4029&lt;&gt;"",IF(ISNUMBER(_xlfn.XMATCH($B4029,Language!$A$6:$E$6)),0,IF(ISNUMBER(_xlfn.XMATCH($B4029,Language!$A$29:$E$29)),'Lista de Prestatarios'!$B$3,VLOOKUP(B4029,'Lista de Prestatarios'!$A$2:$B$500,2,FALSE))),"")</f>
        <v/>
      </c>
      <c r="P4029" s="58" t="str">
        <f>IF(B4029&lt;&gt;"",IF(OR(D4029&gt;0,G4029&gt;0),COUNTIF($B$2:B4029,B4029),COUNTIFS($B$2:B4029,B4029,$E$2:E4029,"&gt;0")),"")</f>
        <v/>
      </c>
    </row>
    <row r="4030" spans="1:16" x14ac:dyDescent="0.35">
      <c r="A4030" s="51" t="str">
        <f t="shared" si="186"/>
        <v/>
      </c>
      <c r="B4030" s="99"/>
      <c r="C4030" s="4"/>
      <c r="D4030" s="14"/>
      <c r="E4030" s="14"/>
      <c r="F4030" s="14"/>
      <c r="G4030" s="82"/>
      <c r="H4030" s="107" t="str">
        <f>IF(B4030&lt;&gt;"",IF(OR(O4030=0,O4030=999),"",SUMIFS($E$2:E4030,$A$2:A4030,A4030)-SUMIFS($F$2:F4030,$A$2:A4030,A4030)),"")</f>
        <v/>
      </c>
      <c r="I4030" s="109" t="str">
        <f t="shared" si="188"/>
        <v/>
      </c>
      <c r="J4030" s="113"/>
      <c r="K4030" s="90"/>
      <c r="L4030" s="73"/>
      <c r="M4030" s="69" t="str">
        <f>IF(C4030&lt;&gt;"",DailyLog!$S$3,"")</f>
        <v/>
      </c>
      <c r="N4030" s="56" t="str">
        <f t="shared" si="187"/>
        <v/>
      </c>
      <c r="O4030" s="53" t="str">
        <f>IF($B4030&lt;&gt;"",IF(ISNUMBER(_xlfn.XMATCH($B4030,Language!$A$6:$E$6)),0,IF(ISNUMBER(_xlfn.XMATCH($B4030,Language!$A$29:$E$29)),'Lista de Prestatarios'!$B$3,VLOOKUP(B4030,'Lista de Prestatarios'!$A$2:$B$500,2,FALSE))),"")</f>
        <v/>
      </c>
      <c r="P4030" s="58" t="str">
        <f>IF(B4030&lt;&gt;"",IF(OR(D4030&gt;0,G4030&gt;0),COUNTIF($B$2:B4030,B4030),COUNTIFS($B$2:B4030,B4030,$E$2:E4030,"&gt;0")),"")</f>
        <v/>
      </c>
    </row>
    <row r="4031" spans="1:16" x14ac:dyDescent="0.35">
      <c r="A4031" s="51" t="str">
        <f t="shared" si="186"/>
        <v/>
      </c>
      <c r="B4031" s="99"/>
      <c r="C4031" s="4"/>
      <c r="D4031" s="14"/>
      <c r="E4031" s="14"/>
      <c r="F4031" s="14"/>
      <c r="G4031" s="82"/>
      <c r="H4031" s="107" t="str">
        <f>IF(B4031&lt;&gt;"",IF(OR(O4031=0,O4031=999),"",SUMIFS($E$2:E4031,$A$2:A4031,A4031)-SUMIFS($F$2:F4031,$A$2:A4031,A4031)),"")</f>
        <v/>
      </c>
      <c r="I4031" s="109" t="str">
        <f t="shared" si="188"/>
        <v/>
      </c>
      <c r="J4031" s="113"/>
      <c r="K4031" s="90"/>
      <c r="L4031" s="73"/>
      <c r="M4031" s="69" t="str">
        <f>IF(C4031&lt;&gt;"",DailyLog!$S$3,"")</f>
        <v/>
      </c>
      <c r="N4031" s="56" t="str">
        <f t="shared" si="187"/>
        <v/>
      </c>
      <c r="O4031" s="53" t="str">
        <f>IF($B4031&lt;&gt;"",IF(ISNUMBER(_xlfn.XMATCH($B4031,Language!$A$6:$E$6)),0,IF(ISNUMBER(_xlfn.XMATCH($B4031,Language!$A$29:$E$29)),'Lista de Prestatarios'!$B$3,VLOOKUP(B4031,'Lista de Prestatarios'!$A$2:$B$500,2,FALSE))),"")</f>
        <v/>
      </c>
      <c r="P4031" s="58" t="str">
        <f>IF(B4031&lt;&gt;"",IF(OR(D4031&gt;0,G4031&gt;0),COUNTIF($B$2:B4031,B4031),COUNTIFS($B$2:B4031,B4031,$E$2:E4031,"&gt;0")),"")</f>
        <v/>
      </c>
    </row>
    <row r="4032" spans="1:16" x14ac:dyDescent="0.35">
      <c r="A4032" s="51" t="str">
        <f t="shared" si="186"/>
        <v/>
      </c>
      <c r="B4032" s="99"/>
      <c r="C4032" s="4"/>
      <c r="D4032" s="14"/>
      <c r="E4032" s="14"/>
      <c r="F4032" s="14"/>
      <c r="G4032" s="82"/>
      <c r="H4032" s="107" t="str">
        <f>IF(B4032&lt;&gt;"",IF(OR(O4032=0,O4032=999),"",SUMIFS($E$2:E4032,$A$2:A4032,A4032)-SUMIFS($F$2:F4032,$A$2:A4032,A4032)),"")</f>
        <v/>
      </c>
      <c r="I4032" s="109" t="str">
        <f t="shared" si="188"/>
        <v/>
      </c>
      <c r="J4032" s="113"/>
      <c r="K4032" s="90"/>
      <c r="L4032" s="73"/>
      <c r="M4032" s="69" t="str">
        <f>IF(C4032&lt;&gt;"",DailyLog!$S$3,"")</f>
        <v/>
      </c>
      <c r="N4032" s="56" t="str">
        <f t="shared" si="187"/>
        <v/>
      </c>
      <c r="O4032" s="53" t="str">
        <f>IF($B4032&lt;&gt;"",IF(ISNUMBER(_xlfn.XMATCH($B4032,Language!$A$6:$E$6)),0,IF(ISNUMBER(_xlfn.XMATCH($B4032,Language!$A$29:$E$29)),'Lista de Prestatarios'!$B$3,VLOOKUP(B4032,'Lista de Prestatarios'!$A$2:$B$500,2,FALSE))),"")</f>
        <v/>
      </c>
      <c r="P4032" s="58" t="str">
        <f>IF(B4032&lt;&gt;"",IF(OR(D4032&gt;0,G4032&gt;0),COUNTIF($B$2:B4032,B4032),COUNTIFS($B$2:B4032,B4032,$E$2:E4032,"&gt;0")),"")</f>
        <v/>
      </c>
    </row>
    <row r="4033" spans="1:16" x14ac:dyDescent="0.35">
      <c r="A4033" s="51" t="str">
        <f t="shared" si="186"/>
        <v/>
      </c>
      <c r="B4033" s="99"/>
      <c r="C4033" s="4"/>
      <c r="D4033" s="14"/>
      <c r="E4033" s="14"/>
      <c r="F4033" s="14"/>
      <c r="G4033" s="82"/>
      <c r="H4033" s="107" t="str">
        <f>IF(B4033&lt;&gt;"",IF(OR(O4033=0,O4033=999),"",SUMIFS($E$2:E4033,$A$2:A4033,A4033)-SUMIFS($F$2:F4033,$A$2:A4033,A4033)),"")</f>
        <v/>
      </c>
      <c r="I4033" s="109" t="str">
        <f t="shared" si="188"/>
        <v/>
      </c>
      <c r="J4033" s="113"/>
      <c r="K4033" s="90"/>
      <c r="L4033" s="73"/>
      <c r="M4033" s="69" t="str">
        <f>IF(C4033&lt;&gt;"",DailyLog!$S$3,"")</f>
        <v/>
      </c>
      <c r="N4033" s="56" t="str">
        <f t="shared" si="187"/>
        <v/>
      </c>
      <c r="O4033" s="53" t="str">
        <f>IF($B4033&lt;&gt;"",IF(ISNUMBER(_xlfn.XMATCH($B4033,Language!$A$6:$E$6)),0,IF(ISNUMBER(_xlfn.XMATCH($B4033,Language!$A$29:$E$29)),'Lista de Prestatarios'!$B$3,VLOOKUP(B4033,'Lista de Prestatarios'!$A$2:$B$500,2,FALSE))),"")</f>
        <v/>
      </c>
      <c r="P4033" s="58" t="str">
        <f>IF(B4033&lt;&gt;"",IF(OR(D4033&gt;0,G4033&gt;0),COUNTIF($B$2:B4033,B4033),COUNTIFS($B$2:B4033,B4033,$E$2:E4033,"&gt;0")),"")</f>
        <v/>
      </c>
    </row>
    <row r="4034" spans="1:16" x14ac:dyDescent="0.35">
      <c r="A4034" s="51" t="str">
        <f t="shared" ref="A4034:A4097" si="189">IF(B4034&lt;&gt;"",O4034&amp;"."&amp;P4034,"")</f>
        <v/>
      </c>
      <c r="B4034" s="99"/>
      <c r="C4034" s="4"/>
      <c r="D4034" s="14"/>
      <c r="E4034" s="14"/>
      <c r="F4034" s="14"/>
      <c r="G4034" s="82"/>
      <c r="H4034" s="107" t="str">
        <f>IF(B4034&lt;&gt;"",IF(OR(O4034=0,O4034=999),"",SUMIFS($E$2:E4034,$A$2:A4034,A4034)-SUMIFS($F$2:F4034,$A$2:A4034,A4034)),"")</f>
        <v/>
      </c>
      <c r="I4034" s="109" t="str">
        <f t="shared" si="188"/>
        <v/>
      </c>
      <c r="J4034" s="113"/>
      <c r="K4034" s="90"/>
      <c r="L4034" s="73"/>
      <c r="M4034" s="69" t="str">
        <f>IF(C4034&lt;&gt;"",DailyLog!$S$3,"")</f>
        <v/>
      </c>
      <c r="N4034" s="56" t="str">
        <f t="shared" ref="N4034:N4097" si="190">IF(B4034&lt;&gt;"",COUNT(D4034:G4034),"")</f>
        <v/>
      </c>
      <c r="O4034" s="53" t="str">
        <f>IF($B4034&lt;&gt;"",IF(ISNUMBER(_xlfn.XMATCH($B4034,Language!$A$6:$E$6)),0,IF(ISNUMBER(_xlfn.XMATCH($B4034,Language!$A$29:$E$29)),'Lista de Prestatarios'!$B$3,VLOOKUP(B4034,'Lista de Prestatarios'!$A$2:$B$500,2,FALSE))),"")</f>
        <v/>
      </c>
      <c r="P4034" s="58" t="str">
        <f>IF(B4034&lt;&gt;"",IF(OR(D4034&gt;0,G4034&gt;0),COUNTIF($B$2:B4034,B4034),COUNTIFS($B$2:B4034,B4034,$E$2:E4034,"&gt;0")),"")</f>
        <v/>
      </c>
    </row>
    <row r="4035" spans="1:16" x14ac:dyDescent="0.35">
      <c r="A4035" s="51" t="str">
        <f t="shared" si="189"/>
        <v/>
      </c>
      <c r="B4035" s="99"/>
      <c r="C4035" s="4"/>
      <c r="D4035" s="14"/>
      <c r="E4035" s="14"/>
      <c r="F4035" s="14"/>
      <c r="G4035" s="82"/>
      <c r="H4035" s="107" t="str">
        <f>IF(B4035&lt;&gt;"",IF(OR(O4035=0,O4035=999),"",SUMIFS($E$2:E4035,$A$2:A4035,A4035)-SUMIFS($F$2:F4035,$A$2:A4035,A4035)),"")</f>
        <v/>
      </c>
      <c r="I4035" s="109" t="str">
        <f t="shared" si="188"/>
        <v/>
      </c>
      <c r="J4035" s="113"/>
      <c r="K4035" s="90"/>
      <c r="L4035" s="73"/>
      <c r="M4035" s="69" t="str">
        <f>IF(C4035&lt;&gt;"",DailyLog!$S$3,"")</f>
        <v/>
      </c>
      <c r="N4035" s="56" t="str">
        <f t="shared" si="190"/>
        <v/>
      </c>
      <c r="O4035" s="53" t="str">
        <f>IF($B4035&lt;&gt;"",IF(ISNUMBER(_xlfn.XMATCH($B4035,Language!$A$6:$E$6)),0,IF(ISNUMBER(_xlfn.XMATCH($B4035,Language!$A$29:$E$29)),'Lista de Prestatarios'!$B$3,VLOOKUP(B4035,'Lista de Prestatarios'!$A$2:$B$500,2,FALSE))),"")</f>
        <v/>
      </c>
      <c r="P4035" s="58" t="str">
        <f>IF(B4035&lt;&gt;"",IF(OR(D4035&gt;0,G4035&gt;0),COUNTIF($B$2:B4035,B4035),COUNTIFS($B$2:B4035,B4035,$E$2:E4035,"&gt;0")),"")</f>
        <v/>
      </c>
    </row>
    <row r="4036" spans="1:16" x14ac:dyDescent="0.35">
      <c r="A4036" s="51" t="str">
        <f t="shared" si="189"/>
        <v/>
      </c>
      <c r="B4036" s="99"/>
      <c r="C4036" s="4"/>
      <c r="D4036" s="14"/>
      <c r="E4036" s="14"/>
      <c r="F4036" s="14"/>
      <c r="G4036" s="82"/>
      <c r="H4036" s="107" t="str">
        <f>IF(B4036&lt;&gt;"",IF(OR(O4036=0,O4036=999),"",SUMIFS($E$2:E4036,$A$2:A4036,A4036)-SUMIFS($F$2:F4036,$A$2:A4036,A4036)),"")</f>
        <v/>
      </c>
      <c r="I4036" s="109" t="str">
        <f t="shared" ref="I4036:I4099" si="191">IF(B4036&lt;&gt;"",I4035+D4036-E4036+F4036-G4036,"")</f>
        <v/>
      </c>
      <c r="J4036" s="113"/>
      <c r="K4036" s="90"/>
      <c r="L4036" s="73"/>
      <c r="M4036" s="69" t="str">
        <f>IF(C4036&lt;&gt;"",DailyLog!$S$3,"")</f>
        <v/>
      </c>
      <c r="N4036" s="56" t="str">
        <f t="shared" si="190"/>
        <v/>
      </c>
      <c r="O4036" s="53" t="str">
        <f>IF($B4036&lt;&gt;"",IF(ISNUMBER(_xlfn.XMATCH($B4036,Language!$A$6:$E$6)),0,IF(ISNUMBER(_xlfn.XMATCH($B4036,Language!$A$29:$E$29)),'Lista de Prestatarios'!$B$3,VLOOKUP(B4036,'Lista de Prestatarios'!$A$2:$B$500,2,FALSE))),"")</f>
        <v/>
      </c>
      <c r="P4036" s="58" t="str">
        <f>IF(B4036&lt;&gt;"",IF(OR(D4036&gt;0,G4036&gt;0),COUNTIF($B$2:B4036,B4036),COUNTIFS($B$2:B4036,B4036,$E$2:E4036,"&gt;0")),"")</f>
        <v/>
      </c>
    </row>
    <row r="4037" spans="1:16" x14ac:dyDescent="0.35">
      <c r="A4037" s="51" t="str">
        <f t="shared" si="189"/>
        <v/>
      </c>
      <c r="B4037" s="99"/>
      <c r="C4037" s="4"/>
      <c r="D4037" s="14"/>
      <c r="E4037" s="14"/>
      <c r="F4037" s="14"/>
      <c r="G4037" s="82"/>
      <c r="H4037" s="107" t="str">
        <f>IF(B4037&lt;&gt;"",IF(OR(O4037=0,O4037=999),"",SUMIFS($E$2:E4037,$A$2:A4037,A4037)-SUMIFS($F$2:F4037,$A$2:A4037,A4037)),"")</f>
        <v/>
      </c>
      <c r="I4037" s="109" t="str">
        <f t="shared" si="191"/>
        <v/>
      </c>
      <c r="J4037" s="113"/>
      <c r="K4037" s="90"/>
      <c r="L4037" s="73"/>
      <c r="M4037" s="69" t="str">
        <f>IF(C4037&lt;&gt;"",DailyLog!$S$3,"")</f>
        <v/>
      </c>
      <c r="N4037" s="56" t="str">
        <f t="shared" si="190"/>
        <v/>
      </c>
      <c r="O4037" s="53" t="str">
        <f>IF($B4037&lt;&gt;"",IF(ISNUMBER(_xlfn.XMATCH($B4037,Language!$A$6:$E$6)),0,IF(ISNUMBER(_xlfn.XMATCH($B4037,Language!$A$29:$E$29)),'Lista de Prestatarios'!$B$3,VLOOKUP(B4037,'Lista de Prestatarios'!$A$2:$B$500,2,FALSE))),"")</f>
        <v/>
      </c>
      <c r="P4037" s="58" t="str">
        <f>IF(B4037&lt;&gt;"",IF(OR(D4037&gt;0,G4037&gt;0),COUNTIF($B$2:B4037,B4037),COUNTIFS($B$2:B4037,B4037,$E$2:E4037,"&gt;0")),"")</f>
        <v/>
      </c>
    </row>
    <row r="4038" spans="1:16" x14ac:dyDescent="0.35">
      <c r="A4038" s="51" t="str">
        <f t="shared" si="189"/>
        <v/>
      </c>
      <c r="B4038" s="99"/>
      <c r="C4038" s="4"/>
      <c r="D4038" s="14"/>
      <c r="E4038" s="14"/>
      <c r="F4038" s="14"/>
      <c r="G4038" s="82"/>
      <c r="H4038" s="107" t="str">
        <f>IF(B4038&lt;&gt;"",IF(OR(O4038=0,O4038=999),"",SUMIFS($E$2:E4038,$A$2:A4038,A4038)-SUMIFS($F$2:F4038,$A$2:A4038,A4038)),"")</f>
        <v/>
      </c>
      <c r="I4038" s="109" t="str">
        <f t="shared" si="191"/>
        <v/>
      </c>
      <c r="J4038" s="113"/>
      <c r="K4038" s="90"/>
      <c r="L4038" s="73"/>
      <c r="M4038" s="69" t="str">
        <f>IF(C4038&lt;&gt;"",DailyLog!$S$3,"")</f>
        <v/>
      </c>
      <c r="N4038" s="56" t="str">
        <f t="shared" si="190"/>
        <v/>
      </c>
      <c r="O4038" s="53" t="str">
        <f>IF($B4038&lt;&gt;"",IF(ISNUMBER(_xlfn.XMATCH($B4038,Language!$A$6:$E$6)),0,IF(ISNUMBER(_xlfn.XMATCH($B4038,Language!$A$29:$E$29)),'Lista de Prestatarios'!$B$3,VLOOKUP(B4038,'Lista de Prestatarios'!$A$2:$B$500,2,FALSE))),"")</f>
        <v/>
      </c>
      <c r="P4038" s="58" t="str">
        <f>IF(B4038&lt;&gt;"",IF(OR(D4038&gt;0,G4038&gt;0),COUNTIF($B$2:B4038,B4038),COUNTIFS($B$2:B4038,B4038,$E$2:E4038,"&gt;0")),"")</f>
        <v/>
      </c>
    </row>
    <row r="4039" spans="1:16" x14ac:dyDescent="0.35">
      <c r="A4039" s="51" t="str">
        <f t="shared" si="189"/>
        <v/>
      </c>
      <c r="B4039" s="99"/>
      <c r="C4039" s="4"/>
      <c r="D4039" s="14"/>
      <c r="E4039" s="14"/>
      <c r="F4039" s="14"/>
      <c r="G4039" s="82"/>
      <c r="H4039" s="107" t="str">
        <f>IF(B4039&lt;&gt;"",IF(OR(O4039=0,O4039=999),"",SUMIFS($E$2:E4039,$A$2:A4039,A4039)-SUMIFS($F$2:F4039,$A$2:A4039,A4039)),"")</f>
        <v/>
      </c>
      <c r="I4039" s="109" t="str">
        <f t="shared" si="191"/>
        <v/>
      </c>
      <c r="J4039" s="113"/>
      <c r="K4039" s="90"/>
      <c r="L4039" s="73"/>
      <c r="M4039" s="69" t="str">
        <f>IF(C4039&lt;&gt;"",DailyLog!$S$3,"")</f>
        <v/>
      </c>
      <c r="N4039" s="56" t="str">
        <f t="shared" si="190"/>
        <v/>
      </c>
      <c r="O4039" s="53" t="str">
        <f>IF($B4039&lt;&gt;"",IF(ISNUMBER(_xlfn.XMATCH($B4039,Language!$A$6:$E$6)),0,IF(ISNUMBER(_xlfn.XMATCH($B4039,Language!$A$29:$E$29)),'Lista de Prestatarios'!$B$3,VLOOKUP(B4039,'Lista de Prestatarios'!$A$2:$B$500,2,FALSE))),"")</f>
        <v/>
      </c>
      <c r="P4039" s="58" t="str">
        <f>IF(B4039&lt;&gt;"",IF(OR(D4039&gt;0,G4039&gt;0),COUNTIF($B$2:B4039,B4039),COUNTIFS($B$2:B4039,B4039,$E$2:E4039,"&gt;0")),"")</f>
        <v/>
      </c>
    </row>
    <row r="4040" spans="1:16" x14ac:dyDescent="0.35">
      <c r="A4040" s="51" t="str">
        <f t="shared" si="189"/>
        <v/>
      </c>
      <c r="B4040" s="99"/>
      <c r="C4040" s="4"/>
      <c r="D4040" s="14"/>
      <c r="E4040" s="14"/>
      <c r="F4040" s="14"/>
      <c r="G4040" s="82"/>
      <c r="H4040" s="107" t="str">
        <f>IF(B4040&lt;&gt;"",IF(OR(O4040=0,O4040=999),"",SUMIFS($E$2:E4040,$A$2:A4040,A4040)-SUMIFS($F$2:F4040,$A$2:A4040,A4040)),"")</f>
        <v/>
      </c>
      <c r="I4040" s="109" t="str">
        <f t="shared" si="191"/>
        <v/>
      </c>
      <c r="J4040" s="113"/>
      <c r="K4040" s="90"/>
      <c r="L4040" s="73"/>
      <c r="M4040" s="69" t="str">
        <f>IF(C4040&lt;&gt;"",DailyLog!$S$3,"")</f>
        <v/>
      </c>
      <c r="N4040" s="56" t="str">
        <f t="shared" si="190"/>
        <v/>
      </c>
      <c r="O4040" s="53" t="str">
        <f>IF($B4040&lt;&gt;"",IF(ISNUMBER(_xlfn.XMATCH($B4040,Language!$A$6:$E$6)),0,IF(ISNUMBER(_xlfn.XMATCH($B4040,Language!$A$29:$E$29)),'Lista de Prestatarios'!$B$3,VLOOKUP(B4040,'Lista de Prestatarios'!$A$2:$B$500,2,FALSE))),"")</f>
        <v/>
      </c>
      <c r="P4040" s="58" t="str">
        <f>IF(B4040&lt;&gt;"",IF(OR(D4040&gt;0,G4040&gt;0),COUNTIF($B$2:B4040,B4040),COUNTIFS($B$2:B4040,B4040,$E$2:E4040,"&gt;0")),"")</f>
        <v/>
      </c>
    </row>
    <row r="4041" spans="1:16" x14ac:dyDescent="0.35">
      <c r="A4041" s="51" t="str">
        <f t="shared" si="189"/>
        <v/>
      </c>
      <c r="B4041" s="99"/>
      <c r="C4041" s="4"/>
      <c r="D4041" s="14"/>
      <c r="E4041" s="14"/>
      <c r="F4041" s="14"/>
      <c r="G4041" s="82"/>
      <c r="H4041" s="107" t="str">
        <f>IF(B4041&lt;&gt;"",IF(OR(O4041=0,O4041=999),"",SUMIFS($E$2:E4041,$A$2:A4041,A4041)-SUMIFS($F$2:F4041,$A$2:A4041,A4041)),"")</f>
        <v/>
      </c>
      <c r="I4041" s="109" t="str">
        <f t="shared" si="191"/>
        <v/>
      </c>
      <c r="J4041" s="113"/>
      <c r="K4041" s="90"/>
      <c r="L4041" s="73"/>
      <c r="M4041" s="69" t="str">
        <f>IF(C4041&lt;&gt;"",DailyLog!$S$3,"")</f>
        <v/>
      </c>
      <c r="N4041" s="56" t="str">
        <f t="shared" si="190"/>
        <v/>
      </c>
      <c r="O4041" s="53" t="str">
        <f>IF($B4041&lt;&gt;"",IF(ISNUMBER(_xlfn.XMATCH($B4041,Language!$A$6:$E$6)),0,IF(ISNUMBER(_xlfn.XMATCH($B4041,Language!$A$29:$E$29)),'Lista de Prestatarios'!$B$3,VLOOKUP(B4041,'Lista de Prestatarios'!$A$2:$B$500,2,FALSE))),"")</f>
        <v/>
      </c>
      <c r="P4041" s="58" t="str">
        <f>IF(B4041&lt;&gt;"",IF(OR(D4041&gt;0,G4041&gt;0),COUNTIF($B$2:B4041,B4041),COUNTIFS($B$2:B4041,B4041,$E$2:E4041,"&gt;0")),"")</f>
        <v/>
      </c>
    </row>
    <row r="4042" spans="1:16" x14ac:dyDescent="0.35">
      <c r="A4042" s="51" t="str">
        <f t="shared" si="189"/>
        <v/>
      </c>
      <c r="B4042" s="99"/>
      <c r="C4042" s="4"/>
      <c r="D4042" s="14"/>
      <c r="E4042" s="14"/>
      <c r="F4042" s="14"/>
      <c r="G4042" s="82"/>
      <c r="H4042" s="107" t="str">
        <f>IF(B4042&lt;&gt;"",IF(OR(O4042=0,O4042=999),"",SUMIFS($E$2:E4042,$A$2:A4042,A4042)-SUMIFS($F$2:F4042,$A$2:A4042,A4042)),"")</f>
        <v/>
      </c>
      <c r="I4042" s="109" t="str">
        <f t="shared" si="191"/>
        <v/>
      </c>
      <c r="J4042" s="113"/>
      <c r="K4042" s="90"/>
      <c r="L4042" s="73"/>
      <c r="M4042" s="69" t="str">
        <f>IF(C4042&lt;&gt;"",DailyLog!$S$3,"")</f>
        <v/>
      </c>
      <c r="N4042" s="56" t="str">
        <f t="shared" si="190"/>
        <v/>
      </c>
      <c r="O4042" s="53" t="str">
        <f>IF($B4042&lt;&gt;"",IF(ISNUMBER(_xlfn.XMATCH($B4042,Language!$A$6:$E$6)),0,IF(ISNUMBER(_xlfn.XMATCH($B4042,Language!$A$29:$E$29)),'Lista de Prestatarios'!$B$3,VLOOKUP(B4042,'Lista de Prestatarios'!$A$2:$B$500,2,FALSE))),"")</f>
        <v/>
      </c>
      <c r="P4042" s="58" t="str">
        <f>IF(B4042&lt;&gt;"",IF(OR(D4042&gt;0,G4042&gt;0),COUNTIF($B$2:B4042,B4042),COUNTIFS($B$2:B4042,B4042,$E$2:E4042,"&gt;0")),"")</f>
        <v/>
      </c>
    </row>
    <row r="4043" spans="1:16" x14ac:dyDescent="0.35">
      <c r="A4043" s="51" t="str">
        <f t="shared" si="189"/>
        <v/>
      </c>
      <c r="B4043" s="99"/>
      <c r="C4043" s="4"/>
      <c r="D4043" s="14"/>
      <c r="E4043" s="14"/>
      <c r="F4043" s="14"/>
      <c r="G4043" s="82"/>
      <c r="H4043" s="107" t="str">
        <f>IF(B4043&lt;&gt;"",IF(OR(O4043=0,O4043=999),"",SUMIFS($E$2:E4043,$A$2:A4043,A4043)-SUMIFS($F$2:F4043,$A$2:A4043,A4043)),"")</f>
        <v/>
      </c>
      <c r="I4043" s="109" t="str">
        <f t="shared" si="191"/>
        <v/>
      </c>
      <c r="J4043" s="113"/>
      <c r="K4043" s="90"/>
      <c r="L4043" s="73"/>
      <c r="M4043" s="69" t="str">
        <f>IF(C4043&lt;&gt;"",DailyLog!$S$3,"")</f>
        <v/>
      </c>
      <c r="N4043" s="56" t="str">
        <f t="shared" si="190"/>
        <v/>
      </c>
      <c r="O4043" s="53" t="str">
        <f>IF($B4043&lt;&gt;"",IF(ISNUMBER(_xlfn.XMATCH($B4043,Language!$A$6:$E$6)),0,IF(ISNUMBER(_xlfn.XMATCH($B4043,Language!$A$29:$E$29)),'Lista de Prestatarios'!$B$3,VLOOKUP(B4043,'Lista de Prestatarios'!$A$2:$B$500,2,FALSE))),"")</f>
        <v/>
      </c>
      <c r="P4043" s="58" t="str">
        <f>IF(B4043&lt;&gt;"",IF(OR(D4043&gt;0,G4043&gt;0),COUNTIF($B$2:B4043,B4043),COUNTIFS($B$2:B4043,B4043,$E$2:E4043,"&gt;0")),"")</f>
        <v/>
      </c>
    </row>
    <row r="4044" spans="1:16" x14ac:dyDescent="0.35">
      <c r="A4044" s="51" t="str">
        <f t="shared" si="189"/>
        <v/>
      </c>
      <c r="B4044" s="99"/>
      <c r="C4044" s="4"/>
      <c r="D4044" s="14"/>
      <c r="E4044" s="14"/>
      <c r="F4044" s="14"/>
      <c r="G4044" s="82"/>
      <c r="H4044" s="107" t="str">
        <f>IF(B4044&lt;&gt;"",IF(OR(O4044=0,O4044=999),"",SUMIFS($E$2:E4044,$A$2:A4044,A4044)-SUMIFS($F$2:F4044,$A$2:A4044,A4044)),"")</f>
        <v/>
      </c>
      <c r="I4044" s="109" t="str">
        <f t="shared" si="191"/>
        <v/>
      </c>
      <c r="J4044" s="113"/>
      <c r="K4044" s="90"/>
      <c r="L4044" s="73"/>
      <c r="M4044" s="69" t="str">
        <f>IF(C4044&lt;&gt;"",DailyLog!$S$3,"")</f>
        <v/>
      </c>
      <c r="N4044" s="56" t="str">
        <f t="shared" si="190"/>
        <v/>
      </c>
      <c r="O4044" s="53" t="str">
        <f>IF($B4044&lt;&gt;"",IF(ISNUMBER(_xlfn.XMATCH($B4044,Language!$A$6:$E$6)),0,IF(ISNUMBER(_xlfn.XMATCH($B4044,Language!$A$29:$E$29)),'Lista de Prestatarios'!$B$3,VLOOKUP(B4044,'Lista de Prestatarios'!$A$2:$B$500,2,FALSE))),"")</f>
        <v/>
      </c>
      <c r="P4044" s="58" t="str">
        <f>IF(B4044&lt;&gt;"",IF(OR(D4044&gt;0,G4044&gt;0),COUNTIF($B$2:B4044,B4044),COUNTIFS($B$2:B4044,B4044,$E$2:E4044,"&gt;0")),"")</f>
        <v/>
      </c>
    </row>
    <row r="4045" spans="1:16" x14ac:dyDescent="0.35">
      <c r="A4045" s="51" t="str">
        <f t="shared" si="189"/>
        <v/>
      </c>
      <c r="B4045" s="99"/>
      <c r="C4045" s="4"/>
      <c r="D4045" s="14"/>
      <c r="E4045" s="14"/>
      <c r="F4045" s="14"/>
      <c r="G4045" s="82"/>
      <c r="H4045" s="107" t="str">
        <f>IF(B4045&lt;&gt;"",IF(OR(O4045=0,O4045=999),"",SUMIFS($E$2:E4045,$A$2:A4045,A4045)-SUMIFS($F$2:F4045,$A$2:A4045,A4045)),"")</f>
        <v/>
      </c>
      <c r="I4045" s="109" t="str">
        <f t="shared" si="191"/>
        <v/>
      </c>
      <c r="J4045" s="113"/>
      <c r="K4045" s="90"/>
      <c r="L4045" s="73"/>
      <c r="M4045" s="69" t="str">
        <f>IF(C4045&lt;&gt;"",DailyLog!$S$3,"")</f>
        <v/>
      </c>
      <c r="N4045" s="56" t="str">
        <f t="shared" si="190"/>
        <v/>
      </c>
      <c r="O4045" s="53" t="str">
        <f>IF($B4045&lt;&gt;"",IF(ISNUMBER(_xlfn.XMATCH($B4045,Language!$A$6:$E$6)),0,IF(ISNUMBER(_xlfn.XMATCH($B4045,Language!$A$29:$E$29)),'Lista de Prestatarios'!$B$3,VLOOKUP(B4045,'Lista de Prestatarios'!$A$2:$B$500,2,FALSE))),"")</f>
        <v/>
      </c>
      <c r="P4045" s="58" t="str">
        <f>IF(B4045&lt;&gt;"",IF(OR(D4045&gt;0,G4045&gt;0),COUNTIF($B$2:B4045,B4045),COUNTIFS($B$2:B4045,B4045,$E$2:E4045,"&gt;0")),"")</f>
        <v/>
      </c>
    </row>
    <row r="4046" spans="1:16" x14ac:dyDescent="0.35">
      <c r="A4046" s="51" t="str">
        <f t="shared" si="189"/>
        <v/>
      </c>
      <c r="B4046" s="99"/>
      <c r="C4046" s="4"/>
      <c r="D4046" s="14"/>
      <c r="E4046" s="14"/>
      <c r="F4046" s="14"/>
      <c r="G4046" s="82"/>
      <c r="H4046" s="107" t="str">
        <f>IF(B4046&lt;&gt;"",IF(OR(O4046=0,O4046=999),"",SUMIFS($E$2:E4046,$A$2:A4046,A4046)-SUMIFS($F$2:F4046,$A$2:A4046,A4046)),"")</f>
        <v/>
      </c>
      <c r="I4046" s="109" t="str">
        <f t="shared" si="191"/>
        <v/>
      </c>
      <c r="J4046" s="113"/>
      <c r="K4046" s="90"/>
      <c r="L4046" s="73"/>
      <c r="M4046" s="69" t="str">
        <f>IF(C4046&lt;&gt;"",DailyLog!$S$3,"")</f>
        <v/>
      </c>
      <c r="N4046" s="56" t="str">
        <f t="shared" si="190"/>
        <v/>
      </c>
      <c r="O4046" s="53" t="str">
        <f>IF($B4046&lt;&gt;"",IF(ISNUMBER(_xlfn.XMATCH($B4046,Language!$A$6:$E$6)),0,IF(ISNUMBER(_xlfn.XMATCH($B4046,Language!$A$29:$E$29)),'Lista de Prestatarios'!$B$3,VLOOKUP(B4046,'Lista de Prestatarios'!$A$2:$B$500,2,FALSE))),"")</f>
        <v/>
      </c>
      <c r="P4046" s="58" t="str">
        <f>IF(B4046&lt;&gt;"",IF(OR(D4046&gt;0,G4046&gt;0),COUNTIF($B$2:B4046,B4046),COUNTIFS($B$2:B4046,B4046,$E$2:E4046,"&gt;0")),"")</f>
        <v/>
      </c>
    </row>
    <row r="4047" spans="1:16" x14ac:dyDescent="0.35">
      <c r="A4047" s="51" t="str">
        <f t="shared" si="189"/>
        <v/>
      </c>
      <c r="B4047" s="99"/>
      <c r="C4047" s="4"/>
      <c r="D4047" s="14"/>
      <c r="E4047" s="14"/>
      <c r="F4047" s="14"/>
      <c r="G4047" s="82"/>
      <c r="H4047" s="107" t="str">
        <f>IF(B4047&lt;&gt;"",IF(OR(O4047=0,O4047=999),"",SUMIFS($E$2:E4047,$A$2:A4047,A4047)-SUMIFS($F$2:F4047,$A$2:A4047,A4047)),"")</f>
        <v/>
      </c>
      <c r="I4047" s="109" t="str">
        <f t="shared" si="191"/>
        <v/>
      </c>
      <c r="J4047" s="113"/>
      <c r="K4047" s="90"/>
      <c r="L4047" s="73"/>
      <c r="M4047" s="69" t="str">
        <f>IF(C4047&lt;&gt;"",DailyLog!$S$3,"")</f>
        <v/>
      </c>
      <c r="N4047" s="56" t="str">
        <f t="shared" si="190"/>
        <v/>
      </c>
      <c r="O4047" s="53" t="str">
        <f>IF($B4047&lt;&gt;"",IF(ISNUMBER(_xlfn.XMATCH($B4047,Language!$A$6:$E$6)),0,IF(ISNUMBER(_xlfn.XMATCH($B4047,Language!$A$29:$E$29)),'Lista de Prestatarios'!$B$3,VLOOKUP(B4047,'Lista de Prestatarios'!$A$2:$B$500,2,FALSE))),"")</f>
        <v/>
      </c>
      <c r="P4047" s="58" t="str">
        <f>IF(B4047&lt;&gt;"",IF(OR(D4047&gt;0,G4047&gt;0),COUNTIF($B$2:B4047,B4047),COUNTIFS($B$2:B4047,B4047,$E$2:E4047,"&gt;0")),"")</f>
        <v/>
      </c>
    </row>
    <row r="4048" spans="1:16" x14ac:dyDescent="0.35">
      <c r="A4048" s="51" t="str">
        <f t="shared" si="189"/>
        <v/>
      </c>
      <c r="B4048" s="99"/>
      <c r="C4048" s="4"/>
      <c r="D4048" s="14"/>
      <c r="E4048" s="14"/>
      <c r="F4048" s="14"/>
      <c r="G4048" s="82"/>
      <c r="H4048" s="107" t="str">
        <f>IF(B4048&lt;&gt;"",IF(OR(O4048=0,O4048=999),"",SUMIFS($E$2:E4048,$A$2:A4048,A4048)-SUMIFS($F$2:F4048,$A$2:A4048,A4048)),"")</f>
        <v/>
      </c>
      <c r="I4048" s="109" t="str">
        <f t="shared" si="191"/>
        <v/>
      </c>
      <c r="J4048" s="113"/>
      <c r="K4048" s="90"/>
      <c r="L4048" s="73"/>
      <c r="M4048" s="69" t="str">
        <f>IF(C4048&lt;&gt;"",DailyLog!$S$3,"")</f>
        <v/>
      </c>
      <c r="N4048" s="56" t="str">
        <f t="shared" si="190"/>
        <v/>
      </c>
      <c r="O4048" s="53" t="str">
        <f>IF($B4048&lt;&gt;"",IF(ISNUMBER(_xlfn.XMATCH($B4048,Language!$A$6:$E$6)),0,IF(ISNUMBER(_xlfn.XMATCH($B4048,Language!$A$29:$E$29)),'Lista de Prestatarios'!$B$3,VLOOKUP(B4048,'Lista de Prestatarios'!$A$2:$B$500,2,FALSE))),"")</f>
        <v/>
      </c>
      <c r="P4048" s="58" t="str">
        <f>IF(B4048&lt;&gt;"",IF(OR(D4048&gt;0,G4048&gt;0),COUNTIF($B$2:B4048,B4048),COUNTIFS($B$2:B4048,B4048,$E$2:E4048,"&gt;0")),"")</f>
        <v/>
      </c>
    </row>
    <row r="4049" spans="1:16" x14ac:dyDescent="0.35">
      <c r="A4049" s="51" t="str">
        <f t="shared" si="189"/>
        <v/>
      </c>
      <c r="B4049" s="99"/>
      <c r="C4049" s="4"/>
      <c r="D4049" s="14"/>
      <c r="E4049" s="14"/>
      <c r="F4049" s="14"/>
      <c r="G4049" s="82"/>
      <c r="H4049" s="107" t="str">
        <f>IF(B4049&lt;&gt;"",IF(OR(O4049=0,O4049=999),"",SUMIFS($E$2:E4049,$A$2:A4049,A4049)-SUMIFS($F$2:F4049,$A$2:A4049,A4049)),"")</f>
        <v/>
      </c>
      <c r="I4049" s="109" t="str">
        <f t="shared" si="191"/>
        <v/>
      </c>
      <c r="J4049" s="113"/>
      <c r="K4049" s="90"/>
      <c r="L4049" s="73"/>
      <c r="M4049" s="69" t="str">
        <f>IF(C4049&lt;&gt;"",DailyLog!$S$3,"")</f>
        <v/>
      </c>
      <c r="N4049" s="56" t="str">
        <f t="shared" si="190"/>
        <v/>
      </c>
      <c r="O4049" s="53" t="str">
        <f>IF($B4049&lt;&gt;"",IF(ISNUMBER(_xlfn.XMATCH($B4049,Language!$A$6:$E$6)),0,IF(ISNUMBER(_xlfn.XMATCH($B4049,Language!$A$29:$E$29)),'Lista de Prestatarios'!$B$3,VLOOKUP(B4049,'Lista de Prestatarios'!$A$2:$B$500,2,FALSE))),"")</f>
        <v/>
      </c>
      <c r="P4049" s="58" t="str">
        <f>IF(B4049&lt;&gt;"",IF(OR(D4049&gt;0,G4049&gt;0),COUNTIF($B$2:B4049,B4049),COUNTIFS($B$2:B4049,B4049,$E$2:E4049,"&gt;0")),"")</f>
        <v/>
      </c>
    </row>
    <row r="4050" spans="1:16" x14ac:dyDescent="0.35">
      <c r="A4050" s="51" t="str">
        <f t="shared" si="189"/>
        <v/>
      </c>
      <c r="B4050" s="99"/>
      <c r="C4050" s="4"/>
      <c r="D4050" s="14"/>
      <c r="E4050" s="14"/>
      <c r="F4050" s="14"/>
      <c r="G4050" s="82"/>
      <c r="H4050" s="107" t="str">
        <f>IF(B4050&lt;&gt;"",IF(OR(O4050=0,O4050=999),"",SUMIFS($E$2:E4050,$A$2:A4050,A4050)-SUMIFS($F$2:F4050,$A$2:A4050,A4050)),"")</f>
        <v/>
      </c>
      <c r="I4050" s="109" t="str">
        <f t="shared" si="191"/>
        <v/>
      </c>
      <c r="J4050" s="113"/>
      <c r="K4050" s="90"/>
      <c r="L4050" s="73"/>
      <c r="M4050" s="69" t="str">
        <f>IF(C4050&lt;&gt;"",DailyLog!$S$3,"")</f>
        <v/>
      </c>
      <c r="N4050" s="56" t="str">
        <f t="shared" si="190"/>
        <v/>
      </c>
      <c r="O4050" s="53" t="str">
        <f>IF($B4050&lt;&gt;"",IF(ISNUMBER(_xlfn.XMATCH($B4050,Language!$A$6:$E$6)),0,IF(ISNUMBER(_xlfn.XMATCH($B4050,Language!$A$29:$E$29)),'Lista de Prestatarios'!$B$3,VLOOKUP(B4050,'Lista de Prestatarios'!$A$2:$B$500,2,FALSE))),"")</f>
        <v/>
      </c>
      <c r="P4050" s="58" t="str">
        <f>IF(B4050&lt;&gt;"",IF(OR(D4050&gt;0,G4050&gt;0),COUNTIF($B$2:B4050,B4050),COUNTIFS($B$2:B4050,B4050,$E$2:E4050,"&gt;0")),"")</f>
        <v/>
      </c>
    </row>
    <row r="4051" spans="1:16" x14ac:dyDescent="0.35">
      <c r="A4051" s="51" t="str">
        <f t="shared" si="189"/>
        <v/>
      </c>
      <c r="B4051" s="99"/>
      <c r="C4051" s="4"/>
      <c r="D4051" s="14"/>
      <c r="E4051" s="14"/>
      <c r="F4051" s="14"/>
      <c r="G4051" s="82"/>
      <c r="H4051" s="107" t="str">
        <f>IF(B4051&lt;&gt;"",IF(OR(O4051=0,O4051=999),"",SUMIFS($E$2:E4051,$A$2:A4051,A4051)-SUMIFS($F$2:F4051,$A$2:A4051,A4051)),"")</f>
        <v/>
      </c>
      <c r="I4051" s="109" t="str">
        <f t="shared" si="191"/>
        <v/>
      </c>
      <c r="J4051" s="113"/>
      <c r="K4051" s="90"/>
      <c r="L4051" s="73"/>
      <c r="M4051" s="69" t="str">
        <f>IF(C4051&lt;&gt;"",DailyLog!$S$3,"")</f>
        <v/>
      </c>
      <c r="N4051" s="56" t="str">
        <f t="shared" si="190"/>
        <v/>
      </c>
      <c r="O4051" s="53" t="str">
        <f>IF($B4051&lt;&gt;"",IF(ISNUMBER(_xlfn.XMATCH($B4051,Language!$A$6:$E$6)),0,IF(ISNUMBER(_xlfn.XMATCH($B4051,Language!$A$29:$E$29)),'Lista de Prestatarios'!$B$3,VLOOKUP(B4051,'Lista de Prestatarios'!$A$2:$B$500,2,FALSE))),"")</f>
        <v/>
      </c>
      <c r="P4051" s="58" t="str">
        <f>IF(B4051&lt;&gt;"",IF(OR(D4051&gt;0,G4051&gt;0),COUNTIF($B$2:B4051,B4051),COUNTIFS($B$2:B4051,B4051,$E$2:E4051,"&gt;0")),"")</f>
        <v/>
      </c>
    </row>
    <row r="4052" spans="1:16" x14ac:dyDescent="0.35">
      <c r="A4052" s="51" t="str">
        <f t="shared" si="189"/>
        <v/>
      </c>
      <c r="B4052" s="99"/>
      <c r="C4052" s="4"/>
      <c r="D4052" s="14"/>
      <c r="E4052" s="14"/>
      <c r="F4052" s="14"/>
      <c r="G4052" s="82"/>
      <c r="H4052" s="107" t="str">
        <f>IF(B4052&lt;&gt;"",IF(OR(O4052=0,O4052=999),"",SUMIFS($E$2:E4052,$A$2:A4052,A4052)-SUMIFS($F$2:F4052,$A$2:A4052,A4052)),"")</f>
        <v/>
      </c>
      <c r="I4052" s="109" t="str">
        <f t="shared" si="191"/>
        <v/>
      </c>
      <c r="J4052" s="113"/>
      <c r="K4052" s="90"/>
      <c r="L4052" s="73"/>
      <c r="M4052" s="69" t="str">
        <f>IF(C4052&lt;&gt;"",DailyLog!$S$3,"")</f>
        <v/>
      </c>
      <c r="N4052" s="56" t="str">
        <f t="shared" si="190"/>
        <v/>
      </c>
      <c r="O4052" s="53" t="str">
        <f>IF($B4052&lt;&gt;"",IF(ISNUMBER(_xlfn.XMATCH($B4052,Language!$A$6:$E$6)),0,IF(ISNUMBER(_xlfn.XMATCH($B4052,Language!$A$29:$E$29)),'Lista de Prestatarios'!$B$3,VLOOKUP(B4052,'Lista de Prestatarios'!$A$2:$B$500,2,FALSE))),"")</f>
        <v/>
      </c>
      <c r="P4052" s="58" t="str">
        <f>IF(B4052&lt;&gt;"",IF(OR(D4052&gt;0,G4052&gt;0),COUNTIF($B$2:B4052,B4052),COUNTIFS($B$2:B4052,B4052,$E$2:E4052,"&gt;0")),"")</f>
        <v/>
      </c>
    </row>
    <row r="4053" spans="1:16" x14ac:dyDescent="0.35">
      <c r="A4053" s="51" t="str">
        <f t="shared" si="189"/>
        <v/>
      </c>
      <c r="B4053" s="99"/>
      <c r="C4053" s="4"/>
      <c r="D4053" s="14"/>
      <c r="E4053" s="14"/>
      <c r="F4053" s="14"/>
      <c r="G4053" s="82"/>
      <c r="H4053" s="107" t="str">
        <f>IF(B4053&lt;&gt;"",IF(OR(O4053=0,O4053=999),"",SUMIFS($E$2:E4053,$A$2:A4053,A4053)-SUMIFS($F$2:F4053,$A$2:A4053,A4053)),"")</f>
        <v/>
      </c>
      <c r="I4053" s="109" t="str">
        <f t="shared" si="191"/>
        <v/>
      </c>
      <c r="J4053" s="113"/>
      <c r="K4053" s="90"/>
      <c r="L4053" s="73"/>
      <c r="M4053" s="69" t="str">
        <f>IF(C4053&lt;&gt;"",DailyLog!$S$3,"")</f>
        <v/>
      </c>
      <c r="N4053" s="56" t="str">
        <f t="shared" si="190"/>
        <v/>
      </c>
      <c r="O4053" s="53" t="str">
        <f>IF($B4053&lt;&gt;"",IF(ISNUMBER(_xlfn.XMATCH($B4053,Language!$A$6:$E$6)),0,IF(ISNUMBER(_xlfn.XMATCH($B4053,Language!$A$29:$E$29)),'Lista de Prestatarios'!$B$3,VLOOKUP(B4053,'Lista de Prestatarios'!$A$2:$B$500,2,FALSE))),"")</f>
        <v/>
      </c>
      <c r="P4053" s="58" t="str">
        <f>IF(B4053&lt;&gt;"",IF(OR(D4053&gt;0,G4053&gt;0),COUNTIF($B$2:B4053,B4053),COUNTIFS($B$2:B4053,B4053,$E$2:E4053,"&gt;0")),"")</f>
        <v/>
      </c>
    </row>
    <row r="4054" spans="1:16" x14ac:dyDescent="0.35">
      <c r="A4054" s="51" t="str">
        <f t="shared" si="189"/>
        <v/>
      </c>
      <c r="B4054" s="99"/>
      <c r="C4054" s="4"/>
      <c r="D4054" s="14"/>
      <c r="E4054" s="14"/>
      <c r="F4054" s="14"/>
      <c r="G4054" s="82"/>
      <c r="H4054" s="107" t="str">
        <f>IF(B4054&lt;&gt;"",IF(OR(O4054=0,O4054=999),"",SUMIFS($E$2:E4054,$A$2:A4054,A4054)-SUMIFS($F$2:F4054,$A$2:A4054,A4054)),"")</f>
        <v/>
      </c>
      <c r="I4054" s="109" t="str">
        <f t="shared" si="191"/>
        <v/>
      </c>
      <c r="J4054" s="113"/>
      <c r="K4054" s="90"/>
      <c r="L4054" s="73"/>
      <c r="M4054" s="69" t="str">
        <f>IF(C4054&lt;&gt;"",DailyLog!$S$3,"")</f>
        <v/>
      </c>
      <c r="N4054" s="56" t="str">
        <f t="shared" si="190"/>
        <v/>
      </c>
      <c r="O4054" s="53" t="str">
        <f>IF($B4054&lt;&gt;"",IF(ISNUMBER(_xlfn.XMATCH($B4054,Language!$A$6:$E$6)),0,IF(ISNUMBER(_xlfn.XMATCH($B4054,Language!$A$29:$E$29)),'Lista de Prestatarios'!$B$3,VLOOKUP(B4054,'Lista de Prestatarios'!$A$2:$B$500,2,FALSE))),"")</f>
        <v/>
      </c>
      <c r="P4054" s="58" t="str">
        <f>IF(B4054&lt;&gt;"",IF(OR(D4054&gt;0,G4054&gt;0),COUNTIF($B$2:B4054,B4054),COUNTIFS($B$2:B4054,B4054,$E$2:E4054,"&gt;0")),"")</f>
        <v/>
      </c>
    </row>
    <row r="4055" spans="1:16" x14ac:dyDescent="0.35">
      <c r="A4055" s="51" t="str">
        <f t="shared" si="189"/>
        <v/>
      </c>
      <c r="B4055" s="99"/>
      <c r="C4055" s="4"/>
      <c r="D4055" s="14"/>
      <c r="E4055" s="14"/>
      <c r="F4055" s="14"/>
      <c r="G4055" s="82"/>
      <c r="H4055" s="107" t="str">
        <f>IF(B4055&lt;&gt;"",IF(OR(O4055=0,O4055=999),"",SUMIFS($E$2:E4055,$A$2:A4055,A4055)-SUMIFS($F$2:F4055,$A$2:A4055,A4055)),"")</f>
        <v/>
      </c>
      <c r="I4055" s="109" t="str">
        <f t="shared" si="191"/>
        <v/>
      </c>
      <c r="J4055" s="113"/>
      <c r="K4055" s="90"/>
      <c r="L4055" s="73"/>
      <c r="M4055" s="69" t="str">
        <f>IF(C4055&lt;&gt;"",DailyLog!$S$3,"")</f>
        <v/>
      </c>
      <c r="N4055" s="56" t="str">
        <f t="shared" si="190"/>
        <v/>
      </c>
      <c r="O4055" s="53" t="str">
        <f>IF($B4055&lt;&gt;"",IF(ISNUMBER(_xlfn.XMATCH($B4055,Language!$A$6:$E$6)),0,IF(ISNUMBER(_xlfn.XMATCH($B4055,Language!$A$29:$E$29)),'Lista de Prestatarios'!$B$3,VLOOKUP(B4055,'Lista de Prestatarios'!$A$2:$B$500,2,FALSE))),"")</f>
        <v/>
      </c>
      <c r="P4055" s="58" t="str">
        <f>IF(B4055&lt;&gt;"",IF(OR(D4055&gt;0,G4055&gt;0),COUNTIF($B$2:B4055,B4055),COUNTIFS($B$2:B4055,B4055,$E$2:E4055,"&gt;0")),"")</f>
        <v/>
      </c>
    </row>
    <row r="4056" spans="1:16" x14ac:dyDescent="0.35">
      <c r="A4056" s="51" t="str">
        <f t="shared" si="189"/>
        <v/>
      </c>
      <c r="B4056" s="99"/>
      <c r="C4056" s="4"/>
      <c r="D4056" s="14"/>
      <c r="E4056" s="14"/>
      <c r="F4056" s="14"/>
      <c r="G4056" s="82"/>
      <c r="H4056" s="107" t="str">
        <f>IF(B4056&lt;&gt;"",IF(OR(O4056=0,O4056=999),"",SUMIFS($E$2:E4056,$A$2:A4056,A4056)-SUMIFS($F$2:F4056,$A$2:A4056,A4056)),"")</f>
        <v/>
      </c>
      <c r="I4056" s="109" t="str">
        <f t="shared" si="191"/>
        <v/>
      </c>
      <c r="J4056" s="113"/>
      <c r="K4056" s="90"/>
      <c r="L4056" s="73"/>
      <c r="M4056" s="69" t="str">
        <f>IF(C4056&lt;&gt;"",DailyLog!$S$3,"")</f>
        <v/>
      </c>
      <c r="N4056" s="56" t="str">
        <f t="shared" si="190"/>
        <v/>
      </c>
      <c r="O4056" s="53" t="str">
        <f>IF($B4056&lt;&gt;"",IF(ISNUMBER(_xlfn.XMATCH($B4056,Language!$A$6:$E$6)),0,IF(ISNUMBER(_xlfn.XMATCH($B4056,Language!$A$29:$E$29)),'Lista de Prestatarios'!$B$3,VLOOKUP(B4056,'Lista de Prestatarios'!$A$2:$B$500,2,FALSE))),"")</f>
        <v/>
      </c>
      <c r="P4056" s="58" t="str">
        <f>IF(B4056&lt;&gt;"",IF(OR(D4056&gt;0,G4056&gt;0),COUNTIF($B$2:B4056,B4056),COUNTIFS($B$2:B4056,B4056,$E$2:E4056,"&gt;0")),"")</f>
        <v/>
      </c>
    </row>
    <row r="4057" spans="1:16" x14ac:dyDescent="0.35">
      <c r="A4057" s="51" t="str">
        <f t="shared" si="189"/>
        <v/>
      </c>
      <c r="B4057" s="99"/>
      <c r="C4057" s="4"/>
      <c r="D4057" s="14"/>
      <c r="E4057" s="14"/>
      <c r="F4057" s="14"/>
      <c r="G4057" s="82"/>
      <c r="H4057" s="107" t="str">
        <f>IF(B4057&lt;&gt;"",IF(OR(O4057=0,O4057=999),"",SUMIFS($E$2:E4057,$A$2:A4057,A4057)-SUMIFS($F$2:F4057,$A$2:A4057,A4057)),"")</f>
        <v/>
      </c>
      <c r="I4057" s="109" t="str">
        <f t="shared" si="191"/>
        <v/>
      </c>
      <c r="J4057" s="113"/>
      <c r="K4057" s="90"/>
      <c r="L4057" s="73"/>
      <c r="M4057" s="69" t="str">
        <f>IF(C4057&lt;&gt;"",DailyLog!$S$3,"")</f>
        <v/>
      </c>
      <c r="N4057" s="56" t="str">
        <f t="shared" si="190"/>
        <v/>
      </c>
      <c r="O4057" s="53" t="str">
        <f>IF($B4057&lt;&gt;"",IF(ISNUMBER(_xlfn.XMATCH($B4057,Language!$A$6:$E$6)),0,IF(ISNUMBER(_xlfn.XMATCH($B4057,Language!$A$29:$E$29)),'Lista de Prestatarios'!$B$3,VLOOKUP(B4057,'Lista de Prestatarios'!$A$2:$B$500,2,FALSE))),"")</f>
        <v/>
      </c>
      <c r="P4057" s="58" t="str">
        <f>IF(B4057&lt;&gt;"",IF(OR(D4057&gt;0,G4057&gt;0),COUNTIF($B$2:B4057,B4057),COUNTIFS($B$2:B4057,B4057,$E$2:E4057,"&gt;0")),"")</f>
        <v/>
      </c>
    </row>
    <row r="4058" spans="1:16" x14ac:dyDescent="0.35">
      <c r="A4058" s="51" t="str">
        <f t="shared" si="189"/>
        <v/>
      </c>
      <c r="B4058" s="99"/>
      <c r="C4058" s="4"/>
      <c r="D4058" s="14"/>
      <c r="E4058" s="14"/>
      <c r="F4058" s="14"/>
      <c r="G4058" s="82"/>
      <c r="H4058" s="107" t="str">
        <f>IF(B4058&lt;&gt;"",IF(OR(O4058=0,O4058=999),"",SUMIFS($E$2:E4058,$A$2:A4058,A4058)-SUMIFS($F$2:F4058,$A$2:A4058,A4058)),"")</f>
        <v/>
      </c>
      <c r="I4058" s="109" t="str">
        <f t="shared" si="191"/>
        <v/>
      </c>
      <c r="J4058" s="113"/>
      <c r="K4058" s="90"/>
      <c r="L4058" s="73"/>
      <c r="M4058" s="69" t="str">
        <f>IF(C4058&lt;&gt;"",DailyLog!$S$3,"")</f>
        <v/>
      </c>
      <c r="N4058" s="56" t="str">
        <f t="shared" si="190"/>
        <v/>
      </c>
      <c r="O4058" s="53" t="str">
        <f>IF($B4058&lt;&gt;"",IF(ISNUMBER(_xlfn.XMATCH($B4058,Language!$A$6:$E$6)),0,IF(ISNUMBER(_xlfn.XMATCH($B4058,Language!$A$29:$E$29)),'Lista de Prestatarios'!$B$3,VLOOKUP(B4058,'Lista de Prestatarios'!$A$2:$B$500,2,FALSE))),"")</f>
        <v/>
      </c>
      <c r="P4058" s="58" t="str">
        <f>IF(B4058&lt;&gt;"",IF(OR(D4058&gt;0,G4058&gt;0),COUNTIF($B$2:B4058,B4058),COUNTIFS($B$2:B4058,B4058,$E$2:E4058,"&gt;0")),"")</f>
        <v/>
      </c>
    </row>
    <row r="4059" spans="1:16" x14ac:dyDescent="0.35">
      <c r="A4059" s="51" t="str">
        <f t="shared" si="189"/>
        <v/>
      </c>
      <c r="B4059" s="99"/>
      <c r="C4059" s="4"/>
      <c r="D4059" s="14"/>
      <c r="E4059" s="14"/>
      <c r="F4059" s="14"/>
      <c r="G4059" s="82"/>
      <c r="H4059" s="107" t="str">
        <f>IF(B4059&lt;&gt;"",IF(OR(O4059=0,O4059=999),"",SUMIFS($E$2:E4059,$A$2:A4059,A4059)-SUMIFS($F$2:F4059,$A$2:A4059,A4059)),"")</f>
        <v/>
      </c>
      <c r="I4059" s="109" t="str">
        <f t="shared" si="191"/>
        <v/>
      </c>
      <c r="J4059" s="113"/>
      <c r="K4059" s="90"/>
      <c r="L4059" s="73"/>
      <c r="M4059" s="69" t="str">
        <f>IF(C4059&lt;&gt;"",DailyLog!$S$3,"")</f>
        <v/>
      </c>
      <c r="N4059" s="56" t="str">
        <f t="shared" si="190"/>
        <v/>
      </c>
      <c r="O4059" s="53" t="str">
        <f>IF($B4059&lt;&gt;"",IF(ISNUMBER(_xlfn.XMATCH($B4059,Language!$A$6:$E$6)),0,IF(ISNUMBER(_xlfn.XMATCH($B4059,Language!$A$29:$E$29)),'Lista de Prestatarios'!$B$3,VLOOKUP(B4059,'Lista de Prestatarios'!$A$2:$B$500,2,FALSE))),"")</f>
        <v/>
      </c>
      <c r="P4059" s="58" t="str">
        <f>IF(B4059&lt;&gt;"",IF(OR(D4059&gt;0,G4059&gt;0),COUNTIF($B$2:B4059,B4059),COUNTIFS($B$2:B4059,B4059,$E$2:E4059,"&gt;0")),"")</f>
        <v/>
      </c>
    </row>
    <row r="4060" spans="1:16" x14ac:dyDescent="0.35">
      <c r="A4060" s="51" t="str">
        <f t="shared" si="189"/>
        <v/>
      </c>
      <c r="B4060" s="99"/>
      <c r="C4060" s="4"/>
      <c r="D4060" s="14"/>
      <c r="E4060" s="14"/>
      <c r="F4060" s="14"/>
      <c r="G4060" s="82"/>
      <c r="H4060" s="107" t="str">
        <f>IF(B4060&lt;&gt;"",IF(OR(O4060=0,O4060=999),"",SUMIFS($E$2:E4060,$A$2:A4060,A4060)-SUMIFS($F$2:F4060,$A$2:A4060,A4060)),"")</f>
        <v/>
      </c>
      <c r="I4060" s="109" t="str">
        <f t="shared" si="191"/>
        <v/>
      </c>
      <c r="J4060" s="113"/>
      <c r="K4060" s="90"/>
      <c r="L4060" s="73"/>
      <c r="M4060" s="69" t="str">
        <f>IF(C4060&lt;&gt;"",DailyLog!$S$3,"")</f>
        <v/>
      </c>
      <c r="N4060" s="56" t="str">
        <f t="shared" si="190"/>
        <v/>
      </c>
      <c r="O4060" s="53" t="str">
        <f>IF($B4060&lt;&gt;"",IF(ISNUMBER(_xlfn.XMATCH($B4060,Language!$A$6:$E$6)),0,IF(ISNUMBER(_xlfn.XMATCH($B4060,Language!$A$29:$E$29)),'Lista de Prestatarios'!$B$3,VLOOKUP(B4060,'Lista de Prestatarios'!$A$2:$B$500,2,FALSE))),"")</f>
        <v/>
      </c>
      <c r="P4060" s="58" t="str">
        <f>IF(B4060&lt;&gt;"",IF(OR(D4060&gt;0,G4060&gt;0),COUNTIF($B$2:B4060,B4060),COUNTIFS($B$2:B4060,B4060,$E$2:E4060,"&gt;0")),"")</f>
        <v/>
      </c>
    </row>
    <row r="4061" spans="1:16" x14ac:dyDescent="0.35">
      <c r="A4061" s="51" t="str">
        <f t="shared" si="189"/>
        <v/>
      </c>
      <c r="B4061" s="99"/>
      <c r="C4061" s="4"/>
      <c r="D4061" s="14"/>
      <c r="E4061" s="14"/>
      <c r="F4061" s="14"/>
      <c r="G4061" s="82"/>
      <c r="H4061" s="107" t="str">
        <f>IF(B4061&lt;&gt;"",IF(OR(O4061=0,O4061=999),"",SUMIFS($E$2:E4061,$A$2:A4061,A4061)-SUMIFS($F$2:F4061,$A$2:A4061,A4061)),"")</f>
        <v/>
      </c>
      <c r="I4061" s="109" t="str">
        <f t="shared" si="191"/>
        <v/>
      </c>
      <c r="J4061" s="113"/>
      <c r="K4061" s="90"/>
      <c r="L4061" s="73"/>
      <c r="M4061" s="69" t="str">
        <f>IF(C4061&lt;&gt;"",DailyLog!$S$3,"")</f>
        <v/>
      </c>
      <c r="N4061" s="56" t="str">
        <f t="shared" si="190"/>
        <v/>
      </c>
      <c r="O4061" s="53" t="str">
        <f>IF($B4061&lt;&gt;"",IF(ISNUMBER(_xlfn.XMATCH($B4061,Language!$A$6:$E$6)),0,IF(ISNUMBER(_xlfn.XMATCH($B4061,Language!$A$29:$E$29)),'Lista de Prestatarios'!$B$3,VLOOKUP(B4061,'Lista de Prestatarios'!$A$2:$B$500,2,FALSE))),"")</f>
        <v/>
      </c>
      <c r="P4061" s="58" t="str">
        <f>IF(B4061&lt;&gt;"",IF(OR(D4061&gt;0,G4061&gt;0),COUNTIF($B$2:B4061,B4061),COUNTIFS($B$2:B4061,B4061,$E$2:E4061,"&gt;0")),"")</f>
        <v/>
      </c>
    </row>
    <row r="4062" spans="1:16" x14ac:dyDescent="0.35">
      <c r="A4062" s="51" t="str">
        <f t="shared" si="189"/>
        <v/>
      </c>
      <c r="B4062" s="99"/>
      <c r="C4062" s="4"/>
      <c r="D4062" s="14"/>
      <c r="E4062" s="14"/>
      <c r="F4062" s="14"/>
      <c r="G4062" s="82"/>
      <c r="H4062" s="107" t="str">
        <f>IF(B4062&lt;&gt;"",IF(OR(O4062=0,O4062=999),"",SUMIFS($E$2:E4062,$A$2:A4062,A4062)-SUMIFS($F$2:F4062,$A$2:A4062,A4062)),"")</f>
        <v/>
      </c>
      <c r="I4062" s="109" t="str">
        <f t="shared" si="191"/>
        <v/>
      </c>
      <c r="J4062" s="113"/>
      <c r="K4062" s="90"/>
      <c r="L4062" s="73"/>
      <c r="M4062" s="69" t="str">
        <f>IF(C4062&lt;&gt;"",DailyLog!$S$3,"")</f>
        <v/>
      </c>
      <c r="N4062" s="56" t="str">
        <f t="shared" si="190"/>
        <v/>
      </c>
      <c r="O4062" s="53" t="str">
        <f>IF($B4062&lt;&gt;"",IF(ISNUMBER(_xlfn.XMATCH($B4062,Language!$A$6:$E$6)),0,IF(ISNUMBER(_xlfn.XMATCH($B4062,Language!$A$29:$E$29)),'Lista de Prestatarios'!$B$3,VLOOKUP(B4062,'Lista de Prestatarios'!$A$2:$B$500,2,FALSE))),"")</f>
        <v/>
      </c>
      <c r="P4062" s="58" t="str">
        <f>IF(B4062&lt;&gt;"",IF(OR(D4062&gt;0,G4062&gt;0),COUNTIF($B$2:B4062,B4062),COUNTIFS($B$2:B4062,B4062,$E$2:E4062,"&gt;0")),"")</f>
        <v/>
      </c>
    </row>
    <row r="4063" spans="1:16" x14ac:dyDescent="0.35">
      <c r="A4063" s="51" t="str">
        <f t="shared" si="189"/>
        <v/>
      </c>
      <c r="B4063" s="99"/>
      <c r="C4063" s="4"/>
      <c r="D4063" s="14"/>
      <c r="E4063" s="14"/>
      <c r="F4063" s="14"/>
      <c r="G4063" s="82"/>
      <c r="H4063" s="107" t="str">
        <f>IF(B4063&lt;&gt;"",IF(OR(O4063=0,O4063=999),"",SUMIFS($E$2:E4063,$A$2:A4063,A4063)-SUMIFS($F$2:F4063,$A$2:A4063,A4063)),"")</f>
        <v/>
      </c>
      <c r="I4063" s="109" t="str">
        <f t="shared" si="191"/>
        <v/>
      </c>
      <c r="J4063" s="113"/>
      <c r="K4063" s="90"/>
      <c r="L4063" s="73"/>
      <c r="M4063" s="69" t="str">
        <f>IF(C4063&lt;&gt;"",DailyLog!$S$3,"")</f>
        <v/>
      </c>
      <c r="N4063" s="56" t="str">
        <f t="shared" si="190"/>
        <v/>
      </c>
      <c r="O4063" s="53" t="str">
        <f>IF($B4063&lt;&gt;"",IF(ISNUMBER(_xlfn.XMATCH($B4063,Language!$A$6:$E$6)),0,IF(ISNUMBER(_xlfn.XMATCH($B4063,Language!$A$29:$E$29)),'Lista de Prestatarios'!$B$3,VLOOKUP(B4063,'Lista de Prestatarios'!$A$2:$B$500,2,FALSE))),"")</f>
        <v/>
      </c>
      <c r="P4063" s="58" t="str">
        <f>IF(B4063&lt;&gt;"",IF(OR(D4063&gt;0,G4063&gt;0),COUNTIF($B$2:B4063,B4063),COUNTIFS($B$2:B4063,B4063,$E$2:E4063,"&gt;0")),"")</f>
        <v/>
      </c>
    </row>
    <row r="4064" spans="1:16" x14ac:dyDescent="0.35">
      <c r="A4064" s="51" t="str">
        <f t="shared" si="189"/>
        <v/>
      </c>
      <c r="B4064" s="99"/>
      <c r="C4064" s="4"/>
      <c r="D4064" s="14"/>
      <c r="E4064" s="14"/>
      <c r="F4064" s="14"/>
      <c r="G4064" s="82"/>
      <c r="H4064" s="107" t="str">
        <f>IF(B4064&lt;&gt;"",IF(OR(O4064=0,O4064=999),"",SUMIFS($E$2:E4064,$A$2:A4064,A4064)-SUMIFS($F$2:F4064,$A$2:A4064,A4064)),"")</f>
        <v/>
      </c>
      <c r="I4064" s="109" t="str">
        <f t="shared" si="191"/>
        <v/>
      </c>
      <c r="J4064" s="113"/>
      <c r="K4064" s="90"/>
      <c r="L4064" s="73"/>
      <c r="M4064" s="69" t="str">
        <f>IF(C4064&lt;&gt;"",DailyLog!$S$3,"")</f>
        <v/>
      </c>
      <c r="N4064" s="56" t="str">
        <f t="shared" si="190"/>
        <v/>
      </c>
      <c r="O4064" s="53" t="str">
        <f>IF($B4064&lt;&gt;"",IF(ISNUMBER(_xlfn.XMATCH($B4064,Language!$A$6:$E$6)),0,IF(ISNUMBER(_xlfn.XMATCH($B4064,Language!$A$29:$E$29)),'Lista de Prestatarios'!$B$3,VLOOKUP(B4064,'Lista de Prestatarios'!$A$2:$B$500,2,FALSE))),"")</f>
        <v/>
      </c>
      <c r="P4064" s="58" t="str">
        <f>IF(B4064&lt;&gt;"",IF(OR(D4064&gt;0,G4064&gt;0),COUNTIF($B$2:B4064,B4064),COUNTIFS($B$2:B4064,B4064,$E$2:E4064,"&gt;0")),"")</f>
        <v/>
      </c>
    </row>
    <row r="4065" spans="1:16" x14ac:dyDescent="0.35">
      <c r="A4065" s="51" t="str">
        <f t="shared" si="189"/>
        <v/>
      </c>
      <c r="B4065" s="99"/>
      <c r="C4065" s="4"/>
      <c r="D4065" s="14"/>
      <c r="E4065" s="14"/>
      <c r="F4065" s="14"/>
      <c r="G4065" s="82"/>
      <c r="H4065" s="107" t="str">
        <f>IF(B4065&lt;&gt;"",IF(OR(O4065=0,O4065=999),"",SUMIFS($E$2:E4065,$A$2:A4065,A4065)-SUMIFS($F$2:F4065,$A$2:A4065,A4065)),"")</f>
        <v/>
      </c>
      <c r="I4065" s="109" t="str">
        <f t="shared" si="191"/>
        <v/>
      </c>
      <c r="J4065" s="113"/>
      <c r="K4065" s="90"/>
      <c r="L4065" s="73"/>
      <c r="M4065" s="69" t="str">
        <f>IF(C4065&lt;&gt;"",DailyLog!$S$3,"")</f>
        <v/>
      </c>
      <c r="N4065" s="56" t="str">
        <f t="shared" si="190"/>
        <v/>
      </c>
      <c r="O4065" s="53" t="str">
        <f>IF($B4065&lt;&gt;"",IF(ISNUMBER(_xlfn.XMATCH($B4065,Language!$A$6:$E$6)),0,IF(ISNUMBER(_xlfn.XMATCH($B4065,Language!$A$29:$E$29)),'Lista de Prestatarios'!$B$3,VLOOKUP(B4065,'Lista de Prestatarios'!$A$2:$B$500,2,FALSE))),"")</f>
        <v/>
      </c>
      <c r="P4065" s="58" t="str">
        <f>IF(B4065&lt;&gt;"",IF(OR(D4065&gt;0,G4065&gt;0),COUNTIF($B$2:B4065,B4065),COUNTIFS($B$2:B4065,B4065,$E$2:E4065,"&gt;0")),"")</f>
        <v/>
      </c>
    </row>
    <row r="4066" spans="1:16" x14ac:dyDescent="0.35">
      <c r="A4066" s="51" t="str">
        <f t="shared" si="189"/>
        <v/>
      </c>
      <c r="B4066" s="99"/>
      <c r="C4066" s="4"/>
      <c r="D4066" s="14"/>
      <c r="E4066" s="14"/>
      <c r="F4066" s="14"/>
      <c r="G4066" s="82"/>
      <c r="H4066" s="107" t="str">
        <f>IF(B4066&lt;&gt;"",IF(OR(O4066=0,O4066=999),"",SUMIFS($E$2:E4066,$A$2:A4066,A4066)-SUMIFS($F$2:F4066,$A$2:A4066,A4066)),"")</f>
        <v/>
      </c>
      <c r="I4066" s="109" t="str">
        <f t="shared" si="191"/>
        <v/>
      </c>
      <c r="J4066" s="113"/>
      <c r="K4066" s="90"/>
      <c r="L4066" s="73"/>
      <c r="M4066" s="69" t="str">
        <f>IF(C4066&lt;&gt;"",DailyLog!$S$3,"")</f>
        <v/>
      </c>
      <c r="N4066" s="56" t="str">
        <f t="shared" si="190"/>
        <v/>
      </c>
      <c r="O4066" s="53" t="str">
        <f>IF($B4066&lt;&gt;"",IF(ISNUMBER(_xlfn.XMATCH($B4066,Language!$A$6:$E$6)),0,IF(ISNUMBER(_xlfn.XMATCH($B4066,Language!$A$29:$E$29)),'Lista de Prestatarios'!$B$3,VLOOKUP(B4066,'Lista de Prestatarios'!$A$2:$B$500,2,FALSE))),"")</f>
        <v/>
      </c>
      <c r="P4066" s="58" t="str">
        <f>IF(B4066&lt;&gt;"",IF(OR(D4066&gt;0,G4066&gt;0),COUNTIF($B$2:B4066,B4066),COUNTIFS($B$2:B4066,B4066,$E$2:E4066,"&gt;0")),"")</f>
        <v/>
      </c>
    </row>
    <row r="4067" spans="1:16" x14ac:dyDescent="0.35">
      <c r="A4067" s="51" t="str">
        <f t="shared" si="189"/>
        <v/>
      </c>
      <c r="B4067" s="99"/>
      <c r="C4067" s="4"/>
      <c r="D4067" s="14"/>
      <c r="E4067" s="14"/>
      <c r="F4067" s="14"/>
      <c r="G4067" s="82"/>
      <c r="H4067" s="107" t="str">
        <f>IF(B4067&lt;&gt;"",IF(OR(O4067=0,O4067=999),"",SUMIFS($E$2:E4067,$A$2:A4067,A4067)-SUMIFS($F$2:F4067,$A$2:A4067,A4067)),"")</f>
        <v/>
      </c>
      <c r="I4067" s="109" t="str">
        <f t="shared" si="191"/>
        <v/>
      </c>
      <c r="J4067" s="113"/>
      <c r="K4067" s="90"/>
      <c r="L4067" s="73"/>
      <c r="M4067" s="69" t="str">
        <f>IF(C4067&lt;&gt;"",DailyLog!$S$3,"")</f>
        <v/>
      </c>
      <c r="N4067" s="56" t="str">
        <f t="shared" si="190"/>
        <v/>
      </c>
      <c r="O4067" s="53" t="str">
        <f>IF($B4067&lt;&gt;"",IF(ISNUMBER(_xlfn.XMATCH($B4067,Language!$A$6:$E$6)),0,IF(ISNUMBER(_xlfn.XMATCH($B4067,Language!$A$29:$E$29)),'Lista de Prestatarios'!$B$3,VLOOKUP(B4067,'Lista de Prestatarios'!$A$2:$B$500,2,FALSE))),"")</f>
        <v/>
      </c>
      <c r="P4067" s="58" t="str">
        <f>IF(B4067&lt;&gt;"",IF(OR(D4067&gt;0,G4067&gt;0),COUNTIF($B$2:B4067,B4067),COUNTIFS($B$2:B4067,B4067,$E$2:E4067,"&gt;0")),"")</f>
        <v/>
      </c>
    </row>
    <row r="4068" spans="1:16" x14ac:dyDescent="0.35">
      <c r="A4068" s="51" t="str">
        <f t="shared" si="189"/>
        <v/>
      </c>
      <c r="B4068" s="99"/>
      <c r="C4068" s="4"/>
      <c r="D4068" s="14"/>
      <c r="E4068" s="14"/>
      <c r="F4068" s="14"/>
      <c r="G4068" s="82"/>
      <c r="H4068" s="107" t="str">
        <f>IF(B4068&lt;&gt;"",IF(OR(O4068=0,O4068=999),"",SUMIFS($E$2:E4068,$A$2:A4068,A4068)-SUMIFS($F$2:F4068,$A$2:A4068,A4068)),"")</f>
        <v/>
      </c>
      <c r="I4068" s="109" t="str">
        <f t="shared" si="191"/>
        <v/>
      </c>
      <c r="J4068" s="113"/>
      <c r="K4068" s="90"/>
      <c r="L4068" s="73"/>
      <c r="M4068" s="69" t="str">
        <f>IF(C4068&lt;&gt;"",DailyLog!$S$3,"")</f>
        <v/>
      </c>
      <c r="N4068" s="56" t="str">
        <f t="shared" si="190"/>
        <v/>
      </c>
      <c r="O4068" s="53" t="str">
        <f>IF($B4068&lt;&gt;"",IF(ISNUMBER(_xlfn.XMATCH($B4068,Language!$A$6:$E$6)),0,IF(ISNUMBER(_xlfn.XMATCH($B4068,Language!$A$29:$E$29)),'Lista de Prestatarios'!$B$3,VLOOKUP(B4068,'Lista de Prestatarios'!$A$2:$B$500,2,FALSE))),"")</f>
        <v/>
      </c>
      <c r="P4068" s="58" t="str">
        <f>IF(B4068&lt;&gt;"",IF(OR(D4068&gt;0,G4068&gt;0),COUNTIF($B$2:B4068,B4068),COUNTIFS($B$2:B4068,B4068,$E$2:E4068,"&gt;0")),"")</f>
        <v/>
      </c>
    </row>
    <row r="4069" spans="1:16" x14ac:dyDescent="0.35">
      <c r="A4069" s="51" t="str">
        <f t="shared" si="189"/>
        <v/>
      </c>
      <c r="B4069" s="99"/>
      <c r="C4069" s="4"/>
      <c r="D4069" s="14"/>
      <c r="E4069" s="14"/>
      <c r="F4069" s="14"/>
      <c r="G4069" s="82"/>
      <c r="H4069" s="107" t="str">
        <f>IF(B4069&lt;&gt;"",IF(OR(O4069=0,O4069=999),"",SUMIFS($E$2:E4069,$A$2:A4069,A4069)-SUMIFS($F$2:F4069,$A$2:A4069,A4069)),"")</f>
        <v/>
      </c>
      <c r="I4069" s="109" t="str">
        <f t="shared" si="191"/>
        <v/>
      </c>
      <c r="J4069" s="113"/>
      <c r="K4069" s="90"/>
      <c r="L4069" s="73"/>
      <c r="M4069" s="69" t="str">
        <f>IF(C4069&lt;&gt;"",DailyLog!$S$3,"")</f>
        <v/>
      </c>
      <c r="N4069" s="56" t="str">
        <f t="shared" si="190"/>
        <v/>
      </c>
      <c r="O4069" s="53" t="str">
        <f>IF($B4069&lt;&gt;"",IF(ISNUMBER(_xlfn.XMATCH($B4069,Language!$A$6:$E$6)),0,IF(ISNUMBER(_xlfn.XMATCH($B4069,Language!$A$29:$E$29)),'Lista de Prestatarios'!$B$3,VLOOKUP(B4069,'Lista de Prestatarios'!$A$2:$B$500,2,FALSE))),"")</f>
        <v/>
      </c>
      <c r="P4069" s="58" t="str">
        <f>IF(B4069&lt;&gt;"",IF(OR(D4069&gt;0,G4069&gt;0),COUNTIF($B$2:B4069,B4069),COUNTIFS($B$2:B4069,B4069,$E$2:E4069,"&gt;0")),"")</f>
        <v/>
      </c>
    </row>
    <row r="4070" spans="1:16" x14ac:dyDescent="0.35">
      <c r="A4070" s="51" t="str">
        <f t="shared" si="189"/>
        <v/>
      </c>
      <c r="B4070" s="99"/>
      <c r="C4070" s="4"/>
      <c r="D4070" s="14"/>
      <c r="E4070" s="14"/>
      <c r="F4070" s="14"/>
      <c r="G4070" s="82"/>
      <c r="H4070" s="107" t="str">
        <f>IF(B4070&lt;&gt;"",IF(OR(O4070=0,O4070=999),"",SUMIFS($E$2:E4070,$A$2:A4070,A4070)-SUMIFS($F$2:F4070,$A$2:A4070,A4070)),"")</f>
        <v/>
      </c>
      <c r="I4070" s="109" t="str">
        <f t="shared" si="191"/>
        <v/>
      </c>
      <c r="J4070" s="113"/>
      <c r="K4070" s="90"/>
      <c r="L4070" s="73"/>
      <c r="M4070" s="69" t="str">
        <f>IF(C4070&lt;&gt;"",DailyLog!$S$3,"")</f>
        <v/>
      </c>
      <c r="N4070" s="56" t="str">
        <f t="shared" si="190"/>
        <v/>
      </c>
      <c r="O4070" s="53" t="str">
        <f>IF($B4070&lt;&gt;"",IF(ISNUMBER(_xlfn.XMATCH($B4070,Language!$A$6:$E$6)),0,IF(ISNUMBER(_xlfn.XMATCH($B4070,Language!$A$29:$E$29)),'Lista de Prestatarios'!$B$3,VLOOKUP(B4070,'Lista de Prestatarios'!$A$2:$B$500,2,FALSE))),"")</f>
        <v/>
      </c>
      <c r="P4070" s="58" t="str">
        <f>IF(B4070&lt;&gt;"",IF(OR(D4070&gt;0,G4070&gt;0),COUNTIF($B$2:B4070,B4070),COUNTIFS($B$2:B4070,B4070,$E$2:E4070,"&gt;0")),"")</f>
        <v/>
      </c>
    </row>
    <row r="4071" spans="1:16" x14ac:dyDescent="0.35">
      <c r="A4071" s="51" t="str">
        <f t="shared" si="189"/>
        <v/>
      </c>
      <c r="B4071" s="99"/>
      <c r="C4071" s="4"/>
      <c r="D4071" s="14"/>
      <c r="E4071" s="14"/>
      <c r="F4071" s="14"/>
      <c r="G4071" s="82"/>
      <c r="H4071" s="107" t="str">
        <f>IF(B4071&lt;&gt;"",IF(OR(O4071=0,O4071=999),"",SUMIFS($E$2:E4071,$A$2:A4071,A4071)-SUMIFS($F$2:F4071,$A$2:A4071,A4071)),"")</f>
        <v/>
      </c>
      <c r="I4071" s="109" t="str">
        <f t="shared" si="191"/>
        <v/>
      </c>
      <c r="J4071" s="113"/>
      <c r="K4071" s="90"/>
      <c r="L4071" s="73"/>
      <c r="M4071" s="69" t="str">
        <f>IF(C4071&lt;&gt;"",DailyLog!$S$3,"")</f>
        <v/>
      </c>
      <c r="N4071" s="56" t="str">
        <f t="shared" si="190"/>
        <v/>
      </c>
      <c r="O4071" s="53" t="str">
        <f>IF($B4071&lt;&gt;"",IF(ISNUMBER(_xlfn.XMATCH($B4071,Language!$A$6:$E$6)),0,IF(ISNUMBER(_xlfn.XMATCH($B4071,Language!$A$29:$E$29)),'Lista de Prestatarios'!$B$3,VLOOKUP(B4071,'Lista de Prestatarios'!$A$2:$B$500,2,FALSE))),"")</f>
        <v/>
      </c>
      <c r="P4071" s="58" t="str">
        <f>IF(B4071&lt;&gt;"",IF(OR(D4071&gt;0,G4071&gt;0),COUNTIF($B$2:B4071,B4071),COUNTIFS($B$2:B4071,B4071,$E$2:E4071,"&gt;0")),"")</f>
        <v/>
      </c>
    </row>
    <row r="4072" spans="1:16" x14ac:dyDescent="0.35">
      <c r="A4072" s="51" t="str">
        <f t="shared" si="189"/>
        <v/>
      </c>
      <c r="B4072" s="99"/>
      <c r="C4072" s="4"/>
      <c r="D4072" s="14"/>
      <c r="E4072" s="14"/>
      <c r="F4072" s="14"/>
      <c r="G4072" s="82"/>
      <c r="H4072" s="107" t="str">
        <f>IF(B4072&lt;&gt;"",IF(OR(O4072=0,O4072=999),"",SUMIFS($E$2:E4072,$A$2:A4072,A4072)-SUMIFS($F$2:F4072,$A$2:A4072,A4072)),"")</f>
        <v/>
      </c>
      <c r="I4072" s="109" t="str">
        <f t="shared" si="191"/>
        <v/>
      </c>
      <c r="J4072" s="113"/>
      <c r="K4072" s="90"/>
      <c r="L4072" s="73"/>
      <c r="M4072" s="69" t="str">
        <f>IF(C4072&lt;&gt;"",DailyLog!$S$3,"")</f>
        <v/>
      </c>
      <c r="N4072" s="56" t="str">
        <f t="shared" si="190"/>
        <v/>
      </c>
      <c r="O4072" s="53" t="str">
        <f>IF($B4072&lt;&gt;"",IF(ISNUMBER(_xlfn.XMATCH($B4072,Language!$A$6:$E$6)),0,IF(ISNUMBER(_xlfn.XMATCH($B4072,Language!$A$29:$E$29)),'Lista de Prestatarios'!$B$3,VLOOKUP(B4072,'Lista de Prestatarios'!$A$2:$B$500,2,FALSE))),"")</f>
        <v/>
      </c>
      <c r="P4072" s="58" t="str">
        <f>IF(B4072&lt;&gt;"",IF(OR(D4072&gt;0,G4072&gt;0),COUNTIF($B$2:B4072,B4072),COUNTIFS($B$2:B4072,B4072,$E$2:E4072,"&gt;0")),"")</f>
        <v/>
      </c>
    </row>
    <row r="4073" spans="1:16" x14ac:dyDescent="0.35">
      <c r="A4073" s="51" t="str">
        <f t="shared" si="189"/>
        <v/>
      </c>
      <c r="B4073" s="99"/>
      <c r="C4073" s="4"/>
      <c r="D4073" s="14"/>
      <c r="E4073" s="14"/>
      <c r="F4073" s="14"/>
      <c r="G4073" s="82"/>
      <c r="H4073" s="107" t="str">
        <f>IF(B4073&lt;&gt;"",IF(OR(O4073=0,O4073=999),"",SUMIFS($E$2:E4073,$A$2:A4073,A4073)-SUMIFS($F$2:F4073,$A$2:A4073,A4073)),"")</f>
        <v/>
      </c>
      <c r="I4073" s="109" t="str">
        <f t="shared" si="191"/>
        <v/>
      </c>
      <c r="J4073" s="113"/>
      <c r="K4073" s="90"/>
      <c r="L4073" s="73"/>
      <c r="M4073" s="69" t="str">
        <f>IF(C4073&lt;&gt;"",DailyLog!$S$3,"")</f>
        <v/>
      </c>
      <c r="N4073" s="56" t="str">
        <f t="shared" si="190"/>
        <v/>
      </c>
      <c r="O4073" s="53" t="str">
        <f>IF($B4073&lt;&gt;"",IF(ISNUMBER(_xlfn.XMATCH($B4073,Language!$A$6:$E$6)),0,IF(ISNUMBER(_xlfn.XMATCH($B4073,Language!$A$29:$E$29)),'Lista de Prestatarios'!$B$3,VLOOKUP(B4073,'Lista de Prestatarios'!$A$2:$B$500,2,FALSE))),"")</f>
        <v/>
      </c>
      <c r="P4073" s="58" t="str">
        <f>IF(B4073&lt;&gt;"",IF(OR(D4073&gt;0,G4073&gt;0),COUNTIF($B$2:B4073,B4073),COUNTIFS($B$2:B4073,B4073,$E$2:E4073,"&gt;0")),"")</f>
        <v/>
      </c>
    </row>
    <row r="4074" spans="1:16" x14ac:dyDescent="0.35">
      <c r="A4074" s="51" t="str">
        <f t="shared" si="189"/>
        <v/>
      </c>
      <c r="B4074" s="99"/>
      <c r="C4074" s="4"/>
      <c r="D4074" s="14"/>
      <c r="E4074" s="14"/>
      <c r="F4074" s="14"/>
      <c r="G4074" s="82"/>
      <c r="H4074" s="107" t="str">
        <f>IF(B4074&lt;&gt;"",IF(OR(O4074=0,O4074=999),"",SUMIFS($E$2:E4074,$A$2:A4074,A4074)-SUMIFS($F$2:F4074,$A$2:A4074,A4074)),"")</f>
        <v/>
      </c>
      <c r="I4074" s="109" t="str">
        <f t="shared" si="191"/>
        <v/>
      </c>
      <c r="J4074" s="113"/>
      <c r="K4074" s="90"/>
      <c r="L4074" s="73"/>
      <c r="M4074" s="69" t="str">
        <f>IF(C4074&lt;&gt;"",DailyLog!$S$3,"")</f>
        <v/>
      </c>
      <c r="N4074" s="56" t="str">
        <f t="shared" si="190"/>
        <v/>
      </c>
      <c r="O4074" s="53" t="str">
        <f>IF($B4074&lt;&gt;"",IF(ISNUMBER(_xlfn.XMATCH($B4074,Language!$A$6:$E$6)),0,IF(ISNUMBER(_xlfn.XMATCH($B4074,Language!$A$29:$E$29)),'Lista de Prestatarios'!$B$3,VLOOKUP(B4074,'Lista de Prestatarios'!$A$2:$B$500,2,FALSE))),"")</f>
        <v/>
      </c>
      <c r="P4074" s="58" t="str">
        <f>IF(B4074&lt;&gt;"",IF(OR(D4074&gt;0,G4074&gt;0),COUNTIF($B$2:B4074,B4074),COUNTIFS($B$2:B4074,B4074,$E$2:E4074,"&gt;0")),"")</f>
        <v/>
      </c>
    </row>
    <row r="4075" spans="1:16" x14ac:dyDescent="0.35">
      <c r="A4075" s="51" t="str">
        <f t="shared" si="189"/>
        <v/>
      </c>
      <c r="B4075" s="99"/>
      <c r="C4075" s="4"/>
      <c r="D4075" s="14"/>
      <c r="E4075" s="14"/>
      <c r="F4075" s="14"/>
      <c r="G4075" s="82"/>
      <c r="H4075" s="107" t="str">
        <f>IF(B4075&lt;&gt;"",IF(OR(O4075=0,O4075=999),"",SUMIFS($E$2:E4075,$A$2:A4075,A4075)-SUMIFS($F$2:F4075,$A$2:A4075,A4075)),"")</f>
        <v/>
      </c>
      <c r="I4075" s="109" t="str">
        <f t="shared" si="191"/>
        <v/>
      </c>
      <c r="J4075" s="113"/>
      <c r="K4075" s="90"/>
      <c r="L4075" s="73"/>
      <c r="M4075" s="69" t="str">
        <f>IF(C4075&lt;&gt;"",DailyLog!$S$3,"")</f>
        <v/>
      </c>
      <c r="N4075" s="56" t="str">
        <f t="shared" si="190"/>
        <v/>
      </c>
      <c r="O4075" s="53" t="str">
        <f>IF($B4075&lt;&gt;"",IF(ISNUMBER(_xlfn.XMATCH($B4075,Language!$A$6:$E$6)),0,IF(ISNUMBER(_xlfn.XMATCH($B4075,Language!$A$29:$E$29)),'Lista de Prestatarios'!$B$3,VLOOKUP(B4075,'Lista de Prestatarios'!$A$2:$B$500,2,FALSE))),"")</f>
        <v/>
      </c>
      <c r="P4075" s="58" t="str">
        <f>IF(B4075&lt;&gt;"",IF(OR(D4075&gt;0,G4075&gt;0),COUNTIF($B$2:B4075,B4075),COUNTIFS($B$2:B4075,B4075,$E$2:E4075,"&gt;0")),"")</f>
        <v/>
      </c>
    </row>
    <row r="4076" spans="1:16" x14ac:dyDescent="0.35">
      <c r="A4076" s="51" t="str">
        <f t="shared" si="189"/>
        <v/>
      </c>
      <c r="B4076" s="99"/>
      <c r="C4076" s="4"/>
      <c r="D4076" s="14"/>
      <c r="E4076" s="14"/>
      <c r="F4076" s="14"/>
      <c r="G4076" s="82"/>
      <c r="H4076" s="107" t="str">
        <f>IF(B4076&lt;&gt;"",IF(OR(O4076=0,O4076=999),"",SUMIFS($E$2:E4076,$A$2:A4076,A4076)-SUMIFS($F$2:F4076,$A$2:A4076,A4076)),"")</f>
        <v/>
      </c>
      <c r="I4076" s="109" t="str">
        <f t="shared" si="191"/>
        <v/>
      </c>
      <c r="J4076" s="113"/>
      <c r="K4076" s="90"/>
      <c r="L4076" s="73"/>
      <c r="M4076" s="69" t="str">
        <f>IF(C4076&lt;&gt;"",DailyLog!$S$3,"")</f>
        <v/>
      </c>
      <c r="N4076" s="56" t="str">
        <f t="shared" si="190"/>
        <v/>
      </c>
      <c r="O4076" s="53" t="str">
        <f>IF($B4076&lt;&gt;"",IF(ISNUMBER(_xlfn.XMATCH($B4076,Language!$A$6:$E$6)),0,IF(ISNUMBER(_xlfn.XMATCH($B4076,Language!$A$29:$E$29)),'Lista de Prestatarios'!$B$3,VLOOKUP(B4076,'Lista de Prestatarios'!$A$2:$B$500,2,FALSE))),"")</f>
        <v/>
      </c>
      <c r="P4076" s="58" t="str">
        <f>IF(B4076&lt;&gt;"",IF(OR(D4076&gt;0,G4076&gt;0),COUNTIF($B$2:B4076,B4076),COUNTIFS($B$2:B4076,B4076,$E$2:E4076,"&gt;0")),"")</f>
        <v/>
      </c>
    </row>
    <row r="4077" spans="1:16" x14ac:dyDescent="0.35">
      <c r="A4077" s="51" t="str">
        <f t="shared" si="189"/>
        <v/>
      </c>
      <c r="B4077" s="99"/>
      <c r="C4077" s="4"/>
      <c r="D4077" s="14"/>
      <c r="E4077" s="14"/>
      <c r="F4077" s="14"/>
      <c r="G4077" s="82"/>
      <c r="H4077" s="107" t="str">
        <f>IF(B4077&lt;&gt;"",IF(OR(O4077=0,O4077=999),"",SUMIFS($E$2:E4077,$A$2:A4077,A4077)-SUMIFS($F$2:F4077,$A$2:A4077,A4077)),"")</f>
        <v/>
      </c>
      <c r="I4077" s="109" t="str">
        <f t="shared" si="191"/>
        <v/>
      </c>
      <c r="J4077" s="113"/>
      <c r="K4077" s="90"/>
      <c r="L4077" s="73"/>
      <c r="M4077" s="69" t="str">
        <f>IF(C4077&lt;&gt;"",DailyLog!$S$3,"")</f>
        <v/>
      </c>
      <c r="N4077" s="56" t="str">
        <f t="shared" si="190"/>
        <v/>
      </c>
      <c r="O4077" s="53" t="str">
        <f>IF($B4077&lt;&gt;"",IF(ISNUMBER(_xlfn.XMATCH($B4077,Language!$A$6:$E$6)),0,IF(ISNUMBER(_xlfn.XMATCH($B4077,Language!$A$29:$E$29)),'Lista de Prestatarios'!$B$3,VLOOKUP(B4077,'Lista de Prestatarios'!$A$2:$B$500,2,FALSE))),"")</f>
        <v/>
      </c>
      <c r="P4077" s="58" t="str">
        <f>IF(B4077&lt;&gt;"",IF(OR(D4077&gt;0,G4077&gt;0),COUNTIF($B$2:B4077,B4077),COUNTIFS($B$2:B4077,B4077,$E$2:E4077,"&gt;0")),"")</f>
        <v/>
      </c>
    </row>
    <row r="4078" spans="1:16" x14ac:dyDescent="0.35">
      <c r="A4078" s="51" t="str">
        <f t="shared" si="189"/>
        <v/>
      </c>
      <c r="B4078" s="99"/>
      <c r="C4078" s="4"/>
      <c r="D4078" s="14"/>
      <c r="E4078" s="14"/>
      <c r="F4078" s="14"/>
      <c r="G4078" s="82"/>
      <c r="H4078" s="107" t="str">
        <f>IF(B4078&lt;&gt;"",IF(OR(O4078=0,O4078=999),"",SUMIFS($E$2:E4078,$A$2:A4078,A4078)-SUMIFS($F$2:F4078,$A$2:A4078,A4078)),"")</f>
        <v/>
      </c>
      <c r="I4078" s="109" t="str">
        <f t="shared" si="191"/>
        <v/>
      </c>
      <c r="J4078" s="113"/>
      <c r="K4078" s="90"/>
      <c r="L4078" s="73"/>
      <c r="M4078" s="69" t="str">
        <f>IF(C4078&lt;&gt;"",DailyLog!$S$3,"")</f>
        <v/>
      </c>
      <c r="N4078" s="56" t="str">
        <f t="shared" si="190"/>
        <v/>
      </c>
      <c r="O4078" s="53" t="str">
        <f>IF($B4078&lt;&gt;"",IF(ISNUMBER(_xlfn.XMATCH($B4078,Language!$A$6:$E$6)),0,IF(ISNUMBER(_xlfn.XMATCH($B4078,Language!$A$29:$E$29)),'Lista de Prestatarios'!$B$3,VLOOKUP(B4078,'Lista de Prestatarios'!$A$2:$B$500,2,FALSE))),"")</f>
        <v/>
      </c>
      <c r="P4078" s="58" t="str">
        <f>IF(B4078&lt;&gt;"",IF(OR(D4078&gt;0,G4078&gt;0),COUNTIF($B$2:B4078,B4078),COUNTIFS($B$2:B4078,B4078,$E$2:E4078,"&gt;0")),"")</f>
        <v/>
      </c>
    </row>
    <row r="4079" spans="1:16" x14ac:dyDescent="0.35">
      <c r="A4079" s="51" t="str">
        <f t="shared" si="189"/>
        <v/>
      </c>
      <c r="B4079" s="99"/>
      <c r="C4079" s="4"/>
      <c r="D4079" s="14"/>
      <c r="E4079" s="14"/>
      <c r="F4079" s="14"/>
      <c r="G4079" s="82"/>
      <c r="H4079" s="107" t="str">
        <f>IF(B4079&lt;&gt;"",IF(OR(O4079=0,O4079=999),"",SUMIFS($E$2:E4079,$A$2:A4079,A4079)-SUMIFS($F$2:F4079,$A$2:A4079,A4079)),"")</f>
        <v/>
      </c>
      <c r="I4079" s="109" t="str">
        <f t="shared" si="191"/>
        <v/>
      </c>
      <c r="J4079" s="113"/>
      <c r="K4079" s="90"/>
      <c r="L4079" s="73"/>
      <c r="M4079" s="69" t="str">
        <f>IF(C4079&lt;&gt;"",DailyLog!$S$3,"")</f>
        <v/>
      </c>
      <c r="N4079" s="56" t="str">
        <f t="shared" si="190"/>
        <v/>
      </c>
      <c r="O4079" s="53" t="str">
        <f>IF($B4079&lt;&gt;"",IF(ISNUMBER(_xlfn.XMATCH($B4079,Language!$A$6:$E$6)),0,IF(ISNUMBER(_xlfn.XMATCH($B4079,Language!$A$29:$E$29)),'Lista de Prestatarios'!$B$3,VLOOKUP(B4079,'Lista de Prestatarios'!$A$2:$B$500,2,FALSE))),"")</f>
        <v/>
      </c>
      <c r="P4079" s="58" t="str">
        <f>IF(B4079&lt;&gt;"",IF(OR(D4079&gt;0,G4079&gt;0),COUNTIF($B$2:B4079,B4079),COUNTIFS($B$2:B4079,B4079,$E$2:E4079,"&gt;0")),"")</f>
        <v/>
      </c>
    </row>
    <row r="4080" spans="1:16" x14ac:dyDescent="0.35">
      <c r="A4080" s="51" t="str">
        <f t="shared" si="189"/>
        <v/>
      </c>
      <c r="B4080" s="99"/>
      <c r="C4080" s="4"/>
      <c r="D4080" s="14"/>
      <c r="E4080" s="14"/>
      <c r="F4080" s="14"/>
      <c r="G4080" s="82"/>
      <c r="H4080" s="107" t="str">
        <f>IF(B4080&lt;&gt;"",IF(OR(O4080=0,O4080=999),"",SUMIFS($E$2:E4080,$A$2:A4080,A4080)-SUMIFS($F$2:F4080,$A$2:A4080,A4080)),"")</f>
        <v/>
      </c>
      <c r="I4080" s="109" t="str">
        <f t="shared" si="191"/>
        <v/>
      </c>
      <c r="J4080" s="113"/>
      <c r="K4080" s="90"/>
      <c r="L4080" s="73"/>
      <c r="M4080" s="69" t="str">
        <f>IF(C4080&lt;&gt;"",DailyLog!$S$3,"")</f>
        <v/>
      </c>
      <c r="N4080" s="56" t="str">
        <f t="shared" si="190"/>
        <v/>
      </c>
      <c r="O4080" s="53" t="str">
        <f>IF($B4080&lt;&gt;"",IF(ISNUMBER(_xlfn.XMATCH($B4080,Language!$A$6:$E$6)),0,IF(ISNUMBER(_xlfn.XMATCH($B4080,Language!$A$29:$E$29)),'Lista de Prestatarios'!$B$3,VLOOKUP(B4080,'Lista de Prestatarios'!$A$2:$B$500,2,FALSE))),"")</f>
        <v/>
      </c>
      <c r="P4080" s="58" t="str">
        <f>IF(B4080&lt;&gt;"",IF(OR(D4080&gt;0,G4080&gt;0),COUNTIF($B$2:B4080,B4080),COUNTIFS($B$2:B4080,B4080,$E$2:E4080,"&gt;0")),"")</f>
        <v/>
      </c>
    </row>
    <row r="4081" spans="1:16" x14ac:dyDescent="0.35">
      <c r="A4081" s="51" t="str">
        <f t="shared" si="189"/>
        <v/>
      </c>
      <c r="B4081" s="99"/>
      <c r="C4081" s="4"/>
      <c r="D4081" s="14"/>
      <c r="E4081" s="14"/>
      <c r="F4081" s="14"/>
      <c r="G4081" s="82"/>
      <c r="H4081" s="107" t="str">
        <f>IF(B4081&lt;&gt;"",IF(OR(O4081=0,O4081=999),"",SUMIFS($E$2:E4081,$A$2:A4081,A4081)-SUMIFS($F$2:F4081,$A$2:A4081,A4081)),"")</f>
        <v/>
      </c>
      <c r="I4081" s="109" t="str">
        <f t="shared" si="191"/>
        <v/>
      </c>
      <c r="J4081" s="113"/>
      <c r="K4081" s="90"/>
      <c r="L4081" s="73"/>
      <c r="M4081" s="69" t="str">
        <f>IF(C4081&lt;&gt;"",DailyLog!$S$3,"")</f>
        <v/>
      </c>
      <c r="N4081" s="56" t="str">
        <f t="shared" si="190"/>
        <v/>
      </c>
      <c r="O4081" s="53" t="str">
        <f>IF($B4081&lt;&gt;"",IF(ISNUMBER(_xlfn.XMATCH($B4081,Language!$A$6:$E$6)),0,IF(ISNUMBER(_xlfn.XMATCH($B4081,Language!$A$29:$E$29)),'Lista de Prestatarios'!$B$3,VLOOKUP(B4081,'Lista de Prestatarios'!$A$2:$B$500,2,FALSE))),"")</f>
        <v/>
      </c>
      <c r="P4081" s="58" t="str">
        <f>IF(B4081&lt;&gt;"",IF(OR(D4081&gt;0,G4081&gt;0),COUNTIF($B$2:B4081,B4081),COUNTIFS($B$2:B4081,B4081,$E$2:E4081,"&gt;0")),"")</f>
        <v/>
      </c>
    </row>
    <row r="4082" spans="1:16" x14ac:dyDescent="0.35">
      <c r="A4082" s="51" t="str">
        <f t="shared" si="189"/>
        <v/>
      </c>
      <c r="B4082" s="99"/>
      <c r="C4082" s="4"/>
      <c r="D4082" s="14"/>
      <c r="E4082" s="14"/>
      <c r="F4082" s="14"/>
      <c r="G4082" s="82"/>
      <c r="H4082" s="107" t="str">
        <f>IF(B4082&lt;&gt;"",IF(OR(O4082=0,O4082=999),"",SUMIFS($E$2:E4082,$A$2:A4082,A4082)-SUMIFS($F$2:F4082,$A$2:A4082,A4082)),"")</f>
        <v/>
      </c>
      <c r="I4082" s="109" t="str">
        <f t="shared" si="191"/>
        <v/>
      </c>
      <c r="J4082" s="113"/>
      <c r="K4082" s="90"/>
      <c r="L4082" s="73"/>
      <c r="M4082" s="69" t="str">
        <f>IF(C4082&lt;&gt;"",DailyLog!$S$3,"")</f>
        <v/>
      </c>
      <c r="N4082" s="56" t="str">
        <f t="shared" si="190"/>
        <v/>
      </c>
      <c r="O4082" s="53" t="str">
        <f>IF($B4082&lt;&gt;"",IF(ISNUMBER(_xlfn.XMATCH($B4082,Language!$A$6:$E$6)),0,IF(ISNUMBER(_xlfn.XMATCH($B4082,Language!$A$29:$E$29)),'Lista de Prestatarios'!$B$3,VLOOKUP(B4082,'Lista de Prestatarios'!$A$2:$B$500,2,FALSE))),"")</f>
        <v/>
      </c>
      <c r="P4082" s="58" t="str">
        <f>IF(B4082&lt;&gt;"",IF(OR(D4082&gt;0,G4082&gt;0),COUNTIF($B$2:B4082,B4082),COUNTIFS($B$2:B4082,B4082,$E$2:E4082,"&gt;0")),"")</f>
        <v/>
      </c>
    </row>
    <row r="4083" spans="1:16" x14ac:dyDescent="0.35">
      <c r="A4083" s="51" t="str">
        <f t="shared" si="189"/>
        <v/>
      </c>
      <c r="B4083" s="99"/>
      <c r="C4083" s="4"/>
      <c r="D4083" s="14"/>
      <c r="E4083" s="14"/>
      <c r="F4083" s="14"/>
      <c r="G4083" s="82"/>
      <c r="H4083" s="107" t="str">
        <f>IF(B4083&lt;&gt;"",IF(OR(O4083=0,O4083=999),"",SUMIFS($E$2:E4083,$A$2:A4083,A4083)-SUMIFS($F$2:F4083,$A$2:A4083,A4083)),"")</f>
        <v/>
      </c>
      <c r="I4083" s="109" t="str">
        <f t="shared" si="191"/>
        <v/>
      </c>
      <c r="J4083" s="113"/>
      <c r="K4083" s="90"/>
      <c r="L4083" s="73"/>
      <c r="M4083" s="69" t="str">
        <f>IF(C4083&lt;&gt;"",DailyLog!$S$3,"")</f>
        <v/>
      </c>
      <c r="N4083" s="56" t="str">
        <f t="shared" si="190"/>
        <v/>
      </c>
      <c r="O4083" s="53" t="str">
        <f>IF($B4083&lt;&gt;"",IF(ISNUMBER(_xlfn.XMATCH($B4083,Language!$A$6:$E$6)),0,IF(ISNUMBER(_xlfn.XMATCH($B4083,Language!$A$29:$E$29)),'Lista de Prestatarios'!$B$3,VLOOKUP(B4083,'Lista de Prestatarios'!$A$2:$B$500,2,FALSE))),"")</f>
        <v/>
      </c>
      <c r="P4083" s="58" t="str">
        <f>IF(B4083&lt;&gt;"",IF(OR(D4083&gt;0,G4083&gt;0),COUNTIF($B$2:B4083,B4083),COUNTIFS($B$2:B4083,B4083,$E$2:E4083,"&gt;0")),"")</f>
        <v/>
      </c>
    </row>
    <row r="4084" spans="1:16" x14ac:dyDescent="0.35">
      <c r="A4084" s="51" t="str">
        <f t="shared" si="189"/>
        <v/>
      </c>
      <c r="B4084" s="99"/>
      <c r="C4084" s="4"/>
      <c r="D4084" s="14"/>
      <c r="E4084" s="14"/>
      <c r="F4084" s="14"/>
      <c r="G4084" s="82"/>
      <c r="H4084" s="107" t="str">
        <f>IF(B4084&lt;&gt;"",IF(OR(O4084=0,O4084=999),"",SUMIFS($E$2:E4084,$A$2:A4084,A4084)-SUMIFS($F$2:F4084,$A$2:A4084,A4084)),"")</f>
        <v/>
      </c>
      <c r="I4084" s="109" t="str">
        <f t="shared" si="191"/>
        <v/>
      </c>
      <c r="J4084" s="113"/>
      <c r="K4084" s="90"/>
      <c r="L4084" s="73"/>
      <c r="M4084" s="69" t="str">
        <f>IF(C4084&lt;&gt;"",DailyLog!$S$3,"")</f>
        <v/>
      </c>
      <c r="N4084" s="56" t="str">
        <f t="shared" si="190"/>
        <v/>
      </c>
      <c r="O4084" s="53" t="str">
        <f>IF($B4084&lt;&gt;"",IF(ISNUMBER(_xlfn.XMATCH($B4084,Language!$A$6:$E$6)),0,IF(ISNUMBER(_xlfn.XMATCH($B4084,Language!$A$29:$E$29)),'Lista de Prestatarios'!$B$3,VLOOKUP(B4084,'Lista de Prestatarios'!$A$2:$B$500,2,FALSE))),"")</f>
        <v/>
      </c>
      <c r="P4084" s="58" t="str">
        <f>IF(B4084&lt;&gt;"",IF(OR(D4084&gt;0,G4084&gt;0),COUNTIF($B$2:B4084,B4084),COUNTIFS($B$2:B4084,B4084,$E$2:E4084,"&gt;0")),"")</f>
        <v/>
      </c>
    </row>
    <row r="4085" spans="1:16" x14ac:dyDescent="0.35">
      <c r="A4085" s="51" t="str">
        <f t="shared" si="189"/>
        <v/>
      </c>
      <c r="B4085" s="99"/>
      <c r="C4085" s="4"/>
      <c r="D4085" s="14"/>
      <c r="E4085" s="14"/>
      <c r="F4085" s="14"/>
      <c r="G4085" s="82"/>
      <c r="H4085" s="107" t="str">
        <f>IF(B4085&lt;&gt;"",IF(OR(O4085=0,O4085=999),"",SUMIFS($E$2:E4085,$A$2:A4085,A4085)-SUMIFS($F$2:F4085,$A$2:A4085,A4085)),"")</f>
        <v/>
      </c>
      <c r="I4085" s="109" t="str">
        <f t="shared" si="191"/>
        <v/>
      </c>
      <c r="J4085" s="113"/>
      <c r="K4085" s="90"/>
      <c r="L4085" s="73"/>
      <c r="M4085" s="69" t="str">
        <f>IF(C4085&lt;&gt;"",DailyLog!$S$3,"")</f>
        <v/>
      </c>
      <c r="N4085" s="56" t="str">
        <f t="shared" si="190"/>
        <v/>
      </c>
      <c r="O4085" s="53" t="str">
        <f>IF($B4085&lt;&gt;"",IF(ISNUMBER(_xlfn.XMATCH($B4085,Language!$A$6:$E$6)),0,IF(ISNUMBER(_xlfn.XMATCH($B4085,Language!$A$29:$E$29)),'Lista de Prestatarios'!$B$3,VLOOKUP(B4085,'Lista de Prestatarios'!$A$2:$B$500,2,FALSE))),"")</f>
        <v/>
      </c>
      <c r="P4085" s="58" t="str">
        <f>IF(B4085&lt;&gt;"",IF(OR(D4085&gt;0,G4085&gt;0),COUNTIF($B$2:B4085,B4085),COUNTIFS($B$2:B4085,B4085,$E$2:E4085,"&gt;0")),"")</f>
        <v/>
      </c>
    </row>
    <row r="4086" spans="1:16" x14ac:dyDescent="0.35">
      <c r="A4086" s="51" t="str">
        <f t="shared" si="189"/>
        <v/>
      </c>
      <c r="B4086" s="99"/>
      <c r="C4086" s="4"/>
      <c r="D4086" s="14"/>
      <c r="E4086" s="14"/>
      <c r="F4086" s="14"/>
      <c r="G4086" s="82"/>
      <c r="H4086" s="107" t="str">
        <f>IF(B4086&lt;&gt;"",IF(OR(O4086=0,O4086=999),"",SUMIFS($E$2:E4086,$A$2:A4086,A4086)-SUMIFS($F$2:F4086,$A$2:A4086,A4086)),"")</f>
        <v/>
      </c>
      <c r="I4086" s="109" t="str">
        <f t="shared" si="191"/>
        <v/>
      </c>
      <c r="J4086" s="113"/>
      <c r="K4086" s="90"/>
      <c r="L4086" s="73"/>
      <c r="M4086" s="69" t="str">
        <f>IF(C4086&lt;&gt;"",DailyLog!$S$3,"")</f>
        <v/>
      </c>
      <c r="N4086" s="56" t="str">
        <f t="shared" si="190"/>
        <v/>
      </c>
      <c r="O4086" s="53" t="str">
        <f>IF($B4086&lt;&gt;"",IF(ISNUMBER(_xlfn.XMATCH($B4086,Language!$A$6:$E$6)),0,IF(ISNUMBER(_xlfn.XMATCH($B4086,Language!$A$29:$E$29)),'Lista de Prestatarios'!$B$3,VLOOKUP(B4086,'Lista de Prestatarios'!$A$2:$B$500,2,FALSE))),"")</f>
        <v/>
      </c>
      <c r="P4086" s="58" t="str">
        <f>IF(B4086&lt;&gt;"",IF(OR(D4086&gt;0,G4086&gt;0),COUNTIF($B$2:B4086,B4086),COUNTIFS($B$2:B4086,B4086,$E$2:E4086,"&gt;0")),"")</f>
        <v/>
      </c>
    </row>
    <row r="4087" spans="1:16" x14ac:dyDescent="0.35">
      <c r="A4087" s="51" t="str">
        <f t="shared" si="189"/>
        <v/>
      </c>
      <c r="B4087" s="99"/>
      <c r="C4087" s="4"/>
      <c r="D4087" s="14"/>
      <c r="E4087" s="14"/>
      <c r="F4087" s="14"/>
      <c r="G4087" s="82"/>
      <c r="H4087" s="107" t="str">
        <f>IF(B4087&lt;&gt;"",IF(OR(O4087=0,O4087=999),"",SUMIFS($E$2:E4087,$A$2:A4087,A4087)-SUMIFS($F$2:F4087,$A$2:A4087,A4087)),"")</f>
        <v/>
      </c>
      <c r="I4087" s="109" t="str">
        <f t="shared" si="191"/>
        <v/>
      </c>
      <c r="J4087" s="113"/>
      <c r="K4087" s="90"/>
      <c r="L4087" s="73"/>
      <c r="M4087" s="69" t="str">
        <f>IF(C4087&lt;&gt;"",DailyLog!$S$3,"")</f>
        <v/>
      </c>
      <c r="N4087" s="56" t="str">
        <f t="shared" si="190"/>
        <v/>
      </c>
      <c r="O4087" s="53" t="str">
        <f>IF($B4087&lt;&gt;"",IF(ISNUMBER(_xlfn.XMATCH($B4087,Language!$A$6:$E$6)),0,IF(ISNUMBER(_xlfn.XMATCH($B4087,Language!$A$29:$E$29)),'Lista de Prestatarios'!$B$3,VLOOKUP(B4087,'Lista de Prestatarios'!$A$2:$B$500,2,FALSE))),"")</f>
        <v/>
      </c>
      <c r="P4087" s="58" t="str">
        <f>IF(B4087&lt;&gt;"",IF(OR(D4087&gt;0,G4087&gt;0),COUNTIF($B$2:B4087,B4087),COUNTIFS($B$2:B4087,B4087,$E$2:E4087,"&gt;0")),"")</f>
        <v/>
      </c>
    </row>
    <row r="4088" spans="1:16" x14ac:dyDescent="0.35">
      <c r="A4088" s="51" t="str">
        <f t="shared" si="189"/>
        <v/>
      </c>
      <c r="B4088" s="99"/>
      <c r="C4088" s="4"/>
      <c r="D4088" s="14"/>
      <c r="E4088" s="14"/>
      <c r="F4088" s="14"/>
      <c r="G4088" s="82"/>
      <c r="H4088" s="107" t="str">
        <f>IF(B4088&lt;&gt;"",IF(OR(O4088=0,O4088=999),"",SUMIFS($E$2:E4088,$A$2:A4088,A4088)-SUMIFS($F$2:F4088,$A$2:A4088,A4088)),"")</f>
        <v/>
      </c>
      <c r="I4088" s="109" t="str">
        <f t="shared" si="191"/>
        <v/>
      </c>
      <c r="J4088" s="113"/>
      <c r="K4088" s="90"/>
      <c r="L4088" s="73"/>
      <c r="M4088" s="69" t="str">
        <f>IF(C4088&lt;&gt;"",DailyLog!$S$3,"")</f>
        <v/>
      </c>
      <c r="N4088" s="56" t="str">
        <f t="shared" si="190"/>
        <v/>
      </c>
      <c r="O4088" s="53" t="str">
        <f>IF($B4088&lt;&gt;"",IF(ISNUMBER(_xlfn.XMATCH($B4088,Language!$A$6:$E$6)),0,IF(ISNUMBER(_xlfn.XMATCH($B4088,Language!$A$29:$E$29)),'Lista de Prestatarios'!$B$3,VLOOKUP(B4088,'Lista de Prestatarios'!$A$2:$B$500,2,FALSE))),"")</f>
        <v/>
      </c>
      <c r="P4088" s="58" t="str">
        <f>IF(B4088&lt;&gt;"",IF(OR(D4088&gt;0,G4088&gt;0),COUNTIF($B$2:B4088,B4088),COUNTIFS($B$2:B4088,B4088,$E$2:E4088,"&gt;0")),"")</f>
        <v/>
      </c>
    </row>
    <row r="4089" spans="1:16" x14ac:dyDescent="0.35">
      <c r="A4089" s="51" t="str">
        <f t="shared" si="189"/>
        <v/>
      </c>
      <c r="B4089" s="99"/>
      <c r="C4089" s="4"/>
      <c r="D4089" s="14"/>
      <c r="E4089" s="14"/>
      <c r="F4089" s="14"/>
      <c r="G4089" s="82"/>
      <c r="H4089" s="107" t="str">
        <f>IF(B4089&lt;&gt;"",IF(OR(O4089=0,O4089=999),"",SUMIFS($E$2:E4089,$A$2:A4089,A4089)-SUMIFS($F$2:F4089,$A$2:A4089,A4089)),"")</f>
        <v/>
      </c>
      <c r="I4089" s="109" t="str">
        <f t="shared" si="191"/>
        <v/>
      </c>
      <c r="J4089" s="113"/>
      <c r="K4089" s="90"/>
      <c r="L4089" s="73"/>
      <c r="M4089" s="69" t="str">
        <f>IF(C4089&lt;&gt;"",DailyLog!$S$3,"")</f>
        <v/>
      </c>
      <c r="N4089" s="56" t="str">
        <f t="shared" si="190"/>
        <v/>
      </c>
      <c r="O4089" s="53" t="str">
        <f>IF($B4089&lt;&gt;"",IF(ISNUMBER(_xlfn.XMATCH($B4089,Language!$A$6:$E$6)),0,IF(ISNUMBER(_xlfn.XMATCH($B4089,Language!$A$29:$E$29)),'Lista de Prestatarios'!$B$3,VLOOKUP(B4089,'Lista de Prestatarios'!$A$2:$B$500,2,FALSE))),"")</f>
        <v/>
      </c>
      <c r="P4089" s="58" t="str">
        <f>IF(B4089&lt;&gt;"",IF(OR(D4089&gt;0,G4089&gt;0),COUNTIF($B$2:B4089,B4089),COUNTIFS($B$2:B4089,B4089,$E$2:E4089,"&gt;0")),"")</f>
        <v/>
      </c>
    </row>
    <row r="4090" spans="1:16" x14ac:dyDescent="0.35">
      <c r="A4090" s="51" t="str">
        <f t="shared" si="189"/>
        <v/>
      </c>
      <c r="B4090" s="99"/>
      <c r="C4090" s="4"/>
      <c r="D4090" s="14"/>
      <c r="E4090" s="14"/>
      <c r="F4090" s="14"/>
      <c r="G4090" s="82"/>
      <c r="H4090" s="107" t="str">
        <f>IF(B4090&lt;&gt;"",IF(OR(O4090=0,O4090=999),"",SUMIFS($E$2:E4090,$A$2:A4090,A4090)-SUMIFS($F$2:F4090,$A$2:A4090,A4090)),"")</f>
        <v/>
      </c>
      <c r="I4090" s="109" t="str">
        <f t="shared" si="191"/>
        <v/>
      </c>
      <c r="J4090" s="113"/>
      <c r="K4090" s="90"/>
      <c r="L4090" s="73"/>
      <c r="M4090" s="69" t="str">
        <f>IF(C4090&lt;&gt;"",DailyLog!$S$3,"")</f>
        <v/>
      </c>
      <c r="N4090" s="56" t="str">
        <f t="shared" si="190"/>
        <v/>
      </c>
      <c r="O4090" s="53" t="str">
        <f>IF($B4090&lt;&gt;"",IF(ISNUMBER(_xlfn.XMATCH($B4090,Language!$A$6:$E$6)),0,IF(ISNUMBER(_xlfn.XMATCH($B4090,Language!$A$29:$E$29)),'Lista de Prestatarios'!$B$3,VLOOKUP(B4090,'Lista de Prestatarios'!$A$2:$B$500,2,FALSE))),"")</f>
        <v/>
      </c>
      <c r="P4090" s="58" t="str">
        <f>IF(B4090&lt;&gt;"",IF(OR(D4090&gt;0,G4090&gt;0),COUNTIF($B$2:B4090,B4090),COUNTIFS($B$2:B4090,B4090,$E$2:E4090,"&gt;0")),"")</f>
        <v/>
      </c>
    </row>
    <row r="4091" spans="1:16" x14ac:dyDescent="0.35">
      <c r="A4091" s="51" t="str">
        <f t="shared" si="189"/>
        <v/>
      </c>
      <c r="B4091" s="99"/>
      <c r="C4091" s="4"/>
      <c r="D4091" s="14"/>
      <c r="E4091" s="14"/>
      <c r="F4091" s="14"/>
      <c r="G4091" s="82"/>
      <c r="H4091" s="107" t="str">
        <f>IF(B4091&lt;&gt;"",IF(OR(O4091=0,O4091=999),"",SUMIFS($E$2:E4091,$A$2:A4091,A4091)-SUMIFS($F$2:F4091,$A$2:A4091,A4091)),"")</f>
        <v/>
      </c>
      <c r="I4091" s="109" t="str">
        <f t="shared" si="191"/>
        <v/>
      </c>
      <c r="J4091" s="113"/>
      <c r="K4091" s="90"/>
      <c r="L4091" s="73"/>
      <c r="M4091" s="69" t="str">
        <f>IF(C4091&lt;&gt;"",DailyLog!$S$3,"")</f>
        <v/>
      </c>
      <c r="N4091" s="56" t="str">
        <f t="shared" si="190"/>
        <v/>
      </c>
      <c r="O4091" s="53" t="str">
        <f>IF($B4091&lt;&gt;"",IF(ISNUMBER(_xlfn.XMATCH($B4091,Language!$A$6:$E$6)),0,IF(ISNUMBER(_xlfn.XMATCH($B4091,Language!$A$29:$E$29)),'Lista de Prestatarios'!$B$3,VLOOKUP(B4091,'Lista de Prestatarios'!$A$2:$B$500,2,FALSE))),"")</f>
        <v/>
      </c>
      <c r="P4091" s="58" t="str">
        <f>IF(B4091&lt;&gt;"",IF(OR(D4091&gt;0,G4091&gt;0),COUNTIF($B$2:B4091,B4091),COUNTIFS($B$2:B4091,B4091,$E$2:E4091,"&gt;0")),"")</f>
        <v/>
      </c>
    </row>
    <row r="4092" spans="1:16" x14ac:dyDescent="0.35">
      <c r="A4092" s="51" t="str">
        <f t="shared" si="189"/>
        <v/>
      </c>
      <c r="B4092" s="99"/>
      <c r="C4092" s="4"/>
      <c r="D4092" s="14"/>
      <c r="E4092" s="14"/>
      <c r="F4092" s="14"/>
      <c r="G4092" s="82"/>
      <c r="H4092" s="107" t="str">
        <f>IF(B4092&lt;&gt;"",IF(OR(O4092=0,O4092=999),"",SUMIFS($E$2:E4092,$A$2:A4092,A4092)-SUMIFS($F$2:F4092,$A$2:A4092,A4092)),"")</f>
        <v/>
      </c>
      <c r="I4092" s="109" t="str">
        <f t="shared" si="191"/>
        <v/>
      </c>
      <c r="J4092" s="113"/>
      <c r="K4092" s="90"/>
      <c r="L4092" s="73"/>
      <c r="M4092" s="69" t="str">
        <f>IF(C4092&lt;&gt;"",DailyLog!$S$3,"")</f>
        <v/>
      </c>
      <c r="N4092" s="56" t="str">
        <f t="shared" si="190"/>
        <v/>
      </c>
      <c r="O4092" s="53" t="str">
        <f>IF($B4092&lt;&gt;"",IF(ISNUMBER(_xlfn.XMATCH($B4092,Language!$A$6:$E$6)),0,IF(ISNUMBER(_xlfn.XMATCH($B4092,Language!$A$29:$E$29)),'Lista de Prestatarios'!$B$3,VLOOKUP(B4092,'Lista de Prestatarios'!$A$2:$B$500,2,FALSE))),"")</f>
        <v/>
      </c>
      <c r="P4092" s="58" t="str">
        <f>IF(B4092&lt;&gt;"",IF(OR(D4092&gt;0,G4092&gt;0),COUNTIF($B$2:B4092,B4092),COUNTIFS($B$2:B4092,B4092,$E$2:E4092,"&gt;0")),"")</f>
        <v/>
      </c>
    </row>
    <row r="4093" spans="1:16" x14ac:dyDescent="0.35">
      <c r="A4093" s="51" t="str">
        <f t="shared" si="189"/>
        <v/>
      </c>
      <c r="B4093" s="99"/>
      <c r="C4093" s="4"/>
      <c r="D4093" s="14"/>
      <c r="E4093" s="14"/>
      <c r="F4093" s="14"/>
      <c r="G4093" s="82"/>
      <c r="H4093" s="107" t="str">
        <f>IF(B4093&lt;&gt;"",IF(OR(O4093=0,O4093=999),"",SUMIFS($E$2:E4093,$A$2:A4093,A4093)-SUMIFS($F$2:F4093,$A$2:A4093,A4093)),"")</f>
        <v/>
      </c>
      <c r="I4093" s="109" t="str">
        <f t="shared" si="191"/>
        <v/>
      </c>
      <c r="J4093" s="113"/>
      <c r="K4093" s="90"/>
      <c r="L4093" s="73"/>
      <c r="M4093" s="69" t="str">
        <f>IF(C4093&lt;&gt;"",DailyLog!$S$3,"")</f>
        <v/>
      </c>
      <c r="N4093" s="56" t="str">
        <f t="shared" si="190"/>
        <v/>
      </c>
      <c r="O4093" s="53" t="str">
        <f>IF($B4093&lt;&gt;"",IF(ISNUMBER(_xlfn.XMATCH($B4093,Language!$A$6:$E$6)),0,IF(ISNUMBER(_xlfn.XMATCH($B4093,Language!$A$29:$E$29)),'Lista de Prestatarios'!$B$3,VLOOKUP(B4093,'Lista de Prestatarios'!$A$2:$B$500,2,FALSE))),"")</f>
        <v/>
      </c>
      <c r="P4093" s="58" t="str">
        <f>IF(B4093&lt;&gt;"",IF(OR(D4093&gt;0,G4093&gt;0),COUNTIF($B$2:B4093,B4093),COUNTIFS($B$2:B4093,B4093,$E$2:E4093,"&gt;0")),"")</f>
        <v/>
      </c>
    </row>
    <row r="4094" spans="1:16" x14ac:dyDescent="0.35">
      <c r="A4094" s="51" t="str">
        <f t="shared" si="189"/>
        <v/>
      </c>
      <c r="B4094" s="99"/>
      <c r="C4094" s="4"/>
      <c r="D4094" s="14"/>
      <c r="E4094" s="14"/>
      <c r="F4094" s="14"/>
      <c r="G4094" s="82"/>
      <c r="H4094" s="107" t="str">
        <f>IF(B4094&lt;&gt;"",IF(OR(O4094=0,O4094=999),"",SUMIFS($E$2:E4094,$A$2:A4094,A4094)-SUMIFS($F$2:F4094,$A$2:A4094,A4094)),"")</f>
        <v/>
      </c>
      <c r="I4094" s="109" t="str">
        <f t="shared" si="191"/>
        <v/>
      </c>
      <c r="J4094" s="113"/>
      <c r="K4094" s="90"/>
      <c r="L4094" s="73"/>
      <c r="M4094" s="69" t="str">
        <f>IF(C4094&lt;&gt;"",DailyLog!$S$3,"")</f>
        <v/>
      </c>
      <c r="N4094" s="56" t="str">
        <f t="shared" si="190"/>
        <v/>
      </c>
      <c r="O4094" s="53" t="str">
        <f>IF($B4094&lt;&gt;"",IF(ISNUMBER(_xlfn.XMATCH($B4094,Language!$A$6:$E$6)),0,IF(ISNUMBER(_xlfn.XMATCH($B4094,Language!$A$29:$E$29)),'Lista de Prestatarios'!$B$3,VLOOKUP(B4094,'Lista de Prestatarios'!$A$2:$B$500,2,FALSE))),"")</f>
        <v/>
      </c>
      <c r="P4094" s="58" t="str">
        <f>IF(B4094&lt;&gt;"",IF(OR(D4094&gt;0,G4094&gt;0),COUNTIF($B$2:B4094,B4094),COUNTIFS($B$2:B4094,B4094,$E$2:E4094,"&gt;0")),"")</f>
        <v/>
      </c>
    </row>
    <row r="4095" spans="1:16" x14ac:dyDescent="0.35">
      <c r="A4095" s="51" t="str">
        <f t="shared" si="189"/>
        <v/>
      </c>
      <c r="B4095" s="99"/>
      <c r="C4095" s="4"/>
      <c r="D4095" s="14"/>
      <c r="E4095" s="14"/>
      <c r="F4095" s="14"/>
      <c r="G4095" s="82"/>
      <c r="H4095" s="107" t="str">
        <f>IF(B4095&lt;&gt;"",IF(OR(O4095=0,O4095=999),"",SUMIFS($E$2:E4095,$A$2:A4095,A4095)-SUMIFS($F$2:F4095,$A$2:A4095,A4095)),"")</f>
        <v/>
      </c>
      <c r="I4095" s="109" t="str">
        <f t="shared" si="191"/>
        <v/>
      </c>
      <c r="J4095" s="113"/>
      <c r="K4095" s="90"/>
      <c r="L4095" s="73"/>
      <c r="M4095" s="69" t="str">
        <f>IF(C4095&lt;&gt;"",DailyLog!$S$3,"")</f>
        <v/>
      </c>
      <c r="N4095" s="56" t="str">
        <f t="shared" si="190"/>
        <v/>
      </c>
      <c r="O4095" s="53" t="str">
        <f>IF($B4095&lt;&gt;"",IF(ISNUMBER(_xlfn.XMATCH($B4095,Language!$A$6:$E$6)),0,IF(ISNUMBER(_xlfn.XMATCH($B4095,Language!$A$29:$E$29)),'Lista de Prestatarios'!$B$3,VLOOKUP(B4095,'Lista de Prestatarios'!$A$2:$B$500,2,FALSE))),"")</f>
        <v/>
      </c>
      <c r="P4095" s="58" t="str">
        <f>IF(B4095&lt;&gt;"",IF(OR(D4095&gt;0,G4095&gt;0),COUNTIF($B$2:B4095,B4095),COUNTIFS($B$2:B4095,B4095,$E$2:E4095,"&gt;0")),"")</f>
        <v/>
      </c>
    </row>
    <row r="4096" spans="1:16" x14ac:dyDescent="0.35">
      <c r="A4096" s="51" t="str">
        <f t="shared" si="189"/>
        <v/>
      </c>
      <c r="B4096" s="99"/>
      <c r="C4096" s="4"/>
      <c r="D4096" s="14"/>
      <c r="E4096" s="14"/>
      <c r="F4096" s="14"/>
      <c r="G4096" s="82"/>
      <c r="H4096" s="107" t="str">
        <f>IF(B4096&lt;&gt;"",IF(OR(O4096=0,O4096=999),"",SUMIFS($E$2:E4096,$A$2:A4096,A4096)-SUMIFS($F$2:F4096,$A$2:A4096,A4096)),"")</f>
        <v/>
      </c>
      <c r="I4096" s="109" t="str">
        <f t="shared" si="191"/>
        <v/>
      </c>
      <c r="J4096" s="113"/>
      <c r="K4096" s="90"/>
      <c r="L4096" s="73"/>
      <c r="M4096" s="69" t="str">
        <f>IF(C4096&lt;&gt;"",DailyLog!$S$3,"")</f>
        <v/>
      </c>
      <c r="N4096" s="56" t="str">
        <f t="shared" si="190"/>
        <v/>
      </c>
      <c r="O4096" s="53" t="str">
        <f>IF($B4096&lt;&gt;"",IF(ISNUMBER(_xlfn.XMATCH($B4096,Language!$A$6:$E$6)),0,IF(ISNUMBER(_xlfn.XMATCH($B4096,Language!$A$29:$E$29)),'Lista de Prestatarios'!$B$3,VLOOKUP(B4096,'Lista de Prestatarios'!$A$2:$B$500,2,FALSE))),"")</f>
        <v/>
      </c>
      <c r="P4096" s="58" t="str">
        <f>IF(B4096&lt;&gt;"",IF(OR(D4096&gt;0,G4096&gt;0),COUNTIF($B$2:B4096,B4096),COUNTIFS($B$2:B4096,B4096,$E$2:E4096,"&gt;0")),"")</f>
        <v/>
      </c>
    </row>
    <row r="4097" spans="1:16" x14ac:dyDescent="0.35">
      <c r="A4097" s="51" t="str">
        <f t="shared" si="189"/>
        <v/>
      </c>
      <c r="B4097" s="99"/>
      <c r="C4097" s="4"/>
      <c r="D4097" s="14"/>
      <c r="E4097" s="14"/>
      <c r="F4097" s="14"/>
      <c r="G4097" s="82"/>
      <c r="H4097" s="107" t="str">
        <f>IF(B4097&lt;&gt;"",IF(OR(O4097=0,O4097=999),"",SUMIFS($E$2:E4097,$A$2:A4097,A4097)-SUMIFS($F$2:F4097,$A$2:A4097,A4097)),"")</f>
        <v/>
      </c>
      <c r="I4097" s="109" t="str">
        <f t="shared" si="191"/>
        <v/>
      </c>
      <c r="J4097" s="113"/>
      <c r="K4097" s="90"/>
      <c r="L4097" s="73"/>
      <c r="M4097" s="69" t="str">
        <f>IF(C4097&lt;&gt;"",DailyLog!$S$3,"")</f>
        <v/>
      </c>
      <c r="N4097" s="56" t="str">
        <f t="shared" si="190"/>
        <v/>
      </c>
      <c r="O4097" s="53" t="str">
        <f>IF($B4097&lt;&gt;"",IF(ISNUMBER(_xlfn.XMATCH($B4097,Language!$A$6:$E$6)),0,IF(ISNUMBER(_xlfn.XMATCH($B4097,Language!$A$29:$E$29)),'Lista de Prestatarios'!$B$3,VLOOKUP(B4097,'Lista de Prestatarios'!$A$2:$B$500,2,FALSE))),"")</f>
        <v/>
      </c>
      <c r="P4097" s="58" t="str">
        <f>IF(B4097&lt;&gt;"",IF(OR(D4097&gt;0,G4097&gt;0),COUNTIF($B$2:B4097,B4097),COUNTIFS($B$2:B4097,B4097,$E$2:E4097,"&gt;0")),"")</f>
        <v/>
      </c>
    </row>
    <row r="4098" spans="1:16" x14ac:dyDescent="0.35">
      <c r="A4098" s="51" t="str">
        <f t="shared" ref="A4098:A4161" si="192">IF(B4098&lt;&gt;"",O4098&amp;"."&amp;P4098,"")</f>
        <v/>
      </c>
      <c r="B4098" s="99"/>
      <c r="C4098" s="4"/>
      <c r="D4098" s="14"/>
      <c r="E4098" s="14"/>
      <c r="F4098" s="14"/>
      <c r="G4098" s="82"/>
      <c r="H4098" s="107" t="str">
        <f>IF(B4098&lt;&gt;"",IF(OR(O4098=0,O4098=999),"",SUMIFS($E$2:E4098,$A$2:A4098,A4098)-SUMIFS($F$2:F4098,$A$2:A4098,A4098)),"")</f>
        <v/>
      </c>
      <c r="I4098" s="109" t="str">
        <f t="shared" si="191"/>
        <v/>
      </c>
      <c r="J4098" s="113"/>
      <c r="K4098" s="90"/>
      <c r="L4098" s="73"/>
      <c r="M4098" s="69" t="str">
        <f>IF(C4098&lt;&gt;"",DailyLog!$S$3,"")</f>
        <v/>
      </c>
      <c r="N4098" s="56" t="str">
        <f t="shared" ref="N4098:N4161" si="193">IF(B4098&lt;&gt;"",COUNT(D4098:G4098),"")</f>
        <v/>
      </c>
      <c r="O4098" s="53" t="str">
        <f>IF($B4098&lt;&gt;"",IF(ISNUMBER(_xlfn.XMATCH($B4098,Language!$A$6:$E$6)),0,IF(ISNUMBER(_xlfn.XMATCH($B4098,Language!$A$29:$E$29)),'Lista de Prestatarios'!$B$3,VLOOKUP(B4098,'Lista de Prestatarios'!$A$2:$B$500,2,FALSE))),"")</f>
        <v/>
      </c>
      <c r="P4098" s="58" t="str">
        <f>IF(B4098&lt;&gt;"",IF(OR(D4098&gt;0,G4098&gt;0),COUNTIF($B$2:B4098,B4098),COUNTIFS($B$2:B4098,B4098,$E$2:E4098,"&gt;0")),"")</f>
        <v/>
      </c>
    </row>
    <row r="4099" spans="1:16" x14ac:dyDescent="0.35">
      <c r="A4099" s="51" t="str">
        <f t="shared" si="192"/>
        <v/>
      </c>
      <c r="B4099" s="99"/>
      <c r="C4099" s="4"/>
      <c r="D4099" s="14"/>
      <c r="E4099" s="14"/>
      <c r="F4099" s="14"/>
      <c r="G4099" s="82"/>
      <c r="H4099" s="107" t="str">
        <f>IF(B4099&lt;&gt;"",IF(OR(O4099=0,O4099=999),"",SUMIFS($E$2:E4099,$A$2:A4099,A4099)-SUMIFS($F$2:F4099,$A$2:A4099,A4099)),"")</f>
        <v/>
      </c>
      <c r="I4099" s="109" t="str">
        <f t="shared" si="191"/>
        <v/>
      </c>
      <c r="J4099" s="113"/>
      <c r="K4099" s="90"/>
      <c r="L4099" s="73"/>
      <c r="M4099" s="69" t="str">
        <f>IF(C4099&lt;&gt;"",DailyLog!$S$3,"")</f>
        <v/>
      </c>
      <c r="N4099" s="56" t="str">
        <f t="shared" si="193"/>
        <v/>
      </c>
      <c r="O4099" s="53" t="str">
        <f>IF($B4099&lt;&gt;"",IF(ISNUMBER(_xlfn.XMATCH($B4099,Language!$A$6:$E$6)),0,IF(ISNUMBER(_xlfn.XMATCH($B4099,Language!$A$29:$E$29)),'Lista de Prestatarios'!$B$3,VLOOKUP(B4099,'Lista de Prestatarios'!$A$2:$B$500,2,FALSE))),"")</f>
        <v/>
      </c>
      <c r="P4099" s="58" t="str">
        <f>IF(B4099&lt;&gt;"",IF(OR(D4099&gt;0,G4099&gt;0),COUNTIF($B$2:B4099,B4099),COUNTIFS($B$2:B4099,B4099,$E$2:E4099,"&gt;0")),"")</f>
        <v/>
      </c>
    </row>
    <row r="4100" spans="1:16" x14ac:dyDescent="0.35">
      <c r="A4100" s="51" t="str">
        <f t="shared" si="192"/>
        <v/>
      </c>
      <c r="B4100" s="99"/>
      <c r="C4100" s="4"/>
      <c r="D4100" s="14"/>
      <c r="E4100" s="14"/>
      <c r="F4100" s="14"/>
      <c r="G4100" s="82"/>
      <c r="H4100" s="107" t="str">
        <f>IF(B4100&lt;&gt;"",IF(OR(O4100=0,O4100=999),"",SUMIFS($E$2:E4100,$A$2:A4100,A4100)-SUMIFS($F$2:F4100,$A$2:A4100,A4100)),"")</f>
        <v/>
      </c>
      <c r="I4100" s="109" t="str">
        <f t="shared" ref="I4100:I4163" si="194">IF(B4100&lt;&gt;"",I4099+D4100-E4100+F4100-G4100,"")</f>
        <v/>
      </c>
      <c r="J4100" s="113"/>
      <c r="K4100" s="90"/>
      <c r="L4100" s="73"/>
      <c r="M4100" s="69" t="str">
        <f>IF(C4100&lt;&gt;"",DailyLog!$S$3,"")</f>
        <v/>
      </c>
      <c r="N4100" s="56" t="str">
        <f t="shared" si="193"/>
        <v/>
      </c>
      <c r="O4100" s="53" t="str">
        <f>IF($B4100&lt;&gt;"",IF(ISNUMBER(_xlfn.XMATCH($B4100,Language!$A$6:$E$6)),0,IF(ISNUMBER(_xlfn.XMATCH($B4100,Language!$A$29:$E$29)),'Lista de Prestatarios'!$B$3,VLOOKUP(B4100,'Lista de Prestatarios'!$A$2:$B$500,2,FALSE))),"")</f>
        <v/>
      </c>
      <c r="P4100" s="58" t="str">
        <f>IF(B4100&lt;&gt;"",IF(OR(D4100&gt;0,G4100&gt;0),COUNTIF($B$2:B4100,B4100),COUNTIFS($B$2:B4100,B4100,$E$2:E4100,"&gt;0")),"")</f>
        <v/>
      </c>
    </row>
    <row r="4101" spans="1:16" x14ac:dyDescent="0.35">
      <c r="A4101" s="51" t="str">
        <f t="shared" si="192"/>
        <v/>
      </c>
      <c r="B4101" s="99"/>
      <c r="C4101" s="4"/>
      <c r="D4101" s="14"/>
      <c r="E4101" s="14"/>
      <c r="F4101" s="14"/>
      <c r="G4101" s="82"/>
      <c r="H4101" s="107" t="str">
        <f>IF(B4101&lt;&gt;"",IF(OR(O4101=0,O4101=999),"",SUMIFS($E$2:E4101,$A$2:A4101,A4101)-SUMIFS($F$2:F4101,$A$2:A4101,A4101)),"")</f>
        <v/>
      </c>
      <c r="I4101" s="109" t="str">
        <f t="shared" si="194"/>
        <v/>
      </c>
      <c r="J4101" s="113"/>
      <c r="K4101" s="90"/>
      <c r="L4101" s="73"/>
      <c r="M4101" s="69" t="str">
        <f>IF(C4101&lt;&gt;"",DailyLog!$S$3,"")</f>
        <v/>
      </c>
      <c r="N4101" s="56" t="str">
        <f t="shared" si="193"/>
        <v/>
      </c>
      <c r="O4101" s="53" t="str">
        <f>IF($B4101&lt;&gt;"",IF(ISNUMBER(_xlfn.XMATCH($B4101,Language!$A$6:$E$6)),0,IF(ISNUMBER(_xlfn.XMATCH($B4101,Language!$A$29:$E$29)),'Lista de Prestatarios'!$B$3,VLOOKUP(B4101,'Lista de Prestatarios'!$A$2:$B$500,2,FALSE))),"")</f>
        <v/>
      </c>
      <c r="P4101" s="58" t="str">
        <f>IF(B4101&lt;&gt;"",IF(OR(D4101&gt;0,G4101&gt;0),COUNTIF($B$2:B4101,B4101),COUNTIFS($B$2:B4101,B4101,$E$2:E4101,"&gt;0")),"")</f>
        <v/>
      </c>
    </row>
    <row r="4102" spans="1:16" x14ac:dyDescent="0.35">
      <c r="A4102" s="51" t="str">
        <f t="shared" si="192"/>
        <v/>
      </c>
      <c r="B4102" s="99"/>
      <c r="C4102" s="4"/>
      <c r="D4102" s="14"/>
      <c r="E4102" s="14"/>
      <c r="F4102" s="14"/>
      <c r="G4102" s="82"/>
      <c r="H4102" s="107" t="str">
        <f>IF(B4102&lt;&gt;"",IF(OR(O4102=0,O4102=999),"",SUMIFS($E$2:E4102,$A$2:A4102,A4102)-SUMIFS($F$2:F4102,$A$2:A4102,A4102)),"")</f>
        <v/>
      </c>
      <c r="I4102" s="109" t="str">
        <f t="shared" si="194"/>
        <v/>
      </c>
      <c r="J4102" s="113"/>
      <c r="K4102" s="90"/>
      <c r="L4102" s="73"/>
      <c r="M4102" s="69" t="str">
        <f>IF(C4102&lt;&gt;"",DailyLog!$S$3,"")</f>
        <v/>
      </c>
      <c r="N4102" s="56" t="str">
        <f t="shared" si="193"/>
        <v/>
      </c>
      <c r="O4102" s="53" t="str">
        <f>IF($B4102&lt;&gt;"",IF(ISNUMBER(_xlfn.XMATCH($B4102,Language!$A$6:$E$6)),0,IF(ISNUMBER(_xlfn.XMATCH($B4102,Language!$A$29:$E$29)),'Lista de Prestatarios'!$B$3,VLOOKUP(B4102,'Lista de Prestatarios'!$A$2:$B$500,2,FALSE))),"")</f>
        <v/>
      </c>
      <c r="P4102" s="58" t="str">
        <f>IF(B4102&lt;&gt;"",IF(OR(D4102&gt;0,G4102&gt;0),COUNTIF($B$2:B4102,B4102),COUNTIFS($B$2:B4102,B4102,$E$2:E4102,"&gt;0")),"")</f>
        <v/>
      </c>
    </row>
    <row r="4103" spans="1:16" x14ac:dyDescent="0.35">
      <c r="A4103" s="51" t="str">
        <f t="shared" si="192"/>
        <v/>
      </c>
      <c r="B4103" s="99"/>
      <c r="C4103" s="4"/>
      <c r="D4103" s="14"/>
      <c r="E4103" s="14"/>
      <c r="F4103" s="14"/>
      <c r="G4103" s="82"/>
      <c r="H4103" s="107" t="str">
        <f>IF(B4103&lt;&gt;"",IF(OR(O4103=0,O4103=999),"",SUMIFS($E$2:E4103,$A$2:A4103,A4103)-SUMIFS($F$2:F4103,$A$2:A4103,A4103)),"")</f>
        <v/>
      </c>
      <c r="I4103" s="109" t="str">
        <f t="shared" si="194"/>
        <v/>
      </c>
      <c r="J4103" s="113"/>
      <c r="K4103" s="90"/>
      <c r="L4103" s="73"/>
      <c r="M4103" s="69" t="str">
        <f>IF(C4103&lt;&gt;"",DailyLog!$S$3,"")</f>
        <v/>
      </c>
      <c r="N4103" s="56" t="str">
        <f t="shared" si="193"/>
        <v/>
      </c>
      <c r="O4103" s="53" t="str">
        <f>IF($B4103&lt;&gt;"",IF(ISNUMBER(_xlfn.XMATCH($B4103,Language!$A$6:$E$6)),0,IF(ISNUMBER(_xlfn.XMATCH($B4103,Language!$A$29:$E$29)),'Lista de Prestatarios'!$B$3,VLOOKUP(B4103,'Lista de Prestatarios'!$A$2:$B$500,2,FALSE))),"")</f>
        <v/>
      </c>
      <c r="P4103" s="58" t="str">
        <f>IF(B4103&lt;&gt;"",IF(OR(D4103&gt;0,G4103&gt;0),COUNTIF($B$2:B4103,B4103),COUNTIFS($B$2:B4103,B4103,$E$2:E4103,"&gt;0")),"")</f>
        <v/>
      </c>
    </row>
    <row r="4104" spans="1:16" x14ac:dyDescent="0.35">
      <c r="A4104" s="51" t="str">
        <f t="shared" si="192"/>
        <v/>
      </c>
      <c r="B4104" s="99"/>
      <c r="C4104" s="4"/>
      <c r="D4104" s="14"/>
      <c r="E4104" s="14"/>
      <c r="F4104" s="14"/>
      <c r="G4104" s="82"/>
      <c r="H4104" s="107" t="str">
        <f>IF(B4104&lt;&gt;"",IF(OR(O4104=0,O4104=999),"",SUMIFS($E$2:E4104,$A$2:A4104,A4104)-SUMIFS($F$2:F4104,$A$2:A4104,A4104)),"")</f>
        <v/>
      </c>
      <c r="I4104" s="109" t="str">
        <f t="shared" si="194"/>
        <v/>
      </c>
      <c r="J4104" s="113"/>
      <c r="K4104" s="90"/>
      <c r="L4104" s="73"/>
      <c r="M4104" s="69" t="str">
        <f>IF(C4104&lt;&gt;"",DailyLog!$S$3,"")</f>
        <v/>
      </c>
      <c r="N4104" s="56" t="str">
        <f t="shared" si="193"/>
        <v/>
      </c>
      <c r="O4104" s="53" t="str">
        <f>IF($B4104&lt;&gt;"",IF(ISNUMBER(_xlfn.XMATCH($B4104,Language!$A$6:$E$6)),0,IF(ISNUMBER(_xlfn.XMATCH($B4104,Language!$A$29:$E$29)),'Lista de Prestatarios'!$B$3,VLOOKUP(B4104,'Lista de Prestatarios'!$A$2:$B$500,2,FALSE))),"")</f>
        <v/>
      </c>
      <c r="P4104" s="58" t="str">
        <f>IF(B4104&lt;&gt;"",IF(OR(D4104&gt;0,G4104&gt;0),COUNTIF($B$2:B4104,B4104),COUNTIFS($B$2:B4104,B4104,$E$2:E4104,"&gt;0")),"")</f>
        <v/>
      </c>
    </row>
    <row r="4105" spans="1:16" x14ac:dyDescent="0.35">
      <c r="A4105" s="51" t="str">
        <f t="shared" si="192"/>
        <v/>
      </c>
      <c r="B4105" s="99"/>
      <c r="C4105" s="4"/>
      <c r="D4105" s="14"/>
      <c r="E4105" s="14"/>
      <c r="F4105" s="14"/>
      <c r="G4105" s="82"/>
      <c r="H4105" s="107" t="str">
        <f>IF(B4105&lt;&gt;"",IF(OR(O4105=0,O4105=999),"",SUMIFS($E$2:E4105,$A$2:A4105,A4105)-SUMIFS($F$2:F4105,$A$2:A4105,A4105)),"")</f>
        <v/>
      </c>
      <c r="I4105" s="109" t="str">
        <f t="shared" si="194"/>
        <v/>
      </c>
      <c r="J4105" s="113"/>
      <c r="K4105" s="90"/>
      <c r="L4105" s="73"/>
      <c r="M4105" s="69" t="str">
        <f>IF(C4105&lt;&gt;"",DailyLog!$S$3,"")</f>
        <v/>
      </c>
      <c r="N4105" s="56" t="str">
        <f t="shared" si="193"/>
        <v/>
      </c>
      <c r="O4105" s="53" t="str">
        <f>IF($B4105&lt;&gt;"",IF(ISNUMBER(_xlfn.XMATCH($B4105,Language!$A$6:$E$6)),0,IF(ISNUMBER(_xlfn.XMATCH($B4105,Language!$A$29:$E$29)),'Lista de Prestatarios'!$B$3,VLOOKUP(B4105,'Lista de Prestatarios'!$A$2:$B$500,2,FALSE))),"")</f>
        <v/>
      </c>
      <c r="P4105" s="58" t="str">
        <f>IF(B4105&lt;&gt;"",IF(OR(D4105&gt;0,G4105&gt;0),COUNTIF($B$2:B4105,B4105),COUNTIFS($B$2:B4105,B4105,$E$2:E4105,"&gt;0")),"")</f>
        <v/>
      </c>
    </row>
    <row r="4106" spans="1:16" x14ac:dyDescent="0.35">
      <c r="A4106" s="51" t="str">
        <f t="shared" si="192"/>
        <v/>
      </c>
      <c r="B4106" s="99"/>
      <c r="C4106" s="4"/>
      <c r="D4106" s="14"/>
      <c r="E4106" s="14"/>
      <c r="F4106" s="14"/>
      <c r="G4106" s="82"/>
      <c r="H4106" s="107" t="str">
        <f>IF(B4106&lt;&gt;"",IF(OR(O4106=0,O4106=999),"",SUMIFS($E$2:E4106,$A$2:A4106,A4106)-SUMIFS($F$2:F4106,$A$2:A4106,A4106)),"")</f>
        <v/>
      </c>
      <c r="I4106" s="109" t="str">
        <f t="shared" si="194"/>
        <v/>
      </c>
      <c r="J4106" s="113"/>
      <c r="K4106" s="90"/>
      <c r="L4106" s="73"/>
      <c r="M4106" s="69" t="str">
        <f>IF(C4106&lt;&gt;"",DailyLog!$S$3,"")</f>
        <v/>
      </c>
      <c r="N4106" s="56" t="str">
        <f t="shared" si="193"/>
        <v/>
      </c>
      <c r="O4106" s="53" t="str">
        <f>IF($B4106&lt;&gt;"",IF(ISNUMBER(_xlfn.XMATCH($B4106,Language!$A$6:$E$6)),0,IF(ISNUMBER(_xlfn.XMATCH($B4106,Language!$A$29:$E$29)),'Lista de Prestatarios'!$B$3,VLOOKUP(B4106,'Lista de Prestatarios'!$A$2:$B$500,2,FALSE))),"")</f>
        <v/>
      </c>
      <c r="P4106" s="58" t="str">
        <f>IF(B4106&lt;&gt;"",IF(OR(D4106&gt;0,G4106&gt;0),COUNTIF($B$2:B4106,B4106),COUNTIFS($B$2:B4106,B4106,$E$2:E4106,"&gt;0")),"")</f>
        <v/>
      </c>
    </row>
    <row r="4107" spans="1:16" x14ac:dyDescent="0.35">
      <c r="A4107" s="51" t="str">
        <f t="shared" si="192"/>
        <v/>
      </c>
      <c r="B4107" s="99"/>
      <c r="C4107" s="4"/>
      <c r="D4107" s="14"/>
      <c r="E4107" s="14"/>
      <c r="F4107" s="14"/>
      <c r="G4107" s="82"/>
      <c r="H4107" s="107" t="str">
        <f>IF(B4107&lt;&gt;"",IF(OR(O4107=0,O4107=999),"",SUMIFS($E$2:E4107,$A$2:A4107,A4107)-SUMIFS($F$2:F4107,$A$2:A4107,A4107)),"")</f>
        <v/>
      </c>
      <c r="I4107" s="109" t="str">
        <f t="shared" si="194"/>
        <v/>
      </c>
      <c r="J4107" s="113"/>
      <c r="K4107" s="90"/>
      <c r="L4107" s="73"/>
      <c r="M4107" s="69" t="str">
        <f>IF(C4107&lt;&gt;"",DailyLog!$S$3,"")</f>
        <v/>
      </c>
      <c r="N4107" s="56" t="str">
        <f t="shared" si="193"/>
        <v/>
      </c>
      <c r="O4107" s="53" t="str">
        <f>IF($B4107&lt;&gt;"",IF(ISNUMBER(_xlfn.XMATCH($B4107,Language!$A$6:$E$6)),0,IF(ISNUMBER(_xlfn.XMATCH($B4107,Language!$A$29:$E$29)),'Lista de Prestatarios'!$B$3,VLOOKUP(B4107,'Lista de Prestatarios'!$A$2:$B$500,2,FALSE))),"")</f>
        <v/>
      </c>
      <c r="P4107" s="58" t="str">
        <f>IF(B4107&lt;&gt;"",IF(OR(D4107&gt;0,G4107&gt;0),COUNTIF($B$2:B4107,B4107),COUNTIFS($B$2:B4107,B4107,$E$2:E4107,"&gt;0")),"")</f>
        <v/>
      </c>
    </row>
    <row r="4108" spans="1:16" x14ac:dyDescent="0.35">
      <c r="A4108" s="51" t="str">
        <f t="shared" si="192"/>
        <v/>
      </c>
      <c r="B4108" s="99"/>
      <c r="C4108" s="4"/>
      <c r="D4108" s="14"/>
      <c r="E4108" s="14"/>
      <c r="F4108" s="14"/>
      <c r="G4108" s="82"/>
      <c r="H4108" s="107" t="str">
        <f>IF(B4108&lt;&gt;"",IF(OR(O4108=0,O4108=999),"",SUMIFS($E$2:E4108,$A$2:A4108,A4108)-SUMIFS($F$2:F4108,$A$2:A4108,A4108)),"")</f>
        <v/>
      </c>
      <c r="I4108" s="109" t="str">
        <f t="shared" si="194"/>
        <v/>
      </c>
      <c r="J4108" s="113"/>
      <c r="K4108" s="90"/>
      <c r="L4108" s="73"/>
      <c r="M4108" s="69" t="str">
        <f>IF(C4108&lt;&gt;"",DailyLog!$S$3,"")</f>
        <v/>
      </c>
      <c r="N4108" s="56" t="str">
        <f t="shared" si="193"/>
        <v/>
      </c>
      <c r="O4108" s="53" t="str">
        <f>IF($B4108&lt;&gt;"",IF(ISNUMBER(_xlfn.XMATCH($B4108,Language!$A$6:$E$6)),0,IF(ISNUMBER(_xlfn.XMATCH($B4108,Language!$A$29:$E$29)),'Lista de Prestatarios'!$B$3,VLOOKUP(B4108,'Lista de Prestatarios'!$A$2:$B$500,2,FALSE))),"")</f>
        <v/>
      </c>
      <c r="P4108" s="58" t="str">
        <f>IF(B4108&lt;&gt;"",IF(OR(D4108&gt;0,G4108&gt;0),COUNTIF($B$2:B4108,B4108),COUNTIFS($B$2:B4108,B4108,$E$2:E4108,"&gt;0")),"")</f>
        <v/>
      </c>
    </row>
    <row r="4109" spans="1:16" x14ac:dyDescent="0.35">
      <c r="A4109" s="51" t="str">
        <f t="shared" si="192"/>
        <v/>
      </c>
      <c r="B4109" s="99"/>
      <c r="C4109" s="4"/>
      <c r="D4109" s="14"/>
      <c r="E4109" s="14"/>
      <c r="F4109" s="14"/>
      <c r="G4109" s="82"/>
      <c r="H4109" s="107" t="str">
        <f>IF(B4109&lt;&gt;"",IF(OR(O4109=0,O4109=999),"",SUMIFS($E$2:E4109,$A$2:A4109,A4109)-SUMIFS($F$2:F4109,$A$2:A4109,A4109)),"")</f>
        <v/>
      </c>
      <c r="I4109" s="109" t="str">
        <f t="shared" si="194"/>
        <v/>
      </c>
      <c r="J4109" s="113"/>
      <c r="K4109" s="90"/>
      <c r="L4109" s="73"/>
      <c r="M4109" s="69" t="str">
        <f>IF(C4109&lt;&gt;"",DailyLog!$S$3,"")</f>
        <v/>
      </c>
      <c r="N4109" s="56" t="str">
        <f t="shared" si="193"/>
        <v/>
      </c>
      <c r="O4109" s="53" t="str">
        <f>IF($B4109&lt;&gt;"",IF(ISNUMBER(_xlfn.XMATCH($B4109,Language!$A$6:$E$6)),0,IF(ISNUMBER(_xlfn.XMATCH($B4109,Language!$A$29:$E$29)),'Lista de Prestatarios'!$B$3,VLOOKUP(B4109,'Lista de Prestatarios'!$A$2:$B$500,2,FALSE))),"")</f>
        <v/>
      </c>
      <c r="P4109" s="58" t="str">
        <f>IF(B4109&lt;&gt;"",IF(OR(D4109&gt;0,G4109&gt;0),COUNTIF($B$2:B4109,B4109),COUNTIFS($B$2:B4109,B4109,$E$2:E4109,"&gt;0")),"")</f>
        <v/>
      </c>
    </row>
    <row r="4110" spans="1:16" x14ac:dyDescent="0.35">
      <c r="A4110" s="51" t="str">
        <f t="shared" si="192"/>
        <v/>
      </c>
      <c r="B4110" s="99"/>
      <c r="C4110" s="4"/>
      <c r="D4110" s="14"/>
      <c r="E4110" s="14"/>
      <c r="F4110" s="14"/>
      <c r="G4110" s="82"/>
      <c r="H4110" s="107" t="str">
        <f>IF(B4110&lt;&gt;"",IF(OR(O4110=0,O4110=999),"",SUMIFS($E$2:E4110,$A$2:A4110,A4110)-SUMIFS($F$2:F4110,$A$2:A4110,A4110)),"")</f>
        <v/>
      </c>
      <c r="I4110" s="109" t="str">
        <f t="shared" si="194"/>
        <v/>
      </c>
      <c r="J4110" s="113"/>
      <c r="K4110" s="90"/>
      <c r="L4110" s="73"/>
      <c r="M4110" s="69" t="str">
        <f>IF(C4110&lt;&gt;"",DailyLog!$S$3,"")</f>
        <v/>
      </c>
      <c r="N4110" s="56" t="str">
        <f t="shared" si="193"/>
        <v/>
      </c>
      <c r="O4110" s="53" t="str">
        <f>IF($B4110&lt;&gt;"",IF(ISNUMBER(_xlfn.XMATCH($B4110,Language!$A$6:$E$6)),0,IF(ISNUMBER(_xlfn.XMATCH($B4110,Language!$A$29:$E$29)),'Lista de Prestatarios'!$B$3,VLOOKUP(B4110,'Lista de Prestatarios'!$A$2:$B$500,2,FALSE))),"")</f>
        <v/>
      </c>
      <c r="P4110" s="58" t="str">
        <f>IF(B4110&lt;&gt;"",IF(OR(D4110&gt;0,G4110&gt;0),COUNTIF($B$2:B4110,B4110),COUNTIFS($B$2:B4110,B4110,$E$2:E4110,"&gt;0")),"")</f>
        <v/>
      </c>
    </row>
    <row r="4111" spans="1:16" x14ac:dyDescent="0.35">
      <c r="A4111" s="51" t="str">
        <f t="shared" si="192"/>
        <v/>
      </c>
      <c r="B4111" s="99"/>
      <c r="C4111" s="4"/>
      <c r="D4111" s="14"/>
      <c r="E4111" s="14"/>
      <c r="F4111" s="14"/>
      <c r="G4111" s="82"/>
      <c r="H4111" s="107" t="str">
        <f>IF(B4111&lt;&gt;"",IF(OR(O4111=0,O4111=999),"",SUMIFS($E$2:E4111,$A$2:A4111,A4111)-SUMIFS($F$2:F4111,$A$2:A4111,A4111)),"")</f>
        <v/>
      </c>
      <c r="I4111" s="109" t="str">
        <f t="shared" si="194"/>
        <v/>
      </c>
      <c r="J4111" s="113"/>
      <c r="K4111" s="90"/>
      <c r="L4111" s="73"/>
      <c r="M4111" s="69" t="str">
        <f>IF(C4111&lt;&gt;"",DailyLog!$S$3,"")</f>
        <v/>
      </c>
      <c r="N4111" s="56" t="str">
        <f t="shared" si="193"/>
        <v/>
      </c>
      <c r="O4111" s="53" t="str">
        <f>IF($B4111&lt;&gt;"",IF(ISNUMBER(_xlfn.XMATCH($B4111,Language!$A$6:$E$6)),0,IF(ISNUMBER(_xlfn.XMATCH($B4111,Language!$A$29:$E$29)),'Lista de Prestatarios'!$B$3,VLOOKUP(B4111,'Lista de Prestatarios'!$A$2:$B$500,2,FALSE))),"")</f>
        <v/>
      </c>
      <c r="P4111" s="58" t="str">
        <f>IF(B4111&lt;&gt;"",IF(OR(D4111&gt;0,G4111&gt;0),COUNTIF($B$2:B4111,B4111),COUNTIFS($B$2:B4111,B4111,$E$2:E4111,"&gt;0")),"")</f>
        <v/>
      </c>
    </row>
    <row r="4112" spans="1:16" x14ac:dyDescent="0.35">
      <c r="A4112" s="51" t="str">
        <f t="shared" si="192"/>
        <v/>
      </c>
      <c r="B4112" s="99"/>
      <c r="C4112" s="4"/>
      <c r="D4112" s="14"/>
      <c r="E4112" s="14"/>
      <c r="F4112" s="14"/>
      <c r="G4112" s="82"/>
      <c r="H4112" s="107" t="str">
        <f>IF(B4112&lt;&gt;"",IF(OR(O4112=0,O4112=999),"",SUMIFS($E$2:E4112,$A$2:A4112,A4112)-SUMIFS($F$2:F4112,$A$2:A4112,A4112)),"")</f>
        <v/>
      </c>
      <c r="I4112" s="109" t="str">
        <f t="shared" si="194"/>
        <v/>
      </c>
      <c r="J4112" s="113"/>
      <c r="K4112" s="90"/>
      <c r="L4112" s="73"/>
      <c r="M4112" s="69" t="str">
        <f>IF(C4112&lt;&gt;"",DailyLog!$S$3,"")</f>
        <v/>
      </c>
      <c r="N4112" s="56" t="str">
        <f t="shared" si="193"/>
        <v/>
      </c>
      <c r="O4112" s="53" t="str">
        <f>IF($B4112&lt;&gt;"",IF(ISNUMBER(_xlfn.XMATCH($B4112,Language!$A$6:$E$6)),0,IF(ISNUMBER(_xlfn.XMATCH($B4112,Language!$A$29:$E$29)),'Lista de Prestatarios'!$B$3,VLOOKUP(B4112,'Lista de Prestatarios'!$A$2:$B$500,2,FALSE))),"")</f>
        <v/>
      </c>
      <c r="P4112" s="58" t="str">
        <f>IF(B4112&lt;&gt;"",IF(OR(D4112&gt;0,G4112&gt;0),COUNTIF($B$2:B4112,B4112),COUNTIFS($B$2:B4112,B4112,$E$2:E4112,"&gt;0")),"")</f>
        <v/>
      </c>
    </row>
    <row r="4113" spans="1:16" x14ac:dyDescent="0.35">
      <c r="A4113" s="51" t="str">
        <f t="shared" si="192"/>
        <v/>
      </c>
      <c r="B4113" s="99"/>
      <c r="C4113" s="4"/>
      <c r="D4113" s="14"/>
      <c r="E4113" s="14"/>
      <c r="F4113" s="14"/>
      <c r="G4113" s="82"/>
      <c r="H4113" s="107" t="str">
        <f>IF(B4113&lt;&gt;"",IF(OR(O4113=0,O4113=999),"",SUMIFS($E$2:E4113,$A$2:A4113,A4113)-SUMIFS($F$2:F4113,$A$2:A4113,A4113)),"")</f>
        <v/>
      </c>
      <c r="I4113" s="109" t="str">
        <f t="shared" si="194"/>
        <v/>
      </c>
      <c r="J4113" s="113"/>
      <c r="K4113" s="90"/>
      <c r="L4113" s="73"/>
      <c r="M4113" s="69" t="str">
        <f>IF(C4113&lt;&gt;"",DailyLog!$S$3,"")</f>
        <v/>
      </c>
      <c r="N4113" s="56" t="str">
        <f t="shared" si="193"/>
        <v/>
      </c>
      <c r="O4113" s="53" t="str">
        <f>IF($B4113&lt;&gt;"",IF(ISNUMBER(_xlfn.XMATCH($B4113,Language!$A$6:$E$6)),0,IF(ISNUMBER(_xlfn.XMATCH($B4113,Language!$A$29:$E$29)),'Lista de Prestatarios'!$B$3,VLOOKUP(B4113,'Lista de Prestatarios'!$A$2:$B$500,2,FALSE))),"")</f>
        <v/>
      </c>
      <c r="P4113" s="58" t="str">
        <f>IF(B4113&lt;&gt;"",IF(OR(D4113&gt;0,G4113&gt;0),COUNTIF($B$2:B4113,B4113),COUNTIFS($B$2:B4113,B4113,$E$2:E4113,"&gt;0")),"")</f>
        <v/>
      </c>
    </row>
    <row r="4114" spans="1:16" x14ac:dyDescent="0.35">
      <c r="A4114" s="51" t="str">
        <f t="shared" si="192"/>
        <v/>
      </c>
      <c r="B4114" s="99"/>
      <c r="C4114" s="4"/>
      <c r="D4114" s="14"/>
      <c r="E4114" s="14"/>
      <c r="F4114" s="14"/>
      <c r="G4114" s="82"/>
      <c r="H4114" s="107" t="str">
        <f>IF(B4114&lt;&gt;"",IF(OR(O4114=0,O4114=999),"",SUMIFS($E$2:E4114,$A$2:A4114,A4114)-SUMIFS($F$2:F4114,$A$2:A4114,A4114)),"")</f>
        <v/>
      </c>
      <c r="I4114" s="109" t="str">
        <f t="shared" si="194"/>
        <v/>
      </c>
      <c r="J4114" s="113"/>
      <c r="K4114" s="90"/>
      <c r="L4114" s="73"/>
      <c r="M4114" s="69" t="str">
        <f>IF(C4114&lt;&gt;"",DailyLog!$S$3,"")</f>
        <v/>
      </c>
      <c r="N4114" s="56" t="str">
        <f t="shared" si="193"/>
        <v/>
      </c>
      <c r="O4114" s="53" t="str">
        <f>IF($B4114&lt;&gt;"",IF(ISNUMBER(_xlfn.XMATCH($B4114,Language!$A$6:$E$6)),0,IF(ISNUMBER(_xlfn.XMATCH($B4114,Language!$A$29:$E$29)),'Lista de Prestatarios'!$B$3,VLOOKUP(B4114,'Lista de Prestatarios'!$A$2:$B$500,2,FALSE))),"")</f>
        <v/>
      </c>
      <c r="P4114" s="58" t="str">
        <f>IF(B4114&lt;&gt;"",IF(OR(D4114&gt;0,G4114&gt;0),COUNTIF($B$2:B4114,B4114),COUNTIFS($B$2:B4114,B4114,$E$2:E4114,"&gt;0")),"")</f>
        <v/>
      </c>
    </row>
    <row r="4115" spans="1:16" x14ac:dyDescent="0.35">
      <c r="A4115" s="51" t="str">
        <f t="shared" si="192"/>
        <v/>
      </c>
      <c r="B4115" s="99"/>
      <c r="C4115" s="4"/>
      <c r="D4115" s="14"/>
      <c r="E4115" s="14"/>
      <c r="F4115" s="14"/>
      <c r="G4115" s="82"/>
      <c r="H4115" s="107" t="str">
        <f>IF(B4115&lt;&gt;"",IF(OR(O4115=0,O4115=999),"",SUMIFS($E$2:E4115,$A$2:A4115,A4115)-SUMIFS($F$2:F4115,$A$2:A4115,A4115)),"")</f>
        <v/>
      </c>
      <c r="I4115" s="109" t="str">
        <f t="shared" si="194"/>
        <v/>
      </c>
      <c r="J4115" s="113"/>
      <c r="K4115" s="90"/>
      <c r="L4115" s="73"/>
      <c r="M4115" s="69" t="str">
        <f>IF(C4115&lt;&gt;"",DailyLog!$S$3,"")</f>
        <v/>
      </c>
      <c r="N4115" s="56" t="str">
        <f t="shared" si="193"/>
        <v/>
      </c>
      <c r="O4115" s="53" t="str">
        <f>IF($B4115&lt;&gt;"",IF(ISNUMBER(_xlfn.XMATCH($B4115,Language!$A$6:$E$6)),0,IF(ISNUMBER(_xlfn.XMATCH($B4115,Language!$A$29:$E$29)),'Lista de Prestatarios'!$B$3,VLOOKUP(B4115,'Lista de Prestatarios'!$A$2:$B$500,2,FALSE))),"")</f>
        <v/>
      </c>
      <c r="P4115" s="58" t="str">
        <f>IF(B4115&lt;&gt;"",IF(OR(D4115&gt;0,G4115&gt;0),COUNTIF($B$2:B4115,B4115),COUNTIFS($B$2:B4115,B4115,$E$2:E4115,"&gt;0")),"")</f>
        <v/>
      </c>
    </row>
    <row r="4116" spans="1:16" x14ac:dyDescent="0.35">
      <c r="A4116" s="51" t="str">
        <f t="shared" si="192"/>
        <v/>
      </c>
      <c r="B4116" s="99"/>
      <c r="C4116" s="4"/>
      <c r="D4116" s="14"/>
      <c r="E4116" s="14"/>
      <c r="F4116" s="14"/>
      <c r="G4116" s="82"/>
      <c r="H4116" s="107" t="str">
        <f>IF(B4116&lt;&gt;"",IF(OR(O4116=0,O4116=999),"",SUMIFS($E$2:E4116,$A$2:A4116,A4116)-SUMIFS($F$2:F4116,$A$2:A4116,A4116)),"")</f>
        <v/>
      </c>
      <c r="I4116" s="109" t="str">
        <f t="shared" si="194"/>
        <v/>
      </c>
      <c r="J4116" s="113"/>
      <c r="K4116" s="90"/>
      <c r="L4116" s="73"/>
      <c r="M4116" s="69" t="str">
        <f>IF(C4116&lt;&gt;"",DailyLog!$S$3,"")</f>
        <v/>
      </c>
      <c r="N4116" s="56" t="str">
        <f t="shared" si="193"/>
        <v/>
      </c>
      <c r="O4116" s="53" t="str">
        <f>IF($B4116&lt;&gt;"",IF(ISNUMBER(_xlfn.XMATCH($B4116,Language!$A$6:$E$6)),0,IF(ISNUMBER(_xlfn.XMATCH($B4116,Language!$A$29:$E$29)),'Lista de Prestatarios'!$B$3,VLOOKUP(B4116,'Lista de Prestatarios'!$A$2:$B$500,2,FALSE))),"")</f>
        <v/>
      </c>
      <c r="P4116" s="58" t="str">
        <f>IF(B4116&lt;&gt;"",IF(OR(D4116&gt;0,G4116&gt;0),COUNTIF($B$2:B4116,B4116),COUNTIFS($B$2:B4116,B4116,$E$2:E4116,"&gt;0")),"")</f>
        <v/>
      </c>
    </row>
    <row r="4117" spans="1:16" x14ac:dyDescent="0.35">
      <c r="A4117" s="51" t="str">
        <f t="shared" si="192"/>
        <v/>
      </c>
      <c r="B4117" s="99"/>
      <c r="C4117" s="4"/>
      <c r="D4117" s="14"/>
      <c r="E4117" s="14"/>
      <c r="F4117" s="14"/>
      <c r="G4117" s="82"/>
      <c r="H4117" s="107" t="str">
        <f>IF(B4117&lt;&gt;"",IF(OR(O4117=0,O4117=999),"",SUMIFS($E$2:E4117,$A$2:A4117,A4117)-SUMIFS($F$2:F4117,$A$2:A4117,A4117)),"")</f>
        <v/>
      </c>
      <c r="I4117" s="109" t="str">
        <f t="shared" si="194"/>
        <v/>
      </c>
      <c r="J4117" s="113"/>
      <c r="K4117" s="90"/>
      <c r="L4117" s="73"/>
      <c r="M4117" s="69" t="str">
        <f>IF(C4117&lt;&gt;"",DailyLog!$S$3,"")</f>
        <v/>
      </c>
      <c r="N4117" s="56" t="str">
        <f t="shared" si="193"/>
        <v/>
      </c>
      <c r="O4117" s="53" t="str">
        <f>IF($B4117&lt;&gt;"",IF(ISNUMBER(_xlfn.XMATCH($B4117,Language!$A$6:$E$6)),0,IF(ISNUMBER(_xlfn.XMATCH($B4117,Language!$A$29:$E$29)),'Lista de Prestatarios'!$B$3,VLOOKUP(B4117,'Lista de Prestatarios'!$A$2:$B$500,2,FALSE))),"")</f>
        <v/>
      </c>
      <c r="P4117" s="58" t="str">
        <f>IF(B4117&lt;&gt;"",IF(OR(D4117&gt;0,G4117&gt;0),COUNTIF($B$2:B4117,B4117),COUNTIFS($B$2:B4117,B4117,$E$2:E4117,"&gt;0")),"")</f>
        <v/>
      </c>
    </row>
    <row r="4118" spans="1:16" x14ac:dyDescent="0.35">
      <c r="A4118" s="51" t="str">
        <f t="shared" si="192"/>
        <v/>
      </c>
      <c r="B4118" s="99"/>
      <c r="C4118" s="4"/>
      <c r="D4118" s="14"/>
      <c r="E4118" s="14"/>
      <c r="F4118" s="14"/>
      <c r="G4118" s="82"/>
      <c r="H4118" s="107" t="str">
        <f>IF(B4118&lt;&gt;"",IF(OR(O4118=0,O4118=999),"",SUMIFS($E$2:E4118,$A$2:A4118,A4118)-SUMIFS($F$2:F4118,$A$2:A4118,A4118)),"")</f>
        <v/>
      </c>
      <c r="I4118" s="109" t="str">
        <f t="shared" si="194"/>
        <v/>
      </c>
      <c r="J4118" s="113"/>
      <c r="K4118" s="90"/>
      <c r="L4118" s="73"/>
      <c r="M4118" s="69" t="str">
        <f>IF(C4118&lt;&gt;"",DailyLog!$S$3,"")</f>
        <v/>
      </c>
      <c r="N4118" s="56" t="str">
        <f t="shared" si="193"/>
        <v/>
      </c>
      <c r="O4118" s="53" t="str">
        <f>IF($B4118&lt;&gt;"",IF(ISNUMBER(_xlfn.XMATCH($B4118,Language!$A$6:$E$6)),0,IF(ISNUMBER(_xlfn.XMATCH($B4118,Language!$A$29:$E$29)),'Lista de Prestatarios'!$B$3,VLOOKUP(B4118,'Lista de Prestatarios'!$A$2:$B$500,2,FALSE))),"")</f>
        <v/>
      </c>
      <c r="P4118" s="58" t="str">
        <f>IF(B4118&lt;&gt;"",IF(OR(D4118&gt;0,G4118&gt;0),COUNTIF($B$2:B4118,B4118),COUNTIFS($B$2:B4118,B4118,$E$2:E4118,"&gt;0")),"")</f>
        <v/>
      </c>
    </row>
    <row r="4119" spans="1:16" x14ac:dyDescent="0.35">
      <c r="A4119" s="51" t="str">
        <f t="shared" si="192"/>
        <v/>
      </c>
      <c r="B4119" s="99"/>
      <c r="C4119" s="4"/>
      <c r="D4119" s="14"/>
      <c r="E4119" s="14"/>
      <c r="F4119" s="14"/>
      <c r="G4119" s="82"/>
      <c r="H4119" s="107" t="str">
        <f>IF(B4119&lt;&gt;"",IF(OR(O4119=0,O4119=999),"",SUMIFS($E$2:E4119,$A$2:A4119,A4119)-SUMIFS($F$2:F4119,$A$2:A4119,A4119)),"")</f>
        <v/>
      </c>
      <c r="I4119" s="109" t="str">
        <f t="shared" si="194"/>
        <v/>
      </c>
      <c r="J4119" s="113"/>
      <c r="K4119" s="90"/>
      <c r="L4119" s="73"/>
      <c r="M4119" s="69" t="str">
        <f>IF(C4119&lt;&gt;"",DailyLog!$S$3,"")</f>
        <v/>
      </c>
      <c r="N4119" s="56" t="str">
        <f t="shared" si="193"/>
        <v/>
      </c>
      <c r="O4119" s="53" t="str">
        <f>IF($B4119&lt;&gt;"",IF(ISNUMBER(_xlfn.XMATCH($B4119,Language!$A$6:$E$6)),0,IF(ISNUMBER(_xlfn.XMATCH($B4119,Language!$A$29:$E$29)),'Lista de Prestatarios'!$B$3,VLOOKUP(B4119,'Lista de Prestatarios'!$A$2:$B$500,2,FALSE))),"")</f>
        <v/>
      </c>
      <c r="P4119" s="58" t="str">
        <f>IF(B4119&lt;&gt;"",IF(OR(D4119&gt;0,G4119&gt;0),COUNTIF($B$2:B4119,B4119),COUNTIFS($B$2:B4119,B4119,$E$2:E4119,"&gt;0")),"")</f>
        <v/>
      </c>
    </row>
    <row r="4120" spans="1:16" x14ac:dyDescent="0.35">
      <c r="A4120" s="51" t="str">
        <f t="shared" si="192"/>
        <v/>
      </c>
      <c r="B4120" s="99"/>
      <c r="C4120" s="4"/>
      <c r="D4120" s="14"/>
      <c r="E4120" s="14"/>
      <c r="F4120" s="14"/>
      <c r="G4120" s="82"/>
      <c r="H4120" s="107" t="str">
        <f>IF(B4120&lt;&gt;"",IF(OR(O4120=0,O4120=999),"",SUMIFS($E$2:E4120,$A$2:A4120,A4120)-SUMIFS($F$2:F4120,$A$2:A4120,A4120)),"")</f>
        <v/>
      </c>
      <c r="I4120" s="109" t="str">
        <f t="shared" si="194"/>
        <v/>
      </c>
      <c r="J4120" s="113"/>
      <c r="K4120" s="90"/>
      <c r="L4120" s="73"/>
      <c r="M4120" s="69" t="str">
        <f>IF(C4120&lt;&gt;"",DailyLog!$S$3,"")</f>
        <v/>
      </c>
      <c r="N4120" s="56" t="str">
        <f t="shared" si="193"/>
        <v/>
      </c>
      <c r="O4120" s="53" t="str">
        <f>IF($B4120&lt;&gt;"",IF(ISNUMBER(_xlfn.XMATCH($B4120,Language!$A$6:$E$6)),0,IF(ISNUMBER(_xlfn.XMATCH($B4120,Language!$A$29:$E$29)),'Lista de Prestatarios'!$B$3,VLOOKUP(B4120,'Lista de Prestatarios'!$A$2:$B$500,2,FALSE))),"")</f>
        <v/>
      </c>
      <c r="P4120" s="58" t="str">
        <f>IF(B4120&lt;&gt;"",IF(OR(D4120&gt;0,G4120&gt;0),COUNTIF($B$2:B4120,B4120),COUNTIFS($B$2:B4120,B4120,$E$2:E4120,"&gt;0")),"")</f>
        <v/>
      </c>
    </row>
    <row r="4121" spans="1:16" x14ac:dyDescent="0.35">
      <c r="A4121" s="51" t="str">
        <f t="shared" si="192"/>
        <v/>
      </c>
      <c r="B4121" s="99"/>
      <c r="C4121" s="4"/>
      <c r="D4121" s="14"/>
      <c r="E4121" s="14"/>
      <c r="F4121" s="14"/>
      <c r="G4121" s="82"/>
      <c r="H4121" s="107" t="str">
        <f>IF(B4121&lt;&gt;"",IF(OR(O4121=0,O4121=999),"",SUMIFS($E$2:E4121,$A$2:A4121,A4121)-SUMIFS($F$2:F4121,$A$2:A4121,A4121)),"")</f>
        <v/>
      </c>
      <c r="I4121" s="109" t="str">
        <f t="shared" si="194"/>
        <v/>
      </c>
      <c r="J4121" s="113"/>
      <c r="K4121" s="90"/>
      <c r="L4121" s="73"/>
      <c r="M4121" s="69" t="str">
        <f>IF(C4121&lt;&gt;"",DailyLog!$S$3,"")</f>
        <v/>
      </c>
      <c r="N4121" s="56" t="str">
        <f t="shared" si="193"/>
        <v/>
      </c>
      <c r="O4121" s="53" t="str">
        <f>IF($B4121&lt;&gt;"",IF(ISNUMBER(_xlfn.XMATCH($B4121,Language!$A$6:$E$6)),0,IF(ISNUMBER(_xlfn.XMATCH($B4121,Language!$A$29:$E$29)),'Lista de Prestatarios'!$B$3,VLOOKUP(B4121,'Lista de Prestatarios'!$A$2:$B$500,2,FALSE))),"")</f>
        <v/>
      </c>
      <c r="P4121" s="58" t="str">
        <f>IF(B4121&lt;&gt;"",IF(OR(D4121&gt;0,G4121&gt;0),COUNTIF($B$2:B4121,B4121),COUNTIFS($B$2:B4121,B4121,$E$2:E4121,"&gt;0")),"")</f>
        <v/>
      </c>
    </row>
    <row r="4122" spans="1:16" x14ac:dyDescent="0.35">
      <c r="A4122" s="51" t="str">
        <f t="shared" si="192"/>
        <v/>
      </c>
      <c r="B4122" s="99"/>
      <c r="C4122" s="4"/>
      <c r="D4122" s="14"/>
      <c r="E4122" s="14"/>
      <c r="F4122" s="14"/>
      <c r="G4122" s="82"/>
      <c r="H4122" s="107" t="str">
        <f>IF(B4122&lt;&gt;"",IF(OR(O4122=0,O4122=999),"",SUMIFS($E$2:E4122,$A$2:A4122,A4122)-SUMIFS($F$2:F4122,$A$2:A4122,A4122)),"")</f>
        <v/>
      </c>
      <c r="I4122" s="109" t="str">
        <f t="shared" si="194"/>
        <v/>
      </c>
      <c r="J4122" s="113"/>
      <c r="K4122" s="90"/>
      <c r="L4122" s="73"/>
      <c r="M4122" s="69" t="str">
        <f>IF(C4122&lt;&gt;"",DailyLog!$S$3,"")</f>
        <v/>
      </c>
      <c r="N4122" s="56" t="str">
        <f t="shared" si="193"/>
        <v/>
      </c>
      <c r="O4122" s="53" t="str">
        <f>IF($B4122&lt;&gt;"",IF(ISNUMBER(_xlfn.XMATCH($B4122,Language!$A$6:$E$6)),0,IF(ISNUMBER(_xlfn.XMATCH($B4122,Language!$A$29:$E$29)),'Lista de Prestatarios'!$B$3,VLOOKUP(B4122,'Lista de Prestatarios'!$A$2:$B$500,2,FALSE))),"")</f>
        <v/>
      </c>
      <c r="P4122" s="58" t="str">
        <f>IF(B4122&lt;&gt;"",IF(OR(D4122&gt;0,G4122&gt;0),COUNTIF($B$2:B4122,B4122),COUNTIFS($B$2:B4122,B4122,$E$2:E4122,"&gt;0")),"")</f>
        <v/>
      </c>
    </row>
    <row r="4123" spans="1:16" x14ac:dyDescent="0.35">
      <c r="A4123" s="51" t="str">
        <f t="shared" si="192"/>
        <v/>
      </c>
      <c r="B4123" s="99"/>
      <c r="C4123" s="4"/>
      <c r="D4123" s="14"/>
      <c r="E4123" s="14"/>
      <c r="F4123" s="14"/>
      <c r="G4123" s="82"/>
      <c r="H4123" s="107" t="str">
        <f>IF(B4123&lt;&gt;"",IF(OR(O4123=0,O4123=999),"",SUMIFS($E$2:E4123,$A$2:A4123,A4123)-SUMIFS($F$2:F4123,$A$2:A4123,A4123)),"")</f>
        <v/>
      </c>
      <c r="I4123" s="109" t="str">
        <f t="shared" si="194"/>
        <v/>
      </c>
      <c r="J4123" s="113"/>
      <c r="K4123" s="90"/>
      <c r="L4123" s="73"/>
      <c r="M4123" s="69" t="str">
        <f>IF(C4123&lt;&gt;"",DailyLog!$S$3,"")</f>
        <v/>
      </c>
      <c r="N4123" s="56" t="str">
        <f t="shared" si="193"/>
        <v/>
      </c>
      <c r="O4123" s="53" t="str">
        <f>IF($B4123&lt;&gt;"",IF(ISNUMBER(_xlfn.XMATCH($B4123,Language!$A$6:$E$6)),0,IF(ISNUMBER(_xlfn.XMATCH($B4123,Language!$A$29:$E$29)),'Lista de Prestatarios'!$B$3,VLOOKUP(B4123,'Lista de Prestatarios'!$A$2:$B$500,2,FALSE))),"")</f>
        <v/>
      </c>
      <c r="P4123" s="58" t="str">
        <f>IF(B4123&lt;&gt;"",IF(OR(D4123&gt;0,G4123&gt;0),COUNTIF($B$2:B4123,B4123),COUNTIFS($B$2:B4123,B4123,$E$2:E4123,"&gt;0")),"")</f>
        <v/>
      </c>
    </row>
    <row r="4124" spans="1:16" x14ac:dyDescent="0.35">
      <c r="A4124" s="51" t="str">
        <f t="shared" si="192"/>
        <v/>
      </c>
      <c r="B4124" s="99"/>
      <c r="C4124" s="4"/>
      <c r="D4124" s="14"/>
      <c r="E4124" s="14"/>
      <c r="F4124" s="14"/>
      <c r="G4124" s="82"/>
      <c r="H4124" s="107" t="str">
        <f>IF(B4124&lt;&gt;"",IF(OR(O4124=0,O4124=999),"",SUMIFS($E$2:E4124,$A$2:A4124,A4124)-SUMIFS($F$2:F4124,$A$2:A4124,A4124)),"")</f>
        <v/>
      </c>
      <c r="I4124" s="109" t="str">
        <f t="shared" si="194"/>
        <v/>
      </c>
      <c r="J4124" s="113"/>
      <c r="K4124" s="90"/>
      <c r="L4124" s="73"/>
      <c r="M4124" s="69" t="str">
        <f>IF(C4124&lt;&gt;"",DailyLog!$S$3,"")</f>
        <v/>
      </c>
      <c r="N4124" s="56" t="str">
        <f t="shared" si="193"/>
        <v/>
      </c>
      <c r="O4124" s="53" t="str">
        <f>IF($B4124&lt;&gt;"",IF(ISNUMBER(_xlfn.XMATCH($B4124,Language!$A$6:$E$6)),0,IF(ISNUMBER(_xlfn.XMATCH($B4124,Language!$A$29:$E$29)),'Lista de Prestatarios'!$B$3,VLOOKUP(B4124,'Lista de Prestatarios'!$A$2:$B$500,2,FALSE))),"")</f>
        <v/>
      </c>
      <c r="P4124" s="58" t="str">
        <f>IF(B4124&lt;&gt;"",IF(OR(D4124&gt;0,G4124&gt;0),COUNTIF($B$2:B4124,B4124),COUNTIFS($B$2:B4124,B4124,$E$2:E4124,"&gt;0")),"")</f>
        <v/>
      </c>
    </row>
    <row r="4125" spans="1:16" x14ac:dyDescent="0.35">
      <c r="A4125" s="51" t="str">
        <f t="shared" si="192"/>
        <v/>
      </c>
      <c r="B4125" s="99"/>
      <c r="C4125" s="4"/>
      <c r="D4125" s="14"/>
      <c r="E4125" s="14"/>
      <c r="F4125" s="14"/>
      <c r="G4125" s="82"/>
      <c r="H4125" s="107" t="str">
        <f>IF(B4125&lt;&gt;"",IF(OR(O4125=0,O4125=999),"",SUMIFS($E$2:E4125,$A$2:A4125,A4125)-SUMIFS($F$2:F4125,$A$2:A4125,A4125)),"")</f>
        <v/>
      </c>
      <c r="I4125" s="109" t="str">
        <f t="shared" si="194"/>
        <v/>
      </c>
      <c r="J4125" s="113"/>
      <c r="K4125" s="90"/>
      <c r="L4125" s="73"/>
      <c r="M4125" s="69" t="str">
        <f>IF(C4125&lt;&gt;"",DailyLog!$S$3,"")</f>
        <v/>
      </c>
      <c r="N4125" s="56" t="str">
        <f t="shared" si="193"/>
        <v/>
      </c>
      <c r="O4125" s="53" t="str">
        <f>IF($B4125&lt;&gt;"",IF(ISNUMBER(_xlfn.XMATCH($B4125,Language!$A$6:$E$6)),0,IF(ISNUMBER(_xlfn.XMATCH($B4125,Language!$A$29:$E$29)),'Lista de Prestatarios'!$B$3,VLOOKUP(B4125,'Lista de Prestatarios'!$A$2:$B$500,2,FALSE))),"")</f>
        <v/>
      </c>
      <c r="P4125" s="58" t="str">
        <f>IF(B4125&lt;&gt;"",IF(OR(D4125&gt;0,G4125&gt;0),COUNTIF($B$2:B4125,B4125),COUNTIFS($B$2:B4125,B4125,$E$2:E4125,"&gt;0")),"")</f>
        <v/>
      </c>
    </row>
    <row r="4126" spans="1:16" x14ac:dyDescent="0.35">
      <c r="A4126" s="51" t="str">
        <f t="shared" si="192"/>
        <v/>
      </c>
      <c r="B4126" s="99"/>
      <c r="C4126" s="4"/>
      <c r="D4126" s="14"/>
      <c r="E4126" s="14"/>
      <c r="F4126" s="14"/>
      <c r="G4126" s="82"/>
      <c r="H4126" s="107" t="str">
        <f>IF(B4126&lt;&gt;"",IF(OR(O4126=0,O4126=999),"",SUMIFS($E$2:E4126,$A$2:A4126,A4126)-SUMIFS($F$2:F4126,$A$2:A4126,A4126)),"")</f>
        <v/>
      </c>
      <c r="I4126" s="109" t="str">
        <f t="shared" si="194"/>
        <v/>
      </c>
      <c r="J4126" s="113"/>
      <c r="K4126" s="90"/>
      <c r="L4126" s="73"/>
      <c r="M4126" s="69" t="str">
        <f>IF(C4126&lt;&gt;"",DailyLog!$S$3,"")</f>
        <v/>
      </c>
      <c r="N4126" s="56" t="str">
        <f t="shared" si="193"/>
        <v/>
      </c>
      <c r="O4126" s="53" t="str">
        <f>IF($B4126&lt;&gt;"",IF(ISNUMBER(_xlfn.XMATCH($B4126,Language!$A$6:$E$6)),0,IF(ISNUMBER(_xlfn.XMATCH($B4126,Language!$A$29:$E$29)),'Lista de Prestatarios'!$B$3,VLOOKUP(B4126,'Lista de Prestatarios'!$A$2:$B$500,2,FALSE))),"")</f>
        <v/>
      </c>
      <c r="P4126" s="58" t="str">
        <f>IF(B4126&lt;&gt;"",IF(OR(D4126&gt;0,G4126&gt;0),COUNTIF($B$2:B4126,B4126),COUNTIFS($B$2:B4126,B4126,$E$2:E4126,"&gt;0")),"")</f>
        <v/>
      </c>
    </row>
    <row r="4127" spans="1:16" x14ac:dyDescent="0.35">
      <c r="A4127" s="51" t="str">
        <f t="shared" si="192"/>
        <v/>
      </c>
      <c r="B4127" s="99"/>
      <c r="C4127" s="4"/>
      <c r="D4127" s="14"/>
      <c r="E4127" s="14"/>
      <c r="F4127" s="14"/>
      <c r="G4127" s="82"/>
      <c r="H4127" s="107" t="str">
        <f>IF(B4127&lt;&gt;"",IF(OR(O4127=0,O4127=999),"",SUMIFS($E$2:E4127,$A$2:A4127,A4127)-SUMIFS($F$2:F4127,$A$2:A4127,A4127)),"")</f>
        <v/>
      </c>
      <c r="I4127" s="109" t="str">
        <f t="shared" si="194"/>
        <v/>
      </c>
      <c r="J4127" s="113"/>
      <c r="K4127" s="90"/>
      <c r="L4127" s="73"/>
      <c r="M4127" s="69" t="str">
        <f>IF(C4127&lt;&gt;"",DailyLog!$S$3,"")</f>
        <v/>
      </c>
      <c r="N4127" s="56" t="str">
        <f t="shared" si="193"/>
        <v/>
      </c>
      <c r="O4127" s="53" t="str">
        <f>IF($B4127&lt;&gt;"",IF(ISNUMBER(_xlfn.XMATCH($B4127,Language!$A$6:$E$6)),0,IF(ISNUMBER(_xlfn.XMATCH($B4127,Language!$A$29:$E$29)),'Lista de Prestatarios'!$B$3,VLOOKUP(B4127,'Lista de Prestatarios'!$A$2:$B$500,2,FALSE))),"")</f>
        <v/>
      </c>
      <c r="P4127" s="58" t="str">
        <f>IF(B4127&lt;&gt;"",IF(OR(D4127&gt;0,G4127&gt;0),COUNTIF($B$2:B4127,B4127),COUNTIFS($B$2:B4127,B4127,$E$2:E4127,"&gt;0")),"")</f>
        <v/>
      </c>
    </row>
    <row r="4128" spans="1:16" x14ac:dyDescent="0.35">
      <c r="A4128" s="51" t="str">
        <f t="shared" si="192"/>
        <v/>
      </c>
      <c r="B4128" s="99"/>
      <c r="C4128" s="4"/>
      <c r="D4128" s="14"/>
      <c r="E4128" s="14"/>
      <c r="F4128" s="14"/>
      <c r="G4128" s="82"/>
      <c r="H4128" s="107" t="str">
        <f>IF(B4128&lt;&gt;"",IF(OR(O4128=0,O4128=999),"",SUMIFS($E$2:E4128,$A$2:A4128,A4128)-SUMIFS($F$2:F4128,$A$2:A4128,A4128)),"")</f>
        <v/>
      </c>
      <c r="I4128" s="109" t="str">
        <f t="shared" si="194"/>
        <v/>
      </c>
      <c r="J4128" s="113"/>
      <c r="K4128" s="90"/>
      <c r="L4128" s="73"/>
      <c r="M4128" s="69" t="str">
        <f>IF(C4128&lt;&gt;"",DailyLog!$S$3,"")</f>
        <v/>
      </c>
      <c r="N4128" s="56" t="str">
        <f t="shared" si="193"/>
        <v/>
      </c>
      <c r="O4128" s="53" t="str">
        <f>IF($B4128&lt;&gt;"",IF(ISNUMBER(_xlfn.XMATCH($B4128,Language!$A$6:$E$6)),0,IF(ISNUMBER(_xlfn.XMATCH($B4128,Language!$A$29:$E$29)),'Lista de Prestatarios'!$B$3,VLOOKUP(B4128,'Lista de Prestatarios'!$A$2:$B$500,2,FALSE))),"")</f>
        <v/>
      </c>
      <c r="P4128" s="58" t="str">
        <f>IF(B4128&lt;&gt;"",IF(OR(D4128&gt;0,G4128&gt;0),COUNTIF($B$2:B4128,B4128),COUNTIFS($B$2:B4128,B4128,$E$2:E4128,"&gt;0")),"")</f>
        <v/>
      </c>
    </row>
    <row r="4129" spans="1:16" x14ac:dyDescent="0.35">
      <c r="A4129" s="51" t="str">
        <f t="shared" si="192"/>
        <v/>
      </c>
      <c r="B4129" s="99"/>
      <c r="C4129" s="4"/>
      <c r="D4129" s="14"/>
      <c r="E4129" s="14"/>
      <c r="F4129" s="14"/>
      <c r="G4129" s="82"/>
      <c r="H4129" s="107" t="str">
        <f>IF(B4129&lt;&gt;"",IF(OR(O4129=0,O4129=999),"",SUMIFS($E$2:E4129,$A$2:A4129,A4129)-SUMIFS($F$2:F4129,$A$2:A4129,A4129)),"")</f>
        <v/>
      </c>
      <c r="I4129" s="109" t="str">
        <f t="shared" si="194"/>
        <v/>
      </c>
      <c r="J4129" s="113"/>
      <c r="K4129" s="90"/>
      <c r="L4129" s="73"/>
      <c r="M4129" s="69" t="str">
        <f>IF(C4129&lt;&gt;"",DailyLog!$S$3,"")</f>
        <v/>
      </c>
      <c r="N4129" s="56" t="str">
        <f t="shared" si="193"/>
        <v/>
      </c>
      <c r="O4129" s="53" t="str">
        <f>IF($B4129&lt;&gt;"",IF(ISNUMBER(_xlfn.XMATCH($B4129,Language!$A$6:$E$6)),0,IF(ISNUMBER(_xlfn.XMATCH($B4129,Language!$A$29:$E$29)),'Lista de Prestatarios'!$B$3,VLOOKUP(B4129,'Lista de Prestatarios'!$A$2:$B$500,2,FALSE))),"")</f>
        <v/>
      </c>
      <c r="P4129" s="58" t="str">
        <f>IF(B4129&lt;&gt;"",IF(OR(D4129&gt;0,G4129&gt;0),COUNTIF($B$2:B4129,B4129),COUNTIFS($B$2:B4129,B4129,$E$2:E4129,"&gt;0")),"")</f>
        <v/>
      </c>
    </row>
    <row r="4130" spans="1:16" x14ac:dyDescent="0.35">
      <c r="A4130" s="51" t="str">
        <f t="shared" si="192"/>
        <v/>
      </c>
      <c r="B4130" s="99"/>
      <c r="C4130" s="4"/>
      <c r="D4130" s="14"/>
      <c r="E4130" s="14"/>
      <c r="F4130" s="14"/>
      <c r="G4130" s="82"/>
      <c r="H4130" s="107" t="str">
        <f>IF(B4130&lt;&gt;"",IF(OR(O4130=0,O4130=999),"",SUMIFS($E$2:E4130,$A$2:A4130,A4130)-SUMIFS($F$2:F4130,$A$2:A4130,A4130)),"")</f>
        <v/>
      </c>
      <c r="I4130" s="109" t="str">
        <f t="shared" si="194"/>
        <v/>
      </c>
      <c r="J4130" s="113"/>
      <c r="K4130" s="90"/>
      <c r="L4130" s="73"/>
      <c r="M4130" s="69" t="str">
        <f>IF(C4130&lt;&gt;"",DailyLog!$S$3,"")</f>
        <v/>
      </c>
      <c r="N4130" s="56" t="str">
        <f t="shared" si="193"/>
        <v/>
      </c>
      <c r="O4130" s="53" t="str">
        <f>IF($B4130&lt;&gt;"",IF(ISNUMBER(_xlfn.XMATCH($B4130,Language!$A$6:$E$6)),0,IF(ISNUMBER(_xlfn.XMATCH($B4130,Language!$A$29:$E$29)),'Lista de Prestatarios'!$B$3,VLOOKUP(B4130,'Lista de Prestatarios'!$A$2:$B$500,2,FALSE))),"")</f>
        <v/>
      </c>
      <c r="P4130" s="58" t="str">
        <f>IF(B4130&lt;&gt;"",IF(OR(D4130&gt;0,G4130&gt;0),COUNTIF($B$2:B4130,B4130),COUNTIFS($B$2:B4130,B4130,$E$2:E4130,"&gt;0")),"")</f>
        <v/>
      </c>
    </row>
    <row r="4131" spans="1:16" x14ac:dyDescent="0.35">
      <c r="A4131" s="51" t="str">
        <f t="shared" si="192"/>
        <v/>
      </c>
      <c r="B4131" s="99"/>
      <c r="C4131" s="4"/>
      <c r="D4131" s="14"/>
      <c r="E4131" s="14"/>
      <c r="F4131" s="14"/>
      <c r="G4131" s="82"/>
      <c r="H4131" s="107" t="str">
        <f>IF(B4131&lt;&gt;"",IF(OR(O4131=0,O4131=999),"",SUMIFS($E$2:E4131,$A$2:A4131,A4131)-SUMIFS($F$2:F4131,$A$2:A4131,A4131)),"")</f>
        <v/>
      </c>
      <c r="I4131" s="109" t="str">
        <f t="shared" si="194"/>
        <v/>
      </c>
      <c r="J4131" s="113"/>
      <c r="K4131" s="90"/>
      <c r="L4131" s="73"/>
      <c r="M4131" s="69" t="str">
        <f>IF(C4131&lt;&gt;"",DailyLog!$S$3,"")</f>
        <v/>
      </c>
      <c r="N4131" s="56" t="str">
        <f t="shared" si="193"/>
        <v/>
      </c>
      <c r="O4131" s="53" t="str">
        <f>IF($B4131&lt;&gt;"",IF(ISNUMBER(_xlfn.XMATCH($B4131,Language!$A$6:$E$6)),0,IF(ISNUMBER(_xlfn.XMATCH($B4131,Language!$A$29:$E$29)),'Lista de Prestatarios'!$B$3,VLOOKUP(B4131,'Lista de Prestatarios'!$A$2:$B$500,2,FALSE))),"")</f>
        <v/>
      </c>
      <c r="P4131" s="58" t="str">
        <f>IF(B4131&lt;&gt;"",IF(OR(D4131&gt;0,G4131&gt;0),COUNTIF($B$2:B4131,B4131),COUNTIFS($B$2:B4131,B4131,$E$2:E4131,"&gt;0")),"")</f>
        <v/>
      </c>
    </row>
    <row r="4132" spans="1:16" x14ac:dyDescent="0.35">
      <c r="A4132" s="51" t="str">
        <f t="shared" si="192"/>
        <v/>
      </c>
      <c r="B4132" s="99"/>
      <c r="C4132" s="4"/>
      <c r="D4132" s="14"/>
      <c r="E4132" s="14"/>
      <c r="F4132" s="14"/>
      <c r="G4132" s="82"/>
      <c r="H4132" s="107" t="str">
        <f>IF(B4132&lt;&gt;"",IF(OR(O4132=0,O4132=999),"",SUMIFS($E$2:E4132,$A$2:A4132,A4132)-SUMIFS($F$2:F4132,$A$2:A4132,A4132)),"")</f>
        <v/>
      </c>
      <c r="I4132" s="109" t="str">
        <f t="shared" si="194"/>
        <v/>
      </c>
      <c r="J4132" s="113"/>
      <c r="K4132" s="90"/>
      <c r="L4132" s="73"/>
      <c r="M4132" s="69" t="str">
        <f>IF(C4132&lt;&gt;"",DailyLog!$S$3,"")</f>
        <v/>
      </c>
      <c r="N4132" s="56" t="str">
        <f t="shared" si="193"/>
        <v/>
      </c>
      <c r="O4132" s="53" t="str">
        <f>IF($B4132&lt;&gt;"",IF(ISNUMBER(_xlfn.XMATCH($B4132,Language!$A$6:$E$6)),0,IF(ISNUMBER(_xlfn.XMATCH($B4132,Language!$A$29:$E$29)),'Lista de Prestatarios'!$B$3,VLOOKUP(B4132,'Lista de Prestatarios'!$A$2:$B$500,2,FALSE))),"")</f>
        <v/>
      </c>
      <c r="P4132" s="58" t="str">
        <f>IF(B4132&lt;&gt;"",IF(OR(D4132&gt;0,G4132&gt;0),COUNTIF($B$2:B4132,B4132),COUNTIFS($B$2:B4132,B4132,$E$2:E4132,"&gt;0")),"")</f>
        <v/>
      </c>
    </row>
    <row r="4133" spans="1:16" x14ac:dyDescent="0.35">
      <c r="A4133" s="51" t="str">
        <f t="shared" si="192"/>
        <v/>
      </c>
      <c r="B4133" s="99"/>
      <c r="C4133" s="4"/>
      <c r="D4133" s="14"/>
      <c r="E4133" s="14"/>
      <c r="F4133" s="14"/>
      <c r="G4133" s="82"/>
      <c r="H4133" s="107" t="str">
        <f>IF(B4133&lt;&gt;"",IF(OR(O4133=0,O4133=999),"",SUMIFS($E$2:E4133,$A$2:A4133,A4133)-SUMIFS($F$2:F4133,$A$2:A4133,A4133)),"")</f>
        <v/>
      </c>
      <c r="I4133" s="109" t="str">
        <f t="shared" si="194"/>
        <v/>
      </c>
      <c r="J4133" s="113"/>
      <c r="K4133" s="90"/>
      <c r="L4133" s="73"/>
      <c r="M4133" s="69" t="str">
        <f>IF(C4133&lt;&gt;"",DailyLog!$S$3,"")</f>
        <v/>
      </c>
      <c r="N4133" s="56" t="str">
        <f t="shared" si="193"/>
        <v/>
      </c>
      <c r="O4133" s="53" t="str">
        <f>IF($B4133&lt;&gt;"",IF(ISNUMBER(_xlfn.XMATCH($B4133,Language!$A$6:$E$6)),0,IF(ISNUMBER(_xlfn.XMATCH($B4133,Language!$A$29:$E$29)),'Lista de Prestatarios'!$B$3,VLOOKUP(B4133,'Lista de Prestatarios'!$A$2:$B$500,2,FALSE))),"")</f>
        <v/>
      </c>
      <c r="P4133" s="58" t="str">
        <f>IF(B4133&lt;&gt;"",IF(OR(D4133&gt;0,G4133&gt;0),COUNTIF($B$2:B4133,B4133),COUNTIFS($B$2:B4133,B4133,$E$2:E4133,"&gt;0")),"")</f>
        <v/>
      </c>
    </row>
    <row r="4134" spans="1:16" x14ac:dyDescent="0.35">
      <c r="A4134" s="51" t="str">
        <f t="shared" si="192"/>
        <v/>
      </c>
      <c r="B4134" s="99"/>
      <c r="C4134" s="4"/>
      <c r="D4134" s="14"/>
      <c r="E4134" s="14"/>
      <c r="F4134" s="14"/>
      <c r="G4134" s="82"/>
      <c r="H4134" s="107" t="str">
        <f>IF(B4134&lt;&gt;"",IF(OR(O4134=0,O4134=999),"",SUMIFS($E$2:E4134,$A$2:A4134,A4134)-SUMIFS($F$2:F4134,$A$2:A4134,A4134)),"")</f>
        <v/>
      </c>
      <c r="I4134" s="109" t="str">
        <f t="shared" si="194"/>
        <v/>
      </c>
      <c r="J4134" s="113"/>
      <c r="K4134" s="90"/>
      <c r="L4134" s="73"/>
      <c r="M4134" s="69" t="str">
        <f>IF(C4134&lt;&gt;"",DailyLog!$S$3,"")</f>
        <v/>
      </c>
      <c r="N4134" s="56" t="str">
        <f t="shared" si="193"/>
        <v/>
      </c>
      <c r="O4134" s="53" t="str">
        <f>IF($B4134&lt;&gt;"",IF(ISNUMBER(_xlfn.XMATCH($B4134,Language!$A$6:$E$6)),0,IF(ISNUMBER(_xlfn.XMATCH($B4134,Language!$A$29:$E$29)),'Lista de Prestatarios'!$B$3,VLOOKUP(B4134,'Lista de Prestatarios'!$A$2:$B$500,2,FALSE))),"")</f>
        <v/>
      </c>
      <c r="P4134" s="58" t="str">
        <f>IF(B4134&lt;&gt;"",IF(OR(D4134&gt;0,G4134&gt;0),COUNTIF($B$2:B4134,B4134),COUNTIFS($B$2:B4134,B4134,$E$2:E4134,"&gt;0")),"")</f>
        <v/>
      </c>
    </row>
    <row r="4135" spans="1:16" x14ac:dyDescent="0.35">
      <c r="A4135" s="51" t="str">
        <f t="shared" si="192"/>
        <v/>
      </c>
      <c r="B4135" s="99"/>
      <c r="C4135" s="4"/>
      <c r="D4135" s="14"/>
      <c r="E4135" s="14"/>
      <c r="F4135" s="14"/>
      <c r="G4135" s="82"/>
      <c r="H4135" s="107" t="str">
        <f>IF(B4135&lt;&gt;"",IF(OR(O4135=0,O4135=999),"",SUMIFS($E$2:E4135,$A$2:A4135,A4135)-SUMIFS($F$2:F4135,$A$2:A4135,A4135)),"")</f>
        <v/>
      </c>
      <c r="I4135" s="109" t="str">
        <f t="shared" si="194"/>
        <v/>
      </c>
      <c r="J4135" s="113"/>
      <c r="K4135" s="90"/>
      <c r="L4135" s="73"/>
      <c r="M4135" s="69" t="str">
        <f>IF(C4135&lt;&gt;"",DailyLog!$S$3,"")</f>
        <v/>
      </c>
      <c r="N4135" s="56" t="str">
        <f t="shared" si="193"/>
        <v/>
      </c>
      <c r="O4135" s="53" t="str">
        <f>IF($B4135&lt;&gt;"",IF(ISNUMBER(_xlfn.XMATCH($B4135,Language!$A$6:$E$6)),0,IF(ISNUMBER(_xlfn.XMATCH($B4135,Language!$A$29:$E$29)),'Lista de Prestatarios'!$B$3,VLOOKUP(B4135,'Lista de Prestatarios'!$A$2:$B$500,2,FALSE))),"")</f>
        <v/>
      </c>
      <c r="P4135" s="58" t="str">
        <f>IF(B4135&lt;&gt;"",IF(OR(D4135&gt;0,G4135&gt;0),COUNTIF($B$2:B4135,B4135),COUNTIFS($B$2:B4135,B4135,$E$2:E4135,"&gt;0")),"")</f>
        <v/>
      </c>
    </row>
    <row r="4136" spans="1:16" x14ac:dyDescent="0.35">
      <c r="A4136" s="51" t="str">
        <f t="shared" si="192"/>
        <v/>
      </c>
      <c r="B4136" s="99"/>
      <c r="C4136" s="4"/>
      <c r="D4136" s="14"/>
      <c r="E4136" s="14"/>
      <c r="F4136" s="14"/>
      <c r="G4136" s="82"/>
      <c r="H4136" s="107" t="str">
        <f>IF(B4136&lt;&gt;"",IF(OR(O4136=0,O4136=999),"",SUMIFS($E$2:E4136,$A$2:A4136,A4136)-SUMIFS($F$2:F4136,$A$2:A4136,A4136)),"")</f>
        <v/>
      </c>
      <c r="I4136" s="109" t="str">
        <f t="shared" si="194"/>
        <v/>
      </c>
      <c r="J4136" s="113"/>
      <c r="K4136" s="90"/>
      <c r="L4136" s="73"/>
      <c r="M4136" s="69" t="str">
        <f>IF(C4136&lt;&gt;"",DailyLog!$S$3,"")</f>
        <v/>
      </c>
      <c r="N4136" s="56" t="str">
        <f t="shared" si="193"/>
        <v/>
      </c>
      <c r="O4136" s="53" t="str">
        <f>IF($B4136&lt;&gt;"",IF(ISNUMBER(_xlfn.XMATCH($B4136,Language!$A$6:$E$6)),0,IF(ISNUMBER(_xlfn.XMATCH($B4136,Language!$A$29:$E$29)),'Lista de Prestatarios'!$B$3,VLOOKUP(B4136,'Lista de Prestatarios'!$A$2:$B$500,2,FALSE))),"")</f>
        <v/>
      </c>
      <c r="P4136" s="58" t="str">
        <f>IF(B4136&lt;&gt;"",IF(OR(D4136&gt;0,G4136&gt;0),COUNTIF($B$2:B4136,B4136),COUNTIFS($B$2:B4136,B4136,$E$2:E4136,"&gt;0")),"")</f>
        <v/>
      </c>
    </row>
    <row r="4137" spans="1:16" x14ac:dyDescent="0.35">
      <c r="A4137" s="51" t="str">
        <f t="shared" si="192"/>
        <v/>
      </c>
      <c r="B4137" s="99"/>
      <c r="C4137" s="4"/>
      <c r="D4137" s="14"/>
      <c r="E4137" s="14"/>
      <c r="F4137" s="14"/>
      <c r="G4137" s="82"/>
      <c r="H4137" s="107" t="str">
        <f>IF(B4137&lt;&gt;"",IF(OR(O4137=0,O4137=999),"",SUMIFS($E$2:E4137,$A$2:A4137,A4137)-SUMIFS($F$2:F4137,$A$2:A4137,A4137)),"")</f>
        <v/>
      </c>
      <c r="I4137" s="109" t="str">
        <f t="shared" si="194"/>
        <v/>
      </c>
      <c r="J4137" s="113"/>
      <c r="K4137" s="90"/>
      <c r="L4137" s="73"/>
      <c r="M4137" s="69" t="str">
        <f>IF(C4137&lt;&gt;"",DailyLog!$S$3,"")</f>
        <v/>
      </c>
      <c r="N4137" s="56" t="str">
        <f t="shared" si="193"/>
        <v/>
      </c>
      <c r="O4137" s="53" t="str">
        <f>IF($B4137&lt;&gt;"",IF(ISNUMBER(_xlfn.XMATCH($B4137,Language!$A$6:$E$6)),0,IF(ISNUMBER(_xlfn.XMATCH($B4137,Language!$A$29:$E$29)),'Lista de Prestatarios'!$B$3,VLOOKUP(B4137,'Lista de Prestatarios'!$A$2:$B$500,2,FALSE))),"")</f>
        <v/>
      </c>
      <c r="P4137" s="58" t="str">
        <f>IF(B4137&lt;&gt;"",IF(OR(D4137&gt;0,G4137&gt;0),COUNTIF($B$2:B4137,B4137),COUNTIFS($B$2:B4137,B4137,$E$2:E4137,"&gt;0")),"")</f>
        <v/>
      </c>
    </row>
    <row r="4138" spans="1:16" x14ac:dyDescent="0.35">
      <c r="A4138" s="51" t="str">
        <f t="shared" si="192"/>
        <v/>
      </c>
      <c r="B4138" s="99"/>
      <c r="C4138" s="4"/>
      <c r="D4138" s="14"/>
      <c r="E4138" s="14"/>
      <c r="F4138" s="14"/>
      <c r="G4138" s="82"/>
      <c r="H4138" s="107" t="str">
        <f>IF(B4138&lt;&gt;"",IF(OR(O4138=0,O4138=999),"",SUMIFS($E$2:E4138,$A$2:A4138,A4138)-SUMIFS($F$2:F4138,$A$2:A4138,A4138)),"")</f>
        <v/>
      </c>
      <c r="I4138" s="109" t="str">
        <f t="shared" si="194"/>
        <v/>
      </c>
      <c r="J4138" s="113"/>
      <c r="K4138" s="90"/>
      <c r="L4138" s="73"/>
      <c r="M4138" s="69" t="str">
        <f>IF(C4138&lt;&gt;"",DailyLog!$S$3,"")</f>
        <v/>
      </c>
      <c r="N4138" s="56" t="str">
        <f t="shared" si="193"/>
        <v/>
      </c>
      <c r="O4138" s="53" t="str">
        <f>IF($B4138&lt;&gt;"",IF(ISNUMBER(_xlfn.XMATCH($B4138,Language!$A$6:$E$6)),0,IF(ISNUMBER(_xlfn.XMATCH($B4138,Language!$A$29:$E$29)),'Lista de Prestatarios'!$B$3,VLOOKUP(B4138,'Lista de Prestatarios'!$A$2:$B$500,2,FALSE))),"")</f>
        <v/>
      </c>
      <c r="P4138" s="58" t="str">
        <f>IF(B4138&lt;&gt;"",IF(OR(D4138&gt;0,G4138&gt;0),COUNTIF($B$2:B4138,B4138),COUNTIFS($B$2:B4138,B4138,$E$2:E4138,"&gt;0")),"")</f>
        <v/>
      </c>
    </row>
    <row r="4139" spans="1:16" x14ac:dyDescent="0.35">
      <c r="A4139" s="51" t="str">
        <f t="shared" si="192"/>
        <v/>
      </c>
      <c r="B4139" s="99"/>
      <c r="C4139" s="4"/>
      <c r="D4139" s="14"/>
      <c r="E4139" s="14"/>
      <c r="F4139" s="14"/>
      <c r="G4139" s="82"/>
      <c r="H4139" s="107" t="str">
        <f>IF(B4139&lt;&gt;"",IF(OR(O4139=0,O4139=999),"",SUMIFS($E$2:E4139,$A$2:A4139,A4139)-SUMIFS($F$2:F4139,$A$2:A4139,A4139)),"")</f>
        <v/>
      </c>
      <c r="I4139" s="109" t="str">
        <f t="shared" si="194"/>
        <v/>
      </c>
      <c r="J4139" s="113"/>
      <c r="K4139" s="90"/>
      <c r="L4139" s="73"/>
      <c r="M4139" s="69" t="str">
        <f>IF(C4139&lt;&gt;"",DailyLog!$S$3,"")</f>
        <v/>
      </c>
      <c r="N4139" s="56" t="str">
        <f t="shared" si="193"/>
        <v/>
      </c>
      <c r="O4139" s="53" t="str">
        <f>IF($B4139&lt;&gt;"",IF(ISNUMBER(_xlfn.XMATCH($B4139,Language!$A$6:$E$6)),0,IF(ISNUMBER(_xlfn.XMATCH($B4139,Language!$A$29:$E$29)),'Lista de Prestatarios'!$B$3,VLOOKUP(B4139,'Lista de Prestatarios'!$A$2:$B$500,2,FALSE))),"")</f>
        <v/>
      </c>
      <c r="P4139" s="58" t="str">
        <f>IF(B4139&lt;&gt;"",IF(OR(D4139&gt;0,G4139&gt;0),COUNTIF($B$2:B4139,B4139),COUNTIFS($B$2:B4139,B4139,$E$2:E4139,"&gt;0")),"")</f>
        <v/>
      </c>
    </row>
    <row r="4140" spans="1:16" x14ac:dyDescent="0.35">
      <c r="A4140" s="51" t="str">
        <f t="shared" si="192"/>
        <v/>
      </c>
      <c r="B4140" s="99"/>
      <c r="C4140" s="4"/>
      <c r="D4140" s="14"/>
      <c r="E4140" s="14"/>
      <c r="F4140" s="14"/>
      <c r="G4140" s="82"/>
      <c r="H4140" s="107" t="str">
        <f>IF(B4140&lt;&gt;"",IF(OR(O4140=0,O4140=999),"",SUMIFS($E$2:E4140,$A$2:A4140,A4140)-SUMIFS($F$2:F4140,$A$2:A4140,A4140)),"")</f>
        <v/>
      </c>
      <c r="I4140" s="109" t="str">
        <f t="shared" si="194"/>
        <v/>
      </c>
      <c r="J4140" s="113"/>
      <c r="K4140" s="90"/>
      <c r="L4140" s="73"/>
      <c r="M4140" s="69" t="str">
        <f>IF(C4140&lt;&gt;"",DailyLog!$S$3,"")</f>
        <v/>
      </c>
      <c r="N4140" s="56" t="str">
        <f t="shared" si="193"/>
        <v/>
      </c>
      <c r="O4140" s="53" t="str">
        <f>IF($B4140&lt;&gt;"",IF(ISNUMBER(_xlfn.XMATCH($B4140,Language!$A$6:$E$6)),0,IF(ISNUMBER(_xlfn.XMATCH($B4140,Language!$A$29:$E$29)),'Lista de Prestatarios'!$B$3,VLOOKUP(B4140,'Lista de Prestatarios'!$A$2:$B$500,2,FALSE))),"")</f>
        <v/>
      </c>
      <c r="P4140" s="58" t="str">
        <f>IF(B4140&lt;&gt;"",IF(OR(D4140&gt;0,G4140&gt;0),COUNTIF($B$2:B4140,B4140),COUNTIFS($B$2:B4140,B4140,$E$2:E4140,"&gt;0")),"")</f>
        <v/>
      </c>
    </row>
    <row r="4141" spans="1:16" x14ac:dyDescent="0.35">
      <c r="A4141" s="51" t="str">
        <f t="shared" si="192"/>
        <v/>
      </c>
      <c r="B4141" s="99"/>
      <c r="C4141" s="4"/>
      <c r="D4141" s="14"/>
      <c r="E4141" s="14"/>
      <c r="F4141" s="14"/>
      <c r="G4141" s="82"/>
      <c r="H4141" s="107" t="str">
        <f>IF(B4141&lt;&gt;"",IF(OR(O4141=0,O4141=999),"",SUMIFS($E$2:E4141,$A$2:A4141,A4141)-SUMIFS($F$2:F4141,$A$2:A4141,A4141)),"")</f>
        <v/>
      </c>
      <c r="I4141" s="109" t="str">
        <f t="shared" si="194"/>
        <v/>
      </c>
      <c r="J4141" s="113"/>
      <c r="K4141" s="90"/>
      <c r="L4141" s="73"/>
      <c r="M4141" s="69" t="str">
        <f>IF(C4141&lt;&gt;"",DailyLog!$S$3,"")</f>
        <v/>
      </c>
      <c r="N4141" s="56" t="str">
        <f t="shared" si="193"/>
        <v/>
      </c>
      <c r="O4141" s="53" t="str">
        <f>IF($B4141&lt;&gt;"",IF(ISNUMBER(_xlfn.XMATCH($B4141,Language!$A$6:$E$6)),0,IF(ISNUMBER(_xlfn.XMATCH($B4141,Language!$A$29:$E$29)),'Lista de Prestatarios'!$B$3,VLOOKUP(B4141,'Lista de Prestatarios'!$A$2:$B$500,2,FALSE))),"")</f>
        <v/>
      </c>
      <c r="P4141" s="58" t="str">
        <f>IF(B4141&lt;&gt;"",IF(OR(D4141&gt;0,G4141&gt;0),COUNTIF($B$2:B4141,B4141),COUNTIFS($B$2:B4141,B4141,$E$2:E4141,"&gt;0")),"")</f>
        <v/>
      </c>
    </row>
    <row r="4142" spans="1:16" x14ac:dyDescent="0.35">
      <c r="A4142" s="51" t="str">
        <f t="shared" si="192"/>
        <v/>
      </c>
      <c r="B4142" s="99"/>
      <c r="C4142" s="4"/>
      <c r="D4142" s="14"/>
      <c r="E4142" s="14"/>
      <c r="F4142" s="14"/>
      <c r="G4142" s="82"/>
      <c r="H4142" s="107" t="str">
        <f>IF(B4142&lt;&gt;"",IF(OR(O4142=0,O4142=999),"",SUMIFS($E$2:E4142,$A$2:A4142,A4142)-SUMIFS($F$2:F4142,$A$2:A4142,A4142)),"")</f>
        <v/>
      </c>
      <c r="I4142" s="109" t="str">
        <f t="shared" si="194"/>
        <v/>
      </c>
      <c r="J4142" s="113"/>
      <c r="K4142" s="90"/>
      <c r="L4142" s="73"/>
      <c r="M4142" s="69" t="str">
        <f>IF(C4142&lt;&gt;"",DailyLog!$S$3,"")</f>
        <v/>
      </c>
      <c r="N4142" s="56" t="str">
        <f t="shared" si="193"/>
        <v/>
      </c>
      <c r="O4142" s="53" t="str">
        <f>IF($B4142&lt;&gt;"",IF(ISNUMBER(_xlfn.XMATCH($B4142,Language!$A$6:$E$6)),0,IF(ISNUMBER(_xlfn.XMATCH($B4142,Language!$A$29:$E$29)),'Lista de Prestatarios'!$B$3,VLOOKUP(B4142,'Lista de Prestatarios'!$A$2:$B$500,2,FALSE))),"")</f>
        <v/>
      </c>
      <c r="P4142" s="58" t="str">
        <f>IF(B4142&lt;&gt;"",IF(OR(D4142&gt;0,G4142&gt;0),COUNTIF($B$2:B4142,B4142),COUNTIFS($B$2:B4142,B4142,$E$2:E4142,"&gt;0")),"")</f>
        <v/>
      </c>
    </row>
    <row r="4143" spans="1:16" x14ac:dyDescent="0.35">
      <c r="A4143" s="51" t="str">
        <f t="shared" si="192"/>
        <v/>
      </c>
      <c r="B4143" s="99"/>
      <c r="C4143" s="4"/>
      <c r="D4143" s="14"/>
      <c r="E4143" s="14"/>
      <c r="F4143" s="14"/>
      <c r="G4143" s="82"/>
      <c r="H4143" s="107" t="str">
        <f>IF(B4143&lt;&gt;"",IF(OR(O4143=0,O4143=999),"",SUMIFS($E$2:E4143,$A$2:A4143,A4143)-SUMIFS($F$2:F4143,$A$2:A4143,A4143)),"")</f>
        <v/>
      </c>
      <c r="I4143" s="109" t="str">
        <f t="shared" si="194"/>
        <v/>
      </c>
      <c r="J4143" s="113"/>
      <c r="K4143" s="90"/>
      <c r="L4143" s="73"/>
      <c r="M4143" s="69" t="str">
        <f>IF(C4143&lt;&gt;"",DailyLog!$S$3,"")</f>
        <v/>
      </c>
      <c r="N4143" s="56" t="str">
        <f t="shared" si="193"/>
        <v/>
      </c>
      <c r="O4143" s="53" t="str">
        <f>IF($B4143&lt;&gt;"",IF(ISNUMBER(_xlfn.XMATCH($B4143,Language!$A$6:$E$6)),0,IF(ISNUMBER(_xlfn.XMATCH($B4143,Language!$A$29:$E$29)),'Lista de Prestatarios'!$B$3,VLOOKUP(B4143,'Lista de Prestatarios'!$A$2:$B$500,2,FALSE))),"")</f>
        <v/>
      </c>
      <c r="P4143" s="58" t="str">
        <f>IF(B4143&lt;&gt;"",IF(OR(D4143&gt;0,G4143&gt;0),COUNTIF($B$2:B4143,B4143),COUNTIFS($B$2:B4143,B4143,$E$2:E4143,"&gt;0")),"")</f>
        <v/>
      </c>
    </row>
    <row r="4144" spans="1:16" x14ac:dyDescent="0.35">
      <c r="A4144" s="51" t="str">
        <f t="shared" si="192"/>
        <v/>
      </c>
      <c r="B4144" s="99"/>
      <c r="C4144" s="4"/>
      <c r="D4144" s="14"/>
      <c r="E4144" s="14"/>
      <c r="F4144" s="14"/>
      <c r="G4144" s="82"/>
      <c r="H4144" s="107" t="str">
        <f>IF(B4144&lt;&gt;"",IF(OR(O4144=0,O4144=999),"",SUMIFS($E$2:E4144,$A$2:A4144,A4144)-SUMIFS($F$2:F4144,$A$2:A4144,A4144)),"")</f>
        <v/>
      </c>
      <c r="I4144" s="109" t="str">
        <f t="shared" si="194"/>
        <v/>
      </c>
      <c r="J4144" s="113"/>
      <c r="K4144" s="90"/>
      <c r="L4144" s="73"/>
      <c r="M4144" s="69" t="str">
        <f>IF(C4144&lt;&gt;"",DailyLog!$S$3,"")</f>
        <v/>
      </c>
      <c r="N4144" s="56" t="str">
        <f t="shared" si="193"/>
        <v/>
      </c>
      <c r="O4144" s="53" t="str">
        <f>IF($B4144&lt;&gt;"",IF(ISNUMBER(_xlfn.XMATCH($B4144,Language!$A$6:$E$6)),0,IF(ISNUMBER(_xlfn.XMATCH($B4144,Language!$A$29:$E$29)),'Lista de Prestatarios'!$B$3,VLOOKUP(B4144,'Lista de Prestatarios'!$A$2:$B$500,2,FALSE))),"")</f>
        <v/>
      </c>
      <c r="P4144" s="58" t="str">
        <f>IF(B4144&lt;&gt;"",IF(OR(D4144&gt;0,G4144&gt;0),COUNTIF($B$2:B4144,B4144),COUNTIFS($B$2:B4144,B4144,$E$2:E4144,"&gt;0")),"")</f>
        <v/>
      </c>
    </row>
    <row r="4145" spans="1:16" x14ac:dyDescent="0.35">
      <c r="A4145" s="51" t="str">
        <f t="shared" si="192"/>
        <v/>
      </c>
      <c r="B4145" s="99"/>
      <c r="C4145" s="4"/>
      <c r="D4145" s="14"/>
      <c r="E4145" s="14"/>
      <c r="F4145" s="14"/>
      <c r="G4145" s="82"/>
      <c r="H4145" s="107" t="str">
        <f>IF(B4145&lt;&gt;"",IF(OR(O4145=0,O4145=999),"",SUMIFS($E$2:E4145,$A$2:A4145,A4145)-SUMIFS($F$2:F4145,$A$2:A4145,A4145)),"")</f>
        <v/>
      </c>
      <c r="I4145" s="109" t="str">
        <f t="shared" si="194"/>
        <v/>
      </c>
      <c r="J4145" s="113"/>
      <c r="K4145" s="90"/>
      <c r="L4145" s="73"/>
      <c r="M4145" s="69" t="str">
        <f>IF(C4145&lt;&gt;"",DailyLog!$S$3,"")</f>
        <v/>
      </c>
      <c r="N4145" s="56" t="str">
        <f t="shared" si="193"/>
        <v/>
      </c>
      <c r="O4145" s="53" t="str">
        <f>IF($B4145&lt;&gt;"",IF(ISNUMBER(_xlfn.XMATCH($B4145,Language!$A$6:$E$6)),0,IF(ISNUMBER(_xlfn.XMATCH($B4145,Language!$A$29:$E$29)),'Lista de Prestatarios'!$B$3,VLOOKUP(B4145,'Lista de Prestatarios'!$A$2:$B$500,2,FALSE))),"")</f>
        <v/>
      </c>
      <c r="P4145" s="58" t="str">
        <f>IF(B4145&lt;&gt;"",IF(OR(D4145&gt;0,G4145&gt;0),COUNTIF($B$2:B4145,B4145),COUNTIFS($B$2:B4145,B4145,$E$2:E4145,"&gt;0")),"")</f>
        <v/>
      </c>
    </row>
    <row r="4146" spans="1:16" x14ac:dyDescent="0.35">
      <c r="A4146" s="51" t="str">
        <f t="shared" si="192"/>
        <v/>
      </c>
      <c r="B4146" s="99"/>
      <c r="C4146" s="4"/>
      <c r="D4146" s="14"/>
      <c r="E4146" s="14"/>
      <c r="F4146" s="14"/>
      <c r="G4146" s="82"/>
      <c r="H4146" s="107" t="str">
        <f>IF(B4146&lt;&gt;"",IF(OR(O4146=0,O4146=999),"",SUMIFS($E$2:E4146,$A$2:A4146,A4146)-SUMIFS($F$2:F4146,$A$2:A4146,A4146)),"")</f>
        <v/>
      </c>
      <c r="I4146" s="109" t="str">
        <f t="shared" si="194"/>
        <v/>
      </c>
      <c r="J4146" s="113"/>
      <c r="K4146" s="90"/>
      <c r="L4146" s="73"/>
      <c r="M4146" s="69" t="str">
        <f>IF(C4146&lt;&gt;"",DailyLog!$S$3,"")</f>
        <v/>
      </c>
      <c r="N4146" s="56" t="str">
        <f t="shared" si="193"/>
        <v/>
      </c>
      <c r="O4146" s="53" t="str">
        <f>IF($B4146&lt;&gt;"",IF(ISNUMBER(_xlfn.XMATCH($B4146,Language!$A$6:$E$6)),0,IF(ISNUMBER(_xlfn.XMATCH($B4146,Language!$A$29:$E$29)),'Lista de Prestatarios'!$B$3,VLOOKUP(B4146,'Lista de Prestatarios'!$A$2:$B$500,2,FALSE))),"")</f>
        <v/>
      </c>
      <c r="P4146" s="58" t="str">
        <f>IF(B4146&lt;&gt;"",IF(OR(D4146&gt;0,G4146&gt;0),COUNTIF($B$2:B4146,B4146),COUNTIFS($B$2:B4146,B4146,$E$2:E4146,"&gt;0")),"")</f>
        <v/>
      </c>
    </row>
    <row r="4147" spans="1:16" x14ac:dyDescent="0.35">
      <c r="A4147" s="51" t="str">
        <f t="shared" si="192"/>
        <v/>
      </c>
      <c r="B4147" s="99"/>
      <c r="C4147" s="4"/>
      <c r="D4147" s="14"/>
      <c r="E4147" s="14"/>
      <c r="F4147" s="14"/>
      <c r="G4147" s="82"/>
      <c r="H4147" s="107" t="str">
        <f>IF(B4147&lt;&gt;"",IF(OR(O4147=0,O4147=999),"",SUMIFS($E$2:E4147,$A$2:A4147,A4147)-SUMIFS($F$2:F4147,$A$2:A4147,A4147)),"")</f>
        <v/>
      </c>
      <c r="I4147" s="109" t="str">
        <f t="shared" si="194"/>
        <v/>
      </c>
      <c r="J4147" s="113"/>
      <c r="K4147" s="90"/>
      <c r="L4147" s="73"/>
      <c r="M4147" s="69" t="str">
        <f>IF(C4147&lt;&gt;"",DailyLog!$S$3,"")</f>
        <v/>
      </c>
      <c r="N4147" s="56" t="str">
        <f t="shared" si="193"/>
        <v/>
      </c>
      <c r="O4147" s="53" t="str">
        <f>IF($B4147&lt;&gt;"",IF(ISNUMBER(_xlfn.XMATCH($B4147,Language!$A$6:$E$6)),0,IF(ISNUMBER(_xlfn.XMATCH($B4147,Language!$A$29:$E$29)),'Lista de Prestatarios'!$B$3,VLOOKUP(B4147,'Lista de Prestatarios'!$A$2:$B$500,2,FALSE))),"")</f>
        <v/>
      </c>
      <c r="P4147" s="58" t="str">
        <f>IF(B4147&lt;&gt;"",IF(OR(D4147&gt;0,G4147&gt;0),COUNTIF($B$2:B4147,B4147),COUNTIFS($B$2:B4147,B4147,$E$2:E4147,"&gt;0")),"")</f>
        <v/>
      </c>
    </row>
    <row r="4148" spans="1:16" x14ac:dyDescent="0.35">
      <c r="A4148" s="51" t="str">
        <f t="shared" si="192"/>
        <v/>
      </c>
      <c r="B4148" s="99"/>
      <c r="C4148" s="4"/>
      <c r="D4148" s="14"/>
      <c r="E4148" s="14"/>
      <c r="F4148" s="14"/>
      <c r="G4148" s="82"/>
      <c r="H4148" s="107" t="str">
        <f>IF(B4148&lt;&gt;"",IF(OR(O4148=0,O4148=999),"",SUMIFS($E$2:E4148,$A$2:A4148,A4148)-SUMIFS($F$2:F4148,$A$2:A4148,A4148)),"")</f>
        <v/>
      </c>
      <c r="I4148" s="109" t="str">
        <f t="shared" si="194"/>
        <v/>
      </c>
      <c r="J4148" s="113"/>
      <c r="K4148" s="90"/>
      <c r="L4148" s="73"/>
      <c r="M4148" s="69" t="str">
        <f>IF(C4148&lt;&gt;"",DailyLog!$S$3,"")</f>
        <v/>
      </c>
      <c r="N4148" s="56" t="str">
        <f t="shared" si="193"/>
        <v/>
      </c>
      <c r="O4148" s="53" t="str">
        <f>IF($B4148&lt;&gt;"",IF(ISNUMBER(_xlfn.XMATCH($B4148,Language!$A$6:$E$6)),0,IF(ISNUMBER(_xlfn.XMATCH($B4148,Language!$A$29:$E$29)),'Lista de Prestatarios'!$B$3,VLOOKUP(B4148,'Lista de Prestatarios'!$A$2:$B$500,2,FALSE))),"")</f>
        <v/>
      </c>
      <c r="P4148" s="58" t="str">
        <f>IF(B4148&lt;&gt;"",IF(OR(D4148&gt;0,G4148&gt;0),COUNTIF($B$2:B4148,B4148),COUNTIFS($B$2:B4148,B4148,$E$2:E4148,"&gt;0")),"")</f>
        <v/>
      </c>
    </row>
    <row r="4149" spans="1:16" x14ac:dyDescent="0.35">
      <c r="A4149" s="51" t="str">
        <f t="shared" si="192"/>
        <v/>
      </c>
      <c r="B4149" s="99"/>
      <c r="C4149" s="4"/>
      <c r="D4149" s="14"/>
      <c r="E4149" s="14"/>
      <c r="F4149" s="14"/>
      <c r="G4149" s="82"/>
      <c r="H4149" s="107" t="str">
        <f>IF(B4149&lt;&gt;"",IF(OR(O4149=0,O4149=999),"",SUMIFS($E$2:E4149,$A$2:A4149,A4149)-SUMIFS($F$2:F4149,$A$2:A4149,A4149)),"")</f>
        <v/>
      </c>
      <c r="I4149" s="109" t="str">
        <f t="shared" si="194"/>
        <v/>
      </c>
      <c r="J4149" s="113"/>
      <c r="K4149" s="90"/>
      <c r="L4149" s="73"/>
      <c r="M4149" s="69" t="str">
        <f>IF(C4149&lt;&gt;"",DailyLog!$S$3,"")</f>
        <v/>
      </c>
      <c r="N4149" s="56" t="str">
        <f t="shared" si="193"/>
        <v/>
      </c>
      <c r="O4149" s="53" t="str">
        <f>IF($B4149&lt;&gt;"",IF(ISNUMBER(_xlfn.XMATCH($B4149,Language!$A$6:$E$6)),0,IF(ISNUMBER(_xlfn.XMATCH($B4149,Language!$A$29:$E$29)),'Lista de Prestatarios'!$B$3,VLOOKUP(B4149,'Lista de Prestatarios'!$A$2:$B$500,2,FALSE))),"")</f>
        <v/>
      </c>
      <c r="P4149" s="58" t="str">
        <f>IF(B4149&lt;&gt;"",IF(OR(D4149&gt;0,G4149&gt;0),COUNTIF($B$2:B4149,B4149),COUNTIFS($B$2:B4149,B4149,$E$2:E4149,"&gt;0")),"")</f>
        <v/>
      </c>
    </row>
    <row r="4150" spans="1:16" x14ac:dyDescent="0.35">
      <c r="A4150" s="51" t="str">
        <f t="shared" si="192"/>
        <v/>
      </c>
      <c r="B4150" s="99"/>
      <c r="C4150" s="4"/>
      <c r="D4150" s="14"/>
      <c r="E4150" s="14"/>
      <c r="F4150" s="14"/>
      <c r="G4150" s="82"/>
      <c r="H4150" s="107" t="str">
        <f>IF(B4150&lt;&gt;"",IF(OR(O4150=0,O4150=999),"",SUMIFS($E$2:E4150,$A$2:A4150,A4150)-SUMIFS($F$2:F4150,$A$2:A4150,A4150)),"")</f>
        <v/>
      </c>
      <c r="I4150" s="109" t="str">
        <f t="shared" si="194"/>
        <v/>
      </c>
      <c r="J4150" s="113"/>
      <c r="K4150" s="90"/>
      <c r="L4150" s="73"/>
      <c r="M4150" s="69" t="str">
        <f>IF(C4150&lt;&gt;"",DailyLog!$S$3,"")</f>
        <v/>
      </c>
      <c r="N4150" s="56" t="str">
        <f t="shared" si="193"/>
        <v/>
      </c>
      <c r="O4150" s="53" t="str">
        <f>IF($B4150&lt;&gt;"",IF(ISNUMBER(_xlfn.XMATCH($B4150,Language!$A$6:$E$6)),0,IF(ISNUMBER(_xlfn.XMATCH($B4150,Language!$A$29:$E$29)),'Lista de Prestatarios'!$B$3,VLOOKUP(B4150,'Lista de Prestatarios'!$A$2:$B$500,2,FALSE))),"")</f>
        <v/>
      </c>
      <c r="P4150" s="58" t="str">
        <f>IF(B4150&lt;&gt;"",IF(OR(D4150&gt;0,G4150&gt;0),COUNTIF($B$2:B4150,B4150),COUNTIFS($B$2:B4150,B4150,$E$2:E4150,"&gt;0")),"")</f>
        <v/>
      </c>
    </row>
    <row r="4151" spans="1:16" x14ac:dyDescent="0.35">
      <c r="A4151" s="51" t="str">
        <f t="shared" si="192"/>
        <v/>
      </c>
      <c r="B4151" s="99"/>
      <c r="C4151" s="4"/>
      <c r="D4151" s="14"/>
      <c r="E4151" s="14"/>
      <c r="F4151" s="14"/>
      <c r="G4151" s="82"/>
      <c r="H4151" s="107" t="str">
        <f>IF(B4151&lt;&gt;"",IF(OR(O4151=0,O4151=999),"",SUMIFS($E$2:E4151,$A$2:A4151,A4151)-SUMIFS($F$2:F4151,$A$2:A4151,A4151)),"")</f>
        <v/>
      </c>
      <c r="I4151" s="109" t="str">
        <f t="shared" si="194"/>
        <v/>
      </c>
      <c r="J4151" s="113"/>
      <c r="K4151" s="90"/>
      <c r="L4151" s="73"/>
      <c r="M4151" s="69" t="str">
        <f>IF(C4151&lt;&gt;"",DailyLog!$S$3,"")</f>
        <v/>
      </c>
      <c r="N4151" s="56" t="str">
        <f t="shared" si="193"/>
        <v/>
      </c>
      <c r="O4151" s="53" t="str">
        <f>IF($B4151&lt;&gt;"",IF(ISNUMBER(_xlfn.XMATCH($B4151,Language!$A$6:$E$6)),0,IF(ISNUMBER(_xlfn.XMATCH($B4151,Language!$A$29:$E$29)),'Lista de Prestatarios'!$B$3,VLOOKUP(B4151,'Lista de Prestatarios'!$A$2:$B$500,2,FALSE))),"")</f>
        <v/>
      </c>
      <c r="P4151" s="58" t="str">
        <f>IF(B4151&lt;&gt;"",IF(OR(D4151&gt;0,G4151&gt;0),COUNTIF($B$2:B4151,B4151),COUNTIFS($B$2:B4151,B4151,$E$2:E4151,"&gt;0")),"")</f>
        <v/>
      </c>
    </row>
    <row r="4152" spans="1:16" x14ac:dyDescent="0.35">
      <c r="A4152" s="51" t="str">
        <f t="shared" si="192"/>
        <v/>
      </c>
      <c r="B4152" s="99"/>
      <c r="C4152" s="4"/>
      <c r="D4152" s="14"/>
      <c r="E4152" s="14"/>
      <c r="F4152" s="14"/>
      <c r="G4152" s="82"/>
      <c r="H4152" s="107" t="str">
        <f>IF(B4152&lt;&gt;"",IF(OR(O4152=0,O4152=999),"",SUMIFS($E$2:E4152,$A$2:A4152,A4152)-SUMIFS($F$2:F4152,$A$2:A4152,A4152)),"")</f>
        <v/>
      </c>
      <c r="I4152" s="109" t="str">
        <f t="shared" si="194"/>
        <v/>
      </c>
      <c r="J4152" s="113"/>
      <c r="K4152" s="90"/>
      <c r="L4152" s="73"/>
      <c r="M4152" s="69" t="str">
        <f>IF(C4152&lt;&gt;"",DailyLog!$S$3,"")</f>
        <v/>
      </c>
      <c r="N4152" s="56" t="str">
        <f t="shared" si="193"/>
        <v/>
      </c>
      <c r="O4152" s="53" t="str">
        <f>IF($B4152&lt;&gt;"",IF(ISNUMBER(_xlfn.XMATCH($B4152,Language!$A$6:$E$6)),0,IF(ISNUMBER(_xlfn.XMATCH($B4152,Language!$A$29:$E$29)),'Lista de Prestatarios'!$B$3,VLOOKUP(B4152,'Lista de Prestatarios'!$A$2:$B$500,2,FALSE))),"")</f>
        <v/>
      </c>
      <c r="P4152" s="58" t="str">
        <f>IF(B4152&lt;&gt;"",IF(OR(D4152&gt;0,G4152&gt;0),COUNTIF($B$2:B4152,B4152),COUNTIFS($B$2:B4152,B4152,$E$2:E4152,"&gt;0")),"")</f>
        <v/>
      </c>
    </row>
    <row r="4153" spans="1:16" x14ac:dyDescent="0.35">
      <c r="A4153" s="51" t="str">
        <f t="shared" si="192"/>
        <v/>
      </c>
      <c r="B4153" s="99"/>
      <c r="C4153" s="4"/>
      <c r="D4153" s="14"/>
      <c r="E4153" s="14"/>
      <c r="F4153" s="14"/>
      <c r="G4153" s="82"/>
      <c r="H4153" s="107" t="str">
        <f>IF(B4153&lt;&gt;"",IF(OR(O4153=0,O4153=999),"",SUMIFS($E$2:E4153,$A$2:A4153,A4153)-SUMIFS($F$2:F4153,$A$2:A4153,A4153)),"")</f>
        <v/>
      </c>
      <c r="I4153" s="109" t="str">
        <f t="shared" si="194"/>
        <v/>
      </c>
      <c r="J4153" s="113"/>
      <c r="K4153" s="90"/>
      <c r="L4153" s="73"/>
      <c r="M4153" s="69" t="str">
        <f>IF(C4153&lt;&gt;"",DailyLog!$S$3,"")</f>
        <v/>
      </c>
      <c r="N4153" s="56" t="str">
        <f t="shared" si="193"/>
        <v/>
      </c>
      <c r="O4153" s="53" t="str">
        <f>IF($B4153&lt;&gt;"",IF(ISNUMBER(_xlfn.XMATCH($B4153,Language!$A$6:$E$6)),0,IF(ISNUMBER(_xlfn.XMATCH($B4153,Language!$A$29:$E$29)),'Lista de Prestatarios'!$B$3,VLOOKUP(B4153,'Lista de Prestatarios'!$A$2:$B$500,2,FALSE))),"")</f>
        <v/>
      </c>
      <c r="P4153" s="58" t="str">
        <f>IF(B4153&lt;&gt;"",IF(OR(D4153&gt;0,G4153&gt;0),COUNTIF($B$2:B4153,B4153),COUNTIFS($B$2:B4153,B4153,$E$2:E4153,"&gt;0")),"")</f>
        <v/>
      </c>
    </row>
    <row r="4154" spans="1:16" x14ac:dyDescent="0.35">
      <c r="A4154" s="51" t="str">
        <f t="shared" si="192"/>
        <v/>
      </c>
      <c r="B4154" s="99"/>
      <c r="C4154" s="4"/>
      <c r="D4154" s="14"/>
      <c r="E4154" s="14"/>
      <c r="F4154" s="14"/>
      <c r="G4154" s="82"/>
      <c r="H4154" s="107" t="str">
        <f>IF(B4154&lt;&gt;"",IF(OR(O4154=0,O4154=999),"",SUMIFS($E$2:E4154,$A$2:A4154,A4154)-SUMIFS($F$2:F4154,$A$2:A4154,A4154)),"")</f>
        <v/>
      </c>
      <c r="I4154" s="109" t="str">
        <f t="shared" si="194"/>
        <v/>
      </c>
      <c r="J4154" s="113"/>
      <c r="K4154" s="90"/>
      <c r="L4154" s="73"/>
      <c r="M4154" s="69" t="str">
        <f>IF(C4154&lt;&gt;"",DailyLog!$S$3,"")</f>
        <v/>
      </c>
      <c r="N4154" s="56" t="str">
        <f t="shared" si="193"/>
        <v/>
      </c>
      <c r="O4154" s="53" t="str">
        <f>IF($B4154&lt;&gt;"",IF(ISNUMBER(_xlfn.XMATCH($B4154,Language!$A$6:$E$6)),0,IF(ISNUMBER(_xlfn.XMATCH($B4154,Language!$A$29:$E$29)),'Lista de Prestatarios'!$B$3,VLOOKUP(B4154,'Lista de Prestatarios'!$A$2:$B$500,2,FALSE))),"")</f>
        <v/>
      </c>
      <c r="P4154" s="58" t="str">
        <f>IF(B4154&lt;&gt;"",IF(OR(D4154&gt;0,G4154&gt;0),COUNTIF($B$2:B4154,B4154),COUNTIFS($B$2:B4154,B4154,$E$2:E4154,"&gt;0")),"")</f>
        <v/>
      </c>
    </row>
    <row r="4155" spans="1:16" x14ac:dyDescent="0.35">
      <c r="A4155" s="51" t="str">
        <f t="shared" si="192"/>
        <v/>
      </c>
      <c r="B4155" s="99"/>
      <c r="C4155" s="4"/>
      <c r="D4155" s="14"/>
      <c r="E4155" s="14"/>
      <c r="F4155" s="14"/>
      <c r="G4155" s="82"/>
      <c r="H4155" s="107" t="str">
        <f>IF(B4155&lt;&gt;"",IF(OR(O4155=0,O4155=999),"",SUMIFS($E$2:E4155,$A$2:A4155,A4155)-SUMIFS($F$2:F4155,$A$2:A4155,A4155)),"")</f>
        <v/>
      </c>
      <c r="I4155" s="109" t="str">
        <f t="shared" si="194"/>
        <v/>
      </c>
      <c r="J4155" s="113"/>
      <c r="K4155" s="90"/>
      <c r="L4155" s="73"/>
      <c r="M4155" s="69" t="str">
        <f>IF(C4155&lt;&gt;"",DailyLog!$S$3,"")</f>
        <v/>
      </c>
      <c r="N4155" s="56" t="str">
        <f t="shared" si="193"/>
        <v/>
      </c>
      <c r="O4155" s="53" t="str">
        <f>IF($B4155&lt;&gt;"",IF(ISNUMBER(_xlfn.XMATCH($B4155,Language!$A$6:$E$6)),0,IF(ISNUMBER(_xlfn.XMATCH($B4155,Language!$A$29:$E$29)),'Lista de Prestatarios'!$B$3,VLOOKUP(B4155,'Lista de Prestatarios'!$A$2:$B$500,2,FALSE))),"")</f>
        <v/>
      </c>
      <c r="P4155" s="58" t="str">
        <f>IF(B4155&lt;&gt;"",IF(OR(D4155&gt;0,G4155&gt;0),COUNTIF($B$2:B4155,B4155),COUNTIFS($B$2:B4155,B4155,$E$2:E4155,"&gt;0")),"")</f>
        <v/>
      </c>
    </row>
    <row r="4156" spans="1:16" x14ac:dyDescent="0.35">
      <c r="A4156" s="51" t="str">
        <f t="shared" si="192"/>
        <v/>
      </c>
      <c r="B4156" s="99"/>
      <c r="C4156" s="4"/>
      <c r="D4156" s="14"/>
      <c r="E4156" s="14"/>
      <c r="F4156" s="14"/>
      <c r="G4156" s="82"/>
      <c r="H4156" s="107" t="str">
        <f>IF(B4156&lt;&gt;"",IF(OR(O4156=0,O4156=999),"",SUMIFS($E$2:E4156,$A$2:A4156,A4156)-SUMIFS($F$2:F4156,$A$2:A4156,A4156)),"")</f>
        <v/>
      </c>
      <c r="I4156" s="109" t="str">
        <f t="shared" si="194"/>
        <v/>
      </c>
      <c r="J4156" s="113"/>
      <c r="K4156" s="90"/>
      <c r="L4156" s="73"/>
      <c r="M4156" s="69" t="str">
        <f>IF(C4156&lt;&gt;"",DailyLog!$S$3,"")</f>
        <v/>
      </c>
      <c r="N4156" s="56" t="str">
        <f t="shared" si="193"/>
        <v/>
      </c>
      <c r="O4156" s="53" t="str">
        <f>IF($B4156&lt;&gt;"",IF(ISNUMBER(_xlfn.XMATCH($B4156,Language!$A$6:$E$6)),0,IF(ISNUMBER(_xlfn.XMATCH($B4156,Language!$A$29:$E$29)),'Lista de Prestatarios'!$B$3,VLOOKUP(B4156,'Lista de Prestatarios'!$A$2:$B$500,2,FALSE))),"")</f>
        <v/>
      </c>
      <c r="P4156" s="58" t="str">
        <f>IF(B4156&lt;&gt;"",IF(OR(D4156&gt;0,G4156&gt;0),COUNTIF($B$2:B4156,B4156),COUNTIFS($B$2:B4156,B4156,$E$2:E4156,"&gt;0")),"")</f>
        <v/>
      </c>
    </row>
    <row r="4157" spans="1:16" x14ac:dyDescent="0.35">
      <c r="A4157" s="51" t="str">
        <f t="shared" si="192"/>
        <v/>
      </c>
      <c r="B4157" s="99"/>
      <c r="C4157" s="4"/>
      <c r="D4157" s="14"/>
      <c r="E4157" s="14"/>
      <c r="F4157" s="14"/>
      <c r="G4157" s="82"/>
      <c r="H4157" s="107" t="str">
        <f>IF(B4157&lt;&gt;"",IF(OR(O4157=0,O4157=999),"",SUMIFS($E$2:E4157,$A$2:A4157,A4157)-SUMIFS($F$2:F4157,$A$2:A4157,A4157)),"")</f>
        <v/>
      </c>
      <c r="I4157" s="109" t="str">
        <f t="shared" si="194"/>
        <v/>
      </c>
      <c r="J4157" s="113"/>
      <c r="K4157" s="90"/>
      <c r="L4157" s="73"/>
      <c r="M4157" s="69" t="str">
        <f>IF(C4157&lt;&gt;"",DailyLog!$S$3,"")</f>
        <v/>
      </c>
      <c r="N4157" s="56" t="str">
        <f t="shared" si="193"/>
        <v/>
      </c>
      <c r="O4157" s="53" t="str">
        <f>IF($B4157&lt;&gt;"",IF(ISNUMBER(_xlfn.XMATCH($B4157,Language!$A$6:$E$6)),0,IF(ISNUMBER(_xlfn.XMATCH($B4157,Language!$A$29:$E$29)),'Lista de Prestatarios'!$B$3,VLOOKUP(B4157,'Lista de Prestatarios'!$A$2:$B$500,2,FALSE))),"")</f>
        <v/>
      </c>
      <c r="P4157" s="58" t="str">
        <f>IF(B4157&lt;&gt;"",IF(OR(D4157&gt;0,G4157&gt;0),COUNTIF($B$2:B4157,B4157),COUNTIFS($B$2:B4157,B4157,$E$2:E4157,"&gt;0")),"")</f>
        <v/>
      </c>
    </row>
    <row r="4158" spans="1:16" x14ac:dyDescent="0.35">
      <c r="A4158" s="51" t="str">
        <f t="shared" si="192"/>
        <v/>
      </c>
      <c r="B4158" s="99"/>
      <c r="C4158" s="4"/>
      <c r="D4158" s="14"/>
      <c r="E4158" s="14"/>
      <c r="F4158" s="14"/>
      <c r="G4158" s="82"/>
      <c r="H4158" s="107" t="str">
        <f>IF(B4158&lt;&gt;"",IF(OR(O4158=0,O4158=999),"",SUMIFS($E$2:E4158,$A$2:A4158,A4158)-SUMIFS($F$2:F4158,$A$2:A4158,A4158)),"")</f>
        <v/>
      </c>
      <c r="I4158" s="109" t="str">
        <f t="shared" si="194"/>
        <v/>
      </c>
      <c r="J4158" s="113"/>
      <c r="K4158" s="90"/>
      <c r="L4158" s="73"/>
      <c r="M4158" s="69" t="str">
        <f>IF(C4158&lt;&gt;"",DailyLog!$S$3,"")</f>
        <v/>
      </c>
      <c r="N4158" s="56" t="str">
        <f t="shared" si="193"/>
        <v/>
      </c>
      <c r="O4158" s="53" t="str">
        <f>IF($B4158&lt;&gt;"",IF(ISNUMBER(_xlfn.XMATCH($B4158,Language!$A$6:$E$6)),0,IF(ISNUMBER(_xlfn.XMATCH($B4158,Language!$A$29:$E$29)),'Lista de Prestatarios'!$B$3,VLOOKUP(B4158,'Lista de Prestatarios'!$A$2:$B$500,2,FALSE))),"")</f>
        <v/>
      </c>
      <c r="P4158" s="58" t="str">
        <f>IF(B4158&lt;&gt;"",IF(OR(D4158&gt;0,G4158&gt;0),COUNTIF($B$2:B4158,B4158),COUNTIFS($B$2:B4158,B4158,$E$2:E4158,"&gt;0")),"")</f>
        <v/>
      </c>
    </row>
    <row r="4159" spans="1:16" x14ac:dyDescent="0.35">
      <c r="A4159" s="51" t="str">
        <f t="shared" si="192"/>
        <v/>
      </c>
      <c r="B4159" s="99"/>
      <c r="C4159" s="4"/>
      <c r="D4159" s="14"/>
      <c r="E4159" s="14"/>
      <c r="F4159" s="14"/>
      <c r="G4159" s="82"/>
      <c r="H4159" s="107" t="str">
        <f>IF(B4159&lt;&gt;"",IF(OR(O4159=0,O4159=999),"",SUMIFS($E$2:E4159,$A$2:A4159,A4159)-SUMIFS($F$2:F4159,$A$2:A4159,A4159)),"")</f>
        <v/>
      </c>
      <c r="I4159" s="109" t="str">
        <f t="shared" si="194"/>
        <v/>
      </c>
      <c r="J4159" s="113"/>
      <c r="K4159" s="90"/>
      <c r="L4159" s="73"/>
      <c r="M4159" s="69" t="str">
        <f>IF(C4159&lt;&gt;"",DailyLog!$S$3,"")</f>
        <v/>
      </c>
      <c r="N4159" s="56" t="str">
        <f t="shared" si="193"/>
        <v/>
      </c>
      <c r="O4159" s="53" t="str">
        <f>IF($B4159&lt;&gt;"",IF(ISNUMBER(_xlfn.XMATCH($B4159,Language!$A$6:$E$6)),0,IF(ISNUMBER(_xlfn.XMATCH($B4159,Language!$A$29:$E$29)),'Lista de Prestatarios'!$B$3,VLOOKUP(B4159,'Lista de Prestatarios'!$A$2:$B$500,2,FALSE))),"")</f>
        <v/>
      </c>
      <c r="P4159" s="58" t="str">
        <f>IF(B4159&lt;&gt;"",IF(OR(D4159&gt;0,G4159&gt;0),COUNTIF($B$2:B4159,B4159),COUNTIFS($B$2:B4159,B4159,$E$2:E4159,"&gt;0")),"")</f>
        <v/>
      </c>
    </row>
    <row r="4160" spans="1:16" x14ac:dyDescent="0.35">
      <c r="A4160" s="51" t="str">
        <f t="shared" si="192"/>
        <v/>
      </c>
      <c r="B4160" s="99"/>
      <c r="C4160" s="4"/>
      <c r="D4160" s="14"/>
      <c r="E4160" s="14"/>
      <c r="F4160" s="14"/>
      <c r="G4160" s="82"/>
      <c r="H4160" s="107" t="str">
        <f>IF(B4160&lt;&gt;"",IF(OR(O4160=0,O4160=999),"",SUMIFS($E$2:E4160,$A$2:A4160,A4160)-SUMIFS($F$2:F4160,$A$2:A4160,A4160)),"")</f>
        <v/>
      </c>
      <c r="I4160" s="109" t="str">
        <f t="shared" si="194"/>
        <v/>
      </c>
      <c r="J4160" s="113"/>
      <c r="K4160" s="90"/>
      <c r="L4160" s="73"/>
      <c r="M4160" s="69" t="str">
        <f>IF(C4160&lt;&gt;"",DailyLog!$S$3,"")</f>
        <v/>
      </c>
      <c r="N4160" s="56" t="str">
        <f t="shared" si="193"/>
        <v/>
      </c>
      <c r="O4160" s="53" t="str">
        <f>IF($B4160&lt;&gt;"",IF(ISNUMBER(_xlfn.XMATCH($B4160,Language!$A$6:$E$6)),0,IF(ISNUMBER(_xlfn.XMATCH($B4160,Language!$A$29:$E$29)),'Lista de Prestatarios'!$B$3,VLOOKUP(B4160,'Lista de Prestatarios'!$A$2:$B$500,2,FALSE))),"")</f>
        <v/>
      </c>
      <c r="P4160" s="58" t="str">
        <f>IF(B4160&lt;&gt;"",IF(OR(D4160&gt;0,G4160&gt;0),COUNTIF($B$2:B4160,B4160),COUNTIFS($B$2:B4160,B4160,$E$2:E4160,"&gt;0")),"")</f>
        <v/>
      </c>
    </row>
    <row r="4161" spans="1:16" x14ac:dyDescent="0.35">
      <c r="A4161" s="51" t="str">
        <f t="shared" si="192"/>
        <v/>
      </c>
      <c r="B4161" s="99"/>
      <c r="C4161" s="4"/>
      <c r="D4161" s="14"/>
      <c r="E4161" s="14"/>
      <c r="F4161" s="14"/>
      <c r="G4161" s="82"/>
      <c r="H4161" s="107" t="str">
        <f>IF(B4161&lt;&gt;"",IF(OR(O4161=0,O4161=999),"",SUMIFS($E$2:E4161,$A$2:A4161,A4161)-SUMIFS($F$2:F4161,$A$2:A4161,A4161)),"")</f>
        <v/>
      </c>
      <c r="I4161" s="109" t="str">
        <f t="shared" si="194"/>
        <v/>
      </c>
      <c r="J4161" s="113"/>
      <c r="K4161" s="90"/>
      <c r="L4161" s="73"/>
      <c r="M4161" s="69" t="str">
        <f>IF(C4161&lt;&gt;"",DailyLog!$S$3,"")</f>
        <v/>
      </c>
      <c r="N4161" s="56" t="str">
        <f t="shared" si="193"/>
        <v/>
      </c>
      <c r="O4161" s="53" t="str">
        <f>IF($B4161&lt;&gt;"",IF(ISNUMBER(_xlfn.XMATCH($B4161,Language!$A$6:$E$6)),0,IF(ISNUMBER(_xlfn.XMATCH($B4161,Language!$A$29:$E$29)),'Lista de Prestatarios'!$B$3,VLOOKUP(B4161,'Lista de Prestatarios'!$A$2:$B$500,2,FALSE))),"")</f>
        <v/>
      </c>
      <c r="P4161" s="58" t="str">
        <f>IF(B4161&lt;&gt;"",IF(OR(D4161&gt;0,G4161&gt;0),COUNTIF($B$2:B4161,B4161),COUNTIFS($B$2:B4161,B4161,$E$2:E4161,"&gt;0")),"")</f>
        <v/>
      </c>
    </row>
    <row r="4162" spans="1:16" x14ac:dyDescent="0.35">
      <c r="A4162" s="51" t="str">
        <f t="shared" ref="A4162:A4225" si="195">IF(B4162&lt;&gt;"",O4162&amp;"."&amp;P4162,"")</f>
        <v/>
      </c>
      <c r="B4162" s="99"/>
      <c r="C4162" s="4"/>
      <c r="D4162" s="14"/>
      <c r="E4162" s="14"/>
      <c r="F4162" s="14"/>
      <c r="G4162" s="82"/>
      <c r="H4162" s="107" t="str">
        <f>IF(B4162&lt;&gt;"",IF(OR(O4162=0,O4162=999),"",SUMIFS($E$2:E4162,$A$2:A4162,A4162)-SUMIFS($F$2:F4162,$A$2:A4162,A4162)),"")</f>
        <v/>
      </c>
      <c r="I4162" s="109" t="str">
        <f t="shared" si="194"/>
        <v/>
      </c>
      <c r="J4162" s="113"/>
      <c r="K4162" s="90"/>
      <c r="L4162" s="73"/>
      <c r="M4162" s="69" t="str">
        <f>IF(C4162&lt;&gt;"",DailyLog!$S$3,"")</f>
        <v/>
      </c>
      <c r="N4162" s="56" t="str">
        <f t="shared" ref="N4162:N4225" si="196">IF(B4162&lt;&gt;"",COUNT(D4162:G4162),"")</f>
        <v/>
      </c>
      <c r="O4162" s="53" t="str">
        <f>IF($B4162&lt;&gt;"",IF(ISNUMBER(_xlfn.XMATCH($B4162,Language!$A$6:$E$6)),0,IF(ISNUMBER(_xlfn.XMATCH($B4162,Language!$A$29:$E$29)),'Lista de Prestatarios'!$B$3,VLOOKUP(B4162,'Lista de Prestatarios'!$A$2:$B$500,2,FALSE))),"")</f>
        <v/>
      </c>
      <c r="P4162" s="58" t="str">
        <f>IF(B4162&lt;&gt;"",IF(OR(D4162&gt;0,G4162&gt;0),COUNTIF($B$2:B4162,B4162),COUNTIFS($B$2:B4162,B4162,$E$2:E4162,"&gt;0")),"")</f>
        <v/>
      </c>
    </row>
    <row r="4163" spans="1:16" x14ac:dyDescent="0.35">
      <c r="A4163" s="51" t="str">
        <f t="shared" si="195"/>
        <v/>
      </c>
      <c r="B4163" s="99"/>
      <c r="C4163" s="4"/>
      <c r="D4163" s="14"/>
      <c r="E4163" s="14"/>
      <c r="F4163" s="14"/>
      <c r="G4163" s="82"/>
      <c r="H4163" s="107" t="str">
        <f>IF(B4163&lt;&gt;"",IF(OR(O4163=0,O4163=999),"",SUMIFS($E$2:E4163,$A$2:A4163,A4163)-SUMIFS($F$2:F4163,$A$2:A4163,A4163)),"")</f>
        <v/>
      </c>
      <c r="I4163" s="109" t="str">
        <f t="shared" si="194"/>
        <v/>
      </c>
      <c r="J4163" s="113"/>
      <c r="K4163" s="90"/>
      <c r="L4163" s="73"/>
      <c r="M4163" s="69" t="str">
        <f>IF(C4163&lt;&gt;"",DailyLog!$S$3,"")</f>
        <v/>
      </c>
      <c r="N4163" s="56" t="str">
        <f t="shared" si="196"/>
        <v/>
      </c>
      <c r="O4163" s="53" t="str">
        <f>IF($B4163&lt;&gt;"",IF(ISNUMBER(_xlfn.XMATCH($B4163,Language!$A$6:$E$6)),0,IF(ISNUMBER(_xlfn.XMATCH($B4163,Language!$A$29:$E$29)),'Lista de Prestatarios'!$B$3,VLOOKUP(B4163,'Lista de Prestatarios'!$A$2:$B$500,2,FALSE))),"")</f>
        <v/>
      </c>
      <c r="P4163" s="58" t="str">
        <f>IF(B4163&lt;&gt;"",IF(OR(D4163&gt;0,G4163&gt;0),COUNTIF($B$2:B4163,B4163),COUNTIFS($B$2:B4163,B4163,$E$2:E4163,"&gt;0")),"")</f>
        <v/>
      </c>
    </row>
    <row r="4164" spans="1:16" x14ac:dyDescent="0.35">
      <c r="A4164" s="51" t="str">
        <f t="shared" si="195"/>
        <v/>
      </c>
      <c r="B4164" s="99"/>
      <c r="C4164" s="4"/>
      <c r="D4164" s="14"/>
      <c r="E4164" s="14"/>
      <c r="F4164" s="14"/>
      <c r="G4164" s="82"/>
      <c r="H4164" s="107" t="str">
        <f>IF(B4164&lt;&gt;"",IF(OR(O4164=0,O4164=999),"",SUMIFS($E$2:E4164,$A$2:A4164,A4164)-SUMIFS($F$2:F4164,$A$2:A4164,A4164)),"")</f>
        <v/>
      </c>
      <c r="I4164" s="109" t="str">
        <f t="shared" ref="I4164:I4227" si="197">IF(B4164&lt;&gt;"",I4163+D4164-E4164+F4164-G4164,"")</f>
        <v/>
      </c>
      <c r="J4164" s="113"/>
      <c r="K4164" s="90"/>
      <c r="L4164" s="73"/>
      <c r="M4164" s="69" t="str">
        <f>IF(C4164&lt;&gt;"",DailyLog!$S$3,"")</f>
        <v/>
      </c>
      <c r="N4164" s="56" t="str">
        <f t="shared" si="196"/>
        <v/>
      </c>
      <c r="O4164" s="53" t="str">
        <f>IF($B4164&lt;&gt;"",IF(ISNUMBER(_xlfn.XMATCH($B4164,Language!$A$6:$E$6)),0,IF(ISNUMBER(_xlfn.XMATCH($B4164,Language!$A$29:$E$29)),'Lista de Prestatarios'!$B$3,VLOOKUP(B4164,'Lista de Prestatarios'!$A$2:$B$500,2,FALSE))),"")</f>
        <v/>
      </c>
      <c r="P4164" s="58" t="str">
        <f>IF(B4164&lt;&gt;"",IF(OR(D4164&gt;0,G4164&gt;0),COUNTIF($B$2:B4164,B4164),COUNTIFS($B$2:B4164,B4164,$E$2:E4164,"&gt;0")),"")</f>
        <v/>
      </c>
    </row>
    <row r="4165" spans="1:16" x14ac:dyDescent="0.35">
      <c r="A4165" s="51" t="str">
        <f t="shared" si="195"/>
        <v/>
      </c>
      <c r="B4165" s="99"/>
      <c r="C4165" s="4"/>
      <c r="D4165" s="14"/>
      <c r="E4165" s="14"/>
      <c r="F4165" s="14"/>
      <c r="G4165" s="82"/>
      <c r="H4165" s="107" t="str">
        <f>IF(B4165&lt;&gt;"",IF(OR(O4165=0,O4165=999),"",SUMIFS($E$2:E4165,$A$2:A4165,A4165)-SUMIFS($F$2:F4165,$A$2:A4165,A4165)),"")</f>
        <v/>
      </c>
      <c r="I4165" s="109" t="str">
        <f t="shared" si="197"/>
        <v/>
      </c>
      <c r="J4165" s="113"/>
      <c r="K4165" s="90"/>
      <c r="L4165" s="73"/>
      <c r="M4165" s="69" t="str">
        <f>IF(C4165&lt;&gt;"",DailyLog!$S$3,"")</f>
        <v/>
      </c>
      <c r="N4165" s="56" t="str">
        <f t="shared" si="196"/>
        <v/>
      </c>
      <c r="O4165" s="53" t="str">
        <f>IF($B4165&lt;&gt;"",IF(ISNUMBER(_xlfn.XMATCH($B4165,Language!$A$6:$E$6)),0,IF(ISNUMBER(_xlfn.XMATCH($B4165,Language!$A$29:$E$29)),'Lista de Prestatarios'!$B$3,VLOOKUP(B4165,'Lista de Prestatarios'!$A$2:$B$500,2,FALSE))),"")</f>
        <v/>
      </c>
      <c r="P4165" s="58" t="str">
        <f>IF(B4165&lt;&gt;"",IF(OR(D4165&gt;0,G4165&gt;0),COUNTIF($B$2:B4165,B4165),COUNTIFS($B$2:B4165,B4165,$E$2:E4165,"&gt;0")),"")</f>
        <v/>
      </c>
    </row>
    <row r="4166" spans="1:16" x14ac:dyDescent="0.35">
      <c r="A4166" s="51" t="str">
        <f t="shared" si="195"/>
        <v/>
      </c>
      <c r="B4166" s="99"/>
      <c r="C4166" s="4"/>
      <c r="D4166" s="14"/>
      <c r="E4166" s="14"/>
      <c r="F4166" s="14"/>
      <c r="G4166" s="82"/>
      <c r="H4166" s="107" t="str">
        <f>IF(B4166&lt;&gt;"",IF(OR(O4166=0,O4166=999),"",SUMIFS($E$2:E4166,$A$2:A4166,A4166)-SUMIFS($F$2:F4166,$A$2:A4166,A4166)),"")</f>
        <v/>
      </c>
      <c r="I4166" s="109" t="str">
        <f t="shared" si="197"/>
        <v/>
      </c>
      <c r="J4166" s="113"/>
      <c r="K4166" s="90"/>
      <c r="L4166" s="73"/>
      <c r="M4166" s="69" t="str">
        <f>IF(C4166&lt;&gt;"",DailyLog!$S$3,"")</f>
        <v/>
      </c>
      <c r="N4166" s="56" t="str">
        <f t="shared" si="196"/>
        <v/>
      </c>
      <c r="O4166" s="53" t="str">
        <f>IF($B4166&lt;&gt;"",IF(ISNUMBER(_xlfn.XMATCH($B4166,Language!$A$6:$E$6)),0,IF(ISNUMBER(_xlfn.XMATCH($B4166,Language!$A$29:$E$29)),'Lista de Prestatarios'!$B$3,VLOOKUP(B4166,'Lista de Prestatarios'!$A$2:$B$500,2,FALSE))),"")</f>
        <v/>
      </c>
      <c r="P4166" s="58" t="str">
        <f>IF(B4166&lt;&gt;"",IF(OR(D4166&gt;0,G4166&gt;0),COUNTIF($B$2:B4166,B4166),COUNTIFS($B$2:B4166,B4166,$E$2:E4166,"&gt;0")),"")</f>
        <v/>
      </c>
    </row>
    <row r="4167" spans="1:16" x14ac:dyDescent="0.35">
      <c r="A4167" s="51" t="str">
        <f t="shared" si="195"/>
        <v/>
      </c>
      <c r="B4167" s="99"/>
      <c r="C4167" s="4"/>
      <c r="D4167" s="14"/>
      <c r="E4167" s="14"/>
      <c r="F4167" s="14"/>
      <c r="G4167" s="82"/>
      <c r="H4167" s="107" t="str">
        <f>IF(B4167&lt;&gt;"",IF(OR(O4167=0,O4167=999),"",SUMIFS($E$2:E4167,$A$2:A4167,A4167)-SUMIFS($F$2:F4167,$A$2:A4167,A4167)),"")</f>
        <v/>
      </c>
      <c r="I4167" s="109" t="str">
        <f t="shared" si="197"/>
        <v/>
      </c>
      <c r="J4167" s="113"/>
      <c r="K4167" s="90"/>
      <c r="L4167" s="73"/>
      <c r="M4167" s="69" t="str">
        <f>IF(C4167&lt;&gt;"",DailyLog!$S$3,"")</f>
        <v/>
      </c>
      <c r="N4167" s="56" t="str">
        <f t="shared" si="196"/>
        <v/>
      </c>
      <c r="O4167" s="53" t="str">
        <f>IF($B4167&lt;&gt;"",IF(ISNUMBER(_xlfn.XMATCH($B4167,Language!$A$6:$E$6)),0,IF(ISNUMBER(_xlfn.XMATCH($B4167,Language!$A$29:$E$29)),'Lista de Prestatarios'!$B$3,VLOOKUP(B4167,'Lista de Prestatarios'!$A$2:$B$500,2,FALSE))),"")</f>
        <v/>
      </c>
      <c r="P4167" s="58" t="str">
        <f>IF(B4167&lt;&gt;"",IF(OR(D4167&gt;0,G4167&gt;0),COUNTIF($B$2:B4167,B4167),COUNTIFS($B$2:B4167,B4167,$E$2:E4167,"&gt;0")),"")</f>
        <v/>
      </c>
    </row>
    <row r="4168" spans="1:16" x14ac:dyDescent="0.35">
      <c r="A4168" s="51" t="str">
        <f t="shared" si="195"/>
        <v/>
      </c>
      <c r="B4168" s="99"/>
      <c r="C4168" s="4"/>
      <c r="D4168" s="14"/>
      <c r="E4168" s="14"/>
      <c r="F4168" s="14"/>
      <c r="G4168" s="82"/>
      <c r="H4168" s="107" t="str">
        <f>IF(B4168&lt;&gt;"",IF(OR(O4168=0,O4168=999),"",SUMIFS($E$2:E4168,$A$2:A4168,A4168)-SUMIFS($F$2:F4168,$A$2:A4168,A4168)),"")</f>
        <v/>
      </c>
      <c r="I4168" s="109" t="str">
        <f t="shared" si="197"/>
        <v/>
      </c>
      <c r="J4168" s="113"/>
      <c r="K4168" s="90"/>
      <c r="L4168" s="73"/>
      <c r="M4168" s="69" t="str">
        <f>IF(C4168&lt;&gt;"",DailyLog!$S$3,"")</f>
        <v/>
      </c>
      <c r="N4168" s="56" t="str">
        <f t="shared" si="196"/>
        <v/>
      </c>
      <c r="O4168" s="53" t="str">
        <f>IF($B4168&lt;&gt;"",IF(ISNUMBER(_xlfn.XMATCH($B4168,Language!$A$6:$E$6)),0,IF(ISNUMBER(_xlfn.XMATCH($B4168,Language!$A$29:$E$29)),'Lista de Prestatarios'!$B$3,VLOOKUP(B4168,'Lista de Prestatarios'!$A$2:$B$500,2,FALSE))),"")</f>
        <v/>
      </c>
      <c r="P4168" s="58" t="str">
        <f>IF(B4168&lt;&gt;"",IF(OR(D4168&gt;0,G4168&gt;0),COUNTIF($B$2:B4168,B4168),COUNTIFS($B$2:B4168,B4168,$E$2:E4168,"&gt;0")),"")</f>
        <v/>
      </c>
    </row>
    <row r="4169" spans="1:16" x14ac:dyDescent="0.35">
      <c r="A4169" s="51" t="str">
        <f t="shared" si="195"/>
        <v/>
      </c>
      <c r="B4169" s="99"/>
      <c r="C4169" s="4"/>
      <c r="D4169" s="14"/>
      <c r="E4169" s="14"/>
      <c r="F4169" s="14"/>
      <c r="G4169" s="82"/>
      <c r="H4169" s="107" t="str">
        <f>IF(B4169&lt;&gt;"",IF(OR(O4169=0,O4169=999),"",SUMIFS($E$2:E4169,$A$2:A4169,A4169)-SUMIFS($F$2:F4169,$A$2:A4169,A4169)),"")</f>
        <v/>
      </c>
      <c r="I4169" s="109" t="str">
        <f t="shared" si="197"/>
        <v/>
      </c>
      <c r="J4169" s="113"/>
      <c r="K4169" s="90"/>
      <c r="L4169" s="73"/>
      <c r="M4169" s="69" t="str">
        <f>IF(C4169&lt;&gt;"",DailyLog!$S$3,"")</f>
        <v/>
      </c>
      <c r="N4169" s="56" t="str">
        <f t="shared" si="196"/>
        <v/>
      </c>
      <c r="O4169" s="53" t="str">
        <f>IF($B4169&lt;&gt;"",IF(ISNUMBER(_xlfn.XMATCH($B4169,Language!$A$6:$E$6)),0,IF(ISNUMBER(_xlfn.XMATCH($B4169,Language!$A$29:$E$29)),'Lista de Prestatarios'!$B$3,VLOOKUP(B4169,'Lista de Prestatarios'!$A$2:$B$500,2,FALSE))),"")</f>
        <v/>
      </c>
      <c r="P4169" s="58" t="str">
        <f>IF(B4169&lt;&gt;"",IF(OR(D4169&gt;0,G4169&gt;0),COUNTIF($B$2:B4169,B4169),COUNTIFS($B$2:B4169,B4169,$E$2:E4169,"&gt;0")),"")</f>
        <v/>
      </c>
    </row>
    <row r="4170" spans="1:16" x14ac:dyDescent="0.35">
      <c r="A4170" s="51" t="str">
        <f t="shared" si="195"/>
        <v/>
      </c>
      <c r="B4170" s="99"/>
      <c r="C4170" s="4"/>
      <c r="D4170" s="14"/>
      <c r="E4170" s="14"/>
      <c r="F4170" s="14"/>
      <c r="G4170" s="82"/>
      <c r="H4170" s="107" t="str">
        <f>IF(B4170&lt;&gt;"",IF(OR(O4170=0,O4170=999),"",SUMIFS($E$2:E4170,$A$2:A4170,A4170)-SUMIFS($F$2:F4170,$A$2:A4170,A4170)),"")</f>
        <v/>
      </c>
      <c r="I4170" s="109" t="str">
        <f t="shared" si="197"/>
        <v/>
      </c>
      <c r="J4170" s="113"/>
      <c r="K4170" s="90"/>
      <c r="L4170" s="73"/>
      <c r="M4170" s="69" t="str">
        <f>IF(C4170&lt;&gt;"",DailyLog!$S$3,"")</f>
        <v/>
      </c>
      <c r="N4170" s="56" t="str">
        <f t="shared" si="196"/>
        <v/>
      </c>
      <c r="O4170" s="53" t="str">
        <f>IF($B4170&lt;&gt;"",IF(ISNUMBER(_xlfn.XMATCH($B4170,Language!$A$6:$E$6)),0,IF(ISNUMBER(_xlfn.XMATCH($B4170,Language!$A$29:$E$29)),'Lista de Prestatarios'!$B$3,VLOOKUP(B4170,'Lista de Prestatarios'!$A$2:$B$500,2,FALSE))),"")</f>
        <v/>
      </c>
      <c r="P4170" s="58" t="str">
        <f>IF(B4170&lt;&gt;"",IF(OR(D4170&gt;0,G4170&gt;0),COUNTIF($B$2:B4170,B4170),COUNTIFS($B$2:B4170,B4170,$E$2:E4170,"&gt;0")),"")</f>
        <v/>
      </c>
    </row>
    <row r="4171" spans="1:16" x14ac:dyDescent="0.35">
      <c r="A4171" s="51" t="str">
        <f t="shared" si="195"/>
        <v/>
      </c>
      <c r="B4171" s="99"/>
      <c r="C4171" s="4"/>
      <c r="D4171" s="14"/>
      <c r="E4171" s="14"/>
      <c r="F4171" s="14"/>
      <c r="G4171" s="82"/>
      <c r="H4171" s="107" t="str">
        <f>IF(B4171&lt;&gt;"",IF(OR(O4171=0,O4171=999),"",SUMIFS($E$2:E4171,$A$2:A4171,A4171)-SUMIFS($F$2:F4171,$A$2:A4171,A4171)),"")</f>
        <v/>
      </c>
      <c r="I4171" s="109" t="str">
        <f t="shared" si="197"/>
        <v/>
      </c>
      <c r="J4171" s="113"/>
      <c r="K4171" s="90"/>
      <c r="L4171" s="73"/>
      <c r="M4171" s="69" t="str">
        <f>IF(C4171&lt;&gt;"",DailyLog!$S$3,"")</f>
        <v/>
      </c>
      <c r="N4171" s="56" t="str">
        <f t="shared" si="196"/>
        <v/>
      </c>
      <c r="O4171" s="53" t="str">
        <f>IF($B4171&lt;&gt;"",IF(ISNUMBER(_xlfn.XMATCH($B4171,Language!$A$6:$E$6)),0,IF(ISNUMBER(_xlfn.XMATCH($B4171,Language!$A$29:$E$29)),'Lista de Prestatarios'!$B$3,VLOOKUP(B4171,'Lista de Prestatarios'!$A$2:$B$500,2,FALSE))),"")</f>
        <v/>
      </c>
      <c r="P4171" s="58" t="str">
        <f>IF(B4171&lt;&gt;"",IF(OR(D4171&gt;0,G4171&gt;0),COUNTIF($B$2:B4171,B4171),COUNTIFS($B$2:B4171,B4171,$E$2:E4171,"&gt;0")),"")</f>
        <v/>
      </c>
    </row>
    <row r="4172" spans="1:16" x14ac:dyDescent="0.35">
      <c r="A4172" s="51" t="str">
        <f t="shared" si="195"/>
        <v/>
      </c>
      <c r="B4172" s="99"/>
      <c r="C4172" s="4"/>
      <c r="D4172" s="14"/>
      <c r="E4172" s="14"/>
      <c r="F4172" s="14"/>
      <c r="G4172" s="82"/>
      <c r="H4172" s="107" t="str">
        <f>IF(B4172&lt;&gt;"",IF(OR(O4172=0,O4172=999),"",SUMIFS($E$2:E4172,$A$2:A4172,A4172)-SUMIFS($F$2:F4172,$A$2:A4172,A4172)),"")</f>
        <v/>
      </c>
      <c r="I4172" s="109" t="str">
        <f t="shared" si="197"/>
        <v/>
      </c>
      <c r="J4172" s="113"/>
      <c r="K4172" s="90"/>
      <c r="L4172" s="73"/>
      <c r="M4172" s="69" t="str">
        <f>IF(C4172&lt;&gt;"",DailyLog!$S$3,"")</f>
        <v/>
      </c>
      <c r="N4172" s="56" t="str">
        <f t="shared" si="196"/>
        <v/>
      </c>
      <c r="O4172" s="53" t="str">
        <f>IF($B4172&lt;&gt;"",IF(ISNUMBER(_xlfn.XMATCH($B4172,Language!$A$6:$E$6)),0,IF(ISNUMBER(_xlfn.XMATCH($B4172,Language!$A$29:$E$29)),'Lista de Prestatarios'!$B$3,VLOOKUP(B4172,'Lista de Prestatarios'!$A$2:$B$500,2,FALSE))),"")</f>
        <v/>
      </c>
      <c r="P4172" s="58" t="str">
        <f>IF(B4172&lt;&gt;"",IF(OR(D4172&gt;0,G4172&gt;0),COUNTIF($B$2:B4172,B4172),COUNTIFS($B$2:B4172,B4172,$E$2:E4172,"&gt;0")),"")</f>
        <v/>
      </c>
    </row>
    <row r="4173" spans="1:16" x14ac:dyDescent="0.35">
      <c r="A4173" s="51" t="str">
        <f t="shared" si="195"/>
        <v/>
      </c>
      <c r="B4173" s="99"/>
      <c r="C4173" s="4"/>
      <c r="D4173" s="14"/>
      <c r="E4173" s="14"/>
      <c r="F4173" s="14"/>
      <c r="G4173" s="82"/>
      <c r="H4173" s="107" t="str">
        <f>IF(B4173&lt;&gt;"",IF(OR(O4173=0,O4173=999),"",SUMIFS($E$2:E4173,$A$2:A4173,A4173)-SUMIFS($F$2:F4173,$A$2:A4173,A4173)),"")</f>
        <v/>
      </c>
      <c r="I4173" s="109" t="str">
        <f t="shared" si="197"/>
        <v/>
      </c>
      <c r="J4173" s="113"/>
      <c r="K4173" s="90"/>
      <c r="L4173" s="73"/>
      <c r="M4173" s="69" t="str">
        <f>IF(C4173&lt;&gt;"",DailyLog!$S$3,"")</f>
        <v/>
      </c>
      <c r="N4173" s="56" t="str">
        <f t="shared" si="196"/>
        <v/>
      </c>
      <c r="O4173" s="53" t="str">
        <f>IF($B4173&lt;&gt;"",IF(ISNUMBER(_xlfn.XMATCH($B4173,Language!$A$6:$E$6)),0,IF(ISNUMBER(_xlfn.XMATCH($B4173,Language!$A$29:$E$29)),'Lista de Prestatarios'!$B$3,VLOOKUP(B4173,'Lista de Prestatarios'!$A$2:$B$500,2,FALSE))),"")</f>
        <v/>
      </c>
      <c r="P4173" s="58" t="str">
        <f>IF(B4173&lt;&gt;"",IF(OR(D4173&gt;0,G4173&gt;0),COUNTIF($B$2:B4173,B4173),COUNTIFS($B$2:B4173,B4173,$E$2:E4173,"&gt;0")),"")</f>
        <v/>
      </c>
    </row>
    <row r="4174" spans="1:16" x14ac:dyDescent="0.35">
      <c r="A4174" s="51" t="str">
        <f t="shared" si="195"/>
        <v/>
      </c>
      <c r="B4174" s="99"/>
      <c r="C4174" s="4"/>
      <c r="D4174" s="14"/>
      <c r="E4174" s="14"/>
      <c r="F4174" s="14"/>
      <c r="G4174" s="82"/>
      <c r="H4174" s="107" t="str">
        <f>IF(B4174&lt;&gt;"",IF(OR(O4174=0,O4174=999),"",SUMIFS($E$2:E4174,$A$2:A4174,A4174)-SUMIFS($F$2:F4174,$A$2:A4174,A4174)),"")</f>
        <v/>
      </c>
      <c r="I4174" s="109" t="str">
        <f t="shared" si="197"/>
        <v/>
      </c>
      <c r="J4174" s="113"/>
      <c r="K4174" s="90"/>
      <c r="L4174" s="73"/>
      <c r="M4174" s="69" t="str">
        <f>IF(C4174&lt;&gt;"",DailyLog!$S$3,"")</f>
        <v/>
      </c>
      <c r="N4174" s="56" t="str">
        <f t="shared" si="196"/>
        <v/>
      </c>
      <c r="O4174" s="53" t="str">
        <f>IF($B4174&lt;&gt;"",IF(ISNUMBER(_xlfn.XMATCH($B4174,Language!$A$6:$E$6)),0,IF(ISNUMBER(_xlfn.XMATCH($B4174,Language!$A$29:$E$29)),'Lista de Prestatarios'!$B$3,VLOOKUP(B4174,'Lista de Prestatarios'!$A$2:$B$500,2,FALSE))),"")</f>
        <v/>
      </c>
      <c r="P4174" s="58" t="str">
        <f>IF(B4174&lt;&gt;"",IF(OR(D4174&gt;0,G4174&gt;0),COUNTIF($B$2:B4174,B4174),COUNTIFS($B$2:B4174,B4174,$E$2:E4174,"&gt;0")),"")</f>
        <v/>
      </c>
    </row>
    <row r="4175" spans="1:16" x14ac:dyDescent="0.35">
      <c r="A4175" s="51" t="str">
        <f t="shared" si="195"/>
        <v/>
      </c>
      <c r="B4175" s="99"/>
      <c r="C4175" s="4"/>
      <c r="D4175" s="14"/>
      <c r="E4175" s="14"/>
      <c r="F4175" s="14"/>
      <c r="G4175" s="82"/>
      <c r="H4175" s="107" t="str">
        <f>IF(B4175&lt;&gt;"",IF(OR(O4175=0,O4175=999),"",SUMIFS($E$2:E4175,$A$2:A4175,A4175)-SUMIFS($F$2:F4175,$A$2:A4175,A4175)),"")</f>
        <v/>
      </c>
      <c r="I4175" s="109" t="str">
        <f t="shared" si="197"/>
        <v/>
      </c>
      <c r="J4175" s="113"/>
      <c r="K4175" s="90"/>
      <c r="L4175" s="73"/>
      <c r="M4175" s="69" t="str">
        <f>IF(C4175&lt;&gt;"",DailyLog!$S$3,"")</f>
        <v/>
      </c>
      <c r="N4175" s="56" t="str">
        <f t="shared" si="196"/>
        <v/>
      </c>
      <c r="O4175" s="53" t="str">
        <f>IF($B4175&lt;&gt;"",IF(ISNUMBER(_xlfn.XMATCH($B4175,Language!$A$6:$E$6)),0,IF(ISNUMBER(_xlfn.XMATCH($B4175,Language!$A$29:$E$29)),'Lista de Prestatarios'!$B$3,VLOOKUP(B4175,'Lista de Prestatarios'!$A$2:$B$500,2,FALSE))),"")</f>
        <v/>
      </c>
      <c r="P4175" s="58" t="str">
        <f>IF(B4175&lt;&gt;"",IF(OR(D4175&gt;0,G4175&gt;0),COUNTIF($B$2:B4175,B4175),COUNTIFS($B$2:B4175,B4175,$E$2:E4175,"&gt;0")),"")</f>
        <v/>
      </c>
    </row>
    <row r="4176" spans="1:16" x14ac:dyDescent="0.35">
      <c r="A4176" s="51" t="str">
        <f t="shared" si="195"/>
        <v/>
      </c>
      <c r="B4176" s="99"/>
      <c r="C4176" s="4"/>
      <c r="D4176" s="14"/>
      <c r="E4176" s="14"/>
      <c r="F4176" s="14"/>
      <c r="G4176" s="82"/>
      <c r="H4176" s="107" t="str">
        <f>IF(B4176&lt;&gt;"",IF(OR(O4176=0,O4176=999),"",SUMIFS($E$2:E4176,$A$2:A4176,A4176)-SUMIFS($F$2:F4176,$A$2:A4176,A4176)),"")</f>
        <v/>
      </c>
      <c r="I4176" s="109" t="str">
        <f t="shared" si="197"/>
        <v/>
      </c>
      <c r="J4176" s="113"/>
      <c r="K4176" s="90"/>
      <c r="L4176" s="73"/>
      <c r="M4176" s="69" t="str">
        <f>IF(C4176&lt;&gt;"",DailyLog!$S$3,"")</f>
        <v/>
      </c>
      <c r="N4176" s="56" t="str">
        <f t="shared" si="196"/>
        <v/>
      </c>
      <c r="O4176" s="53" t="str">
        <f>IF($B4176&lt;&gt;"",IF(ISNUMBER(_xlfn.XMATCH($B4176,Language!$A$6:$E$6)),0,IF(ISNUMBER(_xlfn.XMATCH($B4176,Language!$A$29:$E$29)),'Lista de Prestatarios'!$B$3,VLOOKUP(B4176,'Lista de Prestatarios'!$A$2:$B$500,2,FALSE))),"")</f>
        <v/>
      </c>
      <c r="P4176" s="58" t="str">
        <f>IF(B4176&lt;&gt;"",IF(OR(D4176&gt;0,G4176&gt;0),COUNTIF($B$2:B4176,B4176),COUNTIFS($B$2:B4176,B4176,$E$2:E4176,"&gt;0")),"")</f>
        <v/>
      </c>
    </row>
    <row r="4177" spans="1:16" x14ac:dyDescent="0.35">
      <c r="A4177" s="51" t="str">
        <f t="shared" si="195"/>
        <v/>
      </c>
      <c r="B4177" s="99"/>
      <c r="C4177" s="4"/>
      <c r="D4177" s="14"/>
      <c r="E4177" s="14"/>
      <c r="F4177" s="14"/>
      <c r="G4177" s="82"/>
      <c r="H4177" s="107" t="str">
        <f>IF(B4177&lt;&gt;"",IF(OR(O4177=0,O4177=999),"",SUMIFS($E$2:E4177,$A$2:A4177,A4177)-SUMIFS($F$2:F4177,$A$2:A4177,A4177)),"")</f>
        <v/>
      </c>
      <c r="I4177" s="109" t="str">
        <f t="shared" si="197"/>
        <v/>
      </c>
      <c r="J4177" s="113"/>
      <c r="K4177" s="90"/>
      <c r="L4177" s="73"/>
      <c r="M4177" s="69" t="str">
        <f>IF(C4177&lt;&gt;"",DailyLog!$S$3,"")</f>
        <v/>
      </c>
      <c r="N4177" s="56" t="str">
        <f t="shared" si="196"/>
        <v/>
      </c>
      <c r="O4177" s="53" t="str">
        <f>IF($B4177&lt;&gt;"",IF(ISNUMBER(_xlfn.XMATCH($B4177,Language!$A$6:$E$6)),0,IF(ISNUMBER(_xlfn.XMATCH($B4177,Language!$A$29:$E$29)),'Lista de Prestatarios'!$B$3,VLOOKUP(B4177,'Lista de Prestatarios'!$A$2:$B$500,2,FALSE))),"")</f>
        <v/>
      </c>
      <c r="P4177" s="58" t="str">
        <f>IF(B4177&lt;&gt;"",IF(OR(D4177&gt;0,G4177&gt;0),COUNTIF($B$2:B4177,B4177),COUNTIFS($B$2:B4177,B4177,$E$2:E4177,"&gt;0")),"")</f>
        <v/>
      </c>
    </row>
    <row r="4178" spans="1:16" x14ac:dyDescent="0.35">
      <c r="A4178" s="51" t="str">
        <f t="shared" si="195"/>
        <v/>
      </c>
      <c r="B4178" s="99"/>
      <c r="C4178" s="4"/>
      <c r="D4178" s="14"/>
      <c r="E4178" s="14"/>
      <c r="F4178" s="14"/>
      <c r="G4178" s="82"/>
      <c r="H4178" s="107" t="str">
        <f>IF(B4178&lt;&gt;"",IF(OR(O4178=0,O4178=999),"",SUMIFS($E$2:E4178,$A$2:A4178,A4178)-SUMIFS($F$2:F4178,$A$2:A4178,A4178)),"")</f>
        <v/>
      </c>
      <c r="I4178" s="109" t="str">
        <f t="shared" si="197"/>
        <v/>
      </c>
      <c r="J4178" s="113"/>
      <c r="K4178" s="90"/>
      <c r="L4178" s="73"/>
      <c r="M4178" s="69" t="str">
        <f>IF(C4178&lt;&gt;"",DailyLog!$S$3,"")</f>
        <v/>
      </c>
      <c r="N4178" s="56" t="str">
        <f t="shared" si="196"/>
        <v/>
      </c>
      <c r="O4178" s="53" t="str">
        <f>IF($B4178&lt;&gt;"",IF(ISNUMBER(_xlfn.XMATCH($B4178,Language!$A$6:$E$6)),0,IF(ISNUMBER(_xlfn.XMATCH($B4178,Language!$A$29:$E$29)),'Lista de Prestatarios'!$B$3,VLOOKUP(B4178,'Lista de Prestatarios'!$A$2:$B$500,2,FALSE))),"")</f>
        <v/>
      </c>
      <c r="P4178" s="58" t="str">
        <f>IF(B4178&lt;&gt;"",IF(OR(D4178&gt;0,G4178&gt;0),COUNTIF($B$2:B4178,B4178),COUNTIFS($B$2:B4178,B4178,$E$2:E4178,"&gt;0")),"")</f>
        <v/>
      </c>
    </row>
    <row r="4179" spans="1:16" x14ac:dyDescent="0.35">
      <c r="A4179" s="51" t="str">
        <f t="shared" si="195"/>
        <v/>
      </c>
      <c r="B4179" s="99"/>
      <c r="C4179" s="4"/>
      <c r="D4179" s="14"/>
      <c r="E4179" s="14"/>
      <c r="F4179" s="14"/>
      <c r="G4179" s="82"/>
      <c r="H4179" s="107" t="str">
        <f>IF(B4179&lt;&gt;"",IF(OR(O4179=0,O4179=999),"",SUMIFS($E$2:E4179,$A$2:A4179,A4179)-SUMIFS($F$2:F4179,$A$2:A4179,A4179)),"")</f>
        <v/>
      </c>
      <c r="I4179" s="109" t="str">
        <f t="shared" si="197"/>
        <v/>
      </c>
      <c r="J4179" s="113"/>
      <c r="K4179" s="90"/>
      <c r="L4179" s="73"/>
      <c r="M4179" s="69" t="str">
        <f>IF(C4179&lt;&gt;"",DailyLog!$S$3,"")</f>
        <v/>
      </c>
      <c r="N4179" s="56" t="str">
        <f t="shared" si="196"/>
        <v/>
      </c>
      <c r="O4179" s="53" t="str">
        <f>IF($B4179&lt;&gt;"",IF(ISNUMBER(_xlfn.XMATCH($B4179,Language!$A$6:$E$6)),0,IF(ISNUMBER(_xlfn.XMATCH($B4179,Language!$A$29:$E$29)),'Lista de Prestatarios'!$B$3,VLOOKUP(B4179,'Lista de Prestatarios'!$A$2:$B$500,2,FALSE))),"")</f>
        <v/>
      </c>
      <c r="P4179" s="58" t="str">
        <f>IF(B4179&lt;&gt;"",IF(OR(D4179&gt;0,G4179&gt;0),COUNTIF($B$2:B4179,B4179),COUNTIFS($B$2:B4179,B4179,$E$2:E4179,"&gt;0")),"")</f>
        <v/>
      </c>
    </row>
    <row r="4180" spans="1:16" x14ac:dyDescent="0.35">
      <c r="A4180" s="51" t="str">
        <f t="shared" si="195"/>
        <v/>
      </c>
      <c r="B4180" s="99"/>
      <c r="C4180" s="4"/>
      <c r="D4180" s="14"/>
      <c r="E4180" s="14"/>
      <c r="F4180" s="14"/>
      <c r="G4180" s="82"/>
      <c r="H4180" s="107" t="str">
        <f>IF(B4180&lt;&gt;"",IF(OR(O4180=0,O4180=999),"",SUMIFS($E$2:E4180,$A$2:A4180,A4180)-SUMIFS($F$2:F4180,$A$2:A4180,A4180)),"")</f>
        <v/>
      </c>
      <c r="I4180" s="109" t="str">
        <f t="shared" si="197"/>
        <v/>
      </c>
      <c r="J4180" s="113"/>
      <c r="K4180" s="90"/>
      <c r="L4180" s="73"/>
      <c r="M4180" s="69" t="str">
        <f>IF(C4180&lt;&gt;"",DailyLog!$S$3,"")</f>
        <v/>
      </c>
      <c r="N4180" s="56" t="str">
        <f t="shared" si="196"/>
        <v/>
      </c>
      <c r="O4180" s="53" t="str">
        <f>IF($B4180&lt;&gt;"",IF(ISNUMBER(_xlfn.XMATCH($B4180,Language!$A$6:$E$6)),0,IF(ISNUMBER(_xlfn.XMATCH($B4180,Language!$A$29:$E$29)),'Lista de Prestatarios'!$B$3,VLOOKUP(B4180,'Lista de Prestatarios'!$A$2:$B$500,2,FALSE))),"")</f>
        <v/>
      </c>
      <c r="P4180" s="58" t="str">
        <f>IF(B4180&lt;&gt;"",IF(OR(D4180&gt;0,G4180&gt;0),COUNTIF($B$2:B4180,B4180),COUNTIFS($B$2:B4180,B4180,$E$2:E4180,"&gt;0")),"")</f>
        <v/>
      </c>
    </row>
    <row r="4181" spans="1:16" x14ac:dyDescent="0.35">
      <c r="A4181" s="51" t="str">
        <f t="shared" si="195"/>
        <v/>
      </c>
      <c r="B4181" s="99"/>
      <c r="C4181" s="4"/>
      <c r="D4181" s="14"/>
      <c r="E4181" s="14"/>
      <c r="F4181" s="14"/>
      <c r="G4181" s="82"/>
      <c r="H4181" s="107" t="str">
        <f>IF(B4181&lt;&gt;"",IF(OR(O4181=0,O4181=999),"",SUMIFS($E$2:E4181,$A$2:A4181,A4181)-SUMIFS($F$2:F4181,$A$2:A4181,A4181)),"")</f>
        <v/>
      </c>
      <c r="I4181" s="109" t="str">
        <f t="shared" si="197"/>
        <v/>
      </c>
      <c r="J4181" s="113"/>
      <c r="K4181" s="90"/>
      <c r="L4181" s="73"/>
      <c r="M4181" s="69" t="str">
        <f>IF(C4181&lt;&gt;"",DailyLog!$S$3,"")</f>
        <v/>
      </c>
      <c r="N4181" s="56" t="str">
        <f t="shared" si="196"/>
        <v/>
      </c>
      <c r="O4181" s="53" t="str">
        <f>IF($B4181&lt;&gt;"",IF(ISNUMBER(_xlfn.XMATCH($B4181,Language!$A$6:$E$6)),0,IF(ISNUMBER(_xlfn.XMATCH($B4181,Language!$A$29:$E$29)),'Lista de Prestatarios'!$B$3,VLOOKUP(B4181,'Lista de Prestatarios'!$A$2:$B$500,2,FALSE))),"")</f>
        <v/>
      </c>
      <c r="P4181" s="58" t="str">
        <f>IF(B4181&lt;&gt;"",IF(OR(D4181&gt;0,G4181&gt;0),COUNTIF($B$2:B4181,B4181),COUNTIFS($B$2:B4181,B4181,$E$2:E4181,"&gt;0")),"")</f>
        <v/>
      </c>
    </row>
    <row r="4182" spans="1:16" x14ac:dyDescent="0.35">
      <c r="A4182" s="51" t="str">
        <f t="shared" si="195"/>
        <v/>
      </c>
      <c r="B4182" s="99"/>
      <c r="C4182" s="4"/>
      <c r="D4182" s="14"/>
      <c r="E4182" s="14"/>
      <c r="F4182" s="14"/>
      <c r="G4182" s="82"/>
      <c r="H4182" s="107" t="str">
        <f>IF(B4182&lt;&gt;"",IF(OR(O4182=0,O4182=999),"",SUMIFS($E$2:E4182,$A$2:A4182,A4182)-SUMIFS($F$2:F4182,$A$2:A4182,A4182)),"")</f>
        <v/>
      </c>
      <c r="I4182" s="109" t="str">
        <f t="shared" si="197"/>
        <v/>
      </c>
      <c r="J4182" s="113"/>
      <c r="K4182" s="90"/>
      <c r="L4182" s="73"/>
      <c r="M4182" s="69" t="str">
        <f>IF(C4182&lt;&gt;"",DailyLog!$S$3,"")</f>
        <v/>
      </c>
      <c r="N4182" s="56" t="str">
        <f t="shared" si="196"/>
        <v/>
      </c>
      <c r="O4182" s="53" t="str">
        <f>IF($B4182&lt;&gt;"",IF(ISNUMBER(_xlfn.XMATCH($B4182,Language!$A$6:$E$6)),0,IF(ISNUMBER(_xlfn.XMATCH($B4182,Language!$A$29:$E$29)),'Lista de Prestatarios'!$B$3,VLOOKUP(B4182,'Lista de Prestatarios'!$A$2:$B$500,2,FALSE))),"")</f>
        <v/>
      </c>
      <c r="P4182" s="58" t="str">
        <f>IF(B4182&lt;&gt;"",IF(OR(D4182&gt;0,G4182&gt;0),COUNTIF($B$2:B4182,B4182),COUNTIFS($B$2:B4182,B4182,$E$2:E4182,"&gt;0")),"")</f>
        <v/>
      </c>
    </row>
    <row r="4183" spans="1:16" x14ac:dyDescent="0.35">
      <c r="A4183" s="51" t="str">
        <f t="shared" si="195"/>
        <v/>
      </c>
      <c r="B4183" s="99"/>
      <c r="C4183" s="4"/>
      <c r="D4183" s="14"/>
      <c r="E4183" s="14"/>
      <c r="F4183" s="14"/>
      <c r="G4183" s="82"/>
      <c r="H4183" s="107" t="str">
        <f>IF(B4183&lt;&gt;"",IF(OR(O4183=0,O4183=999),"",SUMIFS($E$2:E4183,$A$2:A4183,A4183)-SUMIFS($F$2:F4183,$A$2:A4183,A4183)),"")</f>
        <v/>
      </c>
      <c r="I4183" s="109" t="str">
        <f t="shared" si="197"/>
        <v/>
      </c>
      <c r="J4183" s="113"/>
      <c r="K4183" s="90"/>
      <c r="L4183" s="73"/>
      <c r="M4183" s="69" t="str">
        <f>IF(C4183&lt;&gt;"",DailyLog!$S$3,"")</f>
        <v/>
      </c>
      <c r="N4183" s="56" t="str">
        <f t="shared" si="196"/>
        <v/>
      </c>
      <c r="O4183" s="53" t="str">
        <f>IF($B4183&lt;&gt;"",IF(ISNUMBER(_xlfn.XMATCH($B4183,Language!$A$6:$E$6)),0,IF(ISNUMBER(_xlfn.XMATCH($B4183,Language!$A$29:$E$29)),'Lista de Prestatarios'!$B$3,VLOOKUP(B4183,'Lista de Prestatarios'!$A$2:$B$500,2,FALSE))),"")</f>
        <v/>
      </c>
      <c r="P4183" s="58" t="str">
        <f>IF(B4183&lt;&gt;"",IF(OR(D4183&gt;0,G4183&gt;0),COUNTIF($B$2:B4183,B4183),COUNTIFS($B$2:B4183,B4183,$E$2:E4183,"&gt;0")),"")</f>
        <v/>
      </c>
    </row>
    <row r="4184" spans="1:16" x14ac:dyDescent="0.35">
      <c r="A4184" s="51" t="str">
        <f t="shared" si="195"/>
        <v/>
      </c>
      <c r="B4184" s="99"/>
      <c r="C4184" s="4"/>
      <c r="D4184" s="14"/>
      <c r="E4184" s="14"/>
      <c r="F4184" s="14"/>
      <c r="G4184" s="82"/>
      <c r="H4184" s="107" t="str">
        <f>IF(B4184&lt;&gt;"",IF(OR(O4184=0,O4184=999),"",SUMIFS($E$2:E4184,$A$2:A4184,A4184)-SUMIFS($F$2:F4184,$A$2:A4184,A4184)),"")</f>
        <v/>
      </c>
      <c r="I4184" s="109" t="str">
        <f t="shared" si="197"/>
        <v/>
      </c>
      <c r="J4184" s="113"/>
      <c r="K4184" s="90"/>
      <c r="L4184" s="73"/>
      <c r="M4184" s="69" t="str">
        <f>IF(C4184&lt;&gt;"",DailyLog!$S$3,"")</f>
        <v/>
      </c>
      <c r="N4184" s="56" t="str">
        <f t="shared" si="196"/>
        <v/>
      </c>
      <c r="O4184" s="53" t="str">
        <f>IF($B4184&lt;&gt;"",IF(ISNUMBER(_xlfn.XMATCH($B4184,Language!$A$6:$E$6)),0,IF(ISNUMBER(_xlfn.XMATCH($B4184,Language!$A$29:$E$29)),'Lista de Prestatarios'!$B$3,VLOOKUP(B4184,'Lista de Prestatarios'!$A$2:$B$500,2,FALSE))),"")</f>
        <v/>
      </c>
      <c r="P4184" s="58" t="str">
        <f>IF(B4184&lt;&gt;"",IF(OR(D4184&gt;0,G4184&gt;0),COUNTIF($B$2:B4184,B4184),COUNTIFS($B$2:B4184,B4184,$E$2:E4184,"&gt;0")),"")</f>
        <v/>
      </c>
    </row>
    <row r="4185" spans="1:16" x14ac:dyDescent="0.35">
      <c r="A4185" s="51" t="str">
        <f t="shared" si="195"/>
        <v/>
      </c>
      <c r="B4185" s="99"/>
      <c r="C4185" s="4"/>
      <c r="D4185" s="14"/>
      <c r="E4185" s="14"/>
      <c r="F4185" s="14"/>
      <c r="G4185" s="82"/>
      <c r="H4185" s="107" t="str">
        <f>IF(B4185&lt;&gt;"",IF(OR(O4185=0,O4185=999),"",SUMIFS($E$2:E4185,$A$2:A4185,A4185)-SUMIFS($F$2:F4185,$A$2:A4185,A4185)),"")</f>
        <v/>
      </c>
      <c r="I4185" s="109" t="str">
        <f t="shared" si="197"/>
        <v/>
      </c>
      <c r="J4185" s="113"/>
      <c r="K4185" s="90"/>
      <c r="L4185" s="73"/>
      <c r="M4185" s="69" t="str">
        <f>IF(C4185&lt;&gt;"",DailyLog!$S$3,"")</f>
        <v/>
      </c>
      <c r="N4185" s="56" t="str">
        <f t="shared" si="196"/>
        <v/>
      </c>
      <c r="O4185" s="53" t="str">
        <f>IF($B4185&lt;&gt;"",IF(ISNUMBER(_xlfn.XMATCH($B4185,Language!$A$6:$E$6)),0,IF(ISNUMBER(_xlfn.XMATCH($B4185,Language!$A$29:$E$29)),'Lista de Prestatarios'!$B$3,VLOOKUP(B4185,'Lista de Prestatarios'!$A$2:$B$500,2,FALSE))),"")</f>
        <v/>
      </c>
      <c r="P4185" s="58" t="str">
        <f>IF(B4185&lt;&gt;"",IF(OR(D4185&gt;0,G4185&gt;0),COUNTIF($B$2:B4185,B4185),COUNTIFS($B$2:B4185,B4185,$E$2:E4185,"&gt;0")),"")</f>
        <v/>
      </c>
    </row>
    <row r="4186" spans="1:16" x14ac:dyDescent="0.35">
      <c r="A4186" s="51" t="str">
        <f t="shared" si="195"/>
        <v/>
      </c>
      <c r="B4186" s="99"/>
      <c r="C4186" s="4"/>
      <c r="D4186" s="14"/>
      <c r="E4186" s="14"/>
      <c r="F4186" s="14"/>
      <c r="G4186" s="82"/>
      <c r="H4186" s="107" t="str">
        <f>IF(B4186&lt;&gt;"",IF(OR(O4186=0,O4186=999),"",SUMIFS($E$2:E4186,$A$2:A4186,A4186)-SUMIFS($F$2:F4186,$A$2:A4186,A4186)),"")</f>
        <v/>
      </c>
      <c r="I4186" s="109" t="str">
        <f t="shared" si="197"/>
        <v/>
      </c>
      <c r="J4186" s="113"/>
      <c r="K4186" s="90"/>
      <c r="L4186" s="73"/>
      <c r="M4186" s="69" t="str">
        <f>IF(C4186&lt;&gt;"",DailyLog!$S$3,"")</f>
        <v/>
      </c>
      <c r="N4186" s="56" t="str">
        <f t="shared" si="196"/>
        <v/>
      </c>
      <c r="O4186" s="53" t="str">
        <f>IF($B4186&lt;&gt;"",IF(ISNUMBER(_xlfn.XMATCH($B4186,Language!$A$6:$E$6)),0,IF(ISNUMBER(_xlfn.XMATCH($B4186,Language!$A$29:$E$29)),'Lista de Prestatarios'!$B$3,VLOOKUP(B4186,'Lista de Prestatarios'!$A$2:$B$500,2,FALSE))),"")</f>
        <v/>
      </c>
      <c r="P4186" s="58" t="str">
        <f>IF(B4186&lt;&gt;"",IF(OR(D4186&gt;0,G4186&gt;0),COUNTIF($B$2:B4186,B4186),COUNTIFS($B$2:B4186,B4186,$E$2:E4186,"&gt;0")),"")</f>
        <v/>
      </c>
    </row>
    <row r="4187" spans="1:16" x14ac:dyDescent="0.35">
      <c r="A4187" s="51" t="str">
        <f t="shared" si="195"/>
        <v/>
      </c>
      <c r="B4187" s="99"/>
      <c r="C4187" s="4"/>
      <c r="D4187" s="14"/>
      <c r="E4187" s="14"/>
      <c r="F4187" s="14"/>
      <c r="G4187" s="82"/>
      <c r="H4187" s="107" t="str">
        <f>IF(B4187&lt;&gt;"",IF(OR(O4187=0,O4187=999),"",SUMIFS($E$2:E4187,$A$2:A4187,A4187)-SUMIFS($F$2:F4187,$A$2:A4187,A4187)),"")</f>
        <v/>
      </c>
      <c r="I4187" s="109" t="str">
        <f t="shared" si="197"/>
        <v/>
      </c>
      <c r="J4187" s="113"/>
      <c r="K4187" s="90"/>
      <c r="L4187" s="73"/>
      <c r="M4187" s="69" t="str">
        <f>IF(C4187&lt;&gt;"",DailyLog!$S$3,"")</f>
        <v/>
      </c>
      <c r="N4187" s="56" t="str">
        <f t="shared" si="196"/>
        <v/>
      </c>
      <c r="O4187" s="53" t="str">
        <f>IF($B4187&lt;&gt;"",IF(ISNUMBER(_xlfn.XMATCH($B4187,Language!$A$6:$E$6)),0,IF(ISNUMBER(_xlfn.XMATCH($B4187,Language!$A$29:$E$29)),'Lista de Prestatarios'!$B$3,VLOOKUP(B4187,'Lista de Prestatarios'!$A$2:$B$500,2,FALSE))),"")</f>
        <v/>
      </c>
      <c r="P4187" s="58" t="str">
        <f>IF(B4187&lt;&gt;"",IF(OR(D4187&gt;0,G4187&gt;0),COUNTIF($B$2:B4187,B4187),COUNTIFS($B$2:B4187,B4187,$E$2:E4187,"&gt;0")),"")</f>
        <v/>
      </c>
    </row>
    <row r="4188" spans="1:16" x14ac:dyDescent="0.35">
      <c r="A4188" s="51" t="str">
        <f t="shared" si="195"/>
        <v/>
      </c>
      <c r="B4188" s="99"/>
      <c r="C4188" s="4"/>
      <c r="D4188" s="14"/>
      <c r="E4188" s="14"/>
      <c r="F4188" s="14"/>
      <c r="G4188" s="82"/>
      <c r="H4188" s="107" t="str">
        <f>IF(B4188&lt;&gt;"",IF(OR(O4188=0,O4188=999),"",SUMIFS($E$2:E4188,$A$2:A4188,A4188)-SUMIFS($F$2:F4188,$A$2:A4188,A4188)),"")</f>
        <v/>
      </c>
      <c r="I4188" s="109" t="str">
        <f t="shared" si="197"/>
        <v/>
      </c>
      <c r="J4188" s="113"/>
      <c r="K4188" s="90"/>
      <c r="L4188" s="73"/>
      <c r="M4188" s="69" t="str">
        <f>IF(C4188&lt;&gt;"",DailyLog!$S$3,"")</f>
        <v/>
      </c>
      <c r="N4188" s="56" t="str">
        <f t="shared" si="196"/>
        <v/>
      </c>
      <c r="O4188" s="53" t="str">
        <f>IF($B4188&lt;&gt;"",IF(ISNUMBER(_xlfn.XMATCH($B4188,Language!$A$6:$E$6)),0,IF(ISNUMBER(_xlfn.XMATCH($B4188,Language!$A$29:$E$29)),'Lista de Prestatarios'!$B$3,VLOOKUP(B4188,'Lista de Prestatarios'!$A$2:$B$500,2,FALSE))),"")</f>
        <v/>
      </c>
      <c r="P4188" s="58" t="str">
        <f>IF(B4188&lt;&gt;"",IF(OR(D4188&gt;0,G4188&gt;0),COUNTIF($B$2:B4188,B4188),COUNTIFS($B$2:B4188,B4188,$E$2:E4188,"&gt;0")),"")</f>
        <v/>
      </c>
    </row>
    <row r="4189" spans="1:16" x14ac:dyDescent="0.35">
      <c r="A4189" s="51" t="str">
        <f t="shared" si="195"/>
        <v/>
      </c>
      <c r="B4189" s="99"/>
      <c r="C4189" s="4"/>
      <c r="D4189" s="14"/>
      <c r="E4189" s="14"/>
      <c r="F4189" s="14"/>
      <c r="G4189" s="82"/>
      <c r="H4189" s="107" t="str">
        <f>IF(B4189&lt;&gt;"",IF(OR(O4189=0,O4189=999),"",SUMIFS($E$2:E4189,$A$2:A4189,A4189)-SUMIFS($F$2:F4189,$A$2:A4189,A4189)),"")</f>
        <v/>
      </c>
      <c r="I4189" s="109" t="str">
        <f t="shared" si="197"/>
        <v/>
      </c>
      <c r="J4189" s="113"/>
      <c r="K4189" s="90"/>
      <c r="L4189" s="73"/>
      <c r="M4189" s="69" t="str">
        <f>IF(C4189&lt;&gt;"",DailyLog!$S$3,"")</f>
        <v/>
      </c>
      <c r="N4189" s="56" t="str">
        <f t="shared" si="196"/>
        <v/>
      </c>
      <c r="O4189" s="53" t="str">
        <f>IF($B4189&lt;&gt;"",IF(ISNUMBER(_xlfn.XMATCH($B4189,Language!$A$6:$E$6)),0,IF(ISNUMBER(_xlfn.XMATCH($B4189,Language!$A$29:$E$29)),'Lista de Prestatarios'!$B$3,VLOOKUP(B4189,'Lista de Prestatarios'!$A$2:$B$500,2,FALSE))),"")</f>
        <v/>
      </c>
      <c r="P4189" s="58" t="str">
        <f>IF(B4189&lt;&gt;"",IF(OR(D4189&gt;0,G4189&gt;0),COUNTIF($B$2:B4189,B4189),COUNTIFS($B$2:B4189,B4189,$E$2:E4189,"&gt;0")),"")</f>
        <v/>
      </c>
    </row>
    <row r="4190" spans="1:16" x14ac:dyDescent="0.35">
      <c r="A4190" s="51" t="str">
        <f t="shared" si="195"/>
        <v/>
      </c>
      <c r="B4190" s="99"/>
      <c r="C4190" s="4"/>
      <c r="D4190" s="14"/>
      <c r="E4190" s="14"/>
      <c r="F4190" s="14"/>
      <c r="G4190" s="82"/>
      <c r="H4190" s="107" t="str">
        <f>IF(B4190&lt;&gt;"",IF(OR(O4190=0,O4190=999),"",SUMIFS($E$2:E4190,$A$2:A4190,A4190)-SUMIFS($F$2:F4190,$A$2:A4190,A4190)),"")</f>
        <v/>
      </c>
      <c r="I4190" s="109" t="str">
        <f t="shared" si="197"/>
        <v/>
      </c>
      <c r="J4190" s="113"/>
      <c r="K4190" s="90"/>
      <c r="L4190" s="73"/>
      <c r="M4190" s="69" t="str">
        <f>IF(C4190&lt;&gt;"",DailyLog!$S$3,"")</f>
        <v/>
      </c>
      <c r="N4190" s="56" t="str">
        <f t="shared" si="196"/>
        <v/>
      </c>
      <c r="O4190" s="53" t="str">
        <f>IF($B4190&lt;&gt;"",IF(ISNUMBER(_xlfn.XMATCH($B4190,Language!$A$6:$E$6)),0,IF(ISNUMBER(_xlfn.XMATCH($B4190,Language!$A$29:$E$29)),'Lista de Prestatarios'!$B$3,VLOOKUP(B4190,'Lista de Prestatarios'!$A$2:$B$500,2,FALSE))),"")</f>
        <v/>
      </c>
      <c r="P4190" s="58" t="str">
        <f>IF(B4190&lt;&gt;"",IF(OR(D4190&gt;0,G4190&gt;0),COUNTIF($B$2:B4190,B4190),COUNTIFS($B$2:B4190,B4190,$E$2:E4190,"&gt;0")),"")</f>
        <v/>
      </c>
    </row>
    <row r="4191" spans="1:16" x14ac:dyDescent="0.35">
      <c r="A4191" s="51" t="str">
        <f t="shared" si="195"/>
        <v/>
      </c>
      <c r="B4191" s="99"/>
      <c r="C4191" s="4"/>
      <c r="D4191" s="14"/>
      <c r="E4191" s="14"/>
      <c r="F4191" s="14"/>
      <c r="G4191" s="82"/>
      <c r="H4191" s="107" t="str">
        <f>IF(B4191&lt;&gt;"",IF(OR(O4191=0,O4191=999),"",SUMIFS($E$2:E4191,$A$2:A4191,A4191)-SUMIFS($F$2:F4191,$A$2:A4191,A4191)),"")</f>
        <v/>
      </c>
      <c r="I4191" s="109" t="str">
        <f t="shared" si="197"/>
        <v/>
      </c>
      <c r="J4191" s="113"/>
      <c r="K4191" s="90"/>
      <c r="L4191" s="73"/>
      <c r="M4191" s="69" t="str">
        <f>IF(C4191&lt;&gt;"",DailyLog!$S$3,"")</f>
        <v/>
      </c>
      <c r="N4191" s="56" t="str">
        <f t="shared" si="196"/>
        <v/>
      </c>
      <c r="O4191" s="53" t="str">
        <f>IF($B4191&lt;&gt;"",IF(ISNUMBER(_xlfn.XMATCH($B4191,Language!$A$6:$E$6)),0,IF(ISNUMBER(_xlfn.XMATCH($B4191,Language!$A$29:$E$29)),'Lista de Prestatarios'!$B$3,VLOOKUP(B4191,'Lista de Prestatarios'!$A$2:$B$500,2,FALSE))),"")</f>
        <v/>
      </c>
      <c r="P4191" s="58" t="str">
        <f>IF(B4191&lt;&gt;"",IF(OR(D4191&gt;0,G4191&gt;0),COUNTIF($B$2:B4191,B4191),COUNTIFS($B$2:B4191,B4191,$E$2:E4191,"&gt;0")),"")</f>
        <v/>
      </c>
    </row>
    <row r="4192" spans="1:16" x14ac:dyDescent="0.35">
      <c r="A4192" s="51" t="str">
        <f t="shared" si="195"/>
        <v/>
      </c>
      <c r="B4192" s="99"/>
      <c r="C4192" s="4"/>
      <c r="D4192" s="14"/>
      <c r="E4192" s="14"/>
      <c r="F4192" s="14"/>
      <c r="G4192" s="82"/>
      <c r="H4192" s="107" t="str">
        <f>IF(B4192&lt;&gt;"",IF(OR(O4192=0,O4192=999),"",SUMIFS($E$2:E4192,$A$2:A4192,A4192)-SUMIFS($F$2:F4192,$A$2:A4192,A4192)),"")</f>
        <v/>
      </c>
      <c r="I4192" s="109" t="str">
        <f t="shared" si="197"/>
        <v/>
      </c>
      <c r="J4192" s="113"/>
      <c r="K4192" s="90"/>
      <c r="L4192" s="73"/>
      <c r="M4192" s="69" t="str">
        <f>IF(C4192&lt;&gt;"",DailyLog!$S$3,"")</f>
        <v/>
      </c>
      <c r="N4192" s="56" t="str">
        <f t="shared" si="196"/>
        <v/>
      </c>
      <c r="O4192" s="53" t="str">
        <f>IF($B4192&lt;&gt;"",IF(ISNUMBER(_xlfn.XMATCH($B4192,Language!$A$6:$E$6)),0,IF(ISNUMBER(_xlfn.XMATCH($B4192,Language!$A$29:$E$29)),'Lista de Prestatarios'!$B$3,VLOOKUP(B4192,'Lista de Prestatarios'!$A$2:$B$500,2,FALSE))),"")</f>
        <v/>
      </c>
      <c r="P4192" s="58" t="str">
        <f>IF(B4192&lt;&gt;"",IF(OR(D4192&gt;0,G4192&gt;0),COUNTIF($B$2:B4192,B4192),COUNTIFS($B$2:B4192,B4192,$E$2:E4192,"&gt;0")),"")</f>
        <v/>
      </c>
    </row>
    <row r="4193" spans="1:16" x14ac:dyDescent="0.35">
      <c r="A4193" s="51" t="str">
        <f t="shared" si="195"/>
        <v/>
      </c>
      <c r="B4193" s="99"/>
      <c r="C4193" s="4"/>
      <c r="D4193" s="14"/>
      <c r="E4193" s="14"/>
      <c r="F4193" s="14"/>
      <c r="G4193" s="82"/>
      <c r="H4193" s="107" t="str">
        <f>IF(B4193&lt;&gt;"",IF(OR(O4193=0,O4193=999),"",SUMIFS($E$2:E4193,$A$2:A4193,A4193)-SUMIFS($F$2:F4193,$A$2:A4193,A4193)),"")</f>
        <v/>
      </c>
      <c r="I4193" s="109" t="str">
        <f t="shared" si="197"/>
        <v/>
      </c>
      <c r="J4193" s="113"/>
      <c r="K4193" s="90"/>
      <c r="L4193" s="73"/>
      <c r="M4193" s="69" t="str">
        <f>IF(C4193&lt;&gt;"",DailyLog!$S$3,"")</f>
        <v/>
      </c>
      <c r="N4193" s="56" t="str">
        <f t="shared" si="196"/>
        <v/>
      </c>
      <c r="O4193" s="53" t="str">
        <f>IF($B4193&lt;&gt;"",IF(ISNUMBER(_xlfn.XMATCH($B4193,Language!$A$6:$E$6)),0,IF(ISNUMBER(_xlfn.XMATCH($B4193,Language!$A$29:$E$29)),'Lista de Prestatarios'!$B$3,VLOOKUP(B4193,'Lista de Prestatarios'!$A$2:$B$500,2,FALSE))),"")</f>
        <v/>
      </c>
      <c r="P4193" s="58" t="str">
        <f>IF(B4193&lt;&gt;"",IF(OR(D4193&gt;0,G4193&gt;0),COUNTIF($B$2:B4193,B4193),COUNTIFS($B$2:B4193,B4193,$E$2:E4193,"&gt;0")),"")</f>
        <v/>
      </c>
    </row>
    <row r="4194" spans="1:16" x14ac:dyDescent="0.35">
      <c r="A4194" s="51" t="str">
        <f t="shared" si="195"/>
        <v/>
      </c>
      <c r="B4194" s="99"/>
      <c r="C4194" s="4"/>
      <c r="D4194" s="14"/>
      <c r="E4194" s="14"/>
      <c r="F4194" s="14"/>
      <c r="G4194" s="82"/>
      <c r="H4194" s="107" t="str">
        <f>IF(B4194&lt;&gt;"",IF(OR(O4194=0,O4194=999),"",SUMIFS($E$2:E4194,$A$2:A4194,A4194)-SUMIFS($F$2:F4194,$A$2:A4194,A4194)),"")</f>
        <v/>
      </c>
      <c r="I4194" s="109" t="str">
        <f t="shared" si="197"/>
        <v/>
      </c>
      <c r="J4194" s="113"/>
      <c r="K4194" s="90"/>
      <c r="L4194" s="73"/>
      <c r="M4194" s="69" t="str">
        <f>IF(C4194&lt;&gt;"",DailyLog!$S$3,"")</f>
        <v/>
      </c>
      <c r="N4194" s="56" t="str">
        <f t="shared" si="196"/>
        <v/>
      </c>
      <c r="O4194" s="53" t="str">
        <f>IF($B4194&lt;&gt;"",IF(ISNUMBER(_xlfn.XMATCH($B4194,Language!$A$6:$E$6)),0,IF(ISNUMBER(_xlfn.XMATCH($B4194,Language!$A$29:$E$29)),'Lista de Prestatarios'!$B$3,VLOOKUP(B4194,'Lista de Prestatarios'!$A$2:$B$500,2,FALSE))),"")</f>
        <v/>
      </c>
      <c r="P4194" s="58" t="str">
        <f>IF(B4194&lt;&gt;"",IF(OR(D4194&gt;0,G4194&gt;0),COUNTIF($B$2:B4194,B4194),COUNTIFS($B$2:B4194,B4194,$E$2:E4194,"&gt;0")),"")</f>
        <v/>
      </c>
    </row>
    <row r="4195" spans="1:16" x14ac:dyDescent="0.35">
      <c r="A4195" s="51" t="str">
        <f t="shared" si="195"/>
        <v/>
      </c>
      <c r="B4195" s="99"/>
      <c r="C4195" s="4"/>
      <c r="D4195" s="14"/>
      <c r="E4195" s="14"/>
      <c r="F4195" s="14"/>
      <c r="G4195" s="82"/>
      <c r="H4195" s="107" t="str">
        <f>IF(B4195&lt;&gt;"",IF(OR(O4195=0,O4195=999),"",SUMIFS($E$2:E4195,$A$2:A4195,A4195)-SUMIFS($F$2:F4195,$A$2:A4195,A4195)),"")</f>
        <v/>
      </c>
      <c r="I4195" s="109" t="str">
        <f t="shared" si="197"/>
        <v/>
      </c>
      <c r="J4195" s="113"/>
      <c r="K4195" s="90"/>
      <c r="L4195" s="73"/>
      <c r="M4195" s="69" t="str">
        <f>IF(C4195&lt;&gt;"",DailyLog!$S$3,"")</f>
        <v/>
      </c>
      <c r="N4195" s="56" t="str">
        <f t="shared" si="196"/>
        <v/>
      </c>
      <c r="O4195" s="53" t="str">
        <f>IF($B4195&lt;&gt;"",IF(ISNUMBER(_xlfn.XMATCH($B4195,Language!$A$6:$E$6)),0,IF(ISNUMBER(_xlfn.XMATCH($B4195,Language!$A$29:$E$29)),'Lista de Prestatarios'!$B$3,VLOOKUP(B4195,'Lista de Prestatarios'!$A$2:$B$500,2,FALSE))),"")</f>
        <v/>
      </c>
      <c r="P4195" s="58" t="str">
        <f>IF(B4195&lt;&gt;"",IF(OR(D4195&gt;0,G4195&gt;0),COUNTIF($B$2:B4195,B4195),COUNTIFS($B$2:B4195,B4195,$E$2:E4195,"&gt;0")),"")</f>
        <v/>
      </c>
    </row>
    <row r="4196" spans="1:16" x14ac:dyDescent="0.35">
      <c r="A4196" s="51" t="str">
        <f t="shared" si="195"/>
        <v/>
      </c>
      <c r="B4196" s="99"/>
      <c r="C4196" s="4"/>
      <c r="D4196" s="14"/>
      <c r="E4196" s="14"/>
      <c r="F4196" s="14"/>
      <c r="G4196" s="82"/>
      <c r="H4196" s="107" t="str">
        <f>IF(B4196&lt;&gt;"",IF(OR(O4196=0,O4196=999),"",SUMIFS($E$2:E4196,$A$2:A4196,A4196)-SUMIFS($F$2:F4196,$A$2:A4196,A4196)),"")</f>
        <v/>
      </c>
      <c r="I4196" s="109" t="str">
        <f t="shared" si="197"/>
        <v/>
      </c>
      <c r="J4196" s="113"/>
      <c r="K4196" s="90"/>
      <c r="L4196" s="73"/>
      <c r="M4196" s="69" t="str">
        <f>IF(C4196&lt;&gt;"",DailyLog!$S$3,"")</f>
        <v/>
      </c>
      <c r="N4196" s="56" t="str">
        <f t="shared" si="196"/>
        <v/>
      </c>
      <c r="O4196" s="53" t="str">
        <f>IF($B4196&lt;&gt;"",IF(ISNUMBER(_xlfn.XMATCH($B4196,Language!$A$6:$E$6)),0,IF(ISNUMBER(_xlfn.XMATCH($B4196,Language!$A$29:$E$29)),'Lista de Prestatarios'!$B$3,VLOOKUP(B4196,'Lista de Prestatarios'!$A$2:$B$500,2,FALSE))),"")</f>
        <v/>
      </c>
      <c r="P4196" s="58" t="str">
        <f>IF(B4196&lt;&gt;"",IF(OR(D4196&gt;0,G4196&gt;0),COUNTIF($B$2:B4196,B4196),COUNTIFS($B$2:B4196,B4196,$E$2:E4196,"&gt;0")),"")</f>
        <v/>
      </c>
    </row>
    <row r="4197" spans="1:16" x14ac:dyDescent="0.35">
      <c r="A4197" s="51" t="str">
        <f t="shared" si="195"/>
        <v/>
      </c>
      <c r="B4197" s="99"/>
      <c r="C4197" s="4"/>
      <c r="D4197" s="14"/>
      <c r="E4197" s="14"/>
      <c r="F4197" s="14"/>
      <c r="G4197" s="82"/>
      <c r="H4197" s="107" t="str">
        <f>IF(B4197&lt;&gt;"",IF(OR(O4197=0,O4197=999),"",SUMIFS($E$2:E4197,$A$2:A4197,A4197)-SUMIFS($F$2:F4197,$A$2:A4197,A4197)),"")</f>
        <v/>
      </c>
      <c r="I4197" s="109" t="str">
        <f t="shared" si="197"/>
        <v/>
      </c>
      <c r="J4197" s="113"/>
      <c r="K4197" s="90"/>
      <c r="L4197" s="73"/>
      <c r="M4197" s="69" t="str">
        <f>IF(C4197&lt;&gt;"",DailyLog!$S$3,"")</f>
        <v/>
      </c>
      <c r="N4197" s="56" t="str">
        <f t="shared" si="196"/>
        <v/>
      </c>
      <c r="O4197" s="53" t="str">
        <f>IF($B4197&lt;&gt;"",IF(ISNUMBER(_xlfn.XMATCH($B4197,Language!$A$6:$E$6)),0,IF(ISNUMBER(_xlfn.XMATCH($B4197,Language!$A$29:$E$29)),'Lista de Prestatarios'!$B$3,VLOOKUP(B4197,'Lista de Prestatarios'!$A$2:$B$500,2,FALSE))),"")</f>
        <v/>
      </c>
      <c r="P4197" s="58" t="str">
        <f>IF(B4197&lt;&gt;"",IF(OR(D4197&gt;0,G4197&gt;0),COUNTIF($B$2:B4197,B4197),COUNTIFS($B$2:B4197,B4197,$E$2:E4197,"&gt;0")),"")</f>
        <v/>
      </c>
    </row>
    <row r="4198" spans="1:16" x14ac:dyDescent="0.35">
      <c r="A4198" s="51" t="str">
        <f t="shared" si="195"/>
        <v/>
      </c>
      <c r="B4198" s="99"/>
      <c r="C4198" s="4"/>
      <c r="D4198" s="14"/>
      <c r="E4198" s="14"/>
      <c r="F4198" s="14"/>
      <c r="G4198" s="82"/>
      <c r="H4198" s="107" t="str">
        <f>IF(B4198&lt;&gt;"",IF(OR(O4198=0,O4198=999),"",SUMIFS($E$2:E4198,$A$2:A4198,A4198)-SUMIFS($F$2:F4198,$A$2:A4198,A4198)),"")</f>
        <v/>
      </c>
      <c r="I4198" s="109" t="str">
        <f t="shared" si="197"/>
        <v/>
      </c>
      <c r="J4198" s="113"/>
      <c r="K4198" s="90"/>
      <c r="L4198" s="73"/>
      <c r="M4198" s="69" t="str">
        <f>IF(C4198&lt;&gt;"",DailyLog!$S$3,"")</f>
        <v/>
      </c>
      <c r="N4198" s="56" t="str">
        <f t="shared" si="196"/>
        <v/>
      </c>
      <c r="O4198" s="53" t="str">
        <f>IF($B4198&lt;&gt;"",IF(ISNUMBER(_xlfn.XMATCH($B4198,Language!$A$6:$E$6)),0,IF(ISNUMBER(_xlfn.XMATCH($B4198,Language!$A$29:$E$29)),'Lista de Prestatarios'!$B$3,VLOOKUP(B4198,'Lista de Prestatarios'!$A$2:$B$500,2,FALSE))),"")</f>
        <v/>
      </c>
      <c r="P4198" s="58" t="str">
        <f>IF(B4198&lt;&gt;"",IF(OR(D4198&gt;0,G4198&gt;0),COUNTIF($B$2:B4198,B4198),COUNTIFS($B$2:B4198,B4198,$E$2:E4198,"&gt;0")),"")</f>
        <v/>
      </c>
    </row>
    <row r="4199" spans="1:16" x14ac:dyDescent="0.35">
      <c r="A4199" s="51" t="str">
        <f t="shared" si="195"/>
        <v/>
      </c>
      <c r="B4199" s="99"/>
      <c r="C4199" s="4"/>
      <c r="D4199" s="14"/>
      <c r="E4199" s="14"/>
      <c r="F4199" s="14"/>
      <c r="G4199" s="82"/>
      <c r="H4199" s="107" t="str">
        <f>IF(B4199&lt;&gt;"",IF(OR(O4199=0,O4199=999),"",SUMIFS($E$2:E4199,$A$2:A4199,A4199)-SUMIFS($F$2:F4199,$A$2:A4199,A4199)),"")</f>
        <v/>
      </c>
      <c r="I4199" s="109" t="str">
        <f t="shared" si="197"/>
        <v/>
      </c>
      <c r="J4199" s="113"/>
      <c r="K4199" s="90"/>
      <c r="L4199" s="73"/>
      <c r="M4199" s="69" t="str">
        <f>IF(C4199&lt;&gt;"",DailyLog!$S$3,"")</f>
        <v/>
      </c>
      <c r="N4199" s="56" t="str">
        <f t="shared" si="196"/>
        <v/>
      </c>
      <c r="O4199" s="53" t="str">
        <f>IF($B4199&lt;&gt;"",IF(ISNUMBER(_xlfn.XMATCH($B4199,Language!$A$6:$E$6)),0,IF(ISNUMBER(_xlfn.XMATCH($B4199,Language!$A$29:$E$29)),'Lista de Prestatarios'!$B$3,VLOOKUP(B4199,'Lista de Prestatarios'!$A$2:$B$500,2,FALSE))),"")</f>
        <v/>
      </c>
      <c r="P4199" s="58" t="str">
        <f>IF(B4199&lt;&gt;"",IF(OR(D4199&gt;0,G4199&gt;0),COUNTIF($B$2:B4199,B4199),COUNTIFS($B$2:B4199,B4199,$E$2:E4199,"&gt;0")),"")</f>
        <v/>
      </c>
    </row>
    <row r="4200" spans="1:16" x14ac:dyDescent="0.35">
      <c r="A4200" s="51" t="str">
        <f t="shared" si="195"/>
        <v/>
      </c>
      <c r="B4200" s="99"/>
      <c r="C4200" s="4"/>
      <c r="D4200" s="14"/>
      <c r="E4200" s="14"/>
      <c r="F4200" s="14"/>
      <c r="G4200" s="82"/>
      <c r="H4200" s="107" t="str">
        <f>IF(B4200&lt;&gt;"",IF(OR(O4200=0,O4200=999),"",SUMIFS($E$2:E4200,$A$2:A4200,A4200)-SUMIFS($F$2:F4200,$A$2:A4200,A4200)),"")</f>
        <v/>
      </c>
      <c r="I4200" s="109" t="str">
        <f t="shared" si="197"/>
        <v/>
      </c>
      <c r="J4200" s="113"/>
      <c r="K4200" s="90"/>
      <c r="L4200" s="73"/>
      <c r="M4200" s="69" t="str">
        <f>IF(C4200&lt;&gt;"",DailyLog!$S$3,"")</f>
        <v/>
      </c>
      <c r="N4200" s="56" t="str">
        <f t="shared" si="196"/>
        <v/>
      </c>
      <c r="O4200" s="53" t="str">
        <f>IF($B4200&lt;&gt;"",IF(ISNUMBER(_xlfn.XMATCH($B4200,Language!$A$6:$E$6)),0,IF(ISNUMBER(_xlfn.XMATCH($B4200,Language!$A$29:$E$29)),'Lista de Prestatarios'!$B$3,VLOOKUP(B4200,'Lista de Prestatarios'!$A$2:$B$500,2,FALSE))),"")</f>
        <v/>
      </c>
      <c r="P4200" s="58" t="str">
        <f>IF(B4200&lt;&gt;"",IF(OR(D4200&gt;0,G4200&gt;0),COUNTIF($B$2:B4200,B4200),COUNTIFS($B$2:B4200,B4200,$E$2:E4200,"&gt;0")),"")</f>
        <v/>
      </c>
    </row>
    <row r="4201" spans="1:16" x14ac:dyDescent="0.35">
      <c r="A4201" s="51" t="str">
        <f t="shared" si="195"/>
        <v/>
      </c>
      <c r="B4201" s="99"/>
      <c r="C4201" s="4"/>
      <c r="D4201" s="14"/>
      <c r="E4201" s="14"/>
      <c r="F4201" s="14"/>
      <c r="G4201" s="82"/>
      <c r="H4201" s="107" t="str">
        <f>IF(B4201&lt;&gt;"",IF(OR(O4201=0,O4201=999),"",SUMIFS($E$2:E4201,$A$2:A4201,A4201)-SUMIFS($F$2:F4201,$A$2:A4201,A4201)),"")</f>
        <v/>
      </c>
      <c r="I4201" s="109" t="str">
        <f t="shared" si="197"/>
        <v/>
      </c>
      <c r="J4201" s="113"/>
      <c r="K4201" s="90"/>
      <c r="L4201" s="73"/>
      <c r="M4201" s="69" t="str">
        <f>IF(C4201&lt;&gt;"",DailyLog!$S$3,"")</f>
        <v/>
      </c>
      <c r="N4201" s="56" t="str">
        <f t="shared" si="196"/>
        <v/>
      </c>
      <c r="O4201" s="53" t="str">
        <f>IF($B4201&lt;&gt;"",IF(ISNUMBER(_xlfn.XMATCH($B4201,Language!$A$6:$E$6)),0,IF(ISNUMBER(_xlfn.XMATCH($B4201,Language!$A$29:$E$29)),'Lista de Prestatarios'!$B$3,VLOOKUP(B4201,'Lista de Prestatarios'!$A$2:$B$500,2,FALSE))),"")</f>
        <v/>
      </c>
      <c r="P4201" s="58" t="str">
        <f>IF(B4201&lt;&gt;"",IF(OR(D4201&gt;0,G4201&gt;0),COUNTIF($B$2:B4201,B4201),COUNTIFS($B$2:B4201,B4201,$E$2:E4201,"&gt;0")),"")</f>
        <v/>
      </c>
    </row>
    <row r="4202" spans="1:16" x14ac:dyDescent="0.35">
      <c r="A4202" s="51" t="str">
        <f t="shared" si="195"/>
        <v/>
      </c>
      <c r="B4202" s="99"/>
      <c r="C4202" s="4"/>
      <c r="D4202" s="14"/>
      <c r="E4202" s="14"/>
      <c r="F4202" s="14"/>
      <c r="G4202" s="82"/>
      <c r="H4202" s="107" t="str">
        <f>IF(B4202&lt;&gt;"",IF(OR(O4202=0,O4202=999),"",SUMIFS($E$2:E4202,$A$2:A4202,A4202)-SUMIFS($F$2:F4202,$A$2:A4202,A4202)),"")</f>
        <v/>
      </c>
      <c r="I4202" s="109" t="str">
        <f t="shared" si="197"/>
        <v/>
      </c>
      <c r="J4202" s="113"/>
      <c r="K4202" s="90"/>
      <c r="L4202" s="73"/>
      <c r="M4202" s="69" t="str">
        <f>IF(C4202&lt;&gt;"",DailyLog!$S$3,"")</f>
        <v/>
      </c>
      <c r="N4202" s="56" t="str">
        <f t="shared" si="196"/>
        <v/>
      </c>
      <c r="O4202" s="53" t="str">
        <f>IF($B4202&lt;&gt;"",IF(ISNUMBER(_xlfn.XMATCH($B4202,Language!$A$6:$E$6)),0,IF(ISNUMBER(_xlfn.XMATCH($B4202,Language!$A$29:$E$29)),'Lista de Prestatarios'!$B$3,VLOOKUP(B4202,'Lista de Prestatarios'!$A$2:$B$500,2,FALSE))),"")</f>
        <v/>
      </c>
      <c r="P4202" s="58" t="str">
        <f>IF(B4202&lt;&gt;"",IF(OR(D4202&gt;0,G4202&gt;0),COUNTIF($B$2:B4202,B4202),COUNTIFS($B$2:B4202,B4202,$E$2:E4202,"&gt;0")),"")</f>
        <v/>
      </c>
    </row>
    <row r="4203" spans="1:16" x14ac:dyDescent="0.35">
      <c r="A4203" s="51" t="str">
        <f t="shared" si="195"/>
        <v/>
      </c>
      <c r="B4203" s="99"/>
      <c r="C4203" s="4"/>
      <c r="D4203" s="14"/>
      <c r="E4203" s="14"/>
      <c r="F4203" s="14"/>
      <c r="G4203" s="82"/>
      <c r="H4203" s="107" t="str">
        <f>IF(B4203&lt;&gt;"",IF(OR(O4203=0,O4203=999),"",SUMIFS($E$2:E4203,$A$2:A4203,A4203)-SUMIFS($F$2:F4203,$A$2:A4203,A4203)),"")</f>
        <v/>
      </c>
      <c r="I4203" s="109" t="str">
        <f t="shared" si="197"/>
        <v/>
      </c>
      <c r="J4203" s="113"/>
      <c r="K4203" s="90"/>
      <c r="L4203" s="73"/>
      <c r="M4203" s="69" t="str">
        <f>IF(C4203&lt;&gt;"",DailyLog!$S$3,"")</f>
        <v/>
      </c>
      <c r="N4203" s="56" t="str">
        <f t="shared" si="196"/>
        <v/>
      </c>
      <c r="O4203" s="53" t="str">
        <f>IF($B4203&lt;&gt;"",IF(ISNUMBER(_xlfn.XMATCH($B4203,Language!$A$6:$E$6)),0,IF(ISNUMBER(_xlfn.XMATCH($B4203,Language!$A$29:$E$29)),'Lista de Prestatarios'!$B$3,VLOOKUP(B4203,'Lista de Prestatarios'!$A$2:$B$500,2,FALSE))),"")</f>
        <v/>
      </c>
      <c r="P4203" s="58" t="str">
        <f>IF(B4203&lt;&gt;"",IF(OR(D4203&gt;0,G4203&gt;0),COUNTIF($B$2:B4203,B4203),COUNTIFS($B$2:B4203,B4203,$E$2:E4203,"&gt;0")),"")</f>
        <v/>
      </c>
    </row>
    <row r="4204" spans="1:16" x14ac:dyDescent="0.35">
      <c r="A4204" s="51" t="str">
        <f t="shared" si="195"/>
        <v/>
      </c>
      <c r="B4204" s="99"/>
      <c r="C4204" s="4"/>
      <c r="D4204" s="14"/>
      <c r="E4204" s="14"/>
      <c r="F4204" s="14"/>
      <c r="G4204" s="82"/>
      <c r="H4204" s="107" t="str">
        <f>IF(B4204&lt;&gt;"",IF(OR(O4204=0,O4204=999),"",SUMIFS($E$2:E4204,$A$2:A4204,A4204)-SUMIFS($F$2:F4204,$A$2:A4204,A4204)),"")</f>
        <v/>
      </c>
      <c r="I4204" s="109" t="str">
        <f t="shared" si="197"/>
        <v/>
      </c>
      <c r="J4204" s="113"/>
      <c r="K4204" s="90"/>
      <c r="L4204" s="73"/>
      <c r="M4204" s="69" t="str">
        <f>IF(C4204&lt;&gt;"",DailyLog!$S$3,"")</f>
        <v/>
      </c>
      <c r="N4204" s="56" t="str">
        <f t="shared" si="196"/>
        <v/>
      </c>
      <c r="O4204" s="53" t="str">
        <f>IF($B4204&lt;&gt;"",IF(ISNUMBER(_xlfn.XMATCH($B4204,Language!$A$6:$E$6)),0,IF(ISNUMBER(_xlfn.XMATCH($B4204,Language!$A$29:$E$29)),'Lista de Prestatarios'!$B$3,VLOOKUP(B4204,'Lista de Prestatarios'!$A$2:$B$500,2,FALSE))),"")</f>
        <v/>
      </c>
      <c r="P4204" s="58" t="str">
        <f>IF(B4204&lt;&gt;"",IF(OR(D4204&gt;0,G4204&gt;0),COUNTIF($B$2:B4204,B4204),COUNTIFS($B$2:B4204,B4204,$E$2:E4204,"&gt;0")),"")</f>
        <v/>
      </c>
    </row>
    <row r="4205" spans="1:16" x14ac:dyDescent="0.35">
      <c r="A4205" s="51" t="str">
        <f t="shared" si="195"/>
        <v/>
      </c>
      <c r="B4205" s="99"/>
      <c r="C4205" s="4"/>
      <c r="D4205" s="14"/>
      <c r="E4205" s="14"/>
      <c r="F4205" s="14"/>
      <c r="G4205" s="82"/>
      <c r="H4205" s="107" t="str">
        <f>IF(B4205&lt;&gt;"",IF(OR(O4205=0,O4205=999),"",SUMIFS($E$2:E4205,$A$2:A4205,A4205)-SUMIFS($F$2:F4205,$A$2:A4205,A4205)),"")</f>
        <v/>
      </c>
      <c r="I4205" s="109" t="str">
        <f t="shared" si="197"/>
        <v/>
      </c>
      <c r="J4205" s="113"/>
      <c r="K4205" s="90"/>
      <c r="L4205" s="73"/>
      <c r="M4205" s="69" t="str">
        <f>IF(C4205&lt;&gt;"",DailyLog!$S$3,"")</f>
        <v/>
      </c>
      <c r="N4205" s="56" t="str">
        <f t="shared" si="196"/>
        <v/>
      </c>
      <c r="O4205" s="53" t="str">
        <f>IF($B4205&lt;&gt;"",IF(ISNUMBER(_xlfn.XMATCH($B4205,Language!$A$6:$E$6)),0,IF(ISNUMBER(_xlfn.XMATCH($B4205,Language!$A$29:$E$29)),'Lista de Prestatarios'!$B$3,VLOOKUP(B4205,'Lista de Prestatarios'!$A$2:$B$500,2,FALSE))),"")</f>
        <v/>
      </c>
      <c r="P4205" s="58" t="str">
        <f>IF(B4205&lt;&gt;"",IF(OR(D4205&gt;0,G4205&gt;0),COUNTIF($B$2:B4205,B4205),COUNTIFS($B$2:B4205,B4205,$E$2:E4205,"&gt;0")),"")</f>
        <v/>
      </c>
    </row>
    <row r="4206" spans="1:16" x14ac:dyDescent="0.35">
      <c r="A4206" s="51" t="str">
        <f t="shared" si="195"/>
        <v/>
      </c>
      <c r="B4206" s="99"/>
      <c r="C4206" s="4"/>
      <c r="D4206" s="14"/>
      <c r="E4206" s="14"/>
      <c r="F4206" s="14"/>
      <c r="G4206" s="82"/>
      <c r="H4206" s="107" t="str">
        <f>IF(B4206&lt;&gt;"",IF(OR(O4206=0,O4206=999),"",SUMIFS($E$2:E4206,$A$2:A4206,A4206)-SUMIFS($F$2:F4206,$A$2:A4206,A4206)),"")</f>
        <v/>
      </c>
      <c r="I4206" s="109" t="str">
        <f t="shared" si="197"/>
        <v/>
      </c>
      <c r="J4206" s="113"/>
      <c r="K4206" s="90"/>
      <c r="L4206" s="73"/>
      <c r="M4206" s="69" t="str">
        <f>IF(C4206&lt;&gt;"",DailyLog!$S$3,"")</f>
        <v/>
      </c>
      <c r="N4206" s="56" t="str">
        <f t="shared" si="196"/>
        <v/>
      </c>
      <c r="O4206" s="53" t="str">
        <f>IF($B4206&lt;&gt;"",IF(ISNUMBER(_xlfn.XMATCH($B4206,Language!$A$6:$E$6)),0,IF(ISNUMBER(_xlfn.XMATCH($B4206,Language!$A$29:$E$29)),'Lista de Prestatarios'!$B$3,VLOOKUP(B4206,'Lista de Prestatarios'!$A$2:$B$500,2,FALSE))),"")</f>
        <v/>
      </c>
      <c r="P4206" s="58" t="str">
        <f>IF(B4206&lt;&gt;"",IF(OR(D4206&gt;0,G4206&gt;0),COUNTIF($B$2:B4206,B4206),COUNTIFS($B$2:B4206,B4206,$E$2:E4206,"&gt;0")),"")</f>
        <v/>
      </c>
    </row>
    <row r="4207" spans="1:16" x14ac:dyDescent="0.35">
      <c r="A4207" s="51" t="str">
        <f t="shared" si="195"/>
        <v/>
      </c>
      <c r="B4207" s="99"/>
      <c r="C4207" s="4"/>
      <c r="D4207" s="14"/>
      <c r="E4207" s="14"/>
      <c r="F4207" s="14"/>
      <c r="G4207" s="82"/>
      <c r="H4207" s="107" t="str">
        <f>IF(B4207&lt;&gt;"",IF(OR(O4207=0,O4207=999),"",SUMIFS($E$2:E4207,$A$2:A4207,A4207)-SUMIFS($F$2:F4207,$A$2:A4207,A4207)),"")</f>
        <v/>
      </c>
      <c r="I4207" s="109" t="str">
        <f t="shared" si="197"/>
        <v/>
      </c>
      <c r="J4207" s="113"/>
      <c r="K4207" s="90"/>
      <c r="L4207" s="73"/>
      <c r="M4207" s="69" t="str">
        <f>IF(C4207&lt;&gt;"",DailyLog!$S$3,"")</f>
        <v/>
      </c>
      <c r="N4207" s="56" t="str">
        <f t="shared" si="196"/>
        <v/>
      </c>
      <c r="O4207" s="53" t="str">
        <f>IF($B4207&lt;&gt;"",IF(ISNUMBER(_xlfn.XMATCH($B4207,Language!$A$6:$E$6)),0,IF(ISNUMBER(_xlfn.XMATCH($B4207,Language!$A$29:$E$29)),'Lista de Prestatarios'!$B$3,VLOOKUP(B4207,'Lista de Prestatarios'!$A$2:$B$500,2,FALSE))),"")</f>
        <v/>
      </c>
      <c r="P4207" s="58" t="str">
        <f>IF(B4207&lt;&gt;"",IF(OR(D4207&gt;0,G4207&gt;0),COUNTIF($B$2:B4207,B4207),COUNTIFS($B$2:B4207,B4207,$E$2:E4207,"&gt;0")),"")</f>
        <v/>
      </c>
    </row>
    <row r="4208" spans="1:16" x14ac:dyDescent="0.35">
      <c r="A4208" s="51" t="str">
        <f t="shared" si="195"/>
        <v/>
      </c>
      <c r="B4208" s="99"/>
      <c r="C4208" s="4"/>
      <c r="D4208" s="14"/>
      <c r="E4208" s="14"/>
      <c r="F4208" s="14"/>
      <c r="G4208" s="82"/>
      <c r="H4208" s="107" t="str">
        <f>IF(B4208&lt;&gt;"",IF(OR(O4208=0,O4208=999),"",SUMIFS($E$2:E4208,$A$2:A4208,A4208)-SUMIFS($F$2:F4208,$A$2:A4208,A4208)),"")</f>
        <v/>
      </c>
      <c r="I4208" s="109" t="str">
        <f t="shared" si="197"/>
        <v/>
      </c>
      <c r="J4208" s="113"/>
      <c r="K4208" s="90"/>
      <c r="L4208" s="73"/>
      <c r="M4208" s="69" t="str">
        <f>IF(C4208&lt;&gt;"",DailyLog!$S$3,"")</f>
        <v/>
      </c>
      <c r="N4208" s="56" t="str">
        <f t="shared" si="196"/>
        <v/>
      </c>
      <c r="O4208" s="53" t="str">
        <f>IF($B4208&lt;&gt;"",IF(ISNUMBER(_xlfn.XMATCH($B4208,Language!$A$6:$E$6)),0,IF(ISNUMBER(_xlfn.XMATCH($B4208,Language!$A$29:$E$29)),'Lista de Prestatarios'!$B$3,VLOOKUP(B4208,'Lista de Prestatarios'!$A$2:$B$500,2,FALSE))),"")</f>
        <v/>
      </c>
      <c r="P4208" s="58" t="str">
        <f>IF(B4208&lt;&gt;"",IF(OR(D4208&gt;0,G4208&gt;0),COUNTIF($B$2:B4208,B4208),COUNTIFS($B$2:B4208,B4208,$E$2:E4208,"&gt;0")),"")</f>
        <v/>
      </c>
    </row>
    <row r="4209" spans="1:16" x14ac:dyDescent="0.35">
      <c r="A4209" s="51" t="str">
        <f t="shared" si="195"/>
        <v/>
      </c>
      <c r="B4209" s="99"/>
      <c r="C4209" s="4"/>
      <c r="D4209" s="14"/>
      <c r="E4209" s="14"/>
      <c r="F4209" s="14"/>
      <c r="G4209" s="82"/>
      <c r="H4209" s="107" t="str">
        <f>IF(B4209&lt;&gt;"",IF(OR(O4209=0,O4209=999),"",SUMIFS($E$2:E4209,$A$2:A4209,A4209)-SUMIFS($F$2:F4209,$A$2:A4209,A4209)),"")</f>
        <v/>
      </c>
      <c r="I4209" s="109" t="str">
        <f t="shared" si="197"/>
        <v/>
      </c>
      <c r="J4209" s="113"/>
      <c r="K4209" s="90"/>
      <c r="L4209" s="73"/>
      <c r="M4209" s="69" t="str">
        <f>IF(C4209&lt;&gt;"",DailyLog!$S$3,"")</f>
        <v/>
      </c>
      <c r="N4209" s="56" t="str">
        <f t="shared" si="196"/>
        <v/>
      </c>
      <c r="O4209" s="53" t="str">
        <f>IF($B4209&lt;&gt;"",IF(ISNUMBER(_xlfn.XMATCH($B4209,Language!$A$6:$E$6)),0,IF(ISNUMBER(_xlfn.XMATCH($B4209,Language!$A$29:$E$29)),'Lista de Prestatarios'!$B$3,VLOOKUP(B4209,'Lista de Prestatarios'!$A$2:$B$500,2,FALSE))),"")</f>
        <v/>
      </c>
      <c r="P4209" s="58" t="str">
        <f>IF(B4209&lt;&gt;"",IF(OR(D4209&gt;0,G4209&gt;0),COUNTIF($B$2:B4209,B4209),COUNTIFS($B$2:B4209,B4209,$E$2:E4209,"&gt;0")),"")</f>
        <v/>
      </c>
    </row>
    <row r="4210" spans="1:16" x14ac:dyDescent="0.35">
      <c r="A4210" s="51" t="str">
        <f t="shared" si="195"/>
        <v/>
      </c>
      <c r="B4210" s="99"/>
      <c r="C4210" s="4"/>
      <c r="D4210" s="14"/>
      <c r="E4210" s="14"/>
      <c r="F4210" s="14"/>
      <c r="G4210" s="82"/>
      <c r="H4210" s="107" t="str">
        <f>IF(B4210&lt;&gt;"",IF(OR(O4210=0,O4210=999),"",SUMIFS($E$2:E4210,$A$2:A4210,A4210)-SUMIFS($F$2:F4210,$A$2:A4210,A4210)),"")</f>
        <v/>
      </c>
      <c r="I4210" s="109" t="str">
        <f t="shared" si="197"/>
        <v/>
      </c>
      <c r="J4210" s="113"/>
      <c r="K4210" s="90"/>
      <c r="L4210" s="73"/>
      <c r="M4210" s="69" t="str">
        <f>IF(C4210&lt;&gt;"",DailyLog!$S$3,"")</f>
        <v/>
      </c>
      <c r="N4210" s="56" t="str">
        <f t="shared" si="196"/>
        <v/>
      </c>
      <c r="O4210" s="53" t="str">
        <f>IF($B4210&lt;&gt;"",IF(ISNUMBER(_xlfn.XMATCH($B4210,Language!$A$6:$E$6)),0,IF(ISNUMBER(_xlfn.XMATCH($B4210,Language!$A$29:$E$29)),'Lista de Prestatarios'!$B$3,VLOOKUP(B4210,'Lista de Prestatarios'!$A$2:$B$500,2,FALSE))),"")</f>
        <v/>
      </c>
      <c r="P4210" s="58" t="str">
        <f>IF(B4210&lt;&gt;"",IF(OR(D4210&gt;0,G4210&gt;0),COUNTIF($B$2:B4210,B4210),COUNTIFS($B$2:B4210,B4210,$E$2:E4210,"&gt;0")),"")</f>
        <v/>
      </c>
    </row>
    <row r="4211" spans="1:16" x14ac:dyDescent="0.35">
      <c r="A4211" s="51" t="str">
        <f t="shared" si="195"/>
        <v/>
      </c>
      <c r="B4211" s="99"/>
      <c r="C4211" s="4"/>
      <c r="D4211" s="14"/>
      <c r="E4211" s="14"/>
      <c r="F4211" s="14"/>
      <c r="G4211" s="82"/>
      <c r="H4211" s="107" t="str">
        <f>IF(B4211&lt;&gt;"",IF(OR(O4211=0,O4211=999),"",SUMIFS($E$2:E4211,$A$2:A4211,A4211)-SUMIFS($F$2:F4211,$A$2:A4211,A4211)),"")</f>
        <v/>
      </c>
      <c r="I4211" s="109" t="str">
        <f t="shared" si="197"/>
        <v/>
      </c>
      <c r="J4211" s="113"/>
      <c r="K4211" s="90"/>
      <c r="L4211" s="73"/>
      <c r="M4211" s="69" t="str">
        <f>IF(C4211&lt;&gt;"",DailyLog!$S$3,"")</f>
        <v/>
      </c>
      <c r="N4211" s="56" t="str">
        <f t="shared" si="196"/>
        <v/>
      </c>
      <c r="O4211" s="53" t="str">
        <f>IF($B4211&lt;&gt;"",IF(ISNUMBER(_xlfn.XMATCH($B4211,Language!$A$6:$E$6)),0,IF(ISNUMBER(_xlfn.XMATCH($B4211,Language!$A$29:$E$29)),'Lista de Prestatarios'!$B$3,VLOOKUP(B4211,'Lista de Prestatarios'!$A$2:$B$500,2,FALSE))),"")</f>
        <v/>
      </c>
      <c r="P4211" s="58" t="str">
        <f>IF(B4211&lt;&gt;"",IF(OR(D4211&gt;0,G4211&gt;0),COUNTIF($B$2:B4211,B4211),COUNTIFS($B$2:B4211,B4211,$E$2:E4211,"&gt;0")),"")</f>
        <v/>
      </c>
    </row>
    <row r="4212" spans="1:16" x14ac:dyDescent="0.35">
      <c r="A4212" s="51" t="str">
        <f t="shared" si="195"/>
        <v/>
      </c>
      <c r="B4212" s="99"/>
      <c r="C4212" s="4"/>
      <c r="D4212" s="14"/>
      <c r="E4212" s="14"/>
      <c r="F4212" s="14"/>
      <c r="G4212" s="82"/>
      <c r="H4212" s="107" t="str">
        <f>IF(B4212&lt;&gt;"",IF(OR(O4212=0,O4212=999),"",SUMIFS($E$2:E4212,$A$2:A4212,A4212)-SUMIFS($F$2:F4212,$A$2:A4212,A4212)),"")</f>
        <v/>
      </c>
      <c r="I4212" s="109" t="str">
        <f t="shared" si="197"/>
        <v/>
      </c>
      <c r="J4212" s="113"/>
      <c r="K4212" s="90"/>
      <c r="L4212" s="73"/>
      <c r="M4212" s="69" t="str">
        <f>IF(C4212&lt;&gt;"",DailyLog!$S$3,"")</f>
        <v/>
      </c>
      <c r="N4212" s="56" t="str">
        <f t="shared" si="196"/>
        <v/>
      </c>
      <c r="O4212" s="53" t="str">
        <f>IF($B4212&lt;&gt;"",IF(ISNUMBER(_xlfn.XMATCH($B4212,Language!$A$6:$E$6)),0,IF(ISNUMBER(_xlfn.XMATCH($B4212,Language!$A$29:$E$29)),'Lista de Prestatarios'!$B$3,VLOOKUP(B4212,'Lista de Prestatarios'!$A$2:$B$500,2,FALSE))),"")</f>
        <v/>
      </c>
      <c r="P4212" s="58" t="str">
        <f>IF(B4212&lt;&gt;"",IF(OR(D4212&gt;0,G4212&gt;0),COUNTIF($B$2:B4212,B4212),COUNTIFS($B$2:B4212,B4212,$E$2:E4212,"&gt;0")),"")</f>
        <v/>
      </c>
    </row>
    <row r="4213" spans="1:16" x14ac:dyDescent="0.35">
      <c r="A4213" s="51" t="str">
        <f t="shared" si="195"/>
        <v/>
      </c>
      <c r="B4213" s="99"/>
      <c r="C4213" s="4"/>
      <c r="D4213" s="14"/>
      <c r="E4213" s="14"/>
      <c r="F4213" s="14"/>
      <c r="G4213" s="82"/>
      <c r="H4213" s="107" t="str">
        <f>IF(B4213&lt;&gt;"",IF(OR(O4213=0,O4213=999),"",SUMIFS($E$2:E4213,$A$2:A4213,A4213)-SUMIFS($F$2:F4213,$A$2:A4213,A4213)),"")</f>
        <v/>
      </c>
      <c r="I4213" s="109" t="str">
        <f t="shared" si="197"/>
        <v/>
      </c>
      <c r="J4213" s="113"/>
      <c r="K4213" s="90"/>
      <c r="L4213" s="73"/>
      <c r="M4213" s="69" t="str">
        <f>IF(C4213&lt;&gt;"",DailyLog!$S$3,"")</f>
        <v/>
      </c>
      <c r="N4213" s="56" t="str">
        <f t="shared" si="196"/>
        <v/>
      </c>
      <c r="O4213" s="53" t="str">
        <f>IF($B4213&lt;&gt;"",IF(ISNUMBER(_xlfn.XMATCH($B4213,Language!$A$6:$E$6)),0,IF(ISNUMBER(_xlfn.XMATCH($B4213,Language!$A$29:$E$29)),'Lista de Prestatarios'!$B$3,VLOOKUP(B4213,'Lista de Prestatarios'!$A$2:$B$500,2,FALSE))),"")</f>
        <v/>
      </c>
      <c r="P4213" s="58" t="str">
        <f>IF(B4213&lt;&gt;"",IF(OR(D4213&gt;0,G4213&gt;0),COUNTIF($B$2:B4213,B4213),COUNTIFS($B$2:B4213,B4213,$E$2:E4213,"&gt;0")),"")</f>
        <v/>
      </c>
    </row>
    <row r="4214" spans="1:16" x14ac:dyDescent="0.35">
      <c r="A4214" s="51" t="str">
        <f t="shared" si="195"/>
        <v/>
      </c>
      <c r="B4214" s="99"/>
      <c r="C4214" s="4"/>
      <c r="D4214" s="14"/>
      <c r="E4214" s="14"/>
      <c r="F4214" s="14"/>
      <c r="G4214" s="82"/>
      <c r="H4214" s="107" t="str">
        <f>IF(B4214&lt;&gt;"",IF(OR(O4214=0,O4214=999),"",SUMIFS($E$2:E4214,$A$2:A4214,A4214)-SUMIFS($F$2:F4214,$A$2:A4214,A4214)),"")</f>
        <v/>
      </c>
      <c r="I4214" s="109" t="str">
        <f t="shared" si="197"/>
        <v/>
      </c>
      <c r="J4214" s="113"/>
      <c r="K4214" s="90"/>
      <c r="L4214" s="73"/>
      <c r="M4214" s="69" t="str">
        <f>IF(C4214&lt;&gt;"",DailyLog!$S$3,"")</f>
        <v/>
      </c>
      <c r="N4214" s="56" t="str">
        <f t="shared" si="196"/>
        <v/>
      </c>
      <c r="O4214" s="53" t="str">
        <f>IF($B4214&lt;&gt;"",IF(ISNUMBER(_xlfn.XMATCH($B4214,Language!$A$6:$E$6)),0,IF(ISNUMBER(_xlfn.XMATCH($B4214,Language!$A$29:$E$29)),'Lista de Prestatarios'!$B$3,VLOOKUP(B4214,'Lista de Prestatarios'!$A$2:$B$500,2,FALSE))),"")</f>
        <v/>
      </c>
      <c r="P4214" s="58" t="str">
        <f>IF(B4214&lt;&gt;"",IF(OR(D4214&gt;0,G4214&gt;0),COUNTIF($B$2:B4214,B4214),COUNTIFS($B$2:B4214,B4214,$E$2:E4214,"&gt;0")),"")</f>
        <v/>
      </c>
    </row>
    <row r="4215" spans="1:16" x14ac:dyDescent="0.35">
      <c r="A4215" s="51" t="str">
        <f t="shared" si="195"/>
        <v/>
      </c>
      <c r="B4215" s="99"/>
      <c r="C4215" s="4"/>
      <c r="D4215" s="14"/>
      <c r="E4215" s="14"/>
      <c r="F4215" s="14"/>
      <c r="G4215" s="82"/>
      <c r="H4215" s="107" t="str">
        <f>IF(B4215&lt;&gt;"",IF(OR(O4215=0,O4215=999),"",SUMIFS($E$2:E4215,$A$2:A4215,A4215)-SUMIFS($F$2:F4215,$A$2:A4215,A4215)),"")</f>
        <v/>
      </c>
      <c r="I4215" s="109" t="str">
        <f t="shared" si="197"/>
        <v/>
      </c>
      <c r="J4215" s="113"/>
      <c r="K4215" s="90"/>
      <c r="L4215" s="73"/>
      <c r="M4215" s="69" t="str">
        <f>IF(C4215&lt;&gt;"",DailyLog!$S$3,"")</f>
        <v/>
      </c>
      <c r="N4215" s="56" t="str">
        <f t="shared" si="196"/>
        <v/>
      </c>
      <c r="O4215" s="53" t="str">
        <f>IF($B4215&lt;&gt;"",IF(ISNUMBER(_xlfn.XMATCH($B4215,Language!$A$6:$E$6)),0,IF(ISNUMBER(_xlfn.XMATCH($B4215,Language!$A$29:$E$29)),'Lista de Prestatarios'!$B$3,VLOOKUP(B4215,'Lista de Prestatarios'!$A$2:$B$500,2,FALSE))),"")</f>
        <v/>
      </c>
      <c r="P4215" s="58" t="str">
        <f>IF(B4215&lt;&gt;"",IF(OR(D4215&gt;0,G4215&gt;0),COUNTIF($B$2:B4215,B4215),COUNTIFS($B$2:B4215,B4215,$E$2:E4215,"&gt;0")),"")</f>
        <v/>
      </c>
    </row>
    <row r="4216" spans="1:16" x14ac:dyDescent="0.35">
      <c r="A4216" s="51" t="str">
        <f t="shared" si="195"/>
        <v/>
      </c>
      <c r="B4216" s="99"/>
      <c r="C4216" s="4"/>
      <c r="D4216" s="14"/>
      <c r="E4216" s="14"/>
      <c r="F4216" s="14"/>
      <c r="G4216" s="82"/>
      <c r="H4216" s="107" t="str">
        <f>IF(B4216&lt;&gt;"",IF(OR(O4216=0,O4216=999),"",SUMIFS($E$2:E4216,$A$2:A4216,A4216)-SUMIFS($F$2:F4216,$A$2:A4216,A4216)),"")</f>
        <v/>
      </c>
      <c r="I4216" s="109" t="str">
        <f t="shared" si="197"/>
        <v/>
      </c>
      <c r="J4216" s="113"/>
      <c r="K4216" s="90"/>
      <c r="L4216" s="73"/>
      <c r="M4216" s="69" t="str">
        <f>IF(C4216&lt;&gt;"",DailyLog!$S$3,"")</f>
        <v/>
      </c>
      <c r="N4216" s="56" t="str">
        <f t="shared" si="196"/>
        <v/>
      </c>
      <c r="O4216" s="53" t="str">
        <f>IF($B4216&lt;&gt;"",IF(ISNUMBER(_xlfn.XMATCH($B4216,Language!$A$6:$E$6)),0,IF(ISNUMBER(_xlfn.XMATCH($B4216,Language!$A$29:$E$29)),'Lista de Prestatarios'!$B$3,VLOOKUP(B4216,'Lista de Prestatarios'!$A$2:$B$500,2,FALSE))),"")</f>
        <v/>
      </c>
      <c r="P4216" s="58" t="str">
        <f>IF(B4216&lt;&gt;"",IF(OR(D4216&gt;0,G4216&gt;0),COUNTIF($B$2:B4216,B4216),COUNTIFS($B$2:B4216,B4216,$E$2:E4216,"&gt;0")),"")</f>
        <v/>
      </c>
    </row>
    <row r="4217" spans="1:16" x14ac:dyDescent="0.35">
      <c r="A4217" s="51" t="str">
        <f t="shared" si="195"/>
        <v/>
      </c>
      <c r="B4217" s="99"/>
      <c r="C4217" s="4"/>
      <c r="D4217" s="14"/>
      <c r="E4217" s="14"/>
      <c r="F4217" s="14"/>
      <c r="G4217" s="82"/>
      <c r="H4217" s="107" t="str">
        <f>IF(B4217&lt;&gt;"",IF(OR(O4217=0,O4217=999),"",SUMIFS($E$2:E4217,$A$2:A4217,A4217)-SUMIFS($F$2:F4217,$A$2:A4217,A4217)),"")</f>
        <v/>
      </c>
      <c r="I4217" s="109" t="str">
        <f t="shared" si="197"/>
        <v/>
      </c>
      <c r="J4217" s="113"/>
      <c r="K4217" s="90"/>
      <c r="L4217" s="73"/>
      <c r="M4217" s="69" t="str">
        <f>IF(C4217&lt;&gt;"",DailyLog!$S$3,"")</f>
        <v/>
      </c>
      <c r="N4217" s="56" t="str">
        <f t="shared" si="196"/>
        <v/>
      </c>
      <c r="O4217" s="53" t="str">
        <f>IF($B4217&lt;&gt;"",IF(ISNUMBER(_xlfn.XMATCH($B4217,Language!$A$6:$E$6)),0,IF(ISNUMBER(_xlfn.XMATCH($B4217,Language!$A$29:$E$29)),'Lista de Prestatarios'!$B$3,VLOOKUP(B4217,'Lista de Prestatarios'!$A$2:$B$500,2,FALSE))),"")</f>
        <v/>
      </c>
      <c r="P4217" s="58" t="str">
        <f>IF(B4217&lt;&gt;"",IF(OR(D4217&gt;0,G4217&gt;0),COUNTIF($B$2:B4217,B4217),COUNTIFS($B$2:B4217,B4217,$E$2:E4217,"&gt;0")),"")</f>
        <v/>
      </c>
    </row>
    <row r="4218" spans="1:16" x14ac:dyDescent="0.35">
      <c r="A4218" s="51" t="str">
        <f t="shared" si="195"/>
        <v/>
      </c>
      <c r="B4218" s="99"/>
      <c r="C4218" s="4"/>
      <c r="D4218" s="14"/>
      <c r="E4218" s="14"/>
      <c r="F4218" s="14"/>
      <c r="G4218" s="82"/>
      <c r="H4218" s="107" t="str">
        <f>IF(B4218&lt;&gt;"",IF(OR(O4218=0,O4218=999),"",SUMIFS($E$2:E4218,$A$2:A4218,A4218)-SUMIFS($F$2:F4218,$A$2:A4218,A4218)),"")</f>
        <v/>
      </c>
      <c r="I4218" s="109" t="str">
        <f t="shared" si="197"/>
        <v/>
      </c>
      <c r="J4218" s="113"/>
      <c r="K4218" s="90"/>
      <c r="L4218" s="73"/>
      <c r="M4218" s="69" t="str">
        <f>IF(C4218&lt;&gt;"",DailyLog!$S$3,"")</f>
        <v/>
      </c>
      <c r="N4218" s="56" t="str">
        <f t="shared" si="196"/>
        <v/>
      </c>
      <c r="O4218" s="53" t="str">
        <f>IF($B4218&lt;&gt;"",IF(ISNUMBER(_xlfn.XMATCH($B4218,Language!$A$6:$E$6)),0,IF(ISNUMBER(_xlfn.XMATCH($B4218,Language!$A$29:$E$29)),'Lista de Prestatarios'!$B$3,VLOOKUP(B4218,'Lista de Prestatarios'!$A$2:$B$500,2,FALSE))),"")</f>
        <v/>
      </c>
      <c r="P4218" s="58" t="str">
        <f>IF(B4218&lt;&gt;"",IF(OR(D4218&gt;0,G4218&gt;0),COUNTIF($B$2:B4218,B4218),COUNTIFS($B$2:B4218,B4218,$E$2:E4218,"&gt;0")),"")</f>
        <v/>
      </c>
    </row>
    <row r="4219" spans="1:16" x14ac:dyDescent="0.35">
      <c r="A4219" s="51" t="str">
        <f t="shared" si="195"/>
        <v/>
      </c>
      <c r="B4219" s="99"/>
      <c r="C4219" s="4"/>
      <c r="D4219" s="14"/>
      <c r="E4219" s="14"/>
      <c r="F4219" s="14"/>
      <c r="G4219" s="82"/>
      <c r="H4219" s="107" t="str">
        <f>IF(B4219&lt;&gt;"",IF(OR(O4219=0,O4219=999),"",SUMIFS($E$2:E4219,$A$2:A4219,A4219)-SUMIFS($F$2:F4219,$A$2:A4219,A4219)),"")</f>
        <v/>
      </c>
      <c r="I4219" s="109" t="str">
        <f t="shared" si="197"/>
        <v/>
      </c>
      <c r="J4219" s="113"/>
      <c r="K4219" s="90"/>
      <c r="L4219" s="73"/>
      <c r="M4219" s="69" t="str">
        <f>IF(C4219&lt;&gt;"",DailyLog!$S$3,"")</f>
        <v/>
      </c>
      <c r="N4219" s="56" t="str">
        <f t="shared" si="196"/>
        <v/>
      </c>
      <c r="O4219" s="53" t="str">
        <f>IF($B4219&lt;&gt;"",IF(ISNUMBER(_xlfn.XMATCH($B4219,Language!$A$6:$E$6)),0,IF(ISNUMBER(_xlfn.XMATCH($B4219,Language!$A$29:$E$29)),'Lista de Prestatarios'!$B$3,VLOOKUP(B4219,'Lista de Prestatarios'!$A$2:$B$500,2,FALSE))),"")</f>
        <v/>
      </c>
      <c r="P4219" s="58" t="str">
        <f>IF(B4219&lt;&gt;"",IF(OR(D4219&gt;0,G4219&gt;0),COUNTIF($B$2:B4219,B4219),COUNTIFS($B$2:B4219,B4219,$E$2:E4219,"&gt;0")),"")</f>
        <v/>
      </c>
    </row>
    <row r="4220" spans="1:16" x14ac:dyDescent="0.35">
      <c r="A4220" s="51" t="str">
        <f t="shared" si="195"/>
        <v/>
      </c>
      <c r="B4220" s="99"/>
      <c r="C4220" s="4"/>
      <c r="D4220" s="14"/>
      <c r="E4220" s="14"/>
      <c r="F4220" s="14"/>
      <c r="G4220" s="82"/>
      <c r="H4220" s="107" t="str">
        <f>IF(B4220&lt;&gt;"",IF(OR(O4220=0,O4220=999),"",SUMIFS($E$2:E4220,$A$2:A4220,A4220)-SUMIFS($F$2:F4220,$A$2:A4220,A4220)),"")</f>
        <v/>
      </c>
      <c r="I4220" s="109" t="str">
        <f t="shared" si="197"/>
        <v/>
      </c>
      <c r="J4220" s="113"/>
      <c r="K4220" s="90"/>
      <c r="L4220" s="73"/>
      <c r="M4220" s="69" t="str">
        <f>IF(C4220&lt;&gt;"",DailyLog!$S$3,"")</f>
        <v/>
      </c>
      <c r="N4220" s="56" t="str">
        <f t="shared" si="196"/>
        <v/>
      </c>
      <c r="O4220" s="53" t="str">
        <f>IF($B4220&lt;&gt;"",IF(ISNUMBER(_xlfn.XMATCH($B4220,Language!$A$6:$E$6)),0,IF(ISNUMBER(_xlfn.XMATCH($B4220,Language!$A$29:$E$29)),'Lista de Prestatarios'!$B$3,VLOOKUP(B4220,'Lista de Prestatarios'!$A$2:$B$500,2,FALSE))),"")</f>
        <v/>
      </c>
      <c r="P4220" s="58" t="str">
        <f>IF(B4220&lt;&gt;"",IF(OR(D4220&gt;0,G4220&gt;0),COUNTIF($B$2:B4220,B4220),COUNTIFS($B$2:B4220,B4220,$E$2:E4220,"&gt;0")),"")</f>
        <v/>
      </c>
    </row>
    <row r="4221" spans="1:16" x14ac:dyDescent="0.35">
      <c r="A4221" s="51" t="str">
        <f t="shared" si="195"/>
        <v/>
      </c>
      <c r="B4221" s="99"/>
      <c r="C4221" s="4"/>
      <c r="D4221" s="14"/>
      <c r="E4221" s="14"/>
      <c r="F4221" s="14"/>
      <c r="G4221" s="82"/>
      <c r="H4221" s="107" t="str">
        <f>IF(B4221&lt;&gt;"",IF(OR(O4221=0,O4221=999),"",SUMIFS($E$2:E4221,$A$2:A4221,A4221)-SUMIFS($F$2:F4221,$A$2:A4221,A4221)),"")</f>
        <v/>
      </c>
      <c r="I4221" s="109" t="str">
        <f t="shared" si="197"/>
        <v/>
      </c>
      <c r="J4221" s="113"/>
      <c r="K4221" s="90"/>
      <c r="L4221" s="73"/>
      <c r="M4221" s="69" t="str">
        <f>IF(C4221&lt;&gt;"",DailyLog!$S$3,"")</f>
        <v/>
      </c>
      <c r="N4221" s="56" t="str">
        <f t="shared" si="196"/>
        <v/>
      </c>
      <c r="O4221" s="53" t="str">
        <f>IF($B4221&lt;&gt;"",IF(ISNUMBER(_xlfn.XMATCH($B4221,Language!$A$6:$E$6)),0,IF(ISNUMBER(_xlfn.XMATCH($B4221,Language!$A$29:$E$29)),'Lista de Prestatarios'!$B$3,VLOOKUP(B4221,'Lista de Prestatarios'!$A$2:$B$500,2,FALSE))),"")</f>
        <v/>
      </c>
      <c r="P4221" s="58" t="str">
        <f>IF(B4221&lt;&gt;"",IF(OR(D4221&gt;0,G4221&gt;0),COUNTIF($B$2:B4221,B4221),COUNTIFS($B$2:B4221,B4221,$E$2:E4221,"&gt;0")),"")</f>
        <v/>
      </c>
    </row>
    <row r="4222" spans="1:16" x14ac:dyDescent="0.35">
      <c r="A4222" s="51" t="str">
        <f t="shared" si="195"/>
        <v/>
      </c>
      <c r="B4222" s="99"/>
      <c r="C4222" s="4"/>
      <c r="D4222" s="14"/>
      <c r="E4222" s="14"/>
      <c r="F4222" s="14"/>
      <c r="G4222" s="82"/>
      <c r="H4222" s="107" t="str">
        <f>IF(B4222&lt;&gt;"",IF(OR(O4222=0,O4222=999),"",SUMIFS($E$2:E4222,$A$2:A4222,A4222)-SUMIFS($F$2:F4222,$A$2:A4222,A4222)),"")</f>
        <v/>
      </c>
      <c r="I4222" s="109" t="str">
        <f t="shared" si="197"/>
        <v/>
      </c>
      <c r="J4222" s="113"/>
      <c r="K4222" s="90"/>
      <c r="L4222" s="73"/>
      <c r="M4222" s="69" t="str">
        <f>IF(C4222&lt;&gt;"",DailyLog!$S$3,"")</f>
        <v/>
      </c>
      <c r="N4222" s="56" t="str">
        <f t="shared" si="196"/>
        <v/>
      </c>
      <c r="O4222" s="53" t="str">
        <f>IF($B4222&lt;&gt;"",IF(ISNUMBER(_xlfn.XMATCH($B4222,Language!$A$6:$E$6)),0,IF(ISNUMBER(_xlfn.XMATCH($B4222,Language!$A$29:$E$29)),'Lista de Prestatarios'!$B$3,VLOOKUP(B4222,'Lista de Prestatarios'!$A$2:$B$500,2,FALSE))),"")</f>
        <v/>
      </c>
      <c r="P4222" s="58" t="str">
        <f>IF(B4222&lt;&gt;"",IF(OR(D4222&gt;0,G4222&gt;0),COUNTIF($B$2:B4222,B4222),COUNTIFS($B$2:B4222,B4222,$E$2:E4222,"&gt;0")),"")</f>
        <v/>
      </c>
    </row>
    <row r="4223" spans="1:16" x14ac:dyDescent="0.35">
      <c r="A4223" s="51" t="str">
        <f t="shared" si="195"/>
        <v/>
      </c>
      <c r="B4223" s="99"/>
      <c r="C4223" s="4"/>
      <c r="D4223" s="14"/>
      <c r="E4223" s="14"/>
      <c r="F4223" s="14"/>
      <c r="G4223" s="82"/>
      <c r="H4223" s="107" t="str">
        <f>IF(B4223&lt;&gt;"",IF(OR(O4223=0,O4223=999),"",SUMIFS($E$2:E4223,$A$2:A4223,A4223)-SUMIFS($F$2:F4223,$A$2:A4223,A4223)),"")</f>
        <v/>
      </c>
      <c r="I4223" s="109" t="str">
        <f t="shared" si="197"/>
        <v/>
      </c>
      <c r="J4223" s="113"/>
      <c r="K4223" s="90"/>
      <c r="L4223" s="73"/>
      <c r="M4223" s="69" t="str">
        <f>IF(C4223&lt;&gt;"",DailyLog!$S$3,"")</f>
        <v/>
      </c>
      <c r="N4223" s="56" t="str">
        <f t="shared" si="196"/>
        <v/>
      </c>
      <c r="O4223" s="53" t="str">
        <f>IF($B4223&lt;&gt;"",IF(ISNUMBER(_xlfn.XMATCH($B4223,Language!$A$6:$E$6)),0,IF(ISNUMBER(_xlfn.XMATCH($B4223,Language!$A$29:$E$29)),'Lista de Prestatarios'!$B$3,VLOOKUP(B4223,'Lista de Prestatarios'!$A$2:$B$500,2,FALSE))),"")</f>
        <v/>
      </c>
      <c r="P4223" s="58" t="str">
        <f>IF(B4223&lt;&gt;"",IF(OR(D4223&gt;0,G4223&gt;0),COUNTIF($B$2:B4223,B4223),COUNTIFS($B$2:B4223,B4223,$E$2:E4223,"&gt;0")),"")</f>
        <v/>
      </c>
    </row>
    <row r="4224" spans="1:16" x14ac:dyDescent="0.35">
      <c r="A4224" s="51" t="str">
        <f t="shared" si="195"/>
        <v/>
      </c>
      <c r="B4224" s="99"/>
      <c r="C4224" s="4"/>
      <c r="D4224" s="14"/>
      <c r="E4224" s="14"/>
      <c r="F4224" s="14"/>
      <c r="G4224" s="82"/>
      <c r="H4224" s="107" t="str">
        <f>IF(B4224&lt;&gt;"",IF(OR(O4224=0,O4224=999),"",SUMIFS($E$2:E4224,$A$2:A4224,A4224)-SUMIFS($F$2:F4224,$A$2:A4224,A4224)),"")</f>
        <v/>
      </c>
      <c r="I4224" s="109" t="str">
        <f t="shared" si="197"/>
        <v/>
      </c>
      <c r="J4224" s="113"/>
      <c r="K4224" s="90"/>
      <c r="L4224" s="73"/>
      <c r="M4224" s="69" t="str">
        <f>IF(C4224&lt;&gt;"",DailyLog!$S$3,"")</f>
        <v/>
      </c>
      <c r="N4224" s="56" t="str">
        <f t="shared" si="196"/>
        <v/>
      </c>
      <c r="O4224" s="53" t="str">
        <f>IF($B4224&lt;&gt;"",IF(ISNUMBER(_xlfn.XMATCH($B4224,Language!$A$6:$E$6)),0,IF(ISNUMBER(_xlfn.XMATCH($B4224,Language!$A$29:$E$29)),'Lista de Prestatarios'!$B$3,VLOOKUP(B4224,'Lista de Prestatarios'!$A$2:$B$500,2,FALSE))),"")</f>
        <v/>
      </c>
      <c r="P4224" s="58" t="str">
        <f>IF(B4224&lt;&gt;"",IF(OR(D4224&gt;0,G4224&gt;0),COUNTIF($B$2:B4224,B4224),COUNTIFS($B$2:B4224,B4224,$E$2:E4224,"&gt;0")),"")</f>
        <v/>
      </c>
    </row>
    <row r="4225" spans="1:16" x14ac:dyDescent="0.35">
      <c r="A4225" s="51" t="str">
        <f t="shared" si="195"/>
        <v/>
      </c>
      <c r="B4225" s="99"/>
      <c r="C4225" s="4"/>
      <c r="D4225" s="14"/>
      <c r="E4225" s="14"/>
      <c r="F4225" s="14"/>
      <c r="G4225" s="82"/>
      <c r="H4225" s="107" t="str">
        <f>IF(B4225&lt;&gt;"",IF(OR(O4225=0,O4225=999),"",SUMIFS($E$2:E4225,$A$2:A4225,A4225)-SUMIFS($F$2:F4225,$A$2:A4225,A4225)),"")</f>
        <v/>
      </c>
      <c r="I4225" s="109" t="str">
        <f t="shared" si="197"/>
        <v/>
      </c>
      <c r="J4225" s="113"/>
      <c r="K4225" s="90"/>
      <c r="L4225" s="73"/>
      <c r="M4225" s="69" t="str">
        <f>IF(C4225&lt;&gt;"",DailyLog!$S$3,"")</f>
        <v/>
      </c>
      <c r="N4225" s="56" t="str">
        <f t="shared" si="196"/>
        <v/>
      </c>
      <c r="O4225" s="53" t="str">
        <f>IF($B4225&lt;&gt;"",IF(ISNUMBER(_xlfn.XMATCH($B4225,Language!$A$6:$E$6)),0,IF(ISNUMBER(_xlfn.XMATCH($B4225,Language!$A$29:$E$29)),'Lista de Prestatarios'!$B$3,VLOOKUP(B4225,'Lista de Prestatarios'!$A$2:$B$500,2,FALSE))),"")</f>
        <v/>
      </c>
      <c r="P4225" s="58" t="str">
        <f>IF(B4225&lt;&gt;"",IF(OR(D4225&gt;0,G4225&gt;0),COUNTIF($B$2:B4225,B4225),COUNTIFS($B$2:B4225,B4225,$E$2:E4225,"&gt;0")),"")</f>
        <v/>
      </c>
    </row>
    <row r="4226" spans="1:16" x14ac:dyDescent="0.35">
      <c r="A4226" s="51" t="str">
        <f t="shared" ref="A4226:A4289" si="198">IF(B4226&lt;&gt;"",O4226&amp;"."&amp;P4226,"")</f>
        <v/>
      </c>
      <c r="B4226" s="99"/>
      <c r="C4226" s="4"/>
      <c r="D4226" s="14"/>
      <c r="E4226" s="14"/>
      <c r="F4226" s="14"/>
      <c r="G4226" s="82"/>
      <c r="H4226" s="107" t="str">
        <f>IF(B4226&lt;&gt;"",IF(OR(O4226=0,O4226=999),"",SUMIFS($E$2:E4226,$A$2:A4226,A4226)-SUMIFS($F$2:F4226,$A$2:A4226,A4226)),"")</f>
        <v/>
      </c>
      <c r="I4226" s="109" t="str">
        <f t="shared" si="197"/>
        <v/>
      </c>
      <c r="J4226" s="113"/>
      <c r="K4226" s="90"/>
      <c r="L4226" s="73"/>
      <c r="M4226" s="69" t="str">
        <f>IF(C4226&lt;&gt;"",DailyLog!$S$3,"")</f>
        <v/>
      </c>
      <c r="N4226" s="56" t="str">
        <f t="shared" ref="N4226:N4289" si="199">IF(B4226&lt;&gt;"",COUNT(D4226:G4226),"")</f>
        <v/>
      </c>
      <c r="O4226" s="53" t="str">
        <f>IF($B4226&lt;&gt;"",IF(ISNUMBER(_xlfn.XMATCH($B4226,Language!$A$6:$E$6)),0,IF(ISNUMBER(_xlfn.XMATCH($B4226,Language!$A$29:$E$29)),'Lista de Prestatarios'!$B$3,VLOOKUP(B4226,'Lista de Prestatarios'!$A$2:$B$500,2,FALSE))),"")</f>
        <v/>
      </c>
      <c r="P4226" s="58" t="str">
        <f>IF(B4226&lt;&gt;"",IF(OR(D4226&gt;0,G4226&gt;0),COUNTIF($B$2:B4226,B4226),COUNTIFS($B$2:B4226,B4226,$E$2:E4226,"&gt;0")),"")</f>
        <v/>
      </c>
    </row>
    <row r="4227" spans="1:16" x14ac:dyDescent="0.35">
      <c r="A4227" s="51" t="str">
        <f t="shared" si="198"/>
        <v/>
      </c>
      <c r="B4227" s="99"/>
      <c r="C4227" s="4"/>
      <c r="D4227" s="14"/>
      <c r="E4227" s="14"/>
      <c r="F4227" s="14"/>
      <c r="G4227" s="82"/>
      <c r="H4227" s="107" t="str">
        <f>IF(B4227&lt;&gt;"",IF(OR(O4227=0,O4227=999),"",SUMIFS($E$2:E4227,$A$2:A4227,A4227)-SUMIFS($F$2:F4227,$A$2:A4227,A4227)),"")</f>
        <v/>
      </c>
      <c r="I4227" s="109" t="str">
        <f t="shared" si="197"/>
        <v/>
      </c>
      <c r="J4227" s="113"/>
      <c r="K4227" s="90"/>
      <c r="L4227" s="73"/>
      <c r="M4227" s="69" t="str">
        <f>IF(C4227&lt;&gt;"",DailyLog!$S$3,"")</f>
        <v/>
      </c>
      <c r="N4227" s="56" t="str">
        <f t="shared" si="199"/>
        <v/>
      </c>
      <c r="O4227" s="53" t="str">
        <f>IF($B4227&lt;&gt;"",IF(ISNUMBER(_xlfn.XMATCH($B4227,Language!$A$6:$E$6)),0,IF(ISNUMBER(_xlfn.XMATCH($B4227,Language!$A$29:$E$29)),'Lista de Prestatarios'!$B$3,VLOOKUP(B4227,'Lista de Prestatarios'!$A$2:$B$500,2,FALSE))),"")</f>
        <v/>
      </c>
      <c r="P4227" s="58" t="str">
        <f>IF(B4227&lt;&gt;"",IF(OR(D4227&gt;0,G4227&gt;0),COUNTIF($B$2:B4227,B4227),COUNTIFS($B$2:B4227,B4227,$E$2:E4227,"&gt;0")),"")</f>
        <v/>
      </c>
    </row>
    <row r="4228" spans="1:16" x14ac:dyDescent="0.35">
      <c r="A4228" s="51" t="str">
        <f t="shared" si="198"/>
        <v/>
      </c>
      <c r="B4228" s="99"/>
      <c r="C4228" s="4"/>
      <c r="D4228" s="14"/>
      <c r="E4228" s="14"/>
      <c r="F4228" s="14"/>
      <c r="G4228" s="82"/>
      <c r="H4228" s="107" t="str">
        <f>IF(B4228&lt;&gt;"",IF(OR(O4228=0,O4228=999),"",SUMIFS($E$2:E4228,$A$2:A4228,A4228)-SUMIFS($F$2:F4228,$A$2:A4228,A4228)),"")</f>
        <v/>
      </c>
      <c r="I4228" s="109" t="str">
        <f t="shared" ref="I4228:I4291" si="200">IF(B4228&lt;&gt;"",I4227+D4228-E4228+F4228-G4228,"")</f>
        <v/>
      </c>
      <c r="J4228" s="113"/>
      <c r="K4228" s="90"/>
      <c r="L4228" s="73"/>
      <c r="M4228" s="69" t="str">
        <f>IF(C4228&lt;&gt;"",DailyLog!$S$3,"")</f>
        <v/>
      </c>
      <c r="N4228" s="56" t="str">
        <f t="shared" si="199"/>
        <v/>
      </c>
      <c r="O4228" s="53" t="str">
        <f>IF($B4228&lt;&gt;"",IF(ISNUMBER(_xlfn.XMATCH($B4228,Language!$A$6:$E$6)),0,IF(ISNUMBER(_xlfn.XMATCH($B4228,Language!$A$29:$E$29)),'Lista de Prestatarios'!$B$3,VLOOKUP(B4228,'Lista de Prestatarios'!$A$2:$B$500,2,FALSE))),"")</f>
        <v/>
      </c>
      <c r="P4228" s="58" t="str">
        <f>IF(B4228&lt;&gt;"",IF(OR(D4228&gt;0,G4228&gt;0),COUNTIF($B$2:B4228,B4228),COUNTIFS($B$2:B4228,B4228,$E$2:E4228,"&gt;0")),"")</f>
        <v/>
      </c>
    </row>
    <row r="4229" spans="1:16" x14ac:dyDescent="0.35">
      <c r="A4229" s="51" t="str">
        <f t="shared" si="198"/>
        <v/>
      </c>
      <c r="B4229" s="99"/>
      <c r="C4229" s="4"/>
      <c r="D4229" s="14"/>
      <c r="E4229" s="14"/>
      <c r="F4229" s="14"/>
      <c r="G4229" s="82"/>
      <c r="H4229" s="107" t="str">
        <f>IF(B4229&lt;&gt;"",IF(OR(O4229=0,O4229=999),"",SUMIFS($E$2:E4229,$A$2:A4229,A4229)-SUMIFS($F$2:F4229,$A$2:A4229,A4229)),"")</f>
        <v/>
      </c>
      <c r="I4229" s="109" t="str">
        <f t="shared" si="200"/>
        <v/>
      </c>
      <c r="J4229" s="113"/>
      <c r="K4229" s="90"/>
      <c r="L4229" s="73"/>
      <c r="M4229" s="69" t="str">
        <f>IF(C4229&lt;&gt;"",DailyLog!$S$3,"")</f>
        <v/>
      </c>
      <c r="N4229" s="56" t="str">
        <f t="shared" si="199"/>
        <v/>
      </c>
      <c r="O4229" s="53" t="str">
        <f>IF($B4229&lt;&gt;"",IF(ISNUMBER(_xlfn.XMATCH($B4229,Language!$A$6:$E$6)),0,IF(ISNUMBER(_xlfn.XMATCH($B4229,Language!$A$29:$E$29)),'Lista de Prestatarios'!$B$3,VLOOKUP(B4229,'Lista de Prestatarios'!$A$2:$B$500,2,FALSE))),"")</f>
        <v/>
      </c>
      <c r="P4229" s="58" t="str">
        <f>IF(B4229&lt;&gt;"",IF(OR(D4229&gt;0,G4229&gt;0),COUNTIF($B$2:B4229,B4229),COUNTIFS($B$2:B4229,B4229,$E$2:E4229,"&gt;0")),"")</f>
        <v/>
      </c>
    </row>
    <row r="4230" spans="1:16" x14ac:dyDescent="0.35">
      <c r="A4230" s="51" t="str">
        <f t="shared" si="198"/>
        <v/>
      </c>
      <c r="B4230" s="99"/>
      <c r="C4230" s="4"/>
      <c r="D4230" s="14"/>
      <c r="E4230" s="14"/>
      <c r="F4230" s="14"/>
      <c r="G4230" s="82"/>
      <c r="H4230" s="107" t="str">
        <f>IF(B4230&lt;&gt;"",IF(OR(O4230=0,O4230=999),"",SUMIFS($E$2:E4230,$A$2:A4230,A4230)-SUMIFS($F$2:F4230,$A$2:A4230,A4230)),"")</f>
        <v/>
      </c>
      <c r="I4230" s="109" t="str">
        <f t="shared" si="200"/>
        <v/>
      </c>
      <c r="J4230" s="113"/>
      <c r="K4230" s="90"/>
      <c r="L4230" s="73"/>
      <c r="M4230" s="69" t="str">
        <f>IF(C4230&lt;&gt;"",DailyLog!$S$3,"")</f>
        <v/>
      </c>
      <c r="N4230" s="56" t="str">
        <f t="shared" si="199"/>
        <v/>
      </c>
      <c r="O4230" s="53" t="str">
        <f>IF($B4230&lt;&gt;"",IF(ISNUMBER(_xlfn.XMATCH($B4230,Language!$A$6:$E$6)),0,IF(ISNUMBER(_xlfn.XMATCH($B4230,Language!$A$29:$E$29)),'Lista de Prestatarios'!$B$3,VLOOKUP(B4230,'Lista de Prestatarios'!$A$2:$B$500,2,FALSE))),"")</f>
        <v/>
      </c>
      <c r="P4230" s="58" t="str">
        <f>IF(B4230&lt;&gt;"",IF(OR(D4230&gt;0,G4230&gt;0),COUNTIF($B$2:B4230,B4230),COUNTIFS($B$2:B4230,B4230,$E$2:E4230,"&gt;0")),"")</f>
        <v/>
      </c>
    </row>
    <row r="4231" spans="1:16" x14ac:dyDescent="0.35">
      <c r="A4231" s="51" t="str">
        <f t="shared" si="198"/>
        <v/>
      </c>
      <c r="B4231" s="99"/>
      <c r="C4231" s="4"/>
      <c r="D4231" s="14"/>
      <c r="E4231" s="14"/>
      <c r="F4231" s="14"/>
      <c r="G4231" s="82"/>
      <c r="H4231" s="107" t="str">
        <f>IF(B4231&lt;&gt;"",IF(OR(O4231=0,O4231=999),"",SUMIFS($E$2:E4231,$A$2:A4231,A4231)-SUMIFS($F$2:F4231,$A$2:A4231,A4231)),"")</f>
        <v/>
      </c>
      <c r="I4231" s="109" t="str">
        <f t="shared" si="200"/>
        <v/>
      </c>
      <c r="J4231" s="113"/>
      <c r="K4231" s="90"/>
      <c r="L4231" s="73"/>
      <c r="M4231" s="69" t="str">
        <f>IF(C4231&lt;&gt;"",DailyLog!$S$3,"")</f>
        <v/>
      </c>
      <c r="N4231" s="56" t="str">
        <f t="shared" si="199"/>
        <v/>
      </c>
      <c r="O4231" s="53" t="str">
        <f>IF($B4231&lt;&gt;"",IF(ISNUMBER(_xlfn.XMATCH($B4231,Language!$A$6:$E$6)),0,IF(ISNUMBER(_xlfn.XMATCH($B4231,Language!$A$29:$E$29)),'Lista de Prestatarios'!$B$3,VLOOKUP(B4231,'Lista de Prestatarios'!$A$2:$B$500,2,FALSE))),"")</f>
        <v/>
      </c>
      <c r="P4231" s="58" t="str">
        <f>IF(B4231&lt;&gt;"",IF(OR(D4231&gt;0,G4231&gt;0),COUNTIF($B$2:B4231,B4231),COUNTIFS($B$2:B4231,B4231,$E$2:E4231,"&gt;0")),"")</f>
        <v/>
      </c>
    </row>
    <row r="4232" spans="1:16" x14ac:dyDescent="0.35">
      <c r="A4232" s="51" t="str">
        <f t="shared" si="198"/>
        <v/>
      </c>
      <c r="B4232" s="99"/>
      <c r="C4232" s="4"/>
      <c r="D4232" s="14"/>
      <c r="E4232" s="14"/>
      <c r="F4232" s="14"/>
      <c r="G4232" s="82"/>
      <c r="H4232" s="107" t="str">
        <f>IF(B4232&lt;&gt;"",IF(OR(O4232=0,O4232=999),"",SUMIFS($E$2:E4232,$A$2:A4232,A4232)-SUMIFS($F$2:F4232,$A$2:A4232,A4232)),"")</f>
        <v/>
      </c>
      <c r="I4232" s="109" t="str">
        <f t="shared" si="200"/>
        <v/>
      </c>
      <c r="J4232" s="113"/>
      <c r="K4232" s="90"/>
      <c r="L4232" s="73"/>
      <c r="M4232" s="69" t="str">
        <f>IF(C4232&lt;&gt;"",DailyLog!$S$3,"")</f>
        <v/>
      </c>
      <c r="N4232" s="56" t="str">
        <f t="shared" si="199"/>
        <v/>
      </c>
      <c r="O4232" s="53" t="str">
        <f>IF($B4232&lt;&gt;"",IF(ISNUMBER(_xlfn.XMATCH($B4232,Language!$A$6:$E$6)),0,IF(ISNUMBER(_xlfn.XMATCH($B4232,Language!$A$29:$E$29)),'Lista de Prestatarios'!$B$3,VLOOKUP(B4232,'Lista de Prestatarios'!$A$2:$B$500,2,FALSE))),"")</f>
        <v/>
      </c>
      <c r="P4232" s="58" t="str">
        <f>IF(B4232&lt;&gt;"",IF(OR(D4232&gt;0,G4232&gt;0),COUNTIF($B$2:B4232,B4232),COUNTIFS($B$2:B4232,B4232,$E$2:E4232,"&gt;0")),"")</f>
        <v/>
      </c>
    </row>
    <row r="4233" spans="1:16" x14ac:dyDescent="0.35">
      <c r="A4233" s="51" t="str">
        <f t="shared" si="198"/>
        <v/>
      </c>
      <c r="B4233" s="99"/>
      <c r="C4233" s="4"/>
      <c r="D4233" s="14"/>
      <c r="E4233" s="14"/>
      <c r="F4233" s="14"/>
      <c r="G4233" s="82"/>
      <c r="H4233" s="107" t="str">
        <f>IF(B4233&lt;&gt;"",IF(OR(O4233=0,O4233=999),"",SUMIFS($E$2:E4233,$A$2:A4233,A4233)-SUMIFS($F$2:F4233,$A$2:A4233,A4233)),"")</f>
        <v/>
      </c>
      <c r="I4233" s="109" t="str">
        <f t="shared" si="200"/>
        <v/>
      </c>
      <c r="J4233" s="113"/>
      <c r="K4233" s="90"/>
      <c r="L4233" s="73"/>
      <c r="M4233" s="69" t="str">
        <f>IF(C4233&lt;&gt;"",DailyLog!$S$3,"")</f>
        <v/>
      </c>
      <c r="N4233" s="56" t="str">
        <f t="shared" si="199"/>
        <v/>
      </c>
      <c r="O4233" s="53" t="str">
        <f>IF($B4233&lt;&gt;"",IF(ISNUMBER(_xlfn.XMATCH($B4233,Language!$A$6:$E$6)),0,IF(ISNUMBER(_xlfn.XMATCH($B4233,Language!$A$29:$E$29)),'Lista de Prestatarios'!$B$3,VLOOKUP(B4233,'Lista de Prestatarios'!$A$2:$B$500,2,FALSE))),"")</f>
        <v/>
      </c>
      <c r="P4233" s="58" t="str">
        <f>IF(B4233&lt;&gt;"",IF(OR(D4233&gt;0,G4233&gt;0),COUNTIF($B$2:B4233,B4233),COUNTIFS($B$2:B4233,B4233,$E$2:E4233,"&gt;0")),"")</f>
        <v/>
      </c>
    </row>
    <row r="4234" spans="1:16" x14ac:dyDescent="0.35">
      <c r="A4234" s="51" t="str">
        <f t="shared" si="198"/>
        <v/>
      </c>
      <c r="B4234" s="99"/>
      <c r="C4234" s="4"/>
      <c r="D4234" s="14"/>
      <c r="E4234" s="14"/>
      <c r="F4234" s="14"/>
      <c r="G4234" s="82"/>
      <c r="H4234" s="107" t="str">
        <f>IF(B4234&lt;&gt;"",IF(OR(O4234=0,O4234=999),"",SUMIFS($E$2:E4234,$A$2:A4234,A4234)-SUMIFS($F$2:F4234,$A$2:A4234,A4234)),"")</f>
        <v/>
      </c>
      <c r="I4234" s="109" t="str">
        <f t="shared" si="200"/>
        <v/>
      </c>
      <c r="J4234" s="113"/>
      <c r="K4234" s="90"/>
      <c r="L4234" s="73"/>
      <c r="M4234" s="69" t="str">
        <f>IF(C4234&lt;&gt;"",DailyLog!$S$3,"")</f>
        <v/>
      </c>
      <c r="N4234" s="56" t="str">
        <f t="shared" si="199"/>
        <v/>
      </c>
      <c r="O4234" s="53" t="str">
        <f>IF($B4234&lt;&gt;"",IF(ISNUMBER(_xlfn.XMATCH($B4234,Language!$A$6:$E$6)),0,IF(ISNUMBER(_xlfn.XMATCH($B4234,Language!$A$29:$E$29)),'Lista de Prestatarios'!$B$3,VLOOKUP(B4234,'Lista de Prestatarios'!$A$2:$B$500,2,FALSE))),"")</f>
        <v/>
      </c>
      <c r="P4234" s="58" t="str">
        <f>IF(B4234&lt;&gt;"",IF(OR(D4234&gt;0,G4234&gt;0),COUNTIF($B$2:B4234,B4234),COUNTIFS($B$2:B4234,B4234,$E$2:E4234,"&gt;0")),"")</f>
        <v/>
      </c>
    </row>
    <row r="4235" spans="1:16" x14ac:dyDescent="0.35">
      <c r="A4235" s="51" t="str">
        <f t="shared" si="198"/>
        <v/>
      </c>
      <c r="B4235" s="99"/>
      <c r="C4235" s="4"/>
      <c r="D4235" s="14"/>
      <c r="E4235" s="14"/>
      <c r="F4235" s="14"/>
      <c r="G4235" s="82"/>
      <c r="H4235" s="107" t="str">
        <f>IF(B4235&lt;&gt;"",IF(OR(O4235=0,O4235=999),"",SUMIFS($E$2:E4235,$A$2:A4235,A4235)-SUMIFS($F$2:F4235,$A$2:A4235,A4235)),"")</f>
        <v/>
      </c>
      <c r="I4235" s="109" t="str">
        <f t="shared" si="200"/>
        <v/>
      </c>
      <c r="J4235" s="113"/>
      <c r="K4235" s="90"/>
      <c r="L4235" s="73"/>
      <c r="M4235" s="69" t="str">
        <f>IF(C4235&lt;&gt;"",DailyLog!$S$3,"")</f>
        <v/>
      </c>
      <c r="N4235" s="56" t="str">
        <f t="shared" si="199"/>
        <v/>
      </c>
      <c r="O4235" s="53" t="str">
        <f>IF($B4235&lt;&gt;"",IF(ISNUMBER(_xlfn.XMATCH($B4235,Language!$A$6:$E$6)),0,IF(ISNUMBER(_xlfn.XMATCH($B4235,Language!$A$29:$E$29)),'Lista de Prestatarios'!$B$3,VLOOKUP(B4235,'Lista de Prestatarios'!$A$2:$B$500,2,FALSE))),"")</f>
        <v/>
      </c>
      <c r="P4235" s="58" t="str">
        <f>IF(B4235&lt;&gt;"",IF(OR(D4235&gt;0,G4235&gt;0),COUNTIF($B$2:B4235,B4235),COUNTIFS($B$2:B4235,B4235,$E$2:E4235,"&gt;0")),"")</f>
        <v/>
      </c>
    </row>
    <row r="4236" spans="1:16" x14ac:dyDescent="0.35">
      <c r="A4236" s="51" t="str">
        <f t="shared" si="198"/>
        <v/>
      </c>
      <c r="B4236" s="99"/>
      <c r="C4236" s="4"/>
      <c r="D4236" s="14"/>
      <c r="E4236" s="14"/>
      <c r="F4236" s="14"/>
      <c r="G4236" s="82"/>
      <c r="H4236" s="107" t="str">
        <f>IF(B4236&lt;&gt;"",IF(OR(O4236=0,O4236=999),"",SUMIFS($E$2:E4236,$A$2:A4236,A4236)-SUMIFS($F$2:F4236,$A$2:A4236,A4236)),"")</f>
        <v/>
      </c>
      <c r="I4236" s="109" t="str">
        <f t="shared" si="200"/>
        <v/>
      </c>
      <c r="J4236" s="113"/>
      <c r="K4236" s="90"/>
      <c r="L4236" s="73"/>
      <c r="M4236" s="69" t="str">
        <f>IF(C4236&lt;&gt;"",DailyLog!$S$3,"")</f>
        <v/>
      </c>
      <c r="N4236" s="56" t="str">
        <f t="shared" si="199"/>
        <v/>
      </c>
      <c r="O4236" s="53" t="str">
        <f>IF($B4236&lt;&gt;"",IF(ISNUMBER(_xlfn.XMATCH($B4236,Language!$A$6:$E$6)),0,IF(ISNUMBER(_xlfn.XMATCH($B4236,Language!$A$29:$E$29)),'Lista de Prestatarios'!$B$3,VLOOKUP(B4236,'Lista de Prestatarios'!$A$2:$B$500,2,FALSE))),"")</f>
        <v/>
      </c>
      <c r="P4236" s="58" t="str">
        <f>IF(B4236&lt;&gt;"",IF(OR(D4236&gt;0,G4236&gt;0),COUNTIF($B$2:B4236,B4236),COUNTIFS($B$2:B4236,B4236,$E$2:E4236,"&gt;0")),"")</f>
        <v/>
      </c>
    </row>
    <row r="4237" spans="1:16" x14ac:dyDescent="0.35">
      <c r="A4237" s="51" t="str">
        <f t="shared" si="198"/>
        <v/>
      </c>
      <c r="B4237" s="99"/>
      <c r="C4237" s="4"/>
      <c r="D4237" s="14"/>
      <c r="E4237" s="14"/>
      <c r="F4237" s="14"/>
      <c r="G4237" s="82"/>
      <c r="H4237" s="107" t="str">
        <f>IF(B4237&lt;&gt;"",IF(OR(O4237=0,O4237=999),"",SUMIFS($E$2:E4237,$A$2:A4237,A4237)-SUMIFS($F$2:F4237,$A$2:A4237,A4237)),"")</f>
        <v/>
      </c>
      <c r="I4237" s="109" t="str">
        <f t="shared" si="200"/>
        <v/>
      </c>
      <c r="J4237" s="113"/>
      <c r="K4237" s="90"/>
      <c r="L4237" s="73"/>
      <c r="M4237" s="69" t="str">
        <f>IF(C4237&lt;&gt;"",DailyLog!$S$3,"")</f>
        <v/>
      </c>
      <c r="N4237" s="56" t="str">
        <f t="shared" si="199"/>
        <v/>
      </c>
      <c r="O4237" s="53" t="str">
        <f>IF($B4237&lt;&gt;"",IF(ISNUMBER(_xlfn.XMATCH($B4237,Language!$A$6:$E$6)),0,IF(ISNUMBER(_xlfn.XMATCH($B4237,Language!$A$29:$E$29)),'Lista de Prestatarios'!$B$3,VLOOKUP(B4237,'Lista de Prestatarios'!$A$2:$B$500,2,FALSE))),"")</f>
        <v/>
      </c>
      <c r="P4237" s="58" t="str">
        <f>IF(B4237&lt;&gt;"",IF(OR(D4237&gt;0,G4237&gt;0),COUNTIF($B$2:B4237,B4237),COUNTIFS($B$2:B4237,B4237,$E$2:E4237,"&gt;0")),"")</f>
        <v/>
      </c>
    </row>
    <row r="4238" spans="1:16" x14ac:dyDescent="0.35">
      <c r="A4238" s="51" t="str">
        <f t="shared" si="198"/>
        <v/>
      </c>
      <c r="B4238" s="99"/>
      <c r="C4238" s="4"/>
      <c r="D4238" s="14"/>
      <c r="E4238" s="14"/>
      <c r="F4238" s="14"/>
      <c r="G4238" s="82"/>
      <c r="H4238" s="107" t="str">
        <f>IF(B4238&lt;&gt;"",IF(OR(O4238=0,O4238=999),"",SUMIFS($E$2:E4238,$A$2:A4238,A4238)-SUMIFS($F$2:F4238,$A$2:A4238,A4238)),"")</f>
        <v/>
      </c>
      <c r="I4238" s="109" t="str">
        <f t="shared" si="200"/>
        <v/>
      </c>
      <c r="J4238" s="113"/>
      <c r="K4238" s="90"/>
      <c r="L4238" s="73"/>
      <c r="M4238" s="69" t="str">
        <f>IF(C4238&lt;&gt;"",DailyLog!$S$3,"")</f>
        <v/>
      </c>
      <c r="N4238" s="56" t="str">
        <f t="shared" si="199"/>
        <v/>
      </c>
      <c r="O4238" s="53" t="str">
        <f>IF($B4238&lt;&gt;"",IF(ISNUMBER(_xlfn.XMATCH($B4238,Language!$A$6:$E$6)),0,IF(ISNUMBER(_xlfn.XMATCH($B4238,Language!$A$29:$E$29)),'Lista de Prestatarios'!$B$3,VLOOKUP(B4238,'Lista de Prestatarios'!$A$2:$B$500,2,FALSE))),"")</f>
        <v/>
      </c>
      <c r="P4238" s="58" t="str">
        <f>IF(B4238&lt;&gt;"",IF(OR(D4238&gt;0,G4238&gt;0),COUNTIF($B$2:B4238,B4238),COUNTIFS($B$2:B4238,B4238,$E$2:E4238,"&gt;0")),"")</f>
        <v/>
      </c>
    </row>
    <row r="4239" spans="1:16" x14ac:dyDescent="0.35">
      <c r="A4239" s="51" t="str">
        <f t="shared" si="198"/>
        <v/>
      </c>
      <c r="B4239" s="99"/>
      <c r="C4239" s="4"/>
      <c r="D4239" s="14"/>
      <c r="E4239" s="14"/>
      <c r="F4239" s="14"/>
      <c r="G4239" s="82"/>
      <c r="H4239" s="107" t="str">
        <f>IF(B4239&lt;&gt;"",IF(OR(O4239=0,O4239=999),"",SUMIFS($E$2:E4239,$A$2:A4239,A4239)-SUMIFS($F$2:F4239,$A$2:A4239,A4239)),"")</f>
        <v/>
      </c>
      <c r="I4239" s="109" t="str">
        <f t="shared" si="200"/>
        <v/>
      </c>
      <c r="J4239" s="113"/>
      <c r="K4239" s="90"/>
      <c r="L4239" s="73"/>
      <c r="M4239" s="69" t="str">
        <f>IF(C4239&lt;&gt;"",DailyLog!$S$3,"")</f>
        <v/>
      </c>
      <c r="N4239" s="56" t="str">
        <f t="shared" si="199"/>
        <v/>
      </c>
      <c r="O4239" s="53" t="str">
        <f>IF($B4239&lt;&gt;"",IF(ISNUMBER(_xlfn.XMATCH($B4239,Language!$A$6:$E$6)),0,IF(ISNUMBER(_xlfn.XMATCH($B4239,Language!$A$29:$E$29)),'Lista de Prestatarios'!$B$3,VLOOKUP(B4239,'Lista de Prestatarios'!$A$2:$B$500,2,FALSE))),"")</f>
        <v/>
      </c>
      <c r="P4239" s="58" t="str">
        <f>IF(B4239&lt;&gt;"",IF(OR(D4239&gt;0,G4239&gt;0),COUNTIF($B$2:B4239,B4239),COUNTIFS($B$2:B4239,B4239,$E$2:E4239,"&gt;0")),"")</f>
        <v/>
      </c>
    </row>
    <row r="4240" spans="1:16" x14ac:dyDescent="0.35">
      <c r="A4240" s="51" t="str">
        <f t="shared" si="198"/>
        <v/>
      </c>
      <c r="B4240" s="99"/>
      <c r="C4240" s="4"/>
      <c r="D4240" s="14"/>
      <c r="E4240" s="14"/>
      <c r="F4240" s="14"/>
      <c r="G4240" s="82"/>
      <c r="H4240" s="107" t="str">
        <f>IF(B4240&lt;&gt;"",IF(OR(O4240=0,O4240=999),"",SUMIFS($E$2:E4240,$A$2:A4240,A4240)-SUMIFS($F$2:F4240,$A$2:A4240,A4240)),"")</f>
        <v/>
      </c>
      <c r="I4240" s="109" t="str">
        <f t="shared" si="200"/>
        <v/>
      </c>
      <c r="J4240" s="113"/>
      <c r="K4240" s="90"/>
      <c r="L4240" s="73"/>
      <c r="M4240" s="69" t="str">
        <f>IF(C4240&lt;&gt;"",DailyLog!$S$3,"")</f>
        <v/>
      </c>
      <c r="N4240" s="56" t="str">
        <f t="shared" si="199"/>
        <v/>
      </c>
      <c r="O4240" s="53" t="str">
        <f>IF($B4240&lt;&gt;"",IF(ISNUMBER(_xlfn.XMATCH($B4240,Language!$A$6:$E$6)),0,IF(ISNUMBER(_xlfn.XMATCH($B4240,Language!$A$29:$E$29)),'Lista de Prestatarios'!$B$3,VLOOKUP(B4240,'Lista de Prestatarios'!$A$2:$B$500,2,FALSE))),"")</f>
        <v/>
      </c>
      <c r="P4240" s="58" t="str">
        <f>IF(B4240&lt;&gt;"",IF(OR(D4240&gt;0,G4240&gt;0),COUNTIF($B$2:B4240,B4240),COUNTIFS($B$2:B4240,B4240,$E$2:E4240,"&gt;0")),"")</f>
        <v/>
      </c>
    </row>
    <row r="4241" spans="1:16" x14ac:dyDescent="0.35">
      <c r="A4241" s="51" t="str">
        <f t="shared" si="198"/>
        <v/>
      </c>
      <c r="B4241" s="99"/>
      <c r="C4241" s="4"/>
      <c r="D4241" s="14"/>
      <c r="E4241" s="14"/>
      <c r="F4241" s="14"/>
      <c r="G4241" s="82"/>
      <c r="H4241" s="107" t="str">
        <f>IF(B4241&lt;&gt;"",IF(OR(O4241=0,O4241=999),"",SUMIFS($E$2:E4241,$A$2:A4241,A4241)-SUMIFS($F$2:F4241,$A$2:A4241,A4241)),"")</f>
        <v/>
      </c>
      <c r="I4241" s="109" t="str">
        <f t="shared" si="200"/>
        <v/>
      </c>
      <c r="J4241" s="113"/>
      <c r="K4241" s="90"/>
      <c r="L4241" s="73"/>
      <c r="M4241" s="69" t="str">
        <f>IF(C4241&lt;&gt;"",DailyLog!$S$3,"")</f>
        <v/>
      </c>
      <c r="N4241" s="56" t="str">
        <f t="shared" si="199"/>
        <v/>
      </c>
      <c r="O4241" s="53" t="str">
        <f>IF($B4241&lt;&gt;"",IF(ISNUMBER(_xlfn.XMATCH($B4241,Language!$A$6:$E$6)),0,IF(ISNUMBER(_xlfn.XMATCH($B4241,Language!$A$29:$E$29)),'Lista de Prestatarios'!$B$3,VLOOKUP(B4241,'Lista de Prestatarios'!$A$2:$B$500,2,FALSE))),"")</f>
        <v/>
      </c>
      <c r="P4241" s="58" t="str">
        <f>IF(B4241&lt;&gt;"",IF(OR(D4241&gt;0,G4241&gt;0),COUNTIF($B$2:B4241,B4241),COUNTIFS($B$2:B4241,B4241,$E$2:E4241,"&gt;0")),"")</f>
        <v/>
      </c>
    </row>
    <row r="4242" spans="1:16" x14ac:dyDescent="0.35">
      <c r="A4242" s="51" t="str">
        <f t="shared" si="198"/>
        <v/>
      </c>
      <c r="B4242" s="99"/>
      <c r="C4242" s="4"/>
      <c r="D4242" s="14"/>
      <c r="E4242" s="14"/>
      <c r="F4242" s="14"/>
      <c r="G4242" s="82"/>
      <c r="H4242" s="107" t="str">
        <f>IF(B4242&lt;&gt;"",IF(OR(O4242=0,O4242=999),"",SUMIFS($E$2:E4242,$A$2:A4242,A4242)-SUMIFS($F$2:F4242,$A$2:A4242,A4242)),"")</f>
        <v/>
      </c>
      <c r="I4242" s="109" t="str">
        <f t="shared" si="200"/>
        <v/>
      </c>
      <c r="J4242" s="113"/>
      <c r="K4242" s="90"/>
      <c r="L4242" s="73"/>
      <c r="M4242" s="69" t="str">
        <f>IF(C4242&lt;&gt;"",DailyLog!$S$3,"")</f>
        <v/>
      </c>
      <c r="N4242" s="56" t="str">
        <f t="shared" si="199"/>
        <v/>
      </c>
      <c r="O4242" s="53" t="str">
        <f>IF($B4242&lt;&gt;"",IF(ISNUMBER(_xlfn.XMATCH($B4242,Language!$A$6:$E$6)),0,IF(ISNUMBER(_xlfn.XMATCH($B4242,Language!$A$29:$E$29)),'Lista de Prestatarios'!$B$3,VLOOKUP(B4242,'Lista de Prestatarios'!$A$2:$B$500,2,FALSE))),"")</f>
        <v/>
      </c>
      <c r="P4242" s="58" t="str">
        <f>IF(B4242&lt;&gt;"",IF(OR(D4242&gt;0,G4242&gt;0),COUNTIF($B$2:B4242,B4242),COUNTIFS($B$2:B4242,B4242,$E$2:E4242,"&gt;0")),"")</f>
        <v/>
      </c>
    </row>
    <row r="4243" spans="1:16" x14ac:dyDescent="0.35">
      <c r="A4243" s="51" t="str">
        <f t="shared" si="198"/>
        <v/>
      </c>
      <c r="B4243" s="99"/>
      <c r="C4243" s="4"/>
      <c r="D4243" s="14"/>
      <c r="E4243" s="14"/>
      <c r="F4243" s="14"/>
      <c r="G4243" s="82"/>
      <c r="H4243" s="107" t="str">
        <f>IF(B4243&lt;&gt;"",IF(OR(O4243=0,O4243=999),"",SUMIFS($E$2:E4243,$A$2:A4243,A4243)-SUMIFS($F$2:F4243,$A$2:A4243,A4243)),"")</f>
        <v/>
      </c>
      <c r="I4243" s="109" t="str">
        <f t="shared" si="200"/>
        <v/>
      </c>
      <c r="J4243" s="113"/>
      <c r="K4243" s="90"/>
      <c r="L4243" s="73"/>
      <c r="M4243" s="69" t="str">
        <f>IF(C4243&lt;&gt;"",DailyLog!$S$3,"")</f>
        <v/>
      </c>
      <c r="N4243" s="56" t="str">
        <f t="shared" si="199"/>
        <v/>
      </c>
      <c r="O4243" s="53" t="str">
        <f>IF($B4243&lt;&gt;"",IF(ISNUMBER(_xlfn.XMATCH($B4243,Language!$A$6:$E$6)),0,IF(ISNUMBER(_xlfn.XMATCH($B4243,Language!$A$29:$E$29)),'Lista de Prestatarios'!$B$3,VLOOKUP(B4243,'Lista de Prestatarios'!$A$2:$B$500,2,FALSE))),"")</f>
        <v/>
      </c>
      <c r="P4243" s="58" t="str">
        <f>IF(B4243&lt;&gt;"",IF(OR(D4243&gt;0,G4243&gt;0),COUNTIF($B$2:B4243,B4243),COUNTIFS($B$2:B4243,B4243,$E$2:E4243,"&gt;0")),"")</f>
        <v/>
      </c>
    </row>
    <row r="4244" spans="1:16" x14ac:dyDescent="0.35">
      <c r="A4244" s="51" t="str">
        <f t="shared" si="198"/>
        <v/>
      </c>
      <c r="B4244" s="99"/>
      <c r="C4244" s="4"/>
      <c r="D4244" s="14"/>
      <c r="E4244" s="14"/>
      <c r="F4244" s="14"/>
      <c r="G4244" s="82"/>
      <c r="H4244" s="107" t="str">
        <f>IF(B4244&lt;&gt;"",IF(OR(O4244=0,O4244=999),"",SUMIFS($E$2:E4244,$A$2:A4244,A4244)-SUMIFS($F$2:F4244,$A$2:A4244,A4244)),"")</f>
        <v/>
      </c>
      <c r="I4244" s="109" t="str">
        <f t="shared" si="200"/>
        <v/>
      </c>
      <c r="J4244" s="113"/>
      <c r="K4244" s="90"/>
      <c r="L4244" s="73"/>
      <c r="M4244" s="69" t="str">
        <f>IF(C4244&lt;&gt;"",DailyLog!$S$3,"")</f>
        <v/>
      </c>
      <c r="N4244" s="56" t="str">
        <f t="shared" si="199"/>
        <v/>
      </c>
      <c r="O4244" s="53" t="str">
        <f>IF($B4244&lt;&gt;"",IF(ISNUMBER(_xlfn.XMATCH($B4244,Language!$A$6:$E$6)),0,IF(ISNUMBER(_xlfn.XMATCH($B4244,Language!$A$29:$E$29)),'Lista de Prestatarios'!$B$3,VLOOKUP(B4244,'Lista de Prestatarios'!$A$2:$B$500,2,FALSE))),"")</f>
        <v/>
      </c>
      <c r="P4244" s="58" t="str">
        <f>IF(B4244&lt;&gt;"",IF(OR(D4244&gt;0,G4244&gt;0),COUNTIF($B$2:B4244,B4244),COUNTIFS($B$2:B4244,B4244,$E$2:E4244,"&gt;0")),"")</f>
        <v/>
      </c>
    </row>
    <row r="4245" spans="1:16" x14ac:dyDescent="0.35">
      <c r="A4245" s="51" t="str">
        <f t="shared" si="198"/>
        <v/>
      </c>
      <c r="B4245" s="99"/>
      <c r="C4245" s="4"/>
      <c r="D4245" s="14"/>
      <c r="E4245" s="14"/>
      <c r="F4245" s="14"/>
      <c r="G4245" s="82"/>
      <c r="H4245" s="107" t="str">
        <f>IF(B4245&lt;&gt;"",IF(OR(O4245=0,O4245=999),"",SUMIFS($E$2:E4245,$A$2:A4245,A4245)-SUMIFS($F$2:F4245,$A$2:A4245,A4245)),"")</f>
        <v/>
      </c>
      <c r="I4245" s="109" t="str">
        <f t="shared" si="200"/>
        <v/>
      </c>
      <c r="J4245" s="113"/>
      <c r="K4245" s="90"/>
      <c r="L4245" s="73"/>
      <c r="M4245" s="69" t="str">
        <f>IF(C4245&lt;&gt;"",DailyLog!$S$3,"")</f>
        <v/>
      </c>
      <c r="N4245" s="56" t="str">
        <f t="shared" si="199"/>
        <v/>
      </c>
      <c r="O4245" s="53" t="str">
        <f>IF($B4245&lt;&gt;"",IF(ISNUMBER(_xlfn.XMATCH($B4245,Language!$A$6:$E$6)),0,IF(ISNUMBER(_xlfn.XMATCH($B4245,Language!$A$29:$E$29)),'Lista de Prestatarios'!$B$3,VLOOKUP(B4245,'Lista de Prestatarios'!$A$2:$B$500,2,FALSE))),"")</f>
        <v/>
      </c>
      <c r="P4245" s="58" t="str">
        <f>IF(B4245&lt;&gt;"",IF(OR(D4245&gt;0,G4245&gt;0),COUNTIF($B$2:B4245,B4245),COUNTIFS($B$2:B4245,B4245,$E$2:E4245,"&gt;0")),"")</f>
        <v/>
      </c>
    </row>
    <row r="4246" spans="1:16" x14ac:dyDescent="0.35">
      <c r="A4246" s="51" t="str">
        <f t="shared" si="198"/>
        <v/>
      </c>
      <c r="B4246" s="99"/>
      <c r="C4246" s="4"/>
      <c r="D4246" s="14"/>
      <c r="E4246" s="14"/>
      <c r="F4246" s="14"/>
      <c r="G4246" s="82"/>
      <c r="H4246" s="107" t="str">
        <f>IF(B4246&lt;&gt;"",IF(OR(O4246=0,O4246=999),"",SUMIFS($E$2:E4246,$A$2:A4246,A4246)-SUMIFS($F$2:F4246,$A$2:A4246,A4246)),"")</f>
        <v/>
      </c>
      <c r="I4246" s="109" t="str">
        <f t="shared" si="200"/>
        <v/>
      </c>
      <c r="J4246" s="113"/>
      <c r="K4246" s="90"/>
      <c r="L4246" s="73"/>
      <c r="M4246" s="69" t="str">
        <f>IF(C4246&lt;&gt;"",DailyLog!$S$3,"")</f>
        <v/>
      </c>
      <c r="N4246" s="56" t="str">
        <f t="shared" si="199"/>
        <v/>
      </c>
      <c r="O4246" s="53" t="str">
        <f>IF($B4246&lt;&gt;"",IF(ISNUMBER(_xlfn.XMATCH($B4246,Language!$A$6:$E$6)),0,IF(ISNUMBER(_xlfn.XMATCH($B4246,Language!$A$29:$E$29)),'Lista de Prestatarios'!$B$3,VLOOKUP(B4246,'Lista de Prestatarios'!$A$2:$B$500,2,FALSE))),"")</f>
        <v/>
      </c>
      <c r="P4246" s="58" t="str">
        <f>IF(B4246&lt;&gt;"",IF(OR(D4246&gt;0,G4246&gt;0),COUNTIF($B$2:B4246,B4246),COUNTIFS($B$2:B4246,B4246,$E$2:E4246,"&gt;0")),"")</f>
        <v/>
      </c>
    </row>
    <row r="4247" spans="1:16" x14ac:dyDescent="0.35">
      <c r="A4247" s="51" t="str">
        <f t="shared" si="198"/>
        <v/>
      </c>
      <c r="B4247" s="99"/>
      <c r="C4247" s="4"/>
      <c r="D4247" s="14"/>
      <c r="E4247" s="14"/>
      <c r="F4247" s="14"/>
      <c r="G4247" s="82"/>
      <c r="H4247" s="107" t="str">
        <f>IF(B4247&lt;&gt;"",IF(OR(O4247=0,O4247=999),"",SUMIFS($E$2:E4247,$A$2:A4247,A4247)-SUMIFS($F$2:F4247,$A$2:A4247,A4247)),"")</f>
        <v/>
      </c>
      <c r="I4247" s="109" t="str">
        <f t="shared" si="200"/>
        <v/>
      </c>
      <c r="J4247" s="113"/>
      <c r="K4247" s="90"/>
      <c r="L4247" s="73"/>
      <c r="M4247" s="69" t="str">
        <f>IF(C4247&lt;&gt;"",DailyLog!$S$3,"")</f>
        <v/>
      </c>
      <c r="N4247" s="56" t="str">
        <f t="shared" si="199"/>
        <v/>
      </c>
      <c r="O4247" s="53" t="str">
        <f>IF($B4247&lt;&gt;"",IF(ISNUMBER(_xlfn.XMATCH($B4247,Language!$A$6:$E$6)),0,IF(ISNUMBER(_xlfn.XMATCH($B4247,Language!$A$29:$E$29)),'Lista de Prestatarios'!$B$3,VLOOKUP(B4247,'Lista de Prestatarios'!$A$2:$B$500,2,FALSE))),"")</f>
        <v/>
      </c>
      <c r="P4247" s="58" t="str">
        <f>IF(B4247&lt;&gt;"",IF(OR(D4247&gt;0,G4247&gt;0),COUNTIF($B$2:B4247,B4247),COUNTIFS($B$2:B4247,B4247,$E$2:E4247,"&gt;0")),"")</f>
        <v/>
      </c>
    </row>
    <row r="4248" spans="1:16" x14ac:dyDescent="0.35">
      <c r="A4248" s="51" t="str">
        <f t="shared" si="198"/>
        <v/>
      </c>
      <c r="B4248" s="99"/>
      <c r="C4248" s="4"/>
      <c r="D4248" s="14"/>
      <c r="E4248" s="14"/>
      <c r="F4248" s="14"/>
      <c r="G4248" s="82"/>
      <c r="H4248" s="107" t="str">
        <f>IF(B4248&lt;&gt;"",IF(OR(O4248=0,O4248=999),"",SUMIFS($E$2:E4248,$A$2:A4248,A4248)-SUMIFS($F$2:F4248,$A$2:A4248,A4248)),"")</f>
        <v/>
      </c>
      <c r="I4248" s="109" t="str">
        <f t="shared" si="200"/>
        <v/>
      </c>
      <c r="J4248" s="113"/>
      <c r="K4248" s="90"/>
      <c r="L4248" s="73"/>
      <c r="M4248" s="69" t="str">
        <f>IF(C4248&lt;&gt;"",DailyLog!$S$3,"")</f>
        <v/>
      </c>
      <c r="N4248" s="56" t="str">
        <f t="shared" si="199"/>
        <v/>
      </c>
      <c r="O4248" s="53" t="str">
        <f>IF($B4248&lt;&gt;"",IF(ISNUMBER(_xlfn.XMATCH($B4248,Language!$A$6:$E$6)),0,IF(ISNUMBER(_xlfn.XMATCH($B4248,Language!$A$29:$E$29)),'Lista de Prestatarios'!$B$3,VLOOKUP(B4248,'Lista de Prestatarios'!$A$2:$B$500,2,FALSE))),"")</f>
        <v/>
      </c>
      <c r="P4248" s="58" t="str">
        <f>IF(B4248&lt;&gt;"",IF(OR(D4248&gt;0,G4248&gt;0),COUNTIF($B$2:B4248,B4248),COUNTIFS($B$2:B4248,B4248,$E$2:E4248,"&gt;0")),"")</f>
        <v/>
      </c>
    </row>
    <row r="4249" spans="1:16" x14ac:dyDescent="0.35">
      <c r="A4249" s="51" t="str">
        <f t="shared" si="198"/>
        <v/>
      </c>
      <c r="B4249" s="99"/>
      <c r="C4249" s="4"/>
      <c r="D4249" s="14"/>
      <c r="E4249" s="14"/>
      <c r="F4249" s="14"/>
      <c r="G4249" s="82"/>
      <c r="H4249" s="107" t="str">
        <f>IF(B4249&lt;&gt;"",IF(OR(O4249=0,O4249=999),"",SUMIFS($E$2:E4249,$A$2:A4249,A4249)-SUMIFS($F$2:F4249,$A$2:A4249,A4249)),"")</f>
        <v/>
      </c>
      <c r="I4249" s="109" t="str">
        <f t="shared" si="200"/>
        <v/>
      </c>
      <c r="J4249" s="113"/>
      <c r="K4249" s="90"/>
      <c r="L4249" s="73"/>
      <c r="M4249" s="69" t="str">
        <f>IF(C4249&lt;&gt;"",DailyLog!$S$3,"")</f>
        <v/>
      </c>
      <c r="N4249" s="56" t="str">
        <f t="shared" si="199"/>
        <v/>
      </c>
      <c r="O4249" s="53" t="str">
        <f>IF($B4249&lt;&gt;"",IF(ISNUMBER(_xlfn.XMATCH($B4249,Language!$A$6:$E$6)),0,IF(ISNUMBER(_xlfn.XMATCH($B4249,Language!$A$29:$E$29)),'Lista de Prestatarios'!$B$3,VLOOKUP(B4249,'Lista de Prestatarios'!$A$2:$B$500,2,FALSE))),"")</f>
        <v/>
      </c>
      <c r="P4249" s="58" t="str">
        <f>IF(B4249&lt;&gt;"",IF(OR(D4249&gt;0,G4249&gt;0),COUNTIF($B$2:B4249,B4249),COUNTIFS($B$2:B4249,B4249,$E$2:E4249,"&gt;0")),"")</f>
        <v/>
      </c>
    </row>
    <row r="4250" spans="1:16" x14ac:dyDescent="0.35">
      <c r="A4250" s="51" t="str">
        <f t="shared" si="198"/>
        <v/>
      </c>
      <c r="B4250" s="99"/>
      <c r="C4250" s="4"/>
      <c r="D4250" s="14"/>
      <c r="E4250" s="14"/>
      <c r="F4250" s="14"/>
      <c r="G4250" s="82"/>
      <c r="H4250" s="107" t="str">
        <f>IF(B4250&lt;&gt;"",IF(OR(O4250=0,O4250=999),"",SUMIFS($E$2:E4250,$A$2:A4250,A4250)-SUMIFS($F$2:F4250,$A$2:A4250,A4250)),"")</f>
        <v/>
      </c>
      <c r="I4250" s="109" t="str">
        <f t="shared" si="200"/>
        <v/>
      </c>
      <c r="J4250" s="113"/>
      <c r="K4250" s="90"/>
      <c r="L4250" s="73"/>
      <c r="M4250" s="69" t="str">
        <f>IF(C4250&lt;&gt;"",DailyLog!$S$3,"")</f>
        <v/>
      </c>
      <c r="N4250" s="56" t="str">
        <f t="shared" si="199"/>
        <v/>
      </c>
      <c r="O4250" s="53" t="str">
        <f>IF($B4250&lt;&gt;"",IF(ISNUMBER(_xlfn.XMATCH($B4250,Language!$A$6:$E$6)),0,IF(ISNUMBER(_xlfn.XMATCH($B4250,Language!$A$29:$E$29)),'Lista de Prestatarios'!$B$3,VLOOKUP(B4250,'Lista de Prestatarios'!$A$2:$B$500,2,FALSE))),"")</f>
        <v/>
      </c>
      <c r="P4250" s="58" t="str">
        <f>IF(B4250&lt;&gt;"",IF(OR(D4250&gt;0,G4250&gt;0),COUNTIF($B$2:B4250,B4250),COUNTIFS($B$2:B4250,B4250,$E$2:E4250,"&gt;0")),"")</f>
        <v/>
      </c>
    </row>
    <row r="4251" spans="1:16" x14ac:dyDescent="0.35">
      <c r="A4251" s="51" t="str">
        <f t="shared" si="198"/>
        <v/>
      </c>
      <c r="B4251" s="99"/>
      <c r="C4251" s="4"/>
      <c r="D4251" s="14"/>
      <c r="E4251" s="14"/>
      <c r="F4251" s="14"/>
      <c r="G4251" s="82"/>
      <c r="H4251" s="107" t="str">
        <f>IF(B4251&lt;&gt;"",IF(OR(O4251=0,O4251=999),"",SUMIFS($E$2:E4251,$A$2:A4251,A4251)-SUMIFS($F$2:F4251,$A$2:A4251,A4251)),"")</f>
        <v/>
      </c>
      <c r="I4251" s="109" t="str">
        <f t="shared" si="200"/>
        <v/>
      </c>
      <c r="J4251" s="113"/>
      <c r="K4251" s="90"/>
      <c r="L4251" s="73"/>
      <c r="M4251" s="69" t="str">
        <f>IF(C4251&lt;&gt;"",DailyLog!$S$3,"")</f>
        <v/>
      </c>
      <c r="N4251" s="56" t="str">
        <f t="shared" si="199"/>
        <v/>
      </c>
      <c r="O4251" s="53" t="str">
        <f>IF($B4251&lt;&gt;"",IF(ISNUMBER(_xlfn.XMATCH($B4251,Language!$A$6:$E$6)),0,IF(ISNUMBER(_xlfn.XMATCH($B4251,Language!$A$29:$E$29)),'Lista de Prestatarios'!$B$3,VLOOKUP(B4251,'Lista de Prestatarios'!$A$2:$B$500,2,FALSE))),"")</f>
        <v/>
      </c>
      <c r="P4251" s="58" t="str">
        <f>IF(B4251&lt;&gt;"",IF(OR(D4251&gt;0,G4251&gt;0),COUNTIF($B$2:B4251,B4251),COUNTIFS($B$2:B4251,B4251,$E$2:E4251,"&gt;0")),"")</f>
        <v/>
      </c>
    </row>
    <row r="4252" spans="1:16" x14ac:dyDescent="0.35">
      <c r="A4252" s="51" t="str">
        <f t="shared" si="198"/>
        <v/>
      </c>
      <c r="B4252" s="99"/>
      <c r="C4252" s="4"/>
      <c r="D4252" s="14"/>
      <c r="E4252" s="14"/>
      <c r="F4252" s="14"/>
      <c r="G4252" s="82"/>
      <c r="H4252" s="107" t="str">
        <f>IF(B4252&lt;&gt;"",IF(OR(O4252=0,O4252=999),"",SUMIFS($E$2:E4252,$A$2:A4252,A4252)-SUMIFS($F$2:F4252,$A$2:A4252,A4252)),"")</f>
        <v/>
      </c>
      <c r="I4252" s="109" t="str">
        <f t="shared" si="200"/>
        <v/>
      </c>
      <c r="J4252" s="113"/>
      <c r="K4252" s="90"/>
      <c r="L4252" s="73"/>
      <c r="M4252" s="69" t="str">
        <f>IF(C4252&lt;&gt;"",DailyLog!$S$3,"")</f>
        <v/>
      </c>
      <c r="N4252" s="56" t="str">
        <f t="shared" si="199"/>
        <v/>
      </c>
      <c r="O4252" s="53" t="str">
        <f>IF($B4252&lt;&gt;"",IF(ISNUMBER(_xlfn.XMATCH($B4252,Language!$A$6:$E$6)),0,IF(ISNUMBER(_xlfn.XMATCH($B4252,Language!$A$29:$E$29)),'Lista de Prestatarios'!$B$3,VLOOKUP(B4252,'Lista de Prestatarios'!$A$2:$B$500,2,FALSE))),"")</f>
        <v/>
      </c>
      <c r="P4252" s="58" t="str">
        <f>IF(B4252&lt;&gt;"",IF(OR(D4252&gt;0,G4252&gt;0),COUNTIF($B$2:B4252,B4252),COUNTIFS($B$2:B4252,B4252,$E$2:E4252,"&gt;0")),"")</f>
        <v/>
      </c>
    </row>
    <row r="4253" spans="1:16" x14ac:dyDescent="0.35">
      <c r="A4253" s="51" t="str">
        <f t="shared" si="198"/>
        <v/>
      </c>
      <c r="B4253" s="99"/>
      <c r="C4253" s="4"/>
      <c r="D4253" s="14"/>
      <c r="E4253" s="14"/>
      <c r="F4253" s="14"/>
      <c r="G4253" s="82"/>
      <c r="H4253" s="107" t="str">
        <f>IF(B4253&lt;&gt;"",IF(OR(O4253=0,O4253=999),"",SUMIFS($E$2:E4253,$A$2:A4253,A4253)-SUMIFS($F$2:F4253,$A$2:A4253,A4253)),"")</f>
        <v/>
      </c>
      <c r="I4253" s="109" t="str">
        <f t="shared" si="200"/>
        <v/>
      </c>
      <c r="J4253" s="113"/>
      <c r="K4253" s="90"/>
      <c r="L4253" s="73"/>
      <c r="M4253" s="69" t="str">
        <f>IF(C4253&lt;&gt;"",DailyLog!$S$3,"")</f>
        <v/>
      </c>
      <c r="N4253" s="56" t="str">
        <f t="shared" si="199"/>
        <v/>
      </c>
      <c r="O4253" s="53" t="str">
        <f>IF($B4253&lt;&gt;"",IF(ISNUMBER(_xlfn.XMATCH($B4253,Language!$A$6:$E$6)),0,IF(ISNUMBER(_xlfn.XMATCH($B4253,Language!$A$29:$E$29)),'Lista de Prestatarios'!$B$3,VLOOKUP(B4253,'Lista de Prestatarios'!$A$2:$B$500,2,FALSE))),"")</f>
        <v/>
      </c>
      <c r="P4253" s="58" t="str">
        <f>IF(B4253&lt;&gt;"",IF(OR(D4253&gt;0,G4253&gt;0),COUNTIF($B$2:B4253,B4253),COUNTIFS($B$2:B4253,B4253,$E$2:E4253,"&gt;0")),"")</f>
        <v/>
      </c>
    </row>
    <row r="4254" spans="1:16" x14ac:dyDescent="0.35">
      <c r="A4254" s="51" t="str">
        <f t="shared" si="198"/>
        <v/>
      </c>
      <c r="B4254" s="99"/>
      <c r="C4254" s="4"/>
      <c r="D4254" s="14"/>
      <c r="E4254" s="14"/>
      <c r="F4254" s="14"/>
      <c r="G4254" s="82"/>
      <c r="H4254" s="107" t="str">
        <f>IF(B4254&lt;&gt;"",IF(OR(O4254=0,O4254=999),"",SUMIFS($E$2:E4254,$A$2:A4254,A4254)-SUMIFS($F$2:F4254,$A$2:A4254,A4254)),"")</f>
        <v/>
      </c>
      <c r="I4254" s="109" t="str">
        <f t="shared" si="200"/>
        <v/>
      </c>
      <c r="J4254" s="113"/>
      <c r="K4254" s="90"/>
      <c r="L4254" s="73"/>
      <c r="M4254" s="69" t="str">
        <f>IF(C4254&lt;&gt;"",DailyLog!$S$3,"")</f>
        <v/>
      </c>
      <c r="N4254" s="56" t="str">
        <f t="shared" si="199"/>
        <v/>
      </c>
      <c r="O4254" s="53" t="str">
        <f>IF($B4254&lt;&gt;"",IF(ISNUMBER(_xlfn.XMATCH($B4254,Language!$A$6:$E$6)),0,IF(ISNUMBER(_xlfn.XMATCH($B4254,Language!$A$29:$E$29)),'Lista de Prestatarios'!$B$3,VLOOKUP(B4254,'Lista de Prestatarios'!$A$2:$B$500,2,FALSE))),"")</f>
        <v/>
      </c>
      <c r="P4254" s="58" t="str">
        <f>IF(B4254&lt;&gt;"",IF(OR(D4254&gt;0,G4254&gt;0),COUNTIF($B$2:B4254,B4254),COUNTIFS($B$2:B4254,B4254,$E$2:E4254,"&gt;0")),"")</f>
        <v/>
      </c>
    </row>
    <row r="4255" spans="1:16" x14ac:dyDescent="0.35">
      <c r="A4255" s="51" t="str">
        <f t="shared" si="198"/>
        <v/>
      </c>
      <c r="B4255" s="99"/>
      <c r="C4255" s="4"/>
      <c r="D4255" s="14"/>
      <c r="E4255" s="14"/>
      <c r="F4255" s="14"/>
      <c r="G4255" s="82"/>
      <c r="H4255" s="107" t="str">
        <f>IF(B4255&lt;&gt;"",IF(OR(O4255=0,O4255=999),"",SUMIFS($E$2:E4255,$A$2:A4255,A4255)-SUMIFS($F$2:F4255,$A$2:A4255,A4255)),"")</f>
        <v/>
      </c>
      <c r="I4255" s="109" t="str">
        <f t="shared" si="200"/>
        <v/>
      </c>
      <c r="J4255" s="113"/>
      <c r="K4255" s="90"/>
      <c r="L4255" s="73"/>
      <c r="M4255" s="69" t="str">
        <f>IF(C4255&lt;&gt;"",DailyLog!$S$3,"")</f>
        <v/>
      </c>
      <c r="N4255" s="56" t="str">
        <f t="shared" si="199"/>
        <v/>
      </c>
      <c r="O4255" s="53" t="str">
        <f>IF($B4255&lt;&gt;"",IF(ISNUMBER(_xlfn.XMATCH($B4255,Language!$A$6:$E$6)),0,IF(ISNUMBER(_xlfn.XMATCH($B4255,Language!$A$29:$E$29)),'Lista de Prestatarios'!$B$3,VLOOKUP(B4255,'Lista de Prestatarios'!$A$2:$B$500,2,FALSE))),"")</f>
        <v/>
      </c>
      <c r="P4255" s="58" t="str">
        <f>IF(B4255&lt;&gt;"",IF(OR(D4255&gt;0,G4255&gt;0),COUNTIF($B$2:B4255,B4255),COUNTIFS($B$2:B4255,B4255,$E$2:E4255,"&gt;0")),"")</f>
        <v/>
      </c>
    </row>
    <row r="4256" spans="1:16" x14ac:dyDescent="0.35">
      <c r="A4256" s="51" t="str">
        <f t="shared" si="198"/>
        <v/>
      </c>
      <c r="B4256" s="99"/>
      <c r="C4256" s="4"/>
      <c r="D4256" s="14"/>
      <c r="E4256" s="14"/>
      <c r="F4256" s="14"/>
      <c r="G4256" s="82"/>
      <c r="H4256" s="107" t="str">
        <f>IF(B4256&lt;&gt;"",IF(OR(O4256=0,O4256=999),"",SUMIFS($E$2:E4256,$A$2:A4256,A4256)-SUMIFS($F$2:F4256,$A$2:A4256,A4256)),"")</f>
        <v/>
      </c>
      <c r="I4256" s="109" t="str">
        <f t="shared" si="200"/>
        <v/>
      </c>
      <c r="J4256" s="113"/>
      <c r="K4256" s="90"/>
      <c r="L4256" s="73"/>
      <c r="M4256" s="69" t="str">
        <f>IF(C4256&lt;&gt;"",DailyLog!$S$3,"")</f>
        <v/>
      </c>
      <c r="N4256" s="56" t="str">
        <f t="shared" si="199"/>
        <v/>
      </c>
      <c r="O4256" s="53" t="str">
        <f>IF($B4256&lt;&gt;"",IF(ISNUMBER(_xlfn.XMATCH($B4256,Language!$A$6:$E$6)),0,IF(ISNUMBER(_xlfn.XMATCH($B4256,Language!$A$29:$E$29)),'Lista de Prestatarios'!$B$3,VLOOKUP(B4256,'Lista de Prestatarios'!$A$2:$B$500,2,FALSE))),"")</f>
        <v/>
      </c>
      <c r="P4256" s="58" t="str">
        <f>IF(B4256&lt;&gt;"",IF(OR(D4256&gt;0,G4256&gt;0),COUNTIF($B$2:B4256,B4256),COUNTIFS($B$2:B4256,B4256,$E$2:E4256,"&gt;0")),"")</f>
        <v/>
      </c>
    </row>
    <row r="4257" spans="1:16" x14ac:dyDescent="0.35">
      <c r="A4257" s="51" t="str">
        <f t="shared" si="198"/>
        <v/>
      </c>
      <c r="B4257" s="99"/>
      <c r="C4257" s="4"/>
      <c r="D4257" s="14"/>
      <c r="E4257" s="14"/>
      <c r="F4257" s="14"/>
      <c r="G4257" s="82"/>
      <c r="H4257" s="107" t="str">
        <f>IF(B4257&lt;&gt;"",IF(OR(O4257=0,O4257=999),"",SUMIFS($E$2:E4257,$A$2:A4257,A4257)-SUMIFS($F$2:F4257,$A$2:A4257,A4257)),"")</f>
        <v/>
      </c>
      <c r="I4257" s="109" t="str">
        <f t="shared" si="200"/>
        <v/>
      </c>
      <c r="J4257" s="113"/>
      <c r="K4257" s="90"/>
      <c r="L4257" s="73"/>
      <c r="M4257" s="69" t="str">
        <f>IF(C4257&lt;&gt;"",DailyLog!$S$3,"")</f>
        <v/>
      </c>
      <c r="N4257" s="56" t="str">
        <f t="shared" si="199"/>
        <v/>
      </c>
      <c r="O4257" s="53" t="str">
        <f>IF($B4257&lt;&gt;"",IF(ISNUMBER(_xlfn.XMATCH($B4257,Language!$A$6:$E$6)),0,IF(ISNUMBER(_xlfn.XMATCH($B4257,Language!$A$29:$E$29)),'Lista de Prestatarios'!$B$3,VLOOKUP(B4257,'Lista de Prestatarios'!$A$2:$B$500,2,FALSE))),"")</f>
        <v/>
      </c>
      <c r="P4257" s="58" t="str">
        <f>IF(B4257&lt;&gt;"",IF(OR(D4257&gt;0,G4257&gt;0),COUNTIF($B$2:B4257,B4257),COUNTIFS($B$2:B4257,B4257,$E$2:E4257,"&gt;0")),"")</f>
        <v/>
      </c>
    </row>
    <row r="4258" spans="1:16" x14ac:dyDescent="0.35">
      <c r="A4258" s="51" t="str">
        <f t="shared" si="198"/>
        <v/>
      </c>
      <c r="B4258" s="99"/>
      <c r="C4258" s="4"/>
      <c r="D4258" s="14"/>
      <c r="E4258" s="14"/>
      <c r="F4258" s="14"/>
      <c r="G4258" s="82"/>
      <c r="H4258" s="107" t="str">
        <f>IF(B4258&lt;&gt;"",IF(OR(O4258=0,O4258=999),"",SUMIFS($E$2:E4258,$A$2:A4258,A4258)-SUMIFS($F$2:F4258,$A$2:A4258,A4258)),"")</f>
        <v/>
      </c>
      <c r="I4258" s="109" t="str">
        <f t="shared" si="200"/>
        <v/>
      </c>
      <c r="J4258" s="113"/>
      <c r="K4258" s="90"/>
      <c r="L4258" s="73"/>
      <c r="M4258" s="69" t="str">
        <f>IF(C4258&lt;&gt;"",DailyLog!$S$3,"")</f>
        <v/>
      </c>
      <c r="N4258" s="56" t="str">
        <f t="shared" si="199"/>
        <v/>
      </c>
      <c r="O4258" s="53" t="str">
        <f>IF($B4258&lt;&gt;"",IF(ISNUMBER(_xlfn.XMATCH($B4258,Language!$A$6:$E$6)),0,IF(ISNUMBER(_xlfn.XMATCH($B4258,Language!$A$29:$E$29)),'Lista de Prestatarios'!$B$3,VLOOKUP(B4258,'Lista de Prestatarios'!$A$2:$B$500,2,FALSE))),"")</f>
        <v/>
      </c>
      <c r="P4258" s="58" t="str">
        <f>IF(B4258&lt;&gt;"",IF(OR(D4258&gt;0,G4258&gt;0),COUNTIF($B$2:B4258,B4258),COUNTIFS($B$2:B4258,B4258,$E$2:E4258,"&gt;0")),"")</f>
        <v/>
      </c>
    </row>
    <row r="4259" spans="1:16" x14ac:dyDescent="0.35">
      <c r="A4259" s="51" t="str">
        <f t="shared" si="198"/>
        <v/>
      </c>
      <c r="B4259" s="99"/>
      <c r="C4259" s="4"/>
      <c r="D4259" s="14"/>
      <c r="E4259" s="14"/>
      <c r="F4259" s="14"/>
      <c r="G4259" s="82"/>
      <c r="H4259" s="107" t="str">
        <f>IF(B4259&lt;&gt;"",IF(OR(O4259=0,O4259=999),"",SUMIFS($E$2:E4259,$A$2:A4259,A4259)-SUMIFS($F$2:F4259,$A$2:A4259,A4259)),"")</f>
        <v/>
      </c>
      <c r="I4259" s="109" t="str">
        <f t="shared" si="200"/>
        <v/>
      </c>
      <c r="J4259" s="113"/>
      <c r="K4259" s="90"/>
      <c r="L4259" s="73"/>
      <c r="M4259" s="69" t="str">
        <f>IF(C4259&lt;&gt;"",DailyLog!$S$3,"")</f>
        <v/>
      </c>
      <c r="N4259" s="56" t="str">
        <f t="shared" si="199"/>
        <v/>
      </c>
      <c r="O4259" s="53" t="str">
        <f>IF($B4259&lt;&gt;"",IF(ISNUMBER(_xlfn.XMATCH($B4259,Language!$A$6:$E$6)),0,IF(ISNUMBER(_xlfn.XMATCH($B4259,Language!$A$29:$E$29)),'Lista de Prestatarios'!$B$3,VLOOKUP(B4259,'Lista de Prestatarios'!$A$2:$B$500,2,FALSE))),"")</f>
        <v/>
      </c>
      <c r="P4259" s="58" t="str">
        <f>IF(B4259&lt;&gt;"",IF(OR(D4259&gt;0,G4259&gt;0),COUNTIF($B$2:B4259,B4259),COUNTIFS($B$2:B4259,B4259,$E$2:E4259,"&gt;0")),"")</f>
        <v/>
      </c>
    </row>
    <row r="4260" spans="1:16" x14ac:dyDescent="0.35">
      <c r="A4260" s="51" t="str">
        <f t="shared" si="198"/>
        <v/>
      </c>
      <c r="B4260" s="99"/>
      <c r="C4260" s="4"/>
      <c r="D4260" s="14"/>
      <c r="E4260" s="14"/>
      <c r="F4260" s="14"/>
      <c r="G4260" s="82"/>
      <c r="H4260" s="107" t="str">
        <f>IF(B4260&lt;&gt;"",IF(OR(O4260=0,O4260=999),"",SUMIFS($E$2:E4260,$A$2:A4260,A4260)-SUMIFS($F$2:F4260,$A$2:A4260,A4260)),"")</f>
        <v/>
      </c>
      <c r="I4260" s="109" t="str">
        <f t="shared" si="200"/>
        <v/>
      </c>
      <c r="J4260" s="113"/>
      <c r="K4260" s="90"/>
      <c r="L4260" s="73"/>
      <c r="M4260" s="69" t="str">
        <f>IF(C4260&lt;&gt;"",DailyLog!$S$3,"")</f>
        <v/>
      </c>
      <c r="N4260" s="56" t="str">
        <f t="shared" si="199"/>
        <v/>
      </c>
      <c r="O4260" s="53" t="str">
        <f>IF($B4260&lt;&gt;"",IF(ISNUMBER(_xlfn.XMATCH($B4260,Language!$A$6:$E$6)),0,IF(ISNUMBER(_xlfn.XMATCH($B4260,Language!$A$29:$E$29)),'Lista de Prestatarios'!$B$3,VLOOKUP(B4260,'Lista de Prestatarios'!$A$2:$B$500,2,FALSE))),"")</f>
        <v/>
      </c>
      <c r="P4260" s="58" t="str">
        <f>IF(B4260&lt;&gt;"",IF(OR(D4260&gt;0,G4260&gt;0),COUNTIF($B$2:B4260,B4260),COUNTIFS($B$2:B4260,B4260,$E$2:E4260,"&gt;0")),"")</f>
        <v/>
      </c>
    </row>
    <row r="4261" spans="1:16" x14ac:dyDescent="0.35">
      <c r="A4261" s="51" t="str">
        <f t="shared" si="198"/>
        <v/>
      </c>
      <c r="B4261" s="99"/>
      <c r="C4261" s="4"/>
      <c r="D4261" s="14"/>
      <c r="E4261" s="14"/>
      <c r="F4261" s="14"/>
      <c r="G4261" s="82"/>
      <c r="H4261" s="107" t="str">
        <f>IF(B4261&lt;&gt;"",IF(OR(O4261=0,O4261=999),"",SUMIFS($E$2:E4261,$A$2:A4261,A4261)-SUMIFS($F$2:F4261,$A$2:A4261,A4261)),"")</f>
        <v/>
      </c>
      <c r="I4261" s="109" t="str">
        <f t="shared" si="200"/>
        <v/>
      </c>
      <c r="J4261" s="113"/>
      <c r="K4261" s="90"/>
      <c r="L4261" s="73"/>
      <c r="M4261" s="69" t="str">
        <f>IF(C4261&lt;&gt;"",DailyLog!$S$3,"")</f>
        <v/>
      </c>
      <c r="N4261" s="56" t="str">
        <f t="shared" si="199"/>
        <v/>
      </c>
      <c r="O4261" s="53" t="str">
        <f>IF($B4261&lt;&gt;"",IF(ISNUMBER(_xlfn.XMATCH($B4261,Language!$A$6:$E$6)),0,IF(ISNUMBER(_xlfn.XMATCH($B4261,Language!$A$29:$E$29)),'Lista de Prestatarios'!$B$3,VLOOKUP(B4261,'Lista de Prestatarios'!$A$2:$B$500,2,FALSE))),"")</f>
        <v/>
      </c>
      <c r="P4261" s="58" t="str">
        <f>IF(B4261&lt;&gt;"",IF(OR(D4261&gt;0,G4261&gt;0),COUNTIF($B$2:B4261,B4261),COUNTIFS($B$2:B4261,B4261,$E$2:E4261,"&gt;0")),"")</f>
        <v/>
      </c>
    </row>
    <row r="4262" spans="1:16" x14ac:dyDescent="0.35">
      <c r="A4262" s="51" t="str">
        <f t="shared" si="198"/>
        <v/>
      </c>
      <c r="B4262" s="99"/>
      <c r="C4262" s="4"/>
      <c r="D4262" s="14"/>
      <c r="E4262" s="14"/>
      <c r="F4262" s="14"/>
      <c r="G4262" s="82"/>
      <c r="H4262" s="107" t="str">
        <f>IF(B4262&lt;&gt;"",IF(OR(O4262=0,O4262=999),"",SUMIFS($E$2:E4262,$A$2:A4262,A4262)-SUMIFS($F$2:F4262,$A$2:A4262,A4262)),"")</f>
        <v/>
      </c>
      <c r="I4262" s="109" t="str">
        <f t="shared" si="200"/>
        <v/>
      </c>
      <c r="J4262" s="113"/>
      <c r="K4262" s="90"/>
      <c r="L4262" s="73"/>
      <c r="M4262" s="69" t="str">
        <f>IF(C4262&lt;&gt;"",DailyLog!$S$3,"")</f>
        <v/>
      </c>
      <c r="N4262" s="56" t="str">
        <f t="shared" si="199"/>
        <v/>
      </c>
      <c r="O4262" s="53" t="str">
        <f>IF($B4262&lt;&gt;"",IF(ISNUMBER(_xlfn.XMATCH($B4262,Language!$A$6:$E$6)),0,IF(ISNUMBER(_xlfn.XMATCH($B4262,Language!$A$29:$E$29)),'Lista de Prestatarios'!$B$3,VLOOKUP(B4262,'Lista de Prestatarios'!$A$2:$B$500,2,FALSE))),"")</f>
        <v/>
      </c>
      <c r="P4262" s="58" t="str">
        <f>IF(B4262&lt;&gt;"",IF(OR(D4262&gt;0,G4262&gt;0),COUNTIF($B$2:B4262,B4262),COUNTIFS($B$2:B4262,B4262,$E$2:E4262,"&gt;0")),"")</f>
        <v/>
      </c>
    </row>
    <row r="4263" spans="1:16" x14ac:dyDescent="0.35">
      <c r="A4263" s="51" t="str">
        <f t="shared" si="198"/>
        <v/>
      </c>
      <c r="B4263" s="99"/>
      <c r="C4263" s="4"/>
      <c r="D4263" s="14"/>
      <c r="E4263" s="14"/>
      <c r="F4263" s="14"/>
      <c r="G4263" s="82"/>
      <c r="H4263" s="107" t="str">
        <f>IF(B4263&lt;&gt;"",IF(OR(O4263=0,O4263=999),"",SUMIFS($E$2:E4263,$A$2:A4263,A4263)-SUMIFS($F$2:F4263,$A$2:A4263,A4263)),"")</f>
        <v/>
      </c>
      <c r="I4263" s="109" t="str">
        <f t="shared" si="200"/>
        <v/>
      </c>
      <c r="J4263" s="113"/>
      <c r="K4263" s="90"/>
      <c r="L4263" s="73"/>
      <c r="M4263" s="69" t="str">
        <f>IF(C4263&lt;&gt;"",DailyLog!$S$3,"")</f>
        <v/>
      </c>
      <c r="N4263" s="56" t="str">
        <f t="shared" si="199"/>
        <v/>
      </c>
      <c r="O4263" s="53" t="str">
        <f>IF($B4263&lt;&gt;"",IF(ISNUMBER(_xlfn.XMATCH($B4263,Language!$A$6:$E$6)),0,IF(ISNUMBER(_xlfn.XMATCH($B4263,Language!$A$29:$E$29)),'Lista de Prestatarios'!$B$3,VLOOKUP(B4263,'Lista de Prestatarios'!$A$2:$B$500,2,FALSE))),"")</f>
        <v/>
      </c>
      <c r="P4263" s="58" t="str">
        <f>IF(B4263&lt;&gt;"",IF(OR(D4263&gt;0,G4263&gt;0),COUNTIF($B$2:B4263,B4263),COUNTIFS($B$2:B4263,B4263,$E$2:E4263,"&gt;0")),"")</f>
        <v/>
      </c>
    </row>
    <row r="4264" spans="1:16" x14ac:dyDescent="0.35">
      <c r="A4264" s="51" t="str">
        <f t="shared" si="198"/>
        <v/>
      </c>
      <c r="B4264" s="99"/>
      <c r="C4264" s="4"/>
      <c r="D4264" s="14"/>
      <c r="E4264" s="14"/>
      <c r="F4264" s="14"/>
      <c r="G4264" s="82"/>
      <c r="H4264" s="107" t="str">
        <f>IF(B4264&lt;&gt;"",IF(OR(O4264=0,O4264=999),"",SUMIFS($E$2:E4264,$A$2:A4264,A4264)-SUMIFS($F$2:F4264,$A$2:A4264,A4264)),"")</f>
        <v/>
      </c>
      <c r="I4264" s="109" t="str">
        <f t="shared" si="200"/>
        <v/>
      </c>
      <c r="J4264" s="113"/>
      <c r="K4264" s="90"/>
      <c r="L4264" s="73"/>
      <c r="M4264" s="69" t="str">
        <f>IF(C4264&lt;&gt;"",DailyLog!$S$3,"")</f>
        <v/>
      </c>
      <c r="N4264" s="56" t="str">
        <f t="shared" si="199"/>
        <v/>
      </c>
      <c r="O4264" s="53" t="str">
        <f>IF($B4264&lt;&gt;"",IF(ISNUMBER(_xlfn.XMATCH($B4264,Language!$A$6:$E$6)),0,IF(ISNUMBER(_xlfn.XMATCH($B4264,Language!$A$29:$E$29)),'Lista de Prestatarios'!$B$3,VLOOKUP(B4264,'Lista de Prestatarios'!$A$2:$B$500,2,FALSE))),"")</f>
        <v/>
      </c>
      <c r="P4264" s="58" t="str">
        <f>IF(B4264&lt;&gt;"",IF(OR(D4264&gt;0,G4264&gt;0),COUNTIF($B$2:B4264,B4264),COUNTIFS($B$2:B4264,B4264,$E$2:E4264,"&gt;0")),"")</f>
        <v/>
      </c>
    </row>
    <row r="4265" spans="1:16" x14ac:dyDescent="0.35">
      <c r="A4265" s="51" t="str">
        <f t="shared" si="198"/>
        <v/>
      </c>
      <c r="B4265" s="99"/>
      <c r="C4265" s="4"/>
      <c r="D4265" s="14"/>
      <c r="E4265" s="14"/>
      <c r="F4265" s="14"/>
      <c r="G4265" s="82"/>
      <c r="H4265" s="107" t="str">
        <f>IF(B4265&lt;&gt;"",IF(OR(O4265=0,O4265=999),"",SUMIFS($E$2:E4265,$A$2:A4265,A4265)-SUMIFS($F$2:F4265,$A$2:A4265,A4265)),"")</f>
        <v/>
      </c>
      <c r="I4265" s="109" t="str">
        <f t="shared" si="200"/>
        <v/>
      </c>
      <c r="J4265" s="113"/>
      <c r="K4265" s="90"/>
      <c r="L4265" s="73"/>
      <c r="M4265" s="69" t="str">
        <f>IF(C4265&lt;&gt;"",DailyLog!$S$3,"")</f>
        <v/>
      </c>
      <c r="N4265" s="56" t="str">
        <f t="shared" si="199"/>
        <v/>
      </c>
      <c r="O4265" s="53" t="str">
        <f>IF($B4265&lt;&gt;"",IF(ISNUMBER(_xlfn.XMATCH($B4265,Language!$A$6:$E$6)),0,IF(ISNUMBER(_xlfn.XMATCH($B4265,Language!$A$29:$E$29)),'Lista de Prestatarios'!$B$3,VLOOKUP(B4265,'Lista de Prestatarios'!$A$2:$B$500,2,FALSE))),"")</f>
        <v/>
      </c>
      <c r="P4265" s="58" t="str">
        <f>IF(B4265&lt;&gt;"",IF(OR(D4265&gt;0,G4265&gt;0),COUNTIF($B$2:B4265,B4265),COUNTIFS($B$2:B4265,B4265,$E$2:E4265,"&gt;0")),"")</f>
        <v/>
      </c>
    </row>
    <row r="4266" spans="1:16" x14ac:dyDescent="0.35">
      <c r="A4266" s="51" t="str">
        <f t="shared" si="198"/>
        <v/>
      </c>
      <c r="B4266" s="99"/>
      <c r="C4266" s="4"/>
      <c r="D4266" s="14"/>
      <c r="E4266" s="14"/>
      <c r="F4266" s="14"/>
      <c r="G4266" s="82"/>
      <c r="H4266" s="107" t="str">
        <f>IF(B4266&lt;&gt;"",IF(OR(O4266=0,O4266=999),"",SUMIFS($E$2:E4266,$A$2:A4266,A4266)-SUMIFS($F$2:F4266,$A$2:A4266,A4266)),"")</f>
        <v/>
      </c>
      <c r="I4266" s="109" t="str">
        <f t="shared" si="200"/>
        <v/>
      </c>
      <c r="J4266" s="113"/>
      <c r="K4266" s="90"/>
      <c r="L4266" s="73"/>
      <c r="M4266" s="69" t="str">
        <f>IF(C4266&lt;&gt;"",DailyLog!$S$3,"")</f>
        <v/>
      </c>
      <c r="N4266" s="56" t="str">
        <f t="shared" si="199"/>
        <v/>
      </c>
      <c r="O4266" s="53" t="str">
        <f>IF($B4266&lt;&gt;"",IF(ISNUMBER(_xlfn.XMATCH($B4266,Language!$A$6:$E$6)),0,IF(ISNUMBER(_xlfn.XMATCH($B4266,Language!$A$29:$E$29)),'Lista de Prestatarios'!$B$3,VLOOKUP(B4266,'Lista de Prestatarios'!$A$2:$B$500,2,FALSE))),"")</f>
        <v/>
      </c>
      <c r="P4266" s="58" t="str">
        <f>IF(B4266&lt;&gt;"",IF(OR(D4266&gt;0,G4266&gt;0),COUNTIF($B$2:B4266,B4266),COUNTIFS($B$2:B4266,B4266,$E$2:E4266,"&gt;0")),"")</f>
        <v/>
      </c>
    </row>
    <row r="4267" spans="1:16" x14ac:dyDescent="0.35">
      <c r="A4267" s="51" t="str">
        <f t="shared" si="198"/>
        <v/>
      </c>
      <c r="B4267" s="99"/>
      <c r="C4267" s="4"/>
      <c r="D4267" s="14"/>
      <c r="E4267" s="14"/>
      <c r="F4267" s="14"/>
      <c r="G4267" s="82"/>
      <c r="H4267" s="107" t="str">
        <f>IF(B4267&lt;&gt;"",IF(OR(O4267=0,O4267=999),"",SUMIFS($E$2:E4267,$A$2:A4267,A4267)-SUMIFS($F$2:F4267,$A$2:A4267,A4267)),"")</f>
        <v/>
      </c>
      <c r="I4267" s="109" t="str">
        <f t="shared" si="200"/>
        <v/>
      </c>
      <c r="J4267" s="113"/>
      <c r="K4267" s="90"/>
      <c r="L4267" s="73"/>
      <c r="M4267" s="69" t="str">
        <f>IF(C4267&lt;&gt;"",DailyLog!$S$3,"")</f>
        <v/>
      </c>
      <c r="N4267" s="56" t="str">
        <f t="shared" si="199"/>
        <v/>
      </c>
      <c r="O4267" s="53" t="str">
        <f>IF($B4267&lt;&gt;"",IF(ISNUMBER(_xlfn.XMATCH($B4267,Language!$A$6:$E$6)),0,IF(ISNUMBER(_xlfn.XMATCH($B4267,Language!$A$29:$E$29)),'Lista de Prestatarios'!$B$3,VLOOKUP(B4267,'Lista de Prestatarios'!$A$2:$B$500,2,FALSE))),"")</f>
        <v/>
      </c>
      <c r="P4267" s="58" t="str">
        <f>IF(B4267&lt;&gt;"",IF(OR(D4267&gt;0,G4267&gt;0),COUNTIF($B$2:B4267,B4267),COUNTIFS($B$2:B4267,B4267,$E$2:E4267,"&gt;0")),"")</f>
        <v/>
      </c>
    </row>
    <row r="4268" spans="1:16" x14ac:dyDescent="0.35">
      <c r="A4268" s="51" t="str">
        <f t="shared" si="198"/>
        <v/>
      </c>
      <c r="B4268" s="99"/>
      <c r="C4268" s="4"/>
      <c r="D4268" s="14"/>
      <c r="E4268" s="14"/>
      <c r="F4268" s="14"/>
      <c r="G4268" s="82"/>
      <c r="H4268" s="107" t="str">
        <f>IF(B4268&lt;&gt;"",IF(OR(O4268=0,O4268=999),"",SUMIFS($E$2:E4268,$A$2:A4268,A4268)-SUMIFS($F$2:F4268,$A$2:A4268,A4268)),"")</f>
        <v/>
      </c>
      <c r="I4268" s="109" t="str">
        <f t="shared" si="200"/>
        <v/>
      </c>
      <c r="J4268" s="113"/>
      <c r="K4268" s="90"/>
      <c r="L4268" s="73"/>
      <c r="M4268" s="69" t="str">
        <f>IF(C4268&lt;&gt;"",DailyLog!$S$3,"")</f>
        <v/>
      </c>
      <c r="N4268" s="56" t="str">
        <f t="shared" si="199"/>
        <v/>
      </c>
      <c r="O4268" s="53" t="str">
        <f>IF($B4268&lt;&gt;"",IF(ISNUMBER(_xlfn.XMATCH($B4268,Language!$A$6:$E$6)),0,IF(ISNUMBER(_xlfn.XMATCH($B4268,Language!$A$29:$E$29)),'Lista de Prestatarios'!$B$3,VLOOKUP(B4268,'Lista de Prestatarios'!$A$2:$B$500,2,FALSE))),"")</f>
        <v/>
      </c>
      <c r="P4268" s="58" t="str">
        <f>IF(B4268&lt;&gt;"",IF(OR(D4268&gt;0,G4268&gt;0),COUNTIF($B$2:B4268,B4268),COUNTIFS($B$2:B4268,B4268,$E$2:E4268,"&gt;0")),"")</f>
        <v/>
      </c>
    </row>
    <row r="4269" spans="1:16" x14ac:dyDescent="0.35">
      <c r="A4269" s="51" t="str">
        <f t="shared" si="198"/>
        <v/>
      </c>
      <c r="B4269" s="99"/>
      <c r="C4269" s="4"/>
      <c r="D4269" s="14"/>
      <c r="E4269" s="14"/>
      <c r="F4269" s="14"/>
      <c r="G4269" s="82"/>
      <c r="H4269" s="107" t="str">
        <f>IF(B4269&lt;&gt;"",IF(OR(O4269=0,O4269=999),"",SUMIFS($E$2:E4269,$A$2:A4269,A4269)-SUMIFS($F$2:F4269,$A$2:A4269,A4269)),"")</f>
        <v/>
      </c>
      <c r="I4269" s="109" t="str">
        <f t="shared" si="200"/>
        <v/>
      </c>
      <c r="J4269" s="113"/>
      <c r="K4269" s="90"/>
      <c r="L4269" s="73"/>
      <c r="M4269" s="69" t="str">
        <f>IF(C4269&lt;&gt;"",DailyLog!$S$3,"")</f>
        <v/>
      </c>
      <c r="N4269" s="56" t="str">
        <f t="shared" si="199"/>
        <v/>
      </c>
      <c r="O4269" s="53" t="str">
        <f>IF($B4269&lt;&gt;"",IF(ISNUMBER(_xlfn.XMATCH($B4269,Language!$A$6:$E$6)),0,IF(ISNUMBER(_xlfn.XMATCH($B4269,Language!$A$29:$E$29)),'Lista de Prestatarios'!$B$3,VLOOKUP(B4269,'Lista de Prestatarios'!$A$2:$B$500,2,FALSE))),"")</f>
        <v/>
      </c>
      <c r="P4269" s="58" t="str">
        <f>IF(B4269&lt;&gt;"",IF(OR(D4269&gt;0,G4269&gt;0),COUNTIF($B$2:B4269,B4269),COUNTIFS($B$2:B4269,B4269,$E$2:E4269,"&gt;0")),"")</f>
        <v/>
      </c>
    </row>
    <row r="4270" spans="1:16" x14ac:dyDescent="0.35">
      <c r="A4270" s="51" t="str">
        <f t="shared" si="198"/>
        <v/>
      </c>
      <c r="B4270" s="99"/>
      <c r="C4270" s="4"/>
      <c r="D4270" s="14"/>
      <c r="E4270" s="14"/>
      <c r="F4270" s="14"/>
      <c r="G4270" s="82"/>
      <c r="H4270" s="107" t="str">
        <f>IF(B4270&lt;&gt;"",IF(OR(O4270=0,O4270=999),"",SUMIFS($E$2:E4270,$A$2:A4270,A4270)-SUMIFS($F$2:F4270,$A$2:A4270,A4270)),"")</f>
        <v/>
      </c>
      <c r="I4270" s="109" t="str">
        <f t="shared" si="200"/>
        <v/>
      </c>
      <c r="J4270" s="113"/>
      <c r="K4270" s="90"/>
      <c r="L4270" s="73"/>
      <c r="M4270" s="69" t="str">
        <f>IF(C4270&lt;&gt;"",DailyLog!$S$3,"")</f>
        <v/>
      </c>
      <c r="N4270" s="56" t="str">
        <f t="shared" si="199"/>
        <v/>
      </c>
      <c r="O4270" s="53" t="str">
        <f>IF($B4270&lt;&gt;"",IF(ISNUMBER(_xlfn.XMATCH($B4270,Language!$A$6:$E$6)),0,IF(ISNUMBER(_xlfn.XMATCH($B4270,Language!$A$29:$E$29)),'Lista de Prestatarios'!$B$3,VLOOKUP(B4270,'Lista de Prestatarios'!$A$2:$B$500,2,FALSE))),"")</f>
        <v/>
      </c>
      <c r="P4270" s="58" t="str">
        <f>IF(B4270&lt;&gt;"",IF(OR(D4270&gt;0,G4270&gt;0),COUNTIF($B$2:B4270,B4270),COUNTIFS($B$2:B4270,B4270,$E$2:E4270,"&gt;0")),"")</f>
        <v/>
      </c>
    </row>
    <row r="4271" spans="1:16" x14ac:dyDescent="0.35">
      <c r="A4271" s="51" t="str">
        <f t="shared" si="198"/>
        <v/>
      </c>
      <c r="B4271" s="99"/>
      <c r="C4271" s="4"/>
      <c r="D4271" s="14"/>
      <c r="E4271" s="14"/>
      <c r="F4271" s="14"/>
      <c r="G4271" s="82"/>
      <c r="H4271" s="107" t="str">
        <f>IF(B4271&lt;&gt;"",IF(OR(O4271=0,O4271=999),"",SUMIFS($E$2:E4271,$A$2:A4271,A4271)-SUMIFS($F$2:F4271,$A$2:A4271,A4271)),"")</f>
        <v/>
      </c>
      <c r="I4271" s="109" t="str">
        <f t="shared" si="200"/>
        <v/>
      </c>
      <c r="J4271" s="113"/>
      <c r="K4271" s="90"/>
      <c r="L4271" s="73"/>
      <c r="M4271" s="69" t="str">
        <f>IF(C4271&lt;&gt;"",DailyLog!$S$3,"")</f>
        <v/>
      </c>
      <c r="N4271" s="56" t="str">
        <f t="shared" si="199"/>
        <v/>
      </c>
      <c r="O4271" s="53" t="str">
        <f>IF($B4271&lt;&gt;"",IF(ISNUMBER(_xlfn.XMATCH($B4271,Language!$A$6:$E$6)),0,IF(ISNUMBER(_xlfn.XMATCH($B4271,Language!$A$29:$E$29)),'Lista de Prestatarios'!$B$3,VLOOKUP(B4271,'Lista de Prestatarios'!$A$2:$B$500,2,FALSE))),"")</f>
        <v/>
      </c>
      <c r="P4271" s="58" t="str">
        <f>IF(B4271&lt;&gt;"",IF(OR(D4271&gt;0,G4271&gt;0),COUNTIF($B$2:B4271,B4271),COUNTIFS($B$2:B4271,B4271,$E$2:E4271,"&gt;0")),"")</f>
        <v/>
      </c>
    </row>
    <row r="4272" spans="1:16" x14ac:dyDescent="0.35">
      <c r="A4272" s="51" t="str">
        <f t="shared" si="198"/>
        <v/>
      </c>
      <c r="B4272" s="99"/>
      <c r="C4272" s="4"/>
      <c r="D4272" s="14"/>
      <c r="E4272" s="14"/>
      <c r="F4272" s="14"/>
      <c r="G4272" s="82"/>
      <c r="H4272" s="107" t="str">
        <f>IF(B4272&lt;&gt;"",IF(OR(O4272=0,O4272=999),"",SUMIFS($E$2:E4272,$A$2:A4272,A4272)-SUMIFS($F$2:F4272,$A$2:A4272,A4272)),"")</f>
        <v/>
      </c>
      <c r="I4272" s="109" t="str">
        <f t="shared" si="200"/>
        <v/>
      </c>
      <c r="J4272" s="113"/>
      <c r="K4272" s="90"/>
      <c r="L4272" s="73"/>
      <c r="M4272" s="69" t="str">
        <f>IF(C4272&lt;&gt;"",DailyLog!$S$3,"")</f>
        <v/>
      </c>
      <c r="N4272" s="56" t="str">
        <f t="shared" si="199"/>
        <v/>
      </c>
      <c r="O4272" s="53" t="str">
        <f>IF($B4272&lt;&gt;"",IF(ISNUMBER(_xlfn.XMATCH($B4272,Language!$A$6:$E$6)),0,IF(ISNUMBER(_xlfn.XMATCH($B4272,Language!$A$29:$E$29)),'Lista de Prestatarios'!$B$3,VLOOKUP(B4272,'Lista de Prestatarios'!$A$2:$B$500,2,FALSE))),"")</f>
        <v/>
      </c>
      <c r="P4272" s="58" t="str">
        <f>IF(B4272&lt;&gt;"",IF(OR(D4272&gt;0,G4272&gt;0),COUNTIF($B$2:B4272,B4272),COUNTIFS($B$2:B4272,B4272,$E$2:E4272,"&gt;0")),"")</f>
        <v/>
      </c>
    </row>
    <row r="4273" spans="1:16" x14ac:dyDescent="0.35">
      <c r="A4273" s="51" t="str">
        <f t="shared" si="198"/>
        <v/>
      </c>
      <c r="B4273" s="99"/>
      <c r="C4273" s="4"/>
      <c r="D4273" s="14"/>
      <c r="E4273" s="14"/>
      <c r="F4273" s="14"/>
      <c r="G4273" s="82"/>
      <c r="H4273" s="107" t="str">
        <f>IF(B4273&lt;&gt;"",IF(OR(O4273=0,O4273=999),"",SUMIFS($E$2:E4273,$A$2:A4273,A4273)-SUMIFS($F$2:F4273,$A$2:A4273,A4273)),"")</f>
        <v/>
      </c>
      <c r="I4273" s="109" t="str">
        <f t="shared" si="200"/>
        <v/>
      </c>
      <c r="J4273" s="113"/>
      <c r="K4273" s="90"/>
      <c r="L4273" s="73"/>
      <c r="M4273" s="69" t="str">
        <f>IF(C4273&lt;&gt;"",DailyLog!$S$3,"")</f>
        <v/>
      </c>
      <c r="N4273" s="56" t="str">
        <f t="shared" si="199"/>
        <v/>
      </c>
      <c r="O4273" s="53" t="str">
        <f>IF($B4273&lt;&gt;"",IF(ISNUMBER(_xlfn.XMATCH($B4273,Language!$A$6:$E$6)),0,IF(ISNUMBER(_xlfn.XMATCH($B4273,Language!$A$29:$E$29)),'Lista de Prestatarios'!$B$3,VLOOKUP(B4273,'Lista de Prestatarios'!$A$2:$B$500,2,FALSE))),"")</f>
        <v/>
      </c>
      <c r="P4273" s="58" t="str">
        <f>IF(B4273&lt;&gt;"",IF(OR(D4273&gt;0,G4273&gt;0),COUNTIF($B$2:B4273,B4273),COUNTIFS($B$2:B4273,B4273,$E$2:E4273,"&gt;0")),"")</f>
        <v/>
      </c>
    </row>
    <row r="4274" spans="1:16" x14ac:dyDescent="0.35">
      <c r="A4274" s="51" t="str">
        <f t="shared" si="198"/>
        <v/>
      </c>
      <c r="B4274" s="99"/>
      <c r="C4274" s="4"/>
      <c r="D4274" s="14"/>
      <c r="E4274" s="14"/>
      <c r="F4274" s="14"/>
      <c r="G4274" s="82"/>
      <c r="H4274" s="107" t="str">
        <f>IF(B4274&lt;&gt;"",IF(OR(O4274=0,O4274=999),"",SUMIFS($E$2:E4274,$A$2:A4274,A4274)-SUMIFS($F$2:F4274,$A$2:A4274,A4274)),"")</f>
        <v/>
      </c>
      <c r="I4274" s="109" t="str">
        <f t="shared" si="200"/>
        <v/>
      </c>
      <c r="J4274" s="113"/>
      <c r="K4274" s="90"/>
      <c r="L4274" s="73"/>
      <c r="M4274" s="69" t="str">
        <f>IF(C4274&lt;&gt;"",DailyLog!$S$3,"")</f>
        <v/>
      </c>
      <c r="N4274" s="56" t="str">
        <f t="shared" si="199"/>
        <v/>
      </c>
      <c r="O4274" s="53" t="str">
        <f>IF($B4274&lt;&gt;"",IF(ISNUMBER(_xlfn.XMATCH($B4274,Language!$A$6:$E$6)),0,IF(ISNUMBER(_xlfn.XMATCH($B4274,Language!$A$29:$E$29)),'Lista de Prestatarios'!$B$3,VLOOKUP(B4274,'Lista de Prestatarios'!$A$2:$B$500,2,FALSE))),"")</f>
        <v/>
      </c>
      <c r="P4274" s="58" t="str">
        <f>IF(B4274&lt;&gt;"",IF(OR(D4274&gt;0,G4274&gt;0),COUNTIF($B$2:B4274,B4274),COUNTIFS($B$2:B4274,B4274,$E$2:E4274,"&gt;0")),"")</f>
        <v/>
      </c>
    </row>
    <row r="4275" spans="1:16" x14ac:dyDescent="0.35">
      <c r="A4275" s="51" t="str">
        <f t="shared" si="198"/>
        <v/>
      </c>
      <c r="B4275" s="99"/>
      <c r="C4275" s="4"/>
      <c r="D4275" s="14"/>
      <c r="E4275" s="14"/>
      <c r="F4275" s="14"/>
      <c r="G4275" s="82"/>
      <c r="H4275" s="107" t="str">
        <f>IF(B4275&lt;&gt;"",IF(OR(O4275=0,O4275=999),"",SUMIFS($E$2:E4275,$A$2:A4275,A4275)-SUMIFS($F$2:F4275,$A$2:A4275,A4275)),"")</f>
        <v/>
      </c>
      <c r="I4275" s="109" t="str">
        <f t="shared" si="200"/>
        <v/>
      </c>
      <c r="J4275" s="113"/>
      <c r="K4275" s="90"/>
      <c r="L4275" s="73"/>
      <c r="M4275" s="69" t="str">
        <f>IF(C4275&lt;&gt;"",DailyLog!$S$3,"")</f>
        <v/>
      </c>
      <c r="N4275" s="56" t="str">
        <f t="shared" si="199"/>
        <v/>
      </c>
      <c r="O4275" s="53" t="str">
        <f>IF($B4275&lt;&gt;"",IF(ISNUMBER(_xlfn.XMATCH($B4275,Language!$A$6:$E$6)),0,IF(ISNUMBER(_xlfn.XMATCH($B4275,Language!$A$29:$E$29)),'Lista de Prestatarios'!$B$3,VLOOKUP(B4275,'Lista de Prestatarios'!$A$2:$B$500,2,FALSE))),"")</f>
        <v/>
      </c>
      <c r="P4275" s="58" t="str">
        <f>IF(B4275&lt;&gt;"",IF(OR(D4275&gt;0,G4275&gt;0),COUNTIF($B$2:B4275,B4275),COUNTIFS($B$2:B4275,B4275,$E$2:E4275,"&gt;0")),"")</f>
        <v/>
      </c>
    </row>
    <row r="4276" spans="1:16" x14ac:dyDescent="0.35">
      <c r="A4276" s="51" t="str">
        <f t="shared" si="198"/>
        <v/>
      </c>
      <c r="B4276" s="99"/>
      <c r="C4276" s="4"/>
      <c r="D4276" s="14"/>
      <c r="E4276" s="14"/>
      <c r="F4276" s="14"/>
      <c r="G4276" s="82"/>
      <c r="H4276" s="107" t="str">
        <f>IF(B4276&lt;&gt;"",IF(OR(O4276=0,O4276=999),"",SUMIFS($E$2:E4276,$A$2:A4276,A4276)-SUMIFS($F$2:F4276,$A$2:A4276,A4276)),"")</f>
        <v/>
      </c>
      <c r="I4276" s="109" t="str">
        <f t="shared" si="200"/>
        <v/>
      </c>
      <c r="J4276" s="113"/>
      <c r="K4276" s="90"/>
      <c r="L4276" s="73"/>
      <c r="M4276" s="69" t="str">
        <f>IF(C4276&lt;&gt;"",DailyLog!$S$3,"")</f>
        <v/>
      </c>
      <c r="N4276" s="56" t="str">
        <f t="shared" si="199"/>
        <v/>
      </c>
      <c r="O4276" s="53" t="str">
        <f>IF($B4276&lt;&gt;"",IF(ISNUMBER(_xlfn.XMATCH($B4276,Language!$A$6:$E$6)),0,IF(ISNUMBER(_xlfn.XMATCH($B4276,Language!$A$29:$E$29)),'Lista de Prestatarios'!$B$3,VLOOKUP(B4276,'Lista de Prestatarios'!$A$2:$B$500,2,FALSE))),"")</f>
        <v/>
      </c>
      <c r="P4276" s="58" t="str">
        <f>IF(B4276&lt;&gt;"",IF(OR(D4276&gt;0,G4276&gt;0),COUNTIF($B$2:B4276,B4276),COUNTIFS($B$2:B4276,B4276,$E$2:E4276,"&gt;0")),"")</f>
        <v/>
      </c>
    </row>
    <row r="4277" spans="1:16" x14ac:dyDescent="0.35">
      <c r="A4277" s="51" t="str">
        <f t="shared" si="198"/>
        <v/>
      </c>
      <c r="B4277" s="99"/>
      <c r="C4277" s="4"/>
      <c r="D4277" s="14"/>
      <c r="E4277" s="14"/>
      <c r="F4277" s="14"/>
      <c r="G4277" s="82"/>
      <c r="H4277" s="107" t="str">
        <f>IF(B4277&lt;&gt;"",IF(OR(O4277=0,O4277=999),"",SUMIFS($E$2:E4277,$A$2:A4277,A4277)-SUMIFS($F$2:F4277,$A$2:A4277,A4277)),"")</f>
        <v/>
      </c>
      <c r="I4277" s="109" t="str">
        <f t="shared" si="200"/>
        <v/>
      </c>
      <c r="J4277" s="113"/>
      <c r="K4277" s="90"/>
      <c r="L4277" s="73"/>
      <c r="M4277" s="69" t="str">
        <f>IF(C4277&lt;&gt;"",DailyLog!$S$3,"")</f>
        <v/>
      </c>
      <c r="N4277" s="56" t="str">
        <f t="shared" si="199"/>
        <v/>
      </c>
      <c r="O4277" s="53" t="str">
        <f>IF($B4277&lt;&gt;"",IF(ISNUMBER(_xlfn.XMATCH($B4277,Language!$A$6:$E$6)),0,IF(ISNUMBER(_xlfn.XMATCH($B4277,Language!$A$29:$E$29)),'Lista de Prestatarios'!$B$3,VLOOKUP(B4277,'Lista de Prestatarios'!$A$2:$B$500,2,FALSE))),"")</f>
        <v/>
      </c>
      <c r="P4277" s="58" t="str">
        <f>IF(B4277&lt;&gt;"",IF(OR(D4277&gt;0,G4277&gt;0),COUNTIF($B$2:B4277,B4277),COUNTIFS($B$2:B4277,B4277,$E$2:E4277,"&gt;0")),"")</f>
        <v/>
      </c>
    </row>
    <row r="4278" spans="1:16" x14ac:dyDescent="0.35">
      <c r="A4278" s="51" t="str">
        <f t="shared" si="198"/>
        <v/>
      </c>
      <c r="B4278" s="99"/>
      <c r="C4278" s="4"/>
      <c r="D4278" s="14"/>
      <c r="E4278" s="14"/>
      <c r="F4278" s="14"/>
      <c r="G4278" s="82"/>
      <c r="H4278" s="107" t="str">
        <f>IF(B4278&lt;&gt;"",IF(OR(O4278=0,O4278=999),"",SUMIFS($E$2:E4278,$A$2:A4278,A4278)-SUMIFS($F$2:F4278,$A$2:A4278,A4278)),"")</f>
        <v/>
      </c>
      <c r="I4278" s="109" t="str">
        <f t="shared" si="200"/>
        <v/>
      </c>
      <c r="J4278" s="113"/>
      <c r="K4278" s="90"/>
      <c r="L4278" s="73"/>
      <c r="M4278" s="69" t="str">
        <f>IF(C4278&lt;&gt;"",DailyLog!$S$3,"")</f>
        <v/>
      </c>
      <c r="N4278" s="56" t="str">
        <f t="shared" si="199"/>
        <v/>
      </c>
      <c r="O4278" s="53" t="str">
        <f>IF($B4278&lt;&gt;"",IF(ISNUMBER(_xlfn.XMATCH($B4278,Language!$A$6:$E$6)),0,IF(ISNUMBER(_xlfn.XMATCH($B4278,Language!$A$29:$E$29)),'Lista de Prestatarios'!$B$3,VLOOKUP(B4278,'Lista de Prestatarios'!$A$2:$B$500,2,FALSE))),"")</f>
        <v/>
      </c>
      <c r="P4278" s="58" t="str">
        <f>IF(B4278&lt;&gt;"",IF(OR(D4278&gt;0,G4278&gt;0),COUNTIF($B$2:B4278,B4278),COUNTIFS($B$2:B4278,B4278,$E$2:E4278,"&gt;0")),"")</f>
        <v/>
      </c>
    </row>
    <row r="4279" spans="1:16" x14ac:dyDescent="0.35">
      <c r="A4279" s="51" t="str">
        <f t="shared" si="198"/>
        <v/>
      </c>
      <c r="B4279" s="99"/>
      <c r="C4279" s="4"/>
      <c r="D4279" s="14"/>
      <c r="E4279" s="14"/>
      <c r="F4279" s="14"/>
      <c r="G4279" s="82"/>
      <c r="H4279" s="107" t="str">
        <f>IF(B4279&lt;&gt;"",IF(OR(O4279=0,O4279=999),"",SUMIFS($E$2:E4279,$A$2:A4279,A4279)-SUMIFS($F$2:F4279,$A$2:A4279,A4279)),"")</f>
        <v/>
      </c>
      <c r="I4279" s="109" t="str">
        <f t="shared" si="200"/>
        <v/>
      </c>
      <c r="J4279" s="113"/>
      <c r="K4279" s="90"/>
      <c r="L4279" s="73"/>
      <c r="M4279" s="69" t="str">
        <f>IF(C4279&lt;&gt;"",DailyLog!$S$3,"")</f>
        <v/>
      </c>
      <c r="N4279" s="56" t="str">
        <f t="shared" si="199"/>
        <v/>
      </c>
      <c r="O4279" s="53" t="str">
        <f>IF($B4279&lt;&gt;"",IF(ISNUMBER(_xlfn.XMATCH($B4279,Language!$A$6:$E$6)),0,IF(ISNUMBER(_xlfn.XMATCH($B4279,Language!$A$29:$E$29)),'Lista de Prestatarios'!$B$3,VLOOKUP(B4279,'Lista de Prestatarios'!$A$2:$B$500,2,FALSE))),"")</f>
        <v/>
      </c>
      <c r="P4279" s="58" t="str">
        <f>IF(B4279&lt;&gt;"",IF(OR(D4279&gt;0,G4279&gt;0),COUNTIF($B$2:B4279,B4279),COUNTIFS($B$2:B4279,B4279,$E$2:E4279,"&gt;0")),"")</f>
        <v/>
      </c>
    </row>
    <row r="4280" spans="1:16" x14ac:dyDescent="0.35">
      <c r="A4280" s="51" t="str">
        <f t="shared" si="198"/>
        <v/>
      </c>
      <c r="B4280" s="99"/>
      <c r="C4280" s="4"/>
      <c r="D4280" s="14"/>
      <c r="E4280" s="14"/>
      <c r="F4280" s="14"/>
      <c r="G4280" s="82"/>
      <c r="H4280" s="107" t="str">
        <f>IF(B4280&lt;&gt;"",IF(OR(O4280=0,O4280=999),"",SUMIFS($E$2:E4280,$A$2:A4280,A4280)-SUMIFS($F$2:F4280,$A$2:A4280,A4280)),"")</f>
        <v/>
      </c>
      <c r="I4280" s="109" t="str">
        <f t="shared" si="200"/>
        <v/>
      </c>
      <c r="J4280" s="113"/>
      <c r="K4280" s="90"/>
      <c r="L4280" s="73"/>
      <c r="M4280" s="69" t="str">
        <f>IF(C4280&lt;&gt;"",DailyLog!$S$3,"")</f>
        <v/>
      </c>
      <c r="N4280" s="56" t="str">
        <f t="shared" si="199"/>
        <v/>
      </c>
      <c r="O4280" s="53" t="str">
        <f>IF($B4280&lt;&gt;"",IF(ISNUMBER(_xlfn.XMATCH($B4280,Language!$A$6:$E$6)),0,IF(ISNUMBER(_xlfn.XMATCH($B4280,Language!$A$29:$E$29)),'Lista de Prestatarios'!$B$3,VLOOKUP(B4280,'Lista de Prestatarios'!$A$2:$B$500,2,FALSE))),"")</f>
        <v/>
      </c>
      <c r="P4280" s="58" t="str">
        <f>IF(B4280&lt;&gt;"",IF(OR(D4280&gt;0,G4280&gt;0),COUNTIF($B$2:B4280,B4280),COUNTIFS($B$2:B4280,B4280,$E$2:E4280,"&gt;0")),"")</f>
        <v/>
      </c>
    </row>
    <row r="4281" spans="1:16" x14ac:dyDescent="0.35">
      <c r="A4281" s="51" t="str">
        <f t="shared" si="198"/>
        <v/>
      </c>
      <c r="B4281" s="99"/>
      <c r="C4281" s="4"/>
      <c r="D4281" s="14"/>
      <c r="E4281" s="14"/>
      <c r="F4281" s="14"/>
      <c r="G4281" s="82"/>
      <c r="H4281" s="107" t="str">
        <f>IF(B4281&lt;&gt;"",IF(OR(O4281=0,O4281=999),"",SUMIFS($E$2:E4281,$A$2:A4281,A4281)-SUMIFS($F$2:F4281,$A$2:A4281,A4281)),"")</f>
        <v/>
      </c>
      <c r="I4281" s="109" t="str">
        <f t="shared" si="200"/>
        <v/>
      </c>
      <c r="J4281" s="113"/>
      <c r="K4281" s="90"/>
      <c r="L4281" s="73"/>
      <c r="M4281" s="69" t="str">
        <f>IF(C4281&lt;&gt;"",DailyLog!$S$3,"")</f>
        <v/>
      </c>
      <c r="N4281" s="56" t="str">
        <f t="shared" si="199"/>
        <v/>
      </c>
      <c r="O4281" s="53" t="str">
        <f>IF($B4281&lt;&gt;"",IF(ISNUMBER(_xlfn.XMATCH($B4281,Language!$A$6:$E$6)),0,IF(ISNUMBER(_xlfn.XMATCH($B4281,Language!$A$29:$E$29)),'Lista de Prestatarios'!$B$3,VLOOKUP(B4281,'Lista de Prestatarios'!$A$2:$B$500,2,FALSE))),"")</f>
        <v/>
      </c>
      <c r="P4281" s="58" t="str">
        <f>IF(B4281&lt;&gt;"",IF(OR(D4281&gt;0,G4281&gt;0),COUNTIF($B$2:B4281,B4281),COUNTIFS($B$2:B4281,B4281,$E$2:E4281,"&gt;0")),"")</f>
        <v/>
      </c>
    </row>
    <row r="4282" spans="1:16" x14ac:dyDescent="0.35">
      <c r="A4282" s="51" t="str">
        <f t="shared" si="198"/>
        <v/>
      </c>
      <c r="B4282" s="99"/>
      <c r="C4282" s="4"/>
      <c r="D4282" s="14"/>
      <c r="E4282" s="14"/>
      <c r="F4282" s="14"/>
      <c r="G4282" s="82"/>
      <c r="H4282" s="107" t="str">
        <f>IF(B4282&lt;&gt;"",IF(OR(O4282=0,O4282=999),"",SUMIFS($E$2:E4282,$A$2:A4282,A4282)-SUMIFS($F$2:F4282,$A$2:A4282,A4282)),"")</f>
        <v/>
      </c>
      <c r="I4282" s="109" t="str">
        <f t="shared" si="200"/>
        <v/>
      </c>
      <c r="J4282" s="113"/>
      <c r="K4282" s="90"/>
      <c r="L4282" s="73"/>
      <c r="M4282" s="69" t="str">
        <f>IF(C4282&lt;&gt;"",DailyLog!$S$3,"")</f>
        <v/>
      </c>
      <c r="N4282" s="56" t="str">
        <f t="shared" si="199"/>
        <v/>
      </c>
      <c r="O4282" s="53" t="str">
        <f>IF($B4282&lt;&gt;"",IF(ISNUMBER(_xlfn.XMATCH($B4282,Language!$A$6:$E$6)),0,IF(ISNUMBER(_xlfn.XMATCH($B4282,Language!$A$29:$E$29)),'Lista de Prestatarios'!$B$3,VLOOKUP(B4282,'Lista de Prestatarios'!$A$2:$B$500,2,FALSE))),"")</f>
        <v/>
      </c>
      <c r="P4282" s="58" t="str">
        <f>IF(B4282&lt;&gt;"",IF(OR(D4282&gt;0,G4282&gt;0),COUNTIF($B$2:B4282,B4282),COUNTIFS($B$2:B4282,B4282,$E$2:E4282,"&gt;0")),"")</f>
        <v/>
      </c>
    </row>
    <row r="4283" spans="1:16" x14ac:dyDescent="0.35">
      <c r="A4283" s="51" t="str">
        <f t="shared" si="198"/>
        <v/>
      </c>
      <c r="B4283" s="99"/>
      <c r="C4283" s="4"/>
      <c r="D4283" s="14"/>
      <c r="E4283" s="14"/>
      <c r="F4283" s="14"/>
      <c r="G4283" s="82"/>
      <c r="H4283" s="107" t="str">
        <f>IF(B4283&lt;&gt;"",IF(OR(O4283=0,O4283=999),"",SUMIFS($E$2:E4283,$A$2:A4283,A4283)-SUMIFS($F$2:F4283,$A$2:A4283,A4283)),"")</f>
        <v/>
      </c>
      <c r="I4283" s="109" t="str">
        <f t="shared" si="200"/>
        <v/>
      </c>
      <c r="J4283" s="113"/>
      <c r="K4283" s="90"/>
      <c r="L4283" s="73"/>
      <c r="M4283" s="69" t="str">
        <f>IF(C4283&lt;&gt;"",DailyLog!$S$3,"")</f>
        <v/>
      </c>
      <c r="N4283" s="56" t="str">
        <f t="shared" si="199"/>
        <v/>
      </c>
      <c r="O4283" s="53" t="str">
        <f>IF($B4283&lt;&gt;"",IF(ISNUMBER(_xlfn.XMATCH($B4283,Language!$A$6:$E$6)),0,IF(ISNUMBER(_xlfn.XMATCH($B4283,Language!$A$29:$E$29)),'Lista de Prestatarios'!$B$3,VLOOKUP(B4283,'Lista de Prestatarios'!$A$2:$B$500,2,FALSE))),"")</f>
        <v/>
      </c>
      <c r="P4283" s="58" t="str">
        <f>IF(B4283&lt;&gt;"",IF(OR(D4283&gt;0,G4283&gt;0),COUNTIF($B$2:B4283,B4283),COUNTIFS($B$2:B4283,B4283,$E$2:E4283,"&gt;0")),"")</f>
        <v/>
      </c>
    </row>
    <row r="4284" spans="1:16" x14ac:dyDescent="0.35">
      <c r="A4284" s="51" t="str">
        <f t="shared" si="198"/>
        <v/>
      </c>
      <c r="B4284" s="99"/>
      <c r="C4284" s="4"/>
      <c r="D4284" s="14"/>
      <c r="E4284" s="14"/>
      <c r="F4284" s="14"/>
      <c r="G4284" s="82"/>
      <c r="H4284" s="107" t="str">
        <f>IF(B4284&lt;&gt;"",IF(OR(O4284=0,O4284=999),"",SUMIFS($E$2:E4284,$A$2:A4284,A4284)-SUMIFS($F$2:F4284,$A$2:A4284,A4284)),"")</f>
        <v/>
      </c>
      <c r="I4284" s="109" t="str">
        <f t="shared" si="200"/>
        <v/>
      </c>
      <c r="J4284" s="113"/>
      <c r="K4284" s="90"/>
      <c r="L4284" s="73"/>
      <c r="M4284" s="69" t="str">
        <f>IF(C4284&lt;&gt;"",DailyLog!$S$3,"")</f>
        <v/>
      </c>
      <c r="N4284" s="56" t="str">
        <f t="shared" si="199"/>
        <v/>
      </c>
      <c r="O4284" s="53" t="str">
        <f>IF($B4284&lt;&gt;"",IF(ISNUMBER(_xlfn.XMATCH($B4284,Language!$A$6:$E$6)),0,IF(ISNUMBER(_xlfn.XMATCH($B4284,Language!$A$29:$E$29)),'Lista de Prestatarios'!$B$3,VLOOKUP(B4284,'Lista de Prestatarios'!$A$2:$B$500,2,FALSE))),"")</f>
        <v/>
      </c>
      <c r="P4284" s="58" t="str">
        <f>IF(B4284&lt;&gt;"",IF(OR(D4284&gt;0,G4284&gt;0),COUNTIF($B$2:B4284,B4284),COUNTIFS($B$2:B4284,B4284,$E$2:E4284,"&gt;0")),"")</f>
        <v/>
      </c>
    </row>
    <row r="4285" spans="1:16" x14ac:dyDescent="0.35">
      <c r="A4285" s="51" t="str">
        <f t="shared" si="198"/>
        <v/>
      </c>
      <c r="B4285" s="99"/>
      <c r="C4285" s="4"/>
      <c r="D4285" s="14"/>
      <c r="E4285" s="14"/>
      <c r="F4285" s="14"/>
      <c r="G4285" s="82"/>
      <c r="H4285" s="107" t="str">
        <f>IF(B4285&lt;&gt;"",IF(OR(O4285=0,O4285=999),"",SUMIFS($E$2:E4285,$A$2:A4285,A4285)-SUMIFS($F$2:F4285,$A$2:A4285,A4285)),"")</f>
        <v/>
      </c>
      <c r="I4285" s="109" t="str">
        <f t="shared" si="200"/>
        <v/>
      </c>
      <c r="J4285" s="113"/>
      <c r="K4285" s="90"/>
      <c r="L4285" s="73"/>
      <c r="M4285" s="69" t="str">
        <f>IF(C4285&lt;&gt;"",DailyLog!$S$3,"")</f>
        <v/>
      </c>
      <c r="N4285" s="56" t="str">
        <f t="shared" si="199"/>
        <v/>
      </c>
      <c r="O4285" s="53" t="str">
        <f>IF($B4285&lt;&gt;"",IF(ISNUMBER(_xlfn.XMATCH($B4285,Language!$A$6:$E$6)),0,IF(ISNUMBER(_xlfn.XMATCH($B4285,Language!$A$29:$E$29)),'Lista de Prestatarios'!$B$3,VLOOKUP(B4285,'Lista de Prestatarios'!$A$2:$B$500,2,FALSE))),"")</f>
        <v/>
      </c>
      <c r="P4285" s="58" t="str">
        <f>IF(B4285&lt;&gt;"",IF(OR(D4285&gt;0,G4285&gt;0),COUNTIF($B$2:B4285,B4285),COUNTIFS($B$2:B4285,B4285,$E$2:E4285,"&gt;0")),"")</f>
        <v/>
      </c>
    </row>
    <row r="4286" spans="1:16" x14ac:dyDescent="0.35">
      <c r="A4286" s="51" t="str">
        <f t="shared" si="198"/>
        <v/>
      </c>
      <c r="B4286" s="99"/>
      <c r="C4286" s="4"/>
      <c r="D4286" s="14"/>
      <c r="E4286" s="14"/>
      <c r="F4286" s="14"/>
      <c r="G4286" s="82"/>
      <c r="H4286" s="107" t="str">
        <f>IF(B4286&lt;&gt;"",IF(OR(O4286=0,O4286=999),"",SUMIFS($E$2:E4286,$A$2:A4286,A4286)-SUMIFS($F$2:F4286,$A$2:A4286,A4286)),"")</f>
        <v/>
      </c>
      <c r="I4286" s="109" t="str">
        <f t="shared" si="200"/>
        <v/>
      </c>
      <c r="J4286" s="113"/>
      <c r="K4286" s="90"/>
      <c r="L4286" s="73"/>
      <c r="M4286" s="69" t="str">
        <f>IF(C4286&lt;&gt;"",DailyLog!$S$3,"")</f>
        <v/>
      </c>
      <c r="N4286" s="56" t="str">
        <f t="shared" si="199"/>
        <v/>
      </c>
      <c r="O4286" s="53" t="str">
        <f>IF($B4286&lt;&gt;"",IF(ISNUMBER(_xlfn.XMATCH($B4286,Language!$A$6:$E$6)),0,IF(ISNUMBER(_xlfn.XMATCH($B4286,Language!$A$29:$E$29)),'Lista de Prestatarios'!$B$3,VLOOKUP(B4286,'Lista de Prestatarios'!$A$2:$B$500,2,FALSE))),"")</f>
        <v/>
      </c>
      <c r="P4286" s="58" t="str">
        <f>IF(B4286&lt;&gt;"",IF(OR(D4286&gt;0,G4286&gt;0),COUNTIF($B$2:B4286,B4286),COUNTIFS($B$2:B4286,B4286,$E$2:E4286,"&gt;0")),"")</f>
        <v/>
      </c>
    </row>
    <row r="4287" spans="1:16" x14ac:dyDescent="0.35">
      <c r="A4287" s="51" t="str">
        <f t="shared" si="198"/>
        <v/>
      </c>
      <c r="B4287" s="99"/>
      <c r="C4287" s="4"/>
      <c r="D4287" s="14"/>
      <c r="E4287" s="14"/>
      <c r="F4287" s="14"/>
      <c r="G4287" s="82"/>
      <c r="H4287" s="107" t="str">
        <f>IF(B4287&lt;&gt;"",IF(OR(O4287=0,O4287=999),"",SUMIFS($E$2:E4287,$A$2:A4287,A4287)-SUMIFS($F$2:F4287,$A$2:A4287,A4287)),"")</f>
        <v/>
      </c>
      <c r="I4287" s="109" t="str">
        <f t="shared" si="200"/>
        <v/>
      </c>
      <c r="J4287" s="113"/>
      <c r="K4287" s="90"/>
      <c r="L4287" s="73"/>
      <c r="M4287" s="69" t="str">
        <f>IF(C4287&lt;&gt;"",DailyLog!$S$3,"")</f>
        <v/>
      </c>
      <c r="N4287" s="56" t="str">
        <f t="shared" si="199"/>
        <v/>
      </c>
      <c r="O4287" s="53" t="str">
        <f>IF($B4287&lt;&gt;"",IF(ISNUMBER(_xlfn.XMATCH($B4287,Language!$A$6:$E$6)),0,IF(ISNUMBER(_xlfn.XMATCH($B4287,Language!$A$29:$E$29)),'Lista de Prestatarios'!$B$3,VLOOKUP(B4287,'Lista de Prestatarios'!$A$2:$B$500,2,FALSE))),"")</f>
        <v/>
      </c>
      <c r="P4287" s="58" t="str">
        <f>IF(B4287&lt;&gt;"",IF(OR(D4287&gt;0,G4287&gt;0),COUNTIF($B$2:B4287,B4287),COUNTIFS($B$2:B4287,B4287,$E$2:E4287,"&gt;0")),"")</f>
        <v/>
      </c>
    </row>
    <row r="4288" spans="1:16" x14ac:dyDescent="0.35">
      <c r="A4288" s="51" t="str">
        <f t="shared" si="198"/>
        <v/>
      </c>
      <c r="B4288" s="99"/>
      <c r="C4288" s="4"/>
      <c r="D4288" s="14"/>
      <c r="E4288" s="14"/>
      <c r="F4288" s="14"/>
      <c r="G4288" s="82"/>
      <c r="H4288" s="107" t="str">
        <f>IF(B4288&lt;&gt;"",IF(OR(O4288=0,O4288=999),"",SUMIFS($E$2:E4288,$A$2:A4288,A4288)-SUMIFS($F$2:F4288,$A$2:A4288,A4288)),"")</f>
        <v/>
      </c>
      <c r="I4288" s="109" t="str">
        <f t="shared" si="200"/>
        <v/>
      </c>
      <c r="J4288" s="113"/>
      <c r="K4288" s="90"/>
      <c r="L4288" s="73"/>
      <c r="M4288" s="69" t="str">
        <f>IF(C4288&lt;&gt;"",DailyLog!$S$3,"")</f>
        <v/>
      </c>
      <c r="N4288" s="56" t="str">
        <f t="shared" si="199"/>
        <v/>
      </c>
      <c r="O4288" s="53" t="str">
        <f>IF($B4288&lt;&gt;"",IF(ISNUMBER(_xlfn.XMATCH($B4288,Language!$A$6:$E$6)),0,IF(ISNUMBER(_xlfn.XMATCH($B4288,Language!$A$29:$E$29)),'Lista de Prestatarios'!$B$3,VLOOKUP(B4288,'Lista de Prestatarios'!$A$2:$B$500,2,FALSE))),"")</f>
        <v/>
      </c>
      <c r="P4288" s="58" t="str">
        <f>IF(B4288&lt;&gt;"",IF(OR(D4288&gt;0,G4288&gt;0),COUNTIF($B$2:B4288,B4288),COUNTIFS($B$2:B4288,B4288,$E$2:E4288,"&gt;0")),"")</f>
        <v/>
      </c>
    </row>
    <row r="4289" spans="1:16" x14ac:dyDescent="0.35">
      <c r="A4289" s="51" t="str">
        <f t="shared" si="198"/>
        <v/>
      </c>
      <c r="B4289" s="99"/>
      <c r="C4289" s="4"/>
      <c r="D4289" s="14"/>
      <c r="E4289" s="14"/>
      <c r="F4289" s="14"/>
      <c r="G4289" s="82"/>
      <c r="H4289" s="107" t="str">
        <f>IF(B4289&lt;&gt;"",IF(OR(O4289=0,O4289=999),"",SUMIFS($E$2:E4289,$A$2:A4289,A4289)-SUMIFS($F$2:F4289,$A$2:A4289,A4289)),"")</f>
        <v/>
      </c>
      <c r="I4289" s="109" t="str">
        <f t="shared" si="200"/>
        <v/>
      </c>
      <c r="J4289" s="113"/>
      <c r="K4289" s="90"/>
      <c r="L4289" s="73"/>
      <c r="M4289" s="69" t="str">
        <f>IF(C4289&lt;&gt;"",DailyLog!$S$3,"")</f>
        <v/>
      </c>
      <c r="N4289" s="56" t="str">
        <f t="shared" si="199"/>
        <v/>
      </c>
      <c r="O4289" s="53" t="str">
        <f>IF($B4289&lt;&gt;"",IF(ISNUMBER(_xlfn.XMATCH($B4289,Language!$A$6:$E$6)),0,IF(ISNUMBER(_xlfn.XMATCH($B4289,Language!$A$29:$E$29)),'Lista de Prestatarios'!$B$3,VLOOKUP(B4289,'Lista de Prestatarios'!$A$2:$B$500,2,FALSE))),"")</f>
        <v/>
      </c>
      <c r="P4289" s="58" t="str">
        <f>IF(B4289&lt;&gt;"",IF(OR(D4289&gt;0,G4289&gt;0),COUNTIF($B$2:B4289,B4289),COUNTIFS($B$2:B4289,B4289,$E$2:E4289,"&gt;0")),"")</f>
        <v/>
      </c>
    </row>
    <row r="4290" spans="1:16" x14ac:dyDescent="0.35">
      <c r="A4290" s="51" t="str">
        <f t="shared" ref="A4290:A4353" si="201">IF(B4290&lt;&gt;"",O4290&amp;"."&amp;P4290,"")</f>
        <v/>
      </c>
      <c r="B4290" s="99"/>
      <c r="C4290" s="4"/>
      <c r="D4290" s="14"/>
      <c r="E4290" s="14"/>
      <c r="F4290" s="14"/>
      <c r="G4290" s="82"/>
      <c r="H4290" s="107" t="str">
        <f>IF(B4290&lt;&gt;"",IF(OR(O4290=0,O4290=999),"",SUMIFS($E$2:E4290,$A$2:A4290,A4290)-SUMIFS($F$2:F4290,$A$2:A4290,A4290)),"")</f>
        <v/>
      </c>
      <c r="I4290" s="109" t="str">
        <f t="shared" si="200"/>
        <v/>
      </c>
      <c r="J4290" s="113"/>
      <c r="K4290" s="90"/>
      <c r="L4290" s="73"/>
      <c r="M4290" s="69" t="str">
        <f>IF(C4290&lt;&gt;"",DailyLog!$S$3,"")</f>
        <v/>
      </c>
      <c r="N4290" s="56" t="str">
        <f t="shared" ref="N4290:N4353" si="202">IF(B4290&lt;&gt;"",COUNT(D4290:G4290),"")</f>
        <v/>
      </c>
      <c r="O4290" s="53" t="str">
        <f>IF($B4290&lt;&gt;"",IF(ISNUMBER(_xlfn.XMATCH($B4290,Language!$A$6:$E$6)),0,IF(ISNUMBER(_xlfn.XMATCH($B4290,Language!$A$29:$E$29)),'Lista de Prestatarios'!$B$3,VLOOKUP(B4290,'Lista de Prestatarios'!$A$2:$B$500,2,FALSE))),"")</f>
        <v/>
      </c>
      <c r="P4290" s="58" t="str">
        <f>IF(B4290&lt;&gt;"",IF(OR(D4290&gt;0,G4290&gt;0),COUNTIF($B$2:B4290,B4290),COUNTIFS($B$2:B4290,B4290,$E$2:E4290,"&gt;0")),"")</f>
        <v/>
      </c>
    </row>
    <row r="4291" spans="1:16" x14ac:dyDescent="0.35">
      <c r="A4291" s="51" t="str">
        <f t="shared" si="201"/>
        <v/>
      </c>
      <c r="B4291" s="99"/>
      <c r="C4291" s="4"/>
      <c r="D4291" s="14"/>
      <c r="E4291" s="14"/>
      <c r="F4291" s="14"/>
      <c r="G4291" s="82"/>
      <c r="H4291" s="107" t="str">
        <f>IF(B4291&lt;&gt;"",IF(OR(O4291=0,O4291=999),"",SUMIFS($E$2:E4291,$A$2:A4291,A4291)-SUMIFS($F$2:F4291,$A$2:A4291,A4291)),"")</f>
        <v/>
      </c>
      <c r="I4291" s="109" t="str">
        <f t="shared" si="200"/>
        <v/>
      </c>
      <c r="J4291" s="113"/>
      <c r="K4291" s="90"/>
      <c r="L4291" s="73"/>
      <c r="M4291" s="69" t="str">
        <f>IF(C4291&lt;&gt;"",DailyLog!$S$3,"")</f>
        <v/>
      </c>
      <c r="N4291" s="56" t="str">
        <f t="shared" si="202"/>
        <v/>
      </c>
      <c r="O4291" s="53" t="str">
        <f>IF($B4291&lt;&gt;"",IF(ISNUMBER(_xlfn.XMATCH($B4291,Language!$A$6:$E$6)),0,IF(ISNUMBER(_xlfn.XMATCH($B4291,Language!$A$29:$E$29)),'Lista de Prestatarios'!$B$3,VLOOKUP(B4291,'Lista de Prestatarios'!$A$2:$B$500,2,FALSE))),"")</f>
        <v/>
      </c>
      <c r="P4291" s="58" t="str">
        <f>IF(B4291&lt;&gt;"",IF(OR(D4291&gt;0,G4291&gt;0),COUNTIF($B$2:B4291,B4291),COUNTIFS($B$2:B4291,B4291,$E$2:E4291,"&gt;0")),"")</f>
        <v/>
      </c>
    </row>
    <row r="4292" spans="1:16" x14ac:dyDescent="0.35">
      <c r="A4292" s="51" t="str">
        <f t="shared" si="201"/>
        <v/>
      </c>
      <c r="B4292" s="99"/>
      <c r="C4292" s="4"/>
      <c r="D4292" s="14"/>
      <c r="E4292" s="14"/>
      <c r="F4292" s="14"/>
      <c r="G4292" s="82"/>
      <c r="H4292" s="107" t="str">
        <f>IF(B4292&lt;&gt;"",IF(OR(O4292=0,O4292=999),"",SUMIFS($E$2:E4292,$A$2:A4292,A4292)-SUMIFS($F$2:F4292,$A$2:A4292,A4292)),"")</f>
        <v/>
      </c>
      <c r="I4292" s="109" t="str">
        <f t="shared" ref="I4292:I4355" si="203">IF(B4292&lt;&gt;"",I4291+D4292-E4292+F4292-G4292,"")</f>
        <v/>
      </c>
      <c r="J4292" s="113"/>
      <c r="K4292" s="90"/>
      <c r="L4292" s="73"/>
      <c r="M4292" s="69" t="str">
        <f>IF(C4292&lt;&gt;"",DailyLog!$S$3,"")</f>
        <v/>
      </c>
      <c r="N4292" s="56" t="str">
        <f t="shared" si="202"/>
        <v/>
      </c>
      <c r="O4292" s="53" t="str">
        <f>IF($B4292&lt;&gt;"",IF(ISNUMBER(_xlfn.XMATCH($B4292,Language!$A$6:$E$6)),0,IF(ISNUMBER(_xlfn.XMATCH($B4292,Language!$A$29:$E$29)),'Lista de Prestatarios'!$B$3,VLOOKUP(B4292,'Lista de Prestatarios'!$A$2:$B$500,2,FALSE))),"")</f>
        <v/>
      </c>
      <c r="P4292" s="58" t="str">
        <f>IF(B4292&lt;&gt;"",IF(OR(D4292&gt;0,G4292&gt;0),COUNTIF($B$2:B4292,B4292),COUNTIFS($B$2:B4292,B4292,$E$2:E4292,"&gt;0")),"")</f>
        <v/>
      </c>
    </row>
    <row r="4293" spans="1:16" x14ac:dyDescent="0.35">
      <c r="A4293" s="51" t="str">
        <f t="shared" si="201"/>
        <v/>
      </c>
      <c r="B4293" s="99"/>
      <c r="C4293" s="4"/>
      <c r="D4293" s="14"/>
      <c r="E4293" s="14"/>
      <c r="F4293" s="14"/>
      <c r="G4293" s="82"/>
      <c r="H4293" s="107" t="str">
        <f>IF(B4293&lt;&gt;"",IF(OR(O4293=0,O4293=999),"",SUMIFS($E$2:E4293,$A$2:A4293,A4293)-SUMIFS($F$2:F4293,$A$2:A4293,A4293)),"")</f>
        <v/>
      </c>
      <c r="I4293" s="109" t="str">
        <f t="shared" si="203"/>
        <v/>
      </c>
      <c r="J4293" s="113"/>
      <c r="K4293" s="90"/>
      <c r="L4293" s="73"/>
      <c r="M4293" s="69" t="str">
        <f>IF(C4293&lt;&gt;"",DailyLog!$S$3,"")</f>
        <v/>
      </c>
      <c r="N4293" s="56" t="str">
        <f t="shared" si="202"/>
        <v/>
      </c>
      <c r="O4293" s="53" t="str">
        <f>IF($B4293&lt;&gt;"",IF(ISNUMBER(_xlfn.XMATCH($B4293,Language!$A$6:$E$6)),0,IF(ISNUMBER(_xlfn.XMATCH($B4293,Language!$A$29:$E$29)),'Lista de Prestatarios'!$B$3,VLOOKUP(B4293,'Lista de Prestatarios'!$A$2:$B$500,2,FALSE))),"")</f>
        <v/>
      </c>
      <c r="P4293" s="58" t="str">
        <f>IF(B4293&lt;&gt;"",IF(OR(D4293&gt;0,G4293&gt;0),COUNTIF($B$2:B4293,B4293),COUNTIFS($B$2:B4293,B4293,$E$2:E4293,"&gt;0")),"")</f>
        <v/>
      </c>
    </row>
    <row r="4294" spans="1:16" x14ac:dyDescent="0.35">
      <c r="A4294" s="51" t="str">
        <f t="shared" si="201"/>
        <v/>
      </c>
      <c r="B4294" s="99"/>
      <c r="C4294" s="4"/>
      <c r="D4294" s="14"/>
      <c r="E4294" s="14"/>
      <c r="F4294" s="14"/>
      <c r="G4294" s="82"/>
      <c r="H4294" s="107" t="str">
        <f>IF(B4294&lt;&gt;"",IF(OR(O4294=0,O4294=999),"",SUMIFS($E$2:E4294,$A$2:A4294,A4294)-SUMIFS($F$2:F4294,$A$2:A4294,A4294)),"")</f>
        <v/>
      </c>
      <c r="I4294" s="109" t="str">
        <f t="shared" si="203"/>
        <v/>
      </c>
      <c r="J4294" s="113"/>
      <c r="K4294" s="90"/>
      <c r="L4294" s="73"/>
      <c r="M4294" s="69" t="str">
        <f>IF(C4294&lt;&gt;"",DailyLog!$S$3,"")</f>
        <v/>
      </c>
      <c r="N4294" s="56" t="str">
        <f t="shared" si="202"/>
        <v/>
      </c>
      <c r="O4294" s="53" t="str">
        <f>IF($B4294&lt;&gt;"",IF(ISNUMBER(_xlfn.XMATCH($B4294,Language!$A$6:$E$6)),0,IF(ISNUMBER(_xlfn.XMATCH($B4294,Language!$A$29:$E$29)),'Lista de Prestatarios'!$B$3,VLOOKUP(B4294,'Lista de Prestatarios'!$A$2:$B$500,2,FALSE))),"")</f>
        <v/>
      </c>
      <c r="P4294" s="58" t="str">
        <f>IF(B4294&lt;&gt;"",IF(OR(D4294&gt;0,G4294&gt;0),COUNTIF($B$2:B4294,B4294),COUNTIFS($B$2:B4294,B4294,$E$2:E4294,"&gt;0")),"")</f>
        <v/>
      </c>
    </row>
    <row r="4295" spans="1:16" x14ac:dyDescent="0.35">
      <c r="A4295" s="51" t="str">
        <f t="shared" si="201"/>
        <v/>
      </c>
      <c r="B4295" s="99"/>
      <c r="C4295" s="4"/>
      <c r="D4295" s="14"/>
      <c r="E4295" s="14"/>
      <c r="F4295" s="14"/>
      <c r="G4295" s="82"/>
      <c r="H4295" s="107" t="str">
        <f>IF(B4295&lt;&gt;"",IF(OR(O4295=0,O4295=999),"",SUMIFS($E$2:E4295,$A$2:A4295,A4295)-SUMIFS($F$2:F4295,$A$2:A4295,A4295)),"")</f>
        <v/>
      </c>
      <c r="I4295" s="109" t="str">
        <f t="shared" si="203"/>
        <v/>
      </c>
      <c r="J4295" s="113"/>
      <c r="K4295" s="90"/>
      <c r="L4295" s="73"/>
      <c r="M4295" s="69" t="str">
        <f>IF(C4295&lt;&gt;"",DailyLog!$S$3,"")</f>
        <v/>
      </c>
      <c r="N4295" s="56" t="str">
        <f t="shared" si="202"/>
        <v/>
      </c>
      <c r="O4295" s="53" t="str">
        <f>IF($B4295&lt;&gt;"",IF(ISNUMBER(_xlfn.XMATCH($B4295,Language!$A$6:$E$6)),0,IF(ISNUMBER(_xlfn.XMATCH($B4295,Language!$A$29:$E$29)),'Lista de Prestatarios'!$B$3,VLOOKUP(B4295,'Lista de Prestatarios'!$A$2:$B$500,2,FALSE))),"")</f>
        <v/>
      </c>
      <c r="P4295" s="58" t="str">
        <f>IF(B4295&lt;&gt;"",IF(OR(D4295&gt;0,G4295&gt;0),COUNTIF($B$2:B4295,B4295),COUNTIFS($B$2:B4295,B4295,$E$2:E4295,"&gt;0")),"")</f>
        <v/>
      </c>
    </row>
    <row r="4296" spans="1:16" x14ac:dyDescent="0.35">
      <c r="A4296" s="51" t="str">
        <f t="shared" si="201"/>
        <v/>
      </c>
      <c r="B4296" s="99"/>
      <c r="C4296" s="4"/>
      <c r="D4296" s="14"/>
      <c r="E4296" s="14"/>
      <c r="F4296" s="14"/>
      <c r="G4296" s="82"/>
      <c r="H4296" s="107" t="str">
        <f>IF(B4296&lt;&gt;"",IF(OR(O4296=0,O4296=999),"",SUMIFS($E$2:E4296,$A$2:A4296,A4296)-SUMIFS($F$2:F4296,$A$2:A4296,A4296)),"")</f>
        <v/>
      </c>
      <c r="I4296" s="109" t="str">
        <f t="shared" si="203"/>
        <v/>
      </c>
      <c r="J4296" s="113"/>
      <c r="K4296" s="90"/>
      <c r="L4296" s="73"/>
      <c r="M4296" s="69" t="str">
        <f>IF(C4296&lt;&gt;"",DailyLog!$S$3,"")</f>
        <v/>
      </c>
      <c r="N4296" s="56" t="str">
        <f t="shared" si="202"/>
        <v/>
      </c>
      <c r="O4296" s="53" t="str">
        <f>IF($B4296&lt;&gt;"",IF(ISNUMBER(_xlfn.XMATCH($B4296,Language!$A$6:$E$6)),0,IF(ISNUMBER(_xlfn.XMATCH($B4296,Language!$A$29:$E$29)),'Lista de Prestatarios'!$B$3,VLOOKUP(B4296,'Lista de Prestatarios'!$A$2:$B$500,2,FALSE))),"")</f>
        <v/>
      </c>
      <c r="P4296" s="58" t="str">
        <f>IF(B4296&lt;&gt;"",IF(OR(D4296&gt;0,G4296&gt;0),COUNTIF($B$2:B4296,B4296),COUNTIFS($B$2:B4296,B4296,$E$2:E4296,"&gt;0")),"")</f>
        <v/>
      </c>
    </row>
    <row r="4297" spans="1:16" x14ac:dyDescent="0.35">
      <c r="A4297" s="51" t="str">
        <f t="shared" si="201"/>
        <v/>
      </c>
      <c r="B4297" s="99"/>
      <c r="C4297" s="4"/>
      <c r="D4297" s="14"/>
      <c r="E4297" s="14"/>
      <c r="F4297" s="14"/>
      <c r="G4297" s="82"/>
      <c r="H4297" s="107" t="str">
        <f>IF(B4297&lt;&gt;"",IF(OR(O4297=0,O4297=999),"",SUMIFS($E$2:E4297,$A$2:A4297,A4297)-SUMIFS($F$2:F4297,$A$2:A4297,A4297)),"")</f>
        <v/>
      </c>
      <c r="I4297" s="109" t="str">
        <f t="shared" si="203"/>
        <v/>
      </c>
      <c r="J4297" s="113"/>
      <c r="K4297" s="90"/>
      <c r="L4297" s="73"/>
      <c r="M4297" s="69" t="str">
        <f>IF(C4297&lt;&gt;"",DailyLog!$S$3,"")</f>
        <v/>
      </c>
      <c r="N4297" s="56" t="str">
        <f t="shared" si="202"/>
        <v/>
      </c>
      <c r="O4297" s="53" t="str">
        <f>IF($B4297&lt;&gt;"",IF(ISNUMBER(_xlfn.XMATCH($B4297,Language!$A$6:$E$6)),0,IF(ISNUMBER(_xlfn.XMATCH($B4297,Language!$A$29:$E$29)),'Lista de Prestatarios'!$B$3,VLOOKUP(B4297,'Lista de Prestatarios'!$A$2:$B$500,2,FALSE))),"")</f>
        <v/>
      </c>
      <c r="P4297" s="58" t="str">
        <f>IF(B4297&lt;&gt;"",IF(OR(D4297&gt;0,G4297&gt;0),COUNTIF($B$2:B4297,B4297),COUNTIFS($B$2:B4297,B4297,$E$2:E4297,"&gt;0")),"")</f>
        <v/>
      </c>
    </row>
    <row r="4298" spans="1:16" x14ac:dyDescent="0.35">
      <c r="A4298" s="51" t="str">
        <f t="shared" si="201"/>
        <v/>
      </c>
      <c r="B4298" s="99"/>
      <c r="C4298" s="4"/>
      <c r="D4298" s="14"/>
      <c r="E4298" s="14"/>
      <c r="F4298" s="14"/>
      <c r="G4298" s="82"/>
      <c r="H4298" s="107" t="str">
        <f>IF(B4298&lt;&gt;"",IF(OR(O4298=0,O4298=999),"",SUMIFS($E$2:E4298,$A$2:A4298,A4298)-SUMIFS($F$2:F4298,$A$2:A4298,A4298)),"")</f>
        <v/>
      </c>
      <c r="I4298" s="109" t="str">
        <f t="shared" si="203"/>
        <v/>
      </c>
      <c r="J4298" s="113"/>
      <c r="K4298" s="90"/>
      <c r="L4298" s="73"/>
      <c r="M4298" s="69" t="str">
        <f>IF(C4298&lt;&gt;"",DailyLog!$S$3,"")</f>
        <v/>
      </c>
      <c r="N4298" s="56" t="str">
        <f t="shared" si="202"/>
        <v/>
      </c>
      <c r="O4298" s="53" t="str">
        <f>IF($B4298&lt;&gt;"",IF(ISNUMBER(_xlfn.XMATCH($B4298,Language!$A$6:$E$6)),0,IF(ISNUMBER(_xlfn.XMATCH($B4298,Language!$A$29:$E$29)),'Lista de Prestatarios'!$B$3,VLOOKUP(B4298,'Lista de Prestatarios'!$A$2:$B$500,2,FALSE))),"")</f>
        <v/>
      </c>
      <c r="P4298" s="58" t="str">
        <f>IF(B4298&lt;&gt;"",IF(OR(D4298&gt;0,G4298&gt;0),COUNTIF($B$2:B4298,B4298),COUNTIFS($B$2:B4298,B4298,$E$2:E4298,"&gt;0")),"")</f>
        <v/>
      </c>
    </row>
    <row r="4299" spans="1:16" x14ac:dyDescent="0.35">
      <c r="A4299" s="51" t="str">
        <f t="shared" si="201"/>
        <v/>
      </c>
      <c r="B4299" s="99"/>
      <c r="C4299" s="4"/>
      <c r="D4299" s="14"/>
      <c r="E4299" s="14"/>
      <c r="F4299" s="14"/>
      <c r="G4299" s="82"/>
      <c r="H4299" s="107" t="str">
        <f>IF(B4299&lt;&gt;"",IF(OR(O4299=0,O4299=999),"",SUMIFS($E$2:E4299,$A$2:A4299,A4299)-SUMIFS($F$2:F4299,$A$2:A4299,A4299)),"")</f>
        <v/>
      </c>
      <c r="I4299" s="109" t="str">
        <f t="shared" si="203"/>
        <v/>
      </c>
      <c r="J4299" s="113"/>
      <c r="K4299" s="90"/>
      <c r="L4299" s="73"/>
      <c r="M4299" s="69" t="str">
        <f>IF(C4299&lt;&gt;"",DailyLog!$S$3,"")</f>
        <v/>
      </c>
      <c r="N4299" s="56" t="str">
        <f t="shared" si="202"/>
        <v/>
      </c>
      <c r="O4299" s="53" t="str">
        <f>IF($B4299&lt;&gt;"",IF(ISNUMBER(_xlfn.XMATCH($B4299,Language!$A$6:$E$6)),0,IF(ISNUMBER(_xlfn.XMATCH($B4299,Language!$A$29:$E$29)),'Lista de Prestatarios'!$B$3,VLOOKUP(B4299,'Lista de Prestatarios'!$A$2:$B$500,2,FALSE))),"")</f>
        <v/>
      </c>
      <c r="P4299" s="58" t="str">
        <f>IF(B4299&lt;&gt;"",IF(OR(D4299&gt;0,G4299&gt;0),COUNTIF($B$2:B4299,B4299),COUNTIFS($B$2:B4299,B4299,$E$2:E4299,"&gt;0")),"")</f>
        <v/>
      </c>
    </row>
    <row r="4300" spans="1:16" x14ac:dyDescent="0.35">
      <c r="A4300" s="51" t="str">
        <f t="shared" si="201"/>
        <v/>
      </c>
      <c r="B4300" s="99"/>
      <c r="C4300" s="4"/>
      <c r="D4300" s="14"/>
      <c r="E4300" s="14"/>
      <c r="F4300" s="14"/>
      <c r="G4300" s="82"/>
      <c r="H4300" s="107" t="str">
        <f>IF(B4300&lt;&gt;"",IF(OR(O4300=0,O4300=999),"",SUMIFS($E$2:E4300,$A$2:A4300,A4300)-SUMIFS($F$2:F4300,$A$2:A4300,A4300)),"")</f>
        <v/>
      </c>
      <c r="I4300" s="109" t="str">
        <f t="shared" si="203"/>
        <v/>
      </c>
      <c r="J4300" s="113"/>
      <c r="K4300" s="90"/>
      <c r="L4300" s="73"/>
      <c r="M4300" s="69" t="str">
        <f>IF(C4300&lt;&gt;"",DailyLog!$S$3,"")</f>
        <v/>
      </c>
      <c r="N4300" s="56" t="str">
        <f t="shared" si="202"/>
        <v/>
      </c>
      <c r="O4300" s="53" t="str">
        <f>IF($B4300&lt;&gt;"",IF(ISNUMBER(_xlfn.XMATCH($B4300,Language!$A$6:$E$6)),0,IF(ISNUMBER(_xlfn.XMATCH($B4300,Language!$A$29:$E$29)),'Lista de Prestatarios'!$B$3,VLOOKUP(B4300,'Lista de Prestatarios'!$A$2:$B$500,2,FALSE))),"")</f>
        <v/>
      </c>
      <c r="P4300" s="58" t="str">
        <f>IF(B4300&lt;&gt;"",IF(OR(D4300&gt;0,G4300&gt;0),COUNTIF($B$2:B4300,B4300),COUNTIFS($B$2:B4300,B4300,$E$2:E4300,"&gt;0")),"")</f>
        <v/>
      </c>
    </row>
    <row r="4301" spans="1:16" x14ac:dyDescent="0.35">
      <c r="A4301" s="51" t="str">
        <f t="shared" si="201"/>
        <v/>
      </c>
      <c r="B4301" s="99"/>
      <c r="C4301" s="4"/>
      <c r="D4301" s="14"/>
      <c r="E4301" s="14"/>
      <c r="F4301" s="14"/>
      <c r="G4301" s="82"/>
      <c r="H4301" s="107" t="str">
        <f>IF(B4301&lt;&gt;"",IF(OR(O4301=0,O4301=999),"",SUMIFS($E$2:E4301,$A$2:A4301,A4301)-SUMIFS($F$2:F4301,$A$2:A4301,A4301)),"")</f>
        <v/>
      </c>
      <c r="I4301" s="109" t="str">
        <f t="shared" si="203"/>
        <v/>
      </c>
      <c r="J4301" s="113"/>
      <c r="K4301" s="90"/>
      <c r="L4301" s="73"/>
      <c r="M4301" s="69" t="str">
        <f>IF(C4301&lt;&gt;"",DailyLog!$S$3,"")</f>
        <v/>
      </c>
      <c r="N4301" s="56" t="str">
        <f t="shared" si="202"/>
        <v/>
      </c>
      <c r="O4301" s="53" t="str">
        <f>IF($B4301&lt;&gt;"",IF(ISNUMBER(_xlfn.XMATCH($B4301,Language!$A$6:$E$6)),0,IF(ISNUMBER(_xlfn.XMATCH($B4301,Language!$A$29:$E$29)),'Lista de Prestatarios'!$B$3,VLOOKUP(B4301,'Lista de Prestatarios'!$A$2:$B$500,2,FALSE))),"")</f>
        <v/>
      </c>
      <c r="P4301" s="58" t="str">
        <f>IF(B4301&lt;&gt;"",IF(OR(D4301&gt;0,G4301&gt;0),COUNTIF($B$2:B4301,B4301),COUNTIFS($B$2:B4301,B4301,$E$2:E4301,"&gt;0")),"")</f>
        <v/>
      </c>
    </row>
    <row r="4302" spans="1:16" x14ac:dyDescent="0.35">
      <c r="A4302" s="51" t="str">
        <f t="shared" si="201"/>
        <v/>
      </c>
      <c r="B4302" s="99"/>
      <c r="C4302" s="4"/>
      <c r="D4302" s="14"/>
      <c r="E4302" s="14"/>
      <c r="F4302" s="14"/>
      <c r="G4302" s="82"/>
      <c r="H4302" s="107" t="str">
        <f>IF(B4302&lt;&gt;"",IF(OR(O4302=0,O4302=999),"",SUMIFS($E$2:E4302,$A$2:A4302,A4302)-SUMIFS($F$2:F4302,$A$2:A4302,A4302)),"")</f>
        <v/>
      </c>
      <c r="I4302" s="109" t="str">
        <f t="shared" si="203"/>
        <v/>
      </c>
      <c r="J4302" s="113"/>
      <c r="K4302" s="90"/>
      <c r="L4302" s="73"/>
      <c r="M4302" s="69" t="str">
        <f>IF(C4302&lt;&gt;"",DailyLog!$S$3,"")</f>
        <v/>
      </c>
      <c r="N4302" s="56" t="str">
        <f t="shared" si="202"/>
        <v/>
      </c>
      <c r="O4302" s="53" t="str">
        <f>IF($B4302&lt;&gt;"",IF(ISNUMBER(_xlfn.XMATCH($B4302,Language!$A$6:$E$6)),0,IF(ISNUMBER(_xlfn.XMATCH($B4302,Language!$A$29:$E$29)),'Lista de Prestatarios'!$B$3,VLOOKUP(B4302,'Lista de Prestatarios'!$A$2:$B$500,2,FALSE))),"")</f>
        <v/>
      </c>
      <c r="P4302" s="58" t="str">
        <f>IF(B4302&lt;&gt;"",IF(OR(D4302&gt;0,G4302&gt;0),COUNTIF($B$2:B4302,B4302),COUNTIFS($B$2:B4302,B4302,$E$2:E4302,"&gt;0")),"")</f>
        <v/>
      </c>
    </row>
    <row r="4303" spans="1:16" x14ac:dyDescent="0.35">
      <c r="A4303" s="51" t="str">
        <f t="shared" si="201"/>
        <v/>
      </c>
      <c r="B4303" s="99"/>
      <c r="C4303" s="4"/>
      <c r="D4303" s="14"/>
      <c r="E4303" s="14"/>
      <c r="F4303" s="14"/>
      <c r="G4303" s="82"/>
      <c r="H4303" s="107" t="str">
        <f>IF(B4303&lt;&gt;"",IF(OR(O4303=0,O4303=999),"",SUMIFS($E$2:E4303,$A$2:A4303,A4303)-SUMIFS($F$2:F4303,$A$2:A4303,A4303)),"")</f>
        <v/>
      </c>
      <c r="I4303" s="109" t="str">
        <f t="shared" si="203"/>
        <v/>
      </c>
      <c r="J4303" s="113"/>
      <c r="K4303" s="90"/>
      <c r="L4303" s="73"/>
      <c r="M4303" s="69" t="str">
        <f>IF(C4303&lt;&gt;"",DailyLog!$S$3,"")</f>
        <v/>
      </c>
      <c r="N4303" s="56" t="str">
        <f t="shared" si="202"/>
        <v/>
      </c>
      <c r="O4303" s="53" t="str">
        <f>IF($B4303&lt;&gt;"",IF(ISNUMBER(_xlfn.XMATCH($B4303,Language!$A$6:$E$6)),0,IF(ISNUMBER(_xlfn.XMATCH($B4303,Language!$A$29:$E$29)),'Lista de Prestatarios'!$B$3,VLOOKUP(B4303,'Lista de Prestatarios'!$A$2:$B$500,2,FALSE))),"")</f>
        <v/>
      </c>
      <c r="P4303" s="58" t="str">
        <f>IF(B4303&lt;&gt;"",IF(OR(D4303&gt;0,G4303&gt;0),COUNTIF($B$2:B4303,B4303),COUNTIFS($B$2:B4303,B4303,$E$2:E4303,"&gt;0")),"")</f>
        <v/>
      </c>
    </row>
    <row r="4304" spans="1:16" x14ac:dyDescent="0.35">
      <c r="A4304" s="51" t="str">
        <f t="shared" si="201"/>
        <v/>
      </c>
      <c r="B4304" s="99"/>
      <c r="C4304" s="4"/>
      <c r="D4304" s="14"/>
      <c r="E4304" s="14"/>
      <c r="F4304" s="14"/>
      <c r="G4304" s="82"/>
      <c r="H4304" s="107" t="str">
        <f>IF(B4304&lt;&gt;"",IF(OR(O4304=0,O4304=999),"",SUMIFS($E$2:E4304,$A$2:A4304,A4304)-SUMIFS($F$2:F4304,$A$2:A4304,A4304)),"")</f>
        <v/>
      </c>
      <c r="I4304" s="109" t="str">
        <f t="shared" si="203"/>
        <v/>
      </c>
      <c r="J4304" s="113"/>
      <c r="K4304" s="90"/>
      <c r="L4304" s="73"/>
      <c r="M4304" s="69" t="str">
        <f>IF(C4304&lt;&gt;"",DailyLog!$S$3,"")</f>
        <v/>
      </c>
      <c r="N4304" s="56" t="str">
        <f t="shared" si="202"/>
        <v/>
      </c>
      <c r="O4304" s="53" t="str">
        <f>IF($B4304&lt;&gt;"",IF(ISNUMBER(_xlfn.XMATCH($B4304,Language!$A$6:$E$6)),0,IF(ISNUMBER(_xlfn.XMATCH($B4304,Language!$A$29:$E$29)),'Lista de Prestatarios'!$B$3,VLOOKUP(B4304,'Lista de Prestatarios'!$A$2:$B$500,2,FALSE))),"")</f>
        <v/>
      </c>
      <c r="P4304" s="58" t="str">
        <f>IF(B4304&lt;&gt;"",IF(OR(D4304&gt;0,G4304&gt;0),COUNTIF($B$2:B4304,B4304),COUNTIFS($B$2:B4304,B4304,$E$2:E4304,"&gt;0")),"")</f>
        <v/>
      </c>
    </row>
    <row r="4305" spans="1:16" x14ac:dyDescent="0.35">
      <c r="A4305" s="51" t="str">
        <f t="shared" si="201"/>
        <v/>
      </c>
      <c r="B4305" s="99"/>
      <c r="C4305" s="4"/>
      <c r="D4305" s="14"/>
      <c r="E4305" s="14"/>
      <c r="F4305" s="14"/>
      <c r="G4305" s="82"/>
      <c r="H4305" s="107" t="str">
        <f>IF(B4305&lt;&gt;"",IF(OR(O4305=0,O4305=999),"",SUMIFS($E$2:E4305,$A$2:A4305,A4305)-SUMIFS($F$2:F4305,$A$2:A4305,A4305)),"")</f>
        <v/>
      </c>
      <c r="I4305" s="109" t="str">
        <f t="shared" si="203"/>
        <v/>
      </c>
      <c r="J4305" s="113"/>
      <c r="K4305" s="90"/>
      <c r="L4305" s="73"/>
      <c r="M4305" s="69" t="str">
        <f>IF(C4305&lt;&gt;"",DailyLog!$S$3,"")</f>
        <v/>
      </c>
      <c r="N4305" s="56" t="str">
        <f t="shared" si="202"/>
        <v/>
      </c>
      <c r="O4305" s="53" t="str">
        <f>IF($B4305&lt;&gt;"",IF(ISNUMBER(_xlfn.XMATCH($B4305,Language!$A$6:$E$6)),0,IF(ISNUMBER(_xlfn.XMATCH($B4305,Language!$A$29:$E$29)),'Lista de Prestatarios'!$B$3,VLOOKUP(B4305,'Lista de Prestatarios'!$A$2:$B$500,2,FALSE))),"")</f>
        <v/>
      </c>
      <c r="P4305" s="58" t="str">
        <f>IF(B4305&lt;&gt;"",IF(OR(D4305&gt;0,G4305&gt;0),COUNTIF($B$2:B4305,B4305),COUNTIFS($B$2:B4305,B4305,$E$2:E4305,"&gt;0")),"")</f>
        <v/>
      </c>
    </row>
    <row r="4306" spans="1:16" x14ac:dyDescent="0.35">
      <c r="A4306" s="51" t="str">
        <f t="shared" si="201"/>
        <v/>
      </c>
      <c r="B4306" s="99"/>
      <c r="C4306" s="4"/>
      <c r="D4306" s="14"/>
      <c r="E4306" s="14"/>
      <c r="F4306" s="14"/>
      <c r="G4306" s="82"/>
      <c r="H4306" s="107" t="str">
        <f>IF(B4306&lt;&gt;"",IF(OR(O4306=0,O4306=999),"",SUMIFS($E$2:E4306,$A$2:A4306,A4306)-SUMIFS($F$2:F4306,$A$2:A4306,A4306)),"")</f>
        <v/>
      </c>
      <c r="I4306" s="109" t="str">
        <f t="shared" si="203"/>
        <v/>
      </c>
      <c r="J4306" s="113"/>
      <c r="K4306" s="90"/>
      <c r="L4306" s="73"/>
      <c r="M4306" s="69" t="str">
        <f>IF(C4306&lt;&gt;"",DailyLog!$S$3,"")</f>
        <v/>
      </c>
      <c r="N4306" s="56" t="str">
        <f t="shared" si="202"/>
        <v/>
      </c>
      <c r="O4306" s="53" t="str">
        <f>IF($B4306&lt;&gt;"",IF(ISNUMBER(_xlfn.XMATCH($B4306,Language!$A$6:$E$6)),0,IF(ISNUMBER(_xlfn.XMATCH($B4306,Language!$A$29:$E$29)),'Lista de Prestatarios'!$B$3,VLOOKUP(B4306,'Lista de Prestatarios'!$A$2:$B$500,2,FALSE))),"")</f>
        <v/>
      </c>
      <c r="P4306" s="58" t="str">
        <f>IF(B4306&lt;&gt;"",IF(OR(D4306&gt;0,G4306&gt;0),COUNTIF($B$2:B4306,B4306),COUNTIFS($B$2:B4306,B4306,$E$2:E4306,"&gt;0")),"")</f>
        <v/>
      </c>
    </row>
    <row r="4307" spans="1:16" x14ac:dyDescent="0.35">
      <c r="A4307" s="51" t="str">
        <f t="shared" si="201"/>
        <v/>
      </c>
      <c r="B4307" s="99"/>
      <c r="C4307" s="4"/>
      <c r="D4307" s="14"/>
      <c r="E4307" s="14"/>
      <c r="F4307" s="14"/>
      <c r="G4307" s="82"/>
      <c r="H4307" s="107" t="str">
        <f>IF(B4307&lt;&gt;"",IF(OR(O4307=0,O4307=999),"",SUMIFS($E$2:E4307,$A$2:A4307,A4307)-SUMIFS($F$2:F4307,$A$2:A4307,A4307)),"")</f>
        <v/>
      </c>
      <c r="I4307" s="109" t="str">
        <f t="shared" si="203"/>
        <v/>
      </c>
      <c r="J4307" s="113"/>
      <c r="K4307" s="90"/>
      <c r="L4307" s="73"/>
      <c r="M4307" s="69" t="str">
        <f>IF(C4307&lt;&gt;"",DailyLog!$S$3,"")</f>
        <v/>
      </c>
      <c r="N4307" s="56" t="str">
        <f t="shared" si="202"/>
        <v/>
      </c>
      <c r="O4307" s="53" t="str">
        <f>IF($B4307&lt;&gt;"",IF(ISNUMBER(_xlfn.XMATCH($B4307,Language!$A$6:$E$6)),0,IF(ISNUMBER(_xlfn.XMATCH($B4307,Language!$A$29:$E$29)),'Lista de Prestatarios'!$B$3,VLOOKUP(B4307,'Lista de Prestatarios'!$A$2:$B$500,2,FALSE))),"")</f>
        <v/>
      </c>
      <c r="P4307" s="58" t="str">
        <f>IF(B4307&lt;&gt;"",IF(OR(D4307&gt;0,G4307&gt;0),COUNTIF($B$2:B4307,B4307),COUNTIFS($B$2:B4307,B4307,$E$2:E4307,"&gt;0")),"")</f>
        <v/>
      </c>
    </row>
    <row r="4308" spans="1:16" x14ac:dyDescent="0.35">
      <c r="A4308" s="51" t="str">
        <f t="shared" si="201"/>
        <v/>
      </c>
      <c r="B4308" s="99"/>
      <c r="C4308" s="4"/>
      <c r="D4308" s="14"/>
      <c r="E4308" s="14"/>
      <c r="F4308" s="14"/>
      <c r="G4308" s="82"/>
      <c r="H4308" s="107" t="str">
        <f>IF(B4308&lt;&gt;"",IF(OR(O4308=0,O4308=999),"",SUMIFS($E$2:E4308,$A$2:A4308,A4308)-SUMIFS($F$2:F4308,$A$2:A4308,A4308)),"")</f>
        <v/>
      </c>
      <c r="I4308" s="109" t="str">
        <f t="shared" si="203"/>
        <v/>
      </c>
      <c r="J4308" s="113"/>
      <c r="K4308" s="90"/>
      <c r="L4308" s="73"/>
      <c r="M4308" s="69" t="str">
        <f>IF(C4308&lt;&gt;"",DailyLog!$S$3,"")</f>
        <v/>
      </c>
      <c r="N4308" s="56" t="str">
        <f t="shared" si="202"/>
        <v/>
      </c>
      <c r="O4308" s="53" t="str">
        <f>IF($B4308&lt;&gt;"",IF(ISNUMBER(_xlfn.XMATCH($B4308,Language!$A$6:$E$6)),0,IF(ISNUMBER(_xlfn.XMATCH($B4308,Language!$A$29:$E$29)),'Lista de Prestatarios'!$B$3,VLOOKUP(B4308,'Lista de Prestatarios'!$A$2:$B$500,2,FALSE))),"")</f>
        <v/>
      </c>
      <c r="P4308" s="58" t="str">
        <f>IF(B4308&lt;&gt;"",IF(OR(D4308&gt;0,G4308&gt;0),COUNTIF($B$2:B4308,B4308),COUNTIFS($B$2:B4308,B4308,$E$2:E4308,"&gt;0")),"")</f>
        <v/>
      </c>
    </row>
    <row r="4309" spans="1:16" x14ac:dyDescent="0.35">
      <c r="A4309" s="51" t="str">
        <f t="shared" si="201"/>
        <v/>
      </c>
      <c r="B4309" s="99"/>
      <c r="C4309" s="4"/>
      <c r="D4309" s="14"/>
      <c r="E4309" s="14"/>
      <c r="F4309" s="14"/>
      <c r="G4309" s="82"/>
      <c r="H4309" s="107" t="str">
        <f>IF(B4309&lt;&gt;"",IF(OR(O4309=0,O4309=999),"",SUMIFS($E$2:E4309,$A$2:A4309,A4309)-SUMIFS($F$2:F4309,$A$2:A4309,A4309)),"")</f>
        <v/>
      </c>
      <c r="I4309" s="109" t="str">
        <f t="shared" si="203"/>
        <v/>
      </c>
      <c r="J4309" s="113"/>
      <c r="K4309" s="90"/>
      <c r="L4309" s="73"/>
      <c r="M4309" s="69" t="str">
        <f>IF(C4309&lt;&gt;"",DailyLog!$S$3,"")</f>
        <v/>
      </c>
      <c r="N4309" s="56" t="str">
        <f t="shared" si="202"/>
        <v/>
      </c>
      <c r="O4309" s="53" t="str">
        <f>IF($B4309&lt;&gt;"",IF(ISNUMBER(_xlfn.XMATCH($B4309,Language!$A$6:$E$6)),0,IF(ISNUMBER(_xlfn.XMATCH($B4309,Language!$A$29:$E$29)),'Lista de Prestatarios'!$B$3,VLOOKUP(B4309,'Lista de Prestatarios'!$A$2:$B$500,2,FALSE))),"")</f>
        <v/>
      </c>
      <c r="P4309" s="58" t="str">
        <f>IF(B4309&lt;&gt;"",IF(OR(D4309&gt;0,G4309&gt;0),COUNTIF($B$2:B4309,B4309),COUNTIFS($B$2:B4309,B4309,$E$2:E4309,"&gt;0")),"")</f>
        <v/>
      </c>
    </row>
    <row r="4310" spans="1:16" x14ac:dyDescent="0.35">
      <c r="A4310" s="51" t="str">
        <f t="shared" si="201"/>
        <v/>
      </c>
      <c r="B4310" s="99"/>
      <c r="C4310" s="4"/>
      <c r="D4310" s="14"/>
      <c r="E4310" s="14"/>
      <c r="F4310" s="14"/>
      <c r="G4310" s="82"/>
      <c r="H4310" s="107" t="str">
        <f>IF(B4310&lt;&gt;"",IF(OR(O4310=0,O4310=999),"",SUMIFS($E$2:E4310,$A$2:A4310,A4310)-SUMIFS($F$2:F4310,$A$2:A4310,A4310)),"")</f>
        <v/>
      </c>
      <c r="I4310" s="109" t="str">
        <f t="shared" si="203"/>
        <v/>
      </c>
      <c r="J4310" s="113"/>
      <c r="K4310" s="90"/>
      <c r="L4310" s="73"/>
      <c r="M4310" s="69" t="str">
        <f>IF(C4310&lt;&gt;"",DailyLog!$S$3,"")</f>
        <v/>
      </c>
      <c r="N4310" s="56" t="str">
        <f t="shared" si="202"/>
        <v/>
      </c>
      <c r="O4310" s="53" t="str">
        <f>IF($B4310&lt;&gt;"",IF(ISNUMBER(_xlfn.XMATCH($B4310,Language!$A$6:$E$6)),0,IF(ISNUMBER(_xlfn.XMATCH($B4310,Language!$A$29:$E$29)),'Lista de Prestatarios'!$B$3,VLOOKUP(B4310,'Lista de Prestatarios'!$A$2:$B$500,2,FALSE))),"")</f>
        <v/>
      </c>
      <c r="P4310" s="58" t="str">
        <f>IF(B4310&lt;&gt;"",IF(OR(D4310&gt;0,G4310&gt;0),COUNTIF($B$2:B4310,B4310),COUNTIFS($B$2:B4310,B4310,$E$2:E4310,"&gt;0")),"")</f>
        <v/>
      </c>
    </row>
    <row r="4311" spans="1:16" x14ac:dyDescent="0.35">
      <c r="A4311" s="51" t="str">
        <f t="shared" si="201"/>
        <v/>
      </c>
      <c r="B4311" s="99"/>
      <c r="C4311" s="4"/>
      <c r="D4311" s="14"/>
      <c r="E4311" s="14"/>
      <c r="F4311" s="14"/>
      <c r="G4311" s="82"/>
      <c r="H4311" s="107" t="str">
        <f>IF(B4311&lt;&gt;"",IF(OR(O4311=0,O4311=999),"",SUMIFS($E$2:E4311,$A$2:A4311,A4311)-SUMIFS($F$2:F4311,$A$2:A4311,A4311)),"")</f>
        <v/>
      </c>
      <c r="I4311" s="109" t="str">
        <f t="shared" si="203"/>
        <v/>
      </c>
      <c r="J4311" s="113"/>
      <c r="K4311" s="90"/>
      <c r="L4311" s="73"/>
      <c r="M4311" s="69" t="str">
        <f>IF(C4311&lt;&gt;"",DailyLog!$S$3,"")</f>
        <v/>
      </c>
      <c r="N4311" s="56" t="str">
        <f t="shared" si="202"/>
        <v/>
      </c>
      <c r="O4311" s="53" t="str">
        <f>IF($B4311&lt;&gt;"",IF(ISNUMBER(_xlfn.XMATCH($B4311,Language!$A$6:$E$6)),0,IF(ISNUMBER(_xlfn.XMATCH($B4311,Language!$A$29:$E$29)),'Lista de Prestatarios'!$B$3,VLOOKUP(B4311,'Lista de Prestatarios'!$A$2:$B$500,2,FALSE))),"")</f>
        <v/>
      </c>
      <c r="P4311" s="58" t="str">
        <f>IF(B4311&lt;&gt;"",IF(OR(D4311&gt;0,G4311&gt;0),COUNTIF($B$2:B4311,B4311),COUNTIFS($B$2:B4311,B4311,$E$2:E4311,"&gt;0")),"")</f>
        <v/>
      </c>
    </row>
    <row r="4312" spans="1:16" x14ac:dyDescent="0.35">
      <c r="A4312" s="51" t="str">
        <f t="shared" si="201"/>
        <v/>
      </c>
      <c r="B4312" s="99"/>
      <c r="C4312" s="4"/>
      <c r="D4312" s="14"/>
      <c r="E4312" s="14"/>
      <c r="F4312" s="14"/>
      <c r="G4312" s="82"/>
      <c r="H4312" s="107" t="str">
        <f>IF(B4312&lt;&gt;"",IF(OR(O4312=0,O4312=999),"",SUMIFS($E$2:E4312,$A$2:A4312,A4312)-SUMIFS($F$2:F4312,$A$2:A4312,A4312)),"")</f>
        <v/>
      </c>
      <c r="I4312" s="109" t="str">
        <f t="shared" si="203"/>
        <v/>
      </c>
      <c r="J4312" s="113"/>
      <c r="K4312" s="90"/>
      <c r="L4312" s="73"/>
      <c r="M4312" s="69" t="str">
        <f>IF(C4312&lt;&gt;"",DailyLog!$S$3,"")</f>
        <v/>
      </c>
      <c r="N4312" s="56" t="str">
        <f t="shared" si="202"/>
        <v/>
      </c>
      <c r="O4312" s="53" t="str">
        <f>IF($B4312&lt;&gt;"",IF(ISNUMBER(_xlfn.XMATCH($B4312,Language!$A$6:$E$6)),0,IF(ISNUMBER(_xlfn.XMATCH($B4312,Language!$A$29:$E$29)),'Lista de Prestatarios'!$B$3,VLOOKUP(B4312,'Lista de Prestatarios'!$A$2:$B$500,2,FALSE))),"")</f>
        <v/>
      </c>
      <c r="P4312" s="58" t="str">
        <f>IF(B4312&lt;&gt;"",IF(OR(D4312&gt;0,G4312&gt;0),COUNTIF($B$2:B4312,B4312),COUNTIFS($B$2:B4312,B4312,$E$2:E4312,"&gt;0")),"")</f>
        <v/>
      </c>
    </row>
    <row r="4313" spans="1:16" x14ac:dyDescent="0.35">
      <c r="A4313" s="51" t="str">
        <f t="shared" si="201"/>
        <v/>
      </c>
      <c r="B4313" s="99"/>
      <c r="C4313" s="4"/>
      <c r="D4313" s="14"/>
      <c r="E4313" s="14"/>
      <c r="F4313" s="14"/>
      <c r="G4313" s="82"/>
      <c r="H4313" s="107" t="str">
        <f>IF(B4313&lt;&gt;"",IF(OR(O4313=0,O4313=999),"",SUMIFS($E$2:E4313,$A$2:A4313,A4313)-SUMIFS($F$2:F4313,$A$2:A4313,A4313)),"")</f>
        <v/>
      </c>
      <c r="I4313" s="109" t="str">
        <f t="shared" si="203"/>
        <v/>
      </c>
      <c r="J4313" s="113"/>
      <c r="K4313" s="90"/>
      <c r="L4313" s="73"/>
      <c r="M4313" s="69" t="str">
        <f>IF(C4313&lt;&gt;"",DailyLog!$S$3,"")</f>
        <v/>
      </c>
      <c r="N4313" s="56" t="str">
        <f t="shared" si="202"/>
        <v/>
      </c>
      <c r="O4313" s="53" t="str">
        <f>IF($B4313&lt;&gt;"",IF(ISNUMBER(_xlfn.XMATCH($B4313,Language!$A$6:$E$6)),0,IF(ISNUMBER(_xlfn.XMATCH($B4313,Language!$A$29:$E$29)),'Lista de Prestatarios'!$B$3,VLOOKUP(B4313,'Lista de Prestatarios'!$A$2:$B$500,2,FALSE))),"")</f>
        <v/>
      </c>
      <c r="P4313" s="58" t="str">
        <f>IF(B4313&lt;&gt;"",IF(OR(D4313&gt;0,G4313&gt;0),COUNTIF($B$2:B4313,B4313),COUNTIFS($B$2:B4313,B4313,$E$2:E4313,"&gt;0")),"")</f>
        <v/>
      </c>
    </row>
    <row r="4314" spans="1:16" x14ac:dyDescent="0.35">
      <c r="A4314" s="51" t="str">
        <f t="shared" si="201"/>
        <v/>
      </c>
      <c r="B4314" s="99"/>
      <c r="C4314" s="4"/>
      <c r="D4314" s="14"/>
      <c r="E4314" s="14"/>
      <c r="F4314" s="14"/>
      <c r="G4314" s="82"/>
      <c r="H4314" s="107" t="str">
        <f>IF(B4314&lt;&gt;"",IF(OR(O4314=0,O4314=999),"",SUMIFS($E$2:E4314,$A$2:A4314,A4314)-SUMIFS($F$2:F4314,$A$2:A4314,A4314)),"")</f>
        <v/>
      </c>
      <c r="I4314" s="109" t="str">
        <f t="shared" si="203"/>
        <v/>
      </c>
      <c r="J4314" s="113"/>
      <c r="K4314" s="90"/>
      <c r="L4314" s="73"/>
      <c r="M4314" s="69" t="str">
        <f>IF(C4314&lt;&gt;"",DailyLog!$S$3,"")</f>
        <v/>
      </c>
      <c r="N4314" s="56" t="str">
        <f t="shared" si="202"/>
        <v/>
      </c>
      <c r="O4314" s="53" t="str">
        <f>IF($B4314&lt;&gt;"",IF(ISNUMBER(_xlfn.XMATCH($B4314,Language!$A$6:$E$6)),0,IF(ISNUMBER(_xlfn.XMATCH($B4314,Language!$A$29:$E$29)),'Lista de Prestatarios'!$B$3,VLOOKUP(B4314,'Lista de Prestatarios'!$A$2:$B$500,2,FALSE))),"")</f>
        <v/>
      </c>
      <c r="P4314" s="58" t="str">
        <f>IF(B4314&lt;&gt;"",IF(OR(D4314&gt;0,G4314&gt;0),COUNTIF($B$2:B4314,B4314),COUNTIFS($B$2:B4314,B4314,$E$2:E4314,"&gt;0")),"")</f>
        <v/>
      </c>
    </row>
    <row r="4315" spans="1:16" x14ac:dyDescent="0.35">
      <c r="A4315" s="51" t="str">
        <f t="shared" si="201"/>
        <v/>
      </c>
      <c r="B4315" s="99"/>
      <c r="C4315" s="4"/>
      <c r="D4315" s="14"/>
      <c r="E4315" s="14"/>
      <c r="F4315" s="14"/>
      <c r="G4315" s="82"/>
      <c r="H4315" s="107" t="str">
        <f>IF(B4315&lt;&gt;"",IF(OR(O4315=0,O4315=999),"",SUMIFS($E$2:E4315,$A$2:A4315,A4315)-SUMIFS($F$2:F4315,$A$2:A4315,A4315)),"")</f>
        <v/>
      </c>
      <c r="I4315" s="109" t="str">
        <f t="shared" si="203"/>
        <v/>
      </c>
      <c r="J4315" s="113"/>
      <c r="K4315" s="90"/>
      <c r="L4315" s="73"/>
      <c r="M4315" s="69" t="str">
        <f>IF(C4315&lt;&gt;"",DailyLog!$S$3,"")</f>
        <v/>
      </c>
      <c r="N4315" s="56" t="str">
        <f t="shared" si="202"/>
        <v/>
      </c>
      <c r="O4315" s="53" t="str">
        <f>IF($B4315&lt;&gt;"",IF(ISNUMBER(_xlfn.XMATCH($B4315,Language!$A$6:$E$6)),0,IF(ISNUMBER(_xlfn.XMATCH($B4315,Language!$A$29:$E$29)),'Lista de Prestatarios'!$B$3,VLOOKUP(B4315,'Lista de Prestatarios'!$A$2:$B$500,2,FALSE))),"")</f>
        <v/>
      </c>
      <c r="P4315" s="58" t="str">
        <f>IF(B4315&lt;&gt;"",IF(OR(D4315&gt;0,G4315&gt;0),COUNTIF($B$2:B4315,B4315),COUNTIFS($B$2:B4315,B4315,$E$2:E4315,"&gt;0")),"")</f>
        <v/>
      </c>
    </row>
    <row r="4316" spans="1:16" x14ac:dyDescent="0.35">
      <c r="A4316" s="51" t="str">
        <f t="shared" si="201"/>
        <v/>
      </c>
      <c r="B4316" s="99"/>
      <c r="C4316" s="4"/>
      <c r="D4316" s="14"/>
      <c r="E4316" s="14"/>
      <c r="F4316" s="14"/>
      <c r="G4316" s="82"/>
      <c r="H4316" s="107" t="str">
        <f>IF(B4316&lt;&gt;"",IF(OR(O4316=0,O4316=999),"",SUMIFS($E$2:E4316,$A$2:A4316,A4316)-SUMIFS($F$2:F4316,$A$2:A4316,A4316)),"")</f>
        <v/>
      </c>
      <c r="I4316" s="109" t="str">
        <f t="shared" si="203"/>
        <v/>
      </c>
      <c r="J4316" s="113"/>
      <c r="K4316" s="90"/>
      <c r="L4316" s="73"/>
      <c r="M4316" s="69" t="str">
        <f>IF(C4316&lt;&gt;"",DailyLog!$S$3,"")</f>
        <v/>
      </c>
      <c r="N4316" s="56" t="str">
        <f t="shared" si="202"/>
        <v/>
      </c>
      <c r="O4316" s="53" t="str">
        <f>IF($B4316&lt;&gt;"",IF(ISNUMBER(_xlfn.XMATCH($B4316,Language!$A$6:$E$6)),0,IF(ISNUMBER(_xlfn.XMATCH($B4316,Language!$A$29:$E$29)),'Lista de Prestatarios'!$B$3,VLOOKUP(B4316,'Lista de Prestatarios'!$A$2:$B$500,2,FALSE))),"")</f>
        <v/>
      </c>
      <c r="P4316" s="58" t="str">
        <f>IF(B4316&lt;&gt;"",IF(OR(D4316&gt;0,G4316&gt;0),COUNTIF($B$2:B4316,B4316),COUNTIFS($B$2:B4316,B4316,$E$2:E4316,"&gt;0")),"")</f>
        <v/>
      </c>
    </row>
    <row r="4317" spans="1:16" x14ac:dyDescent="0.35">
      <c r="A4317" s="51" t="str">
        <f t="shared" si="201"/>
        <v/>
      </c>
      <c r="B4317" s="99"/>
      <c r="C4317" s="4"/>
      <c r="D4317" s="14"/>
      <c r="E4317" s="14"/>
      <c r="F4317" s="14"/>
      <c r="G4317" s="82"/>
      <c r="H4317" s="107" t="str">
        <f>IF(B4317&lt;&gt;"",IF(OR(O4317=0,O4317=999),"",SUMIFS($E$2:E4317,$A$2:A4317,A4317)-SUMIFS($F$2:F4317,$A$2:A4317,A4317)),"")</f>
        <v/>
      </c>
      <c r="I4317" s="109" t="str">
        <f t="shared" si="203"/>
        <v/>
      </c>
      <c r="J4317" s="113"/>
      <c r="K4317" s="90"/>
      <c r="L4317" s="73"/>
      <c r="M4317" s="69" t="str">
        <f>IF(C4317&lt;&gt;"",DailyLog!$S$3,"")</f>
        <v/>
      </c>
      <c r="N4317" s="56" t="str">
        <f t="shared" si="202"/>
        <v/>
      </c>
      <c r="O4317" s="53" t="str">
        <f>IF($B4317&lt;&gt;"",IF(ISNUMBER(_xlfn.XMATCH($B4317,Language!$A$6:$E$6)),0,IF(ISNUMBER(_xlfn.XMATCH($B4317,Language!$A$29:$E$29)),'Lista de Prestatarios'!$B$3,VLOOKUP(B4317,'Lista de Prestatarios'!$A$2:$B$500,2,FALSE))),"")</f>
        <v/>
      </c>
      <c r="P4317" s="58" t="str">
        <f>IF(B4317&lt;&gt;"",IF(OR(D4317&gt;0,G4317&gt;0),COUNTIF($B$2:B4317,B4317),COUNTIFS($B$2:B4317,B4317,$E$2:E4317,"&gt;0")),"")</f>
        <v/>
      </c>
    </row>
    <row r="4318" spans="1:16" x14ac:dyDescent="0.35">
      <c r="A4318" s="51" t="str">
        <f t="shared" si="201"/>
        <v/>
      </c>
      <c r="B4318" s="99"/>
      <c r="C4318" s="4"/>
      <c r="D4318" s="14"/>
      <c r="E4318" s="14"/>
      <c r="F4318" s="14"/>
      <c r="G4318" s="82"/>
      <c r="H4318" s="107" t="str">
        <f>IF(B4318&lt;&gt;"",IF(OR(O4318=0,O4318=999),"",SUMIFS($E$2:E4318,$A$2:A4318,A4318)-SUMIFS($F$2:F4318,$A$2:A4318,A4318)),"")</f>
        <v/>
      </c>
      <c r="I4318" s="109" t="str">
        <f t="shared" si="203"/>
        <v/>
      </c>
      <c r="J4318" s="113"/>
      <c r="K4318" s="90"/>
      <c r="L4318" s="73"/>
      <c r="M4318" s="69" t="str">
        <f>IF(C4318&lt;&gt;"",DailyLog!$S$3,"")</f>
        <v/>
      </c>
      <c r="N4318" s="56" t="str">
        <f t="shared" si="202"/>
        <v/>
      </c>
      <c r="O4318" s="53" t="str">
        <f>IF($B4318&lt;&gt;"",IF(ISNUMBER(_xlfn.XMATCH($B4318,Language!$A$6:$E$6)),0,IF(ISNUMBER(_xlfn.XMATCH($B4318,Language!$A$29:$E$29)),'Lista de Prestatarios'!$B$3,VLOOKUP(B4318,'Lista de Prestatarios'!$A$2:$B$500,2,FALSE))),"")</f>
        <v/>
      </c>
      <c r="P4318" s="58" t="str">
        <f>IF(B4318&lt;&gt;"",IF(OR(D4318&gt;0,G4318&gt;0),COUNTIF($B$2:B4318,B4318),COUNTIFS($B$2:B4318,B4318,$E$2:E4318,"&gt;0")),"")</f>
        <v/>
      </c>
    </row>
    <row r="4319" spans="1:16" x14ac:dyDescent="0.35">
      <c r="A4319" s="51" t="str">
        <f t="shared" si="201"/>
        <v/>
      </c>
      <c r="B4319" s="99"/>
      <c r="C4319" s="4"/>
      <c r="D4319" s="14"/>
      <c r="E4319" s="14"/>
      <c r="F4319" s="14"/>
      <c r="G4319" s="82"/>
      <c r="H4319" s="107" t="str">
        <f>IF(B4319&lt;&gt;"",IF(OR(O4319=0,O4319=999),"",SUMIFS($E$2:E4319,$A$2:A4319,A4319)-SUMIFS($F$2:F4319,$A$2:A4319,A4319)),"")</f>
        <v/>
      </c>
      <c r="I4319" s="109" t="str">
        <f t="shared" si="203"/>
        <v/>
      </c>
      <c r="J4319" s="113"/>
      <c r="K4319" s="90"/>
      <c r="L4319" s="73"/>
      <c r="M4319" s="69" t="str">
        <f>IF(C4319&lt;&gt;"",DailyLog!$S$3,"")</f>
        <v/>
      </c>
      <c r="N4319" s="56" t="str">
        <f t="shared" si="202"/>
        <v/>
      </c>
      <c r="O4319" s="53" t="str">
        <f>IF($B4319&lt;&gt;"",IF(ISNUMBER(_xlfn.XMATCH($B4319,Language!$A$6:$E$6)),0,IF(ISNUMBER(_xlfn.XMATCH($B4319,Language!$A$29:$E$29)),'Lista de Prestatarios'!$B$3,VLOOKUP(B4319,'Lista de Prestatarios'!$A$2:$B$500,2,FALSE))),"")</f>
        <v/>
      </c>
      <c r="P4319" s="58" t="str">
        <f>IF(B4319&lt;&gt;"",IF(OR(D4319&gt;0,G4319&gt;0),COUNTIF($B$2:B4319,B4319),COUNTIFS($B$2:B4319,B4319,$E$2:E4319,"&gt;0")),"")</f>
        <v/>
      </c>
    </row>
    <row r="4320" spans="1:16" x14ac:dyDescent="0.35">
      <c r="A4320" s="51" t="str">
        <f t="shared" si="201"/>
        <v/>
      </c>
      <c r="B4320" s="99"/>
      <c r="C4320" s="4"/>
      <c r="D4320" s="14"/>
      <c r="E4320" s="14"/>
      <c r="F4320" s="14"/>
      <c r="G4320" s="82"/>
      <c r="H4320" s="107" t="str">
        <f>IF(B4320&lt;&gt;"",IF(OR(O4320=0,O4320=999),"",SUMIFS($E$2:E4320,$A$2:A4320,A4320)-SUMIFS($F$2:F4320,$A$2:A4320,A4320)),"")</f>
        <v/>
      </c>
      <c r="I4320" s="109" t="str">
        <f t="shared" si="203"/>
        <v/>
      </c>
      <c r="J4320" s="113"/>
      <c r="K4320" s="90"/>
      <c r="L4320" s="73"/>
      <c r="M4320" s="69" t="str">
        <f>IF(C4320&lt;&gt;"",DailyLog!$S$3,"")</f>
        <v/>
      </c>
      <c r="N4320" s="56" t="str">
        <f t="shared" si="202"/>
        <v/>
      </c>
      <c r="O4320" s="53" t="str">
        <f>IF($B4320&lt;&gt;"",IF(ISNUMBER(_xlfn.XMATCH($B4320,Language!$A$6:$E$6)),0,IF(ISNUMBER(_xlfn.XMATCH($B4320,Language!$A$29:$E$29)),'Lista de Prestatarios'!$B$3,VLOOKUP(B4320,'Lista de Prestatarios'!$A$2:$B$500,2,FALSE))),"")</f>
        <v/>
      </c>
      <c r="P4320" s="58" t="str">
        <f>IF(B4320&lt;&gt;"",IF(OR(D4320&gt;0,G4320&gt;0),COUNTIF($B$2:B4320,B4320),COUNTIFS($B$2:B4320,B4320,$E$2:E4320,"&gt;0")),"")</f>
        <v/>
      </c>
    </row>
    <row r="4321" spans="1:16" x14ac:dyDescent="0.35">
      <c r="A4321" s="51" t="str">
        <f t="shared" si="201"/>
        <v/>
      </c>
      <c r="B4321" s="99"/>
      <c r="C4321" s="4"/>
      <c r="D4321" s="14"/>
      <c r="E4321" s="14"/>
      <c r="F4321" s="14"/>
      <c r="G4321" s="82"/>
      <c r="H4321" s="107" t="str">
        <f>IF(B4321&lt;&gt;"",IF(OR(O4321=0,O4321=999),"",SUMIFS($E$2:E4321,$A$2:A4321,A4321)-SUMIFS($F$2:F4321,$A$2:A4321,A4321)),"")</f>
        <v/>
      </c>
      <c r="I4321" s="109" t="str">
        <f t="shared" si="203"/>
        <v/>
      </c>
      <c r="J4321" s="113"/>
      <c r="K4321" s="90"/>
      <c r="L4321" s="73"/>
      <c r="M4321" s="69" t="str">
        <f>IF(C4321&lt;&gt;"",DailyLog!$S$3,"")</f>
        <v/>
      </c>
      <c r="N4321" s="56" t="str">
        <f t="shared" si="202"/>
        <v/>
      </c>
      <c r="O4321" s="53" t="str">
        <f>IF($B4321&lt;&gt;"",IF(ISNUMBER(_xlfn.XMATCH($B4321,Language!$A$6:$E$6)),0,IF(ISNUMBER(_xlfn.XMATCH($B4321,Language!$A$29:$E$29)),'Lista de Prestatarios'!$B$3,VLOOKUP(B4321,'Lista de Prestatarios'!$A$2:$B$500,2,FALSE))),"")</f>
        <v/>
      </c>
      <c r="P4321" s="58" t="str">
        <f>IF(B4321&lt;&gt;"",IF(OR(D4321&gt;0,G4321&gt;0),COUNTIF($B$2:B4321,B4321),COUNTIFS($B$2:B4321,B4321,$E$2:E4321,"&gt;0")),"")</f>
        <v/>
      </c>
    </row>
    <row r="4322" spans="1:16" x14ac:dyDescent="0.35">
      <c r="A4322" s="51" t="str">
        <f t="shared" si="201"/>
        <v/>
      </c>
      <c r="B4322" s="99"/>
      <c r="C4322" s="4"/>
      <c r="D4322" s="14"/>
      <c r="E4322" s="14"/>
      <c r="F4322" s="14"/>
      <c r="G4322" s="82"/>
      <c r="H4322" s="107" t="str">
        <f>IF(B4322&lt;&gt;"",IF(OR(O4322=0,O4322=999),"",SUMIFS($E$2:E4322,$A$2:A4322,A4322)-SUMIFS($F$2:F4322,$A$2:A4322,A4322)),"")</f>
        <v/>
      </c>
      <c r="I4322" s="109" t="str">
        <f t="shared" si="203"/>
        <v/>
      </c>
      <c r="J4322" s="113"/>
      <c r="K4322" s="90"/>
      <c r="L4322" s="73"/>
      <c r="M4322" s="69" t="str">
        <f>IF(C4322&lt;&gt;"",DailyLog!$S$3,"")</f>
        <v/>
      </c>
      <c r="N4322" s="56" t="str">
        <f t="shared" si="202"/>
        <v/>
      </c>
      <c r="O4322" s="53" t="str">
        <f>IF($B4322&lt;&gt;"",IF(ISNUMBER(_xlfn.XMATCH($B4322,Language!$A$6:$E$6)),0,IF(ISNUMBER(_xlfn.XMATCH($B4322,Language!$A$29:$E$29)),'Lista de Prestatarios'!$B$3,VLOOKUP(B4322,'Lista de Prestatarios'!$A$2:$B$500,2,FALSE))),"")</f>
        <v/>
      </c>
      <c r="P4322" s="58" t="str">
        <f>IF(B4322&lt;&gt;"",IF(OR(D4322&gt;0,G4322&gt;0),COUNTIF($B$2:B4322,B4322),COUNTIFS($B$2:B4322,B4322,$E$2:E4322,"&gt;0")),"")</f>
        <v/>
      </c>
    </row>
    <row r="4323" spans="1:16" x14ac:dyDescent="0.35">
      <c r="A4323" s="51" t="str">
        <f t="shared" si="201"/>
        <v/>
      </c>
      <c r="B4323" s="99"/>
      <c r="C4323" s="4"/>
      <c r="D4323" s="14"/>
      <c r="E4323" s="14"/>
      <c r="F4323" s="14"/>
      <c r="G4323" s="82"/>
      <c r="H4323" s="107" t="str">
        <f>IF(B4323&lt;&gt;"",IF(OR(O4323=0,O4323=999),"",SUMIFS($E$2:E4323,$A$2:A4323,A4323)-SUMIFS($F$2:F4323,$A$2:A4323,A4323)),"")</f>
        <v/>
      </c>
      <c r="I4323" s="109" t="str">
        <f t="shared" si="203"/>
        <v/>
      </c>
      <c r="J4323" s="113"/>
      <c r="K4323" s="90"/>
      <c r="L4323" s="73"/>
      <c r="M4323" s="69" t="str">
        <f>IF(C4323&lt;&gt;"",DailyLog!$S$3,"")</f>
        <v/>
      </c>
      <c r="N4323" s="56" t="str">
        <f t="shared" si="202"/>
        <v/>
      </c>
      <c r="O4323" s="53" t="str">
        <f>IF($B4323&lt;&gt;"",IF(ISNUMBER(_xlfn.XMATCH($B4323,Language!$A$6:$E$6)),0,IF(ISNUMBER(_xlfn.XMATCH($B4323,Language!$A$29:$E$29)),'Lista de Prestatarios'!$B$3,VLOOKUP(B4323,'Lista de Prestatarios'!$A$2:$B$500,2,FALSE))),"")</f>
        <v/>
      </c>
      <c r="P4323" s="58" t="str">
        <f>IF(B4323&lt;&gt;"",IF(OR(D4323&gt;0,G4323&gt;0),COUNTIF($B$2:B4323,B4323),COUNTIFS($B$2:B4323,B4323,$E$2:E4323,"&gt;0")),"")</f>
        <v/>
      </c>
    </row>
    <row r="4324" spans="1:16" x14ac:dyDescent="0.35">
      <c r="A4324" s="51" t="str">
        <f t="shared" si="201"/>
        <v/>
      </c>
      <c r="B4324" s="99"/>
      <c r="C4324" s="4"/>
      <c r="D4324" s="14"/>
      <c r="E4324" s="14"/>
      <c r="F4324" s="14"/>
      <c r="G4324" s="82"/>
      <c r="H4324" s="107" t="str">
        <f>IF(B4324&lt;&gt;"",IF(OR(O4324=0,O4324=999),"",SUMIFS($E$2:E4324,$A$2:A4324,A4324)-SUMIFS($F$2:F4324,$A$2:A4324,A4324)),"")</f>
        <v/>
      </c>
      <c r="I4324" s="109" t="str">
        <f t="shared" si="203"/>
        <v/>
      </c>
      <c r="J4324" s="113"/>
      <c r="K4324" s="90"/>
      <c r="L4324" s="73"/>
      <c r="M4324" s="69" t="str">
        <f>IF(C4324&lt;&gt;"",DailyLog!$S$3,"")</f>
        <v/>
      </c>
      <c r="N4324" s="56" t="str">
        <f t="shared" si="202"/>
        <v/>
      </c>
      <c r="O4324" s="53" t="str">
        <f>IF($B4324&lt;&gt;"",IF(ISNUMBER(_xlfn.XMATCH($B4324,Language!$A$6:$E$6)),0,IF(ISNUMBER(_xlfn.XMATCH($B4324,Language!$A$29:$E$29)),'Lista de Prestatarios'!$B$3,VLOOKUP(B4324,'Lista de Prestatarios'!$A$2:$B$500,2,FALSE))),"")</f>
        <v/>
      </c>
      <c r="P4324" s="58" t="str">
        <f>IF(B4324&lt;&gt;"",IF(OR(D4324&gt;0,G4324&gt;0),COUNTIF($B$2:B4324,B4324),COUNTIFS($B$2:B4324,B4324,$E$2:E4324,"&gt;0")),"")</f>
        <v/>
      </c>
    </row>
    <row r="4325" spans="1:16" x14ac:dyDescent="0.35">
      <c r="A4325" s="51" t="str">
        <f t="shared" si="201"/>
        <v/>
      </c>
      <c r="B4325" s="99"/>
      <c r="C4325" s="4"/>
      <c r="D4325" s="14"/>
      <c r="E4325" s="14"/>
      <c r="F4325" s="14"/>
      <c r="G4325" s="82"/>
      <c r="H4325" s="107" t="str">
        <f>IF(B4325&lt;&gt;"",IF(OR(O4325=0,O4325=999),"",SUMIFS($E$2:E4325,$A$2:A4325,A4325)-SUMIFS($F$2:F4325,$A$2:A4325,A4325)),"")</f>
        <v/>
      </c>
      <c r="I4325" s="109" t="str">
        <f t="shared" si="203"/>
        <v/>
      </c>
      <c r="J4325" s="113"/>
      <c r="K4325" s="90"/>
      <c r="L4325" s="73"/>
      <c r="M4325" s="69" t="str">
        <f>IF(C4325&lt;&gt;"",DailyLog!$S$3,"")</f>
        <v/>
      </c>
      <c r="N4325" s="56" t="str">
        <f t="shared" si="202"/>
        <v/>
      </c>
      <c r="O4325" s="53" t="str">
        <f>IF($B4325&lt;&gt;"",IF(ISNUMBER(_xlfn.XMATCH($B4325,Language!$A$6:$E$6)),0,IF(ISNUMBER(_xlfn.XMATCH($B4325,Language!$A$29:$E$29)),'Lista de Prestatarios'!$B$3,VLOOKUP(B4325,'Lista de Prestatarios'!$A$2:$B$500,2,FALSE))),"")</f>
        <v/>
      </c>
      <c r="P4325" s="58" t="str">
        <f>IF(B4325&lt;&gt;"",IF(OR(D4325&gt;0,G4325&gt;0),COUNTIF($B$2:B4325,B4325),COUNTIFS($B$2:B4325,B4325,$E$2:E4325,"&gt;0")),"")</f>
        <v/>
      </c>
    </row>
    <row r="4326" spans="1:16" x14ac:dyDescent="0.35">
      <c r="A4326" s="51" t="str">
        <f t="shared" si="201"/>
        <v/>
      </c>
      <c r="B4326" s="99"/>
      <c r="C4326" s="4"/>
      <c r="D4326" s="14"/>
      <c r="E4326" s="14"/>
      <c r="F4326" s="14"/>
      <c r="G4326" s="82"/>
      <c r="H4326" s="107" t="str">
        <f>IF(B4326&lt;&gt;"",IF(OR(O4326=0,O4326=999),"",SUMIFS($E$2:E4326,$A$2:A4326,A4326)-SUMIFS($F$2:F4326,$A$2:A4326,A4326)),"")</f>
        <v/>
      </c>
      <c r="I4326" s="109" t="str">
        <f t="shared" si="203"/>
        <v/>
      </c>
      <c r="J4326" s="113"/>
      <c r="K4326" s="90"/>
      <c r="L4326" s="73"/>
      <c r="M4326" s="69" t="str">
        <f>IF(C4326&lt;&gt;"",DailyLog!$S$3,"")</f>
        <v/>
      </c>
      <c r="N4326" s="56" t="str">
        <f t="shared" si="202"/>
        <v/>
      </c>
      <c r="O4326" s="53" t="str">
        <f>IF($B4326&lt;&gt;"",IF(ISNUMBER(_xlfn.XMATCH($B4326,Language!$A$6:$E$6)),0,IF(ISNUMBER(_xlfn.XMATCH($B4326,Language!$A$29:$E$29)),'Lista de Prestatarios'!$B$3,VLOOKUP(B4326,'Lista de Prestatarios'!$A$2:$B$500,2,FALSE))),"")</f>
        <v/>
      </c>
      <c r="P4326" s="58" t="str">
        <f>IF(B4326&lt;&gt;"",IF(OR(D4326&gt;0,G4326&gt;0),COUNTIF($B$2:B4326,B4326),COUNTIFS($B$2:B4326,B4326,$E$2:E4326,"&gt;0")),"")</f>
        <v/>
      </c>
    </row>
    <row r="4327" spans="1:16" x14ac:dyDescent="0.35">
      <c r="A4327" s="51" t="str">
        <f t="shared" si="201"/>
        <v/>
      </c>
      <c r="B4327" s="99"/>
      <c r="C4327" s="4"/>
      <c r="D4327" s="14"/>
      <c r="E4327" s="14"/>
      <c r="F4327" s="14"/>
      <c r="G4327" s="82"/>
      <c r="H4327" s="107" t="str">
        <f>IF(B4327&lt;&gt;"",IF(OR(O4327=0,O4327=999),"",SUMIFS($E$2:E4327,$A$2:A4327,A4327)-SUMIFS($F$2:F4327,$A$2:A4327,A4327)),"")</f>
        <v/>
      </c>
      <c r="I4327" s="109" t="str">
        <f t="shared" si="203"/>
        <v/>
      </c>
      <c r="J4327" s="113"/>
      <c r="K4327" s="90"/>
      <c r="L4327" s="73"/>
      <c r="M4327" s="69" t="str">
        <f>IF(C4327&lt;&gt;"",DailyLog!$S$3,"")</f>
        <v/>
      </c>
      <c r="N4327" s="56" t="str">
        <f t="shared" si="202"/>
        <v/>
      </c>
      <c r="O4327" s="53" t="str">
        <f>IF($B4327&lt;&gt;"",IF(ISNUMBER(_xlfn.XMATCH($B4327,Language!$A$6:$E$6)),0,IF(ISNUMBER(_xlfn.XMATCH($B4327,Language!$A$29:$E$29)),'Lista de Prestatarios'!$B$3,VLOOKUP(B4327,'Lista de Prestatarios'!$A$2:$B$500,2,FALSE))),"")</f>
        <v/>
      </c>
      <c r="P4327" s="58" t="str">
        <f>IF(B4327&lt;&gt;"",IF(OR(D4327&gt;0,G4327&gt;0),COUNTIF($B$2:B4327,B4327),COUNTIFS($B$2:B4327,B4327,$E$2:E4327,"&gt;0")),"")</f>
        <v/>
      </c>
    </row>
    <row r="4328" spans="1:16" x14ac:dyDescent="0.35">
      <c r="A4328" s="51" t="str">
        <f t="shared" si="201"/>
        <v/>
      </c>
      <c r="B4328" s="99"/>
      <c r="C4328" s="4"/>
      <c r="D4328" s="14"/>
      <c r="E4328" s="14"/>
      <c r="F4328" s="14"/>
      <c r="G4328" s="82"/>
      <c r="H4328" s="107" t="str">
        <f>IF(B4328&lt;&gt;"",IF(OR(O4328=0,O4328=999),"",SUMIFS($E$2:E4328,$A$2:A4328,A4328)-SUMIFS($F$2:F4328,$A$2:A4328,A4328)),"")</f>
        <v/>
      </c>
      <c r="I4328" s="109" t="str">
        <f t="shared" si="203"/>
        <v/>
      </c>
      <c r="J4328" s="113"/>
      <c r="K4328" s="90"/>
      <c r="L4328" s="73"/>
      <c r="M4328" s="69" t="str">
        <f>IF(C4328&lt;&gt;"",DailyLog!$S$3,"")</f>
        <v/>
      </c>
      <c r="N4328" s="56" t="str">
        <f t="shared" si="202"/>
        <v/>
      </c>
      <c r="O4328" s="53" t="str">
        <f>IF($B4328&lt;&gt;"",IF(ISNUMBER(_xlfn.XMATCH($B4328,Language!$A$6:$E$6)),0,IF(ISNUMBER(_xlfn.XMATCH($B4328,Language!$A$29:$E$29)),'Lista de Prestatarios'!$B$3,VLOOKUP(B4328,'Lista de Prestatarios'!$A$2:$B$500,2,FALSE))),"")</f>
        <v/>
      </c>
      <c r="P4328" s="58" t="str">
        <f>IF(B4328&lt;&gt;"",IF(OR(D4328&gt;0,G4328&gt;0),COUNTIF($B$2:B4328,B4328),COUNTIFS($B$2:B4328,B4328,$E$2:E4328,"&gt;0")),"")</f>
        <v/>
      </c>
    </row>
    <row r="4329" spans="1:16" x14ac:dyDescent="0.35">
      <c r="A4329" s="51" t="str">
        <f t="shared" si="201"/>
        <v/>
      </c>
      <c r="B4329" s="99"/>
      <c r="C4329" s="4"/>
      <c r="D4329" s="14"/>
      <c r="E4329" s="14"/>
      <c r="F4329" s="14"/>
      <c r="G4329" s="82"/>
      <c r="H4329" s="107" t="str">
        <f>IF(B4329&lt;&gt;"",IF(OR(O4329=0,O4329=999),"",SUMIFS($E$2:E4329,$A$2:A4329,A4329)-SUMIFS($F$2:F4329,$A$2:A4329,A4329)),"")</f>
        <v/>
      </c>
      <c r="I4329" s="109" t="str">
        <f t="shared" si="203"/>
        <v/>
      </c>
      <c r="J4329" s="113"/>
      <c r="K4329" s="90"/>
      <c r="L4329" s="73"/>
      <c r="M4329" s="69" t="str">
        <f>IF(C4329&lt;&gt;"",DailyLog!$S$3,"")</f>
        <v/>
      </c>
      <c r="N4329" s="56" t="str">
        <f t="shared" si="202"/>
        <v/>
      </c>
      <c r="O4329" s="53" t="str">
        <f>IF($B4329&lt;&gt;"",IF(ISNUMBER(_xlfn.XMATCH($B4329,Language!$A$6:$E$6)),0,IF(ISNUMBER(_xlfn.XMATCH($B4329,Language!$A$29:$E$29)),'Lista de Prestatarios'!$B$3,VLOOKUP(B4329,'Lista de Prestatarios'!$A$2:$B$500,2,FALSE))),"")</f>
        <v/>
      </c>
      <c r="P4329" s="58" t="str">
        <f>IF(B4329&lt;&gt;"",IF(OR(D4329&gt;0,G4329&gt;0),COUNTIF($B$2:B4329,B4329),COUNTIFS($B$2:B4329,B4329,$E$2:E4329,"&gt;0")),"")</f>
        <v/>
      </c>
    </row>
    <row r="4330" spans="1:16" x14ac:dyDescent="0.35">
      <c r="A4330" s="51" t="str">
        <f t="shared" si="201"/>
        <v/>
      </c>
      <c r="B4330" s="99"/>
      <c r="C4330" s="4"/>
      <c r="D4330" s="14"/>
      <c r="E4330" s="14"/>
      <c r="F4330" s="14"/>
      <c r="G4330" s="82"/>
      <c r="H4330" s="107" t="str">
        <f>IF(B4330&lt;&gt;"",IF(OR(O4330=0,O4330=999),"",SUMIFS($E$2:E4330,$A$2:A4330,A4330)-SUMIFS($F$2:F4330,$A$2:A4330,A4330)),"")</f>
        <v/>
      </c>
      <c r="I4330" s="109" t="str">
        <f t="shared" si="203"/>
        <v/>
      </c>
      <c r="J4330" s="113"/>
      <c r="K4330" s="90"/>
      <c r="L4330" s="73"/>
      <c r="M4330" s="69" t="str">
        <f>IF(C4330&lt;&gt;"",DailyLog!$S$3,"")</f>
        <v/>
      </c>
      <c r="N4330" s="56" t="str">
        <f t="shared" si="202"/>
        <v/>
      </c>
      <c r="O4330" s="53" t="str">
        <f>IF($B4330&lt;&gt;"",IF(ISNUMBER(_xlfn.XMATCH($B4330,Language!$A$6:$E$6)),0,IF(ISNUMBER(_xlfn.XMATCH($B4330,Language!$A$29:$E$29)),'Lista de Prestatarios'!$B$3,VLOOKUP(B4330,'Lista de Prestatarios'!$A$2:$B$500,2,FALSE))),"")</f>
        <v/>
      </c>
      <c r="P4330" s="58" t="str">
        <f>IF(B4330&lt;&gt;"",IF(OR(D4330&gt;0,G4330&gt;0),COUNTIF($B$2:B4330,B4330),COUNTIFS($B$2:B4330,B4330,$E$2:E4330,"&gt;0")),"")</f>
        <v/>
      </c>
    </row>
    <row r="4331" spans="1:16" x14ac:dyDescent="0.35">
      <c r="A4331" s="51" t="str">
        <f t="shared" si="201"/>
        <v/>
      </c>
      <c r="B4331" s="99"/>
      <c r="C4331" s="4"/>
      <c r="D4331" s="14"/>
      <c r="E4331" s="14"/>
      <c r="F4331" s="14"/>
      <c r="G4331" s="82"/>
      <c r="H4331" s="107" t="str">
        <f>IF(B4331&lt;&gt;"",IF(OR(O4331=0,O4331=999),"",SUMIFS($E$2:E4331,$A$2:A4331,A4331)-SUMIFS($F$2:F4331,$A$2:A4331,A4331)),"")</f>
        <v/>
      </c>
      <c r="I4331" s="109" t="str">
        <f t="shared" si="203"/>
        <v/>
      </c>
      <c r="J4331" s="113"/>
      <c r="K4331" s="90"/>
      <c r="L4331" s="73"/>
      <c r="M4331" s="69" t="str">
        <f>IF(C4331&lt;&gt;"",DailyLog!$S$3,"")</f>
        <v/>
      </c>
      <c r="N4331" s="56" t="str">
        <f t="shared" si="202"/>
        <v/>
      </c>
      <c r="O4331" s="53" t="str">
        <f>IF($B4331&lt;&gt;"",IF(ISNUMBER(_xlfn.XMATCH($B4331,Language!$A$6:$E$6)),0,IF(ISNUMBER(_xlfn.XMATCH($B4331,Language!$A$29:$E$29)),'Lista de Prestatarios'!$B$3,VLOOKUP(B4331,'Lista de Prestatarios'!$A$2:$B$500,2,FALSE))),"")</f>
        <v/>
      </c>
      <c r="P4331" s="58" t="str">
        <f>IF(B4331&lt;&gt;"",IF(OR(D4331&gt;0,G4331&gt;0),COUNTIF($B$2:B4331,B4331),COUNTIFS($B$2:B4331,B4331,$E$2:E4331,"&gt;0")),"")</f>
        <v/>
      </c>
    </row>
    <row r="4332" spans="1:16" x14ac:dyDescent="0.35">
      <c r="A4332" s="51" t="str">
        <f t="shared" si="201"/>
        <v/>
      </c>
      <c r="B4332" s="99"/>
      <c r="C4332" s="4"/>
      <c r="D4332" s="14"/>
      <c r="E4332" s="14"/>
      <c r="F4332" s="14"/>
      <c r="G4332" s="82"/>
      <c r="H4332" s="107" t="str">
        <f>IF(B4332&lt;&gt;"",IF(OR(O4332=0,O4332=999),"",SUMIFS($E$2:E4332,$A$2:A4332,A4332)-SUMIFS($F$2:F4332,$A$2:A4332,A4332)),"")</f>
        <v/>
      </c>
      <c r="I4332" s="109" t="str">
        <f t="shared" si="203"/>
        <v/>
      </c>
      <c r="J4332" s="113"/>
      <c r="K4332" s="90"/>
      <c r="L4332" s="73"/>
      <c r="M4332" s="69" t="str">
        <f>IF(C4332&lt;&gt;"",DailyLog!$S$3,"")</f>
        <v/>
      </c>
      <c r="N4332" s="56" t="str">
        <f t="shared" si="202"/>
        <v/>
      </c>
      <c r="O4332" s="53" t="str">
        <f>IF($B4332&lt;&gt;"",IF(ISNUMBER(_xlfn.XMATCH($B4332,Language!$A$6:$E$6)),0,IF(ISNUMBER(_xlfn.XMATCH($B4332,Language!$A$29:$E$29)),'Lista de Prestatarios'!$B$3,VLOOKUP(B4332,'Lista de Prestatarios'!$A$2:$B$500,2,FALSE))),"")</f>
        <v/>
      </c>
      <c r="P4332" s="58" t="str">
        <f>IF(B4332&lt;&gt;"",IF(OR(D4332&gt;0,G4332&gt;0),COUNTIF($B$2:B4332,B4332),COUNTIFS($B$2:B4332,B4332,$E$2:E4332,"&gt;0")),"")</f>
        <v/>
      </c>
    </row>
    <row r="4333" spans="1:16" x14ac:dyDescent="0.35">
      <c r="A4333" s="51" t="str">
        <f t="shared" si="201"/>
        <v/>
      </c>
      <c r="B4333" s="99"/>
      <c r="C4333" s="4"/>
      <c r="D4333" s="14"/>
      <c r="E4333" s="14"/>
      <c r="F4333" s="14"/>
      <c r="G4333" s="82"/>
      <c r="H4333" s="107" t="str">
        <f>IF(B4333&lt;&gt;"",IF(OR(O4333=0,O4333=999),"",SUMIFS($E$2:E4333,$A$2:A4333,A4333)-SUMIFS($F$2:F4333,$A$2:A4333,A4333)),"")</f>
        <v/>
      </c>
      <c r="I4333" s="109" t="str">
        <f t="shared" si="203"/>
        <v/>
      </c>
      <c r="J4333" s="113"/>
      <c r="K4333" s="90"/>
      <c r="L4333" s="73"/>
      <c r="M4333" s="69" t="str">
        <f>IF(C4333&lt;&gt;"",DailyLog!$S$3,"")</f>
        <v/>
      </c>
      <c r="N4333" s="56" t="str">
        <f t="shared" si="202"/>
        <v/>
      </c>
      <c r="O4333" s="53" t="str">
        <f>IF($B4333&lt;&gt;"",IF(ISNUMBER(_xlfn.XMATCH($B4333,Language!$A$6:$E$6)),0,IF(ISNUMBER(_xlfn.XMATCH($B4333,Language!$A$29:$E$29)),'Lista de Prestatarios'!$B$3,VLOOKUP(B4333,'Lista de Prestatarios'!$A$2:$B$500,2,FALSE))),"")</f>
        <v/>
      </c>
      <c r="P4333" s="58" t="str">
        <f>IF(B4333&lt;&gt;"",IF(OR(D4333&gt;0,G4333&gt;0),COUNTIF($B$2:B4333,B4333),COUNTIFS($B$2:B4333,B4333,$E$2:E4333,"&gt;0")),"")</f>
        <v/>
      </c>
    </row>
    <row r="4334" spans="1:16" x14ac:dyDescent="0.35">
      <c r="A4334" s="51" t="str">
        <f t="shared" si="201"/>
        <v/>
      </c>
      <c r="B4334" s="99"/>
      <c r="C4334" s="4"/>
      <c r="D4334" s="14"/>
      <c r="E4334" s="14"/>
      <c r="F4334" s="14"/>
      <c r="G4334" s="82"/>
      <c r="H4334" s="107" t="str">
        <f>IF(B4334&lt;&gt;"",IF(OR(O4334=0,O4334=999),"",SUMIFS($E$2:E4334,$A$2:A4334,A4334)-SUMIFS($F$2:F4334,$A$2:A4334,A4334)),"")</f>
        <v/>
      </c>
      <c r="I4334" s="109" t="str">
        <f t="shared" si="203"/>
        <v/>
      </c>
      <c r="J4334" s="113"/>
      <c r="K4334" s="90"/>
      <c r="L4334" s="73"/>
      <c r="M4334" s="69" t="str">
        <f>IF(C4334&lt;&gt;"",DailyLog!$S$3,"")</f>
        <v/>
      </c>
      <c r="N4334" s="56" t="str">
        <f t="shared" si="202"/>
        <v/>
      </c>
      <c r="O4334" s="53" t="str">
        <f>IF($B4334&lt;&gt;"",IF(ISNUMBER(_xlfn.XMATCH($B4334,Language!$A$6:$E$6)),0,IF(ISNUMBER(_xlfn.XMATCH($B4334,Language!$A$29:$E$29)),'Lista de Prestatarios'!$B$3,VLOOKUP(B4334,'Lista de Prestatarios'!$A$2:$B$500,2,FALSE))),"")</f>
        <v/>
      </c>
      <c r="P4334" s="58" t="str">
        <f>IF(B4334&lt;&gt;"",IF(OR(D4334&gt;0,G4334&gt;0),COUNTIF($B$2:B4334,B4334),COUNTIFS($B$2:B4334,B4334,$E$2:E4334,"&gt;0")),"")</f>
        <v/>
      </c>
    </row>
    <row r="4335" spans="1:16" x14ac:dyDescent="0.35">
      <c r="A4335" s="51" t="str">
        <f t="shared" si="201"/>
        <v/>
      </c>
      <c r="B4335" s="99"/>
      <c r="C4335" s="4"/>
      <c r="D4335" s="14"/>
      <c r="E4335" s="14"/>
      <c r="F4335" s="14"/>
      <c r="G4335" s="82"/>
      <c r="H4335" s="107" t="str">
        <f>IF(B4335&lt;&gt;"",IF(OR(O4335=0,O4335=999),"",SUMIFS($E$2:E4335,$A$2:A4335,A4335)-SUMIFS($F$2:F4335,$A$2:A4335,A4335)),"")</f>
        <v/>
      </c>
      <c r="I4335" s="109" t="str">
        <f t="shared" si="203"/>
        <v/>
      </c>
      <c r="J4335" s="113"/>
      <c r="K4335" s="90"/>
      <c r="L4335" s="73"/>
      <c r="M4335" s="69" t="str">
        <f>IF(C4335&lt;&gt;"",DailyLog!$S$3,"")</f>
        <v/>
      </c>
      <c r="N4335" s="56" t="str">
        <f t="shared" si="202"/>
        <v/>
      </c>
      <c r="O4335" s="53" t="str">
        <f>IF($B4335&lt;&gt;"",IF(ISNUMBER(_xlfn.XMATCH($B4335,Language!$A$6:$E$6)),0,IF(ISNUMBER(_xlfn.XMATCH($B4335,Language!$A$29:$E$29)),'Lista de Prestatarios'!$B$3,VLOOKUP(B4335,'Lista de Prestatarios'!$A$2:$B$500,2,FALSE))),"")</f>
        <v/>
      </c>
      <c r="P4335" s="58" t="str">
        <f>IF(B4335&lt;&gt;"",IF(OR(D4335&gt;0,G4335&gt;0),COUNTIF($B$2:B4335,B4335),COUNTIFS($B$2:B4335,B4335,$E$2:E4335,"&gt;0")),"")</f>
        <v/>
      </c>
    </row>
    <row r="4336" spans="1:16" x14ac:dyDescent="0.35">
      <c r="A4336" s="51" t="str">
        <f t="shared" si="201"/>
        <v/>
      </c>
      <c r="B4336" s="99"/>
      <c r="C4336" s="4"/>
      <c r="D4336" s="14"/>
      <c r="E4336" s="14"/>
      <c r="F4336" s="14"/>
      <c r="G4336" s="82"/>
      <c r="H4336" s="107" t="str">
        <f>IF(B4336&lt;&gt;"",IF(OR(O4336=0,O4336=999),"",SUMIFS($E$2:E4336,$A$2:A4336,A4336)-SUMIFS($F$2:F4336,$A$2:A4336,A4336)),"")</f>
        <v/>
      </c>
      <c r="I4336" s="109" t="str">
        <f t="shared" si="203"/>
        <v/>
      </c>
      <c r="J4336" s="113"/>
      <c r="K4336" s="90"/>
      <c r="L4336" s="73"/>
      <c r="M4336" s="69" t="str">
        <f>IF(C4336&lt;&gt;"",DailyLog!$S$3,"")</f>
        <v/>
      </c>
      <c r="N4336" s="56" t="str">
        <f t="shared" si="202"/>
        <v/>
      </c>
      <c r="O4336" s="53" t="str">
        <f>IF($B4336&lt;&gt;"",IF(ISNUMBER(_xlfn.XMATCH($B4336,Language!$A$6:$E$6)),0,IF(ISNUMBER(_xlfn.XMATCH($B4336,Language!$A$29:$E$29)),'Lista de Prestatarios'!$B$3,VLOOKUP(B4336,'Lista de Prestatarios'!$A$2:$B$500,2,FALSE))),"")</f>
        <v/>
      </c>
      <c r="P4336" s="58" t="str">
        <f>IF(B4336&lt;&gt;"",IF(OR(D4336&gt;0,G4336&gt;0),COUNTIF($B$2:B4336,B4336),COUNTIFS($B$2:B4336,B4336,$E$2:E4336,"&gt;0")),"")</f>
        <v/>
      </c>
    </row>
    <row r="4337" spans="1:16" x14ac:dyDescent="0.35">
      <c r="A4337" s="51" t="str">
        <f t="shared" si="201"/>
        <v/>
      </c>
      <c r="B4337" s="99"/>
      <c r="C4337" s="4"/>
      <c r="D4337" s="14"/>
      <c r="E4337" s="14"/>
      <c r="F4337" s="14"/>
      <c r="G4337" s="82"/>
      <c r="H4337" s="107" t="str">
        <f>IF(B4337&lt;&gt;"",IF(OR(O4337=0,O4337=999),"",SUMIFS($E$2:E4337,$A$2:A4337,A4337)-SUMIFS($F$2:F4337,$A$2:A4337,A4337)),"")</f>
        <v/>
      </c>
      <c r="I4337" s="109" t="str">
        <f t="shared" si="203"/>
        <v/>
      </c>
      <c r="J4337" s="113"/>
      <c r="K4337" s="90"/>
      <c r="L4337" s="73"/>
      <c r="M4337" s="69" t="str">
        <f>IF(C4337&lt;&gt;"",DailyLog!$S$3,"")</f>
        <v/>
      </c>
      <c r="N4337" s="56" t="str">
        <f t="shared" si="202"/>
        <v/>
      </c>
      <c r="O4337" s="53" t="str">
        <f>IF($B4337&lt;&gt;"",IF(ISNUMBER(_xlfn.XMATCH($B4337,Language!$A$6:$E$6)),0,IF(ISNUMBER(_xlfn.XMATCH($B4337,Language!$A$29:$E$29)),'Lista de Prestatarios'!$B$3,VLOOKUP(B4337,'Lista de Prestatarios'!$A$2:$B$500,2,FALSE))),"")</f>
        <v/>
      </c>
      <c r="P4337" s="58" t="str">
        <f>IF(B4337&lt;&gt;"",IF(OR(D4337&gt;0,G4337&gt;0),COUNTIF($B$2:B4337,B4337),COUNTIFS($B$2:B4337,B4337,$E$2:E4337,"&gt;0")),"")</f>
        <v/>
      </c>
    </row>
    <row r="4338" spans="1:16" x14ac:dyDescent="0.35">
      <c r="A4338" s="51" t="str">
        <f t="shared" si="201"/>
        <v/>
      </c>
      <c r="B4338" s="99"/>
      <c r="C4338" s="4"/>
      <c r="D4338" s="14"/>
      <c r="E4338" s="14"/>
      <c r="F4338" s="14"/>
      <c r="G4338" s="82"/>
      <c r="H4338" s="107" t="str">
        <f>IF(B4338&lt;&gt;"",IF(OR(O4338=0,O4338=999),"",SUMIFS($E$2:E4338,$A$2:A4338,A4338)-SUMIFS($F$2:F4338,$A$2:A4338,A4338)),"")</f>
        <v/>
      </c>
      <c r="I4338" s="109" t="str">
        <f t="shared" si="203"/>
        <v/>
      </c>
      <c r="J4338" s="113"/>
      <c r="K4338" s="90"/>
      <c r="L4338" s="73"/>
      <c r="M4338" s="69" t="str">
        <f>IF(C4338&lt;&gt;"",DailyLog!$S$3,"")</f>
        <v/>
      </c>
      <c r="N4338" s="56" t="str">
        <f t="shared" si="202"/>
        <v/>
      </c>
      <c r="O4338" s="53" t="str">
        <f>IF($B4338&lt;&gt;"",IF(ISNUMBER(_xlfn.XMATCH($B4338,Language!$A$6:$E$6)),0,IF(ISNUMBER(_xlfn.XMATCH($B4338,Language!$A$29:$E$29)),'Lista de Prestatarios'!$B$3,VLOOKUP(B4338,'Lista de Prestatarios'!$A$2:$B$500,2,FALSE))),"")</f>
        <v/>
      </c>
      <c r="P4338" s="58" t="str">
        <f>IF(B4338&lt;&gt;"",IF(OR(D4338&gt;0,G4338&gt;0),COUNTIF($B$2:B4338,B4338),COUNTIFS($B$2:B4338,B4338,$E$2:E4338,"&gt;0")),"")</f>
        <v/>
      </c>
    </row>
    <row r="4339" spans="1:16" x14ac:dyDescent="0.35">
      <c r="A4339" s="51" t="str">
        <f t="shared" si="201"/>
        <v/>
      </c>
      <c r="B4339" s="99"/>
      <c r="C4339" s="4"/>
      <c r="D4339" s="14"/>
      <c r="E4339" s="14"/>
      <c r="F4339" s="14"/>
      <c r="G4339" s="82"/>
      <c r="H4339" s="107" t="str">
        <f>IF(B4339&lt;&gt;"",IF(OR(O4339=0,O4339=999),"",SUMIFS($E$2:E4339,$A$2:A4339,A4339)-SUMIFS($F$2:F4339,$A$2:A4339,A4339)),"")</f>
        <v/>
      </c>
      <c r="I4339" s="109" t="str">
        <f t="shared" si="203"/>
        <v/>
      </c>
      <c r="J4339" s="113"/>
      <c r="K4339" s="90"/>
      <c r="L4339" s="73"/>
      <c r="M4339" s="69" t="str">
        <f>IF(C4339&lt;&gt;"",DailyLog!$S$3,"")</f>
        <v/>
      </c>
      <c r="N4339" s="56" t="str">
        <f t="shared" si="202"/>
        <v/>
      </c>
      <c r="O4339" s="53" t="str">
        <f>IF($B4339&lt;&gt;"",IF(ISNUMBER(_xlfn.XMATCH($B4339,Language!$A$6:$E$6)),0,IF(ISNUMBER(_xlfn.XMATCH($B4339,Language!$A$29:$E$29)),'Lista de Prestatarios'!$B$3,VLOOKUP(B4339,'Lista de Prestatarios'!$A$2:$B$500,2,FALSE))),"")</f>
        <v/>
      </c>
      <c r="P4339" s="58" t="str">
        <f>IF(B4339&lt;&gt;"",IF(OR(D4339&gt;0,G4339&gt;0),COUNTIF($B$2:B4339,B4339),COUNTIFS($B$2:B4339,B4339,$E$2:E4339,"&gt;0")),"")</f>
        <v/>
      </c>
    </row>
    <row r="4340" spans="1:16" x14ac:dyDescent="0.35">
      <c r="A4340" s="51" t="str">
        <f t="shared" si="201"/>
        <v/>
      </c>
      <c r="B4340" s="99"/>
      <c r="C4340" s="4"/>
      <c r="D4340" s="14"/>
      <c r="E4340" s="14"/>
      <c r="F4340" s="14"/>
      <c r="G4340" s="82"/>
      <c r="H4340" s="107" t="str">
        <f>IF(B4340&lt;&gt;"",IF(OR(O4340=0,O4340=999),"",SUMIFS($E$2:E4340,$A$2:A4340,A4340)-SUMIFS($F$2:F4340,$A$2:A4340,A4340)),"")</f>
        <v/>
      </c>
      <c r="I4340" s="109" t="str">
        <f t="shared" si="203"/>
        <v/>
      </c>
      <c r="J4340" s="113"/>
      <c r="K4340" s="90"/>
      <c r="L4340" s="73"/>
      <c r="M4340" s="69" t="str">
        <f>IF(C4340&lt;&gt;"",DailyLog!$S$3,"")</f>
        <v/>
      </c>
      <c r="N4340" s="56" t="str">
        <f t="shared" si="202"/>
        <v/>
      </c>
      <c r="O4340" s="53" t="str">
        <f>IF($B4340&lt;&gt;"",IF(ISNUMBER(_xlfn.XMATCH($B4340,Language!$A$6:$E$6)),0,IF(ISNUMBER(_xlfn.XMATCH($B4340,Language!$A$29:$E$29)),'Lista de Prestatarios'!$B$3,VLOOKUP(B4340,'Lista de Prestatarios'!$A$2:$B$500,2,FALSE))),"")</f>
        <v/>
      </c>
      <c r="P4340" s="58" t="str">
        <f>IF(B4340&lt;&gt;"",IF(OR(D4340&gt;0,G4340&gt;0),COUNTIF($B$2:B4340,B4340),COUNTIFS($B$2:B4340,B4340,$E$2:E4340,"&gt;0")),"")</f>
        <v/>
      </c>
    </row>
    <row r="4341" spans="1:16" x14ac:dyDescent="0.35">
      <c r="A4341" s="51" t="str">
        <f t="shared" si="201"/>
        <v/>
      </c>
      <c r="B4341" s="99"/>
      <c r="C4341" s="4"/>
      <c r="D4341" s="14"/>
      <c r="E4341" s="14"/>
      <c r="F4341" s="14"/>
      <c r="G4341" s="82"/>
      <c r="H4341" s="107" t="str">
        <f>IF(B4341&lt;&gt;"",IF(OR(O4341=0,O4341=999),"",SUMIFS($E$2:E4341,$A$2:A4341,A4341)-SUMIFS($F$2:F4341,$A$2:A4341,A4341)),"")</f>
        <v/>
      </c>
      <c r="I4341" s="109" t="str">
        <f t="shared" si="203"/>
        <v/>
      </c>
      <c r="J4341" s="113"/>
      <c r="K4341" s="90"/>
      <c r="L4341" s="73"/>
      <c r="M4341" s="69" t="str">
        <f>IF(C4341&lt;&gt;"",DailyLog!$S$3,"")</f>
        <v/>
      </c>
      <c r="N4341" s="56" t="str">
        <f t="shared" si="202"/>
        <v/>
      </c>
      <c r="O4341" s="53" t="str">
        <f>IF($B4341&lt;&gt;"",IF(ISNUMBER(_xlfn.XMATCH($B4341,Language!$A$6:$E$6)),0,IF(ISNUMBER(_xlfn.XMATCH($B4341,Language!$A$29:$E$29)),'Lista de Prestatarios'!$B$3,VLOOKUP(B4341,'Lista de Prestatarios'!$A$2:$B$500,2,FALSE))),"")</f>
        <v/>
      </c>
      <c r="P4341" s="58" t="str">
        <f>IF(B4341&lt;&gt;"",IF(OR(D4341&gt;0,G4341&gt;0),COUNTIF($B$2:B4341,B4341),COUNTIFS($B$2:B4341,B4341,$E$2:E4341,"&gt;0")),"")</f>
        <v/>
      </c>
    </row>
    <row r="4342" spans="1:16" x14ac:dyDescent="0.35">
      <c r="A4342" s="51" t="str">
        <f t="shared" si="201"/>
        <v/>
      </c>
      <c r="B4342" s="99"/>
      <c r="C4342" s="4"/>
      <c r="D4342" s="14"/>
      <c r="E4342" s="14"/>
      <c r="F4342" s="14"/>
      <c r="G4342" s="82"/>
      <c r="H4342" s="107" t="str">
        <f>IF(B4342&lt;&gt;"",IF(OR(O4342=0,O4342=999),"",SUMIFS($E$2:E4342,$A$2:A4342,A4342)-SUMIFS($F$2:F4342,$A$2:A4342,A4342)),"")</f>
        <v/>
      </c>
      <c r="I4342" s="109" t="str">
        <f t="shared" si="203"/>
        <v/>
      </c>
      <c r="J4342" s="113"/>
      <c r="K4342" s="90"/>
      <c r="L4342" s="73"/>
      <c r="M4342" s="69" t="str">
        <f>IF(C4342&lt;&gt;"",DailyLog!$S$3,"")</f>
        <v/>
      </c>
      <c r="N4342" s="56" t="str">
        <f t="shared" si="202"/>
        <v/>
      </c>
      <c r="O4342" s="53" t="str">
        <f>IF($B4342&lt;&gt;"",IF(ISNUMBER(_xlfn.XMATCH($B4342,Language!$A$6:$E$6)),0,IF(ISNUMBER(_xlfn.XMATCH($B4342,Language!$A$29:$E$29)),'Lista de Prestatarios'!$B$3,VLOOKUP(B4342,'Lista de Prestatarios'!$A$2:$B$500,2,FALSE))),"")</f>
        <v/>
      </c>
      <c r="P4342" s="58" t="str">
        <f>IF(B4342&lt;&gt;"",IF(OR(D4342&gt;0,G4342&gt;0),COUNTIF($B$2:B4342,B4342),COUNTIFS($B$2:B4342,B4342,$E$2:E4342,"&gt;0")),"")</f>
        <v/>
      </c>
    </row>
    <row r="4343" spans="1:16" x14ac:dyDescent="0.35">
      <c r="A4343" s="51" t="str">
        <f t="shared" si="201"/>
        <v/>
      </c>
      <c r="B4343" s="99"/>
      <c r="C4343" s="4"/>
      <c r="D4343" s="14"/>
      <c r="E4343" s="14"/>
      <c r="F4343" s="14"/>
      <c r="G4343" s="82"/>
      <c r="H4343" s="107" t="str">
        <f>IF(B4343&lt;&gt;"",IF(OR(O4343=0,O4343=999),"",SUMIFS($E$2:E4343,$A$2:A4343,A4343)-SUMIFS($F$2:F4343,$A$2:A4343,A4343)),"")</f>
        <v/>
      </c>
      <c r="I4343" s="109" t="str">
        <f t="shared" si="203"/>
        <v/>
      </c>
      <c r="J4343" s="113"/>
      <c r="K4343" s="90"/>
      <c r="L4343" s="73"/>
      <c r="M4343" s="69" t="str">
        <f>IF(C4343&lt;&gt;"",DailyLog!$S$3,"")</f>
        <v/>
      </c>
      <c r="N4343" s="56" t="str">
        <f t="shared" si="202"/>
        <v/>
      </c>
      <c r="O4343" s="53" t="str">
        <f>IF($B4343&lt;&gt;"",IF(ISNUMBER(_xlfn.XMATCH($B4343,Language!$A$6:$E$6)),0,IF(ISNUMBER(_xlfn.XMATCH($B4343,Language!$A$29:$E$29)),'Lista de Prestatarios'!$B$3,VLOOKUP(B4343,'Lista de Prestatarios'!$A$2:$B$500,2,FALSE))),"")</f>
        <v/>
      </c>
      <c r="P4343" s="58" t="str">
        <f>IF(B4343&lt;&gt;"",IF(OR(D4343&gt;0,G4343&gt;0),COUNTIF($B$2:B4343,B4343),COUNTIFS($B$2:B4343,B4343,$E$2:E4343,"&gt;0")),"")</f>
        <v/>
      </c>
    </row>
    <row r="4344" spans="1:16" x14ac:dyDescent="0.35">
      <c r="A4344" s="51" t="str">
        <f t="shared" si="201"/>
        <v/>
      </c>
      <c r="B4344" s="99"/>
      <c r="C4344" s="4"/>
      <c r="D4344" s="14"/>
      <c r="E4344" s="14"/>
      <c r="F4344" s="14"/>
      <c r="G4344" s="82"/>
      <c r="H4344" s="107" t="str">
        <f>IF(B4344&lt;&gt;"",IF(OR(O4344=0,O4344=999),"",SUMIFS($E$2:E4344,$A$2:A4344,A4344)-SUMIFS($F$2:F4344,$A$2:A4344,A4344)),"")</f>
        <v/>
      </c>
      <c r="I4344" s="109" t="str">
        <f t="shared" si="203"/>
        <v/>
      </c>
      <c r="J4344" s="113"/>
      <c r="K4344" s="90"/>
      <c r="L4344" s="73"/>
      <c r="M4344" s="69" t="str">
        <f>IF(C4344&lt;&gt;"",DailyLog!$S$3,"")</f>
        <v/>
      </c>
      <c r="N4344" s="56" t="str">
        <f t="shared" si="202"/>
        <v/>
      </c>
      <c r="O4344" s="53" t="str">
        <f>IF($B4344&lt;&gt;"",IF(ISNUMBER(_xlfn.XMATCH($B4344,Language!$A$6:$E$6)),0,IF(ISNUMBER(_xlfn.XMATCH($B4344,Language!$A$29:$E$29)),'Lista de Prestatarios'!$B$3,VLOOKUP(B4344,'Lista de Prestatarios'!$A$2:$B$500,2,FALSE))),"")</f>
        <v/>
      </c>
      <c r="P4344" s="58" t="str">
        <f>IF(B4344&lt;&gt;"",IF(OR(D4344&gt;0,G4344&gt;0),COUNTIF($B$2:B4344,B4344),COUNTIFS($B$2:B4344,B4344,$E$2:E4344,"&gt;0")),"")</f>
        <v/>
      </c>
    </row>
    <row r="4345" spans="1:16" x14ac:dyDescent="0.35">
      <c r="A4345" s="51" t="str">
        <f t="shared" si="201"/>
        <v/>
      </c>
      <c r="B4345" s="99"/>
      <c r="C4345" s="4"/>
      <c r="D4345" s="14"/>
      <c r="E4345" s="14"/>
      <c r="F4345" s="14"/>
      <c r="G4345" s="82"/>
      <c r="H4345" s="107" t="str">
        <f>IF(B4345&lt;&gt;"",IF(OR(O4345=0,O4345=999),"",SUMIFS($E$2:E4345,$A$2:A4345,A4345)-SUMIFS($F$2:F4345,$A$2:A4345,A4345)),"")</f>
        <v/>
      </c>
      <c r="I4345" s="109" t="str">
        <f t="shared" si="203"/>
        <v/>
      </c>
      <c r="J4345" s="113"/>
      <c r="K4345" s="90"/>
      <c r="L4345" s="73"/>
      <c r="M4345" s="69" t="str">
        <f>IF(C4345&lt;&gt;"",DailyLog!$S$3,"")</f>
        <v/>
      </c>
      <c r="N4345" s="56" t="str">
        <f t="shared" si="202"/>
        <v/>
      </c>
      <c r="O4345" s="53" t="str">
        <f>IF($B4345&lt;&gt;"",IF(ISNUMBER(_xlfn.XMATCH($B4345,Language!$A$6:$E$6)),0,IF(ISNUMBER(_xlfn.XMATCH($B4345,Language!$A$29:$E$29)),'Lista de Prestatarios'!$B$3,VLOOKUP(B4345,'Lista de Prestatarios'!$A$2:$B$500,2,FALSE))),"")</f>
        <v/>
      </c>
      <c r="P4345" s="58" t="str">
        <f>IF(B4345&lt;&gt;"",IF(OR(D4345&gt;0,G4345&gt;0),COUNTIF($B$2:B4345,B4345),COUNTIFS($B$2:B4345,B4345,$E$2:E4345,"&gt;0")),"")</f>
        <v/>
      </c>
    </row>
    <row r="4346" spans="1:16" x14ac:dyDescent="0.35">
      <c r="A4346" s="51" t="str">
        <f t="shared" si="201"/>
        <v/>
      </c>
      <c r="B4346" s="99"/>
      <c r="C4346" s="4"/>
      <c r="D4346" s="14"/>
      <c r="E4346" s="14"/>
      <c r="F4346" s="14"/>
      <c r="G4346" s="82"/>
      <c r="H4346" s="107" t="str">
        <f>IF(B4346&lt;&gt;"",IF(OR(O4346=0,O4346=999),"",SUMIFS($E$2:E4346,$A$2:A4346,A4346)-SUMIFS($F$2:F4346,$A$2:A4346,A4346)),"")</f>
        <v/>
      </c>
      <c r="I4346" s="109" t="str">
        <f t="shared" si="203"/>
        <v/>
      </c>
      <c r="J4346" s="113"/>
      <c r="K4346" s="90"/>
      <c r="L4346" s="73"/>
      <c r="M4346" s="69" t="str">
        <f>IF(C4346&lt;&gt;"",DailyLog!$S$3,"")</f>
        <v/>
      </c>
      <c r="N4346" s="56" t="str">
        <f t="shared" si="202"/>
        <v/>
      </c>
      <c r="O4346" s="53" t="str">
        <f>IF($B4346&lt;&gt;"",IF(ISNUMBER(_xlfn.XMATCH($B4346,Language!$A$6:$E$6)),0,IF(ISNUMBER(_xlfn.XMATCH($B4346,Language!$A$29:$E$29)),'Lista de Prestatarios'!$B$3,VLOOKUP(B4346,'Lista de Prestatarios'!$A$2:$B$500,2,FALSE))),"")</f>
        <v/>
      </c>
      <c r="P4346" s="58" t="str">
        <f>IF(B4346&lt;&gt;"",IF(OR(D4346&gt;0,G4346&gt;0),COUNTIF($B$2:B4346,B4346),COUNTIFS($B$2:B4346,B4346,$E$2:E4346,"&gt;0")),"")</f>
        <v/>
      </c>
    </row>
    <row r="4347" spans="1:16" x14ac:dyDescent="0.35">
      <c r="A4347" s="51" t="str">
        <f t="shared" si="201"/>
        <v/>
      </c>
      <c r="B4347" s="99"/>
      <c r="C4347" s="4"/>
      <c r="D4347" s="14"/>
      <c r="E4347" s="14"/>
      <c r="F4347" s="14"/>
      <c r="G4347" s="82"/>
      <c r="H4347" s="107" t="str">
        <f>IF(B4347&lt;&gt;"",IF(OR(O4347=0,O4347=999),"",SUMIFS($E$2:E4347,$A$2:A4347,A4347)-SUMIFS($F$2:F4347,$A$2:A4347,A4347)),"")</f>
        <v/>
      </c>
      <c r="I4347" s="109" t="str">
        <f t="shared" si="203"/>
        <v/>
      </c>
      <c r="J4347" s="113"/>
      <c r="K4347" s="90"/>
      <c r="L4347" s="73"/>
      <c r="M4347" s="69" t="str">
        <f>IF(C4347&lt;&gt;"",DailyLog!$S$3,"")</f>
        <v/>
      </c>
      <c r="N4347" s="56" t="str">
        <f t="shared" si="202"/>
        <v/>
      </c>
      <c r="O4347" s="53" t="str">
        <f>IF($B4347&lt;&gt;"",IF(ISNUMBER(_xlfn.XMATCH($B4347,Language!$A$6:$E$6)),0,IF(ISNUMBER(_xlfn.XMATCH($B4347,Language!$A$29:$E$29)),'Lista de Prestatarios'!$B$3,VLOOKUP(B4347,'Lista de Prestatarios'!$A$2:$B$500,2,FALSE))),"")</f>
        <v/>
      </c>
      <c r="P4347" s="58" t="str">
        <f>IF(B4347&lt;&gt;"",IF(OR(D4347&gt;0,G4347&gt;0),COUNTIF($B$2:B4347,B4347),COUNTIFS($B$2:B4347,B4347,$E$2:E4347,"&gt;0")),"")</f>
        <v/>
      </c>
    </row>
    <row r="4348" spans="1:16" x14ac:dyDescent="0.35">
      <c r="A4348" s="51" t="str">
        <f t="shared" si="201"/>
        <v/>
      </c>
      <c r="B4348" s="99"/>
      <c r="C4348" s="4"/>
      <c r="D4348" s="14"/>
      <c r="E4348" s="14"/>
      <c r="F4348" s="14"/>
      <c r="G4348" s="82"/>
      <c r="H4348" s="107" t="str">
        <f>IF(B4348&lt;&gt;"",IF(OR(O4348=0,O4348=999),"",SUMIFS($E$2:E4348,$A$2:A4348,A4348)-SUMIFS($F$2:F4348,$A$2:A4348,A4348)),"")</f>
        <v/>
      </c>
      <c r="I4348" s="109" t="str">
        <f t="shared" si="203"/>
        <v/>
      </c>
      <c r="J4348" s="113"/>
      <c r="K4348" s="90"/>
      <c r="L4348" s="73"/>
      <c r="M4348" s="69" t="str">
        <f>IF(C4348&lt;&gt;"",DailyLog!$S$3,"")</f>
        <v/>
      </c>
      <c r="N4348" s="56" t="str">
        <f t="shared" si="202"/>
        <v/>
      </c>
      <c r="O4348" s="53" t="str">
        <f>IF($B4348&lt;&gt;"",IF(ISNUMBER(_xlfn.XMATCH($B4348,Language!$A$6:$E$6)),0,IF(ISNUMBER(_xlfn.XMATCH($B4348,Language!$A$29:$E$29)),'Lista de Prestatarios'!$B$3,VLOOKUP(B4348,'Lista de Prestatarios'!$A$2:$B$500,2,FALSE))),"")</f>
        <v/>
      </c>
      <c r="P4348" s="58" t="str">
        <f>IF(B4348&lt;&gt;"",IF(OR(D4348&gt;0,G4348&gt;0),COUNTIF($B$2:B4348,B4348),COUNTIFS($B$2:B4348,B4348,$E$2:E4348,"&gt;0")),"")</f>
        <v/>
      </c>
    </row>
    <row r="4349" spans="1:16" x14ac:dyDescent="0.35">
      <c r="A4349" s="51" t="str">
        <f t="shared" si="201"/>
        <v/>
      </c>
      <c r="B4349" s="99"/>
      <c r="C4349" s="4"/>
      <c r="D4349" s="14"/>
      <c r="E4349" s="14"/>
      <c r="F4349" s="14"/>
      <c r="G4349" s="82"/>
      <c r="H4349" s="107" t="str">
        <f>IF(B4349&lt;&gt;"",IF(OR(O4349=0,O4349=999),"",SUMIFS($E$2:E4349,$A$2:A4349,A4349)-SUMIFS($F$2:F4349,$A$2:A4349,A4349)),"")</f>
        <v/>
      </c>
      <c r="I4349" s="109" t="str">
        <f t="shared" si="203"/>
        <v/>
      </c>
      <c r="J4349" s="113"/>
      <c r="K4349" s="90"/>
      <c r="L4349" s="73"/>
      <c r="M4349" s="69" t="str">
        <f>IF(C4349&lt;&gt;"",DailyLog!$S$3,"")</f>
        <v/>
      </c>
      <c r="N4349" s="56" t="str">
        <f t="shared" si="202"/>
        <v/>
      </c>
      <c r="O4349" s="53" t="str">
        <f>IF($B4349&lt;&gt;"",IF(ISNUMBER(_xlfn.XMATCH($B4349,Language!$A$6:$E$6)),0,IF(ISNUMBER(_xlfn.XMATCH($B4349,Language!$A$29:$E$29)),'Lista de Prestatarios'!$B$3,VLOOKUP(B4349,'Lista de Prestatarios'!$A$2:$B$500,2,FALSE))),"")</f>
        <v/>
      </c>
      <c r="P4349" s="58" t="str">
        <f>IF(B4349&lt;&gt;"",IF(OR(D4349&gt;0,G4349&gt;0),COUNTIF($B$2:B4349,B4349),COUNTIFS($B$2:B4349,B4349,$E$2:E4349,"&gt;0")),"")</f>
        <v/>
      </c>
    </row>
    <row r="4350" spans="1:16" x14ac:dyDescent="0.35">
      <c r="A4350" s="51" t="str">
        <f t="shared" si="201"/>
        <v/>
      </c>
      <c r="B4350" s="99"/>
      <c r="C4350" s="4"/>
      <c r="D4350" s="14"/>
      <c r="E4350" s="14"/>
      <c r="F4350" s="14"/>
      <c r="G4350" s="82"/>
      <c r="H4350" s="107" t="str">
        <f>IF(B4350&lt;&gt;"",IF(OR(O4350=0,O4350=999),"",SUMIFS($E$2:E4350,$A$2:A4350,A4350)-SUMIFS($F$2:F4350,$A$2:A4350,A4350)),"")</f>
        <v/>
      </c>
      <c r="I4350" s="109" t="str">
        <f t="shared" si="203"/>
        <v/>
      </c>
      <c r="J4350" s="113"/>
      <c r="K4350" s="90"/>
      <c r="L4350" s="73"/>
      <c r="M4350" s="69" t="str">
        <f>IF(C4350&lt;&gt;"",DailyLog!$S$3,"")</f>
        <v/>
      </c>
      <c r="N4350" s="56" t="str">
        <f t="shared" si="202"/>
        <v/>
      </c>
      <c r="O4350" s="53" t="str">
        <f>IF($B4350&lt;&gt;"",IF(ISNUMBER(_xlfn.XMATCH($B4350,Language!$A$6:$E$6)),0,IF(ISNUMBER(_xlfn.XMATCH($B4350,Language!$A$29:$E$29)),'Lista de Prestatarios'!$B$3,VLOOKUP(B4350,'Lista de Prestatarios'!$A$2:$B$500,2,FALSE))),"")</f>
        <v/>
      </c>
      <c r="P4350" s="58" t="str">
        <f>IF(B4350&lt;&gt;"",IF(OR(D4350&gt;0,G4350&gt;0),COUNTIF($B$2:B4350,B4350),COUNTIFS($B$2:B4350,B4350,$E$2:E4350,"&gt;0")),"")</f>
        <v/>
      </c>
    </row>
    <row r="4351" spans="1:16" x14ac:dyDescent="0.35">
      <c r="A4351" s="51" t="str">
        <f t="shared" si="201"/>
        <v/>
      </c>
      <c r="B4351" s="99"/>
      <c r="C4351" s="4"/>
      <c r="D4351" s="14"/>
      <c r="E4351" s="14"/>
      <c r="F4351" s="14"/>
      <c r="G4351" s="82"/>
      <c r="H4351" s="107" t="str">
        <f>IF(B4351&lt;&gt;"",IF(OR(O4351=0,O4351=999),"",SUMIFS($E$2:E4351,$A$2:A4351,A4351)-SUMIFS($F$2:F4351,$A$2:A4351,A4351)),"")</f>
        <v/>
      </c>
      <c r="I4351" s="109" t="str">
        <f t="shared" si="203"/>
        <v/>
      </c>
      <c r="J4351" s="113"/>
      <c r="K4351" s="90"/>
      <c r="L4351" s="73"/>
      <c r="M4351" s="69" t="str">
        <f>IF(C4351&lt;&gt;"",DailyLog!$S$3,"")</f>
        <v/>
      </c>
      <c r="N4351" s="56" t="str">
        <f t="shared" si="202"/>
        <v/>
      </c>
      <c r="O4351" s="53" t="str">
        <f>IF($B4351&lt;&gt;"",IF(ISNUMBER(_xlfn.XMATCH($B4351,Language!$A$6:$E$6)),0,IF(ISNUMBER(_xlfn.XMATCH($B4351,Language!$A$29:$E$29)),'Lista de Prestatarios'!$B$3,VLOOKUP(B4351,'Lista de Prestatarios'!$A$2:$B$500,2,FALSE))),"")</f>
        <v/>
      </c>
      <c r="P4351" s="58" t="str">
        <f>IF(B4351&lt;&gt;"",IF(OR(D4351&gt;0,G4351&gt;0),COUNTIF($B$2:B4351,B4351),COUNTIFS($B$2:B4351,B4351,$E$2:E4351,"&gt;0")),"")</f>
        <v/>
      </c>
    </row>
    <row r="4352" spans="1:16" x14ac:dyDescent="0.35">
      <c r="A4352" s="51" t="str">
        <f t="shared" si="201"/>
        <v/>
      </c>
      <c r="B4352" s="99"/>
      <c r="C4352" s="4"/>
      <c r="D4352" s="14"/>
      <c r="E4352" s="14"/>
      <c r="F4352" s="14"/>
      <c r="G4352" s="82"/>
      <c r="H4352" s="107" t="str">
        <f>IF(B4352&lt;&gt;"",IF(OR(O4352=0,O4352=999),"",SUMIFS($E$2:E4352,$A$2:A4352,A4352)-SUMIFS($F$2:F4352,$A$2:A4352,A4352)),"")</f>
        <v/>
      </c>
      <c r="I4352" s="109" t="str">
        <f t="shared" si="203"/>
        <v/>
      </c>
      <c r="J4352" s="113"/>
      <c r="K4352" s="90"/>
      <c r="L4352" s="73"/>
      <c r="M4352" s="69" t="str">
        <f>IF(C4352&lt;&gt;"",DailyLog!$S$3,"")</f>
        <v/>
      </c>
      <c r="N4352" s="56" t="str">
        <f t="shared" si="202"/>
        <v/>
      </c>
      <c r="O4352" s="53" t="str">
        <f>IF($B4352&lt;&gt;"",IF(ISNUMBER(_xlfn.XMATCH($B4352,Language!$A$6:$E$6)),0,IF(ISNUMBER(_xlfn.XMATCH($B4352,Language!$A$29:$E$29)),'Lista de Prestatarios'!$B$3,VLOOKUP(B4352,'Lista de Prestatarios'!$A$2:$B$500,2,FALSE))),"")</f>
        <v/>
      </c>
      <c r="P4352" s="58" t="str">
        <f>IF(B4352&lt;&gt;"",IF(OR(D4352&gt;0,G4352&gt;0),COUNTIF($B$2:B4352,B4352),COUNTIFS($B$2:B4352,B4352,$E$2:E4352,"&gt;0")),"")</f>
        <v/>
      </c>
    </row>
    <row r="4353" spans="1:16" x14ac:dyDescent="0.35">
      <c r="A4353" s="51" t="str">
        <f t="shared" si="201"/>
        <v/>
      </c>
      <c r="B4353" s="99"/>
      <c r="C4353" s="4"/>
      <c r="D4353" s="14"/>
      <c r="E4353" s="14"/>
      <c r="F4353" s="14"/>
      <c r="G4353" s="82"/>
      <c r="H4353" s="107" t="str">
        <f>IF(B4353&lt;&gt;"",IF(OR(O4353=0,O4353=999),"",SUMIFS($E$2:E4353,$A$2:A4353,A4353)-SUMIFS($F$2:F4353,$A$2:A4353,A4353)),"")</f>
        <v/>
      </c>
      <c r="I4353" s="109" t="str">
        <f t="shared" si="203"/>
        <v/>
      </c>
      <c r="J4353" s="113"/>
      <c r="K4353" s="90"/>
      <c r="L4353" s="73"/>
      <c r="M4353" s="69" t="str">
        <f>IF(C4353&lt;&gt;"",DailyLog!$S$3,"")</f>
        <v/>
      </c>
      <c r="N4353" s="56" t="str">
        <f t="shared" si="202"/>
        <v/>
      </c>
      <c r="O4353" s="53" t="str">
        <f>IF($B4353&lt;&gt;"",IF(ISNUMBER(_xlfn.XMATCH($B4353,Language!$A$6:$E$6)),0,IF(ISNUMBER(_xlfn.XMATCH($B4353,Language!$A$29:$E$29)),'Lista de Prestatarios'!$B$3,VLOOKUP(B4353,'Lista de Prestatarios'!$A$2:$B$500,2,FALSE))),"")</f>
        <v/>
      </c>
      <c r="P4353" s="58" t="str">
        <f>IF(B4353&lt;&gt;"",IF(OR(D4353&gt;0,G4353&gt;0),COUNTIF($B$2:B4353,B4353),COUNTIFS($B$2:B4353,B4353,$E$2:E4353,"&gt;0")),"")</f>
        <v/>
      </c>
    </row>
    <row r="4354" spans="1:16" x14ac:dyDescent="0.35">
      <c r="A4354" s="51" t="str">
        <f t="shared" ref="A4354:A4417" si="204">IF(B4354&lt;&gt;"",O4354&amp;"."&amp;P4354,"")</f>
        <v/>
      </c>
      <c r="B4354" s="99"/>
      <c r="C4354" s="4"/>
      <c r="D4354" s="14"/>
      <c r="E4354" s="14"/>
      <c r="F4354" s="14"/>
      <c r="G4354" s="82"/>
      <c r="H4354" s="107" t="str">
        <f>IF(B4354&lt;&gt;"",IF(OR(O4354=0,O4354=999),"",SUMIFS($E$2:E4354,$A$2:A4354,A4354)-SUMIFS($F$2:F4354,$A$2:A4354,A4354)),"")</f>
        <v/>
      </c>
      <c r="I4354" s="109" t="str">
        <f t="shared" si="203"/>
        <v/>
      </c>
      <c r="J4354" s="113"/>
      <c r="K4354" s="90"/>
      <c r="L4354" s="73"/>
      <c r="M4354" s="69" t="str">
        <f>IF(C4354&lt;&gt;"",DailyLog!$S$3,"")</f>
        <v/>
      </c>
      <c r="N4354" s="56" t="str">
        <f t="shared" ref="N4354:N4417" si="205">IF(B4354&lt;&gt;"",COUNT(D4354:G4354),"")</f>
        <v/>
      </c>
      <c r="O4354" s="53" t="str">
        <f>IF($B4354&lt;&gt;"",IF(ISNUMBER(_xlfn.XMATCH($B4354,Language!$A$6:$E$6)),0,IF(ISNUMBER(_xlfn.XMATCH($B4354,Language!$A$29:$E$29)),'Lista de Prestatarios'!$B$3,VLOOKUP(B4354,'Lista de Prestatarios'!$A$2:$B$500,2,FALSE))),"")</f>
        <v/>
      </c>
      <c r="P4354" s="58" t="str">
        <f>IF(B4354&lt;&gt;"",IF(OR(D4354&gt;0,G4354&gt;0),COUNTIF($B$2:B4354,B4354),COUNTIFS($B$2:B4354,B4354,$E$2:E4354,"&gt;0")),"")</f>
        <v/>
      </c>
    </row>
    <row r="4355" spans="1:16" x14ac:dyDescent="0.35">
      <c r="A4355" s="51" t="str">
        <f t="shared" si="204"/>
        <v/>
      </c>
      <c r="B4355" s="99"/>
      <c r="C4355" s="4"/>
      <c r="D4355" s="14"/>
      <c r="E4355" s="14"/>
      <c r="F4355" s="14"/>
      <c r="G4355" s="82"/>
      <c r="H4355" s="107" t="str">
        <f>IF(B4355&lt;&gt;"",IF(OR(O4355=0,O4355=999),"",SUMIFS($E$2:E4355,$A$2:A4355,A4355)-SUMIFS($F$2:F4355,$A$2:A4355,A4355)),"")</f>
        <v/>
      </c>
      <c r="I4355" s="109" t="str">
        <f t="shared" si="203"/>
        <v/>
      </c>
      <c r="J4355" s="113"/>
      <c r="K4355" s="90"/>
      <c r="L4355" s="73"/>
      <c r="M4355" s="69" t="str">
        <f>IF(C4355&lt;&gt;"",DailyLog!$S$3,"")</f>
        <v/>
      </c>
      <c r="N4355" s="56" t="str">
        <f t="shared" si="205"/>
        <v/>
      </c>
      <c r="O4355" s="53" t="str">
        <f>IF($B4355&lt;&gt;"",IF(ISNUMBER(_xlfn.XMATCH($B4355,Language!$A$6:$E$6)),0,IF(ISNUMBER(_xlfn.XMATCH($B4355,Language!$A$29:$E$29)),'Lista de Prestatarios'!$B$3,VLOOKUP(B4355,'Lista de Prestatarios'!$A$2:$B$500,2,FALSE))),"")</f>
        <v/>
      </c>
      <c r="P4355" s="58" t="str">
        <f>IF(B4355&lt;&gt;"",IF(OR(D4355&gt;0,G4355&gt;0),COUNTIF($B$2:B4355,B4355),COUNTIFS($B$2:B4355,B4355,$E$2:E4355,"&gt;0")),"")</f>
        <v/>
      </c>
    </row>
    <row r="4356" spans="1:16" x14ac:dyDescent="0.35">
      <c r="A4356" s="51" t="str">
        <f t="shared" si="204"/>
        <v/>
      </c>
      <c r="B4356" s="99"/>
      <c r="C4356" s="4"/>
      <c r="D4356" s="14"/>
      <c r="E4356" s="14"/>
      <c r="F4356" s="14"/>
      <c r="G4356" s="82"/>
      <c r="H4356" s="107" t="str">
        <f>IF(B4356&lt;&gt;"",IF(OR(O4356=0,O4356=999),"",SUMIFS($E$2:E4356,$A$2:A4356,A4356)-SUMIFS($F$2:F4356,$A$2:A4356,A4356)),"")</f>
        <v/>
      </c>
      <c r="I4356" s="109" t="str">
        <f t="shared" ref="I4356:I4419" si="206">IF(B4356&lt;&gt;"",I4355+D4356-E4356+F4356-G4356,"")</f>
        <v/>
      </c>
      <c r="J4356" s="113"/>
      <c r="K4356" s="90"/>
      <c r="L4356" s="73"/>
      <c r="M4356" s="69" t="str">
        <f>IF(C4356&lt;&gt;"",DailyLog!$S$3,"")</f>
        <v/>
      </c>
      <c r="N4356" s="56" t="str">
        <f t="shared" si="205"/>
        <v/>
      </c>
      <c r="O4356" s="53" t="str">
        <f>IF($B4356&lt;&gt;"",IF(ISNUMBER(_xlfn.XMATCH($B4356,Language!$A$6:$E$6)),0,IF(ISNUMBER(_xlfn.XMATCH($B4356,Language!$A$29:$E$29)),'Lista de Prestatarios'!$B$3,VLOOKUP(B4356,'Lista de Prestatarios'!$A$2:$B$500,2,FALSE))),"")</f>
        <v/>
      </c>
      <c r="P4356" s="58" t="str">
        <f>IF(B4356&lt;&gt;"",IF(OR(D4356&gt;0,G4356&gt;0),COUNTIF($B$2:B4356,B4356),COUNTIFS($B$2:B4356,B4356,$E$2:E4356,"&gt;0")),"")</f>
        <v/>
      </c>
    </row>
    <row r="4357" spans="1:16" x14ac:dyDescent="0.35">
      <c r="A4357" s="51" t="str">
        <f t="shared" si="204"/>
        <v/>
      </c>
      <c r="B4357" s="99"/>
      <c r="C4357" s="4"/>
      <c r="D4357" s="14"/>
      <c r="E4357" s="14"/>
      <c r="F4357" s="14"/>
      <c r="G4357" s="82"/>
      <c r="H4357" s="107" t="str">
        <f>IF(B4357&lt;&gt;"",IF(OR(O4357=0,O4357=999),"",SUMIFS($E$2:E4357,$A$2:A4357,A4357)-SUMIFS($F$2:F4357,$A$2:A4357,A4357)),"")</f>
        <v/>
      </c>
      <c r="I4357" s="109" t="str">
        <f t="shared" si="206"/>
        <v/>
      </c>
      <c r="J4357" s="113"/>
      <c r="K4357" s="90"/>
      <c r="L4357" s="73"/>
      <c r="M4357" s="69" t="str">
        <f>IF(C4357&lt;&gt;"",DailyLog!$S$3,"")</f>
        <v/>
      </c>
      <c r="N4357" s="56" t="str">
        <f t="shared" si="205"/>
        <v/>
      </c>
      <c r="O4357" s="53" t="str">
        <f>IF($B4357&lt;&gt;"",IF(ISNUMBER(_xlfn.XMATCH($B4357,Language!$A$6:$E$6)),0,IF(ISNUMBER(_xlfn.XMATCH($B4357,Language!$A$29:$E$29)),'Lista de Prestatarios'!$B$3,VLOOKUP(B4357,'Lista de Prestatarios'!$A$2:$B$500,2,FALSE))),"")</f>
        <v/>
      </c>
      <c r="P4357" s="58" t="str">
        <f>IF(B4357&lt;&gt;"",IF(OR(D4357&gt;0,G4357&gt;0),COUNTIF($B$2:B4357,B4357),COUNTIFS($B$2:B4357,B4357,$E$2:E4357,"&gt;0")),"")</f>
        <v/>
      </c>
    </row>
    <row r="4358" spans="1:16" x14ac:dyDescent="0.35">
      <c r="A4358" s="51" t="str">
        <f t="shared" si="204"/>
        <v/>
      </c>
      <c r="B4358" s="99"/>
      <c r="C4358" s="4"/>
      <c r="D4358" s="14"/>
      <c r="E4358" s="14"/>
      <c r="F4358" s="14"/>
      <c r="G4358" s="82"/>
      <c r="H4358" s="107" t="str">
        <f>IF(B4358&lt;&gt;"",IF(OR(O4358=0,O4358=999),"",SUMIFS($E$2:E4358,$A$2:A4358,A4358)-SUMIFS($F$2:F4358,$A$2:A4358,A4358)),"")</f>
        <v/>
      </c>
      <c r="I4358" s="109" t="str">
        <f t="shared" si="206"/>
        <v/>
      </c>
      <c r="J4358" s="113"/>
      <c r="K4358" s="90"/>
      <c r="L4358" s="73"/>
      <c r="M4358" s="69" t="str">
        <f>IF(C4358&lt;&gt;"",DailyLog!$S$3,"")</f>
        <v/>
      </c>
      <c r="N4358" s="56" t="str">
        <f t="shared" si="205"/>
        <v/>
      </c>
      <c r="O4358" s="53" t="str">
        <f>IF($B4358&lt;&gt;"",IF(ISNUMBER(_xlfn.XMATCH($B4358,Language!$A$6:$E$6)),0,IF(ISNUMBER(_xlfn.XMATCH($B4358,Language!$A$29:$E$29)),'Lista de Prestatarios'!$B$3,VLOOKUP(B4358,'Lista de Prestatarios'!$A$2:$B$500,2,FALSE))),"")</f>
        <v/>
      </c>
      <c r="P4358" s="58" t="str">
        <f>IF(B4358&lt;&gt;"",IF(OR(D4358&gt;0,G4358&gt;0),COUNTIF($B$2:B4358,B4358),COUNTIFS($B$2:B4358,B4358,$E$2:E4358,"&gt;0")),"")</f>
        <v/>
      </c>
    </row>
    <row r="4359" spans="1:16" x14ac:dyDescent="0.35">
      <c r="A4359" s="51" t="str">
        <f t="shared" si="204"/>
        <v/>
      </c>
      <c r="B4359" s="99"/>
      <c r="C4359" s="4"/>
      <c r="D4359" s="14"/>
      <c r="E4359" s="14"/>
      <c r="F4359" s="14"/>
      <c r="G4359" s="82"/>
      <c r="H4359" s="107" t="str">
        <f>IF(B4359&lt;&gt;"",IF(OR(O4359=0,O4359=999),"",SUMIFS($E$2:E4359,$A$2:A4359,A4359)-SUMIFS($F$2:F4359,$A$2:A4359,A4359)),"")</f>
        <v/>
      </c>
      <c r="I4359" s="109" t="str">
        <f t="shared" si="206"/>
        <v/>
      </c>
      <c r="J4359" s="113"/>
      <c r="K4359" s="90"/>
      <c r="L4359" s="73"/>
      <c r="M4359" s="69" t="str">
        <f>IF(C4359&lt;&gt;"",DailyLog!$S$3,"")</f>
        <v/>
      </c>
      <c r="N4359" s="56" t="str">
        <f t="shared" si="205"/>
        <v/>
      </c>
      <c r="O4359" s="53" t="str">
        <f>IF($B4359&lt;&gt;"",IF(ISNUMBER(_xlfn.XMATCH($B4359,Language!$A$6:$E$6)),0,IF(ISNUMBER(_xlfn.XMATCH($B4359,Language!$A$29:$E$29)),'Lista de Prestatarios'!$B$3,VLOOKUP(B4359,'Lista de Prestatarios'!$A$2:$B$500,2,FALSE))),"")</f>
        <v/>
      </c>
      <c r="P4359" s="58" t="str">
        <f>IF(B4359&lt;&gt;"",IF(OR(D4359&gt;0,G4359&gt;0),COUNTIF($B$2:B4359,B4359),COUNTIFS($B$2:B4359,B4359,$E$2:E4359,"&gt;0")),"")</f>
        <v/>
      </c>
    </row>
    <row r="4360" spans="1:16" x14ac:dyDescent="0.35">
      <c r="A4360" s="51" t="str">
        <f t="shared" si="204"/>
        <v/>
      </c>
      <c r="B4360" s="99"/>
      <c r="C4360" s="4"/>
      <c r="D4360" s="14"/>
      <c r="E4360" s="14"/>
      <c r="F4360" s="14"/>
      <c r="G4360" s="82"/>
      <c r="H4360" s="107" t="str">
        <f>IF(B4360&lt;&gt;"",IF(OR(O4360=0,O4360=999),"",SUMIFS($E$2:E4360,$A$2:A4360,A4360)-SUMIFS($F$2:F4360,$A$2:A4360,A4360)),"")</f>
        <v/>
      </c>
      <c r="I4360" s="109" t="str">
        <f t="shared" si="206"/>
        <v/>
      </c>
      <c r="J4360" s="113"/>
      <c r="K4360" s="90"/>
      <c r="L4360" s="73"/>
      <c r="M4360" s="69" t="str">
        <f>IF(C4360&lt;&gt;"",DailyLog!$S$3,"")</f>
        <v/>
      </c>
      <c r="N4360" s="56" t="str">
        <f t="shared" si="205"/>
        <v/>
      </c>
      <c r="O4360" s="53" t="str">
        <f>IF($B4360&lt;&gt;"",IF(ISNUMBER(_xlfn.XMATCH($B4360,Language!$A$6:$E$6)),0,IF(ISNUMBER(_xlfn.XMATCH($B4360,Language!$A$29:$E$29)),'Lista de Prestatarios'!$B$3,VLOOKUP(B4360,'Lista de Prestatarios'!$A$2:$B$500,2,FALSE))),"")</f>
        <v/>
      </c>
      <c r="P4360" s="58" t="str">
        <f>IF(B4360&lt;&gt;"",IF(OR(D4360&gt;0,G4360&gt;0),COUNTIF($B$2:B4360,B4360),COUNTIFS($B$2:B4360,B4360,$E$2:E4360,"&gt;0")),"")</f>
        <v/>
      </c>
    </row>
    <row r="4361" spans="1:16" x14ac:dyDescent="0.35">
      <c r="A4361" s="51" t="str">
        <f t="shared" si="204"/>
        <v/>
      </c>
      <c r="B4361" s="99"/>
      <c r="C4361" s="4"/>
      <c r="D4361" s="14"/>
      <c r="E4361" s="14"/>
      <c r="F4361" s="14"/>
      <c r="G4361" s="82"/>
      <c r="H4361" s="107" t="str">
        <f>IF(B4361&lt;&gt;"",IF(OR(O4361=0,O4361=999),"",SUMIFS($E$2:E4361,$A$2:A4361,A4361)-SUMIFS($F$2:F4361,$A$2:A4361,A4361)),"")</f>
        <v/>
      </c>
      <c r="I4361" s="109" t="str">
        <f t="shared" si="206"/>
        <v/>
      </c>
      <c r="J4361" s="113"/>
      <c r="K4361" s="90"/>
      <c r="L4361" s="73"/>
      <c r="M4361" s="69" t="str">
        <f>IF(C4361&lt;&gt;"",DailyLog!$S$3,"")</f>
        <v/>
      </c>
      <c r="N4361" s="56" t="str">
        <f t="shared" si="205"/>
        <v/>
      </c>
      <c r="O4361" s="53" t="str">
        <f>IF($B4361&lt;&gt;"",IF(ISNUMBER(_xlfn.XMATCH($B4361,Language!$A$6:$E$6)),0,IF(ISNUMBER(_xlfn.XMATCH($B4361,Language!$A$29:$E$29)),'Lista de Prestatarios'!$B$3,VLOOKUP(B4361,'Lista de Prestatarios'!$A$2:$B$500,2,FALSE))),"")</f>
        <v/>
      </c>
      <c r="P4361" s="58" t="str">
        <f>IF(B4361&lt;&gt;"",IF(OR(D4361&gt;0,G4361&gt;0),COUNTIF($B$2:B4361,B4361),COUNTIFS($B$2:B4361,B4361,$E$2:E4361,"&gt;0")),"")</f>
        <v/>
      </c>
    </row>
    <row r="4362" spans="1:16" x14ac:dyDescent="0.35">
      <c r="A4362" s="51" t="str">
        <f t="shared" si="204"/>
        <v/>
      </c>
      <c r="B4362" s="99"/>
      <c r="C4362" s="4"/>
      <c r="D4362" s="14"/>
      <c r="E4362" s="14"/>
      <c r="F4362" s="14"/>
      <c r="G4362" s="82"/>
      <c r="H4362" s="107" t="str">
        <f>IF(B4362&lt;&gt;"",IF(OR(O4362=0,O4362=999),"",SUMIFS($E$2:E4362,$A$2:A4362,A4362)-SUMIFS($F$2:F4362,$A$2:A4362,A4362)),"")</f>
        <v/>
      </c>
      <c r="I4362" s="109" t="str">
        <f t="shared" si="206"/>
        <v/>
      </c>
      <c r="J4362" s="113"/>
      <c r="K4362" s="90"/>
      <c r="L4362" s="73"/>
      <c r="M4362" s="69" t="str">
        <f>IF(C4362&lt;&gt;"",DailyLog!$S$3,"")</f>
        <v/>
      </c>
      <c r="N4362" s="56" t="str">
        <f t="shared" si="205"/>
        <v/>
      </c>
      <c r="O4362" s="53" t="str">
        <f>IF($B4362&lt;&gt;"",IF(ISNUMBER(_xlfn.XMATCH($B4362,Language!$A$6:$E$6)),0,IF(ISNUMBER(_xlfn.XMATCH($B4362,Language!$A$29:$E$29)),'Lista de Prestatarios'!$B$3,VLOOKUP(B4362,'Lista de Prestatarios'!$A$2:$B$500,2,FALSE))),"")</f>
        <v/>
      </c>
      <c r="P4362" s="58" t="str">
        <f>IF(B4362&lt;&gt;"",IF(OR(D4362&gt;0,G4362&gt;0),COUNTIF($B$2:B4362,B4362),COUNTIFS($B$2:B4362,B4362,$E$2:E4362,"&gt;0")),"")</f>
        <v/>
      </c>
    </row>
    <row r="4363" spans="1:16" x14ac:dyDescent="0.35">
      <c r="A4363" s="51" t="str">
        <f t="shared" si="204"/>
        <v/>
      </c>
      <c r="B4363" s="99"/>
      <c r="C4363" s="4"/>
      <c r="D4363" s="14"/>
      <c r="E4363" s="14"/>
      <c r="F4363" s="14"/>
      <c r="G4363" s="82"/>
      <c r="H4363" s="107" t="str">
        <f>IF(B4363&lt;&gt;"",IF(OR(O4363=0,O4363=999),"",SUMIFS($E$2:E4363,$A$2:A4363,A4363)-SUMIFS($F$2:F4363,$A$2:A4363,A4363)),"")</f>
        <v/>
      </c>
      <c r="I4363" s="109" t="str">
        <f t="shared" si="206"/>
        <v/>
      </c>
      <c r="J4363" s="113"/>
      <c r="K4363" s="90"/>
      <c r="L4363" s="73"/>
      <c r="M4363" s="69" t="str">
        <f>IF(C4363&lt;&gt;"",DailyLog!$S$3,"")</f>
        <v/>
      </c>
      <c r="N4363" s="56" t="str">
        <f t="shared" si="205"/>
        <v/>
      </c>
      <c r="O4363" s="53" t="str">
        <f>IF($B4363&lt;&gt;"",IF(ISNUMBER(_xlfn.XMATCH($B4363,Language!$A$6:$E$6)),0,IF(ISNUMBER(_xlfn.XMATCH($B4363,Language!$A$29:$E$29)),'Lista de Prestatarios'!$B$3,VLOOKUP(B4363,'Lista de Prestatarios'!$A$2:$B$500,2,FALSE))),"")</f>
        <v/>
      </c>
      <c r="P4363" s="58" t="str">
        <f>IF(B4363&lt;&gt;"",IF(OR(D4363&gt;0,G4363&gt;0),COUNTIF($B$2:B4363,B4363),COUNTIFS($B$2:B4363,B4363,$E$2:E4363,"&gt;0")),"")</f>
        <v/>
      </c>
    </row>
    <row r="4364" spans="1:16" x14ac:dyDescent="0.35">
      <c r="A4364" s="51" t="str">
        <f t="shared" si="204"/>
        <v/>
      </c>
      <c r="B4364" s="99"/>
      <c r="C4364" s="4"/>
      <c r="D4364" s="14"/>
      <c r="E4364" s="14"/>
      <c r="F4364" s="14"/>
      <c r="G4364" s="82"/>
      <c r="H4364" s="107" t="str">
        <f>IF(B4364&lt;&gt;"",IF(OR(O4364=0,O4364=999),"",SUMIFS($E$2:E4364,$A$2:A4364,A4364)-SUMIFS($F$2:F4364,$A$2:A4364,A4364)),"")</f>
        <v/>
      </c>
      <c r="I4364" s="109" t="str">
        <f t="shared" si="206"/>
        <v/>
      </c>
      <c r="J4364" s="113"/>
      <c r="K4364" s="90"/>
      <c r="L4364" s="73"/>
      <c r="M4364" s="69" t="str">
        <f>IF(C4364&lt;&gt;"",DailyLog!$S$3,"")</f>
        <v/>
      </c>
      <c r="N4364" s="56" t="str">
        <f t="shared" si="205"/>
        <v/>
      </c>
      <c r="O4364" s="53" t="str">
        <f>IF($B4364&lt;&gt;"",IF(ISNUMBER(_xlfn.XMATCH($B4364,Language!$A$6:$E$6)),0,IF(ISNUMBER(_xlfn.XMATCH($B4364,Language!$A$29:$E$29)),'Lista de Prestatarios'!$B$3,VLOOKUP(B4364,'Lista de Prestatarios'!$A$2:$B$500,2,FALSE))),"")</f>
        <v/>
      </c>
      <c r="P4364" s="58" t="str">
        <f>IF(B4364&lt;&gt;"",IF(OR(D4364&gt;0,G4364&gt;0),COUNTIF($B$2:B4364,B4364),COUNTIFS($B$2:B4364,B4364,$E$2:E4364,"&gt;0")),"")</f>
        <v/>
      </c>
    </row>
    <row r="4365" spans="1:16" x14ac:dyDescent="0.35">
      <c r="A4365" s="51" t="str">
        <f t="shared" si="204"/>
        <v/>
      </c>
      <c r="B4365" s="99"/>
      <c r="C4365" s="4"/>
      <c r="D4365" s="14"/>
      <c r="E4365" s="14"/>
      <c r="F4365" s="14"/>
      <c r="G4365" s="82"/>
      <c r="H4365" s="107" t="str">
        <f>IF(B4365&lt;&gt;"",IF(OR(O4365=0,O4365=999),"",SUMIFS($E$2:E4365,$A$2:A4365,A4365)-SUMIFS($F$2:F4365,$A$2:A4365,A4365)),"")</f>
        <v/>
      </c>
      <c r="I4365" s="109" t="str">
        <f t="shared" si="206"/>
        <v/>
      </c>
      <c r="J4365" s="113"/>
      <c r="K4365" s="90"/>
      <c r="L4365" s="73"/>
      <c r="M4365" s="69" t="str">
        <f>IF(C4365&lt;&gt;"",DailyLog!$S$3,"")</f>
        <v/>
      </c>
      <c r="N4365" s="56" t="str">
        <f t="shared" si="205"/>
        <v/>
      </c>
      <c r="O4365" s="53" t="str">
        <f>IF($B4365&lt;&gt;"",IF(ISNUMBER(_xlfn.XMATCH($B4365,Language!$A$6:$E$6)),0,IF(ISNUMBER(_xlfn.XMATCH($B4365,Language!$A$29:$E$29)),'Lista de Prestatarios'!$B$3,VLOOKUP(B4365,'Lista de Prestatarios'!$A$2:$B$500,2,FALSE))),"")</f>
        <v/>
      </c>
      <c r="P4365" s="58" t="str">
        <f>IF(B4365&lt;&gt;"",IF(OR(D4365&gt;0,G4365&gt;0),COUNTIF($B$2:B4365,B4365),COUNTIFS($B$2:B4365,B4365,$E$2:E4365,"&gt;0")),"")</f>
        <v/>
      </c>
    </row>
    <row r="4366" spans="1:16" x14ac:dyDescent="0.35">
      <c r="A4366" s="51" t="str">
        <f t="shared" si="204"/>
        <v/>
      </c>
      <c r="B4366" s="99"/>
      <c r="C4366" s="4"/>
      <c r="D4366" s="14"/>
      <c r="E4366" s="14"/>
      <c r="F4366" s="14"/>
      <c r="G4366" s="82"/>
      <c r="H4366" s="107" t="str">
        <f>IF(B4366&lt;&gt;"",IF(OR(O4366=0,O4366=999),"",SUMIFS($E$2:E4366,$A$2:A4366,A4366)-SUMIFS($F$2:F4366,$A$2:A4366,A4366)),"")</f>
        <v/>
      </c>
      <c r="I4366" s="109" t="str">
        <f t="shared" si="206"/>
        <v/>
      </c>
      <c r="J4366" s="113"/>
      <c r="K4366" s="90"/>
      <c r="L4366" s="73"/>
      <c r="M4366" s="69" t="str">
        <f>IF(C4366&lt;&gt;"",DailyLog!$S$3,"")</f>
        <v/>
      </c>
      <c r="N4366" s="56" t="str">
        <f t="shared" si="205"/>
        <v/>
      </c>
      <c r="O4366" s="53" t="str">
        <f>IF($B4366&lt;&gt;"",IF(ISNUMBER(_xlfn.XMATCH($B4366,Language!$A$6:$E$6)),0,IF(ISNUMBER(_xlfn.XMATCH($B4366,Language!$A$29:$E$29)),'Lista de Prestatarios'!$B$3,VLOOKUP(B4366,'Lista de Prestatarios'!$A$2:$B$500,2,FALSE))),"")</f>
        <v/>
      </c>
      <c r="P4366" s="58" t="str">
        <f>IF(B4366&lt;&gt;"",IF(OR(D4366&gt;0,G4366&gt;0),COUNTIF($B$2:B4366,B4366),COUNTIFS($B$2:B4366,B4366,$E$2:E4366,"&gt;0")),"")</f>
        <v/>
      </c>
    </row>
    <row r="4367" spans="1:16" x14ac:dyDescent="0.35">
      <c r="A4367" s="51" t="str">
        <f t="shared" si="204"/>
        <v/>
      </c>
      <c r="B4367" s="99"/>
      <c r="C4367" s="4"/>
      <c r="D4367" s="14"/>
      <c r="E4367" s="14"/>
      <c r="F4367" s="14"/>
      <c r="G4367" s="82"/>
      <c r="H4367" s="107" t="str">
        <f>IF(B4367&lt;&gt;"",IF(OR(O4367=0,O4367=999),"",SUMIFS($E$2:E4367,$A$2:A4367,A4367)-SUMIFS($F$2:F4367,$A$2:A4367,A4367)),"")</f>
        <v/>
      </c>
      <c r="I4367" s="109" t="str">
        <f t="shared" si="206"/>
        <v/>
      </c>
      <c r="J4367" s="113"/>
      <c r="K4367" s="90"/>
      <c r="L4367" s="73"/>
      <c r="M4367" s="69" t="str">
        <f>IF(C4367&lt;&gt;"",DailyLog!$S$3,"")</f>
        <v/>
      </c>
      <c r="N4367" s="56" t="str">
        <f t="shared" si="205"/>
        <v/>
      </c>
      <c r="O4367" s="53" t="str">
        <f>IF($B4367&lt;&gt;"",IF(ISNUMBER(_xlfn.XMATCH($B4367,Language!$A$6:$E$6)),0,IF(ISNUMBER(_xlfn.XMATCH($B4367,Language!$A$29:$E$29)),'Lista de Prestatarios'!$B$3,VLOOKUP(B4367,'Lista de Prestatarios'!$A$2:$B$500,2,FALSE))),"")</f>
        <v/>
      </c>
      <c r="P4367" s="58" t="str">
        <f>IF(B4367&lt;&gt;"",IF(OR(D4367&gt;0,G4367&gt;0),COUNTIF($B$2:B4367,B4367),COUNTIFS($B$2:B4367,B4367,$E$2:E4367,"&gt;0")),"")</f>
        <v/>
      </c>
    </row>
    <row r="4368" spans="1:16" x14ac:dyDescent="0.35">
      <c r="A4368" s="51" t="str">
        <f t="shared" si="204"/>
        <v/>
      </c>
      <c r="B4368" s="99"/>
      <c r="C4368" s="4"/>
      <c r="D4368" s="14"/>
      <c r="E4368" s="14"/>
      <c r="F4368" s="14"/>
      <c r="G4368" s="82"/>
      <c r="H4368" s="107" t="str">
        <f>IF(B4368&lt;&gt;"",IF(OR(O4368=0,O4368=999),"",SUMIFS($E$2:E4368,$A$2:A4368,A4368)-SUMIFS($F$2:F4368,$A$2:A4368,A4368)),"")</f>
        <v/>
      </c>
      <c r="I4368" s="109" t="str">
        <f t="shared" si="206"/>
        <v/>
      </c>
      <c r="J4368" s="113"/>
      <c r="K4368" s="90"/>
      <c r="L4368" s="73"/>
      <c r="M4368" s="69" t="str">
        <f>IF(C4368&lt;&gt;"",DailyLog!$S$3,"")</f>
        <v/>
      </c>
      <c r="N4368" s="56" t="str">
        <f t="shared" si="205"/>
        <v/>
      </c>
      <c r="O4368" s="53" t="str">
        <f>IF($B4368&lt;&gt;"",IF(ISNUMBER(_xlfn.XMATCH($B4368,Language!$A$6:$E$6)),0,IF(ISNUMBER(_xlfn.XMATCH($B4368,Language!$A$29:$E$29)),'Lista de Prestatarios'!$B$3,VLOOKUP(B4368,'Lista de Prestatarios'!$A$2:$B$500,2,FALSE))),"")</f>
        <v/>
      </c>
      <c r="P4368" s="58" t="str">
        <f>IF(B4368&lt;&gt;"",IF(OR(D4368&gt;0,G4368&gt;0),COUNTIF($B$2:B4368,B4368),COUNTIFS($B$2:B4368,B4368,$E$2:E4368,"&gt;0")),"")</f>
        <v/>
      </c>
    </row>
    <row r="4369" spans="1:16" x14ac:dyDescent="0.35">
      <c r="A4369" s="51" t="str">
        <f t="shared" si="204"/>
        <v/>
      </c>
      <c r="B4369" s="99"/>
      <c r="C4369" s="4"/>
      <c r="D4369" s="14"/>
      <c r="E4369" s="14"/>
      <c r="F4369" s="14"/>
      <c r="G4369" s="82"/>
      <c r="H4369" s="107" t="str">
        <f>IF(B4369&lt;&gt;"",IF(OR(O4369=0,O4369=999),"",SUMIFS($E$2:E4369,$A$2:A4369,A4369)-SUMIFS($F$2:F4369,$A$2:A4369,A4369)),"")</f>
        <v/>
      </c>
      <c r="I4369" s="109" t="str">
        <f t="shared" si="206"/>
        <v/>
      </c>
      <c r="J4369" s="113"/>
      <c r="K4369" s="90"/>
      <c r="L4369" s="73"/>
      <c r="M4369" s="69" t="str">
        <f>IF(C4369&lt;&gt;"",DailyLog!$S$3,"")</f>
        <v/>
      </c>
      <c r="N4369" s="56" t="str">
        <f t="shared" si="205"/>
        <v/>
      </c>
      <c r="O4369" s="53" t="str">
        <f>IF($B4369&lt;&gt;"",IF(ISNUMBER(_xlfn.XMATCH($B4369,Language!$A$6:$E$6)),0,IF(ISNUMBER(_xlfn.XMATCH($B4369,Language!$A$29:$E$29)),'Lista de Prestatarios'!$B$3,VLOOKUP(B4369,'Lista de Prestatarios'!$A$2:$B$500,2,FALSE))),"")</f>
        <v/>
      </c>
      <c r="P4369" s="58" t="str">
        <f>IF(B4369&lt;&gt;"",IF(OR(D4369&gt;0,G4369&gt;0),COUNTIF($B$2:B4369,B4369),COUNTIFS($B$2:B4369,B4369,$E$2:E4369,"&gt;0")),"")</f>
        <v/>
      </c>
    </row>
    <row r="4370" spans="1:16" x14ac:dyDescent="0.35">
      <c r="A4370" s="51" t="str">
        <f t="shared" si="204"/>
        <v/>
      </c>
      <c r="B4370" s="99"/>
      <c r="C4370" s="4"/>
      <c r="D4370" s="14"/>
      <c r="E4370" s="14"/>
      <c r="F4370" s="14"/>
      <c r="G4370" s="82"/>
      <c r="H4370" s="107" t="str">
        <f>IF(B4370&lt;&gt;"",IF(OR(O4370=0,O4370=999),"",SUMIFS($E$2:E4370,$A$2:A4370,A4370)-SUMIFS($F$2:F4370,$A$2:A4370,A4370)),"")</f>
        <v/>
      </c>
      <c r="I4370" s="109" t="str">
        <f t="shared" si="206"/>
        <v/>
      </c>
      <c r="J4370" s="113"/>
      <c r="K4370" s="90"/>
      <c r="L4370" s="73"/>
      <c r="M4370" s="69" t="str">
        <f>IF(C4370&lt;&gt;"",DailyLog!$S$3,"")</f>
        <v/>
      </c>
      <c r="N4370" s="56" t="str">
        <f t="shared" si="205"/>
        <v/>
      </c>
      <c r="O4370" s="53" t="str">
        <f>IF($B4370&lt;&gt;"",IF(ISNUMBER(_xlfn.XMATCH($B4370,Language!$A$6:$E$6)),0,IF(ISNUMBER(_xlfn.XMATCH($B4370,Language!$A$29:$E$29)),'Lista de Prestatarios'!$B$3,VLOOKUP(B4370,'Lista de Prestatarios'!$A$2:$B$500,2,FALSE))),"")</f>
        <v/>
      </c>
      <c r="P4370" s="58" t="str">
        <f>IF(B4370&lt;&gt;"",IF(OR(D4370&gt;0,G4370&gt;0),COUNTIF($B$2:B4370,B4370),COUNTIFS($B$2:B4370,B4370,$E$2:E4370,"&gt;0")),"")</f>
        <v/>
      </c>
    </row>
    <row r="4371" spans="1:16" x14ac:dyDescent="0.35">
      <c r="A4371" s="51" t="str">
        <f t="shared" si="204"/>
        <v/>
      </c>
      <c r="B4371" s="99"/>
      <c r="C4371" s="4"/>
      <c r="D4371" s="14"/>
      <c r="E4371" s="14"/>
      <c r="F4371" s="14"/>
      <c r="G4371" s="82"/>
      <c r="H4371" s="107" t="str">
        <f>IF(B4371&lt;&gt;"",IF(OR(O4371=0,O4371=999),"",SUMIFS($E$2:E4371,$A$2:A4371,A4371)-SUMIFS($F$2:F4371,$A$2:A4371,A4371)),"")</f>
        <v/>
      </c>
      <c r="I4371" s="109" t="str">
        <f t="shared" si="206"/>
        <v/>
      </c>
      <c r="J4371" s="113"/>
      <c r="K4371" s="90"/>
      <c r="L4371" s="73"/>
      <c r="M4371" s="69" t="str">
        <f>IF(C4371&lt;&gt;"",DailyLog!$S$3,"")</f>
        <v/>
      </c>
      <c r="N4371" s="56" t="str">
        <f t="shared" si="205"/>
        <v/>
      </c>
      <c r="O4371" s="53" t="str">
        <f>IF($B4371&lt;&gt;"",IF(ISNUMBER(_xlfn.XMATCH($B4371,Language!$A$6:$E$6)),0,IF(ISNUMBER(_xlfn.XMATCH($B4371,Language!$A$29:$E$29)),'Lista de Prestatarios'!$B$3,VLOOKUP(B4371,'Lista de Prestatarios'!$A$2:$B$500,2,FALSE))),"")</f>
        <v/>
      </c>
      <c r="P4371" s="58" t="str">
        <f>IF(B4371&lt;&gt;"",IF(OR(D4371&gt;0,G4371&gt;0),COUNTIF($B$2:B4371,B4371),COUNTIFS($B$2:B4371,B4371,$E$2:E4371,"&gt;0")),"")</f>
        <v/>
      </c>
    </row>
    <row r="4372" spans="1:16" x14ac:dyDescent="0.35">
      <c r="A4372" s="51" t="str">
        <f t="shared" si="204"/>
        <v/>
      </c>
      <c r="B4372" s="99"/>
      <c r="C4372" s="4"/>
      <c r="D4372" s="14"/>
      <c r="E4372" s="14"/>
      <c r="F4372" s="14"/>
      <c r="G4372" s="82"/>
      <c r="H4372" s="107" t="str">
        <f>IF(B4372&lt;&gt;"",IF(OR(O4372=0,O4372=999),"",SUMIFS($E$2:E4372,$A$2:A4372,A4372)-SUMIFS($F$2:F4372,$A$2:A4372,A4372)),"")</f>
        <v/>
      </c>
      <c r="I4372" s="109" t="str">
        <f t="shared" si="206"/>
        <v/>
      </c>
      <c r="J4372" s="113"/>
      <c r="K4372" s="90"/>
      <c r="L4372" s="73"/>
      <c r="M4372" s="69" t="str">
        <f>IF(C4372&lt;&gt;"",DailyLog!$S$3,"")</f>
        <v/>
      </c>
      <c r="N4372" s="56" t="str">
        <f t="shared" si="205"/>
        <v/>
      </c>
      <c r="O4372" s="53" t="str">
        <f>IF($B4372&lt;&gt;"",IF(ISNUMBER(_xlfn.XMATCH($B4372,Language!$A$6:$E$6)),0,IF(ISNUMBER(_xlfn.XMATCH($B4372,Language!$A$29:$E$29)),'Lista de Prestatarios'!$B$3,VLOOKUP(B4372,'Lista de Prestatarios'!$A$2:$B$500,2,FALSE))),"")</f>
        <v/>
      </c>
      <c r="P4372" s="58" t="str">
        <f>IF(B4372&lt;&gt;"",IF(OR(D4372&gt;0,G4372&gt;0),COUNTIF($B$2:B4372,B4372),COUNTIFS($B$2:B4372,B4372,$E$2:E4372,"&gt;0")),"")</f>
        <v/>
      </c>
    </row>
    <row r="4373" spans="1:16" x14ac:dyDescent="0.35">
      <c r="A4373" s="51" t="str">
        <f t="shared" si="204"/>
        <v/>
      </c>
      <c r="B4373" s="99"/>
      <c r="C4373" s="4"/>
      <c r="D4373" s="14"/>
      <c r="E4373" s="14"/>
      <c r="F4373" s="14"/>
      <c r="G4373" s="82"/>
      <c r="H4373" s="107" t="str">
        <f>IF(B4373&lt;&gt;"",IF(OR(O4373=0,O4373=999),"",SUMIFS($E$2:E4373,$A$2:A4373,A4373)-SUMIFS($F$2:F4373,$A$2:A4373,A4373)),"")</f>
        <v/>
      </c>
      <c r="I4373" s="109" t="str">
        <f t="shared" si="206"/>
        <v/>
      </c>
      <c r="J4373" s="113"/>
      <c r="K4373" s="90"/>
      <c r="L4373" s="73"/>
      <c r="M4373" s="69" t="str">
        <f>IF(C4373&lt;&gt;"",DailyLog!$S$3,"")</f>
        <v/>
      </c>
      <c r="N4373" s="56" t="str">
        <f t="shared" si="205"/>
        <v/>
      </c>
      <c r="O4373" s="53" t="str">
        <f>IF($B4373&lt;&gt;"",IF(ISNUMBER(_xlfn.XMATCH($B4373,Language!$A$6:$E$6)),0,IF(ISNUMBER(_xlfn.XMATCH($B4373,Language!$A$29:$E$29)),'Lista de Prestatarios'!$B$3,VLOOKUP(B4373,'Lista de Prestatarios'!$A$2:$B$500,2,FALSE))),"")</f>
        <v/>
      </c>
      <c r="P4373" s="58" t="str">
        <f>IF(B4373&lt;&gt;"",IF(OR(D4373&gt;0,G4373&gt;0),COUNTIF($B$2:B4373,B4373),COUNTIFS($B$2:B4373,B4373,$E$2:E4373,"&gt;0")),"")</f>
        <v/>
      </c>
    </row>
    <row r="4374" spans="1:16" x14ac:dyDescent="0.35">
      <c r="A4374" s="51" t="str">
        <f t="shared" si="204"/>
        <v/>
      </c>
      <c r="B4374" s="99"/>
      <c r="C4374" s="4"/>
      <c r="D4374" s="14"/>
      <c r="E4374" s="14"/>
      <c r="F4374" s="14"/>
      <c r="G4374" s="82"/>
      <c r="H4374" s="107" t="str">
        <f>IF(B4374&lt;&gt;"",IF(OR(O4374=0,O4374=999),"",SUMIFS($E$2:E4374,$A$2:A4374,A4374)-SUMIFS($F$2:F4374,$A$2:A4374,A4374)),"")</f>
        <v/>
      </c>
      <c r="I4374" s="109" t="str">
        <f t="shared" si="206"/>
        <v/>
      </c>
      <c r="J4374" s="113"/>
      <c r="K4374" s="90"/>
      <c r="L4374" s="73"/>
      <c r="M4374" s="69" t="str">
        <f>IF(C4374&lt;&gt;"",DailyLog!$S$3,"")</f>
        <v/>
      </c>
      <c r="N4374" s="56" t="str">
        <f t="shared" si="205"/>
        <v/>
      </c>
      <c r="O4374" s="53" t="str">
        <f>IF($B4374&lt;&gt;"",IF(ISNUMBER(_xlfn.XMATCH($B4374,Language!$A$6:$E$6)),0,IF(ISNUMBER(_xlfn.XMATCH($B4374,Language!$A$29:$E$29)),'Lista de Prestatarios'!$B$3,VLOOKUP(B4374,'Lista de Prestatarios'!$A$2:$B$500,2,FALSE))),"")</f>
        <v/>
      </c>
      <c r="P4374" s="58" t="str">
        <f>IF(B4374&lt;&gt;"",IF(OR(D4374&gt;0,G4374&gt;0),COUNTIF($B$2:B4374,B4374),COUNTIFS($B$2:B4374,B4374,$E$2:E4374,"&gt;0")),"")</f>
        <v/>
      </c>
    </row>
    <row r="4375" spans="1:16" x14ac:dyDescent="0.35">
      <c r="A4375" s="51" t="str">
        <f t="shared" si="204"/>
        <v/>
      </c>
      <c r="B4375" s="99"/>
      <c r="C4375" s="4"/>
      <c r="D4375" s="14"/>
      <c r="E4375" s="14"/>
      <c r="F4375" s="14"/>
      <c r="G4375" s="82"/>
      <c r="H4375" s="107" t="str">
        <f>IF(B4375&lt;&gt;"",IF(OR(O4375=0,O4375=999),"",SUMIFS($E$2:E4375,$A$2:A4375,A4375)-SUMIFS($F$2:F4375,$A$2:A4375,A4375)),"")</f>
        <v/>
      </c>
      <c r="I4375" s="109" t="str">
        <f t="shared" si="206"/>
        <v/>
      </c>
      <c r="J4375" s="113"/>
      <c r="K4375" s="90"/>
      <c r="L4375" s="73"/>
      <c r="M4375" s="69" t="str">
        <f>IF(C4375&lt;&gt;"",DailyLog!$S$3,"")</f>
        <v/>
      </c>
      <c r="N4375" s="56" t="str">
        <f t="shared" si="205"/>
        <v/>
      </c>
      <c r="O4375" s="53" t="str">
        <f>IF($B4375&lt;&gt;"",IF(ISNUMBER(_xlfn.XMATCH($B4375,Language!$A$6:$E$6)),0,IF(ISNUMBER(_xlfn.XMATCH($B4375,Language!$A$29:$E$29)),'Lista de Prestatarios'!$B$3,VLOOKUP(B4375,'Lista de Prestatarios'!$A$2:$B$500,2,FALSE))),"")</f>
        <v/>
      </c>
      <c r="P4375" s="58" t="str">
        <f>IF(B4375&lt;&gt;"",IF(OR(D4375&gt;0,G4375&gt;0),COUNTIF($B$2:B4375,B4375),COUNTIFS($B$2:B4375,B4375,$E$2:E4375,"&gt;0")),"")</f>
        <v/>
      </c>
    </row>
    <row r="4376" spans="1:16" x14ac:dyDescent="0.35">
      <c r="A4376" s="51" t="str">
        <f t="shared" si="204"/>
        <v/>
      </c>
      <c r="B4376" s="99"/>
      <c r="C4376" s="4"/>
      <c r="D4376" s="14"/>
      <c r="E4376" s="14"/>
      <c r="F4376" s="14"/>
      <c r="G4376" s="82"/>
      <c r="H4376" s="107" t="str">
        <f>IF(B4376&lt;&gt;"",IF(OR(O4376=0,O4376=999),"",SUMIFS($E$2:E4376,$A$2:A4376,A4376)-SUMIFS($F$2:F4376,$A$2:A4376,A4376)),"")</f>
        <v/>
      </c>
      <c r="I4376" s="109" t="str">
        <f t="shared" si="206"/>
        <v/>
      </c>
      <c r="J4376" s="113"/>
      <c r="K4376" s="90"/>
      <c r="L4376" s="73"/>
      <c r="M4376" s="69" t="str">
        <f>IF(C4376&lt;&gt;"",DailyLog!$S$3,"")</f>
        <v/>
      </c>
      <c r="N4376" s="56" t="str">
        <f t="shared" si="205"/>
        <v/>
      </c>
      <c r="O4376" s="53" t="str">
        <f>IF($B4376&lt;&gt;"",IF(ISNUMBER(_xlfn.XMATCH($B4376,Language!$A$6:$E$6)),0,IF(ISNUMBER(_xlfn.XMATCH($B4376,Language!$A$29:$E$29)),'Lista de Prestatarios'!$B$3,VLOOKUP(B4376,'Lista de Prestatarios'!$A$2:$B$500,2,FALSE))),"")</f>
        <v/>
      </c>
      <c r="P4376" s="58" t="str">
        <f>IF(B4376&lt;&gt;"",IF(OR(D4376&gt;0,G4376&gt;0),COUNTIF($B$2:B4376,B4376),COUNTIFS($B$2:B4376,B4376,$E$2:E4376,"&gt;0")),"")</f>
        <v/>
      </c>
    </row>
    <row r="4377" spans="1:16" x14ac:dyDescent="0.35">
      <c r="A4377" s="51" t="str">
        <f t="shared" si="204"/>
        <v/>
      </c>
      <c r="B4377" s="99"/>
      <c r="C4377" s="4"/>
      <c r="D4377" s="14"/>
      <c r="E4377" s="14"/>
      <c r="F4377" s="14"/>
      <c r="G4377" s="82"/>
      <c r="H4377" s="107" t="str">
        <f>IF(B4377&lt;&gt;"",IF(OR(O4377=0,O4377=999),"",SUMIFS($E$2:E4377,$A$2:A4377,A4377)-SUMIFS($F$2:F4377,$A$2:A4377,A4377)),"")</f>
        <v/>
      </c>
      <c r="I4377" s="109" t="str">
        <f t="shared" si="206"/>
        <v/>
      </c>
      <c r="J4377" s="113"/>
      <c r="K4377" s="90"/>
      <c r="L4377" s="73"/>
      <c r="M4377" s="69" t="str">
        <f>IF(C4377&lt;&gt;"",DailyLog!$S$3,"")</f>
        <v/>
      </c>
      <c r="N4377" s="56" t="str">
        <f t="shared" si="205"/>
        <v/>
      </c>
      <c r="O4377" s="53" t="str">
        <f>IF($B4377&lt;&gt;"",IF(ISNUMBER(_xlfn.XMATCH($B4377,Language!$A$6:$E$6)),0,IF(ISNUMBER(_xlfn.XMATCH($B4377,Language!$A$29:$E$29)),'Lista de Prestatarios'!$B$3,VLOOKUP(B4377,'Lista de Prestatarios'!$A$2:$B$500,2,FALSE))),"")</f>
        <v/>
      </c>
      <c r="P4377" s="58" t="str">
        <f>IF(B4377&lt;&gt;"",IF(OR(D4377&gt;0,G4377&gt;0),COUNTIF($B$2:B4377,B4377),COUNTIFS($B$2:B4377,B4377,$E$2:E4377,"&gt;0")),"")</f>
        <v/>
      </c>
    </row>
    <row r="4378" spans="1:16" x14ac:dyDescent="0.35">
      <c r="A4378" s="51" t="str">
        <f t="shared" si="204"/>
        <v/>
      </c>
      <c r="B4378" s="99"/>
      <c r="C4378" s="4"/>
      <c r="D4378" s="14"/>
      <c r="E4378" s="14"/>
      <c r="F4378" s="14"/>
      <c r="G4378" s="82"/>
      <c r="H4378" s="107" t="str">
        <f>IF(B4378&lt;&gt;"",IF(OR(O4378=0,O4378=999),"",SUMIFS($E$2:E4378,$A$2:A4378,A4378)-SUMIFS($F$2:F4378,$A$2:A4378,A4378)),"")</f>
        <v/>
      </c>
      <c r="I4378" s="109" t="str">
        <f t="shared" si="206"/>
        <v/>
      </c>
      <c r="J4378" s="113"/>
      <c r="K4378" s="90"/>
      <c r="L4378" s="73"/>
      <c r="M4378" s="69" t="str">
        <f>IF(C4378&lt;&gt;"",DailyLog!$S$3,"")</f>
        <v/>
      </c>
      <c r="N4378" s="56" t="str">
        <f t="shared" si="205"/>
        <v/>
      </c>
      <c r="O4378" s="53" t="str">
        <f>IF($B4378&lt;&gt;"",IF(ISNUMBER(_xlfn.XMATCH($B4378,Language!$A$6:$E$6)),0,IF(ISNUMBER(_xlfn.XMATCH($B4378,Language!$A$29:$E$29)),'Lista de Prestatarios'!$B$3,VLOOKUP(B4378,'Lista de Prestatarios'!$A$2:$B$500,2,FALSE))),"")</f>
        <v/>
      </c>
      <c r="P4378" s="58" t="str">
        <f>IF(B4378&lt;&gt;"",IF(OR(D4378&gt;0,G4378&gt;0),COUNTIF($B$2:B4378,B4378),COUNTIFS($B$2:B4378,B4378,$E$2:E4378,"&gt;0")),"")</f>
        <v/>
      </c>
    </row>
    <row r="4379" spans="1:16" x14ac:dyDescent="0.35">
      <c r="A4379" s="51" t="str">
        <f t="shared" si="204"/>
        <v/>
      </c>
      <c r="B4379" s="99"/>
      <c r="C4379" s="4"/>
      <c r="D4379" s="14"/>
      <c r="E4379" s="14"/>
      <c r="F4379" s="14"/>
      <c r="G4379" s="82"/>
      <c r="H4379" s="107" t="str">
        <f>IF(B4379&lt;&gt;"",IF(OR(O4379=0,O4379=999),"",SUMIFS($E$2:E4379,$A$2:A4379,A4379)-SUMIFS($F$2:F4379,$A$2:A4379,A4379)),"")</f>
        <v/>
      </c>
      <c r="I4379" s="109" t="str">
        <f t="shared" si="206"/>
        <v/>
      </c>
      <c r="J4379" s="113"/>
      <c r="K4379" s="90"/>
      <c r="L4379" s="73"/>
      <c r="M4379" s="69" t="str">
        <f>IF(C4379&lt;&gt;"",DailyLog!$S$3,"")</f>
        <v/>
      </c>
      <c r="N4379" s="56" t="str">
        <f t="shared" si="205"/>
        <v/>
      </c>
      <c r="O4379" s="53" t="str">
        <f>IF($B4379&lt;&gt;"",IF(ISNUMBER(_xlfn.XMATCH($B4379,Language!$A$6:$E$6)),0,IF(ISNUMBER(_xlfn.XMATCH($B4379,Language!$A$29:$E$29)),'Lista de Prestatarios'!$B$3,VLOOKUP(B4379,'Lista de Prestatarios'!$A$2:$B$500,2,FALSE))),"")</f>
        <v/>
      </c>
      <c r="P4379" s="58" t="str">
        <f>IF(B4379&lt;&gt;"",IF(OR(D4379&gt;0,G4379&gt;0),COUNTIF($B$2:B4379,B4379),COUNTIFS($B$2:B4379,B4379,$E$2:E4379,"&gt;0")),"")</f>
        <v/>
      </c>
    </row>
    <row r="4380" spans="1:16" x14ac:dyDescent="0.35">
      <c r="A4380" s="51" t="str">
        <f t="shared" si="204"/>
        <v/>
      </c>
      <c r="B4380" s="99"/>
      <c r="C4380" s="4"/>
      <c r="D4380" s="14"/>
      <c r="E4380" s="14"/>
      <c r="F4380" s="14"/>
      <c r="G4380" s="82"/>
      <c r="H4380" s="107" t="str">
        <f>IF(B4380&lt;&gt;"",IF(OR(O4380=0,O4380=999),"",SUMIFS($E$2:E4380,$A$2:A4380,A4380)-SUMIFS($F$2:F4380,$A$2:A4380,A4380)),"")</f>
        <v/>
      </c>
      <c r="I4380" s="109" t="str">
        <f t="shared" si="206"/>
        <v/>
      </c>
      <c r="J4380" s="113"/>
      <c r="K4380" s="90"/>
      <c r="L4380" s="73"/>
      <c r="M4380" s="69" t="str">
        <f>IF(C4380&lt;&gt;"",DailyLog!$S$3,"")</f>
        <v/>
      </c>
      <c r="N4380" s="56" t="str">
        <f t="shared" si="205"/>
        <v/>
      </c>
      <c r="O4380" s="53" t="str">
        <f>IF($B4380&lt;&gt;"",IF(ISNUMBER(_xlfn.XMATCH($B4380,Language!$A$6:$E$6)),0,IF(ISNUMBER(_xlfn.XMATCH($B4380,Language!$A$29:$E$29)),'Lista de Prestatarios'!$B$3,VLOOKUP(B4380,'Lista de Prestatarios'!$A$2:$B$500,2,FALSE))),"")</f>
        <v/>
      </c>
      <c r="P4380" s="58" t="str">
        <f>IF(B4380&lt;&gt;"",IF(OR(D4380&gt;0,G4380&gt;0),COUNTIF($B$2:B4380,B4380),COUNTIFS($B$2:B4380,B4380,$E$2:E4380,"&gt;0")),"")</f>
        <v/>
      </c>
    </row>
    <row r="4381" spans="1:16" x14ac:dyDescent="0.35">
      <c r="A4381" s="51" t="str">
        <f t="shared" si="204"/>
        <v/>
      </c>
      <c r="B4381" s="99"/>
      <c r="C4381" s="4"/>
      <c r="D4381" s="14"/>
      <c r="E4381" s="14"/>
      <c r="F4381" s="14"/>
      <c r="G4381" s="82"/>
      <c r="H4381" s="107" t="str">
        <f>IF(B4381&lt;&gt;"",IF(OR(O4381=0,O4381=999),"",SUMIFS($E$2:E4381,$A$2:A4381,A4381)-SUMIFS($F$2:F4381,$A$2:A4381,A4381)),"")</f>
        <v/>
      </c>
      <c r="I4381" s="109" t="str">
        <f t="shared" si="206"/>
        <v/>
      </c>
      <c r="J4381" s="113"/>
      <c r="K4381" s="90"/>
      <c r="L4381" s="73"/>
      <c r="M4381" s="69" t="str">
        <f>IF(C4381&lt;&gt;"",DailyLog!$S$3,"")</f>
        <v/>
      </c>
      <c r="N4381" s="56" t="str">
        <f t="shared" si="205"/>
        <v/>
      </c>
      <c r="O4381" s="53" t="str">
        <f>IF($B4381&lt;&gt;"",IF(ISNUMBER(_xlfn.XMATCH($B4381,Language!$A$6:$E$6)),0,IF(ISNUMBER(_xlfn.XMATCH($B4381,Language!$A$29:$E$29)),'Lista de Prestatarios'!$B$3,VLOOKUP(B4381,'Lista de Prestatarios'!$A$2:$B$500,2,FALSE))),"")</f>
        <v/>
      </c>
      <c r="P4381" s="58" t="str">
        <f>IF(B4381&lt;&gt;"",IF(OR(D4381&gt;0,G4381&gt;0),COUNTIF($B$2:B4381,B4381),COUNTIFS($B$2:B4381,B4381,$E$2:E4381,"&gt;0")),"")</f>
        <v/>
      </c>
    </row>
    <row r="4382" spans="1:16" x14ac:dyDescent="0.35">
      <c r="A4382" s="51" t="str">
        <f t="shared" si="204"/>
        <v/>
      </c>
      <c r="B4382" s="99"/>
      <c r="C4382" s="4"/>
      <c r="D4382" s="14"/>
      <c r="E4382" s="14"/>
      <c r="F4382" s="14"/>
      <c r="G4382" s="82"/>
      <c r="H4382" s="107" t="str">
        <f>IF(B4382&lt;&gt;"",IF(OR(O4382=0,O4382=999),"",SUMIFS($E$2:E4382,$A$2:A4382,A4382)-SUMIFS($F$2:F4382,$A$2:A4382,A4382)),"")</f>
        <v/>
      </c>
      <c r="I4382" s="109" t="str">
        <f t="shared" si="206"/>
        <v/>
      </c>
      <c r="J4382" s="113"/>
      <c r="K4382" s="90"/>
      <c r="L4382" s="73"/>
      <c r="M4382" s="69" t="str">
        <f>IF(C4382&lt;&gt;"",DailyLog!$S$3,"")</f>
        <v/>
      </c>
      <c r="N4382" s="56" t="str">
        <f t="shared" si="205"/>
        <v/>
      </c>
      <c r="O4382" s="53" t="str">
        <f>IF($B4382&lt;&gt;"",IF(ISNUMBER(_xlfn.XMATCH($B4382,Language!$A$6:$E$6)),0,IF(ISNUMBER(_xlfn.XMATCH($B4382,Language!$A$29:$E$29)),'Lista de Prestatarios'!$B$3,VLOOKUP(B4382,'Lista de Prestatarios'!$A$2:$B$500,2,FALSE))),"")</f>
        <v/>
      </c>
      <c r="P4382" s="58" t="str">
        <f>IF(B4382&lt;&gt;"",IF(OR(D4382&gt;0,G4382&gt;0),COUNTIF($B$2:B4382,B4382),COUNTIFS($B$2:B4382,B4382,$E$2:E4382,"&gt;0")),"")</f>
        <v/>
      </c>
    </row>
    <row r="4383" spans="1:16" x14ac:dyDescent="0.35">
      <c r="A4383" s="51" t="str">
        <f t="shared" si="204"/>
        <v/>
      </c>
      <c r="B4383" s="99"/>
      <c r="C4383" s="4"/>
      <c r="D4383" s="14"/>
      <c r="E4383" s="14"/>
      <c r="F4383" s="14"/>
      <c r="G4383" s="82"/>
      <c r="H4383" s="107" t="str">
        <f>IF(B4383&lt;&gt;"",IF(OR(O4383=0,O4383=999),"",SUMIFS($E$2:E4383,$A$2:A4383,A4383)-SUMIFS($F$2:F4383,$A$2:A4383,A4383)),"")</f>
        <v/>
      </c>
      <c r="I4383" s="109" t="str">
        <f t="shared" si="206"/>
        <v/>
      </c>
      <c r="J4383" s="113"/>
      <c r="K4383" s="90"/>
      <c r="L4383" s="73"/>
      <c r="M4383" s="69" t="str">
        <f>IF(C4383&lt;&gt;"",DailyLog!$S$3,"")</f>
        <v/>
      </c>
      <c r="N4383" s="56" t="str">
        <f t="shared" si="205"/>
        <v/>
      </c>
      <c r="O4383" s="53" t="str">
        <f>IF($B4383&lt;&gt;"",IF(ISNUMBER(_xlfn.XMATCH($B4383,Language!$A$6:$E$6)),0,IF(ISNUMBER(_xlfn.XMATCH($B4383,Language!$A$29:$E$29)),'Lista de Prestatarios'!$B$3,VLOOKUP(B4383,'Lista de Prestatarios'!$A$2:$B$500,2,FALSE))),"")</f>
        <v/>
      </c>
      <c r="P4383" s="58" t="str">
        <f>IF(B4383&lt;&gt;"",IF(OR(D4383&gt;0,G4383&gt;0),COUNTIF($B$2:B4383,B4383),COUNTIFS($B$2:B4383,B4383,$E$2:E4383,"&gt;0")),"")</f>
        <v/>
      </c>
    </row>
    <row r="4384" spans="1:16" x14ac:dyDescent="0.35">
      <c r="A4384" s="51" t="str">
        <f t="shared" si="204"/>
        <v/>
      </c>
      <c r="B4384" s="99"/>
      <c r="C4384" s="4"/>
      <c r="D4384" s="14"/>
      <c r="E4384" s="14"/>
      <c r="F4384" s="14"/>
      <c r="G4384" s="82"/>
      <c r="H4384" s="107" t="str">
        <f>IF(B4384&lt;&gt;"",IF(OR(O4384=0,O4384=999),"",SUMIFS($E$2:E4384,$A$2:A4384,A4384)-SUMIFS($F$2:F4384,$A$2:A4384,A4384)),"")</f>
        <v/>
      </c>
      <c r="I4384" s="109" t="str">
        <f t="shared" si="206"/>
        <v/>
      </c>
      <c r="J4384" s="113"/>
      <c r="K4384" s="90"/>
      <c r="L4384" s="73"/>
      <c r="M4384" s="69" t="str">
        <f>IF(C4384&lt;&gt;"",DailyLog!$S$3,"")</f>
        <v/>
      </c>
      <c r="N4384" s="56" t="str">
        <f t="shared" si="205"/>
        <v/>
      </c>
      <c r="O4384" s="53" t="str">
        <f>IF($B4384&lt;&gt;"",IF(ISNUMBER(_xlfn.XMATCH($B4384,Language!$A$6:$E$6)),0,IF(ISNUMBER(_xlfn.XMATCH($B4384,Language!$A$29:$E$29)),'Lista de Prestatarios'!$B$3,VLOOKUP(B4384,'Lista de Prestatarios'!$A$2:$B$500,2,FALSE))),"")</f>
        <v/>
      </c>
      <c r="P4384" s="58" t="str">
        <f>IF(B4384&lt;&gt;"",IF(OR(D4384&gt;0,G4384&gt;0),COUNTIF($B$2:B4384,B4384),COUNTIFS($B$2:B4384,B4384,$E$2:E4384,"&gt;0")),"")</f>
        <v/>
      </c>
    </row>
    <row r="4385" spans="1:16" x14ac:dyDescent="0.35">
      <c r="A4385" s="51" t="str">
        <f t="shared" si="204"/>
        <v/>
      </c>
      <c r="B4385" s="99"/>
      <c r="C4385" s="4"/>
      <c r="D4385" s="14"/>
      <c r="E4385" s="14"/>
      <c r="F4385" s="14"/>
      <c r="G4385" s="82"/>
      <c r="H4385" s="107" t="str">
        <f>IF(B4385&lt;&gt;"",IF(OR(O4385=0,O4385=999),"",SUMIFS($E$2:E4385,$A$2:A4385,A4385)-SUMIFS($F$2:F4385,$A$2:A4385,A4385)),"")</f>
        <v/>
      </c>
      <c r="I4385" s="109" t="str">
        <f t="shared" si="206"/>
        <v/>
      </c>
      <c r="J4385" s="113"/>
      <c r="K4385" s="90"/>
      <c r="L4385" s="73"/>
      <c r="M4385" s="69" t="str">
        <f>IF(C4385&lt;&gt;"",DailyLog!$S$3,"")</f>
        <v/>
      </c>
      <c r="N4385" s="56" t="str">
        <f t="shared" si="205"/>
        <v/>
      </c>
      <c r="O4385" s="53" t="str">
        <f>IF($B4385&lt;&gt;"",IF(ISNUMBER(_xlfn.XMATCH($B4385,Language!$A$6:$E$6)),0,IF(ISNUMBER(_xlfn.XMATCH($B4385,Language!$A$29:$E$29)),'Lista de Prestatarios'!$B$3,VLOOKUP(B4385,'Lista de Prestatarios'!$A$2:$B$500,2,FALSE))),"")</f>
        <v/>
      </c>
      <c r="P4385" s="58" t="str">
        <f>IF(B4385&lt;&gt;"",IF(OR(D4385&gt;0,G4385&gt;0),COUNTIF($B$2:B4385,B4385),COUNTIFS($B$2:B4385,B4385,$E$2:E4385,"&gt;0")),"")</f>
        <v/>
      </c>
    </row>
    <row r="4386" spans="1:16" x14ac:dyDescent="0.35">
      <c r="A4386" s="51" t="str">
        <f t="shared" si="204"/>
        <v/>
      </c>
      <c r="B4386" s="99"/>
      <c r="C4386" s="4"/>
      <c r="D4386" s="14"/>
      <c r="E4386" s="14"/>
      <c r="F4386" s="14"/>
      <c r="G4386" s="82"/>
      <c r="H4386" s="107" t="str">
        <f>IF(B4386&lt;&gt;"",IF(OR(O4386=0,O4386=999),"",SUMIFS($E$2:E4386,$A$2:A4386,A4386)-SUMIFS($F$2:F4386,$A$2:A4386,A4386)),"")</f>
        <v/>
      </c>
      <c r="I4386" s="109" t="str">
        <f t="shared" si="206"/>
        <v/>
      </c>
      <c r="J4386" s="113"/>
      <c r="K4386" s="90"/>
      <c r="L4386" s="73"/>
      <c r="M4386" s="69" t="str">
        <f>IF(C4386&lt;&gt;"",DailyLog!$S$3,"")</f>
        <v/>
      </c>
      <c r="N4386" s="56" t="str">
        <f t="shared" si="205"/>
        <v/>
      </c>
      <c r="O4386" s="53" t="str">
        <f>IF($B4386&lt;&gt;"",IF(ISNUMBER(_xlfn.XMATCH($B4386,Language!$A$6:$E$6)),0,IF(ISNUMBER(_xlfn.XMATCH($B4386,Language!$A$29:$E$29)),'Lista de Prestatarios'!$B$3,VLOOKUP(B4386,'Lista de Prestatarios'!$A$2:$B$500,2,FALSE))),"")</f>
        <v/>
      </c>
      <c r="P4386" s="58" t="str">
        <f>IF(B4386&lt;&gt;"",IF(OR(D4386&gt;0,G4386&gt;0),COUNTIF($B$2:B4386,B4386),COUNTIFS($B$2:B4386,B4386,$E$2:E4386,"&gt;0")),"")</f>
        <v/>
      </c>
    </row>
    <row r="4387" spans="1:16" x14ac:dyDescent="0.35">
      <c r="A4387" s="51" t="str">
        <f t="shared" si="204"/>
        <v/>
      </c>
      <c r="B4387" s="99"/>
      <c r="C4387" s="4"/>
      <c r="D4387" s="14"/>
      <c r="E4387" s="14"/>
      <c r="F4387" s="14"/>
      <c r="G4387" s="82"/>
      <c r="H4387" s="107" t="str">
        <f>IF(B4387&lt;&gt;"",IF(OR(O4387=0,O4387=999),"",SUMIFS($E$2:E4387,$A$2:A4387,A4387)-SUMIFS($F$2:F4387,$A$2:A4387,A4387)),"")</f>
        <v/>
      </c>
      <c r="I4387" s="109" t="str">
        <f t="shared" si="206"/>
        <v/>
      </c>
      <c r="J4387" s="113"/>
      <c r="K4387" s="90"/>
      <c r="L4387" s="73"/>
      <c r="M4387" s="69" t="str">
        <f>IF(C4387&lt;&gt;"",DailyLog!$S$3,"")</f>
        <v/>
      </c>
      <c r="N4387" s="56" t="str">
        <f t="shared" si="205"/>
        <v/>
      </c>
      <c r="O4387" s="53" t="str">
        <f>IF($B4387&lt;&gt;"",IF(ISNUMBER(_xlfn.XMATCH($B4387,Language!$A$6:$E$6)),0,IF(ISNUMBER(_xlfn.XMATCH($B4387,Language!$A$29:$E$29)),'Lista de Prestatarios'!$B$3,VLOOKUP(B4387,'Lista de Prestatarios'!$A$2:$B$500,2,FALSE))),"")</f>
        <v/>
      </c>
      <c r="P4387" s="58" t="str">
        <f>IF(B4387&lt;&gt;"",IF(OR(D4387&gt;0,G4387&gt;0),COUNTIF($B$2:B4387,B4387),COUNTIFS($B$2:B4387,B4387,$E$2:E4387,"&gt;0")),"")</f>
        <v/>
      </c>
    </row>
    <row r="4388" spans="1:16" x14ac:dyDescent="0.35">
      <c r="A4388" s="51" t="str">
        <f t="shared" si="204"/>
        <v/>
      </c>
      <c r="B4388" s="99"/>
      <c r="C4388" s="4"/>
      <c r="D4388" s="14"/>
      <c r="E4388" s="14"/>
      <c r="F4388" s="14"/>
      <c r="G4388" s="82"/>
      <c r="H4388" s="107" t="str">
        <f>IF(B4388&lt;&gt;"",IF(OR(O4388=0,O4388=999),"",SUMIFS($E$2:E4388,$A$2:A4388,A4388)-SUMIFS($F$2:F4388,$A$2:A4388,A4388)),"")</f>
        <v/>
      </c>
      <c r="I4388" s="109" t="str">
        <f t="shared" si="206"/>
        <v/>
      </c>
      <c r="J4388" s="113"/>
      <c r="K4388" s="90"/>
      <c r="L4388" s="73"/>
      <c r="M4388" s="69" t="str">
        <f>IF(C4388&lt;&gt;"",DailyLog!$S$3,"")</f>
        <v/>
      </c>
      <c r="N4388" s="56" t="str">
        <f t="shared" si="205"/>
        <v/>
      </c>
      <c r="O4388" s="53" t="str">
        <f>IF($B4388&lt;&gt;"",IF(ISNUMBER(_xlfn.XMATCH($B4388,Language!$A$6:$E$6)),0,IF(ISNUMBER(_xlfn.XMATCH($B4388,Language!$A$29:$E$29)),'Lista de Prestatarios'!$B$3,VLOOKUP(B4388,'Lista de Prestatarios'!$A$2:$B$500,2,FALSE))),"")</f>
        <v/>
      </c>
      <c r="P4388" s="58" t="str">
        <f>IF(B4388&lt;&gt;"",IF(OR(D4388&gt;0,G4388&gt;0),COUNTIF($B$2:B4388,B4388),COUNTIFS($B$2:B4388,B4388,$E$2:E4388,"&gt;0")),"")</f>
        <v/>
      </c>
    </row>
    <row r="4389" spans="1:16" x14ac:dyDescent="0.35">
      <c r="A4389" s="51" t="str">
        <f t="shared" si="204"/>
        <v/>
      </c>
      <c r="B4389" s="99"/>
      <c r="C4389" s="4"/>
      <c r="D4389" s="14"/>
      <c r="E4389" s="14"/>
      <c r="F4389" s="14"/>
      <c r="G4389" s="82"/>
      <c r="H4389" s="107" t="str">
        <f>IF(B4389&lt;&gt;"",IF(OR(O4389=0,O4389=999),"",SUMIFS($E$2:E4389,$A$2:A4389,A4389)-SUMIFS($F$2:F4389,$A$2:A4389,A4389)),"")</f>
        <v/>
      </c>
      <c r="I4389" s="109" t="str">
        <f t="shared" si="206"/>
        <v/>
      </c>
      <c r="J4389" s="113"/>
      <c r="K4389" s="90"/>
      <c r="L4389" s="73"/>
      <c r="M4389" s="69" t="str">
        <f>IF(C4389&lt;&gt;"",DailyLog!$S$3,"")</f>
        <v/>
      </c>
      <c r="N4389" s="56" t="str">
        <f t="shared" si="205"/>
        <v/>
      </c>
      <c r="O4389" s="53" t="str">
        <f>IF($B4389&lt;&gt;"",IF(ISNUMBER(_xlfn.XMATCH($B4389,Language!$A$6:$E$6)),0,IF(ISNUMBER(_xlfn.XMATCH($B4389,Language!$A$29:$E$29)),'Lista de Prestatarios'!$B$3,VLOOKUP(B4389,'Lista de Prestatarios'!$A$2:$B$500,2,FALSE))),"")</f>
        <v/>
      </c>
      <c r="P4389" s="58" t="str">
        <f>IF(B4389&lt;&gt;"",IF(OR(D4389&gt;0,G4389&gt;0),COUNTIF($B$2:B4389,B4389),COUNTIFS($B$2:B4389,B4389,$E$2:E4389,"&gt;0")),"")</f>
        <v/>
      </c>
    </row>
    <row r="4390" spans="1:16" x14ac:dyDescent="0.35">
      <c r="A4390" s="51" t="str">
        <f t="shared" si="204"/>
        <v/>
      </c>
      <c r="B4390" s="99"/>
      <c r="C4390" s="4"/>
      <c r="D4390" s="14"/>
      <c r="E4390" s="14"/>
      <c r="F4390" s="14"/>
      <c r="G4390" s="82"/>
      <c r="H4390" s="107" t="str">
        <f>IF(B4390&lt;&gt;"",IF(OR(O4390=0,O4390=999),"",SUMIFS($E$2:E4390,$A$2:A4390,A4390)-SUMIFS($F$2:F4390,$A$2:A4390,A4390)),"")</f>
        <v/>
      </c>
      <c r="I4390" s="109" t="str">
        <f t="shared" si="206"/>
        <v/>
      </c>
      <c r="J4390" s="113"/>
      <c r="K4390" s="90"/>
      <c r="L4390" s="73"/>
      <c r="M4390" s="69" t="str">
        <f>IF(C4390&lt;&gt;"",DailyLog!$S$3,"")</f>
        <v/>
      </c>
      <c r="N4390" s="56" t="str">
        <f t="shared" si="205"/>
        <v/>
      </c>
      <c r="O4390" s="53" t="str">
        <f>IF($B4390&lt;&gt;"",IF(ISNUMBER(_xlfn.XMATCH($B4390,Language!$A$6:$E$6)),0,IF(ISNUMBER(_xlfn.XMATCH($B4390,Language!$A$29:$E$29)),'Lista de Prestatarios'!$B$3,VLOOKUP(B4390,'Lista de Prestatarios'!$A$2:$B$500,2,FALSE))),"")</f>
        <v/>
      </c>
      <c r="P4390" s="58" t="str">
        <f>IF(B4390&lt;&gt;"",IF(OR(D4390&gt;0,G4390&gt;0),COUNTIF($B$2:B4390,B4390),COUNTIFS($B$2:B4390,B4390,$E$2:E4390,"&gt;0")),"")</f>
        <v/>
      </c>
    </row>
    <row r="4391" spans="1:16" x14ac:dyDescent="0.35">
      <c r="A4391" s="51" t="str">
        <f t="shared" si="204"/>
        <v/>
      </c>
      <c r="B4391" s="99"/>
      <c r="C4391" s="4"/>
      <c r="D4391" s="14"/>
      <c r="E4391" s="14"/>
      <c r="F4391" s="14"/>
      <c r="G4391" s="82"/>
      <c r="H4391" s="107" t="str">
        <f>IF(B4391&lt;&gt;"",IF(OR(O4391=0,O4391=999),"",SUMIFS($E$2:E4391,$A$2:A4391,A4391)-SUMIFS($F$2:F4391,$A$2:A4391,A4391)),"")</f>
        <v/>
      </c>
      <c r="I4391" s="109" t="str">
        <f t="shared" si="206"/>
        <v/>
      </c>
      <c r="J4391" s="113"/>
      <c r="K4391" s="90"/>
      <c r="L4391" s="73"/>
      <c r="M4391" s="69" t="str">
        <f>IF(C4391&lt;&gt;"",DailyLog!$S$3,"")</f>
        <v/>
      </c>
      <c r="N4391" s="56" t="str">
        <f t="shared" si="205"/>
        <v/>
      </c>
      <c r="O4391" s="53" t="str">
        <f>IF($B4391&lt;&gt;"",IF(ISNUMBER(_xlfn.XMATCH($B4391,Language!$A$6:$E$6)),0,IF(ISNUMBER(_xlfn.XMATCH($B4391,Language!$A$29:$E$29)),'Lista de Prestatarios'!$B$3,VLOOKUP(B4391,'Lista de Prestatarios'!$A$2:$B$500,2,FALSE))),"")</f>
        <v/>
      </c>
      <c r="P4391" s="58" t="str">
        <f>IF(B4391&lt;&gt;"",IF(OR(D4391&gt;0,G4391&gt;0),COUNTIF($B$2:B4391,B4391),COUNTIFS($B$2:B4391,B4391,$E$2:E4391,"&gt;0")),"")</f>
        <v/>
      </c>
    </row>
    <row r="4392" spans="1:16" x14ac:dyDescent="0.35">
      <c r="A4392" s="51" t="str">
        <f t="shared" si="204"/>
        <v/>
      </c>
      <c r="B4392" s="99"/>
      <c r="C4392" s="4"/>
      <c r="D4392" s="14"/>
      <c r="E4392" s="14"/>
      <c r="F4392" s="14"/>
      <c r="G4392" s="82"/>
      <c r="H4392" s="107" t="str">
        <f>IF(B4392&lt;&gt;"",IF(OR(O4392=0,O4392=999),"",SUMIFS($E$2:E4392,$A$2:A4392,A4392)-SUMIFS($F$2:F4392,$A$2:A4392,A4392)),"")</f>
        <v/>
      </c>
      <c r="I4392" s="109" t="str">
        <f t="shared" si="206"/>
        <v/>
      </c>
      <c r="J4392" s="113"/>
      <c r="K4392" s="90"/>
      <c r="L4392" s="73"/>
      <c r="M4392" s="69" t="str">
        <f>IF(C4392&lt;&gt;"",DailyLog!$S$3,"")</f>
        <v/>
      </c>
      <c r="N4392" s="56" t="str">
        <f t="shared" si="205"/>
        <v/>
      </c>
      <c r="O4392" s="53" t="str">
        <f>IF($B4392&lt;&gt;"",IF(ISNUMBER(_xlfn.XMATCH($B4392,Language!$A$6:$E$6)),0,IF(ISNUMBER(_xlfn.XMATCH($B4392,Language!$A$29:$E$29)),'Lista de Prestatarios'!$B$3,VLOOKUP(B4392,'Lista de Prestatarios'!$A$2:$B$500,2,FALSE))),"")</f>
        <v/>
      </c>
      <c r="P4392" s="58" t="str">
        <f>IF(B4392&lt;&gt;"",IF(OR(D4392&gt;0,G4392&gt;0),COUNTIF($B$2:B4392,B4392),COUNTIFS($B$2:B4392,B4392,$E$2:E4392,"&gt;0")),"")</f>
        <v/>
      </c>
    </row>
    <row r="4393" spans="1:16" x14ac:dyDescent="0.35">
      <c r="A4393" s="51" t="str">
        <f t="shared" si="204"/>
        <v/>
      </c>
      <c r="B4393" s="99"/>
      <c r="C4393" s="4"/>
      <c r="D4393" s="14"/>
      <c r="E4393" s="14"/>
      <c r="F4393" s="14"/>
      <c r="G4393" s="82"/>
      <c r="H4393" s="107" t="str">
        <f>IF(B4393&lt;&gt;"",IF(OR(O4393=0,O4393=999),"",SUMIFS($E$2:E4393,$A$2:A4393,A4393)-SUMIFS($F$2:F4393,$A$2:A4393,A4393)),"")</f>
        <v/>
      </c>
      <c r="I4393" s="109" t="str">
        <f t="shared" si="206"/>
        <v/>
      </c>
      <c r="J4393" s="113"/>
      <c r="K4393" s="90"/>
      <c r="L4393" s="73"/>
      <c r="M4393" s="69" t="str">
        <f>IF(C4393&lt;&gt;"",DailyLog!$S$3,"")</f>
        <v/>
      </c>
      <c r="N4393" s="56" t="str">
        <f t="shared" si="205"/>
        <v/>
      </c>
      <c r="O4393" s="53" t="str">
        <f>IF($B4393&lt;&gt;"",IF(ISNUMBER(_xlfn.XMATCH($B4393,Language!$A$6:$E$6)),0,IF(ISNUMBER(_xlfn.XMATCH($B4393,Language!$A$29:$E$29)),'Lista de Prestatarios'!$B$3,VLOOKUP(B4393,'Lista de Prestatarios'!$A$2:$B$500,2,FALSE))),"")</f>
        <v/>
      </c>
      <c r="P4393" s="58" t="str">
        <f>IF(B4393&lt;&gt;"",IF(OR(D4393&gt;0,G4393&gt;0),COUNTIF($B$2:B4393,B4393),COUNTIFS($B$2:B4393,B4393,$E$2:E4393,"&gt;0")),"")</f>
        <v/>
      </c>
    </row>
    <row r="4394" spans="1:16" x14ac:dyDescent="0.35">
      <c r="A4394" s="51" t="str">
        <f t="shared" si="204"/>
        <v/>
      </c>
      <c r="B4394" s="99"/>
      <c r="C4394" s="4"/>
      <c r="D4394" s="14"/>
      <c r="E4394" s="14"/>
      <c r="F4394" s="14"/>
      <c r="G4394" s="82"/>
      <c r="H4394" s="107" t="str">
        <f>IF(B4394&lt;&gt;"",IF(OR(O4394=0,O4394=999),"",SUMIFS($E$2:E4394,$A$2:A4394,A4394)-SUMIFS($F$2:F4394,$A$2:A4394,A4394)),"")</f>
        <v/>
      </c>
      <c r="I4394" s="109" t="str">
        <f t="shared" si="206"/>
        <v/>
      </c>
      <c r="J4394" s="113"/>
      <c r="K4394" s="90"/>
      <c r="L4394" s="73"/>
      <c r="M4394" s="69" t="str">
        <f>IF(C4394&lt;&gt;"",DailyLog!$S$3,"")</f>
        <v/>
      </c>
      <c r="N4394" s="56" t="str">
        <f t="shared" si="205"/>
        <v/>
      </c>
      <c r="O4394" s="53" t="str">
        <f>IF($B4394&lt;&gt;"",IF(ISNUMBER(_xlfn.XMATCH($B4394,Language!$A$6:$E$6)),0,IF(ISNUMBER(_xlfn.XMATCH($B4394,Language!$A$29:$E$29)),'Lista de Prestatarios'!$B$3,VLOOKUP(B4394,'Lista de Prestatarios'!$A$2:$B$500,2,FALSE))),"")</f>
        <v/>
      </c>
      <c r="P4394" s="58" t="str">
        <f>IF(B4394&lt;&gt;"",IF(OR(D4394&gt;0,G4394&gt;0),COUNTIF($B$2:B4394,B4394),COUNTIFS($B$2:B4394,B4394,$E$2:E4394,"&gt;0")),"")</f>
        <v/>
      </c>
    </row>
    <row r="4395" spans="1:16" x14ac:dyDescent="0.35">
      <c r="A4395" s="51" t="str">
        <f t="shared" si="204"/>
        <v/>
      </c>
      <c r="B4395" s="99"/>
      <c r="C4395" s="4"/>
      <c r="D4395" s="14"/>
      <c r="E4395" s="14"/>
      <c r="F4395" s="14"/>
      <c r="G4395" s="82"/>
      <c r="H4395" s="107" t="str">
        <f>IF(B4395&lt;&gt;"",IF(OR(O4395=0,O4395=999),"",SUMIFS($E$2:E4395,$A$2:A4395,A4395)-SUMIFS($F$2:F4395,$A$2:A4395,A4395)),"")</f>
        <v/>
      </c>
      <c r="I4395" s="109" t="str">
        <f t="shared" si="206"/>
        <v/>
      </c>
      <c r="J4395" s="113"/>
      <c r="K4395" s="90"/>
      <c r="L4395" s="73"/>
      <c r="M4395" s="69" t="str">
        <f>IF(C4395&lt;&gt;"",DailyLog!$S$3,"")</f>
        <v/>
      </c>
      <c r="N4395" s="56" t="str">
        <f t="shared" si="205"/>
        <v/>
      </c>
      <c r="O4395" s="53" t="str">
        <f>IF($B4395&lt;&gt;"",IF(ISNUMBER(_xlfn.XMATCH($B4395,Language!$A$6:$E$6)),0,IF(ISNUMBER(_xlfn.XMATCH($B4395,Language!$A$29:$E$29)),'Lista de Prestatarios'!$B$3,VLOOKUP(B4395,'Lista de Prestatarios'!$A$2:$B$500,2,FALSE))),"")</f>
        <v/>
      </c>
      <c r="P4395" s="58" t="str">
        <f>IF(B4395&lt;&gt;"",IF(OR(D4395&gt;0,G4395&gt;0),COUNTIF($B$2:B4395,B4395),COUNTIFS($B$2:B4395,B4395,$E$2:E4395,"&gt;0")),"")</f>
        <v/>
      </c>
    </row>
    <row r="4396" spans="1:16" x14ac:dyDescent="0.35">
      <c r="A4396" s="51" t="str">
        <f t="shared" si="204"/>
        <v/>
      </c>
      <c r="B4396" s="99"/>
      <c r="C4396" s="4"/>
      <c r="D4396" s="14"/>
      <c r="E4396" s="14"/>
      <c r="F4396" s="14"/>
      <c r="G4396" s="82"/>
      <c r="H4396" s="107" t="str">
        <f>IF(B4396&lt;&gt;"",IF(OR(O4396=0,O4396=999),"",SUMIFS($E$2:E4396,$A$2:A4396,A4396)-SUMIFS($F$2:F4396,$A$2:A4396,A4396)),"")</f>
        <v/>
      </c>
      <c r="I4396" s="109" t="str">
        <f t="shared" si="206"/>
        <v/>
      </c>
      <c r="J4396" s="113"/>
      <c r="K4396" s="90"/>
      <c r="L4396" s="73"/>
      <c r="M4396" s="69" t="str">
        <f>IF(C4396&lt;&gt;"",DailyLog!$S$3,"")</f>
        <v/>
      </c>
      <c r="N4396" s="56" t="str">
        <f t="shared" si="205"/>
        <v/>
      </c>
      <c r="O4396" s="53" t="str">
        <f>IF($B4396&lt;&gt;"",IF(ISNUMBER(_xlfn.XMATCH($B4396,Language!$A$6:$E$6)),0,IF(ISNUMBER(_xlfn.XMATCH($B4396,Language!$A$29:$E$29)),'Lista de Prestatarios'!$B$3,VLOOKUP(B4396,'Lista de Prestatarios'!$A$2:$B$500,2,FALSE))),"")</f>
        <v/>
      </c>
      <c r="P4396" s="58" t="str">
        <f>IF(B4396&lt;&gt;"",IF(OR(D4396&gt;0,G4396&gt;0),COUNTIF($B$2:B4396,B4396),COUNTIFS($B$2:B4396,B4396,$E$2:E4396,"&gt;0")),"")</f>
        <v/>
      </c>
    </row>
    <row r="4397" spans="1:16" x14ac:dyDescent="0.35">
      <c r="A4397" s="51" t="str">
        <f t="shared" si="204"/>
        <v/>
      </c>
      <c r="B4397" s="99"/>
      <c r="C4397" s="4"/>
      <c r="D4397" s="14"/>
      <c r="E4397" s="14"/>
      <c r="F4397" s="14"/>
      <c r="G4397" s="82"/>
      <c r="H4397" s="107" t="str">
        <f>IF(B4397&lt;&gt;"",IF(OR(O4397=0,O4397=999),"",SUMIFS($E$2:E4397,$A$2:A4397,A4397)-SUMIFS($F$2:F4397,$A$2:A4397,A4397)),"")</f>
        <v/>
      </c>
      <c r="I4397" s="109" t="str">
        <f t="shared" si="206"/>
        <v/>
      </c>
      <c r="J4397" s="113"/>
      <c r="K4397" s="90"/>
      <c r="L4397" s="73"/>
      <c r="M4397" s="69" t="str">
        <f>IF(C4397&lt;&gt;"",DailyLog!$S$3,"")</f>
        <v/>
      </c>
      <c r="N4397" s="56" t="str">
        <f t="shared" si="205"/>
        <v/>
      </c>
      <c r="O4397" s="53" t="str">
        <f>IF($B4397&lt;&gt;"",IF(ISNUMBER(_xlfn.XMATCH($B4397,Language!$A$6:$E$6)),0,IF(ISNUMBER(_xlfn.XMATCH($B4397,Language!$A$29:$E$29)),'Lista de Prestatarios'!$B$3,VLOOKUP(B4397,'Lista de Prestatarios'!$A$2:$B$500,2,FALSE))),"")</f>
        <v/>
      </c>
      <c r="P4397" s="58" t="str">
        <f>IF(B4397&lt;&gt;"",IF(OR(D4397&gt;0,G4397&gt;0),COUNTIF($B$2:B4397,B4397),COUNTIFS($B$2:B4397,B4397,$E$2:E4397,"&gt;0")),"")</f>
        <v/>
      </c>
    </row>
    <row r="4398" spans="1:16" x14ac:dyDescent="0.35">
      <c r="A4398" s="51" t="str">
        <f t="shared" si="204"/>
        <v/>
      </c>
      <c r="B4398" s="99"/>
      <c r="C4398" s="4"/>
      <c r="D4398" s="14"/>
      <c r="E4398" s="14"/>
      <c r="F4398" s="14"/>
      <c r="G4398" s="82"/>
      <c r="H4398" s="107" t="str">
        <f>IF(B4398&lt;&gt;"",IF(OR(O4398=0,O4398=999),"",SUMIFS($E$2:E4398,$A$2:A4398,A4398)-SUMIFS($F$2:F4398,$A$2:A4398,A4398)),"")</f>
        <v/>
      </c>
      <c r="I4398" s="109" t="str">
        <f t="shared" si="206"/>
        <v/>
      </c>
      <c r="J4398" s="113"/>
      <c r="K4398" s="90"/>
      <c r="L4398" s="73"/>
      <c r="M4398" s="69" t="str">
        <f>IF(C4398&lt;&gt;"",DailyLog!$S$3,"")</f>
        <v/>
      </c>
      <c r="N4398" s="56" t="str">
        <f t="shared" si="205"/>
        <v/>
      </c>
      <c r="O4398" s="53" t="str">
        <f>IF($B4398&lt;&gt;"",IF(ISNUMBER(_xlfn.XMATCH($B4398,Language!$A$6:$E$6)),0,IF(ISNUMBER(_xlfn.XMATCH($B4398,Language!$A$29:$E$29)),'Lista de Prestatarios'!$B$3,VLOOKUP(B4398,'Lista de Prestatarios'!$A$2:$B$500,2,FALSE))),"")</f>
        <v/>
      </c>
      <c r="P4398" s="58" t="str">
        <f>IF(B4398&lt;&gt;"",IF(OR(D4398&gt;0,G4398&gt;0),COUNTIF($B$2:B4398,B4398),COUNTIFS($B$2:B4398,B4398,$E$2:E4398,"&gt;0")),"")</f>
        <v/>
      </c>
    </row>
    <row r="4399" spans="1:16" x14ac:dyDescent="0.35">
      <c r="A4399" s="51" t="str">
        <f t="shared" si="204"/>
        <v/>
      </c>
      <c r="B4399" s="99"/>
      <c r="C4399" s="4"/>
      <c r="D4399" s="14"/>
      <c r="E4399" s="14"/>
      <c r="F4399" s="14"/>
      <c r="G4399" s="82"/>
      <c r="H4399" s="107" t="str">
        <f>IF(B4399&lt;&gt;"",IF(OR(O4399=0,O4399=999),"",SUMIFS($E$2:E4399,$A$2:A4399,A4399)-SUMIFS($F$2:F4399,$A$2:A4399,A4399)),"")</f>
        <v/>
      </c>
      <c r="I4399" s="109" t="str">
        <f t="shared" si="206"/>
        <v/>
      </c>
      <c r="J4399" s="113"/>
      <c r="K4399" s="90"/>
      <c r="L4399" s="73"/>
      <c r="M4399" s="69" t="str">
        <f>IF(C4399&lt;&gt;"",DailyLog!$S$3,"")</f>
        <v/>
      </c>
      <c r="N4399" s="56" t="str">
        <f t="shared" si="205"/>
        <v/>
      </c>
      <c r="O4399" s="53" t="str">
        <f>IF($B4399&lt;&gt;"",IF(ISNUMBER(_xlfn.XMATCH($B4399,Language!$A$6:$E$6)),0,IF(ISNUMBER(_xlfn.XMATCH($B4399,Language!$A$29:$E$29)),'Lista de Prestatarios'!$B$3,VLOOKUP(B4399,'Lista de Prestatarios'!$A$2:$B$500,2,FALSE))),"")</f>
        <v/>
      </c>
      <c r="P4399" s="58" t="str">
        <f>IF(B4399&lt;&gt;"",IF(OR(D4399&gt;0,G4399&gt;0),COUNTIF($B$2:B4399,B4399),COUNTIFS($B$2:B4399,B4399,$E$2:E4399,"&gt;0")),"")</f>
        <v/>
      </c>
    </row>
    <row r="4400" spans="1:16" x14ac:dyDescent="0.35">
      <c r="A4400" s="51" t="str">
        <f t="shared" si="204"/>
        <v/>
      </c>
      <c r="B4400" s="99"/>
      <c r="C4400" s="4"/>
      <c r="D4400" s="14"/>
      <c r="E4400" s="14"/>
      <c r="F4400" s="14"/>
      <c r="G4400" s="82"/>
      <c r="H4400" s="107" t="str">
        <f>IF(B4400&lt;&gt;"",IF(OR(O4400=0,O4400=999),"",SUMIFS($E$2:E4400,$A$2:A4400,A4400)-SUMIFS($F$2:F4400,$A$2:A4400,A4400)),"")</f>
        <v/>
      </c>
      <c r="I4400" s="109" t="str">
        <f t="shared" si="206"/>
        <v/>
      </c>
      <c r="J4400" s="113"/>
      <c r="K4400" s="90"/>
      <c r="L4400" s="73"/>
      <c r="M4400" s="69" t="str">
        <f>IF(C4400&lt;&gt;"",DailyLog!$S$3,"")</f>
        <v/>
      </c>
      <c r="N4400" s="56" t="str">
        <f t="shared" si="205"/>
        <v/>
      </c>
      <c r="O4400" s="53" t="str">
        <f>IF($B4400&lt;&gt;"",IF(ISNUMBER(_xlfn.XMATCH($B4400,Language!$A$6:$E$6)),0,IF(ISNUMBER(_xlfn.XMATCH($B4400,Language!$A$29:$E$29)),'Lista de Prestatarios'!$B$3,VLOOKUP(B4400,'Lista de Prestatarios'!$A$2:$B$500,2,FALSE))),"")</f>
        <v/>
      </c>
      <c r="P4400" s="58" t="str">
        <f>IF(B4400&lt;&gt;"",IF(OR(D4400&gt;0,G4400&gt;0),COUNTIF($B$2:B4400,B4400),COUNTIFS($B$2:B4400,B4400,$E$2:E4400,"&gt;0")),"")</f>
        <v/>
      </c>
    </row>
    <row r="4401" spans="1:16" x14ac:dyDescent="0.35">
      <c r="A4401" s="51" t="str">
        <f t="shared" si="204"/>
        <v/>
      </c>
      <c r="B4401" s="99"/>
      <c r="C4401" s="4"/>
      <c r="D4401" s="14"/>
      <c r="E4401" s="14"/>
      <c r="F4401" s="14"/>
      <c r="G4401" s="82"/>
      <c r="H4401" s="107" t="str">
        <f>IF(B4401&lt;&gt;"",IF(OR(O4401=0,O4401=999),"",SUMIFS($E$2:E4401,$A$2:A4401,A4401)-SUMIFS($F$2:F4401,$A$2:A4401,A4401)),"")</f>
        <v/>
      </c>
      <c r="I4401" s="109" t="str">
        <f t="shared" si="206"/>
        <v/>
      </c>
      <c r="J4401" s="113"/>
      <c r="K4401" s="90"/>
      <c r="L4401" s="73"/>
      <c r="M4401" s="69" t="str">
        <f>IF(C4401&lt;&gt;"",DailyLog!$S$3,"")</f>
        <v/>
      </c>
      <c r="N4401" s="56" t="str">
        <f t="shared" si="205"/>
        <v/>
      </c>
      <c r="O4401" s="53" t="str">
        <f>IF($B4401&lt;&gt;"",IF(ISNUMBER(_xlfn.XMATCH($B4401,Language!$A$6:$E$6)),0,IF(ISNUMBER(_xlfn.XMATCH($B4401,Language!$A$29:$E$29)),'Lista de Prestatarios'!$B$3,VLOOKUP(B4401,'Lista de Prestatarios'!$A$2:$B$500,2,FALSE))),"")</f>
        <v/>
      </c>
      <c r="P4401" s="58" t="str">
        <f>IF(B4401&lt;&gt;"",IF(OR(D4401&gt;0,G4401&gt;0),COUNTIF($B$2:B4401,B4401),COUNTIFS($B$2:B4401,B4401,$E$2:E4401,"&gt;0")),"")</f>
        <v/>
      </c>
    </row>
    <row r="4402" spans="1:16" x14ac:dyDescent="0.35">
      <c r="A4402" s="51" t="str">
        <f t="shared" si="204"/>
        <v/>
      </c>
      <c r="B4402" s="99"/>
      <c r="C4402" s="4"/>
      <c r="D4402" s="14"/>
      <c r="E4402" s="14"/>
      <c r="F4402" s="14"/>
      <c r="G4402" s="82"/>
      <c r="H4402" s="107" t="str">
        <f>IF(B4402&lt;&gt;"",IF(OR(O4402=0,O4402=999),"",SUMIFS($E$2:E4402,$A$2:A4402,A4402)-SUMIFS($F$2:F4402,$A$2:A4402,A4402)),"")</f>
        <v/>
      </c>
      <c r="I4402" s="109" t="str">
        <f t="shared" si="206"/>
        <v/>
      </c>
      <c r="J4402" s="113"/>
      <c r="K4402" s="90"/>
      <c r="L4402" s="73"/>
      <c r="M4402" s="69" t="str">
        <f>IF(C4402&lt;&gt;"",DailyLog!$S$3,"")</f>
        <v/>
      </c>
      <c r="N4402" s="56" t="str">
        <f t="shared" si="205"/>
        <v/>
      </c>
      <c r="O4402" s="53" t="str">
        <f>IF($B4402&lt;&gt;"",IF(ISNUMBER(_xlfn.XMATCH($B4402,Language!$A$6:$E$6)),0,IF(ISNUMBER(_xlfn.XMATCH($B4402,Language!$A$29:$E$29)),'Lista de Prestatarios'!$B$3,VLOOKUP(B4402,'Lista de Prestatarios'!$A$2:$B$500,2,FALSE))),"")</f>
        <v/>
      </c>
      <c r="P4402" s="58" t="str">
        <f>IF(B4402&lt;&gt;"",IF(OR(D4402&gt;0,G4402&gt;0),COUNTIF($B$2:B4402,B4402),COUNTIFS($B$2:B4402,B4402,$E$2:E4402,"&gt;0")),"")</f>
        <v/>
      </c>
    </row>
    <row r="4403" spans="1:16" x14ac:dyDescent="0.35">
      <c r="A4403" s="51" t="str">
        <f t="shared" si="204"/>
        <v/>
      </c>
      <c r="B4403" s="99"/>
      <c r="C4403" s="4"/>
      <c r="D4403" s="14"/>
      <c r="E4403" s="14"/>
      <c r="F4403" s="14"/>
      <c r="G4403" s="82"/>
      <c r="H4403" s="107" t="str">
        <f>IF(B4403&lt;&gt;"",IF(OR(O4403=0,O4403=999),"",SUMIFS($E$2:E4403,$A$2:A4403,A4403)-SUMIFS($F$2:F4403,$A$2:A4403,A4403)),"")</f>
        <v/>
      </c>
      <c r="I4403" s="109" t="str">
        <f t="shared" si="206"/>
        <v/>
      </c>
      <c r="J4403" s="113"/>
      <c r="K4403" s="90"/>
      <c r="L4403" s="73"/>
      <c r="M4403" s="69" t="str">
        <f>IF(C4403&lt;&gt;"",DailyLog!$S$3,"")</f>
        <v/>
      </c>
      <c r="N4403" s="56" t="str">
        <f t="shared" si="205"/>
        <v/>
      </c>
      <c r="O4403" s="53" t="str">
        <f>IF($B4403&lt;&gt;"",IF(ISNUMBER(_xlfn.XMATCH($B4403,Language!$A$6:$E$6)),0,IF(ISNUMBER(_xlfn.XMATCH($B4403,Language!$A$29:$E$29)),'Lista de Prestatarios'!$B$3,VLOOKUP(B4403,'Lista de Prestatarios'!$A$2:$B$500,2,FALSE))),"")</f>
        <v/>
      </c>
      <c r="P4403" s="58" t="str">
        <f>IF(B4403&lt;&gt;"",IF(OR(D4403&gt;0,G4403&gt;0),COUNTIF($B$2:B4403,B4403),COUNTIFS($B$2:B4403,B4403,$E$2:E4403,"&gt;0")),"")</f>
        <v/>
      </c>
    </row>
    <row r="4404" spans="1:16" x14ac:dyDescent="0.35">
      <c r="A4404" s="51" t="str">
        <f t="shared" si="204"/>
        <v/>
      </c>
      <c r="B4404" s="99"/>
      <c r="C4404" s="4"/>
      <c r="D4404" s="14"/>
      <c r="E4404" s="14"/>
      <c r="F4404" s="14"/>
      <c r="G4404" s="82"/>
      <c r="H4404" s="107" t="str">
        <f>IF(B4404&lt;&gt;"",IF(OR(O4404=0,O4404=999),"",SUMIFS($E$2:E4404,$A$2:A4404,A4404)-SUMIFS($F$2:F4404,$A$2:A4404,A4404)),"")</f>
        <v/>
      </c>
      <c r="I4404" s="109" t="str">
        <f t="shared" si="206"/>
        <v/>
      </c>
      <c r="J4404" s="113"/>
      <c r="K4404" s="90"/>
      <c r="L4404" s="73"/>
      <c r="M4404" s="69" t="str">
        <f>IF(C4404&lt;&gt;"",DailyLog!$S$3,"")</f>
        <v/>
      </c>
      <c r="N4404" s="56" t="str">
        <f t="shared" si="205"/>
        <v/>
      </c>
      <c r="O4404" s="53" t="str">
        <f>IF($B4404&lt;&gt;"",IF(ISNUMBER(_xlfn.XMATCH($B4404,Language!$A$6:$E$6)),0,IF(ISNUMBER(_xlfn.XMATCH($B4404,Language!$A$29:$E$29)),'Lista de Prestatarios'!$B$3,VLOOKUP(B4404,'Lista de Prestatarios'!$A$2:$B$500,2,FALSE))),"")</f>
        <v/>
      </c>
      <c r="P4404" s="58" t="str">
        <f>IF(B4404&lt;&gt;"",IF(OR(D4404&gt;0,G4404&gt;0),COUNTIF($B$2:B4404,B4404),COUNTIFS($B$2:B4404,B4404,$E$2:E4404,"&gt;0")),"")</f>
        <v/>
      </c>
    </row>
    <row r="4405" spans="1:16" x14ac:dyDescent="0.35">
      <c r="A4405" s="51" t="str">
        <f t="shared" si="204"/>
        <v/>
      </c>
      <c r="B4405" s="99"/>
      <c r="C4405" s="4"/>
      <c r="D4405" s="14"/>
      <c r="E4405" s="14"/>
      <c r="F4405" s="14"/>
      <c r="G4405" s="82"/>
      <c r="H4405" s="107" t="str">
        <f>IF(B4405&lt;&gt;"",IF(OR(O4405=0,O4405=999),"",SUMIFS($E$2:E4405,$A$2:A4405,A4405)-SUMIFS($F$2:F4405,$A$2:A4405,A4405)),"")</f>
        <v/>
      </c>
      <c r="I4405" s="109" t="str">
        <f t="shared" si="206"/>
        <v/>
      </c>
      <c r="J4405" s="113"/>
      <c r="K4405" s="90"/>
      <c r="L4405" s="73"/>
      <c r="M4405" s="69" t="str">
        <f>IF(C4405&lt;&gt;"",DailyLog!$S$3,"")</f>
        <v/>
      </c>
      <c r="N4405" s="56" t="str">
        <f t="shared" si="205"/>
        <v/>
      </c>
      <c r="O4405" s="53" t="str">
        <f>IF($B4405&lt;&gt;"",IF(ISNUMBER(_xlfn.XMATCH($B4405,Language!$A$6:$E$6)),0,IF(ISNUMBER(_xlfn.XMATCH($B4405,Language!$A$29:$E$29)),'Lista de Prestatarios'!$B$3,VLOOKUP(B4405,'Lista de Prestatarios'!$A$2:$B$500,2,FALSE))),"")</f>
        <v/>
      </c>
      <c r="P4405" s="58" t="str">
        <f>IF(B4405&lt;&gt;"",IF(OR(D4405&gt;0,G4405&gt;0),COUNTIF($B$2:B4405,B4405),COUNTIFS($B$2:B4405,B4405,$E$2:E4405,"&gt;0")),"")</f>
        <v/>
      </c>
    </row>
    <row r="4406" spans="1:16" x14ac:dyDescent="0.35">
      <c r="A4406" s="51" t="str">
        <f t="shared" si="204"/>
        <v/>
      </c>
      <c r="B4406" s="99"/>
      <c r="C4406" s="4"/>
      <c r="D4406" s="14"/>
      <c r="E4406" s="14"/>
      <c r="F4406" s="14"/>
      <c r="G4406" s="82"/>
      <c r="H4406" s="107" t="str">
        <f>IF(B4406&lt;&gt;"",IF(OR(O4406=0,O4406=999),"",SUMIFS($E$2:E4406,$A$2:A4406,A4406)-SUMIFS($F$2:F4406,$A$2:A4406,A4406)),"")</f>
        <v/>
      </c>
      <c r="I4406" s="109" t="str">
        <f t="shared" si="206"/>
        <v/>
      </c>
      <c r="J4406" s="113"/>
      <c r="K4406" s="90"/>
      <c r="L4406" s="73"/>
      <c r="M4406" s="69" t="str">
        <f>IF(C4406&lt;&gt;"",DailyLog!$S$3,"")</f>
        <v/>
      </c>
      <c r="N4406" s="56" t="str">
        <f t="shared" si="205"/>
        <v/>
      </c>
      <c r="O4406" s="53" t="str">
        <f>IF($B4406&lt;&gt;"",IF(ISNUMBER(_xlfn.XMATCH($B4406,Language!$A$6:$E$6)),0,IF(ISNUMBER(_xlfn.XMATCH($B4406,Language!$A$29:$E$29)),'Lista de Prestatarios'!$B$3,VLOOKUP(B4406,'Lista de Prestatarios'!$A$2:$B$500,2,FALSE))),"")</f>
        <v/>
      </c>
      <c r="P4406" s="58" t="str">
        <f>IF(B4406&lt;&gt;"",IF(OR(D4406&gt;0,G4406&gt;0),COUNTIF($B$2:B4406,B4406),COUNTIFS($B$2:B4406,B4406,$E$2:E4406,"&gt;0")),"")</f>
        <v/>
      </c>
    </row>
    <row r="4407" spans="1:16" x14ac:dyDescent="0.35">
      <c r="A4407" s="51" t="str">
        <f t="shared" si="204"/>
        <v/>
      </c>
      <c r="B4407" s="99"/>
      <c r="C4407" s="4"/>
      <c r="D4407" s="14"/>
      <c r="E4407" s="14"/>
      <c r="F4407" s="14"/>
      <c r="G4407" s="82"/>
      <c r="H4407" s="107" t="str">
        <f>IF(B4407&lt;&gt;"",IF(OR(O4407=0,O4407=999),"",SUMIFS($E$2:E4407,$A$2:A4407,A4407)-SUMIFS($F$2:F4407,$A$2:A4407,A4407)),"")</f>
        <v/>
      </c>
      <c r="I4407" s="109" t="str">
        <f t="shared" si="206"/>
        <v/>
      </c>
      <c r="J4407" s="113"/>
      <c r="K4407" s="90"/>
      <c r="L4407" s="73"/>
      <c r="M4407" s="69" t="str">
        <f>IF(C4407&lt;&gt;"",DailyLog!$S$3,"")</f>
        <v/>
      </c>
      <c r="N4407" s="56" t="str">
        <f t="shared" si="205"/>
        <v/>
      </c>
      <c r="O4407" s="53" t="str">
        <f>IF($B4407&lt;&gt;"",IF(ISNUMBER(_xlfn.XMATCH($B4407,Language!$A$6:$E$6)),0,IF(ISNUMBER(_xlfn.XMATCH($B4407,Language!$A$29:$E$29)),'Lista de Prestatarios'!$B$3,VLOOKUP(B4407,'Lista de Prestatarios'!$A$2:$B$500,2,FALSE))),"")</f>
        <v/>
      </c>
      <c r="P4407" s="58" t="str">
        <f>IF(B4407&lt;&gt;"",IF(OR(D4407&gt;0,G4407&gt;0),COUNTIF($B$2:B4407,B4407),COUNTIFS($B$2:B4407,B4407,$E$2:E4407,"&gt;0")),"")</f>
        <v/>
      </c>
    </row>
    <row r="4408" spans="1:16" x14ac:dyDescent="0.35">
      <c r="A4408" s="51" t="str">
        <f t="shared" si="204"/>
        <v/>
      </c>
      <c r="B4408" s="99"/>
      <c r="C4408" s="4"/>
      <c r="D4408" s="14"/>
      <c r="E4408" s="14"/>
      <c r="F4408" s="14"/>
      <c r="G4408" s="82"/>
      <c r="H4408" s="107" t="str">
        <f>IF(B4408&lt;&gt;"",IF(OR(O4408=0,O4408=999),"",SUMIFS($E$2:E4408,$A$2:A4408,A4408)-SUMIFS($F$2:F4408,$A$2:A4408,A4408)),"")</f>
        <v/>
      </c>
      <c r="I4408" s="109" t="str">
        <f t="shared" si="206"/>
        <v/>
      </c>
      <c r="J4408" s="113"/>
      <c r="K4408" s="90"/>
      <c r="L4408" s="73"/>
      <c r="M4408" s="69" t="str">
        <f>IF(C4408&lt;&gt;"",DailyLog!$S$3,"")</f>
        <v/>
      </c>
      <c r="N4408" s="56" t="str">
        <f t="shared" si="205"/>
        <v/>
      </c>
      <c r="O4408" s="53" t="str">
        <f>IF($B4408&lt;&gt;"",IF(ISNUMBER(_xlfn.XMATCH($B4408,Language!$A$6:$E$6)),0,IF(ISNUMBER(_xlfn.XMATCH($B4408,Language!$A$29:$E$29)),'Lista de Prestatarios'!$B$3,VLOOKUP(B4408,'Lista de Prestatarios'!$A$2:$B$500,2,FALSE))),"")</f>
        <v/>
      </c>
      <c r="P4408" s="58" t="str">
        <f>IF(B4408&lt;&gt;"",IF(OR(D4408&gt;0,G4408&gt;0),COUNTIF($B$2:B4408,B4408),COUNTIFS($B$2:B4408,B4408,$E$2:E4408,"&gt;0")),"")</f>
        <v/>
      </c>
    </row>
    <row r="4409" spans="1:16" x14ac:dyDescent="0.35">
      <c r="A4409" s="51" t="str">
        <f t="shared" si="204"/>
        <v/>
      </c>
      <c r="B4409" s="99"/>
      <c r="C4409" s="4"/>
      <c r="D4409" s="14"/>
      <c r="E4409" s="14"/>
      <c r="F4409" s="14"/>
      <c r="G4409" s="82"/>
      <c r="H4409" s="107" t="str">
        <f>IF(B4409&lt;&gt;"",IF(OR(O4409=0,O4409=999),"",SUMIFS($E$2:E4409,$A$2:A4409,A4409)-SUMIFS($F$2:F4409,$A$2:A4409,A4409)),"")</f>
        <v/>
      </c>
      <c r="I4409" s="109" t="str">
        <f t="shared" si="206"/>
        <v/>
      </c>
      <c r="J4409" s="113"/>
      <c r="K4409" s="90"/>
      <c r="L4409" s="73"/>
      <c r="M4409" s="69" t="str">
        <f>IF(C4409&lt;&gt;"",DailyLog!$S$3,"")</f>
        <v/>
      </c>
      <c r="N4409" s="56" t="str">
        <f t="shared" si="205"/>
        <v/>
      </c>
      <c r="O4409" s="53" t="str">
        <f>IF($B4409&lt;&gt;"",IF(ISNUMBER(_xlfn.XMATCH($B4409,Language!$A$6:$E$6)),0,IF(ISNUMBER(_xlfn.XMATCH($B4409,Language!$A$29:$E$29)),'Lista de Prestatarios'!$B$3,VLOOKUP(B4409,'Lista de Prestatarios'!$A$2:$B$500,2,FALSE))),"")</f>
        <v/>
      </c>
      <c r="P4409" s="58" t="str">
        <f>IF(B4409&lt;&gt;"",IF(OR(D4409&gt;0,G4409&gt;0),COUNTIF($B$2:B4409,B4409),COUNTIFS($B$2:B4409,B4409,$E$2:E4409,"&gt;0")),"")</f>
        <v/>
      </c>
    </row>
    <row r="4410" spans="1:16" x14ac:dyDescent="0.35">
      <c r="A4410" s="51" t="str">
        <f t="shared" si="204"/>
        <v/>
      </c>
      <c r="B4410" s="99"/>
      <c r="C4410" s="4"/>
      <c r="D4410" s="14"/>
      <c r="E4410" s="14"/>
      <c r="F4410" s="14"/>
      <c r="G4410" s="82"/>
      <c r="H4410" s="107" t="str">
        <f>IF(B4410&lt;&gt;"",IF(OR(O4410=0,O4410=999),"",SUMIFS($E$2:E4410,$A$2:A4410,A4410)-SUMIFS($F$2:F4410,$A$2:A4410,A4410)),"")</f>
        <v/>
      </c>
      <c r="I4410" s="109" t="str">
        <f t="shared" si="206"/>
        <v/>
      </c>
      <c r="J4410" s="113"/>
      <c r="K4410" s="90"/>
      <c r="L4410" s="73"/>
      <c r="M4410" s="69" t="str">
        <f>IF(C4410&lt;&gt;"",DailyLog!$S$3,"")</f>
        <v/>
      </c>
      <c r="N4410" s="56" t="str">
        <f t="shared" si="205"/>
        <v/>
      </c>
      <c r="O4410" s="53" t="str">
        <f>IF($B4410&lt;&gt;"",IF(ISNUMBER(_xlfn.XMATCH($B4410,Language!$A$6:$E$6)),0,IF(ISNUMBER(_xlfn.XMATCH($B4410,Language!$A$29:$E$29)),'Lista de Prestatarios'!$B$3,VLOOKUP(B4410,'Lista de Prestatarios'!$A$2:$B$500,2,FALSE))),"")</f>
        <v/>
      </c>
      <c r="P4410" s="58" t="str">
        <f>IF(B4410&lt;&gt;"",IF(OR(D4410&gt;0,G4410&gt;0),COUNTIF($B$2:B4410,B4410),COUNTIFS($B$2:B4410,B4410,$E$2:E4410,"&gt;0")),"")</f>
        <v/>
      </c>
    </row>
    <row r="4411" spans="1:16" x14ac:dyDescent="0.35">
      <c r="A4411" s="51" t="str">
        <f t="shared" si="204"/>
        <v/>
      </c>
      <c r="B4411" s="99"/>
      <c r="C4411" s="4"/>
      <c r="D4411" s="14"/>
      <c r="E4411" s="14"/>
      <c r="F4411" s="14"/>
      <c r="G4411" s="82"/>
      <c r="H4411" s="107" t="str">
        <f>IF(B4411&lt;&gt;"",IF(OR(O4411=0,O4411=999),"",SUMIFS($E$2:E4411,$A$2:A4411,A4411)-SUMIFS($F$2:F4411,$A$2:A4411,A4411)),"")</f>
        <v/>
      </c>
      <c r="I4411" s="109" t="str">
        <f t="shared" si="206"/>
        <v/>
      </c>
      <c r="J4411" s="113"/>
      <c r="K4411" s="90"/>
      <c r="L4411" s="73"/>
      <c r="M4411" s="69" t="str">
        <f>IF(C4411&lt;&gt;"",DailyLog!$S$3,"")</f>
        <v/>
      </c>
      <c r="N4411" s="56" t="str">
        <f t="shared" si="205"/>
        <v/>
      </c>
      <c r="O4411" s="53" t="str">
        <f>IF($B4411&lt;&gt;"",IF(ISNUMBER(_xlfn.XMATCH($B4411,Language!$A$6:$E$6)),0,IF(ISNUMBER(_xlfn.XMATCH($B4411,Language!$A$29:$E$29)),'Lista de Prestatarios'!$B$3,VLOOKUP(B4411,'Lista de Prestatarios'!$A$2:$B$500,2,FALSE))),"")</f>
        <v/>
      </c>
      <c r="P4411" s="58" t="str">
        <f>IF(B4411&lt;&gt;"",IF(OR(D4411&gt;0,G4411&gt;0),COUNTIF($B$2:B4411,B4411),COUNTIFS($B$2:B4411,B4411,$E$2:E4411,"&gt;0")),"")</f>
        <v/>
      </c>
    </row>
    <row r="4412" spans="1:16" x14ac:dyDescent="0.35">
      <c r="A4412" s="51" t="str">
        <f t="shared" si="204"/>
        <v/>
      </c>
      <c r="B4412" s="99"/>
      <c r="C4412" s="4"/>
      <c r="D4412" s="14"/>
      <c r="E4412" s="14"/>
      <c r="F4412" s="14"/>
      <c r="G4412" s="82"/>
      <c r="H4412" s="107" t="str">
        <f>IF(B4412&lt;&gt;"",IF(OR(O4412=0,O4412=999),"",SUMIFS($E$2:E4412,$A$2:A4412,A4412)-SUMIFS($F$2:F4412,$A$2:A4412,A4412)),"")</f>
        <v/>
      </c>
      <c r="I4412" s="109" t="str">
        <f t="shared" si="206"/>
        <v/>
      </c>
      <c r="J4412" s="113"/>
      <c r="K4412" s="90"/>
      <c r="L4412" s="73"/>
      <c r="M4412" s="69" t="str">
        <f>IF(C4412&lt;&gt;"",DailyLog!$S$3,"")</f>
        <v/>
      </c>
      <c r="N4412" s="56" t="str">
        <f t="shared" si="205"/>
        <v/>
      </c>
      <c r="O4412" s="53" t="str">
        <f>IF($B4412&lt;&gt;"",IF(ISNUMBER(_xlfn.XMATCH($B4412,Language!$A$6:$E$6)),0,IF(ISNUMBER(_xlfn.XMATCH($B4412,Language!$A$29:$E$29)),'Lista de Prestatarios'!$B$3,VLOOKUP(B4412,'Lista de Prestatarios'!$A$2:$B$500,2,FALSE))),"")</f>
        <v/>
      </c>
      <c r="P4412" s="58" t="str">
        <f>IF(B4412&lt;&gt;"",IF(OR(D4412&gt;0,G4412&gt;0),COUNTIF($B$2:B4412,B4412),COUNTIFS($B$2:B4412,B4412,$E$2:E4412,"&gt;0")),"")</f>
        <v/>
      </c>
    </row>
    <row r="4413" spans="1:16" x14ac:dyDescent="0.35">
      <c r="A4413" s="51" t="str">
        <f t="shared" si="204"/>
        <v/>
      </c>
      <c r="B4413" s="99"/>
      <c r="C4413" s="4"/>
      <c r="D4413" s="14"/>
      <c r="E4413" s="14"/>
      <c r="F4413" s="14"/>
      <c r="G4413" s="82"/>
      <c r="H4413" s="107" t="str">
        <f>IF(B4413&lt;&gt;"",IF(OR(O4413=0,O4413=999),"",SUMIFS($E$2:E4413,$A$2:A4413,A4413)-SUMIFS($F$2:F4413,$A$2:A4413,A4413)),"")</f>
        <v/>
      </c>
      <c r="I4413" s="109" t="str">
        <f t="shared" si="206"/>
        <v/>
      </c>
      <c r="J4413" s="113"/>
      <c r="K4413" s="90"/>
      <c r="L4413" s="73"/>
      <c r="M4413" s="69" t="str">
        <f>IF(C4413&lt;&gt;"",DailyLog!$S$3,"")</f>
        <v/>
      </c>
      <c r="N4413" s="56" t="str">
        <f t="shared" si="205"/>
        <v/>
      </c>
      <c r="O4413" s="53" t="str">
        <f>IF($B4413&lt;&gt;"",IF(ISNUMBER(_xlfn.XMATCH($B4413,Language!$A$6:$E$6)),0,IF(ISNUMBER(_xlfn.XMATCH($B4413,Language!$A$29:$E$29)),'Lista de Prestatarios'!$B$3,VLOOKUP(B4413,'Lista de Prestatarios'!$A$2:$B$500,2,FALSE))),"")</f>
        <v/>
      </c>
      <c r="P4413" s="58" t="str">
        <f>IF(B4413&lt;&gt;"",IF(OR(D4413&gt;0,G4413&gt;0),COUNTIF($B$2:B4413,B4413),COUNTIFS($B$2:B4413,B4413,$E$2:E4413,"&gt;0")),"")</f>
        <v/>
      </c>
    </row>
    <row r="4414" spans="1:16" x14ac:dyDescent="0.35">
      <c r="A4414" s="51" t="str">
        <f t="shared" si="204"/>
        <v/>
      </c>
      <c r="B4414" s="99"/>
      <c r="C4414" s="4"/>
      <c r="D4414" s="14"/>
      <c r="E4414" s="14"/>
      <c r="F4414" s="14"/>
      <c r="G4414" s="82"/>
      <c r="H4414" s="107" t="str">
        <f>IF(B4414&lt;&gt;"",IF(OR(O4414=0,O4414=999),"",SUMIFS($E$2:E4414,$A$2:A4414,A4414)-SUMIFS($F$2:F4414,$A$2:A4414,A4414)),"")</f>
        <v/>
      </c>
      <c r="I4414" s="109" t="str">
        <f t="shared" si="206"/>
        <v/>
      </c>
      <c r="J4414" s="113"/>
      <c r="K4414" s="90"/>
      <c r="L4414" s="73"/>
      <c r="M4414" s="69" t="str">
        <f>IF(C4414&lt;&gt;"",DailyLog!$S$3,"")</f>
        <v/>
      </c>
      <c r="N4414" s="56" t="str">
        <f t="shared" si="205"/>
        <v/>
      </c>
      <c r="O4414" s="53" t="str">
        <f>IF($B4414&lt;&gt;"",IF(ISNUMBER(_xlfn.XMATCH($B4414,Language!$A$6:$E$6)),0,IF(ISNUMBER(_xlfn.XMATCH($B4414,Language!$A$29:$E$29)),'Lista de Prestatarios'!$B$3,VLOOKUP(B4414,'Lista de Prestatarios'!$A$2:$B$500,2,FALSE))),"")</f>
        <v/>
      </c>
      <c r="P4414" s="58" t="str">
        <f>IF(B4414&lt;&gt;"",IF(OR(D4414&gt;0,G4414&gt;0),COUNTIF($B$2:B4414,B4414),COUNTIFS($B$2:B4414,B4414,$E$2:E4414,"&gt;0")),"")</f>
        <v/>
      </c>
    </row>
    <row r="4415" spans="1:16" x14ac:dyDescent="0.35">
      <c r="A4415" s="51" t="str">
        <f t="shared" si="204"/>
        <v/>
      </c>
      <c r="B4415" s="99"/>
      <c r="C4415" s="4"/>
      <c r="D4415" s="14"/>
      <c r="E4415" s="14"/>
      <c r="F4415" s="14"/>
      <c r="G4415" s="82"/>
      <c r="H4415" s="107" t="str">
        <f>IF(B4415&lt;&gt;"",IF(OR(O4415=0,O4415=999),"",SUMIFS($E$2:E4415,$A$2:A4415,A4415)-SUMIFS($F$2:F4415,$A$2:A4415,A4415)),"")</f>
        <v/>
      </c>
      <c r="I4415" s="109" t="str">
        <f t="shared" si="206"/>
        <v/>
      </c>
      <c r="J4415" s="113"/>
      <c r="K4415" s="90"/>
      <c r="L4415" s="73"/>
      <c r="M4415" s="69" t="str">
        <f>IF(C4415&lt;&gt;"",DailyLog!$S$3,"")</f>
        <v/>
      </c>
      <c r="N4415" s="56" t="str">
        <f t="shared" si="205"/>
        <v/>
      </c>
      <c r="O4415" s="53" t="str">
        <f>IF($B4415&lt;&gt;"",IF(ISNUMBER(_xlfn.XMATCH($B4415,Language!$A$6:$E$6)),0,IF(ISNUMBER(_xlfn.XMATCH($B4415,Language!$A$29:$E$29)),'Lista de Prestatarios'!$B$3,VLOOKUP(B4415,'Lista de Prestatarios'!$A$2:$B$500,2,FALSE))),"")</f>
        <v/>
      </c>
      <c r="P4415" s="58" t="str">
        <f>IF(B4415&lt;&gt;"",IF(OR(D4415&gt;0,G4415&gt;0),COUNTIF($B$2:B4415,B4415),COUNTIFS($B$2:B4415,B4415,$E$2:E4415,"&gt;0")),"")</f>
        <v/>
      </c>
    </row>
    <row r="4416" spans="1:16" x14ac:dyDescent="0.35">
      <c r="A4416" s="51" t="str">
        <f t="shared" si="204"/>
        <v/>
      </c>
      <c r="B4416" s="99"/>
      <c r="C4416" s="4"/>
      <c r="D4416" s="14"/>
      <c r="E4416" s="14"/>
      <c r="F4416" s="14"/>
      <c r="G4416" s="82"/>
      <c r="H4416" s="107" t="str">
        <f>IF(B4416&lt;&gt;"",IF(OR(O4416=0,O4416=999),"",SUMIFS($E$2:E4416,$A$2:A4416,A4416)-SUMIFS($F$2:F4416,$A$2:A4416,A4416)),"")</f>
        <v/>
      </c>
      <c r="I4416" s="109" t="str">
        <f t="shared" si="206"/>
        <v/>
      </c>
      <c r="J4416" s="113"/>
      <c r="K4416" s="90"/>
      <c r="L4416" s="73"/>
      <c r="M4416" s="69" t="str">
        <f>IF(C4416&lt;&gt;"",DailyLog!$S$3,"")</f>
        <v/>
      </c>
      <c r="N4416" s="56" t="str">
        <f t="shared" si="205"/>
        <v/>
      </c>
      <c r="O4416" s="53" t="str">
        <f>IF($B4416&lt;&gt;"",IF(ISNUMBER(_xlfn.XMATCH($B4416,Language!$A$6:$E$6)),0,IF(ISNUMBER(_xlfn.XMATCH($B4416,Language!$A$29:$E$29)),'Lista de Prestatarios'!$B$3,VLOOKUP(B4416,'Lista de Prestatarios'!$A$2:$B$500,2,FALSE))),"")</f>
        <v/>
      </c>
      <c r="P4416" s="58" t="str">
        <f>IF(B4416&lt;&gt;"",IF(OR(D4416&gt;0,G4416&gt;0),COUNTIF($B$2:B4416,B4416),COUNTIFS($B$2:B4416,B4416,$E$2:E4416,"&gt;0")),"")</f>
        <v/>
      </c>
    </row>
    <row r="4417" spans="1:16" x14ac:dyDescent="0.35">
      <c r="A4417" s="51" t="str">
        <f t="shared" si="204"/>
        <v/>
      </c>
      <c r="B4417" s="99"/>
      <c r="C4417" s="4"/>
      <c r="D4417" s="14"/>
      <c r="E4417" s="14"/>
      <c r="F4417" s="14"/>
      <c r="G4417" s="82"/>
      <c r="H4417" s="107" t="str">
        <f>IF(B4417&lt;&gt;"",IF(OR(O4417=0,O4417=999),"",SUMIFS($E$2:E4417,$A$2:A4417,A4417)-SUMIFS($F$2:F4417,$A$2:A4417,A4417)),"")</f>
        <v/>
      </c>
      <c r="I4417" s="109" t="str">
        <f t="shared" si="206"/>
        <v/>
      </c>
      <c r="J4417" s="113"/>
      <c r="K4417" s="90"/>
      <c r="L4417" s="73"/>
      <c r="M4417" s="69" t="str">
        <f>IF(C4417&lt;&gt;"",DailyLog!$S$3,"")</f>
        <v/>
      </c>
      <c r="N4417" s="56" t="str">
        <f t="shared" si="205"/>
        <v/>
      </c>
      <c r="O4417" s="53" t="str">
        <f>IF($B4417&lt;&gt;"",IF(ISNUMBER(_xlfn.XMATCH($B4417,Language!$A$6:$E$6)),0,IF(ISNUMBER(_xlfn.XMATCH($B4417,Language!$A$29:$E$29)),'Lista de Prestatarios'!$B$3,VLOOKUP(B4417,'Lista de Prestatarios'!$A$2:$B$500,2,FALSE))),"")</f>
        <v/>
      </c>
      <c r="P4417" s="58" t="str">
        <f>IF(B4417&lt;&gt;"",IF(OR(D4417&gt;0,G4417&gt;0),COUNTIF($B$2:B4417,B4417),COUNTIFS($B$2:B4417,B4417,$E$2:E4417,"&gt;0")),"")</f>
        <v/>
      </c>
    </row>
    <row r="4418" spans="1:16" x14ac:dyDescent="0.35">
      <c r="A4418" s="51" t="str">
        <f t="shared" ref="A4418:A4481" si="207">IF(B4418&lt;&gt;"",O4418&amp;"."&amp;P4418,"")</f>
        <v/>
      </c>
      <c r="B4418" s="99"/>
      <c r="C4418" s="4"/>
      <c r="D4418" s="14"/>
      <c r="E4418" s="14"/>
      <c r="F4418" s="14"/>
      <c r="G4418" s="82"/>
      <c r="H4418" s="107" t="str">
        <f>IF(B4418&lt;&gt;"",IF(OR(O4418=0,O4418=999),"",SUMIFS($E$2:E4418,$A$2:A4418,A4418)-SUMIFS($F$2:F4418,$A$2:A4418,A4418)),"")</f>
        <v/>
      </c>
      <c r="I4418" s="109" t="str">
        <f t="shared" si="206"/>
        <v/>
      </c>
      <c r="J4418" s="113"/>
      <c r="K4418" s="90"/>
      <c r="L4418" s="73"/>
      <c r="M4418" s="69" t="str">
        <f>IF(C4418&lt;&gt;"",DailyLog!$S$3,"")</f>
        <v/>
      </c>
      <c r="N4418" s="56" t="str">
        <f t="shared" ref="N4418:N4481" si="208">IF(B4418&lt;&gt;"",COUNT(D4418:G4418),"")</f>
        <v/>
      </c>
      <c r="O4418" s="53" t="str">
        <f>IF($B4418&lt;&gt;"",IF(ISNUMBER(_xlfn.XMATCH($B4418,Language!$A$6:$E$6)),0,IF(ISNUMBER(_xlfn.XMATCH($B4418,Language!$A$29:$E$29)),'Lista de Prestatarios'!$B$3,VLOOKUP(B4418,'Lista de Prestatarios'!$A$2:$B$500,2,FALSE))),"")</f>
        <v/>
      </c>
      <c r="P4418" s="58" t="str">
        <f>IF(B4418&lt;&gt;"",IF(OR(D4418&gt;0,G4418&gt;0),COUNTIF($B$2:B4418,B4418),COUNTIFS($B$2:B4418,B4418,$E$2:E4418,"&gt;0")),"")</f>
        <v/>
      </c>
    </row>
    <row r="4419" spans="1:16" x14ac:dyDescent="0.35">
      <c r="A4419" s="51" t="str">
        <f t="shared" si="207"/>
        <v/>
      </c>
      <c r="B4419" s="99"/>
      <c r="C4419" s="4"/>
      <c r="D4419" s="14"/>
      <c r="E4419" s="14"/>
      <c r="F4419" s="14"/>
      <c r="G4419" s="82"/>
      <c r="H4419" s="107" t="str">
        <f>IF(B4419&lt;&gt;"",IF(OR(O4419=0,O4419=999),"",SUMIFS($E$2:E4419,$A$2:A4419,A4419)-SUMIFS($F$2:F4419,$A$2:A4419,A4419)),"")</f>
        <v/>
      </c>
      <c r="I4419" s="109" t="str">
        <f t="shared" si="206"/>
        <v/>
      </c>
      <c r="J4419" s="113"/>
      <c r="K4419" s="90"/>
      <c r="L4419" s="73"/>
      <c r="M4419" s="69" t="str">
        <f>IF(C4419&lt;&gt;"",DailyLog!$S$3,"")</f>
        <v/>
      </c>
      <c r="N4419" s="56" t="str">
        <f t="shared" si="208"/>
        <v/>
      </c>
      <c r="O4419" s="53" t="str">
        <f>IF($B4419&lt;&gt;"",IF(ISNUMBER(_xlfn.XMATCH($B4419,Language!$A$6:$E$6)),0,IF(ISNUMBER(_xlfn.XMATCH($B4419,Language!$A$29:$E$29)),'Lista de Prestatarios'!$B$3,VLOOKUP(B4419,'Lista de Prestatarios'!$A$2:$B$500,2,FALSE))),"")</f>
        <v/>
      </c>
      <c r="P4419" s="58" t="str">
        <f>IF(B4419&lt;&gt;"",IF(OR(D4419&gt;0,G4419&gt;0),COUNTIF($B$2:B4419,B4419),COUNTIFS($B$2:B4419,B4419,$E$2:E4419,"&gt;0")),"")</f>
        <v/>
      </c>
    </row>
    <row r="4420" spans="1:16" x14ac:dyDescent="0.35">
      <c r="A4420" s="51" t="str">
        <f t="shared" si="207"/>
        <v/>
      </c>
      <c r="B4420" s="99"/>
      <c r="C4420" s="4"/>
      <c r="D4420" s="14"/>
      <c r="E4420" s="14"/>
      <c r="F4420" s="14"/>
      <c r="G4420" s="82"/>
      <c r="H4420" s="107" t="str">
        <f>IF(B4420&lt;&gt;"",IF(OR(O4420=0,O4420=999),"",SUMIFS($E$2:E4420,$A$2:A4420,A4420)-SUMIFS($F$2:F4420,$A$2:A4420,A4420)),"")</f>
        <v/>
      </c>
      <c r="I4420" s="109" t="str">
        <f t="shared" ref="I4420:I4483" si="209">IF(B4420&lt;&gt;"",I4419+D4420-E4420+F4420-G4420,"")</f>
        <v/>
      </c>
      <c r="J4420" s="113"/>
      <c r="K4420" s="90"/>
      <c r="L4420" s="73"/>
      <c r="M4420" s="69" t="str">
        <f>IF(C4420&lt;&gt;"",DailyLog!$S$3,"")</f>
        <v/>
      </c>
      <c r="N4420" s="56" t="str">
        <f t="shared" si="208"/>
        <v/>
      </c>
      <c r="O4420" s="53" t="str">
        <f>IF($B4420&lt;&gt;"",IF(ISNUMBER(_xlfn.XMATCH($B4420,Language!$A$6:$E$6)),0,IF(ISNUMBER(_xlfn.XMATCH($B4420,Language!$A$29:$E$29)),'Lista de Prestatarios'!$B$3,VLOOKUP(B4420,'Lista de Prestatarios'!$A$2:$B$500,2,FALSE))),"")</f>
        <v/>
      </c>
      <c r="P4420" s="58" t="str">
        <f>IF(B4420&lt;&gt;"",IF(OR(D4420&gt;0,G4420&gt;0),COUNTIF($B$2:B4420,B4420),COUNTIFS($B$2:B4420,B4420,$E$2:E4420,"&gt;0")),"")</f>
        <v/>
      </c>
    </row>
    <row r="4421" spans="1:16" x14ac:dyDescent="0.35">
      <c r="A4421" s="51" t="str">
        <f t="shared" si="207"/>
        <v/>
      </c>
      <c r="B4421" s="99"/>
      <c r="C4421" s="4"/>
      <c r="D4421" s="14"/>
      <c r="E4421" s="14"/>
      <c r="F4421" s="14"/>
      <c r="G4421" s="82"/>
      <c r="H4421" s="107" t="str">
        <f>IF(B4421&lt;&gt;"",IF(OR(O4421=0,O4421=999),"",SUMIFS($E$2:E4421,$A$2:A4421,A4421)-SUMIFS($F$2:F4421,$A$2:A4421,A4421)),"")</f>
        <v/>
      </c>
      <c r="I4421" s="109" t="str">
        <f t="shared" si="209"/>
        <v/>
      </c>
      <c r="J4421" s="113"/>
      <c r="K4421" s="90"/>
      <c r="L4421" s="73"/>
      <c r="M4421" s="69" t="str">
        <f>IF(C4421&lt;&gt;"",DailyLog!$S$3,"")</f>
        <v/>
      </c>
      <c r="N4421" s="56" t="str">
        <f t="shared" si="208"/>
        <v/>
      </c>
      <c r="O4421" s="53" t="str">
        <f>IF($B4421&lt;&gt;"",IF(ISNUMBER(_xlfn.XMATCH($B4421,Language!$A$6:$E$6)),0,IF(ISNUMBER(_xlfn.XMATCH($B4421,Language!$A$29:$E$29)),'Lista de Prestatarios'!$B$3,VLOOKUP(B4421,'Lista de Prestatarios'!$A$2:$B$500,2,FALSE))),"")</f>
        <v/>
      </c>
      <c r="P4421" s="58" t="str">
        <f>IF(B4421&lt;&gt;"",IF(OR(D4421&gt;0,G4421&gt;0),COUNTIF($B$2:B4421,B4421),COUNTIFS($B$2:B4421,B4421,$E$2:E4421,"&gt;0")),"")</f>
        <v/>
      </c>
    </row>
    <row r="4422" spans="1:16" x14ac:dyDescent="0.35">
      <c r="A4422" s="51" t="str">
        <f t="shared" si="207"/>
        <v/>
      </c>
      <c r="B4422" s="99"/>
      <c r="C4422" s="4"/>
      <c r="D4422" s="14"/>
      <c r="E4422" s="14"/>
      <c r="F4422" s="14"/>
      <c r="G4422" s="82"/>
      <c r="H4422" s="107" t="str">
        <f>IF(B4422&lt;&gt;"",IF(OR(O4422=0,O4422=999),"",SUMIFS($E$2:E4422,$A$2:A4422,A4422)-SUMIFS($F$2:F4422,$A$2:A4422,A4422)),"")</f>
        <v/>
      </c>
      <c r="I4422" s="109" t="str">
        <f t="shared" si="209"/>
        <v/>
      </c>
      <c r="J4422" s="113"/>
      <c r="K4422" s="90"/>
      <c r="L4422" s="73"/>
      <c r="M4422" s="69" t="str">
        <f>IF(C4422&lt;&gt;"",DailyLog!$S$3,"")</f>
        <v/>
      </c>
      <c r="N4422" s="56" t="str">
        <f t="shared" si="208"/>
        <v/>
      </c>
      <c r="O4422" s="53" t="str">
        <f>IF($B4422&lt;&gt;"",IF(ISNUMBER(_xlfn.XMATCH($B4422,Language!$A$6:$E$6)),0,IF(ISNUMBER(_xlfn.XMATCH($B4422,Language!$A$29:$E$29)),'Lista de Prestatarios'!$B$3,VLOOKUP(B4422,'Lista de Prestatarios'!$A$2:$B$500,2,FALSE))),"")</f>
        <v/>
      </c>
      <c r="P4422" s="58" t="str">
        <f>IF(B4422&lt;&gt;"",IF(OR(D4422&gt;0,G4422&gt;0),COUNTIF($B$2:B4422,B4422),COUNTIFS($B$2:B4422,B4422,$E$2:E4422,"&gt;0")),"")</f>
        <v/>
      </c>
    </row>
    <row r="4423" spans="1:16" x14ac:dyDescent="0.35">
      <c r="A4423" s="51" t="str">
        <f t="shared" si="207"/>
        <v/>
      </c>
      <c r="B4423" s="99"/>
      <c r="C4423" s="4"/>
      <c r="D4423" s="14"/>
      <c r="E4423" s="14"/>
      <c r="F4423" s="14"/>
      <c r="G4423" s="82"/>
      <c r="H4423" s="107" t="str">
        <f>IF(B4423&lt;&gt;"",IF(OR(O4423=0,O4423=999),"",SUMIFS($E$2:E4423,$A$2:A4423,A4423)-SUMIFS($F$2:F4423,$A$2:A4423,A4423)),"")</f>
        <v/>
      </c>
      <c r="I4423" s="109" t="str">
        <f t="shared" si="209"/>
        <v/>
      </c>
      <c r="J4423" s="113"/>
      <c r="K4423" s="90"/>
      <c r="L4423" s="73"/>
      <c r="M4423" s="69" t="str">
        <f>IF(C4423&lt;&gt;"",DailyLog!$S$3,"")</f>
        <v/>
      </c>
      <c r="N4423" s="56" t="str">
        <f t="shared" si="208"/>
        <v/>
      </c>
      <c r="O4423" s="53" t="str">
        <f>IF($B4423&lt;&gt;"",IF(ISNUMBER(_xlfn.XMATCH($B4423,Language!$A$6:$E$6)),0,IF(ISNUMBER(_xlfn.XMATCH($B4423,Language!$A$29:$E$29)),'Lista de Prestatarios'!$B$3,VLOOKUP(B4423,'Lista de Prestatarios'!$A$2:$B$500,2,FALSE))),"")</f>
        <v/>
      </c>
      <c r="P4423" s="58" t="str">
        <f>IF(B4423&lt;&gt;"",IF(OR(D4423&gt;0,G4423&gt;0),COUNTIF($B$2:B4423,B4423),COUNTIFS($B$2:B4423,B4423,$E$2:E4423,"&gt;0")),"")</f>
        <v/>
      </c>
    </row>
    <row r="4424" spans="1:16" x14ac:dyDescent="0.35">
      <c r="A4424" s="51" t="str">
        <f t="shared" si="207"/>
        <v/>
      </c>
      <c r="B4424" s="99"/>
      <c r="C4424" s="4"/>
      <c r="D4424" s="14"/>
      <c r="E4424" s="14"/>
      <c r="F4424" s="14"/>
      <c r="G4424" s="82"/>
      <c r="H4424" s="107" t="str">
        <f>IF(B4424&lt;&gt;"",IF(OR(O4424=0,O4424=999),"",SUMIFS($E$2:E4424,$A$2:A4424,A4424)-SUMIFS($F$2:F4424,$A$2:A4424,A4424)),"")</f>
        <v/>
      </c>
      <c r="I4424" s="109" t="str">
        <f t="shared" si="209"/>
        <v/>
      </c>
      <c r="J4424" s="113"/>
      <c r="K4424" s="90"/>
      <c r="L4424" s="73"/>
      <c r="M4424" s="69" t="str">
        <f>IF(C4424&lt;&gt;"",DailyLog!$S$3,"")</f>
        <v/>
      </c>
      <c r="N4424" s="56" t="str">
        <f t="shared" si="208"/>
        <v/>
      </c>
      <c r="O4424" s="53" t="str">
        <f>IF($B4424&lt;&gt;"",IF(ISNUMBER(_xlfn.XMATCH($B4424,Language!$A$6:$E$6)),0,IF(ISNUMBER(_xlfn.XMATCH($B4424,Language!$A$29:$E$29)),'Lista de Prestatarios'!$B$3,VLOOKUP(B4424,'Lista de Prestatarios'!$A$2:$B$500,2,FALSE))),"")</f>
        <v/>
      </c>
      <c r="P4424" s="58" t="str">
        <f>IF(B4424&lt;&gt;"",IF(OR(D4424&gt;0,G4424&gt;0),COUNTIF($B$2:B4424,B4424),COUNTIFS($B$2:B4424,B4424,$E$2:E4424,"&gt;0")),"")</f>
        <v/>
      </c>
    </row>
    <row r="4425" spans="1:16" x14ac:dyDescent="0.35">
      <c r="A4425" s="51" t="str">
        <f t="shared" si="207"/>
        <v/>
      </c>
      <c r="B4425" s="99"/>
      <c r="C4425" s="4"/>
      <c r="D4425" s="14"/>
      <c r="E4425" s="14"/>
      <c r="F4425" s="14"/>
      <c r="G4425" s="82"/>
      <c r="H4425" s="107" t="str">
        <f>IF(B4425&lt;&gt;"",IF(OR(O4425=0,O4425=999),"",SUMIFS($E$2:E4425,$A$2:A4425,A4425)-SUMIFS($F$2:F4425,$A$2:A4425,A4425)),"")</f>
        <v/>
      </c>
      <c r="I4425" s="109" t="str">
        <f t="shared" si="209"/>
        <v/>
      </c>
      <c r="J4425" s="113"/>
      <c r="K4425" s="90"/>
      <c r="L4425" s="73"/>
      <c r="M4425" s="69" t="str">
        <f>IF(C4425&lt;&gt;"",DailyLog!$S$3,"")</f>
        <v/>
      </c>
      <c r="N4425" s="56" t="str">
        <f t="shared" si="208"/>
        <v/>
      </c>
      <c r="O4425" s="53" t="str">
        <f>IF($B4425&lt;&gt;"",IF(ISNUMBER(_xlfn.XMATCH($B4425,Language!$A$6:$E$6)),0,IF(ISNUMBER(_xlfn.XMATCH($B4425,Language!$A$29:$E$29)),'Lista de Prestatarios'!$B$3,VLOOKUP(B4425,'Lista de Prestatarios'!$A$2:$B$500,2,FALSE))),"")</f>
        <v/>
      </c>
      <c r="P4425" s="58" t="str">
        <f>IF(B4425&lt;&gt;"",IF(OR(D4425&gt;0,G4425&gt;0),COUNTIF($B$2:B4425,B4425),COUNTIFS($B$2:B4425,B4425,$E$2:E4425,"&gt;0")),"")</f>
        <v/>
      </c>
    </row>
    <row r="4426" spans="1:16" x14ac:dyDescent="0.35">
      <c r="A4426" s="51" t="str">
        <f t="shared" si="207"/>
        <v/>
      </c>
      <c r="B4426" s="99"/>
      <c r="C4426" s="4"/>
      <c r="D4426" s="14"/>
      <c r="E4426" s="14"/>
      <c r="F4426" s="14"/>
      <c r="G4426" s="82"/>
      <c r="H4426" s="107" t="str">
        <f>IF(B4426&lt;&gt;"",IF(OR(O4426=0,O4426=999),"",SUMIFS($E$2:E4426,$A$2:A4426,A4426)-SUMIFS($F$2:F4426,$A$2:A4426,A4426)),"")</f>
        <v/>
      </c>
      <c r="I4426" s="109" t="str">
        <f t="shared" si="209"/>
        <v/>
      </c>
      <c r="J4426" s="113"/>
      <c r="K4426" s="90"/>
      <c r="L4426" s="73"/>
      <c r="M4426" s="69" t="str">
        <f>IF(C4426&lt;&gt;"",DailyLog!$S$3,"")</f>
        <v/>
      </c>
      <c r="N4426" s="56" t="str">
        <f t="shared" si="208"/>
        <v/>
      </c>
      <c r="O4426" s="53" t="str">
        <f>IF($B4426&lt;&gt;"",IF(ISNUMBER(_xlfn.XMATCH($B4426,Language!$A$6:$E$6)),0,IF(ISNUMBER(_xlfn.XMATCH($B4426,Language!$A$29:$E$29)),'Lista de Prestatarios'!$B$3,VLOOKUP(B4426,'Lista de Prestatarios'!$A$2:$B$500,2,FALSE))),"")</f>
        <v/>
      </c>
      <c r="P4426" s="58" t="str">
        <f>IF(B4426&lt;&gt;"",IF(OR(D4426&gt;0,G4426&gt;0),COUNTIF($B$2:B4426,B4426),COUNTIFS($B$2:B4426,B4426,$E$2:E4426,"&gt;0")),"")</f>
        <v/>
      </c>
    </row>
    <row r="4427" spans="1:16" x14ac:dyDescent="0.35">
      <c r="A4427" s="51" t="str">
        <f t="shared" si="207"/>
        <v/>
      </c>
      <c r="B4427" s="99"/>
      <c r="C4427" s="4"/>
      <c r="D4427" s="14"/>
      <c r="E4427" s="14"/>
      <c r="F4427" s="14"/>
      <c r="G4427" s="82"/>
      <c r="H4427" s="107" t="str">
        <f>IF(B4427&lt;&gt;"",IF(OR(O4427=0,O4427=999),"",SUMIFS($E$2:E4427,$A$2:A4427,A4427)-SUMIFS($F$2:F4427,$A$2:A4427,A4427)),"")</f>
        <v/>
      </c>
      <c r="I4427" s="109" t="str">
        <f t="shared" si="209"/>
        <v/>
      </c>
      <c r="J4427" s="113"/>
      <c r="K4427" s="90"/>
      <c r="L4427" s="73"/>
      <c r="M4427" s="69" t="str">
        <f>IF(C4427&lt;&gt;"",DailyLog!$S$3,"")</f>
        <v/>
      </c>
      <c r="N4427" s="56" t="str">
        <f t="shared" si="208"/>
        <v/>
      </c>
      <c r="O4427" s="53" t="str">
        <f>IF($B4427&lt;&gt;"",IF(ISNUMBER(_xlfn.XMATCH($B4427,Language!$A$6:$E$6)),0,IF(ISNUMBER(_xlfn.XMATCH($B4427,Language!$A$29:$E$29)),'Lista de Prestatarios'!$B$3,VLOOKUP(B4427,'Lista de Prestatarios'!$A$2:$B$500,2,FALSE))),"")</f>
        <v/>
      </c>
      <c r="P4427" s="58" t="str">
        <f>IF(B4427&lt;&gt;"",IF(OR(D4427&gt;0,G4427&gt;0),COUNTIF($B$2:B4427,B4427),COUNTIFS($B$2:B4427,B4427,$E$2:E4427,"&gt;0")),"")</f>
        <v/>
      </c>
    </row>
    <row r="4428" spans="1:16" x14ac:dyDescent="0.35">
      <c r="A4428" s="51" t="str">
        <f t="shared" si="207"/>
        <v/>
      </c>
      <c r="B4428" s="99"/>
      <c r="C4428" s="4"/>
      <c r="D4428" s="14"/>
      <c r="E4428" s="14"/>
      <c r="F4428" s="14"/>
      <c r="G4428" s="82"/>
      <c r="H4428" s="107" t="str">
        <f>IF(B4428&lt;&gt;"",IF(OR(O4428=0,O4428=999),"",SUMIFS($E$2:E4428,$A$2:A4428,A4428)-SUMIFS($F$2:F4428,$A$2:A4428,A4428)),"")</f>
        <v/>
      </c>
      <c r="I4428" s="109" t="str">
        <f t="shared" si="209"/>
        <v/>
      </c>
      <c r="J4428" s="113"/>
      <c r="K4428" s="90"/>
      <c r="L4428" s="73"/>
      <c r="M4428" s="69" t="str">
        <f>IF(C4428&lt;&gt;"",DailyLog!$S$3,"")</f>
        <v/>
      </c>
      <c r="N4428" s="56" t="str">
        <f t="shared" si="208"/>
        <v/>
      </c>
      <c r="O4428" s="53" t="str">
        <f>IF($B4428&lt;&gt;"",IF(ISNUMBER(_xlfn.XMATCH($B4428,Language!$A$6:$E$6)),0,IF(ISNUMBER(_xlfn.XMATCH($B4428,Language!$A$29:$E$29)),'Lista de Prestatarios'!$B$3,VLOOKUP(B4428,'Lista de Prestatarios'!$A$2:$B$500,2,FALSE))),"")</f>
        <v/>
      </c>
      <c r="P4428" s="58" t="str">
        <f>IF(B4428&lt;&gt;"",IF(OR(D4428&gt;0,G4428&gt;0),COUNTIF($B$2:B4428,B4428),COUNTIFS($B$2:B4428,B4428,$E$2:E4428,"&gt;0")),"")</f>
        <v/>
      </c>
    </row>
    <row r="4429" spans="1:16" x14ac:dyDescent="0.35">
      <c r="A4429" s="51" t="str">
        <f t="shared" si="207"/>
        <v/>
      </c>
      <c r="B4429" s="99"/>
      <c r="C4429" s="4"/>
      <c r="D4429" s="14"/>
      <c r="E4429" s="14"/>
      <c r="F4429" s="14"/>
      <c r="G4429" s="82"/>
      <c r="H4429" s="107" t="str">
        <f>IF(B4429&lt;&gt;"",IF(OR(O4429=0,O4429=999),"",SUMIFS($E$2:E4429,$A$2:A4429,A4429)-SUMIFS($F$2:F4429,$A$2:A4429,A4429)),"")</f>
        <v/>
      </c>
      <c r="I4429" s="109" t="str">
        <f t="shared" si="209"/>
        <v/>
      </c>
      <c r="J4429" s="113"/>
      <c r="K4429" s="90"/>
      <c r="L4429" s="73"/>
      <c r="M4429" s="69" t="str">
        <f>IF(C4429&lt;&gt;"",DailyLog!$S$3,"")</f>
        <v/>
      </c>
      <c r="N4429" s="56" t="str">
        <f t="shared" si="208"/>
        <v/>
      </c>
      <c r="O4429" s="53" t="str">
        <f>IF($B4429&lt;&gt;"",IF(ISNUMBER(_xlfn.XMATCH($B4429,Language!$A$6:$E$6)),0,IF(ISNUMBER(_xlfn.XMATCH($B4429,Language!$A$29:$E$29)),'Lista de Prestatarios'!$B$3,VLOOKUP(B4429,'Lista de Prestatarios'!$A$2:$B$500,2,FALSE))),"")</f>
        <v/>
      </c>
      <c r="P4429" s="58" t="str">
        <f>IF(B4429&lt;&gt;"",IF(OR(D4429&gt;0,G4429&gt;0),COUNTIF($B$2:B4429,B4429),COUNTIFS($B$2:B4429,B4429,$E$2:E4429,"&gt;0")),"")</f>
        <v/>
      </c>
    </row>
    <row r="4430" spans="1:16" x14ac:dyDescent="0.35">
      <c r="A4430" s="51" t="str">
        <f t="shared" si="207"/>
        <v/>
      </c>
      <c r="B4430" s="99"/>
      <c r="C4430" s="4"/>
      <c r="D4430" s="14"/>
      <c r="E4430" s="14"/>
      <c r="F4430" s="14"/>
      <c r="G4430" s="82"/>
      <c r="H4430" s="107" t="str">
        <f>IF(B4430&lt;&gt;"",IF(OR(O4430=0,O4430=999),"",SUMIFS($E$2:E4430,$A$2:A4430,A4430)-SUMIFS($F$2:F4430,$A$2:A4430,A4430)),"")</f>
        <v/>
      </c>
      <c r="I4430" s="109" t="str">
        <f t="shared" si="209"/>
        <v/>
      </c>
      <c r="J4430" s="113"/>
      <c r="K4430" s="90"/>
      <c r="L4430" s="73"/>
      <c r="M4430" s="69" t="str">
        <f>IF(C4430&lt;&gt;"",DailyLog!$S$3,"")</f>
        <v/>
      </c>
      <c r="N4430" s="56" t="str">
        <f t="shared" si="208"/>
        <v/>
      </c>
      <c r="O4430" s="53" t="str">
        <f>IF($B4430&lt;&gt;"",IF(ISNUMBER(_xlfn.XMATCH($B4430,Language!$A$6:$E$6)),0,IF(ISNUMBER(_xlfn.XMATCH($B4430,Language!$A$29:$E$29)),'Lista de Prestatarios'!$B$3,VLOOKUP(B4430,'Lista de Prestatarios'!$A$2:$B$500,2,FALSE))),"")</f>
        <v/>
      </c>
      <c r="P4430" s="58" t="str">
        <f>IF(B4430&lt;&gt;"",IF(OR(D4430&gt;0,G4430&gt;0),COUNTIF($B$2:B4430,B4430),COUNTIFS($B$2:B4430,B4430,$E$2:E4430,"&gt;0")),"")</f>
        <v/>
      </c>
    </row>
    <row r="4431" spans="1:16" x14ac:dyDescent="0.35">
      <c r="A4431" s="51" t="str">
        <f t="shared" si="207"/>
        <v/>
      </c>
      <c r="B4431" s="99"/>
      <c r="C4431" s="4"/>
      <c r="D4431" s="14"/>
      <c r="E4431" s="14"/>
      <c r="F4431" s="14"/>
      <c r="G4431" s="82"/>
      <c r="H4431" s="107" t="str">
        <f>IF(B4431&lt;&gt;"",IF(OR(O4431=0,O4431=999),"",SUMIFS($E$2:E4431,$A$2:A4431,A4431)-SUMIFS($F$2:F4431,$A$2:A4431,A4431)),"")</f>
        <v/>
      </c>
      <c r="I4431" s="109" t="str">
        <f t="shared" si="209"/>
        <v/>
      </c>
      <c r="J4431" s="113"/>
      <c r="K4431" s="90"/>
      <c r="L4431" s="73"/>
      <c r="M4431" s="69" t="str">
        <f>IF(C4431&lt;&gt;"",DailyLog!$S$3,"")</f>
        <v/>
      </c>
      <c r="N4431" s="56" t="str">
        <f t="shared" si="208"/>
        <v/>
      </c>
      <c r="O4431" s="53" t="str">
        <f>IF($B4431&lt;&gt;"",IF(ISNUMBER(_xlfn.XMATCH($B4431,Language!$A$6:$E$6)),0,IF(ISNUMBER(_xlfn.XMATCH($B4431,Language!$A$29:$E$29)),'Lista de Prestatarios'!$B$3,VLOOKUP(B4431,'Lista de Prestatarios'!$A$2:$B$500,2,FALSE))),"")</f>
        <v/>
      </c>
      <c r="P4431" s="58" t="str">
        <f>IF(B4431&lt;&gt;"",IF(OR(D4431&gt;0,G4431&gt;0),COUNTIF($B$2:B4431,B4431),COUNTIFS($B$2:B4431,B4431,$E$2:E4431,"&gt;0")),"")</f>
        <v/>
      </c>
    </row>
    <row r="4432" spans="1:16" x14ac:dyDescent="0.35">
      <c r="A4432" s="51" t="str">
        <f t="shared" si="207"/>
        <v/>
      </c>
      <c r="B4432" s="99"/>
      <c r="C4432" s="4"/>
      <c r="D4432" s="14"/>
      <c r="E4432" s="14"/>
      <c r="F4432" s="14"/>
      <c r="G4432" s="82"/>
      <c r="H4432" s="107" t="str">
        <f>IF(B4432&lt;&gt;"",IF(OR(O4432=0,O4432=999),"",SUMIFS($E$2:E4432,$A$2:A4432,A4432)-SUMIFS($F$2:F4432,$A$2:A4432,A4432)),"")</f>
        <v/>
      </c>
      <c r="I4432" s="109" t="str">
        <f t="shared" si="209"/>
        <v/>
      </c>
      <c r="J4432" s="113"/>
      <c r="K4432" s="90"/>
      <c r="L4432" s="73"/>
      <c r="M4432" s="69" t="str">
        <f>IF(C4432&lt;&gt;"",DailyLog!$S$3,"")</f>
        <v/>
      </c>
      <c r="N4432" s="56" t="str">
        <f t="shared" si="208"/>
        <v/>
      </c>
      <c r="O4432" s="53" t="str">
        <f>IF($B4432&lt;&gt;"",IF(ISNUMBER(_xlfn.XMATCH($B4432,Language!$A$6:$E$6)),0,IF(ISNUMBER(_xlfn.XMATCH($B4432,Language!$A$29:$E$29)),'Lista de Prestatarios'!$B$3,VLOOKUP(B4432,'Lista de Prestatarios'!$A$2:$B$500,2,FALSE))),"")</f>
        <v/>
      </c>
      <c r="P4432" s="58" t="str">
        <f>IF(B4432&lt;&gt;"",IF(OR(D4432&gt;0,G4432&gt;0),COUNTIF($B$2:B4432,B4432),COUNTIFS($B$2:B4432,B4432,$E$2:E4432,"&gt;0")),"")</f>
        <v/>
      </c>
    </row>
    <row r="4433" spans="1:16" x14ac:dyDescent="0.35">
      <c r="A4433" s="51" t="str">
        <f t="shared" si="207"/>
        <v/>
      </c>
      <c r="B4433" s="99"/>
      <c r="C4433" s="4"/>
      <c r="D4433" s="14"/>
      <c r="E4433" s="14"/>
      <c r="F4433" s="14"/>
      <c r="G4433" s="82"/>
      <c r="H4433" s="107" t="str">
        <f>IF(B4433&lt;&gt;"",IF(OR(O4433=0,O4433=999),"",SUMIFS($E$2:E4433,$A$2:A4433,A4433)-SUMIFS($F$2:F4433,$A$2:A4433,A4433)),"")</f>
        <v/>
      </c>
      <c r="I4433" s="109" t="str">
        <f t="shared" si="209"/>
        <v/>
      </c>
      <c r="J4433" s="113"/>
      <c r="K4433" s="90"/>
      <c r="L4433" s="73"/>
      <c r="M4433" s="69" t="str">
        <f>IF(C4433&lt;&gt;"",DailyLog!$S$3,"")</f>
        <v/>
      </c>
      <c r="N4433" s="56" t="str">
        <f t="shared" si="208"/>
        <v/>
      </c>
      <c r="O4433" s="53" t="str">
        <f>IF($B4433&lt;&gt;"",IF(ISNUMBER(_xlfn.XMATCH($B4433,Language!$A$6:$E$6)),0,IF(ISNUMBER(_xlfn.XMATCH($B4433,Language!$A$29:$E$29)),'Lista de Prestatarios'!$B$3,VLOOKUP(B4433,'Lista de Prestatarios'!$A$2:$B$500,2,FALSE))),"")</f>
        <v/>
      </c>
      <c r="P4433" s="58" t="str">
        <f>IF(B4433&lt;&gt;"",IF(OR(D4433&gt;0,G4433&gt;0),COUNTIF($B$2:B4433,B4433),COUNTIFS($B$2:B4433,B4433,$E$2:E4433,"&gt;0")),"")</f>
        <v/>
      </c>
    </row>
    <row r="4434" spans="1:16" x14ac:dyDescent="0.35">
      <c r="A4434" s="51" t="str">
        <f t="shared" si="207"/>
        <v/>
      </c>
      <c r="B4434" s="99"/>
      <c r="C4434" s="4"/>
      <c r="D4434" s="14"/>
      <c r="E4434" s="14"/>
      <c r="F4434" s="14"/>
      <c r="G4434" s="82"/>
      <c r="H4434" s="107" t="str">
        <f>IF(B4434&lt;&gt;"",IF(OR(O4434=0,O4434=999),"",SUMIFS($E$2:E4434,$A$2:A4434,A4434)-SUMIFS($F$2:F4434,$A$2:A4434,A4434)),"")</f>
        <v/>
      </c>
      <c r="I4434" s="109" t="str">
        <f t="shared" si="209"/>
        <v/>
      </c>
      <c r="J4434" s="113"/>
      <c r="K4434" s="90"/>
      <c r="L4434" s="73"/>
      <c r="M4434" s="69" t="str">
        <f>IF(C4434&lt;&gt;"",DailyLog!$S$3,"")</f>
        <v/>
      </c>
      <c r="N4434" s="56" t="str">
        <f t="shared" si="208"/>
        <v/>
      </c>
      <c r="O4434" s="53" t="str">
        <f>IF($B4434&lt;&gt;"",IF(ISNUMBER(_xlfn.XMATCH($B4434,Language!$A$6:$E$6)),0,IF(ISNUMBER(_xlfn.XMATCH($B4434,Language!$A$29:$E$29)),'Lista de Prestatarios'!$B$3,VLOOKUP(B4434,'Lista de Prestatarios'!$A$2:$B$500,2,FALSE))),"")</f>
        <v/>
      </c>
      <c r="P4434" s="58" t="str">
        <f>IF(B4434&lt;&gt;"",IF(OR(D4434&gt;0,G4434&gt;0),COUNTIF($B$2:B4434,B4434),COUNTIFS($B$2:B4434,B4434,$E$2:E4434,"&gt;0")),"")</f>
        <v/>
      </c>
    </row>
    <row r="4435" spans="1:16" x14ac:dyDescent="0.35">
      <c r="A4435" s="51" t="str">
        <f t="shared" si="207"/>
        <v/>
      </c>
      <c r="B4435" s="99"/>
      <c r="C4435" s="4"/>
      <c r="D4435" s="14"/>
      <c r="E4435" s="14"/>
      <c r="F4435" s="14"/>
      <c r="G4435" s="82"/>
      <c r="H4435" s="107" t="str">
        <f>IF(B4435&lt;&gt;"",IF(OR(O4435=0,O4435=999),"",SUMIFS($E$2:E4435,$A$2:A4435,A4435)-SUMIFS($F$2:F4435,$A$2:A4435,A4435)),"")</f>
        <v/>
      </c>
      <c r="I4435" s="109" t="str">
        <f t="shared" si="209"/>
        <v/>
      </c>
      <c r="J4435" s="113"/>
      <c r="K4435" s="90"/>
      <c r="L4435" s="73"/>
      <c r="M4435" s="69" t="str">
        <f>IF(C4435&lt;&gt;"",DailyLog!$S$3,"")</f>
        <v/>
      </c>
      <c r="N4435" s="56" t="str">
        <f t="shared" si="208"/>
        <v/>
      </c>
      <c r="O4435" s="53" t="str">
        <f>IF($B4435&lt;&gt;"",IF(ISNUMBER(_xlfn.XMATCH($B4435,Language!$A$6:$E$6)),0,IF(ISNUMBER(_xlfn.XMATCH($B4435,Language!$A$29:$E$29)),'Lista de Prestatarios'!$B$3,VLOOKUP(B4435,'Lista de Prestatarios'!$A$2:$B$500,2,FALSE))),"")</f>
        <v/>
      </c>
      <c r="P4435" s="58" t="str">
        <f>IF(B4435&lt;&gt;"",IF(OR(D4435&gt;0,G4435&gt;0),COUNTIF($B$2:B4435,B4435),COUNTIFS($B$2:B4435,B4435,$E$2:E4435,"&gt;0")),"")</f>
        <v/>
      </c>
    </row>
    <row r="4436" spans="1:16" x14ac:dyDescent="0.35">
      <c r="A4436" s="51" t="str">
        <f t="shared" si="207"/>
        <v/>
      </c>
      <c r="B4436" s="99"/>
      <c r="C4436" s="4"/>
      <c r="D4436" s="14"/>
      <c r="E4436" s="14"/>
      <c r="F4436" s="14"/>
      <c r="G4436" s="82"/>
      <c r="H4436" s="107" t="str">
        <f>IF(B4436&lt;&gt;"",IF(OR(O4436=0,O4436=999),"",SUMIFS($E$2:E4436,$A$2:A4436,A4436)-SUMIFS($F$2:F4436,$A$2:A4436,A4436)),"")</f>
        <v/>
      </c>
      <c r="I4436" s="109" t="str">
        <f t="shared" si="209"/>
        <v/>
      </c>
      <c r="J4436" s="113"/>
      <c r="K4436" s="90"/>
      <c r="L4436" s="73"/>
      <c r="M4436" s="69" t="str">
        <f>IF(C4436&lt;&gt;"",DailyLog!$S$3,"")</f>
        <v/>
      </c>
      <c r="N4436" s="56" t="str">
        <f t="shared" si="208"/>
        <v/>
      </c>
      <c r="O4436" s="53" t="str">
        <f>IF($B4436&lt;&gt;"",IF(ISNUMBER(_xlfn.XMATCH($B4436,Language!$A$6:$E$6)),0,IF(ISNUMBER(_xlfn.XMATCH($B4436,Language!$A$29:$E$29)),'Lista de Prestatarios'!$B$3,VLOOKUP(B4436,'Lista de Prestatarios'!$A$2:$B$500,2,FALSE))),"")</f>
        <v/>
      </c>
      <c r="P4436" s="58" t="str">
        <f>IF(B4436&lt;&gt;"",IF(OR(D4436&gt;0,G4436&gt;0),COUNTIF($B$2:B4436,B4436),COUNTIFS($B$2:B4436,B4436,$E$2:E4436,"&gt;0")),"")</f>
        <v/>
      </c>
    </row>
    <row r="4437" spans="1:16" x14ac:dyDescent="0.35">
      <c r="A4437" s="51" t="str">
        <f t="shared" si="207"/>
        <v/>
      </c>
      <c r="B4437" s="99"/>
      <c r="C4437" s="4"/>
      <c r="D4437" s="14"/>
      <c r="E4437" s="14"/>
      <c r="F4437" s="14"/>
      <c r="G4437" s="82"/>
      <c r="H4437" s="107" t="str">
        <f>IF(B4437&lt;&gt;"",IF(OR(O4437=0,O4437=999),"",SUMIFS($E$2:E4437,$A$2:A4437,A4437)-SUMIFS($F$2:F4437,$A$2:A4437,A4437)),"")</f>
        <v/>
      </c>
      <c r="I4437" s="109" t="str">
        <f t="shared" si="209"/>
        <v/>
      </c>
      <c r="J4437" s="113"/>
      <c r="K4437" s="90"/>
      <c r="L4437" s="73"/>
      <c r="M4437" s="69" t="str">
        <f>IF(C4437&lt;&gt;"",DailyLog!$S$3,"")</f>
        <v/>
      </c>
      <c r="N4437" s="56" t="str">
        <f t="shared" si="208"/>
        <v/>
      </c>
      <c r="O4437" s="53" t="str">
        <f>IF($B4437&lt;&gt;"",IF(ISNUMBER(_xlfn.XMATCH($B4437,Language!$A$6:$E$6)),0,IF(ISNUMBER(_xlfn.XMATCH($B4437,Language!$A$29:$E$29)),'Lista de Prestatarios'!$B$3,VLOOKUP(B4437,'Lista de Prestatarios'!$A$2:$B$500,2,FALSE))),"")</f>
        <v/>
      </c>
      <c r="P4437" s="58" t="str">
        <f>IF(B4437&lt;&gt;"",IF(OR(D4437&gt;0,G4437&gt;0),COUNTIF($B$2:B4437,B4437),COUNTIFS($B$2:B4437,B4437,$E$2:E4437,"&gt;0")),"")</f>
        <v/>
      </c>
    </row>
    <row r="4438" spans="1:16" x14ac:dyDescent="0.35">
      <c r="A4438" s="51" t="str">
        <f t="shared" si="207"/>
        <v/>
      </c>
      <c r="B4438" s="99"/>
      <c r="C4438" s="4"/>
      <c r="D4438" s="14"/>
      <c r="E4438" s="14"/>
      <c r="F4438" s="14"/>
      <c r="G4438" s="82"/>
      <c r="H4438" s="107" t="str">
        <f>IF(B4438&lt;&gt;"",IF(OR(O4438=0,O4438=999),"",SUMIFS($E$2:E4438,$A$2:A4438,A4438)-SUMIFS($F$2:F4438,$A$2:A4438,A4438)),"")</f>
        <v/>
      </c>
      <c r="I4438" s="109" t="str">
        <f t="shared" si="209"/>
        <v/>
      </c>
      <c r="J4438" s="113"/>
      <c r="K4438" s="90"/>
      <c r="L4438" s="73"/>
      <c r="M4438" s="69" t="str">
        <f>IF(C4438&lt;&gt;"",DailyLog!$S$3,"")</f>
        <v/>
      </c>
      <c r="N4438" s="56" t="str">
        <f t="shared" si="208"/>
        <v/>
      </c>
      <c r="O4438" s="53" t="str">
        <f>IF($B4438&lt;&gt;"",IF(ISNUMBER(_xlfn.XMATCH($B4438,Language!$A$6:$E$6)),0,IF(ISNUMBER(_xlfn.XMATCH($B4438,Language!$A$29:$E$29)),'Lista de Prestatarios'!$B$3,VLOOKUP(B4438,'Lista de Prestatarios'!$A$2:$B$500,2,FALSE))),"")</f>
        <v/>
      </c>
      <c r="P4438" s="58" t="str">
        <f>IF(B4438&lt;&gt;"",IF(OR(D4438&gt;0,G4438&gt;0),COUNTIF($B$2:B4438,B4438),COUNTIFS($B$2:B4438,B4438,$E$2:E4438,"&gt;0")),"")</f>
        <v/>
      </c>
    </row>
    <row r="4439" spans="1:16" x14ac:dyDescent="0.35">
      <c r="A4439" s="51" t="str">
        <f t="shared" si="207"/>
        <v/>
      </c>
      <c r="B4439" s="99"/>
      <c r="C4439" s="4"/>
      <c r="D4439" s="14"/>
      <c r="E4439" s="14"/>
      <c r="F4439" s="14"/>
      <c r="G4439" s="82"/>
      <c r="H4439" s="107" t="str">
        <f>IF(B4439&lt;&gt;"",IF(OR(O4439=0,O4439=999),"",SUMIFS($E$2:E4439,$A$2:A4439,A4439)-SUMIFS($F$2:F4439,$A$2:A4439,A4439)),"")</f>
        <v/>
      </c>
      <c r="I4439" s="109" t="str">
        <f t="shared" si="209"/>
        <v/>
      </c>
      <c r="J4439" s="113"/>
      <c r="K4439" s="90"/>
      <c r="L4439" s="73"/>
      <c r="M4439" s="69" t="str">
        <f>IF(C4439&lt;&gt;"",DailyLog!$S$3,"")</f>
        <v/>
      </c>
      <c r="N4439" s="56" t="str">
        <f t="shared" si="208"/>
        <v/>
      </c>
      <c r="O4439" s="53" t="str">
        <f>IF($B4439&lt;&gt;"",IF(ISNUMBER(_xlfn.XMATCH($B4439,Language!$A$6:$E$6)),0,IF(ISNUMBER(_xlfn.XMATCH($B4439,Language!$A$29:$E$29)),'Lista de Prestatarios'!$B$3,VLOOKUP(B4439,'Lista de Prestatarios'!$A$2:$B$500,2,FALSE))),"")</f>
        <v/>
      </c>
      <c r="P4439" s="58" t="str">
        <f>IF(B4439&lt;&gt;"",IF(OR(D4439&gt;0,G4439&gt;0),COUNTIF($B$2:B4439,B4439),COUNTIFS($B$2:B4439,B4439,$E$2:E4439,"&gt;0")),"")</f>
        <v/>
      </c>
    </row>
    <row r="4440" spans="1:16" x14ac:dyDescent="0.35">
      <c r="A4440" s="51" t="str">
        <f t="shared" si="207"/>
        <v/>
      </c>
      <c r="B4440" s="99"/>
      <c r="C4440" s="4"/>
      <c r="D4440" s="14"/>
      <c r="E4440" s="14"/>
      <c r="F4440" s="14"/>
      <c r="G4440" s="82"/>
      <c r="H4440" s="107" t="str">
        <f>IF(B4440&lt;&gt;"",IF(OR(O4440=0,O4440=999),"",SUMIFS($E$2:E4440,$A$2:A4440,A4440)-SUMIFS($F$2:F4440,$A$2:A4440,A4440)),"")</f>
        <v/>
      </c>
      <c r="I4440" s="109" t="str">
        <f t="shared" si="209"/>
        <v/>
      </c>
      <c r="J4440" s="113"/>
      <c r="K4440" s="90"/>
      <c r="L4440" s="73"/>
      <c r="M4440" s="69" t="str">
        <f>IF(C4440&lt;&gt;"",DailyLog!$S$3,"")</f>
        <v/>
      </c>
      <c r="N4440" s="56" t="str">
        <f t="shared" si="208"/>
        <v/>
      </c>
      <c r="O4440" s="53" t="str">
        <f>IF($B4440&lt;&gt;"",IF(ISNUMBER(_xlfn.XMATCH($B4440,Language!$A$6:$E$6)),0,IF(ISNUMBER(_xlfn.XMATCH($B4440,Language!$A$29:$E$29)),'Lista de Prestatarios'!$B$3,VLOOKUP(B4440,'Lista de Prestatarios'!$A$2:$B$500,2,FALSE))),"")</f>
        <v/>
      </c>
      <c r="P4440" s="58" t="str">
        <f>IF(B4440&lt;&gt;"",IF(OR(D4440&gt;0,G4440&gt;0),COUNTIF($B$2:B4440,B4440),COUNTIFS($B$2:B4440,B4440,$E$2:E4440,"&gt;0")),"")</f>
        <v/>
      </c>
    </row>
    <row r="4441" spans="1:16" x14ac:dyDescent="0.35">
      <c r="A4441" s="51" t="str">
        <f t="shared" si="207"/>
        <v/>
      </c>
      <c r="B4441" s="99"/>
      <c r="C4441" s="4"/>
      <c r="D4441" s="14"/>
      <c r="E4441" s="14"/>
      <c r="F4441" s="14"/>
      <c r="G4441" s="82"/>
      <c r="H4441" s="107" t="str">
        <f>IF(B4441&lt;&gt;"",IF(OR(O4441=0,O4441=999),"",SUMIFS($E$2:E4441,$A$2:A4441,A4441)-SUMIFS($F$2:F4441,$A$2:A4441,A4441)),"")</f>
        <v/>
      </c>
      <c r="I4441" s="109" t="str">
        <f t="shared" si="209"/>
        <v/>
      </c>
      <c r="J4441" s="113"/>
      <c r="K4441" s="90"/>
      <c r="L4441" s="73"/>
      <c r="M4441" s="69" t="str">
        <f>IF(C4441&lt;&gt;"",DailyLog!$S$3,"")</f>
        <v/>
      </c>
      <c r="N4441" s="56" t="str">
        <f t="shared" si="208"/>
        <v/>
      </c>
      <c r="O4441" s="53" t="str">
        <f>IF($B4441&lt;&gt;"",IF(ISNUMBER(_xlfn.XMATCH($B4441,Language!$A$6:$E$6)),0,IF(ISNUMBER(_xlfn.XMATCH($B4441,Language!$A$29:$E$29)),'Lista de Prestatarios'!$B$3,VLOOKUP(B4441,'Lista de Prestatarios'!$A$2:$B$500,2,FALSE))),"")</f>
        <v/>
      </c>
      <c r="P4441" s="58" t="str">
        <f>IF(B4441&lt;&gt;"",IF(OR(D4441&gt;0,G4441&gt;0),COUNTIF($B$2:B4441,B4441),COUNTIFS($B$2:B4441,B4441,$E$2:E4441,"&gt;0")),"")</f>
        <v/>
      </c>
    </row>
    <row r="4442" spans="1:16" x14ac:dyDescent="0.35">
      <c r="A4442" s="51" t="str">
        <f t="shared" si="207"/>
        <v/>
      </c>
      <c r="B4442" s="99"/>
      <c r="C4442" s="4"/>
      <c r="D4442" s="14"/>
      <c r="E4442" s="14"/>
      <c r="F4442" s="14"/>
      <c r="G4442" s="82"/>
      <c r="H4442" s="107" t="str">
        <f>IF(B4442&lt;&gt;"",IF(OR(O4442=0,O4442=999),"",SUMIFS($E$2:E4442,$A$2:A4442,A4442)-SUMIFS($F$2:F4442,$A$2:A4442,A4442)),"")</f>
        <v/>
      </c>
      <c r="I4442" s="109" t="str">
        <f t="shared" si="209"/>
        <v/>
      </c>
      <c r="J4442" s="113"/>
      <c r="K4442" s="90"/>
      <c r="L4442" s="73"/>
      <c r="M4442" s="69" t="str">
        <f>IF(C4442&lt;&gt;"",DailyLog!$S$3,"")</f>
        <v/>
      </c>
      <c r="N4442" s="56" t="str">
        <f t="shared" si="208"/>
        <v/>
      </c>
      <c r="O4442" s="53" t="str">
        <f>IF($B4442&lt;&gt;"",IF(ISNUMBER(_xlfn.XMATCH($B4442,Language!$A$6:$E$6)),0,IF(ISNUMBER(_xlfn.XMATCH($B4442,Language!$A$29:$E$29)),'Lista de Prestatarios'!$B$3,VLOOKUP(B4442,'Lista de Prestatarios'!$A$2:$B$500,2,FALSE))),"")</f>
        <v/>
      </c>
      <c r="P4442" s="58" t="str">
        <f>IF(B4442&lt;&gt;"",IF(OR(D4442&gt;0,G4442&gt;0),COUNTIF($B$2:B4442,B4442),COUNTIFS($B$2:B4442,B4442,$E$2:E4442,"&gt;0")),"")</f>
        <v/>
      </c>
    </row>
    <row r="4443" spans="1:16" x14ac:dyDescent="0.35">
      <c r="A4443" s="51" t="str">
        <f t="shared" si="207"/>
        <v/>
      </c>
      <c r="B4443" s="99"/>
      <c r="C4443" s="4"/>
      <c r="D4443" s="14"/>
      <c r="E4443" s="14"/>
      <c r="F4443" s="14"/>
      <c r="G4443" s="82"/>
      <c r="H4443" s="107" t="str">
        <f>IF(B4443&lt;&gt;"",IF(OR(O4443=0,O4443=999),"",SUMIFS($E$2:E4443,$A$2:A4443,A4443)-SUMIFS($F$2:F4443,$A$2:A4443,A4443)),"")</f>
        <v/>
      </c>
      <c r="I4443" s="109" t="str">
        <f t="shared" si="209"/>
        <v/>
      </c>
      <c r="J4443" s="113"/>
      <c r="K4443" s="90"/>
      <c r="L4443" s="73"/>
      <c r="M4443" s="69" t="str">
        <f>IF(C4443&lt;&gt;"",DailyLog!$S$3,"")</f>
        <v/>
      </c>
      <c r="N4443" s="56" t="str">
        <f t="shared" si="208"/>
        <v/>
      </c>
      <c r="O4443" s="53" t="str">
        <f>IF($B4443&lt;&gt;"",IF(ISNUMBER(_xlfn.XMATCH($B4443,Language!$A$6:$E$6)),0,IF(ISNUMBER(_xlfn.XMATCH($B4443,Language!$A$29:$E$29)),'Lista de Prestatarios'!$B$3,VLOOKUP(B4443,'Lista de Prestatarios'!$A$2:$B$500,2,FALSE))),"")</f>
        <v/>
      </c>
      <c r="P4443" s="58" t="str">
        <f>IF(B4443&lt;&gt;"",IF(OR(D4443&gt;0,G4443&gt;0),COUNTIF($B$2:B4443,B4443),COUNTIFS($B$2:B4443,B4443,$E$2:E4443,"&gt;0")),"")</f>
        <v/>
      </c>
    </row>
    <row r="4444" spans="1:16" x14ac:dyDescent="0.35">
      <c r="A4444" s="51" t="str">
        <f t="shared" si="207"/>
        <v/>
      </c>
      <c r="B4444" s="99"/>
      <c r="C4444" s="4"/>
      <c r="D4444" s="14"/>
      <c r="E4444" s="14"/>
      <c r="F4444" s="14"/>
      <c r="G4444" s="82"/>
      <c r="H4444" s="107" t="str">
        <f>IF(B4444&lt;&gt;"",IF(OR(O4444=0,O4444=999),"",SUMIFS($E$2:E4444,$A$2:A4444,A4444)-SUMIFS($F$2:F4444,$A$2:A4444,A4444)),"")</f>
        <v/>
      </c>
      <c r="I4444" s="109" t="str">
        <f t="shared" si="209"/>
        <v/>
      </c>
      <c r="J4444" s="113"/>
      <c r="K4444" s="90"/>
      <c r="L4444" s="73"/>
      <c r="M4444" s="69" t="str">
        <f>IF(C4444&lt;&gt;"",DailyLog!$S$3,"")</f>
        <v/>
      </c>
      <c r="N4444" s="56" t="str">
        <f t="shared" si="208"/>
        <v/>
      </c>
      <c r="O4444" s="53" t="str">
        <f>IF($B4444&lt;&gt;"",IF(ISNUMBER(_xlfn.XMATCH($B4444,Language!$A$6:$E$6)),0,IF(ISNUMBER(_xlfn.XMATCH($B4444,Language!$A$29:$E$29)),'Lista de Prestatarios'!$B$3,VLOOKUP(B4444,'Lista de Prestatarios'!$A$2:$B$500,2,FALSE))),"")</f>
        <v/>
      </c>
      <c r="P4444" s="58" t="str">
        <f>IF(B4444&lt;&gt;"",IF(OR(D4444&gt;0,G4444&gt;0),COUNTIF($B$2:B4444,B4444),COUNTIFS($B$2:B4444,B4444,$E$2:E4444,"&gt;0")),"")</f>
        <v/>
      </c>
    </row>
    <row r="4445" spans="1:16" x14ac:dyDescent="0.35">
      <c r="A4445" s="51" t="str">
        <f t="shared" si="207"/>
        <v/>
      </c>
      <c r="B4445" s="99"/>
      <c r="C4445" s="4"/>
      <c r="D4445" s="14"/>
      <c r="E4445" s="14"/>
      <c r="F4445" s="14"/>
      <c r="G4445" s="82"/>
      <c r="H4445" s="107" t="str">
        <f>IF(B4445&lt;&gt;"",IF(OR(O4445=0,O4445=999),"",SUMIFS($E$2:E4445,$A$2:A4445,A4445)-SUMIFS($F$2:F4445,$A$2:A4445,A4445)),"")</f>
        <v/>
      </c>
      <c r="I4445" s="109" t="str">
        <f t="shared" si="209"/>
        <v/>
      </c>
      <c r="J4445" s="113"/>
      <c r="K4445" s="90"/>
      <c r="L4445" s="73"/>
      <c r="M4445" s="69" t="str">
        <f>IF(C4445&lt;&gt;"",DailyLog!$S$3,"")</f>
        <v/>
      </c>
      <c r="N4445" s="56" t="str">
        <f t="shared" si="208"/>
        <v/>
      </c>
      <c r="O4445" s="53" t="str">
        <f>IF($B4445&lt;&gt;"",IF(ISNUMBER(_xlfn.XMATCH($B4445,Language!$A$6:$E$6)),0,IF(ISNUMBER(_xlfn.XMATCH($B4445,Language!$A$29:$E$29)),'Lista de Prestatarios'!$B$3,VLOOKUP(B4445,'Lista de Prestatarios'!$A$2:$B$500,2,FALSE))),"")</f>
        <v/>
      </c>
      <c r="P4445" s="58" t="str">
        <f>IF(B4445&lt;&gt;"",IF(OR(D4445&gt;0,G4445&gt;0),COUNTIF($B$2:B4445,B4445),COUNTIFS($B$2:B4445,B4445,$E$2:E4445,"&gt;0")),"")</f>
        <v/>
      </c>
    </row>
    <row r="4446" spans="1:16" x14ac:dyDescent="0.35">
      <c r="A4446" s="51" t="str">
        <f t="shared" si="207"/>
        <v/>
      </c>
      <c r="B4446" s="99"/>
      <c r="C4446" s="4"/>
      <c r="D4446" s="14"/>
      <c r="E4446" s="14"/>
      <c r="F4446" s="14"/>
      <c r="G4446" s="82"/>
      <c r="H4446" s="107" t="str">
        <f>IF(B4446&lt;&gt;"",IF(OR(O4446=0,O4446=999),"",SUMIFS($E$2:E4446,$A$2:A4446,A4446)-SUMIFS($F$2:F4446,$A$2:A4446,A4446)),"")</f>
        <v/>
      </c>
      <c r="I4446" s="109" t="str">
        <f t="shared" si="209"/>
        <v/>
      </c>
      <c r="J4446" s="113"/>
      <c r="K4446" s="90"/>
      <c r="L4446" s="73"/>
      <c r="M4446" s="69" t="str">
        <f>IF(C4446&lt;&gt;"",DailyLog!$S$3,"")</f>
        <v/>
      </c>
      <c r="N4446" s="56" t="str">
        <f t="shared" si="208"/>
        <v/>
      </c>
      <c r="O4446" s="53" t="str">
        <f>IF($B4446&lt;&gt;"",IF(ISNUMBER(_xlfn.XMATCH($B4446,Language!$A$6:$E$6)),0,IF(ISNUMBER(_xlfn.XMATCH($B4446,Language!$A$29:$E$29)),'Lista de Prestatarios'!$B$3,VLOOKUP(B4446,'Lista de Prestatarios'!$A$2:$B$500,2,FALSE))),"")</f>
        <v/>
      </c>
      <c r="P4446" s="58" t="str">
        <f>IF(B4446&lt;&gt;"",IF(OR(D4446&gt;0,G4446&gt;0),COUNTIF($B$2:B4446,B4446),COUNTIFS($B$2:B4446,B4446,$E$2:E4446,"&gt;0")),"")</f>
        <v/>
      </c>
    </row>
    <row r="4447" spans="1:16" x14ac:dyDescent="0.35">
      <c r="A4447" s="51" t="str">
        <f t="shared" si="207"/>
        <v/>
      </c>
      <c r="B4447" s="99"/>
      <c r="C4447" s="4"/>
      <c r="D4447" s="14"/>
      <c r="E4447" s="14"/>
      <c r="F4447" s="14"/>
      <c r="G4447" s="82"/>
      <c r="H4447" s="107" t="str">
        <f>IF(B4447&lt;&gt;"",IF(OR(O4447=0,O4447=999),"",SUMIFS($E$2:E4447,$A$2:A4447,A4447)-SUMIFS($F$2:F4447,$A$2:A4447,A4447)),"")</f>
        <v/>
      </c>
      <c r="I4447" s="109" t="str">
        <f t="shared" si="209"/>
        <v/>
      </c>
      <c r="J4447" s="113"/>
      <c r="K4447" s="90"/>
      <c r="L4447" s="73"/>
      <c r="M4447" s="69" t="str">
        <f>IF(C4447&lt;&gt;"",DailyLog!$S$3,"")</f>
        <v/>
      </c>
      <c r="N4447" s="56" t="str">
        <f t="shared" si="208"/>
        <v/>
      </c>
      <c r="O4447" s="53" t="str">
        <f>IF($B4447&lt;&gt;"",IF(ISNUMBER(_xlfn.XMATCH($B4447,Language!$A$6:$E$6)),0,IF(ISNUMBER(_xlfn.XMATCH($B4447,Language!$A$29:$E$29)),'Lista de Prestatarios'!$B$3,VLOOKUP(B4447,'Lista de Prestatarios'!$A$2:$B$500,2,FALSE))),"")</f>
        <v/>
      </c>
      <c r="P4447" s="58" t="str">
        <f>IF(B4447&lt;&gt;"",IF(OR(D4447&gt;0,G4447&gt;0),COUNTIF($B$2:B4447,B4447),COUNTIFS($B$2:B4447,B4447,$E$2:E4447,"&gt;0")),"")</f>
        <v/>
      </c>
    </row>
    <row r="4448" spans="1:16" x14ac:dyDescent="0.35">
      <c r="A4448" s="51" t="str">
        <f t="shared" si="207"/>
        <v/>
      </c>
      <c r="B4448" s="99"/>
      <c r="C4448" s="4"/>
      <c r="D4448" s="14"/>
      <c r="E4448" s="14"/>
      <c r="F4448" s="14"/>
      <c r="G4448" s="82"/>
      <c r="H4448" s="107" t="str">
        <f>IF(B4448&lt;&gt;"",IF(OR(O4448=0,O4448=999),"",SUMIFS($E$2:E4448,$A$2:A4448,A4448)-SUMIFS($F$2:F4448,$A$2:A4448,A4448)),"")</f>
        <v/>
      </c>
      <c r="I4448" s="109" t="str">
        <f t="shared" si="209"/>
        <v/>
      </c>
      <c r="J4448" s="113"/>
      <c r="K4448" s="90"/>
      <c r="L4448" s="73"/>
      <c r="M4448" s="69" t="str">
        <f>IF(C4448&lt;&gt;"",DailyLog!$S$3,"")</f>
        <v/>
      </c>
      <c r="N4448" s="56" t="str">
        <f t="shared" si="208"/>
        <v/>
      </c>
      <c r="O4448" s="53" t="str">
        <f>IF($B4448&lt;&gt;"",IF(ISNUMBER(_xlfn.XMATCH($B4448,Language!$A$6:$E$6)),0,IF(ISNUMBER(_xlfn.XMATCH($B4448,Language!$A$29:$E$29)),'Lista de Prestatarios'!$B$3,VLOOKUP(B4448,'Lista de Prestatarios'!$A$2:$B$500,2,FALSE))),"")</f>
        <v/>
      </c>
      <c r="P4448" s="58" t="str">
        <f>IF(B4448&lt;&gt;"",IF(OR(D4448&gt;0,G4448&gt;0),COUNTIF($B$2:B4448,B4448),COUNTIFS($B$2:B4448,B4448,$E$2:E4448,"&gt;0")),"")</f>
        <v/>
      </c>
    </row>
    <row r="4449" spans="1:16" x14ac:dyDescent="0.35">
      <c r="A4449" s="51" t="str">
        <f t="shared" si="207"/>
        <v/>
      </c>
      <c r="B4449" s="99"/>
      <c r="C4449" s="4"/>
      <c r="D4449" s="14"/>
      <c r="E4449" s="14"/>
      <c r="F4449" s="14"/>
      <c r="G4449" s="82"/>
      <c r="H4449" s="107" t="str">
        <f>IF(B4449&lt;&gt;"",IF(OR(O4449=0,O4449=999),"",SUMIFS($E$2:E4449,$A$2:A4449,A4449)-SUMIFS($F$2:F4449,$A$2:A4449,A4449)),"")</f>
        <v/>
      </c>
      <c r="I4449" s="109" t="str">
        <f t="shared" si="209"/>
        <v/>
      </c>
      <c r="J4449" s="113"/>
      <c r="K4449" s="90"/>
      <c r="L4449" s="73"/>
      <c r="M4449" s="69" t="str">
        <f>IF(C4449&lt;&gt;"",DailyLog!$S$3,"")</f>
        <v/>
      </c>
      <c r="N4449" s="56" t="str">
        <f t="shared" si="208"/>
        <v/>
      </c>
      <c r="O4449" s="53" t="str">
        <f>IF($B4449&lt;&gt;"",IF(ISNUMBER(_xlfn.XMATCH($B4449,Language!$A$6:$E$6)),0,IF(ISNUMBER(_xlfn.XMATCH($B4449,Language!$A$29:$E$29)),'Lista de Prestatarios'!$B$3,VLOOKUP(B4449,'Lista de Prestatarios'!$A$2:$B$500,2,FALSE))),"")</f>
        <v/>
      </c>
      <c r="P4449" s="58" t="str">
        <f>IF(B4449&lt;&gt;"",IF(OR(D4449&gt;0,G4449&gt;0),COUNTIF($B$2:B4449,B4449),COUNTIFS($B$2:B4449,B4449,$E$2:E4449,"&gt;0")),"")</f>
        <v/>
      </c>
    </row>
    <row r="4450" spans="1:16" x14ac:dyDescent="0.35">
      <c r="A4450" s="51" t="str">
        <f t="shared" si="207"/>
        <v/>
      </c>
      <c r="B4450" s="99"/>
      <c r="C4450" s="4"/>
      <c r="D4450" s="14"/>
      <c r="E4450" s="14"/>
      <c r="F4450" s="14"/>
      <c r="G4450" s="82"/>
      <c r="H4450" s="107" t="str">
        <f>IF(B4450&lt;&gt;"",IF(OR(O4450=0,O4450=999),"",SUMIFS($E$2:E4450,$A$2:A4450,A4450)-SUMIFS($F$2:F4450,$A$2:A4450,A4450)),"")</f>
        <v/>
      </c>
      <c r="I4450" s="109" t="str">
        <f t="shared" si="209"/>
        <v/>
      </c>
      <c r="J4450" s="113"/>
      <c r="K4450" s="90"/>
      <c r="L4450" s="73"/>
      <c r="M4450" s="69" t="str">
        <f>IF(C4450&lt;&gt;"",DailyLog!$S$3,"")</f>
        <v/>
      </c>
      <c r="N4450" s="56" t="str">
        <f t="shared" si="208"/>
        <v/>
      </c>
      <c r="O4450" s="53" t="str">
        <f>IF($B4450&lt;&gt;"",IF(ISNUMBER(_xlfn.XMATCH($B4450,Language!$A$6:$E$6)),0,IF(ISNUMBER(_xlfn.XMATCH($B4450,Language!$A$29:$E$29)),'Lista de Prestatarios'!$B$3,VLOOKUP(B4450,'Lista de Prestatarios'!$A$2:$B$500,2,FALSE))),"")</f>
        <v/>
      </c>
      <c r="P4450" s="58" t="str">
        <f>IF(B4450&lt;&gt;"",IF(OR(D4450&gt;0,G4450&gt;0),COUNTIF($B$2:B4450,B4450),COUNTIFS($B$2:B4450,B4450,$E$2:E4450,"&gt;0")),"")</f>
        <v/>
      </c>
    </row>
    <row r="4451" spans="1:16" x14ac:dyDescent="0.35">
      <c r="A4451" s="51" t="str">
        <f t="shared" si="207"/>
        <v/>
      </c>
      <c r="B4451" s="99"/>
      <c r="C4451" s="4"/>
      <c r="D4451" s="14"/>
      <c r="E4451" s="14"/>
      <c r="F4451" s="14"/>
      <c r="G4451" s="82"/>
      <c r="H4451" s="107" t="str">
        <f>IF(B4451&lt;&gt;"",IF(OR(O4451=0,O4451=999),"",SUMIFS($E$2:E4451,$A$2:A4451,A4451)-SUMIFS($F$2:F4451,$A$2:A4451,A4451)),"")</f>
        <v/>
      </c>
      <c r="I4451" s="109" t="str">
        <f t="shared" si="209"/>
        <v/>
      </c>
      <c r="J4451" s="113"/>
      <c r="K4451" s="90"/>
      <c r="L4451" s="73"/>
      <c r="M4451" s="69" t="str">
        <f>IF(C4451&lt;&gt;"",DailyLog!$S$3,"")</f>
        <v/>
      </c>
      <c r="N4451" s="56" t="str">
        <f t="shared" si="208"/>
        <v/>
      </c>
      <c r="O4451" s="53" t="str">
        <f>IF($B4451&lt;&gt;"",IF(ISNUMBER(_xlfn.XMATCH($B4451,Language!$A$6:$E$6)),0,IF(ISNUMBER(_xlfn.XMATCH($B4451,Language!$A$29:$E$29)),'Lista de Prestatarios'!$B$3,VLOOKUP(B4451,'Lista de Prestatarios'!$A$2:$B$500,2,FALSE))),"")</f>
        <v/>
      </c>
      <c r="P4451" s="58" t="str">
        <f>IF(B4451&lt;&gt;"",IF(OR(D4451&gt;0,G4451&gt;0),COUNTIF($B$2:B4451,B4451),COUNTIFS($B$2:B4451,B4451,$E$2:E4451,"&gt;0")),"")</f>
        <v/>
      </c>
    </row>
    <row r="4452" spans="1:16" x14ac:dyDescent="0.35">
      <c r="A4452" s="51" t="str">
        <f t="shared" si="207"/>
        <v/>
      </c>
      <c r="B4452" s="99"/>
      <c r="C4452" s="4"/>
      <c r="D4452" s="14"/>
      <c r="E4452" s="14"/>
      <c r="F4452" s="14"/>
      <c r="G4452" s="82"/>
      <c r="H4452" s="107" t="str">
        <f>IF(B4452&lt;&gt;"",IF(OR(O4452=0,O4452=999),"",SUMIFS($E$2:E4452,$A$2:A4452,A4452)-SUMIFS($F$2:F4452,$A$2:A4452,A4452)),"")</f>
        <v/>
      </c>
      <c r="I4452" s="109" t="str">
        <f t="shared" si="209"/>
        <v/>
      </c>
      <c r="J4452" s="113"/>
      <c r="K4452" s="90"/>
      <c r="L4452" s="73"/>
      <c r="M4452" s="69" t="str">
        <f>IF(C4452&lt;&gt;"",DailyLog!$S$3,"")</f>
        <v/>
      </c>
      <c r="N4452" s="56" t="str">
        <f t="shared" si="208"/>
        <v/>
      </c>
      <c r="O4452" s="53" t="str">
        <f>IF($B4452&lt;&gt;"",IF(ISNUMBER(_xlfn.XMATCH($B4452,Language!$A$6:$E$6)),0,IF(ISNUMBER(_xlfn.XMATCH($B4452,Language!$A$29:$E$29)),'Lista de Prestatarios'!$B$3,VLOOKUP(B4452,'Lista de Prestatarios'!$A$2:$B$500,2,FALSE))),"")</f>
        <v/>
      </c>
      <c r="P4452" s="58" t="str">
        <f>IF(B4452&lt;&gt;"",IF(OR(D4452&gt;0,G4452&gt;0),COUNTIF($B$2:B4452,B4452),COUNTIFS($B$2:B4452,B4452,$E$2:E4452,"&gt;0")),"")</f>
        <v/>
      </c>
    </row>
    <row r="4453" spans="1:16" x14ac:dyDescent="0.35">
      <c r="A4453" s="51" t="str">
        <f t="shared" si="207"/>
        <v/>
      </c>
      <c r="B4453" s="99"/>
      <c r="C4453" s="4"/>
      <c r="D4453" s="14"/>
      <c r="E4453" s="14"/>
      <c r="F4453" s="14"/>
      <c r="G4453" s="82"/>
      <c r="H4453" s="107" t="str">
        <f>IF(B4453&lt;&gt;"",IF(OR(O4453=0,O4453=999),"",SUMIFS($E$2:E4453,$A$2:A4453,A4453)-SUMIFS($F$2:F4453,$A$2:A4453,A4453)),"")</f>
        <v/>
      </c>
      <c r="I4453" s="109" t="str">
        <f t="shared" si="209"/>
        <v/>
      </c>
      <c r="J4453" s="113"/>
      <c r="K4453" s="90"/>
      <c r="L4453" s="73"/>
      <c r="M4453" s="69" t="str">
        <f>IF(C4453&lt;&gt;"",DailyLog!$S$3,"")</f>
        <v/>
      </c>
      <c r="N4453" s="56" t="str">
        <f t="shared" si="208"/>
        <v/>
      </c>
      <c r="O4453" s="53" t="str">
        <f>IF($B4453&lt;&gt;"",IF(ISNUMBER(_xlfn.XMATCH($B4453,Language!$A$6:$E$6)),0,IF(ISNUMBER(_xlfn.XMATCH($B4453,Language!$A$29:$E$29)),'Lista de Prestatarios'!$B$3,VLOOKUP(B4453,'Lista de Prestatarios'!$A$2:$B$500,2,FALSE))),"")</f>
        <v/>
      </c>
      <c r="P4453" s="58" t="str">
        <f>IF(B4453&lt;&gt;"",IF(OR(D4453&gt;0,G4453&gt;0),COUNTIF($B$2:B4453,B4453),COUNTIFS($B$2:B4453,B4453,$E$2:E4453,"&gt;0")),"")</f>
        <v/>
      </c>
    </row>
    <row r="4454" spans="1:16" x14ac:dyDescent="0.35">
      <c r="A4454" s="51" t="str">
        <f t="shared" si="207"/>
        <v/>
      </c>
      <c r="B4454" s="99"/>
      <c r="C4454" s="4"/>
      <c r="D4454" s="14"/>
      <c r="E4454" s="14"/>
      <c r="F4454" s="14"/>
      <c r="G4454" s="82"/>
      <c r="H4454" s="107" t="str">
        <f>IF(B4454&lt;&gt;"",IF(OR(O4454=0,O4454=999),"",SUMIFS($E$2:E4454,$A$2:A4454,A4454)-SUMIFS($F$2:F4454,$A$2:A4454,A4454)),"")</f>
        <v/>
      </c>
      <c r="I4454" s="109" t="str">
        <f t="shared" si="209"/>
        <v/>
      </c>
      <c r="J4454" s="113"/>
      <c r="K4454" s="90"/>
      <c r="L4454" s="73"/>
      <c r="M4454" s="69" t="str">
        <f>IF(C4454&lt;&gt;"",DailyLog!$S$3,"")</f>
        <v/>
      </c>
      <c r="N4454" s="56" t="str">
        <f t="shared" si="208"/>
        <v/>
      </c>
      <c r="O4454" s="53" t="str">
        <f>IF($B4454&lt;&gt;"",IF(ISNUMBER(_xlfn.XMATCH($B4454,Language!$A$6:$E$6)),0,IF(ISNUMBER(_xlfn.XMATCH($B4454,Language!$A$29:$E$29)),'Lista de Prestatarios'!$B$3,VLOOKUP(B4454,'Lista de Prestatarios'!$A$2:$B$500,2,FALSE))),"")</f>
        <v/>
      </c>
      <c r="P4454" s="58" t="str">
        <f>IF(B4454&lt;&gt;"",IF(OR(D4454&gt;0,G4454&gt;0),COUNTIF($B$2:B4454,B4454),COUNTIFS($B$2:B4454,B4454,$E$2:E4454,"&gt;0")),"")</f>
        <v/>
      </c>
    </row>
    <row r="4455" spans="1:16" x14ac:dyDescent="0.35">
      <c r="A4455" s="51" t="str">
        <f t="shared" si="207"/>
        <v/>
      </c>
      <c r="B4455" s="99"/>
      <c r="C4455" s="4"/>
      <c r="D4455" s="14"/>
      <c r="E4455" s="14"/>
      <c r="F4455" s="14"/>
      <c r="G4455" s="82"/>
      <c r="H4455" s="107" t="str">
        <f>IF(B4455&lt;&gt;"",IF(OR(O4455=0,O4455=999),"",SUMIFS($E$2:E4455,$A$2:A4455,A4455)-SUMIFS($F$2:F4455,$A$2:A4455,A4455)),"")</f>
        <v/>
      </c>
      <c r="I4455" s="109" t="str">
        <f t="shared" si="209"/>
        <v/>
      </c>
      <c r="J4455" s="113"/>
      <c r="K4455" s="90"/>
      <c r="L4455" s="73"/>
      <c r="M4455" s="69" t="str">
        <f>IF(C4455&lt;&gt;"",DailyLog!$S$3,"")</f>
        <v/>
      </c>
      <c r="N4455" s="56" t="str">
        <f t="shared" si="208"/>
        <v/>
      </c>
      <c r="O4455" s="53" t="str">
        <f>IF($B4455&lt;&gt;"",IF(ISNUMBER(_xlfn.XMATCH($B4455,Language!$A$6:$E$6)),0,IF(ISNUMBER(_xlfn.XMATCH($B4455,Language!$A$29:$E$29)),'Lista de Prestatarios'!$B$3,VLOOKUP(B4455,'Lista de Prestatarios'!$A$2:$B$500,2,FALSE))),"")</f>
        <v/>
      </c>
      <c r="P4455" s="58" t="str">
        <f>IF(B4455&lt;&gt;"",IF(OR(D4455&gt;0,G4455&gt;0),COUNTIF($B$2:B4455,B4455),COUNTIFS($B$2:B4455,B4455,$E$2:E4455,"&gt;0")),"")</f>
        <v/>
      </c>
    </row>
    <row r="4456" spans="1:16" x14ac:dyDescent="0.35">
      <c r="A4456" s="51" t="str">
        <f t="shared" si="207"/>
        <v/>
      </c>
      <c r="B4456" s="99"/>
      <c r="C4456" s="4"/>
      <c r="D4456" s="14"/>
      <c r="E4456" s="14"/>
      <c r="F4456" s="14"/>
      <c r="G4456" s="82"/>
      <c r="H4456" s="107" t="str">
        <f>IF(B4456&lt;&gt;"",IF(OR(O4456=0,O4456=999),"",SUMIFS($E$2:E4456,$A$2:A4456,A4456)-SUMIFS($F$2:F4456,$A$2:A4456,A4456)),"")</f>
        <v/>
      </c>
      <c r="I4456" s="109" t="str">
        <f t="shared" si="209"/>
        <v/>
      </c>
      <c r="J4456" s="113"/>
      <c r="K4456" s="90"/>
      <c r="L4456" s="73"/>
      <c r="M4456" s="69" t="str">
        <f>IF(C4456&lt;&gt;"",DailyLog!$S$3,"")</f>
        <v/>
      </c>
      <c r="N4456" s="56" t="str">
        <f t="shared" si="208"/>
        <v/>
      </c>
      <c r="O4456" s="53" t="str">
        <f>IF($B4456&lt;&gt;"",IF(ISNUMBER(_xlfn.XMATCH($B4456,Language!$A$6:$E$6)),0,IF(ISNUMBER(_xlfn.XMATCH($B4456,Language!$A$29:$E$29)),'Lista de Prestatarios'!$B$3,VLOOKUP(B4456,'Lista de Prestatarios'!$A$2:$B$500,2,FALSE))),"")</f>
        <v/>
      </c>
      <c r="P4456" s="58" t="str">
        <f>IF(B4456&lt;&gt;"",IF(OR(D4456&gt;0,G4456&gt;0),COUNTIF($B$2:B4456,B4456),COUNTIFS($B$2:B4456,B4456,$E$2:E4456,"&gt;0")),"")</f>
        <v/>
      </c>
    </row>
    <row r="4457" spans="1:16" x14ac:dyDescent="0.35">
      <c r="A4457" s="51" t="str">
        <f t="shared" si="207"/>
        <v/>
      </c>
      <c r="B4457" s="99"/>
      <c r="C4457" s="4"/>
      <c r="D4457" s="14"/>
      <c r="E4457" s="14"/>
      <c r="F4457" s="14"/>
      <c r="G4457" s="82"/>
      <c r="H4457" s="107" t="str">
        <f>IF(B4457&lt;&gt;"",IF(OR(O4457=0,O4457=999),"",SUMIFS($E$2:E4457,$A$2:A4457,A4457)-SUMIFS($F$2:F4457,$A$2:A4457,A4457)),"")</f>
        <v/>
      </c>
      <c r="I4457" s="109" t="str">
        <f t="shared" si="209"/>
        <v/>
      </c>
      <c r="J4457" s="113"/>
      <c r="K4457" s="90"/>
      <c r="L4457" s="73"/>
      <c r="M4457" s="69" t="str">
        <f>IF(C4457&lt;&gt;"",DailyLog!$S$3,"")</f>
        <v/>
      </c>
      <c r="N4457" s="56" t="str">
        <f t="shared" si="208"/>
        <v/>
      </c>
      <c r="O4457" s="53" t="str">
        <f>IF($B4457&lt;&gt;"",IF(ISNUMBER(_xlfn.XMATCH($B4457,Language!$A$6:$E$6)),0,IF(ISNUMBER(_xlfn.XMATCH($B4457,Language!$A$29:$E$29)),'Lista de Prestatarios'!$B$3,VLOOKUP(B4457,'Lista de Prestatarios'!$A$2:$B$500,2,FALSE))),"")</f>
        <v/>
      </c>
      <c r="P4457" s="58" t="str">
        <f>IF(B4457&lt;&gt;"",IF(OR(D4457&gt;0,G4457&gt;0),COUNTIF($B$2:B4457,B4457),COUNTIFS($B$2:B4457,B4457,$E$2:E4457,"&gt;0")),"")</f>
        <v/>
      </c>
    </row>
    <row r="4458" spans="1:16" x14ac:dyDescent="0.35">
      <c r="A4458" s="51" t="str">
        <f t="shared" si="207"/>
        <v/>
      </c>
      <c r="B4458" s="99"/>
      <c r="C4458" s="4"/>
      <c r="D4458" s="14"/>
      <c r="E4458" s="14"/>
      <c r="F4458" s="14"/>
      <c r="G4458" s="82"/>
      <c r="H4458" s="107" t="str">
        <f>IF(B4458&lt;&gt;"",IF(OR(O4458=0,O4458=999),"",SUMIFS($E$2:E4458,$A$2:A4458,A4458)-SUMIFS($F$2:F4458,$A$2:A4458,A4458)),"")</f>
        <v/>
      </c>
      <c r="I4458" s="109" t="str">
        <f t="shared" si="209"/>
        <v/>
      </c>
      <c r="J4458" s="113"/>
      <c r="K4458" s="90"/>
      <c r="L4458" s="73"/>
      <c r="M4458" s="69" t="str">
        <f>IF(C4458&lt;&gt;"",DailyLog!$S$3,"")</f>
        <v/>
      </c>
      <c r="N4458" s="56" t="str">
        <f t="shared" si="208"/>
        <v/>
      </c>
      <c r="O4458" s="53" t="str">
        <f>IF($B4458&lt;&gt;"",IF(ISNUMBER(_xlfn.XMATCH($B4458,Language!$A$6:$E$6)),0,IF(ISNUMBER(_xlfn.XMATCH($B4458,Language!$A$29:$E$29)),'Lista de Prestatarios'!$B$3,VLOOKUP(B4458,'Lista de Prestatarios'!$A$2:$B$500,2,FALSE))),"")</f>
        <v/>
      </c>
      <c r="P4458" s="58" t="str">
        <f>IF(B4458&lt;&gt;"",IF(OR(D4458&gt;0,G4458&gt;0),COUNTIF($B$2:B4458,B4458),COUNTIFS($B$2:B4458,B4458,$E$2:E4458,"&gt;0")),"")</f>
        <v/>
      </c>
    </row>
    <row r="4459" spans="1:16" x14ac:dyDescent="0.35">
      <c r="A4459" s="51" t="str">
        <f t="shared" si="207"/>
        <v/>
      </c>
      <c r="B4459" s="99"/>
      <c r="C4459" s="4"/>
      <c r="D4459" s="14"/>
      <c r="E4459" s="14"/>
      <c r="F4459" s="14"/>
      <c r="G4459" s="82"/>
      <c r="H4459" s="107" t="str">
        <f>IF(B4459&lt;&gt;"",IF(OR(O4459=0,O4459=999),"",SUMIFS($E$2:E4459,$A$2:A4459,A4459)-SUMIFS($F$2:F4459,$A$2:A4459,A4459)),"")</f>
        <v/>
      </c>
      <c r="I4459" s="109" t="str">
        <f t="shared" si="209"/>
        <v/>
      </c>
      <c r="J4459" s="113"/>
      <c r="K4459" s="90"/>
      <c r="L4459" s="73"/>
      <c r="M4459" s="69" t="str">
        <f>IF(C4459&lt;&gt;"",DailyLog!$S$3,"")</f>
        <v/>
      </c>
      <c r="N4459" s="56" t="str">
        <f t="shared" si="208"/>
        <v/>
      </c>
      <c r="O4459" s="53" t="str">
        <f>IF($B4459&lt;&gt;"",IF(ISNUMBER(_xlfn.XMATCH($B4459,Language!$A$6:$E$6)),0,IF(ISNUMBER(_xlfn.XMATCH($B4459,Language!$A$29:$E$29)),'Lista de Prestatarios'!$B$3,VLOOKUP(B4459,'Lista de Prestatarios'!$A$2:$B$500,2,FALSE))),"")</f>
        <v/>
      </c>
      <c r="P4459" s="58" t="str">
        <f>IF(B4459&lt;&gt;"",IF(OR(D4459&gt;0,G4459&gt;0),COUNTIF($B$2:B4459,B4459),COUNTIFS($B$2:B4459,B4459,$E$2:E4459,"&gt;0")),"")</f>
        <v/>
      </c>
    </row>
    <row r="4460" spans="1:16" x14ac:dyDescent="0.35">
      <c r="A4460" s="51" t="str">
        <f t="shared" si="207"/>
        <v/>
      </c>
      <c r="B4460" s="99"/>
      <c r="C4460" s="4"/>
      <c r="D4460" s="14"/>
      <c r="E4460" s="14"/>
      <c r="F4460" s="14"/>
      <c r="G4460" s="82"/>
      <c r="H4460" s="107" t="str">
        <f>IF(B4460&lt;&gt;"",IF(OR(O4460=0,O4460=999),"",SUMIFS($E$2:E4460,$A$2:A4460,A4460)-SUMIFS($F$2:F4460,$A$2:A4460,A4460)),"")</f>
        <v/>
      </c>
      <c r="I4460" s="109" t="str">
        <f t="shared" si="209"/>
        <v/>
      </c>
      <c r="J4460" s="113"/>
      <c r="K4460" s="90"/>
      <c r="L4460" s="73"/>
      <c r="M4460" s="69" t="str">
        <f>IF(C4460&lt;&gt;"",DailyLog!$S$3,"")</f>
        <v/>
      </c>
      <c r="N4460" s="56" t="str">
        <f t="shared" si="208"/>
        <v/>
      </c>
      <c r="O4460" s="53" t="str">
        <f>IF($B4460&lt;&gt;"",IF(ISNUMBER(_xlfn.XMATCH($B4460,Language!$A$6:$E$6)),0,IF(ISNUMBER(_xlfn.XMATCH($B4460,Language!$A$29:$E$29)),'Lista de Prestatarios'!$B$3,VLOOKUP(B4460,'Lista de Prestatarios'!$A$2:$B$500,2,FALSE))),"")</f>
        <v/>
      </c>
      <c r="P4460" s="58" t="str">
        <f>IF(B4460&lt;&gt;"",IF(OR(D4460&gt;0,G4460&gt;0),COUNTIF($B$2:B4460,B4460),COUNTIFS($B$2:B4460,B4460,$E$2:E4460,"&gt;0")),"")</f>
        <v/>
      </c>
    </row>
    <row r="4461" spans="1:16" x14ac:dyDescent="0.35">
      <c r="A4461" s="51" t="str">
        <f t="shared" si="207"/>
        <v/>
      </c>
      <c r="B4461" s="99"/>
      <c r="C4461" s="4"/>
      <c r="D4461" s="14"/>
      <c r="E4461" s="14"/>
      <c r="F4461" s="14"/>
      <c r="G4461" s="82"/>
      <c r="H4461" s="107" t="str">
        <f>IF(B4461&lt;&gt;"",IF(OR(O4461=0,O4461=999),"",SUMIFS($E$2:E4461,$A$2:A4461,A4461)-SUMIFS($F$2:F4461,$A$2:A4461,A4461)),"")</f>
        <v/>
      </c>
      <c r="I4461" s="109" t="str">
        <f t="shared" si="209"/>
        <v/>
      </c>
      <c r="J4461" s="113"/>
      <c r="K4461" s="90"/>
      <c r="L4461" s="73"/>
      <c r="M4461" s="69" t="str">
        <f>IF(C4461&lt;&gt;"",DailyLog!$S$3,"")</f>
        <v/>
      </c>
      <c r="N4461" s="56" t="str">
        <f t="shared" si="208"/>
        <v/>
      </c>
      <c r="O4461" s="53" t="str">
        <f>IF($B4461&lt;&gt;"",IF(ISNUMBER(_xlfn.XMATCH($B4461,Language!$A$6:$E$6)),0,IF(ISNUMBER(_xlfn.XMATCH($B4461,Language!$A$29:$E$29)),'Lista de Prestatarios'!$B$3,VLOOKUP(B4461,'Lista de Prestatarios'!$A$2:$B$500,2,FALSE))),"")</f>
        <v/>
      </c>
      <c r="P4461" s="58" t="str">
        <f>IF(B4461&lt;&gt;"",IF(OR(D4461&gt;0,G4461&gt;0),COUNTIF($B$2:B4461,B4461),COUNTIFS($B$2:B4461,B4461,$E$2:E4461,"&gt;0")),"")</f>
        <v/>
      </c>
    </row>
    <row r="4462" spans="1:16" x14ac:dyDescent="0.35">
      <c r="A4462" s="51" t="str">
        <f t="shared" si="207"/>
        <v/>
      </c>
      <c r="B4462" s="99"/>
      <c r="C4462" s="4"/>
      <c r="D4462" s="14"/>
      <c r="E4462" s="14"/>
      <c r="F4462" s="14"/>
      <c r="G4462" s="82"/>
      <c r="H4462" s="107" t="str">
        <f>IF(B4462&lt;&gt;"",IF(OR(O4462=0,O4462=999),"",SUMIFS($E$2:E4462,$A$2:A4462,A4462)-SUMIFS($F$2:F4462,$A$2:A4462,A4462)),"")</f>
        <v/>
      </c>
      <c r="I4462" s="109" t="str">
        <f t="shared" si="209"/>
        <v/>
      </c>
      <c r="J4462" s="113"/>
      <c r="K4462" s="90"/>
      <c r="L4462" s="73"/>
      <c r="M4462" s="69" t="str">
        <f>IF(C4462&lt;&gt;"",DailyLog!$S$3,"")</f>
        <v/>
      </c>
      <c r="N4462" s="56" t="str">
        <f t="shared" si="208"/>
        <v/>
      </c>
      <c r="O4462" s="53" t="str">
        <f>IF($B4462&lt;&gt;"",IF(ISNUMBER(_xlfn.XMATCH($B4462,Language!$A$6:$E$6)),0,IF(ISNUMBER(_xlfn.XMATCH($B4462,Language!$A$29:$E$29)),'Lista de Prestatarios'!$B$3,VLOOKUP(B4462,'Lista de Prestatarios'!$A$2:$B$500,2,FALSE))),"")</f>
        <v/>
      </c>
      <c r="P4462" s="58" t="str">
        <f>IF(B4462&lt;&gt;"",IF(OR(D4462&gt;0,G4462&gt;0),COUNTIF($B$2:B4462,B4462),COUNTIFS($B$2:B4462,B4462,$E$2:E4462,"&gt;0")),"")</f>
        <v/>
      </c>
    </row>
    <row r="4463" spans="1:16" x14ac:dyDescent="0.35">
      <c r="A4463" s="51" t="str">
        <f t="shared" si="207"/>
        <v/>
      </c>
      <c r="B4463" s="99"/>
      <c r="C4463" s="4"/>
      <c r="D4463" s="14"/>
      <c r="E4463" s="14"/>
      <c r="F4463" s="14"/>
      <c r="G4463" s="82"/>
      <c r="H4463" s="107" t="str">
        <f>IF(B4463&lt;&gt;"",IF(OR(O4463=0,O4463=999),"",SUMIFS($E$2:E4463,$A$2:A4463,A4463)-SUMIFS($F$2:F4463,$A$2:A4463,A4463)),"")</f>
        <v/>
      </c>
      <c r="I4463" s="109" t="str">
        <f t="shared" si="209"/>
        <v/>
      </c>
      <c r="J4463" s="113"/>
      <c r="K4463" s="90"/>
      <c r="L4463" s="73"/>
      <c r="M4463" s="69" t="str">
        <f>IF(C4463&lt;&gt;"",DailyLog!$S$3,"")</f>
        <v/>
      </c>
      <c r="N4463" s="56" t="str">
        <f t="shared" si="208"/>
        <v/>
      </c>
      <c r="O4463" s="53" t="str">
        <f>IF($B4463&lt;&gt;"",IF(ISNUMBER(_xlfn.XMATCH($B4463,Language!$A$6:$E$6)),0,IF(ISNUMBER(_xlfn.XMATCH($B4463,Language!$A$29:$E$29)),'Lista de Prestatarios'!$B$3,VLOOKUP(B4463,'Lista de Prestatarios'!$A$2:$B$500,2,FALSE))),"")</f>
        <v/>
      </c>
      <c r="P4463" s="58" t="str">
        <f>IF(B4463&lt;&gt;"",IF(OR(D4463&gt;0,G4463&gt;0),COUNTIF($B$2:B4463,B4463),COUNTIFS($B$2:B4463,B4463,$E$2:E4463,"&gt;0")),"")</f>
        <v/>
      </c>
    </row>
    <row r="4464" spans="1:16" x14ac:dyDescent="0.35">
      <c r="A4464" s="51" t="str">
        <f t="shared" si="207"/>
        <v/>
      </c>
      <c r="B4464" s="99"/>
      <c r="C4464" s="4"/>
      <c r="D4464" s="14"/>
      <c r="E4464" s="14"/>
      <c r="F4464" s="14"/>
      <c r="G4464" s="82"/>
      <c r="H4464" s="107" t="str">
        <f>IF(B4464&lt;&gt;"",IF(OR(O4464=0,O4464=999),"",SUMIFS($E$2:E4464,$A$2:A4464,A4464)-SUMIFS($F$2:F4464,$A$2:A4464,A4464)),"")</f>
        <v/>
      </c>
      <c r="I4464" s="109" t="str">
        <f t="shared" si="209"/>
        <v/>
      </c>
      <c r="J4464" s="113"/>
      <c r="K4464" s="90"/>
      <c r="L4464" s="73"/>
      <c r="M4464" s="69" t="str">
        <f>IF(C4464&lt;&gt;"",DailyLog!$S$3,"")</f>
        <v/>
      </c>
      <c r="N4464" s="56" t="str">
        <f t="shared" si="208"/>
        <v/>
      </c>
      <c r="O4464" s="53" t="str">
        <f>IF($B4464&lt;&gt;"",IF(ISNUMBER(_xlfn.XMATCH($B4464,Language!$A$6:$E$6)),0,IF(ISNUMBER(_xlfn.XMATCH($B4464,Language!$A$29:$E$29)),'Lista de Prestatarios'!$B$3,VLOOKUP(B4464,'Lista de Prestatarios'!$A$2:$B$500,2,FALSE))),"")</f>
        <v/>
      </c>
      <c r="P4464" s="58" t="str">
        <f>IF(B4464&lt;&gt;"",IF(OR(D4464&gt;0,G4464&gt;0),COUNTIF($B$2:B4464,B4464),COUNTIFS($B$2:B4464,B4464,$E$2:E4464,"&gt;0")),"")</f>
        <v/>
      </c>
    </row>
    <row r="4465" spans="1:16" x14ac:dyDescent="0.35">
      <c r="A4465" s="51" t="str">
        <f t="shared" si="207"/>
        <v/>
      </c>
      <c r="B4465" s="99"/>
      <c r="C4465" s="4"/>
      <c r="D4465" s="14"/>
      <c r="E4465" s="14"/>
      <c r="F4465" s="14"/>
      <c r="G4465" s="82"/>
      <c r="H4465" s="107" t="str">
        <f>IF(B4465&lt;&gt;"",IF(OR(O4465=0,O4465=999),"",SUMIFS($E$2:E4465,$A$2:A4465,A4465)-SUMIFS($F$2:F4465,$A$2:A4465,A4465)),"")</f>
        <v/>
      </c>
      <c r="I4465" s="109" t="str">
        <f t="shared" si="209"/>
        <v/>
      </c>
      <c r="J4465" s="113"/>
      <c r="K4465" s="90"/>
      <c r="L4465" s="73"/>
      <c r="M4465" s="69" t="str">
        <f>IF(C4465&lt;&gt;"",DailyLog!$S$3,"")</f>
        <v/>
      </c>
      <c r="N4465" s="56" t="str">
        <f t="shared" si="208"/>
        <v/>
      </c>
      <c r="O4465" s="53" t="str">
        <f>IF($B4465&lt;&gt;"",IF(ISNUMBER(_xlfn.XMATCH($B4465,Language!$A$6:$E$6)),0,IF(ISNUMBER(_xlfn.XMATCH($B4465,Language!$A$29:$E$29)),'Lista de Prestatarios'!$B$3,VLOOKUP(B4465,'Lista de Prestatarios'!$A$2:$B$500,2,FALSE))),"")</f>
        <v/>
      </c>
      <c r="P4465" s="58" t="str">
        <f>IF(B4465&lt;&gt;"",IF(OR(D4465&gt;0,G4465&gt;0),COUNTIF($B$2:B4465,B4465),COUNTIFS($B$2:B4465,B4465,$E$2:E4465,"&gt;0")),"")</f>
        <v/>
      </c>
    </row>
    <row r="4466" spans="1:16" x14ac:dyDescent="0.35">
      <c r="A4466" s="51" t="str">
        <f t="shared" si="207"/>
        <v/>
      </c>
      <c r="B4466" s="99"/>
      <c r="C4466" s="4"/>
      <c r="D4466" s="14"/>
      <c r="E4466" s="14"/>
      <c r="F4466" s="14"/>
      <c r="G4466" s="82"/>
      <c r="H4466" s="107" t="str">
        <f>IF(B4466&lt;&gt;"",IF(OR(O4466=0,O4466=999),"",SUMIFS($E$2:E4466,$A$2:A4466,A4466)-SUMIFS($F$2:F4466,$A$2:A4466,A4466)),"")</f>
        <v/>
      </c>
      <c r="I4466" s="109" t="str">
        <f t="shared" si="209"/>
        <v/>
      </c>
      <c r="J4466" s="113"/>
      <c r="K4466" s="90"/>
      <c r="L4466" s="73"/>
      <c r="M4466" s="69" t="str">
        <f>IF(C4466&lt;&gt;"",DailyLog!$S$3,"")</f>
        <v/>
      </c>
      <c r="N4466" s="56" t="str">
        <f t="shared" si="208"/>
        <v/>
      </c>
      <c r="O4466" s="53" t="str">
        <f>IF($B4466&lt;&gt;"",IF(ISNUMBER(_xlfn.XMATCH($B4466,Language!$A$6:$E$6)),0,IF(ISNUMBER(_xlfn.XMATCH($B4466,Language!$A$29:$E$29)),'Lista de Prestatarios'!$B$3,VLOOKUP(B4466,'Lista de Prestatarios'!$A$2:$B$500,2,FALSE))),"")</f>
        <v/>
      </c>
      <c r="P4466" s="58" t="str">
        <f>IF(B4466&lt;&gt;"",IF(OR(D4466&gt;0,G4466&gt;0),COUNTIF($B$2:B4466,B4466),COUNTIFS($B$2:B4466,B4466,$E$2:E4466,"&gt;0")),"")</f>
        <v/>
      </c>
    </row>
    <row r="4467" spans="1:16" x14ac:dyDescent="0.35">
      <c r="A4467" s="51" t="str">
        <f t="shared" si="207"/>
        <v/>
      </c>
      <c r="B4467" s="99"/>
      <c r="C4467" s="4"/>
      <c r="D4467" s="14"/>
      <c r="E4467" s="14"/>
      <c r="F4467" s="14"/>
      <c r="G4467" s="82"/>
      <c r="H4467" s="107" t="str">
        <f>IF(B4467&lt;&gt;"",IF(OR(O4467=0,O4467=999),"",SUMIFS($E$2:E4467,$A$2:A4467,A4467)-SUMIFS($F$2:F4467,$A$2:A4467,A4467)),"")</f>
        <v/>
      </c>
      <c r="I4467" s="109" t="str">
        <f t="shared" si="209"/>
        <v/>
      </c>
      <c r="J4467" s="113"/>
      <c r="K4467" s="90"/>
      <c r="L4467" s="73"/>
      <c r="M4467" s="69" t="str">
        <f>IF(C4467&lt;&gt;"",DailyLog!$S$3,"")</f>
        <v/>
      </c>
      <c r="N4467" s="56" t="str">
        <f t="shared" si="208"/>
        <v/>
      </c>
      <c r="O4467" s="53" t="str">
        <f>IF($B4467&lt;&gt;"",IF(ISNUMBER(_xlfn.XMATCH($B4467,Language!$A$6:$E$6)),0,IF(ISNUMBER(_xlfn.XMATCH($B4467,Language!$A$29:$E$29)),'Lista de Prestatarios'!$B$3,VLOOKUP(B4467,'Lista de Prestatarios'!$A$2:$B$500,2,FALSE))),"")</f>
        <v/>
      </c>
      <c r="P4467" s="58" t="str">
        <f>IF(B4467&lt;&gt;"",IF(OR(D4467&gt;0,G4467&gt;0),COUNTIF($B$2:B4467,B4467),COUNTIFS($B$2:B4467,B4467,$E$2:E4467,"&gt;0")),"")</f>
        <v/>
      </c>
    </row>
    <row r="4468" spans="1:16" x14ac:dyDescent="0.35">
      <c r="A4468" s="51" t="str">
        <f t="shared" si="207"/>
        <v/>
      </c>
      <c r="B4468" s="99"/>
      <c r="C4468" s="4"/>
      <c r="D4468" s="14"/>
      <c r="E4468" s="14"/>
      <c r="F4468" s="14"/>
      <c r="G4468" s="82"/>
      <c r="H4468" s="107" t="str">
        <f>IF(B4468&lt;&gt;"",IF(OR(O4468=0,O4468=999),"",SUMIFS($E$2:E4468,$A$2:A4468,A4468)-SUMIFS($F$2:F4468,$A$2:A4468,A4468)),"")</f>
        <v/>
      </c>
      <c r="I4468" s="109" t="str">
        <f t="shared" si="209"/>
        <v/>
      </c>
      <c r="J4468" s="113"/>
      <c r="K4468" s="90"/>
      <c r="L4468" s="73"/>
      <c r="M4468" s="69" t="str">
        <f>IF(C4468&lt;&gt;"",DailyLog!$S$3,"")</f>
        <v/>
      </c>
      <c r="N4468" s="56" t="str">
        <f t="shared" si="208"/>
        <v/>
      </c>
      <c r="O4468" s="53" t="str">
        <f>IF($B4468&lt;&gt;"",IF(ISNUMBER(_xlfn.XMATCH($B4468,Language!$A$6:$E$6)),0,IF(ISNUMBER(_xlfn.XMATCH($B4468,Language!$A$29:$E$29)),'Lista de Prestatarios'!$B$3,VLOOKUP(B4468,'Lista de Prestatarios'!$A$2:$B$500,2,FALSE))),"")</f>
        <v/>
      </c>
      <c r="P4468" s="58" t="str">
        <f>IF(B4468&lt;&gt;"",IF(OR(D4468&gt;0,G4468&gt;0),COUNTIF($B$2:B4468,B4468),COUNTIFS($B$2:B4468,B4468,$E$2:E4468,"&gt;0")),"")</f>
        <v/>
      </c>
    </row>
    <row r="4469" spans="1:16" x14ac:dyDescent="0.35">
      <c r="A4469" s="51" t="str">
        <f t="shared" si="207"/>
        <v/>
      </c>
      <c r="B4469" s="99"/>
      <c r="C4469" s="4"/>
      <c r="D4469" s="14"/>
      <c r="E4469" s="14"/>
      <c r="F4469" s="14"/>
      <c r="G4469" s="82"/>
      <c r="H4469" s="107" t="str">
        <f>IF(B4469&lt;&gt;"",IF(OR(O4469=0,O4469=999),"",SUMIFS($E$2:E4469,$A$2:A4469,A4469)-SUMIFS($F$2:F4469,$A$2:A4469,A4469)),"")</f>
        <v/>
      </c>
      <c r="I4469" s="109" t="str">
        <f t="shared" si="209"/>
        <v/>
      </c>
      <c r="J4469" s="113"/>
      <c r="K4469" s="90"/>
      <c r="L4469" s="73"/>
      <c r="M4469" s="69" t="str">
        <f>IF(C4469&lt;&gt;"",DailyLog!$S$3,"")</f>
        <v/>
      </c>
      <c r="N4469" s="56" t="str">
        <f t="shared" si="208"/>
        <v/>
      </c>
      <c r="O4469" s="53" t="str">
        <f>IF($B4469&lt;&gt;"",IF(ISNUMBER(_xlfn.XMATCH($B4469,Language!$A$6:$E$6)),0,IF(ISNUMBER(_xlfn.XMATCH($B4469,Language!$A$29:$E$29)),'Lista de Prestatarios'!$B$3,VLOOKUP(B4469,'Lista de Prestatarios'!$A$2:$B$500,2,FALSE))),"")</f>
        <v/>
      </c>
      <c r="P4469" s="58" t="str">
        <f>IF(B4469&lt;&gt;"",IF(OR(D4469&gt;0,G4469&gt;0),COUNTIF($B$2:B4469,B4469),COUNTIFS($B$2:B4469,B4469,$E$2:E4469,"&gt;0")),"")</f>
        <v/>
      </c>
    </row>
    <row r="4470" spans="1:16" x14ac:dyDescent="0.35">
      <c r="A4470" s="51" t="str">
        <f t="shared" si="207"/>
        <v/>
      </c>
      <c r="B4470" s="99"/>
      <c r="C4470" s="4"/>
      <c r="D4470" s="14"/>
      <c r="E4470" s="14"/>
      <c r="F4470" s="14"/>
      <c r="G4470" s="82"/>
      <c r="H4470" s="107" t="str">
        <f>IF(B4470&lt;&gt;"",IF(OR(O4470=0,O4470=999),"",SUMIFS($E$2:E4470,$A$2:A4470,A4470)-SUMIFS($F$2:F4470,$A$2:A4470,A4470)),"")</f>
        <v/>
      </c>
      <c r="I4470" s="109" t="str">
        <f t="shared" si="209"/>
        <v/>
      </c>
      <c r="J4470" s="113"/>
      <c r="K4470" s="90"/>
      <c r="L4470" s="73"/>
      <c r="M4470" s="69" t="str">
        <f>IF(C4470&lt;&gt;"",DailyLog!$S$3,"")</f>
        <v/>
      </c>
      <c r="N4470" s="56" t="str">
        <f t="shared" si="208"/>
        <v/>
      </c>
      <c r="O4470" s="53" t="str">
        <f>IF($B4470&lt;&gt;"",IF(ISNUMBER(_xlfn.XMATCH($B4470,Language!$A$6:$E$6)),0,IF(ISNUMBER(_xlfn.XMATCH($B4470,Language!$A$29:$E$29)),'Lista de Prestatarios'!$B$3,VLOOKUP(B4470,'Lista de Prestatarios'!$A$2:$B$500,2,FALSE))),"")</f>
        <v/>
      </c>
      <c r="P4470" s="58" t="str">
        <f>IF(B4470&lt;&gt;"",IF(OR(D4470&gt;0,G4470&gt;0),COUNTIF($B$2:B4470,B4470),COUNTIFS($B$2:B4470,B4470,$E$2:E4470,"&gt;0")),"")</f>
        <v/>
      </c>
    </row>
    <row r="4471" spans="1:16" x14ac:dyDescent="0.35">
      <c r="A4471" s="51" t="str">
        <f t="shared" si="207"/>
        <v/>
      </c>
      <c r="B4471" s="99"/>
      <c r="C4471" s="4"/>
      <c r="D4471" s="14"/>
      <c r="E4471" s="14"/>
      <c r="F4471" s="14"/>
      <c r="G4471" s="82"/>
      <c r="H4471" s="107" t="str">
        <f>IF(B4471&lt;&gt;"",IF(OR(O4471=0,O4471=999),"",SUMIFS($E$2:E4471,$A$2:A4471,A4471)-SUMIFS($F$2:F4471,$A$2:A4471,A4471)),"")</f>
        <v/>
      </c>
      <c r="I4471" s="109" t="str">
        <f t="shared" si="209"/>
        <v/>
      </c>
      <c r="J4471" s="113"/>
      <c r="K4471" s="90"/>
      <c r="L4471" s="73"/>
      <c r="M4471" s="69" t="str">
        <f>IF(C4471&lt;&gt;"",DailyLog!$S$3,"")</f>
        <v/>
      </c>
      <c r="N4471" s="56" t="str">
        <f t="shared" si="208"/>
        <v/>
      </c>
      <c r="O4471" s="53" t="str">
        <f>IF($B4471&lt;&gt;"",IF(ISNUMBER(_xlfn.XMATCH($B4471,Language!$A$6:$E$6)),0,IF(ISNUMBER(_xlfn.XMATCH($B4471,Language!$A$29:$E$29)),'Lista de Prestatarios'!$B$3,VLOOKUP(B4471,'Lista de Prestatarios'!$A$2:$B$500,2,FALSE))),"")</f>
        <v/>
      </c>
      <c r="P4471" s="58" t="str">
        <f>IF(B4471&lt;&gt;"",IF(OR(D4471&gt;0,G4471&gt;0),COUNTIF($B$2:B4471,B4471),COUNTIFS($B$2:B4471,B4471,$E$2:E4471,"&gt;0")),"")</f>
        <v/>
      </c>
    </row>
    <row r="4472" spans="1:16" x14ac:dyDescent="0.35">
      <c r="A4472" s="51" t="str">
        <f t="shared" si="207"/>
        <v/>
      </c>
      <c r="B4472" s="99"/>
      <c r="C4472" s="4"/>
      <c r="D4472" s="14"/>
      <c r="E4472" s="14"/>
      <c r="F4472" s="14"/>
      <c r="G4472" s="82"/>
      <c r="H4472" s="107" t="str">
        <f>IF(B4472&lt;&gt;"",IF(OR(O4472=0,O4472=999),"",SUMIFS($E$2:E4472,$A$2:A4472,A4472)-SUMIFS($F$2:F4472,$A$2:A4472,A4472)),"")</f>
        <v/>
      </c>
      <c r="I4472" s="109" t="str">
        <f t="shared" si="209"/>
        <v/>
      </c>
      <c r="J4472" s="113"/>
      <c r="K4472" s="90"/>
      <c r="L4472" s="73"/>
      <c r="M4472" s="69" t="str">
        <f>IF(C4472&lt;&gt;"",DailyLog!$S$3,"")</f>
        <v/>
      </c>
      <c r="N4472" s="56" t="str">
        <f t="shared" si="208"/>
        <v/>
      </c>
      <c r="O4472" s="53" t="str">
        <f>IF($B4472&lt;&gt;"",IF(ISNUMBER(_xlfn.XMATCH($B4472,Language!$A$6:$E$6)),0,IF(ISNUMBER(_xlfn.XMATCH($B4472,Language!$A$29:$E$29)),'Lista de Prestatarios'!$B$3,VLOOKUP(B4472,'Lista de Prestatarios'!$A$2:$B$500,2,FALSE))),"")</f>
        <v/>
      </c>
      <c r="P4472" s="58" t="str">
        <f>IF(B4472&lt;&gt;"",IF(OR(D4472&gt;0,G4472&gt;0),COUNTIF($B$2:B4472,B4472),COUNTIFS($B$2:B4472,B4472,$E$2:E4472,"&gt;0")),"")</f>
        <v/>
      </c>
    </row>
    <row r="4473" spans="1:16" x14ac:dyDescent="0.35">
      <c r="A4473" s="51" t="str">
        <f t="shared" si="207"/>
        <v/>
      </c>
      <c r="B4473" s="99"/>
      <c r="C4473" s="4"/>
      <c r="D4473" s="14"/>
      <c r="E4473" s="14"/>
      <c r="F4473" s="14"/>
      <c r="G4473" s="82"/>
      <c r="H4473" s="107" t="str">
        <f>IF(B4473&lt;&gt;"",IF(OR(O4473=0,O4473=999),"",SUMIFS($E$2:E4473,$A$2:A4473,A4473)-SUMIFS($F$2:F4473,$A$2:A4473,A4473)),"")</f>
        <v/>
      </c>
      <c r="I4473" s="109" t="str">
        <f t="shared" si="209"/>
        <v/>
      </c>
      <c r="J4473" s="113"/>
      <c r="K4473" s="90"/>
      <c r="L4473" s="73"/>
      <c r="M4473" s="69" t="str">
        <f>IF(C4473&lt;&gt;"",DailyLog!$S$3,"")</f>
        <v/>
      </c>
      <c r="N4473" s="56" t="str">
        <f t="shared" si="208"/>
        <v/>
      </c>
      <c r="O4473" s="53" t="str">
        <f>IF($B4473&lt;&gt;"",IF(ISNUMBER(_xlfn.XMATCH($B4473,Language!$A$6:$E$6)),0,IF(ISNUMBER(_xlfn.XMATCH($B4473,Language!$A$29:$E$29)),'Lista de Prestatarios'!$B$3,VLOOKUP(B4473,'Lista de Prestatarios'!$A$2:$B$500,2,FALSE))),"")</f>
        <v/>
      </c>
      <c r="P4473" s="58" t="str">
        <f>IF(B4473&lt;&gt;"",IF(OR(D4473&gt;0,G4473&gt;0),COUNTIF($B$2:B4473,B4473),COUNTIFS($B$2:B4473,B4473,$E$2:E4473,"&gt;0")),"")</f>
        <v/>
      </c>
    </row>
    <row r="4474" spans="1:16" x14ac:dyDescent="0.35">
      <c r="A4474" s="51" t="str">
        <f t="shared" si="207"/>
        <v/>
      </c>
      <c r="B4474" s="99"/>
      <c r="C4474" s="4"/>
      <c r="D4474" s="14"/>
      <c r="E4474" s="14"/>
      <c r="F4474" s="14"/>
      <c r="G4474" s="82"/>
      <c r="H4474" s="107" t="str">
        <f>IF(B4474&lt;&gt;"",IF(OR(O4474=0,O4474=999),"",SUMIFS($E$2:E4474,$A$2:A4474,A4474)-SUMIFS($F$2:F4474,$A$2:A4474,A4474)),"")</f>
        <v/>
      </c>
      <c r="I4474" s="109" t="str">
        <f t="shared" si="209"/>
        <v/>
      </c>
      <c r="J4474" s="113"/>
      <c r="K4474" s="90"/>
      <c r="L4474" s="73"/>
      <c r="M4474" s="69" t="str">
        <f>IF(C4474&lt;&gt;"",DailyLog!$S$3,"")</f>
        <v/>
      </c>
      <c r="N4474" s="56" t="str">
        <f t="shared" si="208"/>
        <v/>
      </c>
      <c r="O4474" s="53" t="str">
        <f>IF($B4474&lt;&gt;"",IF(ISNUMBER(_xlfn.XMATCH($B4474,Language!$A$6:$E$6)),0,IF(ISNUMBER(_xlfn.XMATCH($B4474,Language!$A$29:$E$29)),'Lista de Prestatarios'!$B$3,VLOOKUP(B4474,'Lista de Prestatarios'!$A$2:$B$500,2,FALSE))),"")</f>
        <v/>
      </c>
      <c r="P4474" s="58" t="str">
        <f>IF(B4474&lt;&gt;"",IF(OR(D4474&gt;0,G4474&gt;0),COUNTIF($B$2:B4474,B4474),COUNTIFS($B$2:B4474,B4474,$E$2:E4474,"&gt;0")),"")</f>
        <v/>
      </c>
    </row>
    <row r="4475" spans="1:16" x14ac:dyDescent="0.35">
      <c r="A4475" s="51" t="str">
        <f t="shared" si="207"/>
        <v/>
      </c>
      <c r="B4475" s="99"/>
      <c r="C4475" s="4"/>
      <c r="D4475" s="14"/>
      <c r="E4475" s="14"/>
      <c r="F4475" s="14"/>
      <c r="G4475" s="82"/>
      <c r="H4475" s="107" t="str">
        <f>IF(B4475&lt;&gt;"",IF(OR(O4475=0,O4475=999),"",SUMIFS($E$2:E4475,$A$2:A4475,A4475)-SUMIFS($F$2:F4475,$A$2:A4475,A4475)),"")</f>
        <v/>
      </c>
      <c r="I4475" s="109" t="str">
        <f t="shared" si="209"/>
        <v/>
      </c>
      <c r="J4475" s="113"/>
      <c r="K4475" s="90"/>
      <c r="L4475" s="73"/>
      <c r="M4475" s="69" t="str">
        <f>IF(C4475&lt;&gt;"",DailyLog!$S$3,"")</f>
        <v/>
      </c>
      <c r="N4475" s="56" t="str">
        <f t="shared" si="208"/>
        <v/>
      </c>
      <c r="O4475" s="53" t="str">
        <f>IF($B4475&lt;&gt;"",IF(ISNUMBER(_xlfn.XMATCH($B4475,Language!$A$6:$E$6)),0,IF(ISNUMBER(_xlfn.XMATCH($B4475,Language!$A$29:$E$29)),'Lista de Prestatarios'!$B$3,VLOOKUP(B4475,'Lista de Prestatarios'!$A$2:$B$500,2,FALSE))),"")</f>
        <v/>
      </c>
      <c r="P4475" s="58" t="str">
        <f>IF(B4475&lt;&gt;"",IF(OR(D4475&gt;0,G4475&gt;0),COUNTIF($B$2:B4475,B4475),COUNTIFS($B$2:B4475,B4475,$E$2:E4475,"&gt;0")),"")</f>
        <v/>
      </c>
    </row>
    <row r="4476" spans="1:16" x14ac:dyDescent="0.35">
      <c r="A4476" s="51" t="str">
        <f t="shared" si="207"/>
        <v/>
      </c>
      <c r="B4476" s="99"/>
      <c r="C4476" s="4"/>
      <c r="D4476" s="14"/>
      <c r="E4476" s="14"/>
      <c r="F4476" s="14"/>
      <c r="G4476" s="82"/>
      <c r="H4476" s="107" t="str">
        <f>IF(B4476&lt;&gt;"",IF(OR(O4476=0,O4476=999),"",SUMIFS($E$2:E4476,$A$2:A4476,A4476)-SUMIFS($F$2:F4476,$A$2:A4476,A4476)),"")</f>
        <v/>
      </c>
      <c r="I4476" s="109" t="str">
        <f t="shared" si="209"/>
        <v/>
      </c>
      <c r="J4476" s="113"/>
      <c r="K4476" s="90"/>
      <c r="L4476" s="73"/>
      <c r="M4476" s="69" t="str">
        <f>IF(C4476&lt;&gt;"",DailyLog!$S$3,"")</f>
        <v/>
      </c>
      <c r="N4476" s="56" t="str">
        <f t="shared" si="208"/>
        <v/>
      </c>
      <c r="O4476" s="53" t="str">
        <f>IF($B4476&lt;&gt;"",IF(ISNUMBER(_xlfn.XMATCH($B4476,Language!$A$6:$E$6)),0,IF(ISNUMBER(_xlfn.XMATCH($B4476,Language!$A$29:$E$29)),'Lista de Prestatarios'!$B$3,VLOOKUP(B4476,'Lista de Prestatarios'!$A$2:$B$500,2,FALSE))),"")</f>
        <v/>
      </c>
      <c r="P4476" s="58" t="str">
        <f>IF(B4476&lt;&gt;"",IF(OR(D4476&gt;0,G4476&gt;0),COUNTIF($B$2:B4476,B4476),COUNTIFS($B$2:B4476,B4476,$E$2:E4476,"&gt;0")),"")</f>
        <v/>
      </c>
    </row>
    <row r="4477" spans="1:16" x14ac:dyDescent="0.35">
      <c r="A4477" s="51" t="str">
        <f t="shared" si="207"/>
        <v/>
      </c>
      <c r="B4477" s="99"/>
      <c r="C4477" s="4"/>
      <c r="D4477" s="14"/>
      <c r="E4477" s="14"/>
      <c r="F4477" s="14"/>
      <c r="G4477" s="82"/>
      <c r="H4477" s="107" t="str">
        <f>IF(B4477&lt;&gt;"",IF(OR(O4477=0,O4477=999),"",SUMIFS($E$2:E4477,$A$2:A4477,A4477)-SUMIFS($F$2:F4477,$A$2:A4477,A4477)),"")</f>
        <v/>
      </c>
      <c r="I4477" s="109" t="str">
        <f t="shared" si="209"/>
        <v/>
      </c>
      <c r="J4477" s="113"/>
      <c r="K4477" s="90"/>
      <c r="L4477" s="73"/>
      <c r="M4477" s="69" t="str">
        <f>IF(C4477&lt;&gt;"",DailyLog!$S$3,"")</f>
        <v/>
      </c>
      <c r="N4477" s="56" t="str">
        <f t="shared" si="208"/>
        <v/>
      </c>
      <c r="O4477" s="53" t="str">
        <f>IF($B4477&lt;&gt;"",IF(ISNUMBER(_xlfn.XMATCH($B4477,Language!$A$6:$E$6)),0,IF(ISNUMBER(_xlfn.XMATCH($B4477,Language!$A$29:$E$29)),'Lista de Prestatarios'!$B$3,VLOOKUP(B4477,'Lista de Prestatarios'!$A$2:$B$500,2,FALSE))),"")</f>
        <v/>
      </c>
      <c r="P4477" s="58" t="str">
        <f>IF(B4477&lt;&gt;"",IF(OR(D4477&gt;0,G4477&gt;0),COUNTIF($B$2:B4477,B4477),COUNTIFS($B$2:B4477,B4477,$E$2:E4477,"&gt;0")),"")</f>
        <v/>
      </c>
    </row>
    <row r="4478" spans="1:16" x14ac:dyDescent="0.35">
      <c r="A4478" s="51" t="str">
        <f t="shared" si="207"/>
        <v/>
      </c>
      <c r="B4478" s="99"/>
      <c r="C4478" s="4"/>
      <c r="D4478" s="14"/>
      <c r="E4478" s="14"/>
      <c r="F4478" s="14"/>
      <c r="G4478" s="82"/>
      <c r="H4478" s="107" t="str">
        <f>IF(B4478&lt;&gt;"",IF(OR(O4478=0,O4478=999),"",SUMIFS($E$2:E4478,$A$2:A4478,A4478)-SUMIFS($F$2:F4478,$A$2:A4478,A4478)),"")</f>
        <v/>
      </c>
      <c r="I4478" s="109" t="str">
        <f t="shared" si="209"/>
        <v/>
      </c>
      <c r="J4478" s="113"/>
      <c r="K4478" s="90"/>
      <c r="L4478" s="73"/>
      <c r="M4478" s="69" t="str">
        <f>IF(C4478&lt;&gt;"",DailyLog!$S$3,"")</f>
        <v/>
      </c>
      <c r="N4478" s="56" t="str">
        <f t="shared" si="208"/>
        <v/>
      </c>
      <c r="O4478" s="53" t="str">
        <f>IF($B4478&lt;&gt;"",IF(ISNUMBER(_xlfn.XMATCH($B4478,Language!$A$6:$E$6)),0,IF(ISNUMBER(_xlfn.XMATCH($B4478,Language!$A$29:$E$29)),'Lista de Prestatarios'!$B$3,VLOOKUP(B4478,'Lista de Prestatarios'!$A$2:$B$500,2,FALSE))),"")</f>
        <v/>
      </c>
      <c r="P4478" s="58" t="str">
        <f>IF(B4478&lt;&gt;"",IF(OR(D4478&gt;0,G4478&gt;0),COUNTIF($B$2:B4478,B4478),COUNTIFS($B$2:B4478,B4478,$E$2:E4478,"&gt;0")),"")</f>
        <v/>
      </c>
    </row>
    <row r="4479" spans="1:16" x14ac:dyDescent="0.35">
      <c r="A4479" s="51" t="str">
        <f t="shared" si="207"/>
        <v/>
      </c>
      <c r="B4479" s="99"/>
      <c r="C4479" s="4"/>
      <c r="D4479" s="14"/>
      <c r="E4479" s="14"/>
      <c r="F4479" s="14"/>
      <c r="G4479" s="82"/>
      <c r="H4479" s="107" t="str">
        <f>IF(B4479&lt;&gt;"",IF(OR(O4479=0,O4479=999),"",SUMIFS($E$2:E4479,$A$2:A4479,A4479)-SUMIFS($F$2:F4479,$A$2:A4479,A4479)),"")</f>
        <v/>
      </c>
      <c r="I4479" s="109" t="str">
        <f t="shared" si="209"/>
        <v/>
      </c>
      <c r="J4479" s="113"/>
      <c r="K4479" s="90"/>
      <c r="L4479" s="73"/>
      <c r="M4479" s="69" t="str">
        <f>IF(C4479&lt;&gt;"",DailyLog!$S$3,"")</f>
        <v/>
      </c>
      <c r="N4479" s="56" t="str">
        <f t="shared" si="208"/>
        <v/>
      </c>
      <c r="O4479" s="53" t="str">
        <f>IF($B4479&lt;&gt;"",IF(ISNUMBER(_xlfn.XMATCH($B4479,Language!$A$6:$E$6)),0,IF(ISNUMBER(_xlfn.XMATCH($B4479,Language!$A$29:$E$29)),'Lista de Prestatarios'!$B$3,VLOOKUP(B4479,'Lista de Prestatarios'!$A$2:$B$500,2,FALSE))),"")</f>
        <v/>
      </c>
      <c r="P4479" s="58" t="str">
        <f>IF(B4479&lt;&gt;"",IF(OR(D4479&gt;0,G4479&gt;0),COUNTIF($B$2:B4479,B4479),COUNTIFS($B$2:B4479,B4479,$E$2:E4479,"&gt;0")),"")</f>
        <v/>
      </c>
    </row>
    <row r="4480" spans="1:16" x14ac:dyDescent="0.35">
      <c r="A4480" s="51" t="str">
        <f t="shared" si="207"/>
        <v/>
      </c>
      <c r="B4480" s="99"/>
      <c r="C4480" s="4"/>
      <c r="D4480" s="14"/>
      <c r="E4480" s="14"/>
      <c r="F4480" s="14"/>
      <c r="G4480" s="82"/>
      <c r="H4480" s="107" t="str">
        <f>IF(B4480&lt;&gt;"",IF(OR(O4480=0,O4480=999),"",SUMIFS($E$2:E4480,$A$2:A4480,A4480)-SUMIFS($F$2:F4480,$A$2:A4480,A4480)),"")</f>
        <v/>
      </c>
      <c r="I4480" s="109" t="str">
        <f t="shared" si="209"/>
        <v/>
      </c>
      <c r="J4480" s="113"/>
      <c r="K4480" s="90"/>
      <c r="L4480" s="73"/>
      <c r="M4480" s="69" t="str">
        <f>IF(C4480&lt;&gt;"",DailyLog!$S$3,"")</f>
        <v/>
      </c>
      <c r="N4480" s="56" t="str">
        <f t="shared" si="208"/>
        <v/>
      </c>
      <c r="O4480" s="53" t="str">
        <f>IF($B4480&lt;&gt;"",IF(ISNUMBER(_xlfn.XMATCH($B4480,Language!$A$6:$E$6)),0,IF(ISNUMBER(_xlfn.XMATCH($B4480,Language!$A$29:$E$29)),'Lista de Prestatarios'!$B$3,VLOOKUP(B4480,'Lista de Prestatarios'!$A$2:$B$500,2,FALSE))),"")</f>
        <v/>
      </c>
      <c r="P4480" s="58" t="str">
        <f>IF(B4480&lt;&gt;"",IF(OR(D4480&gt;0,G4480&gt;0),COUNTIF($B$2:B4480,B4480),COUNTIFS($B$2:B4480,B4480,$E$2:E4480,"&gt;0")),"")</f>
        <v/>
      </c>
    </row>
    <row r="4481" spans="1:16" x14ac:dyDescent="0.35">
      <c r="A4481" s="51" t="str">
        <f t="shared" si="207"/>
        <v/>
      </c>
      <c r="B4481" s="99"/>
      <c r="C4481" s="4"/>
      <c r="D4481" s="14"/>
      <c r="E4481" s="14"/>
      <c r="F4481" s="14"/>
      <c r="G4481" s="82"/>
      <c r="H4481" s="107" t="str">
        <f>IF(B4481&lt;&gt;"",IF(OR(O4481=0,O4481=999),"",SUMIFS($E$2:E4481,$A$2:A4481,A4481)-SUMIFS($F$2:F4481,$A$2:A4481,A4481)),"")</f>
        <v/>
      </c>
      <c r="I4481" s="109" t="str">
        <f t="shared" si="209"/>
        <v/>
      </c>
      <c r="J4481" s="113"/>
      <c r="K4481" s="90"/>
      <c r="L4481" s="73"/>
      <c r="M4481" s="69" t="str">
        <f>IF(C4481&lt;&gt;"",DailyLog!$S$3,"")</f>
        <v/>
      </c>
      <c r="N4481" s="56" t="str">
        <f t="shared" si="208"/>
        <v/>
      </c>
      <c r="O4481" s="53" t="str">
        <f>IF($B4481&lt;&gt;"",IF(ISNUMBER(_xlfn.XMATCH($B4481,Language!$A$6:$E$6)),0,IF(ISNUMBER(_xlfn.XMATCH($B4481,Language!$A$29:$E$29)),'Lista de Prestatarios'!$B$3,VLOOKUP(B4481,'Lista de Prestatarios'!$A$2:$B$500,2,FALSE))),"")</f>
        <v/>
      </c>
      <c r="P4481" s="58" t="str">
        <f>IF(B4481&lt;&gt;"",IF(OR(D4481&gt;0,G4481&gt;0),COUNTIF($B$2:B4481,B4481),COUNTIFS($B$2:B4481,B4481,$E$2:E4481,"&gt;0")),"")</f>
        <v/>
      </c>
    </row>
    <row r="4482" spans="1:16" x14ac:dyDescent="0.35">
      <c r="A4482" s="51" t="str">
        <f t="shared" ref="A4482:A4545" si="210">IF(B4482&lt;&gt;"",O4482&amp;"."&amp;P4482,"")</f>
        <v/>
      </c>
      <c r="B4482" s="99"/>
      <c r="C4482" s="4"/>
      <c r="D4482" s="14"/>
      <c r="E4482" s="14"/>
      <c r="F4482" s="14"/>
      <c r="G4482" s="82"/>
      <c r="H4482" s="107" t="str">
        <f>IF(B4482&lt;&gt;"",IF(OR(O4482=0,O4482=999),"",SUMIFS($E$2:E4482,$A$2:A4482,A4482)-SUMIFS($F$2:F4482,$A$2:A4482,A4482)),"")</f>
        <v/>
      </c>
      <c r="I4482" s="109" t="str">
        <f t="shared" si="209"/>
        <v/>
      </c>
      <c r="J4482" s="113"/>
      <c r="K4482" s="90"/>
      <c r="L4482" s="73"/>
      <c r="M4482" s="69" t="str">
        <f>IF(C4482&lt;&gt;"",DailyLog!$S$3,"")</f>
        <v/>
      </c>
      <c r="N4482" s="56" t="str">
        <f t="shared" ref="N4482:N4545" si="211">IF(B4482&lt;&gt;"",COUNT(D4482:G4482),"")</f>
        <v/>
      </c>
      <c r="O4482" s="53" t="str">
        <f>IF($B4482&lt;&gt;"",IF(ISNUMBER(_xlfn.XMATCH($B4482,Language!$A$6:$E$6)),0,IF(ISNUMBER(_xlfn.XMATCH($B4482,Language!$A$29:$E$29)),'Lista de Prestatarios'!$B$3,VLOOKUP(B4482,'Lista de Prestatarios'!$A$2:$B$500,2,FALSE))),"")</f>
        <v/>
      </c>
      <c r="P4482" s="58" t="str">
        <f>IF(B4482&lt;&gt;"",IF(OR(D4482&gt;0,G4482&gt;0),COUNTIF($B$2:B4482,B4482),COUNTIFS($B$2:B4482,B4482,$E$2:E4482,"&gt;0")),"")</f>
        <v/>
      </c>
    </row>
    <row r="4483" spans="1:16" x14ac:dyDescent="0.35">
      <c r="A4483" s="51" t="str">
        <f t="shared" si="210"/>
        <v/>
      </c>
      <c r="B4483" s="99"/>
      <c r="C4483" s="4"/>
      <c r="D4483" s="14"/>
      <c r="E4483" s="14"/>
      <c r="F4483" s="14"/>
      <c r="G4483" s="82"/>
      <c r="H4483" s="107" t="str">
        <f>IF(B4483&lt;&gt;"",IF(OR(O4483=0,O4483=999),"",SUMIFS($E$2:E4483,$A$2:A4483,A4483)-SUMIFS($F$2:F4483,$A$2:A4483,A4483)),"")</f>
        <v/>
      </c>
      <c r="I4483" s="109" t="str">
        <f t="shared" si="209"/>
        <v/>
      </c>
      <c r="J4483" s="113"/>
      <c r="K4483" s="90"/>
      <c r="L4483" s="73"/>
      <c r="M4483" s="69" t="str">
        <f>IF(C4483&lt;&gt;"",DailyLog!$S$3,"")</f>
        <v/>
      </c>
      <c r="N4483" s="56" t="str">
        <f t="shared" si="211"/>
        <v/>
      </c>
      <c r="O4483" s="53" t="str">
        <f>IF($B4483&lt;&gt;"",IF(ISNUMBER(_xlfn.XMATCH($B4483,Language!$A$6:$E$6)),0,IF(ISNUMBER(_xlfn.XMATCH($B4483,Language!$A$29:$E$29)),'Lista de Prestatarios'!$B$3,VLOOKUP(B4483,'Lista de Prestatarios'!$A$2:$B$500,2,FALSE))),"")</f>
        <v/>
      </c>
      <c r="P4483" s="58" t="str">
        <f>IF(B4483&lt;&gt;"",IF(OR(D4483&gt;0,G4483&gt;0),COUNTIF($B$2:B4483,B4483),COUNTIFS($B$2:B4483,B4483,$E$2:E4483,"&gt;0")),"")</f>
        <v/>
      </c>
    </row>
    <row r="4484" spans="1:16" x14ac:dyDescent="0.35">
      <c r="A4484" s="51" t="str">
        <f t="shared" si="210"/>
        <v/>
      </c>
      <c r="B4484" s="99"/>
      <c r="C4484" s="4"/>
      <c r="D4484" s="14"/>
      <c r="E4484" s="14"/>
      <c r="F4484" s="14"/>
      <c r="G4484" s="82"/>
      <c r="H4484" s="107" t="str">
        <f>IF(B4484&lt;&gt;"",IF(OR(O4484=0,O4484=999),"",SUMIFS($E$2:E4484,$A$2:A4484,A4484)-SUMIFS($F$2:F4484,$A$2:A4484,A4484)),"")</f>
        <v/>
      </c>
      <c r="I4484" s="109" t="str">
        <f t="shared" ref="I4484:I4547" si="212">IF(B4484&lt;&gt;"",I4483+D4484-E4484+F4484-G4484,"")</f>
        <v/>
      </c>
      <c r="J4484" s="113"/>
      <c r="K4484" s="90"/>
      <c r="L4484" s="73"/>
      <c r="M4484" s="69" t="str">
        <f>IF(C4484&lt;&gt;"",DailyLog!$S$3,"")</f>
        <v/>
      </c>
      <c r="N4484" s="56" t="str">
        <f t="shared" si="211"/>
        <v/>
      </c>
      <c r="O4484" s="53" t="str">
        <f>IF($B4484&lt;&gt;"",IF(ISNUMBER(_xlfn.XMATCH($B4484,Language!$A$6:$E$6)),0,IF(ISNUMBER(_xlfn.XMATCH($B4484,Language!$A$29:$E$29)),'Lista de Prestatarios'!$B$3,VLOOKUP(B4484,'Lista de Prestatarios'!$A$2:$B$500,2,FALSE))),"")</f>
        <v/>
      </c>
      <c r="P4484" s="58" t="str">
        <f>IF(B4484&lt;&gt;"",IF(OR(D4484&gt;0,G4484&gt;0),COUNTIF($B$2:B4484,B4484),COUNTIFS($B$2:B4484,B4484,$E$2:E4484,"&gt;0")),"")</f>
        <v/>
      </c>
    </row>
    <row r="4485" spans="1:16" x14ac:dyDescent="0.35">
      <c r="A4485" s="51" t="str">
        <f t="shared" si="210"/>
        <v/>
      </c>
      <c r="B4485" s="99"/>
      <c r="C4485" s="4"/>
      <c r="D4485" s="14"/>
      <c r="E4485" s="14"/>
      <c r="F4485" s="14"/>
      <c r="G4485" s="82"/>
      <c r="H4485" s="107" t="str">
        <f>IF(B4485&lt;&gt;"",IF(OR(O4485=0,O4485=999),"",SUMIFS($E$2:E4485,$A$2:A4485,A4485)-SUMIFS($F$2:F4485,$A$2:A4485,A4485)),"")</f>
        <v/>
      </c>
      <c r="I4485" s="109" t="str">
        <f t="shared" si="212"/>
        <v/>
      </c>
      <c r="J4485" s="113"/>
      <c r="K4485" s="90"/>
      <c r="L4485" s="73"/>
      <c r="M4485" s="69" t="str">
        <f>IF(C4485&lt;&gt;"",DailyLog!$S$3,"")</f>
        <v/>
      </c>
      <c r="N4485" s="56" t="str">
        <f t="shared" si="211"/>
        <v/>
      </c>
      <c r="O4485" s="53" t="str">
        <f>IF($B4485&lt;&gt;"",IF(ISNUMBER(_xlfn.XMATCH($B4485,Language!$A$6:$E$6)),0,IF(ISNUMBER(_xlfn.XMATCH($B4485,Language!$A$29:$E$29)),'Lista de Prestatarios'!$B$3,VLOOKUP(B4485,'Lista de Prestatarios'!$A$2:$B$500,2,FALSE))),"")</f>
        <v/>
      </c>
      <c r="P4485" s="58" t="str">
        <f>IF(B4485&lt;&gt;"",IF(OR(D4485&gt;0,G4485&gt;0),COUNTIF($B$2:B4485,B4485),COUNTIFS($B$2:B4485,B4485,$E$2:E4485,"&gt;0")),"")</f>
        <v/>
      </c>
    </row>
    <row r="4486" spans="1:16" x14ac:dyDescent="0.35">
      <c r="A4486" s="51" t="str">
        <f t="shared" si="210"/>
        <v/>
      </c>
      <c r="B4486" s="99"/>
      <c r="C4486" s="4"/>
      <c r="D4486" s="14"/>
      <c r="E4486" s="14"/>
      <c r="F4486" s="14"/>
      <c r="G4486" s="82"/>
      <c r="H4486" s="107" t="str">
        <f>IF(B4486&lt;&gt;"",IF(OR(O4486=0,O4486=999),"",SUMIFS($E$2:E4486,$A$2:A4486,A4486)-SUMIFS($F$2:F4486,$A$2:A4486,A4486)),"")</f>
        <v/>
      </c>
      <c r="I4486" s="109" t="str">
        <f t="shared" si="212"/>
        <v/>
      </c>
      <c r="J4486" s="113"/>
      <c r="K4486" s="90"/>
      <c r="L4486" s="73"/>
      <c r="M4486" s="69" t="str">
        <f>IF(C4486&lt;&gt;"",DailyLog!$S$3,"")</f>
        <v/>
      </c>
      <c r="N4486" s="56" t="str">
        <f t="shared" si="211"/>
        <v/>
      </c>
      <c r="O4486" s="53" t="str">
        <f>IF($B4486&lt;&gt;"",IF(ISNUMBER(_xlfn.XMATCH($B4486,Language!$A$6:$E$6)),0,IF(ISNUMBER(_xlfn.XMATCH($B4486,Language!$A$29:$E$29)),'Lista de Prestatarios'!$B$3,VLOOKUP(B4486,'Lista de Prestatarios'!$A$2:$B$500,2,FALSE))),"")</f>
        <v/>
      </c>
      <c r="P4486" s="58" t="str">
        <f>IF(B4486&lt;&gt;"",IF(OR(D4486&gt;0,G4486&gt;0),COUNTIF($B$2:B4486,B4486),COUNTIFS($B$2:B4486,B4486,$E$2:E4486,"&gt;0")),"")</f>
        <v/>
      </c>
    </row>
    <row r="4487" spans="1:16" x14ac:dyDescent="0.35">
      <c r="A4487" s="51" t="str">
        <f t="shared" si="210"/>
        <v/>
      </c>
      <c r="B4487" s="99"/>
      <c r="C4487" s="4"/>
      <c r="D4487" s="14"/>
      <c r="E4487" s="14"/>
      <c r="F4487" s="14"/>
      <c r="G4487" s="82"/>
      <c r="H4487" s="107" t="str">
        <f>IF(B4487&lt;&gt;"",IF(OR(O4487=0,O4487=999),"",SUMIFS($E$2:E4487,$A$2:A4487,A4487)-SUMIFS($F$2:F4487,$A$2:A4487,A4487)),"")</f>
        <v/>
      </c>
      <c r="I4487" s="109" t="str">
        <f t="shared" si="212"/>
        <v/>
      </c>
      <c r="J4487" s="113"/>
      <c r="K4487" s="90"/>
      <c r="L4487" s="73"/>
      <c r="M4487" s="69" t="str">
        <f>IF(C4487&lt;&gt;"",DailyLog!$S$3,"")</f>
        <v/>
      </c>
      <c r="N4487" s="56" t="str">
        <f t="shared" si="211"/>
        <v/>
      </c>
      <c r="O4487" s="53" t="str">
        <f>IF($B4487&lt;&gt;"",IF(ISNUMBER(_xlfn.XMATCH($B4487,Language!$A$6:$E$6)),0,IF(ISNUMBER(_xlfn.XMATCH($B4487,Language!$A$29:$E$29)),'Lista de Prestatarios'!$B$3,VLOOKUP(B4487,'Lista de Prestatarios'!$A$2:$B$500,2,FALSE))),"")</f>
        <v/>
      </c>
      <c r="P4487" s="58" t="str">
        <f>IF(B4487&lt;&gt;"",IF(OR(D4487&gt;0,G4487&gt;0),COUNTIF($B$2:B4487,B4487),COUNTIFS($B$2:B4487,B4487,$E$2:E4487,"&gt;0")),"")</f>
        <v/>
      </c>
    </row>
    <row r="4488" spans="1:16" x14ac:dyDescent="0.35">
      <c r="A4488" s="51" t="str">
        <f t="shared" si="210"/>
        <v/>
      </c>
      <c r="B4488" s="99"/>
      <c r="C4488" s="4"/>
      <c r="D4488" s="14"/>
      <c r="E4488" s="14"/>
      <c r="F4488" s="14"/>
      <c r="G4488" s="82"/>
      <c r="H4488" s="107" t="str">
        <f>IF(B4488&lt;&gt;"",IF(OR(O4488=0,O4488=999),"",SUMIFS($E$2:E4488,$A$2:A4488,A4488)-SUMIFS($F$2:F4488,$A$2:A4488,A4488)),"")</f>
        <v/>
      </c>
      <c r="I4488" s="109" t="str">
        <f t="shared" si="212"/>
        <v/>
      </c>
      <c r="J4488" s="113"/>
      <c r="K4488" s="90"/>
      <c r="L4488" s="73"/>
      <c r="M4488" s="69" t="str">
        <f>IF(C4488&lt;&gt;"",DailyLog!$S$3,"")</f>
        <v/>
      </c>
      <c r="N4488" s="56" t="str">
        <f t="shared" si="211"/>
        <v/>
      </c>
      <c r="O4488" s="53" t="str">
        <f>IF($B4488&lt;&gt;"",IF(ISNUMBER(_xlfn.XMATCH($B4488,Language!$A$6:$E$6)),0,IF(ISNUMBER(_xlfn.XMATCH($B4488,Language!$A$29:$E$29)),'Lista de Prestatarios'!$B$3,VLOOKUP(B4488,'Lista de Prestatarios'!$A$2:$B$500,2,FALSE))),"")</f>
        <v/>
      </c>
      <c r="P4488" s="58" t="str">
        <f>IF(B4488&lt;&gt;"",IF(OR(D4488&gt;0,G4488&gt;0),COUNTIF($B$2:B4488,B4488),COUNTIFS($B$2:B4488,B4488,$E$2:E4488,"&gt;0")),"")</f>
        <v/>
      </c>
    </row>
    <row r="4489" spans="1:16" x14ac:dyDescent="0.35">
      <c r="A4489" s="51" t="str">
        <f t="shared" si="210"/>
        <v/>
      </c>
      <c r="B4489" s="99"/>
      <c r="C4489" s="4"/>
      <c r="D4489" s="14"/>
      <c r="E4489" s="14"/>
      <c r="F4489" s="14"/>
      <c r="G4489" s="82"/>
      <c r="H4489" s="107" t="str">
        <f>IF(B4489&lt;&gt;"",IF(OR(O4489=0,O4489=999),"",SUMIFS($E$2:E4489,$A$2:A4489,A4489)-SUMIFS($F$2:F4489,$A$2:A4489,A4489)),"")</f>
        <v/>
      </c>
      <c r="I4489" s="109" t="str">
        <f t="shared" si="212"/>
        <v/>
      </c>
      <c r="J4489" s="113"/>
      <c r="K4489" s="90"/>
      <c r="L4489" s="73"/>
      <c r="M4489" s="69" t="str">
        <f>IF(C4489&lt;&gt;"",DailyLog!$S$3,"")</f>
        <v/>
      </c>
      <c r="N4489" s="56" t="str">
        <f t="shared" si="211"/>
        <v/>
      </c>
      <c r="O4489" s="53" t="str">
        <f>IF($B4489&lt;&gt;"",IF(ISNUMBER(_xlfn.XMATCH($B4489,Language!$A$6:$E$6)),0,IF(ISNUMBER(_xlfn.XMATCH($B4489,Language!$A$29:$E$29)),'Lista de Prestatarios'!$B$3,VLOOKUP(B4489,'Lista de Prestatarios'!$A$2:$B$500,2,FALSE))),"")</f>
        <v/>
      </c>
      <c r="P4489" s="58" t="str">
        <f>IF(B4489&lt;&gt;"",IF(OR(D4489&gt;0,G4489&gt;0),COUNTIF($B$2:B4489,B4489),COUNTIFS($B$2:B4489,B4489,$E$2:E4489,"&gt;0")),"")</f>
        <v/>
      </c>
    </row>
    <row r="4490" spans="1:16" x14ac:dyDescent="0.35">
      <c r="A4490" s="51" t="str">
        <f t="shared" si="210"/>
        <v/>
      </c>
      <c r="B4490" s="99"/>
      <c r="C4490" s="4"/>
      <c r="D4490" s="14"/>
      <c r="E4490" s="14"/>
      <c r="F4490" s="14"/>
      <c r="G4490" s="82"/>
      <c r="H4490" s="107" t="str">
        <f>IF(B4490&lt;&gt;"",IF(OR(O4490=0,O4490=999),"",SUMIFS($E$2:E4490,$A$2:A4490,A4490)-SUMIFS($F$2:F4490,$A$2:A4490,A4490)),"")</f>
        <v/>
      </c>
      <c r="I4490" s="109" t="str">
        <f t="shared" si="212"/>
        <v/>
      </c>
      <c r="J4490" s="113"/>
      <c r="K4490" s="90"/>
      <c r="L4490" s="73"/>
      <c r="M4490" s="69" t="str">
        <f>IF(C4490&lt;&gt;"",DailyLog!$S$3,"")</f>
        <v/>
      </c>
      <c r="N4490" s="56" t="str">
        <f t="shared" si="211"/>
        <v/>
      </c>
      <c r="O4490" s="53" t="str">
        <f>IF($B4490&lt;&gt;"",IF(ISNUMBER(_xlfn.XMATCH($B4490,Language!$A$6:$E$6)),0,IF(ISNUMBER(_xlfn.XMATCH($B4490,Language!$A$29:$E$29)),'Lista de Prestatarios'!$B$3,VLOOKUP(B4490,'Lista de Prestatarios'!$A$2:$B$500,2,FALSE))),"")</f>
        <v/>
      </c>
      <c r="P4490" s="58" t="str">
        <f>IF(B4490&lt;&gt;"",IF(OR(D4490&gt;0,G4490&gt;0),COUNTIF($B$2:B4490,B4490),COUNTIFS($B$2:B4490,B4490,$E$2:E4490,"&gt;0")),"")</f>
        <v/>
      </c>
    </row>
    <row r="4491" spans="1:16" x14ac:dyDescent="0.35">
      <c r="A4491" s="51" t="str">
        <f t="shared" si="210"/>
        <v/>
      </c>
      <c r="B4491" s="99"/>
      <c r="C4491" s="4"/>
      <c r="D4491" s="14"/>
      <c r="E4491" s="14"/>
      <c r="F4491" s="14"/>
      <c r="G4491" s="82"/>
      <c r="H4491" s="107" t="str">
        <f>IF(B4491&lt;&gt;"",IF(OR(O4491=0,O4491=999),"",SUMIFS($E$2:E4491,$A$2:A4491,A4491)-SUMIFS($F$2:F4491,$A$2:A4491,A4491)),"")</f>
        <v/>
      </c>
      <c r="I4491" s="109" t="str">
        <f t="shared" si="212"/>
        <v/>
      </c>
      <c r="J4491" s="113"/>
      <c r="K4491" s="90"/>
      <c r="L4491" s="73"/>
      <c r="M4491" s="69" t="str">
        <f>IF(C4491&lt;&gt;"",DailyLog!$S$3,"")</f>
        <v/>
      </c>
      <c r="N4491" s="56" t="str">
        <f t="shared" si="211"/>
        <v/>
      </c>
      <c r="O4491" s="53" t="str">
        <f>IF($B4491&lt;&gt;"",IF(ISNUMBER(_xlfn.XMATCH($B4491,Language!$A$6:$E$6)),0,IF(ISNUMBER(_xlfn.XMATCH($B4491,Language!$A$29:$E$29)),'Lista de Prestatarios'!$B$3,VLOOKUP(B4491,'Lista de Prestatarios'!$A$2:$B$500,2,FALSE))),"")</f>
        <v/>
      </c>
      <c r="P4491" s="58" t="str">
        <f>IF(B4491&lt;&gt;"",IF(OR(D4491&gt;0,G4491&gt;0),COUNTIF($B$2:B4491,B4491),COUNTIFS($B$2:B4491,B4491,$E$2:E4491,"&gt;0")),"")</f>
        <v/>
      </c>
    </row>
    <row r="4492" spans="1:16" x14ac:dyDescent="0.35">
      <c r="A4492" s="51" t="str">
        <f t="shared" si="210"/>
        <v/>
      </c>
      <c r="B4492" s="99"/>
      <c r="C4492" s="4"/>
      <c r="D4492" s="14"/>
      <c r="E4492" s="14"/>
      <c r="F4492" s="14"/>
      <c r="G4492" s="82"/>
      <c r="H4492" s="107" t="str">
        <f>IF(B4492&lt;&gt;"",IF(OR(O4492=0,O4492=999),"",SUMIFS($E$2:E4492,$A$2:A4492,A4492)-SUMIFS($F$2:F4492,$A$2:A4492,A4492)),"")</f>
        <v/>
      </c>
      <c r="I4492" s="109" t="str">
        <f t="shared" si="212"/>
        <v/>
      </c>
      <c r="J4492" s="113"/>
      <c r="K4492" s="90"/>
      <c r="L4492" s="73"/>
      <c r="M4492" s="69" t="str">
        <f>IF(C4492&lt;&gt;"",DailyLog!$S$3,"")</f>
        <v/>
      </c>
      <c r="N4492" s="56" t="str">
        <f t="shared" si="211"/>
        <v/>
      </c>
      <c r="O4492" s="53" t="str">
        <f>IF($B4492&lt;&gt;"",IF(ISNUMBER(_xlfn.XMATCH($B4492,Language!$A$6:$E$6)),0,IF(ISNUMBER(_xlfn.XMATCH($B4492,Language!$A$29:$E$29)),'Lista de Prestatarios'!$B$3,VLOOKUP(B4492,'Lista de Prestatarios'!$A$2:$B$500,2,FALSE))),"")</f>
        <v/>
      </c>
      <c r="P4492" s="58" t="str">
        <f>IF(B4492&lt;&gt;"",IF(OR(D4492&gt;0,G4492&gt;0),COUNTIF($B$2:B4492,B4492),COUNTIFS($B$2:B4492,B4492,$E$2:E4492,"&gt;0")),"")</f>
        <v/>
      </c>
    </row>
    <row r="4493" spans="1:16" x14ac:dyDescent="0.35">
      <c r="A4493" s="51" t="str">
        <f t="shared" si="210"/>
        <v/>
      </c>
      <c r="B4493" s="99"/>
      <c r="C4493" s="4"/>
      <c r="D4493" s="14"/>
      <c r="E4493" s="14"/>
      <c r="F4493" s="14"/>
      <c r="G4493" s="82"/>
      <c r="H4493" s="107" t="str">
        <f>IF(B4493&lt;&gt;"",IF(OR(O4493=0,O4493=999),"",SUMIFS($E$2:E4493,$A$2:A4493,A4493)-SUMIFS($F$2:F4493,$A$2:A4493,A4493)),"")</f>
        <v/>
      </c>
      <c r="I4493" s="109" t="str">
        <f t="shared" si="212"/>
        <v/>
      </c>
      <c r="J4493" s="113"/>
      <c r="K4493" s="90"/>
      <c r="L4493" s="73"/>
      <c r="M4493" s="69" t="str">
        <f>IF(C4493&lt;&gt;"",DailyLog!$S$3,"")</f>
        <v/>
      </c>
      <c r="N4493" s="56" t="str">
        <f t="shared" si="211"/>
        <v/>
      </c>
      <c r="O4493" s="53" t="str">
        <f>IF($B4493&lt;&gt;"",IF(ISNUMBER(_xlfn.XMATCH($B4493,Language!$A$6:$E$6)),0,IF(ISNUMBER(_xlfn.XMATCH($B4493,Language!$A$29:$E$29)),'Lista de Prestatarios'!$B$3,VLOOKUP(B4493,'Lista de Prestatarios'!$A$2:$B$500,2,FALSE))),"")</f>
        <v/>
      </c>
      <c r="P4493" s="58" t="str">
        <f>IF(B4493&lt;&gt;"",IF(OR(D4493&gt;0,G4493&gt;0),COUNTIF($B$2:B4493,B4493),COUNTIFS($B$2:B4493,B4493,$E$2:E4493,"&gt;0")),"")</f>
        <v/>
      </c>
    </row>
    <row r="4494" spans="1:16" x14ac:dyDescent="0.35">
      <c r="A4494" s="51" t="str">
        <f t="shared" si="210"/>
        <v/>
      </c>
      <c r="B4494" s="99"/>
      <c r="C4494" s="4"/>
      <c r="D4494" s="14"/>
      <c r="E4494" s="14"/>
      <c r="F4494" s="14"/>
      <c r="G4494" s="82"/>
      <c r="H4494" s="107" t="str">
        <f>IF(B4494&lt;&gt;"",IF(OR(O4494=0,O4494=999),"",SUMIFS($E$2:E4494,$A$2:A4494,A4494)-SUMIFS($F$2:F4494,$A$2:A4494,A4494)),"")</f>
        <v/>
      </c>
      <c r="I4494" s="109" t="str">
        <f t="shared" si="212"/>
        <v/>
      </c>
      <c r="J4494" s="113"/>
      <c r="K4494" s="90"/>
      <c r="L4494" s="73"/>
      <c r="M4494" s="69" t="str">
        <f>IF(C4494&lt;&gt;"",DailyLog!$S$3,"")</f>
        <v/>
      </c>
      <c r="N4494" s="56" t="str">
        <f t="shared" si="211"/>
        <v/>
      </c>
      <c r="O4494" s="53" t="str">
        <f>IF($B4494&lt;&gt;"",IF(ISNUMBER(_xlfn.XMATCH($B4494,Language!$A$6:$E$6)),0,IF(ISNUMBER(_xlfn.XMATCH($B4494,Language!$A$29:$E$29)),'Lista de Prestatarios'!$B$3,VLOOKUP(B4494,'Lista de Prestatarios'!$A$2:$B$500,2,FALSE))),"")</f>
        <v/>
      </c>
      <c r="P4494" s="58" t="str">
        <f>IF(B4494&lt;&gt;"",IF(OR(D4494&gt;0,G4494&gt;0),COUNTIF($B$2:B4494,B4494),COUNTIFS($B$2:B4494,B4494,$E$2:E4494,"&gt;0")),"")</f>
        <v/>
      </c>
    </row>
    <row r="4495" spans="1:16" x14ac:dyDescent="0.35">
      <c r="A4495" s="51" t="str">
        <f t="shared" si="210"/>
        <v/>
      </c>
      <c r="B4495" s="99"/>
      <c r="C4495" s="4"/>
      <c r="D4495" s="14"/>
      <c r="E4495" s="14"/>
      <c r="F4495" s="14"/>
      <c r="G4495" s="82"/>
      <c r="H4495" s="107" t="str">
        <f>IF(B4495&lt;&gt;"",IF(OR(O4495=0,O4495=999),"",SUMIFS($E$2:E4495,$A$2:A4495,A4495)-SUMIFS($F$2:F4495,$A$2:A4495,A4495)),"")</f>
        <v/>
      </c>
      <c r="I4495" s="109" t="str">
        <f t="shared" si="212"/>
        <v/>
      </c>
      <c r="J4495" s="113"/>
      <c r="K4495" s="90"/>
      <c r="L4495" s="73"/>
      <c r="M4495" s="69" t="str">
        <f>IF(C4495&lt;&gt;"",DailyLog!$S$3,"")</f>
        <v/>
      </c>
      <c r="N4495" s="56" t="str">
        <f t="shared" si="211"/>
        <v/>
      </c>
      <c r="O4495" s="53" t="str">
        <f>IF($B4495&lt;&gt;"",IF(ISNUMBER(_xlfn.XMATCH($B4495,Language!$A$6:$E$6)),0,IF(ISNUMBER(_xlfn.XMATCH($B4495,Language!$A$29:$E$29)),'Lista de Prestatarios'!$B$3,VLOOKUP(B4495,'Lista de Prestatarios'!$A$2:$B$500,2,FALSE))),"")</f>
        <v/>
      </c>
      <c r="P4495" s="58" t="str">
        <f>IF(B4495&lt;&gt;"",IF(OR(D4495&gt;0,G4495&gt;0),COUNTIF($B$2:B4495,B4495),COUNTIFS($B$2:B4495,B4495,$E$2:E4495,"&gt;0")),"")</f>
        <v/>
      </c>
    </row>
    <row r="4496" spans="1:16" x14ac:dyDescent="0.35">
      <c r="A4496" s="51" t="str">
        <f t="shared" si="210"/>
        <v/>
      </c>
      <c r="B4496" s="99"/>
      <c r="C4496" s="4"/>
      <c r="D4496" s="14"/>
      <c r="E4496" s="14"/>
      <c r="F4496" s="14"/>
      <c r="G4496" s="82"/>
      <c r="H4496" s="107" t="str">
        <f>IF(B4496&lt;&gt;"",IF(OR(O4496=0,O4496=999),"",SUMIFS($E$2:E4496,$A$2:A4496,A4496)-SUMIFS($F$2:F4496,$A$2:A4496,A4496)),"")</f>
        <v/>
      </c>
      <c r="I4496" s="109" t="str">
        <f t="shared" si="212"/>
        <v/>
      </c>
      <c r="J4496" s="113"/>
      <c r="K4496" s="90"/>
      <c r="L4496" s="73"/>
      <c r="M4496" s="69" t="str">
        <f>IF(C4496&lt;&gt;"",DailyLog!$S$3,"")</f>
        <v/>
      </c>
      <c r="N4496" s="56" t="str">
        <f t="shared" si="211"/>
        <v/>
      </c>
      <c r="O4496" s="53" t="str">
        <f>IF($B4496&lt;&gt;"",IF(ISNUMBER(_xlfn.XMATCH($B4496,Language!$A$6:$E$6)),0,IF(ISNUMBER(_xlfn.XMATCH($B4496,Language!$A$29:$E$29)),'Lista de Prestatarios'!$B$3,VLOOKUP(B4496,'Lista de Prestatarios'!$A$2:$B$500,2,FALSE))),"")</f>
        <v/>
      </c>
      <c r="P4496" s="58" t="str">
        <f>IF(B4496&lt;&gt;"",IF(OR(D4496&gt;0,G4496&gt;0),COUNTIF($B$2:B4496,B4496),COUNTIFS($B$2:B4496,B4496,$E$2:E4496,"&gt;0")),"")</f>
        <v/>
      </c>
    </row>
    <row r="4497" spans="1:16" x14ac:dyDescent="0.35">
      <c r="A4497" s="51" t="str">
        <f t="shared" si="210"/>
        <v/>
      </c>
      <c r="B4497" s="99"/>
      <c r="C4497" s="4"/>
      <c r="D4497" s="14"/>
      <c r="E4497" s="14"/>
      <c r="F4497" s="14"/>
      <c r="G4497" s="82"/>
      <c r="H4497" s="107" t="str">
        <f>IF(B4497&lt;&gt;"",IF(OR(O4497=0,O4497=999),"",SUMIFS($E$2:E4497,$A$2:A4497,A4497)-SUMIFS($F$2:F4497,$A$2:A4497,A4497)),"")</f>
        <v/>
      </c>
      <c r="I4497" s="109" t="str">
        <f t="shared" si="212"/>
        <v/>
      </c>
      <c r="J4497" s="113"/>
      <c r="K4497" s="90"/>
      <c r="L4497" s="73"/>
      <c r="M4497" s="69" t="str">
        <f>IF(C4497&lt;&gt;"",DailyLog!$S$3,"")</f>
        <v/>
      </c>
      <c r="N4497" s="56" t="str">
        <f t="shared" si="211"/>
        <v/>
      </c>
      <c r="O4497" s="53" t="str">
        <f>IF($B4497&lt;&gt;"",IF(ISNUMBER(_xlfn.XMATCH($B4497,Language!$A$6:$E$6)),0,IF(ISNUMBER(_xlfn.XMATCH($B4497,Language!$A$29:$E$29)),'Lista de Prestatarios'!$B$3,VLOOKUP(B4497,'Lista de Prestatarios'!$A$2:$B$500,2,FALSE))),"")</f>
        <v/>
      </c>
      <c r="P4497" s="58" t="str">
        <f>IF(B4497&lt;&gt;"",IF(OR(D4497&gt;0,G4497&gt;0),COUNTIF($B$2:B4497,B4497),COUNTIFS($B$2:B4497,B4497,$E$2:E4497,"&gt;0")),"")</f>
        <v/>
      </c>
    </row>
    <row r="4498" spans="1:16" x14ac:dyDescent="0.35">
      <c r="A4498" s="51" t="str">
        <f t="shared" si="210"/>
        <v/>
      </c>
      <c r="B4498" s="99"/>
      <c r="C4498" s="4"/>
      <c r="D4498" s="14"/>
      <c r="E4498" s="14"/>
      <c r="F4498" s="14"/>
      <c r="G4498" s="82"/>
      <c r="H4498" s="107" t="str">
        <f>IF(B4498&lt;&gt;"",IF(OR(O4498=0,O4498=999),"",SUMIFS($E$2:E4498,$A$2:A4498,A4498)-SUMIFS($F$2:F4498,$A$2:A4498,A4498)),"")</f>
        <v/>
      </c>
      <c r="I4498" s="109" t="str">
        <f t="shared" si="212"/>
        <v/>
      </c>
      <c r="J4498" s="113"/>
      <c r="K4498" s="90"/>
      <c r="L4498" s="73"/>
      <c r="M4498" s="69" t="str">
        <f>IF(C4498&lt;&gt;"",DailyLog!$S$3,"")</f>
        <v/>
      </c>
      <c r="N4498" s="56" t="str">
        <f t="shared" si="211"/>
        <v/>
      </c>
      <c r="O4498" s="53" t="str">
        <f>IF($B4498&lt;&gt;"",IF(ISNUMBER(_xlfn.XMATCH($B4498,Language!$A$6:$E$6)),0,IF(ISNUMBER(_xlfn.XMATCH($B4498,Language!$A$29:$E$29)),'Lista de Prestatarios'!$B$3,VLOOKUP(B4498,'Lista de Prestatarios'!$A$2:$B$500,2,FALSE))),"")</f>
        <v/>
      </c>
      <c r="P4498" s="58" t="str">
        <f>IF(B4498&lt;&gt;"",IF(OR(D4498&gt;0,G4498&gt;0),COUNTIF($B$2:B4498,B4498),COUNTIFS($B$2:B4498,B4498,$E$2:E4498,"&gt;0")),"")</f>
        <v/>
      </c>
    </row>
    <row r="4499" spans="1:16" x14ac:dyDescent="0.35">
      <c r="A4499" s="51" t="str">
        <f t="shared" si="210"/>
        <v/>
      </c>
      <c r="B4499" s="99"/>
      <c r="C4499" s="4"/>
      <c r="D4499" s="14"/>
      <c r="E4499" s="14"/>
      <c r="F4499" s="14"/>
      <c r="G4499" s="82"/>
      <c r="H4499" s="107" t="str">
        <f>IF(B4499&lt;&gt;"",IF(OR(O4499=0,O4499=999),"",SUMIFS($E$2:E4499,$A$2:A4499,A4499)-SUMIFS($F$2:F4499,$A$2:A4499,A4499)),"")</f>
        <v/>
      </c>
      <c r="I4499" s="109" t="str">
        <f t="shared" si="212"/>
        <v/>
      </c>
      <c r="J4499" s="113"/>
      <c r="K4499" s="90"/>
      <c r="L4499" s="73"/>
      <c r="M4499" s="69" t="str">
        <f>IF(C4499&lt;&gt;"",DailyLog!$S$3,"")</f>
        <v/>
      </c>
      <c r="N4499" s="56" t="str">
        <f t="shared" si="211"/>
        <v/>
      </c>
      <c r="O4499" s="53" t="str">
        <f>IF($B4499&lt;&gt;"",IF(ISNUMBER(_xlfn.XMATCH($B4499,Language!$A$6:$E$6)),0,IF(ISNUMBER(_xlfn.XMATCH($B4499,Language!$A$29:$E$29)),'Lista de Prestatarios'!$B$3,VLOOKUP(B4499,'Lista de Prestatarios'!$A$2:$B$500,2,FALSE))),"")</f>
        <v/>
      </c>
      <c r="P4499" s="58" t="str">
        <f>IF(B4499&lt;&gt;"",IF(OR(D4499&gt;0,G4499&gt;0),COUNTIF($B$2:B4499,B4499),COUNTIFS($B$2:B4499,B4499,$E$2:E4499,"&gt;0")),"")</f>
        <v/>
      </c>
    </row>
    <row r="4500" spans="1:16" x14ac:dyDescent="0.35">
      <c r="A4500" s="51" t="str">
        <f t="shared" si="210"/>
        <v/>
      </c>
      <c r="B4500" s="99"/>
      <c r="C4500" s="4"/>
      <c r="D4500" s="14"/>
      <c r="E4500" s="14"/>
      <c r="F4500" s="14"/>
      <c r="G4500" s="82"/>
      <c r="H4500" s="107" t="str">
        <f>IF(B4500&lt;&gt;"",IF(OR(O4500=0,O4500=999),"",SUMIFS($E$2:E4500,$A$2:A4500,A4500)-SUMIFS($F$2:F4500,$A$2:A4500,A4500)),"")</f>
        <v/>
      </c>
      <c r="I4500" s="109" t="str">
        <f t="shared" si="212"/>
        <v/>
      </c>
      <c r="J4500" s="113"/>
      <c r="K4500" s="90"/>
      <c r="L4500" s="73"/>
      <c r="M4500" s="69" t="str">
        <f>IF(C4500&lt;&gt;"",DailyLog!$S$3,"")</f>
        <v/>
      </c>
      <c r="N4500" s="56" t="str">
        <f t="shared" si="211"/>
        <v/>
      </c>
      <c r="O4500" s="53" t="str">
        <f>IF($B4500&lt;&gt;"",IF(ISNUMBER(_xlfn.XMATCH($B4500,Language!$A$6:$E$6)),0,IF(ISNUMBER(_xlfn.XMATCH($B4500,Language!$A$29:$E$29)),'Lista de Prestatarios'!$B$3,VLOOKUP(B4500,'Lista de Prestatarios'!$A$2:$B$500,2,FALSE))),"")</f>
        <v/>
      </c>
      <c r="P4500" s="58" t="str">
        <f>IF(B4500&lt;&gt;"",IF(OR(D4500&gt;0,G4500&gt;0),COUNTIF($B$2:B4500,B4500),COUNTIFS($B$2:B4500,B4500,$E$2:E4500,"&gt;0")),"")</f>
        <v/>
      </c>
    </row>
    <row r="4501" spans="1:16" x14ac:dyDescent="0.35">
      <c r="A4501" s="51" t="str">
        <f t="shared" si="210"/>
        <v/>
      </c>
      <c r="B4501" s="99"/>
      <c r="C4501" s="4"/>
      <c r="D4501" s="14"/>
      <c r="E4501" s="14"/>
      <c r="F4501" s="14"/>
      <c r="G4501" s="82"/>
      <c r="H4501" s="107" t="str">
        <f>IF(B4501&lt;&gt;"",IF(OR(O4501=0,O4501=999),"",SUMIFS($E$2:E4501,$A$2:A4501,A4501)-SUMIFS($F$2:F4501,$A$2:A4501,A4501)),"")</f>
        <v/>
      </c>
      <c r="I4501" s="109" t="str">
        <f t="shared" si="212"/>
        <v/>
      </c>
      <c r="J4501" s="113"/>
      <c r="K4501" s="90"/>
      <c r="L4501" s="73"/>
      <c r="M4501" s="69" t="str">
        <f>IF(C4501&lt;&gt;"",DailyLog!$S$3,"")</f>
        <v/>
      </c>
      <c r="N4501" s="56" t="str">
        <f t="shared" si="211"/>
        <v/>
      </c>
      <c r="O4501" s="53" t="str">
        <f>IF($B4501&lt;&gt;"",IF(ISNUMBER(_xlfn.XMATCH($B4501,Language!$A$6:$E$6)),0,IF(ISNUMBER(_xlfn.XMATCH($B4501,Language!$A$29:$E$29)),'Lista de Prestatarios'!$B$3,VLOOKUP(B4501,'Lista de Prestatarios'!$A$2:$B$500,2,FALSE))),"")</f>
        <v/>
      </c>
      <c r="P4501" s="58" t="str">
        <f>IF(B4501&lt;&gt;"",IF(OR(D4501&gt;0,G4501&gt;0),COUNTIF($B$2:B4501,B4501),COUNTIFS($B$2:B4501,B4501,$E$2:E4501,"&gt;0")),"")</f>
        <v/>
      </c>
    </row>
    <row r="4502" spans="1:16" x14ac:dyDescent="0.35">
      <c r="A4502" s="51" t="str">
        <f t="shared" si="210"/>
        <v/>
      </c>
      <c r="B4502" s="99"/>
      <c r="C4502" s="4"/>
      <c r="D4502" s="14"/>
      <c r="E4502" s="14"/>
      <c r="F4502" s="14"/>
      <c r="G4502" s="82"/>
      <c r="H4502" s="107" t="str">
        <f>IF(B4502&lt;&gt;"",IF(OR(O4502=0,O4502=999),"",SUMIFS($E$2:E4502,$A$2:A4502,A4502)-SUMIFS($F$2:F4502,$A$2:A4502,A4502)),"")</f>
        <v/>
      </c>
      <c r="I4502" s="109" t="str">
        <f t="shared" si="212"/>
        <v/>
      </c>
      <c r="J4502" s="113"/>
      <c r="K4502" s="90"/>
      <c r="L4502" s="73"/>
      <c r="M4502" s="69" t="str">
        <f>IF(C4502&lt;&gt;"",DailyLog!$S$3,"")</f>
        <v/>
      </c>
      <c r="N4502" s="56" t="str">
        <f t="shared" si="211"/>
        <v/>
      </c>
      <c r="O4502" s="53" t="str">
        <f>IF($B4502&lt;&gt;"",IF(ISNUMBER(_xlfn.XMATCH($B4502,Language!$A$6:$E$6)),0,IF(ISNUMBER(_xlfn.XMATCH($B4502,Language!$A$29:$E$29)),'Lista de Prestatarios'!$B$3,VLOOKUP(B4502,'Lista de Prestatarios'!$A$2:$B$500,2,FALSE))),"")</f>
        <v/>
      </c>
      <c r="P4502" s="58" t="str">
        <f>IF(B4502&lt;&gt;"",IF(OR(D4502&gt;0,G4502&gt;0),COUNTIF($B$2:B4502,B4502),COUNTIFS($B$2:B4502,B4502,$E$2:E4502,"&gt;0")),"")</f>
        <v/>
      </c>
    </row>
    <row r="4503" spans="1:16" x14ac:dyDescent="0.35">
      <c r="A4503" s="51" t="str">
        <f t="shared" si="210"/>
        <v/>
      </c>
      <c r="B4503" s="99"/>
      <c r="C4503" s="4"/>
      <c r="D4503" s="14"/>
      <c r="E4503" s="14"/>
      <c r="F4503" s="14"/>
      <c r="G4503" s="82"/>
      <c r="H4503" s="107" t="str">
        <f>IF(B4503&lt;&gt;"",IF(OR(O4503=0,O4503=999),"",SUMIFS($E$2:E4503,$A$2:A4503,A4503)-SUMIFS($F$2:F4503,$A$2:A4503,A4503)),"")</f>
        <v/>
      </c>
      <c r="I4503" s="109" t="str">
        <f t="shared" si="212"/>
        <v/>
      </c>
      <c r="J4503" s="113"/>
      <c r="K4503" s="90"/>
      <c r="L4503" s="73"/>
      <c r="M4503" s="69" t="str">
        <f>IF(C4503&lt;&gt;"",DailyLog!$S$3,"")</f>
        <v/>
      </c>
      <c r="N4503" s="56" t="str">
        <f t="shared" si="211"/>
        <v/>
      </c>
      <c r="O4503" s="53" t="str">
        <f>IF($B4503&lt;&gt;"",IF(ISNUMBER(_xlfn.XMATCH($B4503,Language!$A$6:$E$6)),0,IF(ISNUMBER(_xlfn.XMATCH($B4503,Language!$A$29:$E$29)),'Lista de Prestatarios'!$B$3,VLOOKUP(B4503,'Lista de Prestatarios'!$A$2:$B$500,2,FALSE))),"")</f>
        <v/>
      </c>
      <c r="P4503" s="58" t="str">
        <f>IF(B4503&lt;&gt;"",IF(OR(D4503&gt;0,G4503&gt;0),COUNTIF($B$2:B4503,B4503),COUNTIFS($B$2:B4503,B4503,$E$2:E4503,"&gt;0")),"")</f>
        <v/>
      </c>
    </row>
    <row r="4504" spans="1:16" x14ac:dyDescent="0.35">
      <c r="A4504" s="51" t="str">
        <f t="shared" si="210"/>
        <v/>
      </c>
      <c r="B4504" s="99"/>
      <c r="C4504" s="4"/>
      <c r="D4504" s="14"/>
      <c r="E4504" s="14"/>
      <c r="F4504" s="14"/>
      <c r="G4504" s="82"/>
      <c r="H4504" s="107" t="str">
        <f>IF(B4504&lt;&gt;"",IF(OR(O4504=0,O4504=999),"",SUMIFS($E$2:E4504,$A$2:A4504,A4504)-SUMIFS($F$2:F4504,$A$2:A4504,A4504)),"")</f>
        <v/>
      </c>
      <c r="I4504" s="109" t="str">
        <f t="shared" si="212"/>
        <v/>
      </c>
      <c r="J4504" s="113"/>
      <c r="K4504" s="90"/>
      <c r="L4504" s="73"/>
      <c r="M4504" s="69" t="str">
        <f>IF(C4504&lt;&gt;"",DailyLog!$S$3,"")</f>
        <v/>
      </c>
      <c r="N4504" s="56" t="str">
        <f t="shared" si="211"/>
        <v/>
      </c>
      <c r="O4504" s="53" t="str">
        <f>IF($B4504&lt;&gt;"",IF(ISNUMBER(_xlfn.XMATCH($B4504,Language!$A$6:$E$6)),0,IF(ISNUMBER(_xlfn.XMATCH($B4504,Language!$A$29:$E$29)),'Lista de Prestatarios'!$B$3,VLOOKUP(B4504,'Lista de Prestatarios'!$A$2:$B$500,2,FALSE))),"")</f>
        <v/>
      </c>
      <c r="P4504" s="58" t="str">
        <f>IF(B4504&lt;&gt;"",IF(OR(D4504&gt;0,G4504&gt;0),COUNTIF($B$2:B4504,B4504),COUNTIFS($B$2:B4504,B4504,$E$2:E4504,"&gt;0")),"")</f>
        <v/>
      </c>
    </row>
    <row r="4505" spans="1:16" x14ac:dyDescent="0.35">
      <c r="A4505" s="51" t="str">
        <f t="shared" si="210"/>
        <v/>
      </c>
      <c r="B4505" s="99"/>
      <c r="C4505" s="4"/>
      <c r="D4505" s="14"/>
      <c r="E4505" s="14"/>
      <c r="F4505" s="14"/>
      <c r="G4505" s="82"/>
      <c r="H4505" s="107" t="str">
        <f>IF(B4505&lt;&gt;"",IF(OR(O4505=0,O4505=999),"",SUMIFS($E$2:E4505,$A$2:A4505,A4505)-SUMIFS($F$2:F4505,$A$2:A4505,A4505)),"")</f>
        <v/>
      </c>
      <c r="I4505" s="109" t="str">
        <f t="shared" si="212"/>
        <v/>
      </c>
      <c r="J4505" s="113"/>
      <c r="K4505" s="90"/>
      <c r="L4505" s="73"/>
      <c r="M4505" s="69" t="str">
        <f>IF(C4505&lt;&gt;"",DailyLog!$S$3,"")</f>
        <v/>
      </c>
      <c r="N4505" s="56" t="str">
        <f t="shared" si="211"/>
        <v/>
      </c>
      <c r="O4505" s="53" t="str">
        <f>IF($B4505&lt;&gt;"",IF(ISNUMBER(_xlfn.XMATCH($B4505,Language!$A$6:$E$6)),0,IF(ISNUMBER(_xlfn.XMATCH($B4505,Language!$A$29:$E$29)),'Lista de Prestatarios'!$B$3,VLOOKUP(B4505,'Lista de Prestatarios'!$A$2:$B$500,2,FALSE))),"")</f>
        <v/>
      </c>
      <c r="P4505" s="58" t="str">
        <f>IF(B4505&lt;&gt;"",IF(OR(D4505&gt;0,G4505&gt;0),COUNTIF($B$2:B4505,B4505),COUNTIFS($B$2:B4505,B4505,$E$2:E4505,"&gt;0")),"")</f>
        <v/>
      </c>
    </row>
    <row r="4506" spans="1:16" x14ac:dyDescent="0.35">
      <c r="A4506" s="51" t="str">
        <f t="shared" si="210"/>
        <v/>
      </c>
      <c r="B4506" s="99"/>
      <c r="C4506" s="4"/>
      <c r="D4506" s="14"/>
      <c r="E4506" s="14"/>
      <c r="F4506" s="14"/>
      <c r="G4506" s="82"/>
      <c r="H4506" s="107" t="str">
        <f>IF(B4506&lt;&gt;"",IF(OR(O4506=0,O4506=999),"",SUMIFS($E$2:E4506,$A$2:A4506,A4506)-SUMIFS($F$2:F4506,$A$2:A4506,A4506)),"")</f>
        <v/>
      </c>
      <c r="I4506" s="109" t="str">
        <f t="shared" si="212"/>
        <v/>
      </c>
      <c r="J4506" s="113"/>
      <c r="K4506" s="90"/>
      <c r="L4506" s="73"/>
      <c r="M4506" s="69" t="str">
        <f>IF(C4506&lt;&gt;"",DailyLog!$S$3,"")</f>
        <v/>
      </c>
      <c r="N4506" s="56" t="str">
        <f t="shared" si="211"/>
        <v/>
      </c>
      <c r="O4506" s="53" t="str">
        <f>IF($B4506&lt;&gt;"",IF(ISNUMBER(_xlfn.XMATCH($B4506,Language!$A$6:$E$6)),0,IF(ISNUMBER(_xlfn.XMATCH($B4506,Language!$A$29:$E$29)),'Lista de Prestatarios'!$B$3,VLOOKUP(B4506,'Lista de Prestatarios'!$A$2:$B$500,2,FALSE))),"")</f>
        <v/>
      </c>
      <c r="P4506" s="58" t="str">
        <f>IF(B4506&lt;&gt;"",IF(OR(D4506&gt;0,G4506&gt;0),COUNTIF($B$2:B4506,B4506),COUNTIFS($B$2:B4506,B4506,$E$2:E4506,"&gt;0")),"")</f>
        <v/>
      </c>
    </row>
    <row r="4507" spans="1:16" x14ac:dyDescent="0.35">
      <c r="A4507" s="51" t="str">
        <f t="shared" si="210"/>
        <v/>
      </c>
      <c r="B4507" s="99"/>
      <c r="C4507" s="4"/>
      <c r="D4507" s="14"/>
      <c r="E4507" s="14"/>
      <c r="F4507" s="14"/>
      <c r="G4507" s="82"/>
      <c r="H4507" s="107" t="str">
        <f>IF(B4507&lt;&gt;"",IF(OR(O4507=0,O4507=999),"",SUMIFS($E$2:E4507,$A$2:A4507,A4507)-SUMIFS($F$2:F4507,$A$2:A4507,A4507)),"")</f>
        <v/>
      </c>
      <c r="I4507" s="109" t="str">
        <f t="shared" si="212"/>
        <v/>
      </c>
      <c r="J4507" s="113"/>
      <c r="K4507" s="90"/>
      <c r="L4507" s="73"/>
      <c r="M4507" s="69" t="str">
        <f>IF(C4507&lt;&gt;"",DailyLog!$S$3,"")</f>
        <v/>
      </c>
      <c r="N4507" s="56" t="str">
        <f t="shared" si="211"/>
        <v/>
      </c>
      <c r="O4507" s="53" t="str">
        <f>IF($B4507&lt;&gt;"",IF(ISNUMBER(_xlfn.XMATCH($B4507,Language!$A$6:$E$6)),0,IF(ISNUMBER(_xlfn.XMATCH($B4507,Language!$A$29:$E$29)),'Lista de Prestatarios'!$B$3,VLOOKUP(B4507,'Lista de Prestatarios'!$A$2:$B$500,2,FALSE))),"")</f>
        <v/>
      </c>
      <c r="P4507" s="58" t="str">
        <f>IF(B4507&lt;&gt;"",IF(OR(D4507&gt;0,G4507&gt;0),COUNTIF($B$2:B4507,B4507),COUNTIFS($B$2:B4507,B4507,$E$2:E4507,"&gt;0")),"")</f>
        <v/>
      </c>
    </row>
    <row r="4508" spans="1:16" x14ac:dyDescent="0.35">
      <c r="A4508" s="51" t="str">
        <f t="shared" si="210"/>
        <v/>
      </c>
      <c r="B4508" s="99"/>
      <c r="C4508" s="4"/>
      <c r="D4508" s="14"/>
      <c r="E4508" s="14"/>
      <c r="F4508" s="14"/>
      <c r="G4508" s="82"/>
      <c r="H4508" s="107" t="str">
        <f>IF(B4508&lt;&gt;"",IF(OR(O4508=0,O4508=999),"",SUMIFS($E$2:E4508,$A$2:A4508,A4508)-SUMIFS($F$2:F4508,$A$2:A4508,A4508)),"")</f>
        <v/>
      </c>
      <c r="I4508" s="109" t="str">
        <f t="shared" si="212"/>
        <v/>
      </c>
      <c r="J4508" s="113"/>
      <c r="K4508" s="90"/>
      <c r="L4508" s="73"/>
      <c r="M4508" s="69" t="str">
        <f>IF(C4508&lt;&gt;"",DailyLog!$S$3,"")</f>
        <v/>
      </c>
      <c r="N4508" s="56" t="str">
        <f t="shared" si="211"/>
        <v/>
      </c>
      <c r="O4508" s="53" t="str">
        <f>IF($B4508&lt;&gt;"",IF(ISNUMBER(_xlfn.XMATCH($B4508,Language!$A$6:$E$6)),0,IF(ISNUMBER(_xlfn.XMATCH($B4508,Language!$A$29:$E$29)),'Lista de Prestatarios'!$B$3,VLOOKUP(B4508,'Lista de Prestatarios'!$A$2:$B$500,2,FALSE))),"")</f>
        <v/>
      </c>
      <c r="P4508" s="58" t="str">
        <f>IF(B4508&lt;&gt;"",IF(OR(D4508&gt;0,G4508&gt;0),COUNTIF($B$2:B4508,B4508),COUNTIFS($B$2:B4508,B4508,$E$2:E4508,"&gt;0")),"")</f>
        <v/>
      </c>
    </row>
    <row r="4509" spans="1:16" x14ac:dyDescent="0.35">
      <c r="A4509" s="51" t="str">
        <f t="shared" si="210"/>
        <v/>
      </c>
      <c r="B4509" s="99"/>
      <c r="C4509" s="4"/>
      <c r="D4509" s="14"/>
      <c r="E4509" s="14"/>
      <c r="F4509" s="14"/>
      <c r="G4509" s="82"/>
      <c r="H4509" s="107" t="str">
        <f>IF(B4509&lt;&gt;"",IF(OR(O4509=0,O4509=999),"",SUMIFS($E$2:E4509,$A$2:A4509,A4509)-SUMIFS($F$2:F4509,$A$2:A4509,A4509)),"")</f>
        <v/>
      </c>
      <c r="I4509" s="109" t="str">
        <f t="shared" si="212"/>
        <v/>
      </c>
      <c r="J4509" s="113"/>
      <c r="K4509" s="90"/>
      <c r="L4509" s="73"/>
      <c r="M4509" s="69" t="str">
        <f>IF(C4509&lt;&gt;"",DailyLog!$S$3,"")</f>
        <v/>
      </c>
      <c r="N4509" s="56" t="str">
        <f t="shared" si="211"/>
        <v/>
      </c>
      <c r="O4509" s="53" t="str">
        <f>IF($B4509&lt;&gt;"",IF(ISNUMBER(_xlfn.XMATCH($B4509,Language!$A$6:$E$6)),0,IF(ISNUMBER(_xlfn.XMATCH($B4509,Language!$A$29:$E$29)),'Lista de Prestatarios'!$B$3,VLOOKUP(B4509,'Lista de Prestatarios'!$A$2:$B$500,2,FALSE))),"")</f>
        <v/>
      </c>
      <c r="P4509" s="58" t="str">
        <f>IF(B4509&lt;&gt;"",IF(OR(D4509&gt;0,G4509&gt;0),COUNTIF($B$2:B4509,B4509),COUNTIFS($B$2:B4509,B4509,$E$2:E4509,"&gt;0")),"")</f>
        <v/>
      </c>
    </row>
    <row r="4510" spans="1:16" x14ac:dyDescent="0.35">
      <c r="A4510" s="51" t="str">
        <f t="shared" si="210"/>
        <v/>
      </c>
      <c r="B4510" s="99"/>
      <c r="C4510" s="4"/>
      <c r="D4510" s="14"/>
      <c r="E4510" s="14"/>
      <c r="F4510" s="14"/>
      <c r="G4510" s="82"/>
      <c r="H4510" s="107" t="str">
        <f>IF(B4510&lt;&gt;"",IF(OR(O4510=0,O4510=999),"",SUMIFS($E$2:E4510,$A$2:A4510,A4510)-SUMIFS($F$2:F4510,$A$2:A4510,A4510)),"")</f>
        <v/>
      </c>
      <c r="I4510" s="109" t="str">
        <f t="shared" si="212"/>
        <v/>
      </c>
      <c r="J4510" s="113"/>
      <c r="K4510" s="90"/>
      <c r="L4510" s="73"/>
      <c r="M4510" s="69" t="str">
        <f>IF(C4510&lt;&gt;"",DailyLog!$S$3,"")</f>
        <v/>
      </c>
      <c r="N4510" s="56" t="str">
        <f t="shared" si="211"/>
        <v/>
      </c>
      <c r="O4510" s="53" t="str">
        <f>IF($B4510&lt;&gt;"",IF(ISNUMBER(_xlfn.XMATCH($B4510,Language!$A$6:$E$6)),0,IF(ISNUMBER(_xlfn.XMATCH($B4510,Language!$A$29:$E$29)),'Lista de Prestatarios'!$B$3,VLOOKUP(B4510,'Lista de Prestatarios'!$A$2:$B$500,2,FALSE))),"")</f>
        <v/>
      </c>
      <c r="P4510" s="58" t="str">
        <f>IF(B4510&lt;&gt;"",IF(OR(D4510&gt;0,G4510&gt;0),COUNTIF($B$2:B4510,B4510),COUNTIFS($B$2:B4510,B4510,$E$2:E4510,"&gt;0")),"")</f>
        <v/>
      </c>
    </row>
    <row r="4511" spans="1:16" x14ac:dyDescent="0.35">
      <c r="A4511" s="51" t="str">
        <f t="shared" si="210"/>
        <v/>
      </c>
      <c r="B4511" s="99"/>
      <c r="C4511" s="4"/>
      <c r="D4511" s="14"/>
      <c r="E4511" s="14"/>
      <c r="F4511" s="14"/>
      <c r="G4511" s="82"/>
      <c r="H4511" s="107" t="str">
        <f>IF(B4511&lt;&gt;"",IF(OR(O4511=0,O4511=999),"",SUMIFS($E$2:E4511,$A$2:A4511,A4511)-SUMIFS($F$2:F4511,$A$2:A4511,A4511)),"")</f>
        <v/>
      </c>
      <c r="I4511" s="109" t="str">
        <f t="shared" si="212"/>
        <v/>
      </c>
      <c r="J4511" s="113"/>
      <c r="K4511" s="90"/>
      <c r="L4511" s="73"/>
      <c r="M4511" s="69" t="str">
        <f>IF(C4511&lt;&gt;"",DailyLog!$S$3,"")</f>
        <v/>
      </c>
      <c r="N4511" s="56" t="str">
        <f t="shared" si="211"/>
        <v/>
      </c>
      <c r="O4511" s="53" t="str">
        <f>IF($B4511&lt;&gt;"",IF(ISNUMBER(_xlfn.XMATCH($B4511,Language!$A$6:$E$6)),0,IF(ISNUMBER(_xlfn.XMATCH($B4511,Language!$A$29:$E$29)),'Lista de Prestatarios'!$B$3,VLOOKUP(B4511,'Lista de Prestatarios'!$A$2:$B$500,2,FALSE))),"")</f>
        <v/>
      </c>
      <c r="P4511" s="58" t="str">
        <f>IF(B4511&lt;&gt;"",IF(OR(D4511&gt;0,G4511&gt;0),COUNTIF($B$2:B4511,B4511),COUNTIFS($B$2:B4511,B4511,$E$2:E4511,"&gt;0")),"")</f>
        <v/>
      </c>
    </row>
    <row r="4512" spans="1:16" x14ac:dyDescent="0.35">
      <c r="A4512" s="51" t="str">
        <f t="shared" si="210"/>
        <v/>
      </c>
      <c r="B4512" s="99"/>
      <c r="C4512" s="4"/>
      <c r="D4512" s="14"/>
      <c r="E4512" s="14"/>
      <c r="F4512" s="14"/>
      <c r="G4512" s="82"/>
      <c r="H4512" s="107" t="str">
        <f>IF(B4512&lt;&gt;"",IF(OR(O4512=0,O4512=999),"",SUMIFS($E$2:E4512,$A$2:A4512,A4512)-SUMIFS($F$2:F4512,$A$2:A4512,A4512)),"")</f>
        <v/>
      </c>
      <c r="I4512" s="109" t="str">
        <f t="shared" si="212"/>
        <v/>
      </c>
      <c r="J4512" s="113"/>
      <c r="K4512" s="90"/>
      <c r="L4512" s="73"/>
      <c r="M4512" s="69" t="str">
        <f>IF(C4512&lt;&gt;"",DailyLog!$S$3,"")</f>
        <v/>
      </c>
      <c r="N4512" s="56" t="str">
        <f t="shared" si="211"/>
        <v/>
      </c>
      <c r="O4512" s="53" t="str">
        <f>IF($B4512&lt;&gt;"",IF(ISNUMBER(_xlfn.XMATCH($B4512,Language!$A$6:$E$6)),0,IF(ISNUMBER(_xlfn.XMATCH($B4512,Language!$A$29:$E$29)),'Lista de Prestatarios'!$B$3,VLOOKUP(B4512,'Lista de Prestatarios'!$A$2:$B$500,2,FALSE))),"")</f>
        <v/>
      </c>
      <c r="P4512" s="58" t="str">
        <f>IF(B4512&lt;&gt;"",IF(OR(D4512&gt;0,G4512&gt;0),COUNTIF($B$2:B4512,B4512),COUNTIFS($B$2:B4512,B4512,$E$2:E4512,"&gt;0")),"")</f>
        <v/>
      </c>
    </row>
    <row r="4513" spans="1:16" x14ac:dyDescent="0.35">
      <c r="A4513" s="51" t="str">
        <f t="shared" si="210"/>
        <v/>
      </c>
      <c r="B4513" s="99"/>
      <c r="C4513" s="4"/>
      <c r="D4513" s="14"/>
      <c r="E4513" s="14"/>
      <c r="F4513" s="14"/>
      <c r="G4513" s="82"/>
      <c r="H4513" s="107" t="str">
        <f>IF(B4513&lt;&gt;"",IF(OR(O4513=0,O4513=999),"",SUMIFS($E$2:E4513,$A$2:A4513,A4513)-SUMIFS($F$2:F4513,$A$2:A4513,A4513)),"")</f>
        <v/>
      </c>
      <c r="I4513" s="109" t="str">
        <f t="shared" si="212"/>
        <v/>
      </c>
      <c r="J4513" s="113"/>
      <c r="K4513" s="90"/>
      <c r="L4513" s="73"/>
      <c r="M4513" s="69" t="str">
        <f>IF(C4513&lt;&gt;"",DailyLog!$S$3,"")</f>
        <v/>
      </c>
      <c r="N4513" s="56" t="str">
        <f t="shared" si="211"/>
        <v/>
      </c>
      <c r="O4513" s="53" t="str">
        <f>IF($B4513&lt;&gt;"",IF(ISNUMBER(_xlfn.XMATCH($B4513,Language!$A$6:$E$6)),0,IF(ISNUMBER(_xlfn.XMATCH($B4513,Language!$A$29:$E$29)),'Lista de Prestatarios'!$B$3,VLOOKUP(B4513,'Lista de Prestatarios'!$A$2:$B$500,2,FALSE))),"")</f>
        <v/>
      </c>
      <c r="P4513" s="58" t="str">
        <f>IF(B4513&lt;&gt;"",IF(OR(D4513&gt;0,G4513&gt;0),COUNTIF($B$2:B4513,B4513),COUNTIFS($B$2:B4513,B4513,$E$2:E4513,"&gt;0")),"")</f>
        <v/>
      </c>
    </row>
    <row r="4514" spans="1:16" x14ac:dyDescent="0.35">
      <c r="A4514" s="51" t="str">
        <f t="shared" si="210"/>
        <v/>
      </c>
      <c r="B4514" s="99"/>
      <c r="C4514" s="4"/>
      <c r="D4514" s="14"/>
      <c r="E4514" s="14"/>
      <c r="F4514" s="14"/>
      <c r="G4514" s="82"/>
      <c r="H4514" s="107" t="str">
        <f>IF(B4514&lt;&gt;"",IF(OR(O4514=0,O4514=999),"",SUMIFS($E$2:E4514,$A$2:A4514,A4514)-SUMIFS($F$2:F4514,$A$2:A4514,A4514)),"")</f>
        <v/>
      </c>
      <c r="I4514" s="109" t="str">
        <f t="shared" si="212"/>
        <v/>
      </c>
      <c r="J4514" s="113"/>
      <c r="K4514" s="90"/>
      <c r="L4514" s="73"/>
      <c r="M4514" s="69" t="str">
        <f>IF(C4514&lt;&gt;"",DailyLog!$S$3,"")</f>
        <v/>
      </c>
      <c r="N4514" s="56" t="str">
        <f t="shared" si="211"/>
        <v/>
      </c>
      <c r="O4514" s="53" t="str">
        <f>IF($B4514&lt;&gt;"",IF(ISNUMBER(_xlfn.XMATCH($B4514,Language!$A$6:$E$6)),0,IF(ISNUMBER(_xlfn.XMATCH($B4514,Language!$A$29:$E$29)),'Lista de Prestatarios'!$B$3,VLOOKUP(B4514,'Lista de Prestatarios'!$A$2:$B$500,2,FALSE))),"")</f>
        <v/>
      </c>
      <c r="P4514" s="58" t="str">
        <f>IF(B4514&lt;&gt;"",IF(OR(D4514&gt;0,G4514&gt;0),COUNTIF($B$2:B4514,B4514),COUNTIFS($B$2:B4514,B4514,$E$2:E4514,"&gt;0")),"")</f>
        <v/>
      </c>
    </row>
    <row r="4515" spans="1:16" x14ac:dyDescent="0.35">
      <c r="A4515" s="51" t="str">
        <f t="shared" si="210"/>
        <v/>
      </c>
      <c r="B4515" s="99"/>
      <c r="C4515" s="4"/>
      <c r="D4515" s="14"/>
      <c r="E4515" s="14"/>
      <c r="F4515" s="14"/>
      <c r="G4515" s="82"/>
      <c r="H4515" s="107" t="str">
        <f>IF(B4515&lt;&gt;"",IF(OR(O4515=0,O4515=999),"",SUMIFS($E$2:E4515,$A$2:A4515,A4515)-SUMIFS($F$2:F4515,$A$2:A4515,A4515)),"")</f>
        <v/>
      </c>
      <c r="I4515" s="109" t="str">
        <f t="shared" si="212"/>
        <v/>
      </c>
      <c r="J4515" s="113"/>
      <c r="K4515" s="90"/>
      <c r="L4515" s="73"/>
      <c r="M4515" s="69" t="str">
        <f>IF(C4515&lt;&gt;"",DailyLog!$S$3,"")</f>
        <v/>
      </c>
      <c r="N4515" s="56" t="str">
        <f t="shared" si="211"/>
        <v/>
      </c>
      <c r="O4515" s="53" t="str">
        <f>IF($B4515&lt;&gt;"",IF(ISNUMBER(_xlfn.XMATCH($B4515,Language!$A$6:$E$6)),0,IF(ISNUMBER(_xlfn.XMATCH($B4515,Language!$A$29:$E$29)),'Lista de Prestatarios'!$B$3,VLOOKUP(B4515,'Lista de Prestatarios'!$A$2:$B$500,2,FALSE))),"")</f>
        <v/>
      </c>
      <c r="P4515" s="58" t="str">
        <f>IF(B4515&lt;&gt;"",IF(OR(D4515&gt;0,G4515&gt;0),COUNTIF($B$2:B4515,B4515),COUNTIFS($B$2:B4515,B4515,$E$2:E4515,"&gt;0")),"")</f>
        <v/>
      </c>
    </row>
    <row r="4516" spans="1:16" x14ac:dyDescent="0.35">
      <c r="A4516" s="51" t="str">
        <f t="shared" si="210"/>
        <v/>
      </c>
      <c r="B4516" s="99"/>
      <c r="C4516" s="4"/>
      <c r="D4516" s="14"/>
      <c r="E4516" s="14"/>
      <c r="F4516" s="14"/>
      <c r="G4516" s="82"/>
      <c r="H4516" s="107" t="str">
        <f>IF(B4516&lt;&gt;"",IF(OR(O4516=0,O4516=999),"",SUMIFS($E$2:E4516,$A$2:A4516,A4516)-SUMIFS($F$2:F4516,$A$2:A4516,A4516)),"")</f>
        <v/>
      </c>
      <c r="I4516" s="109" t="str">
        <f t="shared" si="212"/>
        <v/>
      </c>
      <c r="J4516" s="113"/>
      <c r="K4516" s="90"/>
      <c r="L4516" s="73"/>
      <c r="M4516" s="69" t="str">
        <f>IF(C4516&lt;&gt;"",DailyLog!$S$3,"")</f>
        <v/>
      </c>
      <c r="N4516" s="56" t="str">
        <f t="shared" si="211"/>
        <v/>
      </c>
      <c r="O4516" s="53" t="str">
        <f>IF($B4516&lt;&gt;"",IF(ISNUMBER(_xlfn.XMATCH($B4516,Language!$A$6:$E$6)),0,IF(ISNUMBER(_xlfn.XMATCH($B4516,Language!$A$29:$E$29)),'Lista de Prestatarios'!$B$3,VLOOKUP(B4516,'Lista de Prestatarios'!$A$2:$B$500,2,FALSE))),"")</f>
        <v/>
      </c>
      <c r="P4516" s="58" t="str">
        <f>IF(B4516&lt;&gt;"",IF(OR(D4516&gt;0,G4516&gt;0),COUNTIF($B$2:B4516,B4516),COUNTIFS($B$2:B4516,B4516,$E$2:E4516,"&gt;0")),"")</f>
        <v/>
      </c>
    </row>
    <row r="4517" spans="1:16" x14ac:dyDescent="0.35">
      <c r="A4517" s="51" t="str">
        <f t="shared" si="210"/>
        <v/>
      </c>
      <c r="B4517" s="99"/>
      <c r="C4517" s="4"/>
      <c r="D4517" s="14"/>
      <c r="E4517" s="14"/>
      <c r="F4517" s="14"/>
      <c r="G4517" s="82"/>
      <c r="H4517" s="107" t="str">
        <f>IF(B4517&lt;&gt;"",IF(OR(O4517=0,O4517=999),"",SUMIFS($E$2:E4517,$A$2:A4517,A4517)-SUMIFS($F$2:F4517,$A$2:A4517,A4517)),"")</f>
        <v/>
      </c>
      <c r="I4517" s="109" t="str">
        <f t="shared" si="212"/>
        <v/>
      </c>
      <c r="J4517" s="113"/>
      <c r="K4517" s="90"/>
      <c r="L4517" s="73"/>
      <c r="M4517" s="69" t="str">
        <f>IF(C4517&lt;&gt;"",DailyLog!$S$3,"")</f>
        <v/>
      </c>
      <c r="N4517" s="56" t="str">
        <f t="shared" si="211"/>
        <v/>
      </c>
      <c r="O4517" s="53" t="str">
        <f>IF($B4517&lt;&gt;"",IF(ISNUMBER(_xlfn.XMATCH($B4517,Language!$A$6:$E$6)),0,IF(ISNUMBER(_xlfn.XMATCH($B4517,Language!$A$29:$E$29)),'Lista de Prestatarios'!$B$3,VLOOKUP(B4517,'Lista de Prestatarios'!$A$2:$B$500,2,FALSE))),"")</f>
        <v/>
      </c>
      <c r="P4517" s="58" t="str">
        <f>IF(B4517&lt;&gt;"",IF(OR(D4517&gt;0,G4517&gt;0),COUNTIF($B$2:B4517,B4517),COUNTIFS($B$2:B4517,B4517,$E$2:E4517,"&gt;0")),"")</f>
        <v/>
      </c>
    </row>
    <row r="4518" spans="1:16" x14ac:dyDescent="0.35">
      <c r="A4518" s="51" t="str">
        <f t="shared" si="210"/>
        <v/>
      </c>
      <c r="B4518" s="99"/>
      <c r="C4518" s="4"/>
      <c r="D4518" s="14"/>
      <c r="E4518" s="14"/>
      <c r="F4518" s="14"/>
      <c r="G4518" s="82"/>
      <c r="H4518" s="107" t="str">
        <f>IF(B4518&lt;&gt;"",IF(OR(O4518=0,O4518=999),"",SUMIFS($E$2:E4518,$A$2:A4518,A4518)-SUMIFS($F$2:F4518,$A$2:A4518,A4518)),"")</f>
        <v/>
      </c>
      <c r="I4518" s="109" t="str">
        <f t="shared" si="212"/>
        <v/>
      </c>
      <c r="J4518" s="113"/>
      <c r="K4518" s="90"/>
      <c r="L4518" s="73"/>
      <c r="M4518" s="69" t="str">
        <f>IF(C4518&lt;&gt;"",DailyLog!$S$3,"")</f>
        <v/>
      </c>
      <c r="N4518" s="56" t="str">
        <f t="shared" si="211"/>
        <v/>
      </c>
      <c r="O4518" s="53" t="str">
        <f>IF($B4518&lt;&gt;"",IF(ISNUMBER(_xlfn.XMATCH($B4518,Language!$A$6:$E$6)),0,IF(ISNUMBER(_xlfn.XMATCH($B4518,Language!$A$29:$E$29)),'Lista de Prestatarios'!$B$3,VLOOKUP(B4518,'Lista de Prestatarios'!$A$2:$B$500,2,FALSE))),"")</f>
        <v/>
      </c>
      <c r="P4518" s="58" t="str">
        <f>IF(B4518&lt;&gt;"",IF(OR(D4518&gt;0,G4518&gt;0),COUNTIF($B$2:B4518,B4518),COUNTIFS($B$2:B4518,B4518,$E$2:E4518,"&gt;0")),"")</f>
        <v/>
      </c>
    </row>
    <row r="4519" spans="1:16" x14ac:dyDescent="0.35">
      <c r="A4519" s="51" t="str">
        <f t="shared" si="210"/>
        <v/>
      </c>
      <c r="B4519" s="99"/>
      <c r="C4519" s="4"/>
      <c r="D4519" s="14"/>
      <c r="E4519" s="14"/>
      <c r="F4519" s="14"/>
      <c r="G4519" s="82"/>
      <c r="H4519" s="107" t="str">
        <f>IF(B4519&lt;&gt;"",IF(OR(O4519=0,O4519=999),"",SUMIFS($E$2:E4519,$A$2:A4519,A4519)-SUMIFS($F$2:F4519,$A$2:A4519,A4519)),"")</f>
        <v/>
      </c>
      <c r="I4519" s="109" t="str">
        <f t="shared" si="212"/>
        <v/>
      </c>
      <c r="J4519" s="113"/>
      <c r="K4519" s="90"/>
      <c r="L4519" s="73"/>
      <c r="M4519" s="69" t="str">
        <f>IF(C4519&lt;&gt;"",DailyLog!$S$3,"")</f>
        <v/>
      </c>
      <c r="N4519" s="56" t="str">
        <f t="shared" si="211"/>
        <v/>
      </c>
      <c r="O4519" s="53" t="str">
        <f>IF($B4519&lt;&gt;"",IF(ISNUMBER(_xlfn.XMATCH($B4519,Language!$A$6:$E$6)),0,IF(ISNUMBER(_xlfn.XMATCH($B4519,Language!$A$29:$E$29)),'Lista de Prestatarios'!$B$3,VLOOKUP(B4519,'Lista de Prestatarios'!$A$2:$B$500,2,FALSE))),"")</f>
        <v/>
      </c>
      <c r="P4519" s="58" t="str">
        <f>IF(B4519&lt;&gt;"",IF(OR(D4519&gt;0,G4519&gt;0),COUNTIF($B$2:B4519,B4519),COUNTIFS($B$2:B4519,B4519,$E$2:E4519,"&gt;0")),"")</f>
        <v/>
      </c>
    </row>
    <row r="4520" spans="1:16" x14ac:dyDescent="0.35">
      <c r="A4520" s="51" t="str">
        <f t="shared" si="210"/>
        <v/>
      </c>
      <c r="B4520" s="99"/>
      <c r="C4520" s="4"/>
      <c r="D4520" s="14"/>
      <c r="E4520" s="14"/>
      <c r="F4520" s="14"/>
      <c r="G4520" s="82"/>
      <c r="H4520" s="107" t="str">
        <f>IF(B4520&lt;&gt;"",IF(OR(O4520=0,O4520=999),"",SUMIFS($E$2:E4520,$A$2:A4520,A4520)-SUMIFS($F$2:F4520,$A$2:A4520,A4520)),"")</f>
        <v/>
      </c>
      <c r="I4520" s="109" t="str">
        <f t="shared" si="212"/>
        <v/>
      </c>
      <c r="J4520" s="113"/>
      <c r="K4520" s="90"/>
      <c r="L4520" s="73"/>
      <c r="M4520" s="69" t="str">
        <f>IF(C4520&lt;&gt;"",DailyLog!$S$3,"")</f>
        <v/>
      </c>
      <c r="N4520" s="56" t="str">
        <f t="shared" si="211"/>
        <v/>
      </c>
      <c r="O4520" s="53" t="str">
        <f>IF($B4520&lt;&gt;"",IF(ISNUMBER(_xlfn.XMATCH($B4520,Language!$A$6:$E$6)),0,IF(ISNUMBER(_xlfn.XMATCH($B4520,Language!$A$29:$E$29)),'Lista de Prestatarios'!$B$3,VLOOKUP(B4520,'Lista de Prestatarios'!$A$2:$B$500,2,FALSE))),"")</f>
        <v/>
      </c>
      <c r="P4520" s="58" t="str">
        <f>IF(B4520&lt;&gt;"",IF(OR(D4520&gt;0,G4520&gt;0),COUNTIF($B$2:B4520,B4520),COUNTIFS($B$2:B4520,B4520,$E$2:E4520,"&gt;0")),"")</f>
        <v/>
      </c>
    </row>
    <row r="4521" spans="1:16" x14ac:dyDescent="0.35">
      <c r="A4521" s="51" t="str">
        <f t="shared" si="210"/>
        <v/>
      </c>
      <c r="B4521" s="99"/>
      <c r="C4521" s="4"/>
      <c r="D4521" s="14"/>
      <c r="E4521" s="14"/>
      <c r="F4521" s="14"/>
      <c r="G4521" s="82"/>
      <c r="H4521" s="107" t="str">
        <f>IF(B4521&lt;&gt;"",IF(OR(O4521=0,O4521=999),"",SUMIFS($E$2:E4521,$A$2:A4521,A4521)-SUMIFS($F$2:F4521,$A$2:A4521,A4521)),"")</f>
        <v/>
      </c>
      <c r="I4521" s="109" t="str">
        <f t="shared" si="212"/>
        <v/>
      </c>
      <c r="J4521" s="113"/>
      <c r="K4521" s="90"/>
      <c r="L4521" s="73"/>
      <c r="M4521" s="69" t="str">
        <f>IF(C4521&lt;&gt;"",DailyLog!$S$3,"")</f>
        <v/>
      </c>
      <c r="N4521" s="56" t="str">
        <f t="shared" si="211"/>
        <v/>
      </c>
      <c r="O4521" s="53" t="str">
        <f>IF($B4521&lt;&gt;"",IF(ISNUMBER(_xlfn.XMATCH($B4521,Language!$A$6:$E$6)),0,IF(ISNUMBER(_xlfn.XMATCH($B4521,Language!$A$29:$E$29)),'Lista de Prestatarios'!$B$3,VLOOKUP(B4521,'Lista de Prestatarios'!$A$2:$B$500,2,FALSE))),"")</f>
        <v/>
      </c>
      <c r="P4521" s="58" t="str">
        <f>IF(B4521&lt;&gt;"",IF(OR(D4521&gt;0,G4521&gt;0),COUNTIF($B$2:B4521,B4521),COUNTIFS($B$2:B4521,B4521,$E$2:E4521,"&gt;0")),"")</f>
        <v/>
      </c>
    </row>
    <row r="4522" spans="1:16" x14ac:dyDescent="0.35">
      <c r="A4522" s="51" t="str">
        <f t="shared" si="210"/>
        <v/>
      </c>
      <c r="B4522" s="99"/>
      <c r="C4522" s="4"/>
      <c r="D4522" s="14"/>
      <c r="E4522" s="14"/>
      <c r="F4522" s="14"/>
      <c r="G4522" s="82"/>
      <c r="H4522" s="107" t="str">
        <f>IF(B4522&lt;&gt;"",IF(OR(O4522=0,O4522=999),"",SUMIFS($E$2:E4522,$A$2:A4522,A4522)-SUMIFS($F$2:F4522,$A$2:A4522,A4522)),"")</f>
        <v/>
      </c>
      <c r="I4522" s="109" t="str">
        <f t="shared" si="212"/>
        <v/>
      </c>
      <c r="J4522" s="113"/>
      <c r="K4522" s="90"/>
      <c r="L4522" s="73"/>
      <c r="M4522" s="69" t="str">
        <f>IF(C4522&lt;&gt;"",DailyLog!$S$3,"")</f>
        <v/>
      </c>
      <c r="N4522" s="56" t="str">
        <f t="shared" si="211"/>
        <v/>
      </c>
      <c r="O4522" s="53" t="str">
        <f>IF($B4522&lt;&gt;"",IF(ISNUMBER(_xlfn.XMATCH($B4522,Language!$A$6:$E$6)),0,IF(ISNUMBER(_xlfn.XMATCH($B4522,Language!$A$29:$E$29)),'Lista de Prestatarios'!$B$3,VLOOKUP(B4522,'Lista de Prestatarios'!$A$2:$B$500,2,FALSE))),"")</f>
        <v/>
      </c>
      <c r="P4522" s="58" t="str">
        <f>IF(B4522&lt;&gt;"",IF(OR(D4522&gt;0,G4522&gt;0),COUNTIF($B$2:B4522,B4522),COUNTIFS($B$2:B4522,B4522,$E$2:E4522,"&gt;0")),"")</f>
        <v/>
      </c>
    </row>
    <row r="4523" spans="1:16" x14ac:dyDescent="0.35">
      <c r="A4523" s="51" t="str">
        <f t="shared" si="210"/>
        <v/>
      </c>
      <c r="B4523" s="99"/>
      <c r="C4523" s="4"/>
      <c r="D4523" s="14"/>
      <c r="E4523" s="14"/>
      <c r="F4523" s="14"/>
      <c r="G4523" s="82"/>
      <c r="H4523" s="107" t="str">
        <f>IF(B4523&lt;&gt;"",IF(OR(O4523=0,O4523=999),"",SUMIFS($E$2:E4523,$A$2:A4523,A4523)-SUMIFS($F$2:F4523,$A$2:A4523,A4523)),"")</f>
        <v/>
      </c>
      <c r="I4523" s="109" t="str">
        <f t="shared" si="212"/>
        <v/>
      </c>
      <c r="J4523" s="113"/>
      <c r="K4523" s="90"/>
      <c r="L4523" s="73"/>
      <c r="M4523" s="69" t="str">
        <f>IF(C4523&lt;&gt;"",DailyLog!$S$3,"")</f>
        <v/>
      </c>
      <c r="N4523" s="56" t="str">
        <f t="shared" si="211"/>
        <v/>
      </c>
      <c r="O4523" s="53" t="str">
        <f>IF($B4523&lt;&gt;"",IF(ISNUMBER(_xlfn.XMATCH($B4523,Language!$A$6:$E$6)),0,IF(ISNUMBER(_xlfn.XMATCH($B4523,Language!$A$29:$E$29)),'Lista de Prestatarios'!$B$3,VLOOKUP(B4523,'Lista de Prestatarios'!$A$2:$B$500,2,FALSE))),"")</f>
        <v/>
      </c>
      <c r="P4523" s="58" t="str">
        <f>IF(B4523&lt;&gt;"",IF(OR(D4523&gt;0,G4523&gt;0),COUNTIF($B$2:B4523,B4523),COUNTIFS($B$2:B4523,B4523,$E$2:E4523,"&gt;0")),"")</f>
        <v/>
      </c>
    </row>
    <row r="4524" spans="1:16" x14ac:dyDescent="0.35">
      <c r="A4524" s="51" t="str">
        <f t="shared" si="210"/>
        <v/>
      </c>
      <c r="B4524" s="99"/>
      <c r="C4524" s="4"/>
      <c r="D4524" s="14"/>
      <c r="E4524" s="14"/>
      <c r="F4524" s="14"/>
      <c r="G4524" s="82"/>
      <c r="H4524" s="107" t="str">
        <f>IF(B4524&lt;&gt;"",IF(OR(O4524=0,O4524=999),"",SUMIFS($E$2:E4524,$A$2:A4524,A4524)-SUMIFS($F$2:F4524,$A$2:A4524,A4524)),"")</f>
        <v/>
      </c>
      <c r="I4524" s="109" t="str">
        <f t="shared" si="212"/>
        <v/>
      </c>
      <c r="J4524" s="113"/>
      <c r="K4524" s="90"/>
      <c r="L4524" s="73"/>
      <c r="M4524" s="69" t="str">
        <f>IF(C4524&lt;&gt;"",DailyLog!$S$3,"")</f>
        <v/>
      </c>
      <c r="N4524" s="56" t="str">
        <f t="shared" si="211"/>
        <v/>
      </c>
      <c r="O4524" s="53" t="str">
        <f>IF($B4524&lt;&gt;"",IF(ISNUMBER(_xlfn.XMATCH($B4524,Language!$A$6:$E$6)),0,IF(ISNUMBER(_xlfn.XMATCH($B4524,Language!$A$29:$E$29)),'Lista de Prestatarios'!$B$3,VLOOKUP(B4524,'Lista de Prestatarios'!$A$2:$B$500,2,FALSE))),"")</f>
        <v/>
      </c>
      <c r="P4524" s="58" t="str">
        <f>IF(B4524&lt;&gt;"",IF(OR(D4524&gt;0,G4524&gt;0),COUNTIF($B$2:B4524,B4524),COUNTIFS($B$2:B4524,B4524,$E$2:E4524,"&gt;0")),"")</f>
        <v/>
      </c>
    </row>
    <row r="4525" spans="1:16" x14ac:dyDescent="0.35">
      <c r="A4525" s="51" t="str">
        <f t="shared" si="210"/>
        <v/>
      </c>
      <c r="B4525" s="99"/>
      <c r="C4525" s="4"/>
      <c r="D4525" s="14"/>
      <c r="E4525" s="14"/>
      <c r="F4525" s="14"/>
      <c r="G4525" s="82"/>
      <c r="H4525" s="107" t="str">
        <f>IF(B4525&lt;&gt;"",IF(OR(O4525=0,O4525=999),"",SUMIFS($E$2:E4525,$A$2:A4525,A4525)-SUMIFS($F$2:F4525,$A$2:A4525,A4525)),"")</f>
        <v/>
      </c>
      <c r="I4525" s="109" t="str">
        <f t="shared" si="212"/>
        <v/>
      </c>
      <c r="J4525" s="113"/>
      <c r="K4525" s="90"/>
      <c r="L4525" s="73"/>
      <c r="M4525" s="69" t="str">
        <f>IF(C4525&lt;&gt;"",DailyLog!$S$3,"")</f>
        <v/>
      </c>
      <c r="N4525" s="56" t="str">
        <f t="shared" si="211"/>
        <v/>
      </c>
      <c r="O4525" s="53" t="str">
        <f>IF($B4525&lt;&gt;"",IF(ISNUMBER(_xlfn.XMATCH($B4525,Language!$A$6:$E$6)),0,IF(ISNUMBER(_xlfn.XMATCH($B4525,Language!$A$29:$E$29)),'Lista de Prestatarios'!$B$3,VLOOKUP(B4525,'Lista de Prestatarios'!$A$2:$B$500,2,FALSE))),"")</f>
        <v/>
      </c>
      <c r="P4525" s="58" t="str">
        <f>IF(B4525&lt;&gt;"",IF(OR(D4525&gt;0,G4525&gt;0),COUNTIF($B$2:B4525,B4525),COUNTIFS($B$2:B4525,B4525,$E$2:E4525,"&gt;0")),"")</f>
        <v/>
      </c>
    </row>
    <row r="4526" spans="1:16" x14ac:dyDescent="0.35">
      <c r="A4526" s="51" t="str">
        <f t="shared" si="210"/>
        <v/>
      </c>
      <c r="B4526" s="99"/>
      <c r="C4526" s="4"/>
      <c r="D4526" s="14"/>
      <c r="E4526" s="14"/>
      <c r="F4526" s="14"/>
      <c r="G4526" s="82"/>
      <c r="H4526" s="107" t="str">
        <f>IF(B4526&lt;&gt;"",IF(OR(O4526=0,O4526=999),"",SUMIFS($E$2:E4526,$A$2:A4526,A4526)-SUMIFS($F$2:F4526,$A$2:A4526,A4526)),"")</f>
        <v/>
      </c>
      <c r="I4526" s="109" t="str">
        <f t="shared" si="212"/>
        <v/>
      </c>
      <c r="J4526" s="113"/>
      <c r="K4526" s="90"/>
      <c r="L4526" s="73"/>
      <c r="M4526" s="69" t="str">
        <f>IF(C4526&lt;&gt;"",DailyLog!$S$3,"")</f>
        <v/>
      </c>
      <c r="N4526" s="56" t="str">
        <f t="shared" si="211"/>
        <v/>
      </c>
      <c r="O4526" s="53" t="str">
        <f>IF($B4526&lt;&gt;"",IF(ISNUMBER(_xlfn.XMATCH($B4526,Language!$A$6:$E$6)),0,IF(ISNUMBER(_xlfn.XMATCH($B4526,Language!$A$29:$E$29)),'Lista de Prestatarios'!$B$3,VLOOKUP(B4526,'Lista de Prestatarios'!$A$2:$B$500,2,FALSE))),"")</f>
        <v/>
      </c>
      <c r="P4526" s="58" t="str">
        <f>IF(B4526&lt;&gt;"",IF(OR(D4526&gt;0,G4526&gt;0),COUNTIF($B$2:B4526,B4526),COUNTIFS($B$2:B4526,B4526,$E$2:E4526,"&gt;0")),"")</f>
        <v/>
      </c>
    </row>
    <row r="4527" spans="1:16" x14ac:dyDescent="0.35">
      <c r="A4527" s="51" t="str">
        <f t="shared" si="210"/>
        <v/>
      </c>
      <c r="B4527" s="99"/>
      <c r="C4527" s="4"/>
      <c r="D4527" s="14"/>
      <c r="E4527" s="14"/>
      <c r="F4527" s="14"/>
      <c r="G4527" s="82"/>
      <c r="H4527" s="107" t="str">
        <f>IF(B4527&lt;&gt;"",IF(OR(O4527=0,O4527=999),"",SUMIFS($E$2:E4527,$A$2:A4527,A4527)-SUMIFS($F$2:F4527,$A$2:A4527,A4527)),"")</f>
        <v/>
      </c>
      <c r="I4527" s="109" t="str">
        <f t="shared" si="212"/>
        <v/>
      </c>
      <c r="J4527" s="113"/>
      <c r="K4527" s="90"/>
      <c r="L4527" s="73"/>
      <c r="M4527" s="69" t="str">
        <f>IF(C4527&lt;&gt;"",DailyLog!$S$3,"")</f>
        <v/>
      </c>
      <c r="N4527" s="56" t="str">
        <f t="shared" si="211"/>
        <v/>
      </c>
      <c r="O4527" s="53" t="str">
        <f>IF($B4527&lt;&gt;"",IF(ISNUMBER(_xlfn.XMATCH($B4527,Language!$A$6:$E$6)),0,IF(ISNUMBER(_xlfn.XMATCH($B4527,Language!$A$29:$E$29)),'Lista de Prestatarios'!$B$3,VLOOKUP(B4527,'Lista de Prestatarios'!$A$2:$B$500,2,FALSE))),"")</f>
        <v/>
      </c>
      <c r="P4527" s="58" t="str">
        <f>IF(B4527&lt;&gt;"",IF(OR(D4527&gt;0,G4527&gt;0),COUNTIF($B$2:B4527,B4527),COUNTIFS($B$2:B4527,B4527,$E$2:E4527,"&gt;0")),"")</f>
        <v/>
      </c>
    </row>
    <row r="4528" spans="1:16" x14ac:dyDescent="0.35">
      <c r="A4528" s="51" t="str">
        <f t="shared" si="210"/>
        <v/>
      </c>
      <c r="B4528" s="99"/>
      <c r="C4528" s="4"/>
      <c r="D4528" s="14"/>
      <c r="E4528" s="14"/>
      <c r="F4528" s="14"/>
      <c r="G4528" s="82"/>
      <c r="H4528" s="107" t="str">
        <f>IF(B4528&lt;&gt;"",IF(OR(O4528=0,O4528=999),"",SUMIFS($E$2:E4528,$A$2:A4528,A4528)-SUMIFS($F$2:F4528,$A$2:A4528,A4528)),"")</f>
        <v/>
      </c>
      <c r="I4528" s="109" t="str">
        <f t="shared" si="212"/>
        <v/>
      </c>
      <c r="J4528" s="113"/>
      <c r="K4528" s="90"/>
      <c r="L4528" s="73"/>
      <c r="M4528" s="69" t="str">
        <f>IF(C4528&lt;&gt;"",DailyLog!$S$3,"")</f>
        <v/>
      </c>
      <c r="N4528" s="56" t="str">
        <f t="shared" si="211"/>
        <v/>
      </c>
      <c r="O4528" s="53" t="str">
        <f>IF($B4528&lt;&gt;"",IF(ISNUMBER(_xlfn.XMATCH($B4528,Language!$A$6:$E$6)),0,IF(ISNUMBER(_xlfn.XMATCH($B4528,Language!$A$29:$E$29)),'Lista de Prestatarios'!$B$3,VLOOKUP(B4528,'Lista de Prestatarios'!$A$2:$B$500,2,FALSE))),"")</f>
        <v/>
      </c>
      <c r="P4528" s="58" t="str">
        <f>IF(B4528&lt;&gt;"",IF(OR(D4528&gt;0,G4528&gt;0),COUNTIF($B$2:B4528,B4528),COUNTIFS($B$2:B4528,B4528,$E$2:E4528,"&gt;0")),"")</f>
        <v/>
      </c>
    </row>
    <row r="4529" spans="1:16" x14ac:dyDescent="0.35">
      <c r="A4529" s="51" t="str">
        <f t="shared" si="210"/>
        <v/>
      </c>
      <c r="B4529" s="99"/>
      <c r="C4529" s="4"/>
      <c r="D4529" s="14"/>
      <c r="E4529" s="14"/>
      <c r="F4529" s="14"/>
      <c r="G4529" s="82"/>
      <c r="H4529" s="107" t="str">
        <f>IF(B4529&lt;&gt;"",IF(OR(O4529=0,O4529=999),"",SUMIFS($E$2:E4529,$A$2:A4529,A4529)-SUMIFS($F$2:F4529,$A$2:A4529,A4529)),"")</f>
        <v/>
      </c>
      <c r="I4529" s="109" t="str">
        <f t="shared" si="212"/>
        <v/>
      </c>
      <c r="J4529" s="113"/>
      <c r="K4529" s="90"/>
      <c r="L4529" s="73"/>
      <c r="M4529" s="69" t="str">
        <f>IF(C4529&lt;&gt;"",DailyLog!$S$3,"")</f>
        <v/>
      </c>
      <c r="N4529" s="56" t="str">
        <f t="shared" si="211"/>
        <v/>
      </c>
      <c r="O4529" s="53" t="str">
        <f>IF($B4529&lt;&gt;"",IF(ISNUMBER(_xlfn.XMATCH($B4529,Language!$A$6:$E$6)),0,IF(ISNUMBER(_xlfn.XMATCH($B4529,Language!$A$29:$E$29)),'Lista de Prestatarios'!$B$3,VLOOKUP(B4529,'Lista de Prestatarios'!$A$2:$B$500,2,FALSE))),"")</f>
        <v/>
      </c>
      <c r="P4529" s="58" t="str">
        <f>IF(B4529&lt;&gt;"",IF(OR(D4529&gt;0,G4529&gt;0),COUNTIF($B$2:B4529,B4529),COUNTIFS($B$2:B4529,B4529,$E$2:E4529,"&gt;0")),"")</f>
        <v/>
      </c>
    </row>
    <row r="4530" spans="1:16" x14ac:dyDescent="0.35">
      <c r="A4530" s="51" t="str">
        <f t="shared" si="210"/>
        <v/>
      </c>
      <c r="B4530" s="99"/>
      <c r="C4530" s="4"/>
      <c r="D4530" s="14"/>
      <c r="E4530" s="14"/>
      <c r="F4530" s="14"/>
      <c r="G4530" s="82"/>
      <c r="H4530" s="107" t="str">
        <f>IF(B4530&lt;&gt;"",IF(OR(O4530=0,O4530=999),"",SUMIFS($E$2:E4530,$A$2:A4530,A4530)-SUMIFS($F$2:F4530,$A$2:A4530,A4530)),"")</f>
        <v/>
      </c>
      <c r="I4530" s="109" t="str">
        <f t="shared" si="212"/>
        <v/>
      </c>
      <c r="J4530" s="113"/>
      <c r="K4530" s="90"/>
      <c r="L4530" s="73"/>
      <c r="M4530" s="69" t="str">
        <f>IF(C4530&lt;&gt;"",DailyLog!$S$3,"")</f>
        <v/>
      </c>
      <c r="N4530" s="56" t="str">
        <f t="shared" si="211"/>
        <v/>
      </c>
      <c r="O4530" s="53" t="str">
        <f>IF($B4530&lt;&gt;"",IF(ISNUMBER(_xlfn.XMATCH($B4530,Language!$A$6:$E$6)),0,IF(ISNUMBER(_xlfn.XMATCH($B4530,Language!$A$29:$E$29)),'Lista de Prestatarios'!$B$3,VLOOKUP(B4530,'Lista de Prestatarios'!$A$2:$B$500,2,FALSE))),"")</f>
        <v/>
      </c>
      <c r="P4530" s="58" t="str">
        <f>IF(B4530&lt;&gt;"",IF(OR(D4530&gt;0,G4530&gt;0),COUNTIF($B$2:B4530,B4530),COUNTIFS($B$2:B4530,B4530,$E$2:E4530,"&gt;0")),"")</f>
        <v/>
      </c>
    </row>
    <row r="4531" spans="1:16" x14ac:dyDescent="0.35">
      <c r="A4531" s="51" t="str">
        <f t="shared" si="210"/>
        <v/>
      </c>
      <c r="B4531" s="99"/>
      <c r="C4531" s="4"/>
      <c r="D4531" s="14"/>
      <c r="E4531" s="14"/>
      <c r="F4531" s="14"/>
      <c r="G4531" s="82"/>
      <c r="H4531" s="107" t="str">
        <f>IF(B4531&lt;&gt;"",IF(OR(O4531=0,O4531=999),"",SUMIFS($E$2:E4531,$A$2:A4531,A4531)-SUMIFS($F$2:F4531,$A$2:A4531,A4531)),"")</f>
        <v/>
      </c>
      <c r="I4531" s="109" t="str">
        <f t="shared" si="212"/>
        <v/>
      </c>
      <c r="J4531" s="113"/>
      <c r="K4531" s="90"/>
      <c r="L4531" s="73"/>
      <c r="M4531" s="69" t="str">
        <f>IF(C4531&lt;&gt;"",DailyLog!$S$3,"")</f>
        <v/>
      </c>
      <c r="N4531" s="56" t="str">
        <f t="shared" si="211"/>
        <v/>
      </c>
      <c r="O4531" s="53" t="str">
        <f>IF($B4531&lt;&gt;"",IF(ISNUMBER(_xlfn.XMATCH($B4531,Language!$A$6:$E$6)),0,IF(ISNUMBER(_xlfn.XMATCH($B4531,Language!$A$29:$E$29)),'Lista de Prestatarios'!$B$3,VLOOKUP(B4531,'Lista de Prestatarios'!$A$2:$B$500,2,FALSE))),"")</f>
        <v/>
      </c>
      <c r="P4531" s="58" t="str">
        <f>IF(B4531&lt;&gt;"",IF(OR(D4531&gt;0,G4531&gt;0),COUNTIF($B$2:B4531,B4531),COUNTIFS($B$2:B4531,B4531,$E$2:E4531,"&gt;0")),"")</f>
        <v/>
      </c>
    </row>
    <row r="4532" spans="1:16" x14ac:dyDescent="0.35">
      <c r="A4532" s="51" t="str">
        <f t="shared" si="210"/>
        <v/>
      </c>
      <c r="B4532" s="99"/>
      <c r="C4532" s="4"/>
      <c r="D4532" s="14"/>
      <c r="E4532" s="14"/>
      <c r="F4532" s="14"/>
      <c r="G4532" s="82"/>
      <c r="H4532" s="107" t="str">
        <f>IF(B4532&lt;&gt;"",IF(OR(O4532=0,O4532=999),"",SUMIFS($E$2:E4532,$A$2:A4532,A4532)-SUMIFS($F$2:F4532,$A$2:A4532,A4532)),"")</f>
        <v/>
      </c>
      <c r="I4532" s="109" t="str">
        <f t="shared" si="212"/>
        <v/>
      </c>
      <c r="J4532" s="113"/>
      <c r="K4532" s="90"/>
      <c r="L4532" s="73"/>
      <c r="M4532" s="69" t="str">
        <f>IF(C4532&lt;&gt;"",DailyLog!$S$3,"")</f>
        <v/>
      </c>
      <c r="N4532" s="56" t="str">
        <f t="shared" si="211"/>
        <v/>
      </c>
      <c r="O4532" s="53" t="str">
        <f>IF($B4532&lt;&gt;"",IF(ISNUMBER(_xlfn.XMATCH($B4532,Language!$A$6:$E$6)),0,IF(ISNUMBER(_xlfn.XMATCH($B4532,Language!$A$29:$E$29)),'Lista de Prestatarios'!$B$3,VLOOKUP(B4532,'Lista de Prestatarios'!$A$2:$B$500,2,FALSE))),"")</f>
        <v/>
      </c>
      <c r="P4532" s="58" t="str">
        <f>IF(B4532&lt;&gt;"",IF(OR(D4532&gt;0,G4532&gt;0),COUNTIF($B$2:B4532,B4532),COUNTIFS($B$2:B4532,B4532,$E$2:E4532,"&gt;0")),"")</f>
        <v/>
      </c>
    </row>
    <row r="4533" spans="1:16" x14ac:dyDescent="0.35">
      <c r="A4533" s="51" t="str">
        <f t="shared" si="210"/>
        <v/>
      </c>
      <c r="B4533" s="99"/>
      <c r="C4533" s="4"/>
      <c r="D4533" s="14"/>
      <c r="E4533" s="14"/>
      <c r="F4533" s="14"/>
      <c r="G4533" s="82"/>
      <c r="H4533" s="107" t="str">
        <f>IF(B4533&lt;&gt;"",IF(OR(O4533=0,O4533=999),"",SUMIFS($E$2:E4533,$A$2:A4533,A4533)-SUMIFS($F$2:F4533,$A$2:A4533,A4533)),"")</f>
        <v/>
      </c>
      <c r="I4533" s="109" t="str">
        <f t="shared" si="212"/>
        <v/>
      </c>
      <c r="J4533" s="113"/>
      <c r="K4533" s="90"/>
      <c r="L4533" s="73"/>
      <c r="M4533" s="69" t="str">
        <f>IF(C4533&lt;&gt;"",DailyLog!$S$3,"")</f>
        <v/>
      </c>
      <c r="N4533" s="56" t="str">
        <f t="shared" si="211"/>
        <v/>
      </c>
      <c r="O4533" s="53" t="str">
        <f>IF($B4533&lt;&gt;"",IF(ISNUMBER(_xlfn.XMATCH($B4533,Language!$A$6:$E$6)),0,IF(ISNUMBER(_xlfn.XMATCH($B4533,Language!$A$29:$E$29)),'Lista de Prestatarios'!$B$3,VLOOKUP(B4533,'Lista de Prestatarios'!$A$2:$B$500,2,FALSE))),"")</f>
        <v/>
      </c>
      <c r="P4533" s="58" t="str">
        <f>IF(B4533&lt;&gt;"",IF(OR(D4533&gt;0,G4533&gt;0),COUNTIF($B$2:B4533,B4533),COUNTIFS($B$2:B4533,B4533,$E$2:E4533,"&gt;0")),"")</f>
        <v/>
      </c>
    </row>
    <row r="4534" spans="1:16" x14ac:dyDescent="0.35">
      <c r="A4534" s="51" t="str">
        <f t="shared" si="210"/>
        <v/>
      </c>
      <c r="B4534" s="99"/>
      <c r="C4534" s="4"/>
      <c r="D4534" s="14"/>
      <c r="E4534" s="14"/>
      <c r="F4534" s="14"/>
      <c r="G4534" s="82"/>
      <c r="H4534" s="107" t="str">
        <f>IF(B4534&lt;&gt;"",IF(OR(O4534=0,O4534=999),"",SUMIFS($E$2:E4534,$A$2:A4534,A4534)-SUMIFS($F$2:F4534,$A$2:A4534,A4534)),"")</f>
        <v/>
      </c>
      <c r="I4534" s="109" t="str">
        <f t="shared" si="212"/>
        <v/>
      </c>
      <c r="J4534" s="113"/>
      <c r="K4534" s="90"/>
      <c r="L4534" s="73"/>
      <c r="M4534" s="69" t="str">
        <f>IF(C4534&lt;&gt;"",DailyLog!$S$3,"")</f>
        <v/>
      </c>
      <c r="N4534" s="56" t="str">
        <f t="shared" si="211"/>
        <v/>
      </c>
      <c r="O4534" s="53" t="str">
        <f>IF($B4534&lt;&gt;"",IF(ISNUMBER(_xlfn.XMATCH($B4534,Language!$A$6:$E$6)),0,IF(ISNUMBER(_xlfn.XMATCH($B4534,Language!$A$29:$E$29)),'Lista de Prestatarios'!$B$3,VLOOKUP(B4534,'Lista de Prestatarios'!$A$2:$B$500,2,FALSE))),"")</f>
        <v/>
      </c>
      <c r="P4534" s="58" t="str">
        <f>IF(B4534&lt;&gt;"",IF(OR(D4534&gt;0,G4534&gt;0),COUNTIF($B$2:B4534,B4534),COUNTIFS($B$2:B4534,B4534,$E$2:E4534,"&gt;0")),"")</f>
        <v/>
      </c>
    </row>
    <row r="4535" spans="1:16" x14ac:dyDescent="0.35">
      <c r="A4535" s="51" t="str">
        <f t="shared" si="210"/>
        <v/>
      </c>
      <c r="B4535" s="99"/>
      <c r="C4535" s="4"/>
      <c r="D4535" s="14"/>
      <c r="E4535" s="14"/>
      <c r="F4535" s="14"/>
      <c r="G4535" s="82"/>
      <c r="H4535" s="107" t="str">
        <f>IF(B4535&lt;&gt;"",IF(OR(O4535=0,O4535=999),"",SUMIFS($E$2:E4535,$A$2:A4535,A4535)-SUMIFS($F$2:F4535,$A$2:A4535,A4535)),"")</f>
        <v/>
      </c>
      <c r="I4535" s="109" t="str">
        <f t="shared" si="212"/>
        <v/>
      </c>
      <c r="J4535" s="113"/>
      <c r="K4535" s="90"/>
      <c r="L4535" s="73"/>
      <c r="M4535" s="69" t="str">
        <f>IF(C4535&lt;&gt;"",DailyLog!$S$3,"")</f>
        <v/>
      </c>
      <c r="N4535" s="56" t="str">
        <f t="shared" si="211"/>
        <v/>
      </c>
      <c r="O4535" s="53" t="str">
        <f>IF($B4535&lt;&gt;"",IF(ISNUMBER(_xlfn.XMATCH($B4535,Language!$A$6:$E$6)),0,IF(ISNUMBER(_xlfn.XMATCH($B4535,Language!$A$29:$E$29)),'Lista de Prestatarios'!$B$3,VLOOKUP(B4535,'Lista de Prestatarios'!$A$2:$B$500,2,FALSE))),"")</f>
        <v/>
      </c>
      <c r="P4535" s="58" t="str">
        <f>IF(B4535&lt;&gt;"",IF(OR(D4535&gt;0,G4535&gt;0),COUNTIF($B$2:B4535,B4535),COUNTIFS($B$2:B4535,B4535,$E$2:E4535,"&gt;0")),"")</f>
        <v/>
      </c>
    </row>
    <row r="4536" spans="1:16" x14ac:dyDescent="0.35">
      <c r="A4536" s="51" t="str">
        <f t="shared" si="210"/>
        <v/>
      </c>
      <c r="B4536" s="99"/>
      <c r="C4536" s="4"/>
      <c r="D4536" s="14"/>
      <c r="E4536" s="14"/>
      <c r="F4536" s="14"/>
      <c r="G4536" s="82"/>
      <c r="H4536" s="107" t="str">
        <f>IF(B4536&lt;&gt;"",IF(OR(O4536=0,O4536=999),"",SUMIFS($E$2:E4536,$A$2:A4536,A4536)-SUMIFS($F$2:F4536,$A$2:A4536,A4536)),"")</f>
        <v/>
      </c>
      <c r="I4536" s="109" t="str">
        <f t="shared" si="212"/>
        <v/>
      </c>
      <c r="J4536" s="113"/>
      <c r="K4536" s="90"/>
      <c r="L4536" s="73"/>
      <c r="M4536" s="69" t="str">
        <f>IF(C4536&lt;&gt;"",DailyLog!$S$3,"")</f>
        <v/>
      </c>
      <c r="N4536" s="56" t="str">
        <f t="shared" si="211"/>
        <v/>
      </c>
      <c r="O4536" s="53" t="str">
        <f>IF($B4536&lt;&gt;"",IF(ISNUMBER(_xlfn.XMATCH($B4536,Language!$A$6:$E$6)),0,IF(ISNUMBER(_xlfn.XMATCH($B4536,Language!$A$29:$E$29)),'Lista de Prestatarios'!$B$3,VLOOKUP(B4536,'Lista de Prestatarios'!$A$2:$B$500,2,FALSE))),"")</f>
        <v/>
      </c>
      <c r="P4536" s="58" t="str">
        <f>IF(B4536&lt;&gt;"",IF(OR(D4536&gt;0,G4536&gt;0),COUNTIF($B$2:B4536,B4536),COUNTIFS($B$2:B4536,B4536,$E$2:E4536,"&gt;0")),"")</f>
        <v/>
      </c>
    </row>
    <row r="4537" spans="1:16" x14ac:dyDescent="0.35">
      <c r="A4537" s="51" t="str">
        <f t="shared" si="210"/>
        <v/>
      </c>
      <c r="B4537" s="99"/>
      <c r="C4537" s="4"/>
      <c r="D4537" s="14"/>
      <c r="E4537" s="14"/>
      <c r="F4537" s="14"/>
      <c r="G4537" s="82"/>
      <c r="H4537" s="107" t="str">
        <f>IF(B4537&lt;&gt;"",IF(OR(O4537=0,O4537=999),"",SUMIFS($E$2:E4537,$A$2:A4537,A4537)-SUMIFS($F$2:F4537,$A$2:A4537,A4537)),"")</f>
        <v/>
      </c>
      <c r="I4537" s="109" t="str">
        <f t="shared" si="212"/>
        <v/>
      </c>
      <c r="J4537" s="113"/>
      <c r="K4537" s="90"/>
      <c r="L4537" s="73"/>
      <c r="M4537" s="69" t="str">
        <f>IF(C4537&lt;&gt;"",DailyLog!$S$3,"")</f>
        <v/>
      </c>
      <c r="N4537" s="56" t="str">
        <f t="shared" si="211"/>
        <v/>
      </c>
      <c r="O4537" s="53" t="str">
        <f>IF($B4537&lt;&gt;"",IF(ISNUMBER(_xlfn.XMATCH($B4537,Language!$A$6:$E$6)),0,IF(ISNUMBER(_xlfn.XMATCH($B4537,Language!$A$29:$E$29)),'Lista de Prestatarios'!$B$3,VLOOKUP(B4537,'Lista de Prestatarios'!$A$2:$B$500,2,FALSE))),"")</f>
        <v/>
      </c>
      <c r="P4537" s="58" t="str">
        <f>IF(B4537&lt;&gt;"",IF(OR(D4537&gt;0,G4537&gt;0),COUNTIF($B$2:B4537,B4537),COUNTIFS($B$2:B4537,B4537,$E$2:E4537,"&gt;0")),"")</f>
        <v/>
      </c>
    </row>
    <row r="4538" spans="1:16" x14ac:dyDescent="0.35">
      <c r="A4538" s="51" t="str">
        <f t="shared" si="210"/>
        <v/>
      </c>
      <c r="B4538" s="99"/>
      <c r="C4538" s="4"/>
      <c r="D4538" s="14"/>
      <c r="E4538" s="14"/>
      <c r="F4538" s="14"/>
      <c r="G4538" s="82"/>
      <c r="H4538" s="107" t="str">
        <f>IF(B4538&lt;&gt;"",IF(OR(O4538=0,O4538=999),"",SUMIFS($E$2:E4538,$A$2:A4538,A4538)-SUMIFS($F$2:F4538,$A$2:A4538,A4538)),"")</f>
        <v/>
      </c>
      <c r="I4538" s="109" t="str">
        <f t="shared" si="212"/>
        <v/>
      </c>
      <c r="J4538" s="113"/>
      <c r="K4538" s="90"/>
      <c r="L4538" s="73"/>
      <c r="M4538" s="69" t="str">
        <f>IF(C4538&lt;&gt;"",DailyLog!$S$3,"")</f>
        <v/>
      </c>
      <c r="N4538" s="56" t="str">
        <f t="shared" si="211"/>
        <v/>
      </c>
      <c r="O4538" s="53" t="str">
        <f>IF($B4538&lt;&gt;"",IF(ISNUMBER(_xlfn.XMATCH($B4538,Language!$A$6:$E$6)),0,IF(ISNUMBER(_xlfn.XMATCH($B4538,Language!$A$29:$E$29)),'Lista de Prestatarios'!$B$3,VLOOKUP(B4538,'Lista de Prestatarios'!$A$2:$B$500,2,FALSE))),"")</f>
        <v/>
      </c>
      <c r="P4538" s="58" t="str">
        <f>IF(B4538&lt;&gt;"",IF(OR(D4538&gt;0,G4538&gt;0),COUNTIF($B$2:B4538,B4538),COUNTIFS($B$2:B4538,B4538,$E$2:E4538,"&gt;0")),"")</f>
        <v/>
      </c>
    </row>
    <row r="4539" spans="1:16" x14ac:dyDescent="0.35">
      <c r="A4539" s="51" t="str">
        <f t="shared" si="210"/>
        <v/>
      </c>
      <c r="B4539" s="99"/>
      <c r="C4539" s="4"/>
      <c r="D4539" s="14"/>
      <c r="E4539" s="14"/>
      <c r="F4539" s="14"/>
      <c r="G4539" s="82"/>
      <c r="H4539" s="107" t="str">
        <f>IF(B4539&lt;&gt;"",IF(OR(O4539=0,O4539=999),"",SUMIFS($E$2:E4539,$A$2:A4539,A4539)-SUMIFS($F$2:F4539,$A$2:A4539,A4539)),"")</f>
        <v/>
      </c>
      <c r="I4539" s="109" t="str">
        <f t="shared" si="212"/>
        <v/>
      </c>
      <c r="J4539" s="113"/>
      <c r="K4539" s="90"/>
      <c r="L4539" s="73"/>
      <c r="M4539" s="69" t="str">
        <f>IF(C4539&lt;&gt;"",DailyLog!$S$3,"")</f>
        <v/>
      </c>
      <c r="N4539" s="56" t="str">
        <f t="shared" si="211"/>
        <v/>
      </c>
      <c r="O4539" s="53" t="str">
        <f>IF($B4539&lt;&gt;"",IF(ISNUMBER(_xlfn.XMATCH($B4539,Language!$A$6:$E$6)),0,IF(ISNUMBER(_xlfn.XMATCH($B4539,Language!$A$29:$E$29)),'Lista de Prestatarios'!$B$3,VLOOKUP(B4539,'Lista de Prestatarios'!$A$2:$B$500,2,FALSE))),"")</f>
        <v/>
      </c>
      <c r="P4539" s="58" t="str">
        <f>IF(B4539&lt;&gt;"",IF(OR(D4539&gt;0,G4539&gt;0),COUNTIF($B$2:B4539,B4539),COUNTIFS($B$2:B4539,B4539,$E$2:E4539,"&gt;0")),"")</f>
        <v/>
      </c>
    </row>
    <row r="4540" spans="1:16" x14ac:dyDescent="0.35">
      <c r="A4540" s="51" t="str">
        <f t="shared" si="210"/>
        <v/>
      </c>
      <c r="B4540" s="99"/>
      <c r="C4540" s="4"/>
      <c r="D4540" s="14"/>
      <c r="E4540" s="14"/>
      <c r="F4540" s="14"/>
      <c r="G4540" s="82"/>
      <c r="H4540" s="107" t="str">
        <f>IF(B4540&lt;&gt;"",IF(OR(O4540=0,O4540=999),"",SUMIFS($E$2:E4540,$A$2:A4540,A4540)-SUMIFS($F$2:F4540,$A$2:A4540,A4540)),"")</f>
        <v/>
      </c>
      <c r="I4540" s="109" t="str">
        <f t="shared" si="212"/>
        <v/>
      </c>
      <c r="J4540" s="113"/>
      <c r="K4540" s="90"/>
      <c r="L4540" s="73"/>
      <c r="M4540" s="69" t="str">
        <f>IF(C4540&lt;&gt;"",DailyLog!$S$3,"")</f>
        <v/>
      </c>
      <c r="N4540" s="56" t="str">
        <f t="shared" si="211"/>
        <v/>
      </c>
      <c r="O4540" s="53" t="str">
        <f>IF($B4540&lt;&gt;"",IF(ISNUMBER(_xlfn.XMATCH($B4540,Language!$A$6:$E$6)),0,IF(ISNUMBER(_xlfn.XMATCH($B4540,Language!$A$29:$E$29)),'Lista de Prestatarios'!$B$3,VLOOKUP(B4540,'Lista de Prestatarios'!$A$2:$B$500,2,FALSE))),"")</f>
        <v/>
      </c>
      <c r="P4540" s="58" t="str">
        <f>IF(B4540&lt;&gt;"",IF(OR(D4540&gt;0,G4540&gt;0),COUNTIF($B$2:B4540,B4540),COUNTIFS($B$2:B4540,B4540,$E$2:E4540,"&gt;0")),"")</f>
        <v/>
      </c>
    </row>
    <row r="4541" spans="1:16" x14ac:dyDescent="0.35">
      <c r="A4541" s="51" t="str">
        <f t="shared" si="210"/>
        <v/>
      </c>
      <c r="B4541" s="99"/>
      <c r="C4541" s="4"/>
      <c r="D4541" s="14"/>
      <c r="E4541" s="14"/>
      <c r="F4541" s="14"/>
      <c r="G4541" s="82"/>
      <c r="H4541" s="107" t="str">
        <f>IF(B4541&lt;&gt;"",IF(OR(O4541=0,O4541=999),"",SUMIFS($E$2:E4541,$A$2:A4541,A4541)-SUMIFS($F$2:F4541,$A$2:A4541,A4541)),"")</f>
        <v/>
      </c>
      <c r="I4541" s="109" t="str">
        <f t="shared" si="212"/>
        <v/>
      </c>
      <c r="J4541" s="113"/>
      <c r="K4541" s="90"/>
      <c r="L4541" s="73"/>
      <c r="M4541" s="69" t="str">
        <f>IF(C4541&lt;&gt;"",DailyLog!$S$3,"")</f>
        <v/>
      </c>
      <c r="N4541" s="56" t="str">
        <f t="shared" si="211"/>
        <v/>
      </c>
      <c r="O4541" s="53" t="str">
        <f>IF($B4541&lt;&gt;"",IF(ISNUMBER(_xlfn.XMATCH($B4541,Language!$A$6:$E$6)),0,IF(ISNUMBER(_xlfn.XMATCH($B4541,Language!$A$29:$E$29)),'Lista de Prestatarios'!$B$3,VLOOKUP(B4541,'Lista de Prestatarios'!$A$2:$B$500,2,FALSE))),"")</f>
        <v/>
      </c>
      <c r="P4541" s="58" t="str">
        <f>IF(B4541&lt;&gt;"",IF(OR(D4541&gt;0,G4541&gt;0),COUNTIF($B$2:B4541,B4541),COUNTIFS($B$2:B4541,B4541,$E$2:E4541,"&gt;0")),"")</f>
        <v/>
      </c>
    </row>
    <row r="4542" spans="1:16" x14ac:dyDescent="0.35">
      <c r="A4542" s="51" t="str">
        <f t="shared" si="210"/>
        <v/>
      </c>
      <c r="B4542" s="99"/>
      <c r="C4542" s="4"/>
      <c r="D4542" s="14"/>
      <c r="E4542" s="14"/>
      <c r="F4542" s="14"/>
      <c r="G4542" s="82"/>
      <c r="H4542" s="107" t="str">
        <f>IF(B4542&lt;&gt;"",IF(OR(O4542=0,O4542=999),"",SUMIFS($E$2:E4542,$A$2:A4542,A4542)-SUMIFS($F$2:F4542,$A$2:A4542,A4542)),"")</f>
        <v/>
      </c>
      <c r="I4542" s="109" t="str">
        <f t="shared" si="212"/>
        <v/>
      </c>
      <c r="J4542" s="113"/>
      <c r="K4542" s="90"/>
      <c r="L4542" s="73"/>
      <c r="M4542" s="69" t="str">
        <f>IF(C4542&lt;&gt;"",DailyLog!$S$3,"")</f>
        <v/>
      </c>
      <c r="N4542" s="56" t="str">
        <f t="shared" si="211"/>
        <v/>
      </c>
      <c r="O4542" s="53" t="str">
        <f>IF($B4542&lt;&gt;"",IF(ISNUMBER(_xlfn.XMATCH($B4542,Language!$A$6:$E$6)),0,IF(ISNUMBER(_xlfn.XMATCH($B4542,Language!$A$29:$E$29)),'Lista de Prestatarios'!$B$3,VLOOKUP(B4542,'Lista de Prestatarios'!$A$2:$B$500,2,FALSE))),"")</f>
        <v/>
      </c>
      <c r="P4542" s="58" t="str">
        <f>IF(B4542&lt;&gt;"",IF(OR(D4542&gt;0,G4542&gt;0),COUNTIF($B$2:B4542,B4542),COUNTIFS($B$2:B4542,B4542,$E$2:E4542,"&gt;0")),"")</f>
        <v/>
      </c>
    </row>
    <row r="4543" spans="1:16" x14ac:dyDescent="0.35">
      <c r="A4543" s="51" t="str">
        <f t="shared" si="210"/>
        <v/>
      </c>
      <c r="B4543" s="99"/>
      <c r="C4543" s="4"/>
      <c r="D4543" s="14"/>
      <c r="E4543" s="14"/>
      <c r="F4543" s="14"/>
      <c r="G4543" s="82"/>
      <c r="H4543" s="107" t="str">
        <f>IF(B4543&lt;&gt;"",IF(OR(O4543=0,O4543=999),"",SUMIFS($E$2:E4543,$A$2:A4543,A4543)-SUMIFS($F$2:F4543,$A$2:A4543,A4543)),"")</f>
        <v/>
      </c>
      <c r="I4543" s="109" t="str">
        <f t="shared" si="212"/>
        <v/>
      </c>
      <c r="J4543" s="113"/>
      <c r="K4543" s="90"/>
      <c r="L4543" s="73"/>
      <c r="M4543" s="69" t="str">
        <f>IF(C4543&lt;&gt;"",DailyLog!$S$3,"")</f>
        <v/>
      </c>
      <c r="N4543" s="56" t="str">
        <f t="shared" si="211"/>
        <v/>
      </c>
      <c r="O4543" s="53" t="str">
        <f>IF($B4543&lt;&gt;"",IF(ISNUMBER(_xlfn.XMATCH($B4543,Language!$A$6:$E$6)),0,IF(ISNUMBER(_xlfn.XMATCH($B4543,Language!$A$29:$E$29)),'Lista de Prestatarios'!$B$3,VLOOKUP(B4543,'Lista de Prestatarios'!$A$2:$B$500,2,FALSE))),"")</f>
        <v/>
      </c>
      <c r="P4543" s="58" t="str">
        <f>IF(B4543&lt;&gt;"",IF(OR(D4543&gt;0,G4543&gt;0),COUNTIF($B$2:B4543,B4543),COUNTIFS($B$2:B4543,B4543,$E$2:E4543,"&gt;0")),"")</f>
        <v/>
      </c>
    </row>
    <row r="4544" spans="1:16" x14ac:dyDescent="0.35">
      <c r="A4544" s="51" t="str">
        <f t="shared" si="210"/>
        <v/>
      </c>
      <c r="B4544" s="99"/>
      <c r="C4544" s="4"/>
      <c r="D4544" s="14"/>
      <c r="E4544" s="14"/>
      <c r="F4544" s="14"/>
      <c r="G4544" s="82"/>
      <c r="H4544" s="107" t="str">
        <f>IF(B4544&lt;&gt;"",IF(OR(O4544=0,O4544=999),"",SUMIFS($E$2:E4544,$A$2:A4544,A4544)-SUMIFS($F$2:F4544,$A$2:A4544,A4544)),"")</f>
        <v/>
      </c>
      <c r="I4544" s="109" t="str">
        <f t="shared" si="212"/>
        <v/>
      </c>
      <c r="J4544" s="113"/>
      <c r="K4544" s="90"/>
      <c r="L4544" s="73"/>
      <c r="M4544" s="69" t="str">
        <f>IF(C4544&lt;&gt;"",DailyLog!$S$3,"")</f>
        <v/>
      </c>
      <c r="N4544" s="56" t="str">
        <f t="shared" si="211"/>
        <v/>
      </c>
      <c r="O4544" s="53" t="str">
        <f>IF($B4544&lt;&gt;"",IF(ISNUMBER(_xlfn.XMATCH($B4544,Language!$A$6:$E$6)),0,IF(ISNUMBER(_xlfn.XMATCH($B4544,Language!$A$29:$E$29)),'Lista de Prestatarios'!$B$3,VLOOKUP(B4544,'Lista de Prestatarios'!$A$2:$B$500,2,FALSE))),"")</f>
        <v/>
      </c>
      <c r="P4544" s="58" t="str">
        <f>IF(B4544&lt;&gt;"",IF(OR(D4544&gt;0,G4544&gt;0),COUNTIF($B$2:B4544,B4544),COUNTIFS($B$2:B4544,B4544,$E$2:E4544,"&gt;0")),"")</f>
        <v/>
      </c>
    </row>
    <row r="4545" spans="1:16" x14ac:dyDescent="0.35">
      <c r="A4545" s="51" t="str">
        <f t="shared" si="210"/>
        <v/>
      </c>
      <c r="B4545" s="99"/>
      <c r="C4545" s="4"/>
      <c r="D4545" s="14"/>
      <c r="E4545" s="14"/>
      <c r="F4545" s="14"/>
      <c r="G4545" s="82"/>
      <c r="H4545" s="107" t="str">
        <f>IF(B4545&lt;&gt;"",IF(OR(O4545=0,O4545=999),"",SUMIFS($E$2:E4545,$A$2:A4545,A4545)-SUMIFS($F$2:F4545,$A$2:A4545,A4545)),"")</f>
        <v/>
      </c>
      <c r="I4545" s="109" t="str">
        <f t="shared" si="212"/>
        <v/>
      </c>
      <c r="J4545" s="113"/>
      <c r="K4545" s="90"/>
      <c r="L4545" s="73"/>
      <c r="M4545" s="69" t="str">
        <f>IF(C4545&lt;&gt;"",DailyLog!$S$3,"")</f>
        <v/>
      </c>
      <c r="N4545" s="56" t="str">
        <f t="shared" si="211"/>
        <v/>
      </c>
      <c r="O4545" s="53" t="str">
        <f>IF($B4545&lt;&gt;"",IF(ISNUMBER(_xlfn.XMATCH($B4545,Language!$A$6:$E$6)),0,IF(ISNUMBER(_xlfn.XMATCH($B4545,Language!$A$29:$E$29)),'Lista de Prestatarios'!$B$3,VLOOKUP(B4545,'Lista de Prestatarios'!$A$2:$B$500,2,FALSE))),"")</f>
        <v/>
      </c>
      <c r="P4545" s="58" t="str">
        <f>IF(B4545&lt;&gt;"",IF(OR(D4545&gt;0,G4545&gt;0),COUNTIF($B$2:B4545,B4545),COUNTIFS($B$2:B4545,B4545,$E$2:E4545,"&gt;0")),"")</f>
        <v/>
      </c>
    </row>
    <row r="4546" spans="1:16" x14ac:dyDescent="0.35">
      <c r="A4546" s="51" t="str">
        <f t="shared" ref="A4546:A4609" si="213">IF(B4546&lt;&gt;"",O4546&amp;"."&amp;P4546,"")</f>
        <v/>
      </c>
      <c r="B4546" s="99"/>
      <c r="C4546" s="4"/>
      <c r="D4546" s="14"/>
      <c r="E4546" s="14"/>
      <c r="F4546" s="14"/>
      <c r="G4546" s="82"/>
      <c r="H4546" s="107" t="str">
        <f>IF(B4546&lt;&gt;"",IF(OR(O4546=0,O4546=999),"",SUMIFS($E$2:E4546,$A$2:A4546,A4546)-SUMIFS($F$2:F4546,$A$2:A4546,A4546)),"")</f>
        <v/>
      </c>
      <c r="I4546" s="109" t="str">
        <f t="shared" si="212"/>
        <v/>
      </c>
      <c r="J4546" s="113"/>
      <c r="K4546" s="90"/>
      <c r="L4546" s="73"/>
      <c r="M4546" s="69" t="str">
        <f>IF(C4546&lt;&gt;"",DailyLog!$S$3,"")</f>
        <v/>
      </c>
      <c r="N4546" s="56" t="str">
        <f t="shared" ref="N4546:N4609" si="214">IF(B4546&lt;&gt;"",COUNT(D4546:G4546),"")</f>
        <v/>
      </c>
      <c r="O4546" s="53" t="str">
        <f>IF($B4546&lt;&gt;"",IF(ISNUMBER(_xlfn.XMATCH($B4546,Language!$A$6:$E$6)),0,IF(ISNUMBER(_xlfn.XMATCH($B4546,Language!$A$29:$E$29)),'Lista de Prestatarios'!$B$3,VLOOKUP(B4546,'Lista de Prestatarios'!$A$2:$B$500,2,FALSE))),"")</f>
        <v/>
      </c>
      <c r="P4546" s="58" t="str">
        <f>IF(B4546&lt;&gt;"",IF(OR(D4546&gt;0,G4546&gt;0),COUNTIF($B$2:B4546,B4546),COUNTIFS($B$2:B4546,B4546,$E$2:E4546,"&gt;0")),"")</f>
        <v/>
      </c>
    </row>
    <row r="4547" spans="1:16" x14ac:dyDescent="0.35">
      <c r="A4547" s="51" t="str">
        <f t="shared" si="213"/>
        <v/>
      </c>
      <c r="B4547" s="99"/>
      <c r="C4547" s="4"/>
      <c r="D4547" s="14"/>
      <c r="E4547" s="14"/>
      <c r="F4547" s="14"/>
      <c r="G4547" s="82"/>
      <c r="H4547" s="107" t="str">
        <f>IF(B4547&lt;&gt;"",IF(OR(O4547=0,O4547=999),"",SUMIFS($E$2:E4547,$A$2:A4547,A4547)-SUMIFS($F$2:F4547,$A$2:A4547,A4547)),"")</f>
        <v/>
      </c>
      <c r="I4547" s="109" t="str">
        <f t="shared" si="212"/>
        <v/>
      </c>
      <c r="J4547" s="113"/>
      <c r="K4547" s="90"/>
      <c r="L4547" s="73"/>
      <c r="M4547" s="69" t="str">
        <f>IF(C4547&lt;&gt;"",DailyLog!$S$3,"")</f>
        <v/>
      </c>
      <c r="N4547" s="56" t="str">
        <f t="shared" si="214"/>
        <v/>
      </c>
      <c r="O4547" s="53" t="str">
        <f>IF($B4547&lt;&gt;"",IF(ISNUMBER(_xlfn.XMATCH($B4547,Language!$A$6:$E$6)),0,IF(ISNUMBER(_xlfn.XMATCH($B4547,Language!$A$29:$E$29)),'Lista de Prestatarios'!$B$3,VLOOKUP(B4547,'Lista de Prestatarios'!$A$2:$B$500,2,FALSE))),"")</f>
        <v/>
      </c>
      <c r="P4547" s="58" t="str">
        <f>IF(B4547&lt;&gt;"",IF(OR(D4547&gt;0,G4547&gt;0),COUNTIF($B$2:B4547,B4547),COUNTIFS($B$2:B4547,B4547,$E$2:E4547,"&gt;0")),"")</f>
        <v/>
      </c>
    </row>
    <row r="4548" spans="1:16" x14ac:dyDescent="0.35">
      <c r="A4548" s="51" t="str">
        <f t="shared" si="213"/>
        <v/>
      </c>
      <c r="B4548" s="99"/>
      <c r="C4548" s="4"/>
      <c r="D4548" s="14"/>
      <c r="E4548" s="14"/>
      <c r="F4548" s="14"/>
      <c r="G4548" s="82"/>
      <c r="H4548" s="107" t="str">
        <f>IF(B4548&lt;&gt;"",IF(OR(O4548=0,O4548=999),"",SUMIFS($E$2:E4548,$A$2:A4548,A4548)-SUMIFS($F$2:F4548,$A$2:A4548,A4548)),"")</f>
        <v/>
      </c>
      <c r="I4548" s="109" t="str">
        <f t="shared" ref="I4548:I4611" si="215">IF(B4548&lt;&gt;"",I4547+D4548-E4548+F4548-G4548,"")</f>
        <v/>
      </c>
      <c r="J4548" s="113"/>
      <c r="K4548" s="90"/>
      <c r="L4548" s="73"/>
      <c r="M4548" s="69" t="str">
        <f>IF(C4548&lt;&gt;"",DailyLog!$S$3,"")</f>
        <v/>
      </c>
      <c r="N4548" s="56" t="str">
        <f t="shared" si="214"/>
        <v/>
      </c>
      <c r="O4548" s="53" t="str">
        <f>IF($B4548&lt;&gt;"",IF(ISNUMBER(_xlfn.XMATCH($B4548,Language!$A$6:$E$6)),0,IF(ISNUMBER(_xlfn.XMATCH($B4548,Language!$A$29:$E$29)),'Lista de Prestatarios'!$B$3,VLOOKUP(B4548,'Lista de Prestatarios'!$A$2:$B$500,2,FALSE))),"")</f>
        <v/>
      </c>
      <c r="P4548" s="58" t="str">
        <f>IF(B4548&lt;&gt;"",IF(OR(D4548&gt;0,G4548&gt;0),COUNTIF($B$2:B4548,B4548),COUNTIFS($B$2:B4548,B4548,$E$2:E4548,"&gt;0")),"")</f>
        <v/>
      </c>
    </row>
    <row r="4549" spans="1:16" x14ac:dyDescent="0.35">
      <c r="A4549" s="51" t="str">
        <f t="shared" si="213"/>
        <v/>
      </c>
      <c r="B4549" s="99"/>
      <c r="C4549" s="4"/>
      <c r="D4549" s="14"/>
      <c r="E4549" s="14"/>
      <c r="F4549" s="14"/>
      <c r="G4549" s="82"/>
      <c r="H4549" s="107" t="str">
        <f>IF(B4549&lt;&gt;"",IF(OR(O4549=0,O4549=999),"",SUMIFS($E$2:E4549,$A$2:A4549,A4549)-SUMIFS($F$2:F4549,$A$2:A4549,A4549)),"")</f>
        <v/>
      </c>
      <c r="I4549" s="109" t="str">
        <f t="shared" si="215"/>
        <v/>
      </c>
      <c r="J4549" s="113"/>
      <c r="K4549" s="90"/>
      <c r="L4549" s="73"/>
      <c r="M4549" s="69" t="str">
        <f>IF(C4549&lt;&gt;"",DailyLog!$S$3,"")</f>
        <v/>
      </c>
      <c r="N4549" s="56" t="str">
        <f t="shared" si="214"/>
        <v/>
      </c>
      <c r="O4549" s="53" t="str">
        <f>IF($B4549&lt;&gt;"",IF(ISNUMBER(_xlfn.XMATCH($B4549,Language!$A$6:$E$6)),0,IF(ISNUMBER(_xlfn.XMATCH($B4549,Language!$A$29:$E$29)),'Lista de Prestatarios'!$B$3,VLOOKUP(B4549,'Lista de Prestatarios'!$A$2:$B$500,2,FALSE))),"")</f>
        <v/>
      </c>
      <c r="P4549" s="58" t="str">
        <f>IF(B4549&lt;&gt;"",IF(OR(D4549&gt;0,G4549&gt;0),COUNTIF($B$2:B4549,B4549),COUNTIFS($B$2:B4549,B4549,$E$2:E4549,"&gt;0")),"")</f>
        <v/>
      </c>
    </row>
    <row r="4550" spans="1:16" x14ac:dyDescent="0.35">
      <c r="A4550" s="51" t="str">
        <f t="shared" si="213"/>
        <v/>
      </c>
      <c r="B4550" s="99"/>
      <c r="C4550" s="4"/>
      <c r="D4550" s="14"/>
      <c r="E4550" s="14"/>
      <c r="F4550" s="14"/>
      <c r="G4550" s="82"/>
      <c r="H4550" s="107" t="str">
        <f>IF(B4550&lt;&gt;"",IF(OR(O4550=0,O4550=999),"",SUMIFS($E$2:E4550,$A$2:A4550,A4550)-SUMIFS($F$2:F4550,$A$2:A4550,A4550)),"")</f>
        <v/>
      </c>
      <c r="I4550" s="109" t="str">
        <f t="shared" si="215"/>
        <v/>
      </c>
      <c r="J4550" s="113"/>
      <c r="K4550" s="90"/>
      <c r="L4550" s="73"/>
      <c r="M4550" s="69" t="str">
        <f>IF(C4550&lt;&gt;"",DailyLog!$S$3,"")</f>
        <v/>
      </c>
      <c r="N4550" s="56" t="str">
        <f t="shared" si="214"/>
        <v/>
      </c>
      <c r="O4550" s="53" t="str">
        <f>IF($B4550&lt;&gt;"",IF(ISNUMBER(_xlfn.XMATCH($B4550,Language!$A$6:$E$6)),0,IF(ISNUMBER(_xlfn.XMATCH($B4550,Language!$A$29:$E$29)),'Lista de Prestatarios'!$B$3,VLOOKUP(B4550,'Lista de Prestatarios'!$A$2:$B$500,2,FALSE))),"")</f>
        <v/>
      </c>
      <c r="P4550" s="58" t="str">
        <f>IF(B4550&lt;&gt;"",IF(OR(D4550&gt;0,G4550&gt;0),COUNTIF($B$2:B4550,B4550),COUNTIFS($B$2:B4550,B4550,$E$2:E4550,"&gt;0")),"")</f>
        <v/>
      </c>
    </row>
    <row r="4551" spans="1:16" x14ac:dyDescent="0.35">
      <c r="A4551" s="51" t="str">
        <f t="shared" si="213"/>
        <v/>
      </c>
      <c r="B4551" s="99"/>
      <c r="C4551" s="4"/>
      <c r="D4551" s="14"/>
      <c r="E4551" s="14"/>
      <c r="F4551" s="14"/>
      <c r="G4551" s="82"/>
      <c r="H4551" s="107" t="str">
        <f>IF(B4551&lt;&gt;"",IF(OR(O4551=0,O4551=999),"",SUMIFS($E$2:E4551,$A$2:A4551,A4551)-SUMIFS($F$2:F4551,$A$2:A4551,A4551)),"")</f>
        <v/>
      </c>
      <c r="I4551" s="109" t="str">
        <f t="shared" si="215"/>
        <v/>
      </c>
      <c r="J4551" s="113"/>
      <c r="K4551" s="90"/>
      <c r="L4551" s="73"/>
      <c r="M4551" s="69" t="str">
        <f>IF(C4551&lt;&gt;"",DailyLog!$S$3,"")</f>
        <v/>
      </c>
      <c r="N4551" s="56" t="str">
        <f t="shared" si="214"/>
        <v/>
      </c>
      <c r="O4551" s="53" t="str">
        <f>IF($B4551&lt;&gt;"",IF(ISNUMBER(_xlfn.XMATCH($B4551,Language!$A$6:$E$6)),0,IF(ISNUMBER(_xlfn.XMATCH($B4551,Language!$A$29:$E$29)),'Lista de Prestatarios'!$B$3,VLOOKUP(B4551,'Lista de Prestatarios'!$A$2:$B$500,2,FALSE))),"")</f>
        <v/>
      </c>
      <c r="P4551" s="58" t="str">
        <f>IF(B4551&lt;&gt;"",IF(OR(D4551&gt;0,G4551&gt;0),COUNTIF($B$2:B4551,B4551),COUNTIFS($B$2:B4551,B4551,$E$2:E4551,"&gt;0")),"")</f>
        <v/>
      </c>
    </row>
    <row r="4552" spans="1:16" x14ac:dyDescent="0.35">
      <c r="A4552" s="51" t="str">
        <f t="shared" si="213"/>
        <v/>
      </c>
      <c r="B4552" s="99"/>
      <c r="C4552" s="4"/>
      <c r="D4552" s="14"/>
      <c r="E4552" s="14"/>
      <c r="F4552" s="14"/>
      <c r="G4552" s="82"/>
      <c r="H4552" s="107" t="str">
        <f>IF(B4552&lt;&gt;"",IF(OR(O4552=0,O4552=999),"",SUMIFS($E$2:E4552,$A$2:A4552,A4552)-SUMIFS($F$2:F4552,$A$2:A4552,A4552)),"")</f>
        <v/>
      </c>
      <c r="I4552" s="109" t="str">
        <f t="shared" si="215"/>
        <v/>
      </c>
      <c r="J4552" s="113"/>
      <c r="K4552" s="90"/>
      <c r="L4552" s="73"/>
      <c r="M4552" s="69" t="str">
        <f>IF(C4552&lt;&gt;"",DailyLog!$S$3,"")</f>
        <v/>
      </c>
      <c r="N4552" s="56" t="str">
        <f t="shared" si="214"/>
        <v/>
      </c>
      <c r="O4552" s="53" t="str">
        <f>IF($B4552&lt;&gt;"",IF(ISNUMBER(_xlfn.XMATCH($B4552,Language!$A$6:$E$6)),0,IF(ISNUMBER(_xlfn.XMATCH($B4552,Language!$A$29:$E$29)),'Lista de Prestatarios'!$B$3,VLOOKUP(B4552,'Lista de Prestatarios'!$A$2:$B$500,2,FALSE))),"")</f>
        <v/>
      </c>
      <c r="P4552" s="58" t="str">
        <f>IF(B4552&lt;&gt;"",IF(OR(D4552&gt;0,G4552&gt;0),COUNTIF($B$2:B4552,B4552),COUNTIFS($B$2:B4552,B4552,$E$2:E4552,"&gt;0")),"")</f>
        <v/>
      </c>
    </row>
    <row r="4553" spans="1:16" x14ac:dyDescent="0.35">
      <c r="A4553" s="51" t="str">
        <f t="shared" si="213"/>
        <v/>
      </c>
      <c r="B4553" s="99"/>
      <c r="C4553" s="4"/>
      <c r="D4553" s="14"/>
      <c r="E4553" s="14"/>
      <c r="F4553" s="14"/>
      <c r="G4553" s="82"/>
      <c r="H4553" s="107" t="str">
        <f>IF(B4553&lt;&gt;"",IF(OR(O4553=0,O4553=999),"",SUMIFS($E$2:E4553,$A$2:A4553,A4553)-SUMIFS($F$2:F4553,$A$2:A4553,A4553)),"")</f>
        <v/>
      </c>
      <c r="I4553" s="109" t="str">
        <f t="shared" si="215"/>
        <v/>
      </c>
      <c r="J4553" s="113"/>
      <c r="K4553" s="90"/>
      <c r="L4553" s="73"/>
      <c r="M4553" s="69" t="str">
        <f>IF(C4553&lt;&gt;"",DailyLog!$S$3,"")</f>
        <v/>
      </c>
      <c r="N4553" s="56" t="str">
        <f t="shared" si="214"/>
        <v/>
      </c>
      <c r="O4553" s="53" t="str">
        <f>IF($B4553&lt;&gt;"",IF(ISNUMBER(_xlfn.XMATCH($B4553,Language!$A$6:$E$6)),0,IF(ISNUMBER(_xlfn.XMATCH($B4553,Language!$A$29:$E$29)),'Lista de Prestatarios'!$B$3,VLOOKUP(B4553,'Lista de Prestatarios'!$A$2:$B$500,2,FALSE))),"")</f>
        <v/>
      </c>
      <c r="P4553" s="58" t="str">
        <f>IF(B4553&lt;&gt;"",IF(OR(D4553&gt;0,G4553&gt;0),COUNTIF($B$2:B4553,B4553),COUNTIFS($B$2:B4553,B4553,$E$2:E4553,"&gt;0")),"")</f>
        <v/>
      </c>
    </row>
    <row r="4554" spans="1:16" x14ac:dyDescent="0.35">
      <c r="A4554" s="51" t="str">
        <f t="shared" si="213"/>
        <v/>
      </c>
      <c r="B4554" s="99"/>
      <c r="C4554" s="4"/>
      <c r="D4554" s="14"/>
      <c r="E4554" s="14"/>
      <c r="F4554" s="14"/>
      <c r="G4554" s="82"/>
      <c r="H4554" s="107" t="str">
        <f>IF(B4554&lt;&gt;"",IF(OR(O4554=0,O4554=999),"",SUMIFS($E$2:E4554,$A$2:A4554,A4554)-SUMIFS($F$2:F4554,$A$2:A4554,A4554)),"")</f>
        <v/>
      </c>
      <c r="I4554" s="109" t="str">
        <f t="shared" si="215"/>
        <v/>
      </c>
      <c r="J4554" s="113"/>
      <c r="K4554" s="90"/>
      <c r="L4554" s="73"/>
      <c r="M4554" s="69" t="str">
        <f>IF(C4554&lt;&gt;"",DailyLog!$S$3,"")</f>
        <v/>
      </c>
      <c r="N4554" s="56" t="str">
        <f t="shared" si="214"/>
        <v/>
      </c>
      <c r="O4554" s="53" t="str">
        <f>IF($B4554&lt;&gt;"",IF(ISNUMBER(_xlfn.XMATCH($B4554,Language!$A$6:$E$6)),0,IF(ISNUMBER(_xlfn.XMATCH($B4554,Language!$A$29:$E$29)),'Lista de Prestatarios'!$B$3,VLOOKUP(B4554,'Lista de Prestatarios'!$A$2:$B$500,2,FALSE))),"")</f>
        <v/>
      </c>
      <c r="P4554" s="58" t="str">
        <f>IF(B4554&lt;&gt;"",IF(OR(D4554&gt;0,G4554&gt;0),COUNTIF($B$2:B4554,B4554),COUNTIFS($B$2:B4554,B4554,$E$2:E4554,"&gt;0")),"")</f>
        <v/>
      </c>
    </row>
    <row r="4555" spans="1:16" x14ac:dyDescent="0.35">
      <c r="A4555" s="51" t="str">
        <f t="shared" si="213"/>
        <v/>
      </c>
      <c r="B4555" s="99"/>
      <c r="C4555" s="4"/>
      <c r="D4555" s="14"/>
      <c r="E4555" s="14"/>
      <c r="F4555" s="14"/>
      <c r="G4555" s="82"/>
      <c r="H4555" s="107" t="str">
        <f>IF(B4555&lt;&gt;"",IF(OR(O4555=0,O4555=999),"",SUMIFS($E$2:E4555,$A$2:A4555,A4555)-SUMIFS($F$2:F4555,$A$2:A4555,A4555)),"")</f>
        <v/>
      </c>
      <c r="I4555" s="109" t="str">
        <f t="shared" si="215"/>
        <v/>
      </c>
      <c r="J4555" s="113"/>
      <c r="K4555" s="90"/>
      <c r="L4555" s="73"/>
      <c r="M4555" s="69" t="str">
        <f>IF(C4555&lt;&gt;"",DailyLog!$S$3,"")</f>
        <v/>
      </c>
      <c r="N4555" s="56" t="str">
        <f t="shared" si="214"/>
        <v/>
      </c>
      <c r="O4555" s="53" t="str">
        <f>IF($B4555&lt;&gt;"",IF(ISNUMBER(_xlfn.XMATCH($B4555,Language!$A$6:$E$6)),0,IF(ISNUMBER(_xlfn.XMATCH($B4555,Language!$A$29:$E$29)),'Lista de Prestatarios'!$B$3,VLOOKUP(B4555,'Lista de Prestatarios'!$A$2:$B$500,2,FALSE))),"")</f>
        <v/>
      </c>
      <c r="P4555" s="58" t="str">
        <f>IF(B4555&lt;&gt;"",IF(OR(D4555&gt;0,G4555&gt;0),COUNTIF($B$2:B4555,B4555),COUNTIFS($B$2:B4555,B4555,$E$2:E4555,"&gt;0")),"")</f>
        <v/>
      </c>
    </row>
    <row r="4556" spans="1:16" x14ac:dyDescent="0.35">
      <c r="A4556" s="51" t="str">
        <f t="shared" si="213"/>
        <v/>
      </c>
      <c r="B4556" s="99"/>
      <c r="C4556" s="4"/>
      <c r="D4556" s="14"/>
      <c r="E4556" s="14"/>
      <c r="F4556" s="14"/>
      <c r="G4556" s="82"/>
      <c r="H4556" s="107" t="str">
        <f>IF(B4556&lt;&gt;"",IF(OR(O4556=0,O4556=999),"",SUMIFS($E$2:E4556,$A$2:A4556,A4556)-SUMIFS($F$2:F4556,$A$2:A4556,A4556)),"")</f>
        <v/>
      </c>
      <c r="I4556" s="109" t="str">
        <f t="shared" si="215"/>
        <v/>
      </c>
      <c r="J4556" s="113"/>
      <c r="K4556" s="90"/>
      <c r="L4556" s="73"/>
      <c r="M4556" s="69" t="str">
        <f>IF(C4556&lt;&gt;"",DailyLog!$S$3,"")</f>
        <v/>
      </c>
      <c r="N4556" s="56" t="str">
        <f t="shared" si="214"/>
        <v/>
      </c>
      <c r="O4556" s="53" t="str">
        <f>IF($B4556&lt;&gt;"",IF(ISNUMBER(_xlfn.XMATCH($B4556,Language!$A$6:$E$6)),0,IF(ISNUMBER(_xlfn.XMATCH($B4556,Language!$A$29:$E$29)),'Lista de Prestatarios'!$B$3,VLOOKUP(B4556,'Lista de Prestatarios'!$A$2:$B$500,2,FALSE))),"")</f>
        <v/>
      </c>
      <c r="P4556" s="58" t="str">
        <f>IF(B4556&lt;&gt;"",IF(OR(D4556&gt;0,G4556&gt;0),COUNTIF($B$2:B4556,B4556),COUNTIFS($B$2:B4556,B4556,$E$2:E4556,"&gt;0")),"")</f>
        <v/>
      </c>
    </row>
    <row r="4557" spans="1:16" x14ac:dyDescent="0.35">
      <c r="A4557" s="51" t="str">
        <f t="shared" si="213"/>
        <v/>
      </c>
      <c r="B4557" s="99"/>
      <c r="C4557" s="4"/>
      <c r="D4557" s="14"/>
      <c r="E4557" s="14"/>
      <c r="F4557" s="14"/>
      <c r="G4557" s="82"/>
      <c r="H4557" s="107" t="str">
        <f>IF(B4557&lt;&gt;"",IF(OR(O4557=0,O4557=999),"",SUMIFS($E$2:E4557,$A$2:A4557,A4557)-SUMIFS($F$2:F4557,$A$2:A4557,A4557)),"")</f>
        <v/>
      </c>
      <c r="I4557" s="109" t="str">
        <f t="shared" si="215"/>
        <v/>
      </c>
      <c r="J4557" s="113"/>
      <c r="K4557" s="90"/>
      <c r="L4557" s="73"/>
      <c r="M4557" s="69" t="str">
        <f>IF(C4557&lt;&gt;"",DailyLog!$S$3,"")</f>
        <v/>
      </c>
      <c r="N4557" s="56" t="str">
        <f t="shared" si="214"/>
        <v/>
      </c>
      <c r="O4557" s="53" t="str">
        <f>IF($B4557&lt;&gt;"",IF(ISNUMBER(_xlfn.XMATCH($B4557,Language!$A$6:$E$6)),0,IF(ISNUMBER(_xlfn.XMATCH($B4557,Language!$A$29:$E$29)),'Lista de Prestatarios'!$B$3,VLOOKUP(B4557,'Lista de Prestatarios'!$A$2:$B$500,2,FALSE))),"")</f>
        <v/>
      </c>
      <c r="P4557" s="58" t="str">
        <f>IF(B4557&lt;&gt;"",IF(OR(D4557&gt;0,G4557&gt;0),COUNTIF($B$2:B4557,B4557),COUNTIFS($B$2:B4557,B4557,$E$2:E4557,"&gt;0")),"")</f>
        <v/>
      </c>
    </row>
    <row r="4558" spans="1:16" x14ac:dyDescent="0.35">
      <c r="A4558" s="51" t="str">
        <f t="shared" si="213"/>
        <v/>
      </c>
      <c r="B4558" s="99"/>
      <c r="C4558" s="4"/>
      <c r="D4558" s="14"/>
      <c r="E4558" s="14"/>
      <c r="F4558" s="14"/>
      <c r="G4558" s="82"/>
      <c r="H4558" s="107" t="str">
        <f>IF(B4558&lt;&gt;"",IF(OR(O4558=0,O4558=999),"",SUMIFS($E$2:E4558,$A$2:A4558,A4558)-SUMIFS($F$2:F4558,$A$2:A4558,A4558)),"")</f>
        <v/>
      </c>
      <c r="I4558" s="109" t="str">
        <f t="shared" si="215"/>
        <v/>
      </c>
      <c r="J4558" s="113"/>
      <c r="K4558" s="90"/>
      <c r="L4558" s="73"/>
      <c r="M4558" s="69" t="str">
        <f>IF(C4558&lt;&gt;"",DailyLog!$S$3,"")</f>
        <v/>
      </c>
      <c r="N4558" s="56" t="str">
        <f t="shared" si="214"/>
        <v/>
      </c>
      <c r="O4558" s="53" t="str">
        <f>IF($B4558&lt;&gt;"",IF(ISNUMBER(_xlfn.XMATCH($B4558,Language!$A$6:$E$6)),0,IF(ISNUMBER(_xlfn.XMATCH($B4558,Language!$A$29:$E$29)),'Lista de Prestatarios'!$B$3,VLOOKUP(B4558,'Lista de Prestatarios'!$A$2:$B$500,2,FALSE))),"")</f>
        <v/>
      </c>
      <c r="P4558" s="58" t="str">
        <f>IF(B4558&lt;&gt;"",IF(OR(D4558&gt;0,G4558&gt;0),COUNTIF($B$2:B4558,B4558),COUNTIFS($B$2:B4558,B4558,$E$2:E4558,"&gt;0")),"")</f>
        <v/>
      </c>
    </row>
    <row r="4559" spans="1:16" x14ac:dyDescent="0.35">
      <c r="A4559" s="51" t="str">
        <f t="shared" si="213"/>
        <v/>
      </c>
      <c r="B4559" s="99"/>
      <c r="C4559" s="4"/>
      <c r="D4559" s="14"/>
      <c r="E4559" s="14"/>
      <c r="F4559" s="14"/>
      <c r="G4559" s="82"/>
      <c r="H4559" s="107" t="str">
        <f>IF(B4559&lt;&gt;"",IF(OR(O4559=0,O4559=999),"",SUMIFS($E$2:E4559,$A$2:A4559,A4559)-SUMIFS($F$2:F4559,$A$2:A4559,A4559)),"")</f>
        <v/>
      </c>
      <c r="I4559" s="109" t="str">
        <f t="shared" si="215"/>
        <v/>
      </c>
      <c r="J4559" s="113"/>
      <c r="K4559" s="90"/>
      <c r="L4559" s="73"/>
      <c r="M4559" s="69" t="str">
        <f>IF(C4559&lt;&gt;"",DailyLog!$S$3,"")</f>
        <v/>
      </c>
      <c r="N4559" s="56" t="str">
        <f t="shared" si="214"/>
        <v/>
      </c>
      <c r="O4559" s="53" t="str">
        <f>IF($B4559&lt;&gt;"",IF(ISNUMBER(_xlfn.XMATCH($B4559,Language!$A$6:$E$6)),0,IF(ISNUMBER(_xlfn.XMATCH($B4559,Language!$A$29:$E$29)),'Lista de Prestatarios'!$B$3,VLOOKUP(B4559,'Lista de Prestatarios'!$A$2:$B$500,2,FALSE))),"")</f>
        <v/>
      </c>
      <c r="P4559" s="58" t="str">
        <f>IF(B4559&lt;&gt;"",IF(OR(D4559&gt;0,G4559&gt;0),COUNTIF($B$2:B4559,B4559),COUNTIFS($B$2:B4559,B4559,$E$2:E4559,"&gt;0")),"")</f>
        <v/>
      </c>
    </row>
    <row r="4560" spans="1:16" x14ac:dyDescent="0.35">
      <c r="A4560" s="51" t="str">
        <f t="shared" si="213"/>
        <v/>
      </c>
      <c r="B4560" s="99"/>
      <c r="C4560" s="4"/>
      <c r="D4560" s="14"/>
      <c r="E4560" s="14"/>
      <c r="F4560" s="14"/>
      <c r="G4560" s="82"/>
      <c r="H4560" s="107" t="str">
        <f>IF(B4560&lt;&gt;"",IF(OR(O4560=0,O4560=999),"",SUMIFS($E$2:E4560,$A$2:A4560,A4560)-SUMIFS($F$2:F4560,$A$2:A4560,A4560)),"")</f>
        <v/>
      </c>
      <c r="I4560" s="109" t="str">
        <f t="shared" si="215"/>
        <v/>
      </c>
      <c r="J4560" s="113"/>
      <c r="K4560" s="90"/>
      <c r="L4560" s="73"/>
      <c r="M4560" s="69" t="str">
        <f>IF(C4560&lt;&gt;"",DailyLog!$S$3,"")</f>
        <v/>
      </c>
      <c r="N4560" s="56" t="str">
        <f t="shared" si="214"/>
        <v/>
      </c>
      <c r="O4560" s="53" t="str">
        <f>IF($B4560&lt;&gt;"",IF(ISNUMBER(_xlfn.XMATCH($B4560,Language!$A$6:$E$6)),0,IF(ISNUMBER(_xlfn.XMATCH($B4560,Language!$A$29:$E$29)),'Lista de Prestatarios'!$B$3,VLOOKUP(B4560,'Lista de Prestatarios'!$A$2:$B$500,2,FALSE))),"")</f>
        <v/>
      </c>
      <c r="P4560" s="58" t="str">
        <f>IF(B4560&lt;&gt;"",IF(OR(D4560&gt;0,G4560&gt;0),COUNTIF($B$2:B4560,B4560),COUNTIFS($B$2:B4560,B4560,$E$2:E4560,"&gt;0")),"")</f>
        <v/>
      </c>
    </row>
    <row r="4561" spans="1:16" x14ac:dyDescent="0.35">
      <c r="A4561" s="51" t="str">
        <f t="shared" si="213"/>
        <v/>
      </c>
      <c r="B4561" s="99"/>
      <c r="C4561" s="4"/>
      <c r="D4561" s="14"/>
      <c r="E4561" s="14"/>
      <c r="F4561" s="14"/>
      <c r="G4561" s="82"/>
      <c r="H4561" s="107" t="str">
        <f>IF(B4561&lt;&gt;"",IF(OR(O4561=0,O4561=999),"",SUMIFS($E$2:E4561,$A$2:A4561,A4561)-SUMIFS($F$2:F4561,$A$2:A4561,A4561)),"")</f>
        <v/>
      </c>
      <c r="I4561" s="109" t="str">
        <f t="shared" si="215"/>
        <v/>
      </c>
      <c r="J4561" s="113"/>
      <c r="K4561" s="90"/>
      <c r="L4561" s="73"/>
      <c r="M4561" s="69" t="str">
        <f>IF(C4561&lt;&gt;"",DailyLog!$S$3,"")</f>
        <v/>
      </c>
      <c r="N4561" s="56" t="str">
        <f t="shared" si="214"/>
        <v/>
      </c>
      <c r="O4561" s="53" t="str">
        <f>IF($B4561&lt;&gt;"",IF(ISNUMBER(_xlfn.XMATCH($B4561,Language!$A$6:$E$6)),0,IF(ISNUMBER(_xlfn.XMATCH($B4561,Language!$A$29:$E$29)),'Lista de Prestatarios'!$B$3,VLOOKUP(B4561,'Lista de Prestatarios'!$A$2:$B$500,2,FALSE))),"")</f>
        <v/>
      </c>
      <c r="P4561" s="58" t="str">
        <f>IF(B4561&lt;&gt;"",IF(OR(D4561&gt;0,G4561&gt;0),COUNTIF($B$2:B4561,B4561),COUNTIFS($B$2:B4561,B4561,$E$2:E4561,"&gt;0")),"")</f>
        <v/>
      </c>
    </row>
    <row r="4562" spans="1:16" x14ac:dyDescent="0.35">
      <c r="A4562" s="51" t="str">
        <f t="shared" si="213"/>
        <v/>
      </c>
      <c r="B4562" s="99"/>
      <c r="C4562" s="4"/>
      <c r="D4562" s="14"/>
      <c r="E4562" s="14"/>
      <c r="F4562" s="14"/>
      <c r="G4562" s="82"/>
      <c r="H4562" s="107" t="str">
        <f>IF(B4562&lt;&gt;"",IF(OR(O4562=0,O4562=999),"",SUMIFS($E$2:E4562,$A$2:A4562,A4562)-SUMIFS($F$2:F4562,$A$2:A4562,A4562)),"")</f>
        <v/>
      </c>
      <c r="I4562" s="109" t="str">
        <f t="shared" si="215"/>
        <v/>
      </c>
      <c r="J4562" s="113"/>
      <c r="K4562" s="90"/>
      <c r="L4562" s="73"/>
      <c r="M4562" s="69" t="str">
        <f>IF(C4562&lt;&gt;"",DailyLog!$S$3,"")</f>
        <v/>
      </c>
      <c r="N4562" s="56" t="str">
        <f t="shared" si="214"/>
        <v/>
      </c>
      <c r="O4562" s="53" t="str">
        <f>IF($B4562&lt;&gt;"",IF(ISNUMBER(_xlfn.XMATCH($B4562,Language!$A$6:$E$6)),0,IF(ISNUMBER(_xlfn.XMATCH($B4562,Language!$A$29:$E$29)),'Lista de Prestatarios'!$B$3,VLOOKUP(B4562,'Lista de Prestatarios'!$A$2:$B$500,2,FALSE))),"")</f>
        <v/>
      </c>
      <c r="P4562" s="58" t="str">
        <f>IF(B4562&lt;&gt;"",IF(OR(D4562&gt;0,G4562&gt;0),COUNTIF($B$2:B4562,B4562),COUNTIFS($B$2:B4562,B4562,$E$2:E4562,"&gt;0")),"")</f>
        <v/>
      </c>
    </row>
    <row r="4563" spans="1:16" x14ac:dyDescent="0.35">
      <c r="A4563" s="51" t="str">
        <f t="shared" si="213"/>
        <v/>
      </c>
      <c r="B4563" s="99"/>
      <c r="C4563" s="4"/>
      <c r="D4563" s="14"/>
      <c r="E4563" s="14"/>
      <c r="F4563" s="14"/>
      <c r="G4563" s="82"/>
      <c r="H4563" s="107" t="str">
        <f>IF(B4563&lt;&gt;"",IF(OR(O4563=0,O4563=999),"",SUMIFS($E$2:E4563,$A$2:A4563,A4563)-SUMIFS($F$2:F4563,$A$2:A4563,A4563)),"")</f>
        <v/>
      </c>
      <c r="I4563" s="109" t="str">
        <f t="shared" si="215"/>
        <v/>
      </c>
      <c r="J4563" s="113"/>
      <c r="K4563" s="90"/>
      <c r="L4563" s="73"/>
      <c r="M4563" s="69" t="str">
        <f>IF(C4563&lt;&gt;"",DailyLog!$S$3,"")</f>
        <v/>
      </c>
      <c r="N4563" s="56" t="str">
        <f t="shared" si="214"/>
        <v/>
      </c>
      <c r="O4563" s="53" t="str">
        <f>IF($B4563&lt;&gt;"",IF(ISNUMBER(_xlfn.XMATCH($B4563,Language!$A$6:$E$6)),0,IF(ISNUMBER(_xlfn.XMATCH($B4563,Language!$A$29:$E$29)),'Lista de Prestatarios'!$B$3,VLOOKUP(B4563,'Lista de Prestatarios'!$A$2:$B$500,2,FALSE))),"")</f>
        <v/>
      </c>
      <c r="P4563" s="58" t="str">
        <f>IF(B4563&lt;&gt;"",IF(OR(D4563&gt;0,G4563&gt;0),COUNTIF($B$2:B4563,B4563),COUNTIFS($B$2:B4563,B4563,$E$2:E4563,"&gt;0")),"")</f>
        <v/>
      </c>
    </row>
    <row r="4564" spans="1:16" x14ac:dyDescent="0.35">
      <c r="A4564" s="51" t="str">
        <f t="shared" si="213"/>
        <v/>
      </c>
      <c r="B4564" s="99"/>
      <c r="C4564" s="4"/>
      <c r="D4564" s="14"/>
      <c r="E4564" s="14"/>
      <c r="F4564" s="14"/>
      <c r="G4564" s="82"/>
      <c r="H4564" s="107" t="str">
        <f>IF(B4564&lt;&gt;"",IF(OR(O4564=0,O4564=999),"",SUMIFS($E$2:E4564,$A$2:A4564,A4564)-SUMIFS($F$2:F4564,$A$2:A4564,A4564)),"")</f>
        <v/>
      </c>
      <c r="I4564" s="109" t="str">
        <f t="shared" si="215"/>
        <v/>
      </c>
      <c r="J4564" s="113"/>
      <c r="K4564" s="90"/>
      <c r="L4564" s="73"/>
      <c r="M4564" s="69" t="str">
        <f>IF(C4564&lt;&gt;"",DailyLog!$S$3,"")</f>
        <v/>
      </c>
      <c r="N4564" s="56" t="str">
        <f t="shared" si="214"/>
        <v/>
      </c>
      <c r="O4564" s="53" t="str">
        <f>IF($B4564&lt;&gt;"",IF(ISNUMBER(_xlfn.XMATCH($B4564,Language!$A$6:$E$6)),0,IF(ISNUMBER(_xlfn.XMATCH($B4564,Language!$A$29:$E$29)),'Lista de Prestatarios'!$B$3,VLOOKUP(B4564,'Lista de Prestatarios'!$A$2:$B$500,2,FALSE))),"")</f>
        <v/>
      </c>
      <c r="P4564" s="58" t="str">
        <f>IF(B4564&lt;&gt;"",IF(OR(D4564&gt;0,G4564&gt;0),COUNTIF($B$2:B4564,B4564),COUNTIFS($B$2:B4564,B4564,$E$2:E4564,"&gt;0")),"")</f>
        <v/>
      </c>
    </row>
    <row r="4565" spans="1:16" x14ac:dyDescent="0.35">
      <c r="A4565" s="51" t="str">
        <f t="shared" si="213"/>
        <v/>
      </c>
      <c r="B4565" s="99"/>
      <c r="C4565" s="4"/>
      <c r="D4565" s="14"/>
      <c r="E4565" s="14"/>
      <c r="F4565" s="14"/>
      <c r="G4565" s="82"/>
      <c r="H4565" s="107" t="str">
        <f>IF(B4565&lt;&gt;"",IF(OR(O4565=0,O4565=999),"",SUMIFS($E$2:E4565,$A$2:A4565,A4565)-SUMIFS($F$2:F4565,$A$2:A4565,A4565)),"")</f>
        <v/>
      </c>
      <c r="I4565" s="109" t="str">
        <f t="shared" si="215"/>
        <v/>
      </c>
      <c r="J4565" s="113"/>
      <c r="K4565" s="90"/>
      <c r="L4565" s="73"/>
      <c r="M4565" s="69" t="str">
        <f>IF(C4565&lt;&gt;"",DailyLog!$S$3,"")</f>
        <v/>
      </c>
      <c r="N4565" s="56" t="str">
        <f t="shared" si="214"/>
        <v/>
      </c>
      <c r="O4565" s="53" t="str">
        <f>IF($B4565&lt;&gt;"",IF(ISNUMBER(_xlfn.XMATCH($B4565,Language!$A$6:$E$6)),0,IF(ISNUMBER(_xlfn.XMATCH($B4565,Language!$A$29:$E$29)),'Lista de Prestatarios'!$B$3,VLOOKUP(B4565,'Lista de Prestatarios'!$A$2:$B$500,2,FALSE))),"")</f>
        <v/>
      </c>
      <c r="P4565" s="58" t="str">
        <f>IF(B4565&lt;&gt;"",IF(OR(D4565&gt;0,G4565&gt;0),COUNTIF($B$2:B4565,B4565),COUNTIFS($B$2:B4565,B4565,$E$2:E4565,"&gt;0")),"")</f>
        <v/>
      </c>
    </row>
    <row r="4566" spans="1:16" x14ac:dyDescent="0.35">
      <c r="A4566" s="51" t="str">
        <f t="shared" si="213"/>
        <v/>
      </c>
      <c r="B4566" s="99"/>
      <c r="C4566" s="4"/>
      <c r="D4566" s="14"/>
      <c r="E4566" s="14"/>
      <c r="F4566" s="14"/>
      <c r="G4566" s="82"/>
      <c r="H4566" s="107" t="str">
        <f>IF(B4566&lt;&gt;"",IF(OR(O4566=0,O4566=999),"",SUMIFS($E$2:E4566,$A$2:A4566,A4566)-SUMIFS($F$2:F4566,$A$2:A4566,A4566)),"")</f>
        <v/>
      </c>
      <c r="I4566" s="109" t="str">
        <f t="shared" si="215"/>
        <v/>
      </c>
      <c r="J4566" s="113"/>
      <c r="K4566" s="90"/>
      <c r="L4566" s="73"/>
      <c r="M4566" s="69" t="str">
        <f>IF(C4566&lt;&gt;"",DailyLog!$S$3,"")</f>
        <v/>
      </c>
      <c r="N4566" s="56" t="str">
        <f t="shared" si="214"/>
        <v/>
      </c>
      <c r="O4566" s="53" t="str">
        <f>IF($B4566&lt;&gt;"",IF(ISNUMBER(_xlfn.XMATCH($B4566,Language!$A$6:$E$6)),0,IF(ISNUMBER(_xlfn.XMATCH($B4566,Language!$A$29:$E$29)),'Lista de Prestatarios'!$B$3,VLOOKUP(B4566,'Lista de Prestatarios'!$A$2:$B$500,2,FALSE))),"")</f>
        <v/>
      </c>
      <c r="P4566" s="58" t="str">
        <f>IF(B4566&lt;&gt;"",IF(OR(D4566&gt;0,G4566&gt;0),COUNTIF($B$2:B4566,B4566),COUNTIFS($B$2:B4566,B4566,$E$2:E4566,"&gt;0")),"")</f>
        <v/>
      </c>
    </row>
    <row r="4567" spans="1:16" x14ac:dyDescent="0.35">
      <c r="A4567" s="51" t="str">
        <f t="shared" si="213"/>
        <v/>
      </c>
      <c r="B4567" s="99"/>
      <c r="C4567" s="4"/>
      <c r="D4567" s="14"/>
      <c r="E4567" s="14"/>
      <c r="F4567" s="14"/>
      <c r="G4567" s="82"/>
      <c r="H4567" s="107" t="str">
        <f>IF(B4567&lt;&gt;"",IF(OR(O4567=0,O4567=999),"",SUMIFS($E$2:E4567,$A$2:A4567,A4567)-SUMIFS($F$2:F4567,$A$2:A4567,A4567)),"")</f>
        <v/>
      </c>
      <c r="I4567" s="109" t="str">
        <f t="shared" si="215"/>
        <v/>
      </c>
      <c r="J4567" s="113"/>
      <c r="K4567" s="90"/>
      <c r="L4567" s="73"/>
      <c r="M4567" s="69" t="str">
        <f>IF(C4567&lt;&gt;"",DailyLog!$S$3,"")</f>
        <v/>
      </c>
      <c r="N4567" s="56" t="str">
        <f t="shared" si="214"/>
        <v/>
      </c>
      <c r="O4567" s="53" t="str">
        <f>IF($B4567&lt;&gt;"",IF(ISNUMBER(_xlfn.XMATCH($B4567,Language!$A$6:$E$6)),0,IF(ISNUMBER(_xlfn.XMATCH($B4567,Language!$A$29:$E$29)),'Lista de Prestatarios'!$B$3,VLOOKUP(B4567,'Lista de Prestatarios'!$A$2:$B$500,2,FALSE))),"")</f>
        <v/>
      </c>
      <c r="P4567" s="58" t="str">
        <f>IF(B4567&lt;&gt;"",IF(OR(D4567&gt;0,G4567&gt;0),COUNTIF($B$2:B4567,B4567),COUNTIFS($B$2:B4567,B4567,$E$2:E4567,"&gt;0")),"")</f>
        <v/>
      </c>
    </row>
    <row r="4568" spans="1:16" x14ac:dyDescent="0.35">
      <c r="A4568" s="51" t="str">
        <f t="shared" si="213"/>
        <v/>
      </c>
      <c r="B4568" s="99"/>
      <c r="C4568" s="4"/>
      <c r="D4568" s="14"/>
      <c r="E4568" s="14"/>
      <c r="F4568" s="14"/>
      <c r="G4568" s="82"/>
      <c r="H4568" s="107" t="str">
        <f>IF(B4568&lt;&gt;"",IF(OR(O4568=0,O4568=999),"",SUMIFS($E$2:E4568,$A$2:A4568,A4568)-SUMIFS($F$2:F4568,$A$2:A4568,A4568)),"")</f>
        <v/>
      </c>
      <c r="I4568" s="109" t="str">
        <f t="shared" si="215"/>
        <v/>
      </c>
      <c r="J4568" s="113"/>
      <c r="K4568" s="90"/>
      <c r="L4568" s="73"/>
      <c r="M4568" s="69" t="str">
        <f>IF(C4568&lt;&gt;"",DailyLog!$S$3,"")</f>
        <v/>
      </c>
      <c r="N4568" s="56" t="str">
        <f t="shared" si="214"/>
        <v/>
      </c>
      <c r="O4568" s="53" t="str">
        <f>IF($B4568&lt;&gt;"",IF(ISNUMBER(_xlfn.XMATCH($B4568,Language!$A$6:$E$6)),0,IF(ISNUMBER(_xlfn.XMATCH($B4568,Language!$A$29:$E$29)),'Lista de Prestatarios'!$B$3,VLOOKUP(B4568,'Lista de Prestatarios'!$A$2:$B$500,2,FALSE))),"")</f>
        <v/>
      </c>
      <c r="P4568" s="58" t="str">
        <f>IF(B4568&lt;&gt;"",IF(OR(D4568&gt;0,G4568&gt;0),COUNTIF($B$2:B4568,B4568),COUNTIFS($B$2:B4568,B4568,$E$2:E4568,"&gt;0")),"")</f>
        <v/>
      </c>
    </row>
    <row r="4569" spans="1:16" x14ac:dyDescent="0.35">
      <c r="A4569" s="51" t="str">
        <f t="shared" si="213"/>
        <v/>
      </c>
      <c r="B4569" s="99"/>
      <c r="C4569" s="4"/>
      <c r="D4569" s="14"/>
      <c r="E4569" s="14"/>
      <c r="F4569" s="14"/>
      <c r="G4569" s="82"/>
      <c r="H4569" s="107" t="str">
        <f>IF(B4569&lt;&gt;"",IF(OR(O4569=0,O4569=999),"",SUMIFS($E$2:E4569,$A$2:A4569,A4569)-SUMIFS($F$2:F4569,$A$2:A4569,A4569)),"")</f>
        <v/>
      </c>
      <c r="I4569" s="109" t="str">
        <f t="shared" si="215"/>
        <v/>
      </c>
      <c r="J4569" s="113"/>
      <c r="K4569" s="90"/>
      <c r="L4569" s="73"/>
      <c r="M4569" s="69" t="str">
        <f>IF(C4569&lt;&gt;"",DailyLog!$S$3,"")</f>
        <v/>
      </c>
      <c r="N4569" s="56" t="str">
        <f t="shared" si="214"/>
        <v/>
      </c>
      <c r="O4569" s="53" t="str">
        <f>IF($B4569&lt;&gt;"",IF(ISNUMBER(_xlfn.XMATCH($B4569,Language!$A$6:$E$6)),0,IF(ISNUMBER(_xlfn.XMATCH($B4569,Language!$A$29:$E$29)),'Lista de Prestatarios'!$B$3,VLOOKUP(B4569,'Lista de Prestatarios'!$A$2:$B$500,2,FALSE))),"")</f>
        <v/>
      </c>
      <c r="P4569" s="58" t="str">
        <f>IF(B4569&lt;&gt;"",IF(OR(D4569&gt;0,G4569&gt;0),COUNTIF($B$2:B4569,B4569),COUNTIFS($B$2:B4569,B4569,$E$2:E4569,"&gt;0")),"")</f>
        <v/>
      </c>
    </row>
    <row r="4570" spans="1:16" x14ac:dyDescent="0.35">
      <c r="A4570" s="51" t="str">
        <f t="shared" si="213"/>
        <v/>
      </c>
      <c r="B4570" s="99"/>
      <c r="C4570" s="4"/>
      <c r="D4570" s="14"/>
      <c r="E4570" s="14"/>
      <c r="F4570" s="14"/>
      <c r="G4570" s="82"/>
      <c r="H4570" s="107" t="str">
        <f>IF(B4570&lt;&gt;"",IF(OR(O4570=0,O4570=999),"",SUMIFS($E$2:E4570,$A$2:A4570,A4570)-SUMIFS($F$2:F4570,$A$2:A4570,A4570)),"")</f>
        <v/>
      </c>
      <c r="I4570" s="109" t="str">
        <f t="shared" si="215"/>
        <v/>
      </c>
      <c r="J4570" s="113"/>
      <c r="K4570" s="90"/>
      <c r="L4570" s="73"/>
      <c r="M4570" s="69" t="str">
        <f>IF(C4570&lt;&gt;"",DailyLog!$S$3,"")</f>
        <v/>
      </c>
      <c r="N4570" s="56" t="str">
        <f t="shared" si="214"/>
        <v/>
      </c>
      <c r="O4570" s="53" t="str">
        <f>IF($B4570&lt;&gt;"",IF(ISNUMBER(_xlfn.XMATCH($B4570,Language!$A$6:$E$6)),0,IF(ISNUMBER(_xlfn.XMATCH($B4570,Language!$A$29:$E$29)),'Lista de Prestatarios'!$B$3,VLOOKUP(B4570,'Lista de Prestatarios'!$A$2:$B$500,2,FALSE))),"")</f>
        <v/>
      </c>
      <c r="P4570" s="58" t="str">
        <f>IF(B4570&lt;&gt;"",IF(OR(D4570&gt;0,G4570&gt;0),COUNTIF($B$2:B4570,B4570),COUNTIFS($B$2:B4570,B4570,$E$2:E4570,"&gt;0")),"")</f>
        <v/>
      </c>
    </row>
    <row r="4571" spans="1:16" x14ac:dyDescent="0.35">
      <c r="A4571" s="51" t="str">
        <f t="shared" si="213"/>
        <v/>
      </c>
      <c r="B4571" s="99"/>
      <c r="C4571" s="4"/>
      <c r="D4571" s="14"/>
      <c r="E4571" s="14"/>
      <c r="F4571" s="14"/>
      <c r="G4571" s="82"/>
      <c r="H4571" s="107" t="str">
        <f>IF(B4571&lt;&gt;"",IF(OR(O4571=0,O4571=999),"",SUMIFS($E$2:E4571,$A$2:A4571,A4571)-SUMIFS($F$2:F4571,$A$2:A4571,A4571)),"")</f>
        <v/>
      </c>
      <c r="I4571" s="109" t="str">
        <f t="shared" si="215"/>
        <v/>
      </c>
      <c r="J4571" s="113"/>
      <c r="K4571" s="90"/>
      <c r="L4571" s="73"/>
      <c r="M4571" s="69" t="str">
        <f>IF(C4571&lt;&gt;"",DailyLog!$S$3,"")</f>
        <v/>
      </c>
      <c r="N4571" s="56" t="str">
        <f t="shared" si="214"/>
        <v/>
      </c>
      <c r="O4571" s="53" t="str">
        <f>IF($B4571&lt;&gt;"",IF(ISNUMBER(_xlfn.XMATCH($B4571,Language!$A$6:$E$6)),0,IF(ISNUMBER(_xlfn.XMATCH($B4571,Language!$A$29:$E$29)),'Lista de Prestatarios'!$B$3,VLOOKUP(B4571,'Lista de Prestatarios'!$A$2:$B$500,2,FALSE))),"")</f>
        <v/>
      </c>
      <c r="P4571" s="58" t="str">
        <f>IF(B4571&lt;&gt;"",IF(OR(D4571&gt;0,G4571&gt;0),COUNTIF($B$2:B4571,B4571),COUNTIFS($B$2:B4571,B4571,$E$2:E4571,"&gt;0")),"")</f>
        <v/>
      </c>
    </row>
    <row r="4572" spans="1:16" x14ac:dyDescent="0.35">
      <c r="A4572" s="51" t="str">
        <f t="shared" si="213"/>
        <v/>
      </c>
      <c r="B4572" s="99"/>
      <c r="C4572" s="4"/>
      <c r="D4572" s="14"/>
      <c r="E4572" s="14"/>
      <c r="F4572" s="14"/>
      <c r="G4572" s="82"/>
      <c r="H4572" s="107" t="str">
        <f>IF(B4572&lt;&gt;"",IF(OR(O4572=0,O4572=999),"",SUMIFS($E$2:E4572,$A$2:A4572,A4572)-SUMIFS($F$2:F4572,$A$2:A4572,A4572)),"")</f>
        <v/>
      </c>
      <c r="I4572" s="109" t="str">
        <f t="shared" si="215"/>
        <v/>
      </c>
      <c r="J4572" s="113"/>
      <c r="K4572" s="90"/>
      <c r="L4572" s="73"/>
      <c r="M4572" s="69" t="str">
        <f>IF(C4572&lt;&gt;"",DailyLog!$S$3,"")</f>
        <v/>
      </c>
      <c r="N4572" s="56" t="str">
        <f t="shared" si="214"/>
        <v/>
      </c>
      <c r="O4572" s="53" t="str">
        <f>IF($B4572&lt;&gt;"",IF(ISNUMBER(_xlfn.XMATCH($B4572,Language!$A$6:$E$6)),0,IF(ISNUMBER(_xlfn.XMATCH($B4572,Language!$A$29:$E$29)),'Lista de Prestatarios'!$B$3,VLOOKUP(B4572,'Lista de Prestatarios'!$A$2:$B$500,2,FALSE))),"")</f>
        <v/>
      </c>
      <c r="P4572" s="58" t="str">
        <f>IF(B4572&lt;&gt;"",IF(OR(D4572&gt;0,G4572&gt;0),COUNTIF($B$2:B4572,B4572),COUNTIFS($B$2:B4572,B4572,$E$2:E4572,"&gt;0")),"")</f>
        <v/>
      </c>
    </row>
    <row r="4573" spans="1:16" x14ac:dyDescent="0.35">
      <c r="A4573" s="51" t="str">
        <f t="shared" si="213"/>
        <v/>
      </c>
      <c r="B4573" s="99"/>
      <c r="C4573" s="4"/>
      <c r="D4573" s="14"/>
      <c r="E4573" s="14"/>
      <c r="F4573" s="14"/>
      <c r="G4573" s="82"/>
      <c r="H4573" s="107" t="str">
        <f>IF(B4573&lt;&gt;"",IF(OR(O4573=0,O4573=999),"",SUMIFS($E$2:E4573,$A$2:A4573,A4573)-SUMIFS($F$2:F4573,$A$2:A4573,A4573)),"")</f>
        <v/>
      </c>
      <c r="I4573" s="109" t="str">
        <f t="shared" si="215"/>
        <v/>
      </c>
      <c r="J4573" s="113"/>
      <c r="K4573" s="90"/>
      <c r="L4573" s="73"/>
      <c r="M4573" s="69" t="str">
        <f>IF(C4573&lt;&gt;"",DailyLog!$S$3,"")</f>
        <v/>
      </c>
      <c r="N4573" s="56" t="str">
        <f t="shared" si="214"/>
        <v/>
      </c>
      <c r="O4573" s="53" t="str">
        <f>IF($B4573&lt;&gt;"",IF(ISNUMBER(_xlfn.XMATCH($B4573,Language!$A$6:$E$6)),0,IF(ISNUMBER(_xlfn.XMATCH($B4573,Language!$A$29:$E$29)),'Lista de Prestatarios'!$B$3,VLOOKUP(B4573,'Lista de Prestatarios'!$A$2:$B$500,2,FALSE))),"")</f>
        <v/>
      </c>
      <c r="P4573" s="58" t="str">
        <f>IF(B4573&lt;&gt;"",IF(OR(D4573&gt;0,G4573&gt;0),COUNTIF($B$2:B4573,B4573),COUNTIFS($B$2:B4573,B4573,$E$2:E4573,"&gt;0")),"")</f>
        <v/>
      </c>
    </row>
    <row r="4574" spans="1:16" x14ac:dyDescent="0.35">
      <c r="A4574" s="51" t="str">
        <f t="shared" si="213"/>
        <v/>
      </c>
      <c r="B4574" s="99"/>
      <c r="C4574" s="4"/>
      <c r="D4574" s="14"/>
      <c r="E4574" s="14"/>
      <c r="F4574" s="14"/>
      <c r="G4574" s="82"/>
      <c r="H4574" s="107" t="str">
        <f>IF(B4574&lt;&gt;"",IF(OR(O4574=0,O4574=999),"",SUMIFS($E$2:E4574,$A$2:A4574,A4574)-SUMIFS($F$2:F4574,$A$2:A4574,A4574)),"")</f>
        <v/>
      </c>
      <c r="I4574" s="109" t="str">
        <f t="shared" si="215"/>
        <v/>
      </c>
      <c r="J4574" s="113"/>
      <c r="K4574" s="90"/>
      <c r="L4574" s="73"/>
      <c r="M4574" s="69" t="str">
        <f>IF(C4574&lt;&gt;"",DailyLog!$S$3,"")</f>
        <v/>
      </c>
      <c r="N4574" s="56" t="str">
        <f t="shared" si="214"/>
        <v/>
      </c>
      <c r="O4574" s="53" t="str">
        <f>IF($B4574&lt;&gt;"",IF(ISNUMBER(_xlfn.XMATCH($B4574,Language!$A$6:$E$6)),0,IF(ISNUMBER(_xlfn.XMATCH($B4574,Language!$A$29:$E$29)),'Lista de Prestatarios'!$B$3,VLOOKUP(B4574,'Lista de Prestatarios'!$A$2:$B$500,2,FALSE))),"")</f>
        <v/>
      </c>
      <c r="P4574" s="58" t="str">
        <f>IF(B4574&lt;&gt;"",IF(OR(D4574&gt;0,G4574&gt;0),COUNTIF($B$2:B4574,B4574),COUNTIFS($B$2:B4574,B4574,$E$2:E4574,"&gt;0")),"")</f>
        <v/>
      </c>
    </row>
    <row r="4575" spans="1:16" x14ac:dyDescent="0.35">
      <c r="A4575" s="51" t="str">
        <f t="shared" si="213"/>
        <v/>
      </c>
      <c r="B4575" s="99"/>
      <c r="C4575" s="4"/>
      <c r="D4575" s="14"/>
      <c r="E4575" s="14"/>
      <c r="F4575" s="14"/>
      <c r="G4575" s="82"/>
      <c r="H4575" s="107" t="str">
        <f>IF(B4575&lt;&gt;"",IF(OR(O4575=0,O4575=999),"",SUMIFS($E$2:E4575,$A$2:A4575,A4575)-SUMIFS($F$2:F4575,$A$2:A4575,A4575)),"")</f>
        <v/>
      </c>
      <c r="I4575" s="109" t="str">
        <f t="shared" si="215"/>
        <v/>
      </c>
      <c r="J4575" s="113"/>
      <c r="K4575" s="90"/>
      <c r="L4575" s="73"/>
      <c r="M4575" s="69" t="str">
        <f>IF(C4575&lt;&gt;"",DailyLog!$S$3,"")</f>
        <v/>
      </c>
      <c r="N4575" s="56" t="str">
        <f t="shared" si="214"/>
        <v/>
      </c>
      <c r="O4575" s="53" t="str">
        <f>IF($B4575&lt;&gt;"",IF(ISNUMBER(_xlfn.XMATCH($B4575,Language!$A$6:$E$6)),0,IF(ISNUMBER(_xlfn.XMATCH($B4575,Language!$A$29:$E$29)),'Lista de Prestatarios'!$B$3,VLOOKUP(B4575,'Lista de Prestatarios'!$A$2:$B$500,2,FALSE))),"")</f>
        <v/>
      </c>
      <c r="P4575" s="58" t="str">
        <f>IF(B4575&lt;&gt;"",IF(OR(D4575&gt;0,G4575&gt;0),COUNTIF($B$2:B4575,B4575),COUNTIFS($B$2:B4575,B4575,$E$2:E4575,"&gt;0")),"")</f>
        <v/>
      </c>
    </row>
    <row r="4576" spans="1:16" x14ac:dyDescent="0.35">
      <c r="A4576" s="51" t="str">
        <f t="shared" si="213"/>
        <v/>
      </c>
      <c r="B4576" s="99"/>
      <c r="C4576" s="4"/>
      <c r="D4576" s="14"/>
      <c r="E4576" s="14"/>
      <c r="F4576" s="14"/>
      <c r="G4576" s="82"/>
      <c r="H4576" s="107" t="str">
        <f>IF(B4576&lt;&gt;"",IF(OR(O4576=0,O4576=999),"",SUMIFS($E$2:E4576,$A$2:A4576,A4576)-SUMIFS($F$2:F4576,$A$2:A4576,A4576)),"")</f>
        <v/>
      </c>
      <c r="I4576" s="109" t="str">
        <f t="shared" si="215"/>
        <v/>
      </c>
      <c r="J4576" s="113"/>
      <c r="K4576" s="90"/>
      <c r="L4576" s="73"/>
      <c r="M4576" s="69" t="str">
        <f>IF(C4576&lt;&gt;"",DailyLog!$S$3,"")</f>
        <v/>
      </c>
      <c r="N4576" s="56" t="str">
        <f t="shared" si="214"/>
        <v/>
      </c>
      <c r="O4576" s="53" t="str">
        <f>IF($B4576&lt;&gt;"",IF(ISNUMBER(_xlfn.XMATCH($B4576,Language!$A$6:$E$6)),0,IF(ISNUMBER(_xlfn.XMATCH($B4576,Language!$A$29:$E$29)),'Lista de Prestatarios'!$B$3,VLOOKUP(B4576,'Lista de Prestatarios'!$A$2:$B$500,2,FALSE))),"")</f>
        <v/>
      </c>
      <c r="P4576" s="58" t="str">
        <f>IF(B4576&lt;&gt;"",IF(OR(D4576&gt;0,G4576&gt;0),COUNTIF($B$2:B4576,B4576),COUNTIFS($B$2:B4576,B4576,$E$2:E4576,"&gt;0")),"")</f>
        <v/>
      </c>
    </row>
    <row r="4577" spans="1:16" x14ac:dyDescent="0.35">
      <c r="A4577" s="51" t="str">
        <f t="shared" si="213"/>
        <v/>
      </c>
      <c r="B4577" s="99"/>
      <c r="C4577" s="4"/>
      <c r="D4577" s="14"/>
      <c r="E4577" s="14"/>
      <c r="F4577" s="14"/>
      <c r="G4577" s="82"/>
      <c r="H4577" s="107" t="str">
        <f>IF(B4577&lt;&gt;"",IF(OR(O4577=0,O4577=999),"",SUMIFS($E$2:E4577,$A$2:A4577,A4577)-SUMIFS($F$2:F4577,$A$2:A4577,A4577)),"")</f>
        <v/>
      </c>
      <c r="I4577" s="109" t="str">
        <f t="shared" si="215"/>
        <v/>
      </c>
      <c r="J4577" s="113"/>
      <c r="K4577" s="90"/>
      <c r="L4577" s="73"/>
      <c r="M4577" s="69" t="str">
        <f>IF(C4577&lt;&gt;"",DailyLog!$S$3,"")</f>
        <v/>
      </c>
      <c r="N4577" s="56" t="str">
        <f t="shared" si="214"/>
        <v/>
      </c>
      <c r="O4577" s="53" t="str">
        <f>IF($B4577&lt;&gt;"",IF(ISNUMBER(_xlfn.XMATCH($B4577,Language!$A$6:$E$6)),0,IF(ISNUMBER(_xlfn.XMATCH($B4577,Language!$A$29:$E$29)),'Lista de Prestatarios'!$B$3,VLOOKUP(B4577,'Lista de Prestatarios'!$A$2:$B$500,2,FALSE))),"")</f>
        <v/>
      </c>
      <c r="P4577" s="58" t="str">
        <f>IF(B4577&lt;&gt;"",IF(OR(D4577&gt;0,G4577&gt;0),COUNTIF($B$2:B4577,B4577),COUNTIFS($B$2:B4577,B4577,$E$2:E4577,"&gt;0")),"")</f>
        <v/>
      </c>
    </row>
    <row r="4578" spans="1:16" x14ac:dyDescent="0.35">
      <c r="A4578" s="51" t="str">
        <f t="shared" si="213"/>
        <v/>
      </c>
      <c r="B4578" s="99"/>
      <c r="C4578" s="4"/>
      <c r="D4578" s="14"/>
      <c r="E4578" s="14"/>
      <c r="F4578" s="14"/>
      <c r="G4578" s="82"/>
      <c r="H4578" s="107" t="str">
        <f>IF(B4578&lt;&gt;"",IF(OR(O4578=0,O4578=999),"",SUMIFS($E$2:E4578,$A$2:A4578,A4578)-SUMIFS($F$2:F4578,$A$2:A4578,A4578)),"")</f>
        <v/>
      </c>
      <c r="I4578" s="109" t="str">
        <f t="shared" si="215"/>
        <v/>
      </c>
      <c r="J4578" s="113"/>
      <c r="K4578" s="90"/>
      <c r="L4578" s="73"/>
      <c r="M4578" s="69" t="str">
        <f>IF(C4578&lt;&gt;"",DailyLog!$S$3,"")</f>
        <v/>
      </c>
      <c r="N4578" s="56" t="str">
        <f t="shared" si="214"/>
        <v/>
      </c>
      <c r="O4578" s="53" t="str">
        <f>IF($B4578&lt;&gt;"",IF(ISNUMBER(_xlfn.XMATCH($B4578,Language!$A$6:$E$6)),0,IF(ISNUMBER(_xlfn.XMATCH($B4578,Language!$A$29:$E$29)),'Lista de Prestatarios'!$B$3,VLOOKUP(B4578,'Lista de Prestatarios'!$A$2:$B$500,2,FALSE))),"")</f>
        <v/>
      </c>
      <c r="P4578" s="58" t="str">
        <f>IF(B4578&lt;&gt;"",IF(OR(D4578&gt;0,G4578&gt;0),COUNTIF($B$2:B4578,B4578),COUNTIFS($B$2:B4578,B4578,$E$2:E4578,"&gt;0")),"")</f>
        <v/>
      </c>
    </row>
    <row r="4579" spans="1:16" x14ac:dyDescent="0.35">
      <c r="A4579" s="51" t="str">
        <f t="shared" si="213"/>
        <v/>
      </c>
      <c r="B4579" s="99"/>
      <c r="C4579" s="4"/>
      <c r="D4579" s="14"/>
      <c r="E4579" s="14"/>
      <c r="F4579" s="14"/>
      <c r="G4579" s="82"/>
      <c r="H4579" s="107" t="str">
        <f>IF(B4579&lt;&gt;"",IF(OR(O4579=0,O4579=999),"",SUMIFS($E$2:E4579,$A$2:A4579,A4579)-SUMIFS($F$2:F4579,$A$2:A4579,A4579)),"")</f>
        <v/>
      </c>
      <c r="I4579" s="109" t="str">
        <f t="shared" si="215"/>
        <v/>
      </c>
      <c r="J4579" s="113"/>
      <c r="K4579" s="90"/>
      <c r="L4579" s="73"/>
      <c r="M4579" s="69" t="str">
        <f>IF(C4579&lt;&gt;"",DailyLog!$S$3,"")</f>
        <v/>
      </c>
      <c r="N4579" s="56" t="str">
        <f t="shared" si="214"/>
        <v/>
      </c>
      <c r="O4579" s="53" t="str">
        <f>IF($B4579&lt;&gt;"",IF(ISNUMBER(_xlfn.XMATCH($B4579,Language!$A$6:$E$6)),0,IF(ISNUMBER(_xlfn.XMATCH($B4579,Language!$A$29:$E$29)),'Lista de Prestatarios'!$B$3,VLOOKUP(B4579,'Lista de Prestatarios'!$A$2:$B$500,2,FALSE))),"")</f>
        <v/>
      </c>
      <c r="P4579" s="58" t="str">
        <f>IF(B4579&lt;&gt;"",IF(OR(D4579&gt;0,G4579&gt;0),COUNTIF($B$2:B4579,B4579),COUNTIFS($B$2:B4579,B4579,$E$2:E4579,"&gt;0")),"")</f>
        <v/>
      </c>
    </row>
    <row r="4580" spans="1:16" x14ac:dyDescent="0.35">
      <c r="A4580" s="51" t="str">
        <f t="shared" si="213"/>
        <v/>
      </c>
      <c r="B4580" s="99"/>
      <c r="C4580" s="4"/>
      <c r="D4580" s="14"/>
      <c r="E4580" s="14"/>
      <c r="F4580" s="14"/>
      <c r="G4580" s="82"/>
      <c r="H4580" s="107" t="str">
        <f>IF(B4580&lt;&gt;"",IF(OR(O4580=0,O4580=999),"",SUMIFS($E$2:E4580,$A$2:A4580,A4580)-SUMIFS($F$2:F4580,$A$2:A4580,A4580)),"")</f>
        <v/>
      </c>
      <c r="I4580" s="109" t="str">
        <f t="shared" si="215"/>
        <v/>
      </c>
      <c r="J4580" s="113"/>
      <c r="K4580" s="90"/>
      <c r="L4580" s="73"/>
      <c r="M4580" s="69" t="str">
        <f>IF(C4580&lt;&gt;"",DailyLog!$S$3,"")</f>
        <v/>
      </c>
      <c r="N4580" s="56" t="str">
        <f t="shared" si="214"/>
        <v/>
      </c>
      <c r="O4580" s="53" t="str">
        <f>IF($B4580&lt;&gt;"",IF(ISNUMBER(_xlfn.XMATCH($B4580,Language!$A$6:$E$6)),0,IF(ISNUMBER(_xlfn.XMATCH($B4580,Language!$A$29:$E$29)),'Lista de Prestatarios'!$B$3,VLOOKUP(B4580,'Lista de Prestatarios'!$A$2:$B$500,2,FALSE))),"")</f>
        <v/>
      </c>
      <c r="P4580" s="58" t="str">
        <f>IF(B4580&lt;&gt;"",IF(OR(D4580&gt;0,G4580&gt;0),COUNTIF($B$2:B4580,B4580),COUNTIFS($B$2:B4580,B4580,$E$2:E4580,"&gt;0")),"")</f>
        <v/>
      </c>
    </row>
    <row r="4581" spans="1:16" x14ac:dyDescent="0.35">
      <c r="A4581" s="51" t="str">
        <f t="shared" si="213"/>
        <v/>
      </c>
      <c r="B4581" s="99"/>
      <c r="C4581" s="4"/>
      <c r="D4581" s="14"/>
      <c r="E4581" s="14"/>
      <c r="F4581" s="14"/>
      <c r="G4581" s="82"/>
      <c r="H4581" s="107" t="str">
        <f>IF(B4581&lt;&gt;"",IF(OR(O4581=0,O4581=999),"",SUMIFS($E$2:E4581,$A$2:A4581,A4581)-SUMIFS($F$2:F4581,$A$2:A4581,A4581)),"")</f>
        <v/>
      </c>
      <c r="I4581" s="109" t="str">
        <f t="shared" si="215"/>
        <v/>
      </c>
      <c r="J4581" s="113"/>
      <c r="K4581" s="90"/>
      <c r="L4581" s="73"/>
      <c r="M4581" s="69" t="str">
        <f>IF(C4581&lt;&gt;"",DailyLog!$S$3,"")</f>
        <v/>
      </c>
      <c r="N4581" s="56" t="str">
        <f t="shared" si="214"/>
        <v/>
      </c>
      <c r="O4581" s="53" t="str">
        <f>IF($B4581&lt;&gt;"",IF(ISNUMBER(_xlfn.XMATCH($B4581,Language!$A$6:$E$6)),0,IF(ISNUMBER(_xlfn.XMATCH($B4581,Language!$A$29:$E$29)),'Lista de Prestatarios'!$B$3,VLOOKUP(B4581,'Lista de Prestatarios'!$A$2:$B$500,2,FALSE))),"")</f>
        <v/>
      </c>
      <c r="P4581" s="58" t="str">
        <f>IF(B4581&lt;&gt;"",IF(OR(D4581&gt;0,G4581&gt;0),COUNTIF($B$2:B4581,B4581),COUNTIFS($B$2:B4581,B4581,$E$2:E4581,"&gt;0")),"")</f>
        <v/>
      </c>
    </row>
    <row r="4582" spans="1:16" x14ac:dyDescent="0.35">
      <c r="A4582" s="51" t="str">
        <f t="shared" si="213"/>
        <v/>
      </c>
      <c r="B4582" s="99"/>
      <c r="C4582" s="4"/>
      <c r="D4582" s="14"/>
      <c r="E4582" s="14"/>
      <c r="F4582" s="14"/>
      <c r="G4582" s="82"/>
      <c r="H4582" s="107" t="str">
        <f>IF(B4582&lt;&gt;"",IF(OR(O4582=0,O4582=999),"",SUMIFS($E$2:E4582,$A$2:A4582,A4582)-SUMIFS($F$2:F4582,$A$2:A4582,A4582)),"")</f>
        <v/>
      </c>
      <c r="I4582" s="109" t="str">
        <f t="shared" si="215"/>
        <v/>
      </c>
      <c r="J4582" s="113"/>
      <c r="K4582" s="90"/>
      <c r="L4582" s="73"/>
      <c r="M4582" s="69" t="str">
        <f>IF(C4582&lt;&gt;"",DailyLog!$S$3,"")</f>
        <v/>
      </c>
      <c r="N4582" s="56" t="str">
        <f t="shared" si="214"/>
        <v/>
      </c>
      <c r="O4582" s="53" t="str">
        <f>IF($B4582&lt;&gt;"",IF(ISNUMBER(_xlfn.XMATCH($B4582,Language!$A$6:$E$6)),0,IF(ISNUMBER(_xlfn.XMATCH($B4582,Language!$A$29:$E$29)),'Lista de Prestatarios'!$B$3,VLOOKUP(B4582,'Lista de Prestatarios'!$A$2:$B$500,2,FALSE))),"")</f>
        <v/>
      </c>
      <c r="P4582" s="58" t="str">
        <f>IF(B4582&lt;&gt;"",IF(OR(D4582&gt;0,G4582&gt;0),COUNTIF($B$2:B4582,B4582),COUNTIFS($B$2:B4582,B4582,$E$2:E4582,"&gt;0")),"")</f>
        <v/>
      </c>
    </row>
    <row r="4583" spans="1:16" x14ac:dyDescent="0.35">
      <c r="A4583" s="51" t="str">
        <f t="shared" si="213"/>
        <v/>
      </c>
      <c r="B4583" s="99"/>
      <c r="C4583" s="4"/>
      <c r="D4583" s="14"/>
      <c r="E4583" s="14"/>
      <c r="F4583" s="14"/>
      <c r="G4583" s="82"/>
      <c r="H4583" s="107" t="str">
        <f>IF(B4583&lt;&gt;"",IF(OR(O4583=0,O4583=999),"",SUMIFS($E$2:E4583,$A$2:A4583,A4583)-SUMIFS($F$2:F4583,$A$2:A4583,A4583)),"")</f>
        <v/>
      </c>
      <c r="I4583" s="109" t="str">
        <f t="shared" si="215"/>
        <v/>
      </c>
      <c r="J4583" s="113"/>
      <c r="K4583" s="90"/>
      <c r="L4583" s="73"/>
      <c r="M4583" s="69" t="str">
        <f>IF(C4583&lt;&gt;"",DailyLog!$S$3,"")</f>
        <v/>
      </c>
      <c r="N4583" s="56" t="str">
        <f t="shared" si="214"/>
        <v/>
      </c>
      <c r="O4583" s="53" t="str">
        <f>IF($B4583&lt;&gt;"",IF(ISNUMBER(_xlfn.XMATCH($B4583,Language!$A$6:$E$6)),0,IF(ISNUMBER(_xlfn.XMATCH($B4583,Language!$A$29:$E$29)),'Lista de Prestatarios'!$B$3,VLOOKUP(B4583,'Lista de Prestatarios'!$A$2:$B$500,2,FALSE))),"")</f>
        <v/>
      </c>
      <c r="P4583" s="58" t="str">
        <f>IF(B4583&lt;&gt;"",IF(OR(D4583&gt;0,G4583&gt;0),COUNTIF($B$2:B4583,B4583),COUNTIFS($B$2:B4583,B4583,$E$2:E4583,"&gt;0")),"")</f>
        <v/>
      </c>
    </row>
    <row r="4584" spans="1:16" x14ac:dyDescent="0.35">
      <c r="A4584" s="51" t="str">
        <f t="shared" si="213"/>
        <v/>
      </c>
      <c r="B4584" s="99"/>
      <c r="C4584" s="4"/>
      <c r="D4584" s="14"/>
      <c r="E4584" s="14"/>
      <c r="F4584" s="14"/>
      <c r="G4584" s="82"/>
      <c r="H4584" s="107" t="str">
        <f>IF(B4584&lt;&gt;"",IF(OR(O4584=0,O4584=999),"",SUMIFS($E$2:E4584,$A$2:A4584,A4584)-SUMIFS($F$2:F4584,$A$2:A4584,A4584)),"")</f>
        <v/>
      </c>
      <c r="I4584" s="109" t="str">
        <f t="shared" si="215"/>
        <v/>
      </c>
      <c r="J4584" s="113"/>
      <c r="K4584" s="90"/>
      <c r="L4584" s="73"/>
      <c r="M4584" s="69" t="str">
        <f>IF(C4584&lt;&gt;"",DailyLog!$S$3,"")</f>
        <v/>
      </c>
      <c r="N4584" s="56" t="str">
        <f t="shared" si="214"/>
        <v/>
      </c>
      <c r="O4584" s="53" t="str">
        <f>IF($B4584&lt;&gt;"",IF(ISNUMBER(_xlfn.XMATCH($B4584,Language!$A$6:$E$6)),0,IF(ISNUMBER(_xlfn.XMATCH($B4584,Language!$A$29:$E$29)),'Lista de Prestatarios'!$B$3,VLOOKUP(B4584,'Lista de Prestatarios'!$A$2:$B$500,2,FALSE))),"")</f>
        <v/>
      </c>
      <c r="P4584" s="58" t="str">
        <f>IF(B4584&lt;&gt;"",IF(OR(D4584&gt;0,G4584&gt;0),COUNTIF($B$2:B4584,B4584),COUNTIFS($B$2:B4584,B4584,$E$2:E4584,"&gt;0")),"")</f>
        <v/>
      </c>
    </row>
    <row r="4585" spans="1:16" x14ac:dyDescent="0.35">
      <c r="A4585" s="51" t="str">
        <f t="shared" si="213"/>
        <v/>
      </c>
      <c r="B4585" s="99"/>
      <c r="C4585" s="4"/>
      <c r="D4585" s="14"/>
      <c r="E4585" s="14"/>
      <c r="F4585" s="14"/>
      <c r="G4585" s="82"/>
      <c r="H4585" s="107" t="str">
        <f>IF(B4585&lt;&gt;"",IF(OR(O4585=0,O4585=999),"",SUMIFS($E$2:E4585,$A$2:A4585,A4585)-SUMIFS($F$2:F4585,$A$2:A4585,A4585)),"")</f>
        <v/>
      </c>
      <c r="I4585" s="109" t="str">
        <f t="shared" si="215"/>
        <v/>
      </c>
      <c r="J4585" s="113"/>
      <c r="K4585" s="90"/>
      <c r="L4585" s="73"/>
      <c r="M4585" s="69" t="str">
        <f>IF(C4585&lt;&gt;"",DailyLog!$S$3,"")</f>
        <v/>
      </c>
      <c r="N4585" s="56" t="str">
        <f t="shared" si="214"/>
        <v/>
      </c>
      <c r="O4585" s="53" t="str">
        <f>IF($B4585&lt;&gt;"",IF(ISNUMBER(_xlfn.XMATCH($B4585,Language!$A$6:$E$6)),0,IF(ISNUMBER(_xlfn.XMATCH($B4585,Language!$A$29:$E$29)),'Lista de Prestatarios'!$B$3,VLOOKUP(B4585,'Lista de Prestatarios'!$A$2:$B$500,2,FALSE))),"")</f>
        <v/>
      </c>
      <c r="P4585" s="58" t="str">
        <f>IF(B4585&lt;&gt;"",IF(OR(D4585&gt;0,G4585&gt;0),COUNTIF($B$2:B4585,B4585),COUNTIFS($B$2:B4585,B4585,$E$2:E4585,"&gt;0")),"")</f>
        <v/>
      </c>
    </row>
    <row r="4586" spans="1:16" x14ac:dyDescent="0.35">
      <c r="A4586" s="51" t="str">
        <f t="shared" si="213"/>
        <v/>
      </c>
      <c r="B4586" s="99"/>
      <c r="C4586" s="4"/>
      <c r="D4586" s="14"/>
      <c r="E4586" s="14"/>
      <c r="F4586" s="14"/>
      <c r="G4586" s="82"/>
      <c r="H4586" s="107" t="str">
        <f>IF(B4586&lt;&gt;"",IF(OR(O4586=0,O4586=999),"",SUMIFS($E$2:E4586,$A$2:A4586,A4586)-SUMIFS($F$2:F4586,$A$2:A4586,A4586)),"")</f>
        <v/>
      </c>
      <c r="I4586" s="109" t="str">
        <f t="shared" si="215"/>
        <v/>
      </c>
      <c r="J4586" s="113"/>
      <c r="K4586" s="90"/>
      <c r="L4586" s="73"/>
      <c r="M4586" s="69" t="str">
        <f>IF(C4586&lt;&gt;"",DailyLog!$S$3,"")</f>
        <v/>
      </c>
      <c r="N4586" s="56" t="str">
        <f t="shared" si="214"/>
        <v/>
      </c>
      <c r="O4586" s="53" t="str">
        <f>IF($B4586&lt;&gt;"",IF(ISNUMBER(_xlfn.XMATCH($B4586,Language!$A$6:$E$6)),0,IF(ISNUMBER(_xlfn.XMATCH($B4586,Language!$A$29:$E$29)),'Lista de Prestatarios'!$B$3,VLOOKUP(B4586,'Lista de Prestatarios'!$A$2:$B$500,2,FALSE))),"")</f>
        <v/>
      </c>
      <c r="P4586" s="58" t="str">
        <f>IF(B4586&lt;&gt;"",IF(OR(D4586&gt;0,G4586&gt;0),COUNTIF($B$2:B4586,B4586),COUNTIFS($B$2:B4586,B4586,$E$2:E4586,"&gt;0")),"")</f>
        <v/>
      </c>
    </row>
    <row r="4587" spans="1:16" x14ac:dyDescent="0.35">
      <c r="A4587" s="51" t="str">
        <f t="shared" si="213"/>
        <v/>
      </c>
      <c r="B4587" s="99"/>
      <c r="C4587" s="4"/>
      <c r="D4587" s="14"/>
      <c r="E4587" s="14"/>
      <c r="F4587" s="14"/>
      <c r="G4587" s="82"/>
      <c r="H4587" s="107" t="str">
        <f>IF(B4587&lt;&gt;"",IF(OR(O4587=0,O4587=999),"",SUMIFS($E$2:E4587,$A$2:A4587,A4587)-SUMIFS($F$2:F4587,$A$2:A4587,A4587)),"")</f>
        <v/>
      </c>
      <c r="I4587" s="109" t="str">
        <f t="shared" si="215"/>
        <v/>
      </c>
      <c r="J4587" s="113"/>
      <c r="K4587" s="90"/>
      <c r="L4587" s="73"/>
      <c r="M4587" s="69" t="str">
        <f>IF(C4587&lt;&gt;"",DailyLog!$S$3,"")</f>
        <v/>
      </c>
      <c r="N4587" s="56" t="str">
        <f t="shared" si="214"/>
        <v/>
      </c>
      <c r="O4587" s="53" t="str">
        <f>IF($B4587&lt;&gt;"",IF(ISNUMBER(_xlfn.XMATCH($B4587,Language!$A$6:$E$6)),0,IF(ISNUMBER(_xlfn.XMATCH($B4587,Language!$A$29:$E$29)),'Lista de Prestatarios'!$B$3,VLOOKUP(B4587,'Lista de Prestatarios'!$A$2:$B$500,2,FALSE))),"")</f>
        <v/>
      </c>
      <c r="P4587" s="58" t="str">
        <f>IF(B4587&lt;&gt;"",IF(OR(D4587&gt;0,G4587&gt;0),COUNTIF($B$2:B4587,B4587),COUNTIFS($B$2:B4587,B4587,$E$2:E4587,"&gt;0")),"")</f>
        <v/>
      </c>
    </row>
    <row r="4588" spans="1:16" x14ac:dyDescent="0.35">
      <c r="A4588" s="51" t="str">
        <f t="shared" si="213"/>
        <v/>
      </c>
      <c r="B4588" s="99"/>
      <c r="C4588" s="4"/>
      <c r="D4588" s="14"/>
      <c r="E4588" s="14"/>
      <c r="F4588" s="14"/>
      <c r="G4588" s="82"/>
      <c r="H4588" s="107" t="str">
        <f>IF(B4588&lt;&gt;"",IF(OR(O4588=0,O4588=999),"",SUMIFS($E$2:E4588,$A$2:A4588,A4588)-SUMIFS($F$2:F4588,$A$2:A4588,A4588)),"")</f>
        <v/>
      </c>
      <c r="I4588" s="109" t="str">
        <f t="shared" si="215"/>
        <v/>
      </c>
      <c r="J4588" s="113"/>
      <c r="K4588" s="90"/>
      <c r="L4588" s="73"/>
      <c r="M4588" s="69" t="str">
        <f>IF(C4588&lt;&gt;"",DailyLog!$S$3,"")</f>
        <v/>
      </c>
      <c r="N4588" s="56" t="str">
        <f t="shared" si="214"/>
        <v/>
      </c>
      <c r="O4588" s="53" t="str">
        <f>IF($B4588&lt;&gt;"",IF(ISNUMBER(_xlfn.XMATCH($B4588,Language!$A$6:$E$6)),0,IF(ISNUMBER(_xlfn.XMATCH($B4588,Language!$A$29:$E$29)),'Lista de Prestatarios'!$B$3,VLOOKUP(B4588,'Lista de Prestatarios'!$A$2:$B$500,2,FALSE))),"")</f>
        <v/>
      </c>
      <c r="P4588" s="58" t="str">
        <f>IF(B4588&lt;&gt;"",IF(OR(D4588&gt;0,G4588&gt;0),COUNTIF($B$2:B4588,B4588),COUNTIFS($B$2:B4588,B4588,$E$2:E4588,"&gt;0")),"")</f>
        <v/>
      </c>
    </row>
    <row r="4589" spans="1:16" x14ac:dyDescent="0.35">
      <c r="A4589" s="51" t="str">
        <f t="shared" si="213"/>
        <v/>
      </c>
      <c r="B4589" s="99"/>
      <c r="C4589" s="4"/>
      <c r="D4589" s="14"/>
      <c r="E4589" s="14"/>
      <c r="F4589" s="14"/>
      <c r="G4589" s="82"/>
      <c r="H4589" s="107" t="str">
        <f>IF(B4589&lt;&gt;"",IF(OR(O4589=0,O4589=999),"",SUMIFS($E$2:E4589,$A$2:A4589,A4589)-SUMIFS($F$2:F4589,$A$2:A4589,A4589)),"")</f>
        <v/>
      </c>
      <c r="I4589" s="109" t="str">
        <f t="shared" si="215"/>
        <v/>
      </c>
      <c r="J4589" s="113"/>
      <c r="K4589" s="90"/>
      <c r="L4589" s="73"/>
      <c r="M4589" s="69" t="str">
        <f>IF(C4589&lt;&gt;"",DailyLog!$S$3,"")</f>
        <v/>
      </c>
      <c r="N4589" s="56" t="str">
        <f t="shared" si="214"/>
        <v/>
      </c>
      <c r="O4589" s="53" t="str">
        <f>IF($B4589&lt;&gt;"",IF(ISNUMBER(_xlfn.XMATCH($B4589,Language!$A$6:$E$6)),0,IF(ISNUMBER(_xlfn.XMATCH($B4589,Language!$A$29:$E$29)),'Lista de Prestatarios'!$B$3,VLOOKUP(B4589,'Lista de Prestatarios'!$A$2:$B$500,2,FALSE))),"")</f>
        <v/>
      </c>
      <c r="P4589" s="58" t="str">
        <f>IF(B4589&lt;&gt;"",IF(OR(D4589&gt;0,G4589&gt;0),COUNTIF($B$2:B4589,B4589),COUNTIFS($B$2:B4589,B4589,$E$2:E4589,"&gt;0")),"")</f>
        <v/>
      </c>
    </row>
    <row r="4590" spans="1:16" x14ac:dyDescent="0.35">
      <c r="A4590" s="51" t="str">
        <f t="shared" si="213"/>
        <v/>
      </c>
      <c r="B4590" s="99"/>
      <c r="C4590" s="4"/>
      <c r="D4590" s="14"/>
      <c r="E4590" s="14"/>
      <c r="F4590" s="14"/>
      <c r="G4590" s="82"/>
      <c r="H4590" s="107" t="str">
        <f>IF(B4590&lt;&gt;"",IF(OR(O4590=0,O4590=999),"",SUMIFS($E$2:E4590,$A$2:A4590,A4590)-SUMIFS($F$2:F4590,$A$2:A4590,A4590)),"")</f>
        <v/>
      </c>
      <c r="I4590" s="109" t="str">
        <f t="shared" si="215"/>
        <v/>
      </c>
      <c r="J4590" s="113"/>
      <c r="K4590" s="90"/>
      <c r="L4590" s="73"/>
      <c r="M4590" s="69" t="str">
        <f>IF(C4590&lt;&gt;"",DailyLog!$S$3,"")</f>
        <v/>
      </c>
      <c r="N4590" s="56" t="str">
        <f t="shared" si="214"/>
        <v/>
      </c>
      <c r="O4590" s="53" t="str">
        <f>IF($B4590&lt;&gt;"",IF(ISNUMBER(_xlfn.XMATCH($B4590,Language!$A$6:$E$6)),0,IF(ISNUMBER(_xlfn.XMATCH($B4590,Language!$A$29:$E$29)),'Lista de Prestatarios'!$B$3,VLOOKUP(B4590,'Lista de Prestatarios'!$A$2:$B$500,2,FALSE))),"")</f>
        <v/>
      </c>
      <c r="P4590" s="58" t="str">
        <f>IF(B4590&lt;&gt;"",IF(OR(D4590&gt;0,G4590&gt;0),COUNTIF($B$2:B4590,B4590),COUNTIFS($B$2:B4590,B4590,$E$2:E4590,"&gt;0")),"")</f>
        <v/>
      </c>
    </row>
    <row r="4591" spans="1:16" x14ac:dyDescent="0.35">
      <c r="A4591" s="51" t="str">
        <f t="shared" si="213"/>
        <v/>
      </c>
      <c r="B4591" s="99"/>
      <c r="C4591" s="4"/>
      <c r="D4591" s="14"/>
      <c r="E4591" s="14"/>
      <c r="F4591" s="14"/>
      <c r="G4591" s="82"/>
      <c r="H4591" s="107" t="str">
        <f>IF(B4591&lt;&gt;"",IF(OR(O4591=0,O4591=999),"",SUMIFS($E$2:E4591,$A$2:A4591,A4591)-SUMIFS($F$2:F4591,$A$2:A4591,A4591)),"")</f>
        <v/>
      </c>
      <c r="I4591" s="109" t="str">
        <f t="shared" si="215"/>
        <v/>
      </c>
      <c r="J4591" s="113"/>
      <c r="K4591" s="90"/>
      <c r="L4591" s="73"/>
      <c r="M4591" s="69" t="str">
        <f>IF(C4591&lt;&gt;"",DailyLog!$S$3,"")</f>
        <v/>
      </c>
      <c r="N4591" s="56" t="str">
        <f t="shared" si="214"/>
        <v/>
      </c>
      <c r="O4591" s="53" t="str">
        <f>IF($B4591&lt;&gt;"",IF(ISNUMBER(_xlfn.XMATCH($B4591,Language!$A$6:$E$6)),0,IF(ISNUMBER(_xlfn.XMATCH($B4591,Language!$A$29:$E$29)),'Lista de Prestatarios'!$B$3,VLOOKUP(B4591,'Lista de Prestatarios'!$A$2:$B$500,2,FALSE))),"")</f>
        <v/>
      </c>
      <c r="P4591" s="58" t="str">
        <f>IF(B4591&lt;&gt;"",IF(OR(D4591&gt;0,G4591&gt;0),COUNTIF($B$2:B4591,B4591),COUNTIFS($B$2:B4591,B4591,$E$2:E4591,"&gt;0")),"")</f>
        <v/>
      </c>
    </row>
    <row r="4592" spans="1:16" x14ac:dyDescent="0.35">
      <c r="A4592" s="51" t="str">
        <f t="shared" si="213"/>
        <v/>
      </c>
      <c r="B4592" s="99"/>
      <c r="C4592" s="4"/>
      <c r="D4592" s="14"/>
      <c r="E4592" s="14"/>
      <c r="F4592" s="14"/>
      <c r="G4592" s="82"/>
      <c r="H4592" s="107" t="str">
        <f>IF(B4592&lt;&gt;"",IF(OR(O4592=0,O4592=999),"",SUMIFS($E$2:E4592,$A$2:A4592,A4592)-SUMIFS($F$2:F4592,$A$2:A4592,A4592)),"")</f>
        <v/>
      </c>
      <c r="I4592" s="109" t="str">
        <f t="shared" si="215"/>
        <v/>
      </c>
      <c r="J4592" s="113"/>
      <c r="K4592" s="90"/>
      <c r="L4592" s="73"/>
      <c r="M4592" s="69" t="str">
        <f>IF(C4592&lt;&gt;"",DailyLog!$S$3,"")</f>
        <v/>
      </c>
      <c r="N4592" s="56" t="str">
        <f t="shared" si="214"/>
        <v/>
      </c>
      <c r="O4592" s="53" t="str">
        <f>IF($B4592&lt;&gt;"",IF(ISNUMBER(_xlfn.XMATCH($B4592,Language!$A$6:$E$6)),0,IF(ISNUMBER(_xlfn.XMATCH($B4592,Language!$A$29:$E$29)),'Lista de Prestatarios'!$B$3,VLOOKUP(B4592,'Lista de Prestatarios'!$A$2:$B$500,2,FALSE))),"")</f>
        <v/>
      </c>
      <c r="P4592" s="58" t="str">
        <f>IF(B4592&lt;&gt;"",IF(OR(D4592&gt;0,G4592&gt;0),COUNTIF($B$2:B4592,B4592),COUNTIFS($B$2:B4592,B4592,$E$2:E4592,"&gt;0")),"")</f>
        <v/>
      </c>
    </row>
    <row r="4593" spans="1:16" x14ac:dyDescent="0.35">
      <c r="A4593" s="51" t="str">
        <f t="shared" si="213"/>
        <v/>
      </c>
      <c r="B4593" s="99"/>
      <c r="C4593" s="4"/>
      <c r="D4593" s="14"/>
      <c r="E4593" s="14"/>
      <c r="F4593" s="14"/>
      <c r="G4593" s="82"/>
      <c r="H4593" s="107" t="str">
        <f>IF(B4593&lt;&gt;"",IF(OR(O4593=0,O4593=999),"",SUMIFS($E$2:E4593,$A$2:A4593,A4593)-SUMIFS($F$2:F4593,$A$2:A4593,A4593)),"")</f>
        <v/>
      </c>
      <c r="I4593" s="109" t="str">
        <f t="shared" si="215"/>
        <v/>
      </c>
      <c r="J4593" s="113"/>
      <c r="K4593" s="90"/>
      <c r="L4593" s="73"/>
      <c r="M4593" s="69" t="str">
        <f>IF(C4593&lt;&gt;"",DailyLog!$S$3,"")</f>
        <v/>
      </c>
      <c r="N4593" s="56" t="str">
        <f t="shared" si="214"/>
        <v/>
      </c>
      <c r="O4593" s="53" t="str">
        <f>IF($B4593&lt;&gt;"",IF(ISNUMBER(_xlfn.XMATCH($B4593,Language!$A$6:$E$6)),0,IF(ISNUMBER(_xlfn.XMATCH($B4593,Language!$A$29:$E$29)),'Lista de Prestatarios'!$B$3,VLOOKUP(B4593,'Lista de Prestatarios'!$A$2:$B$500,2,FALSE))),"")</f>
        <v/>
      </c>
      <c r="P4593" s="58" t="str">
        <f>IF(B4593&lt;&gt;"",IF(OR(D4593&gt;0,G4593&gt;0),COUNTIF($B$2:B4593,B4593),COUNTIFS($B$2:B4593,B4593,$E$2:E4593,"&gt;0")),"")</f>
        <v/>
      </c>
    </row>
    <row r="4594" spans="1:16" x14ac:dyDescent="0.35">
      <c r="A4594" s="51" t="str">
        <f t="shared" si="213"/>
        <v/>
      </c>
      <c r="B4594" s="99"/>
      <c r="C4594" s="4"/>
      <c r="D4594" s="14"/>
      <c r="E4594" s="14"/>
      <c r="F4594" s="14"/>
      <c r="G4594" s="82"/>
      <c r="H4594" s="107" t="str">
        <f>IF(B4594&lt;&gt;"",IF(OR(O4594=0,O4594=999),"",SUMIFS($E$2:E4594,$A$2:A4594,A4594)-SUMIFS($F$2:F4594,$A$2:A4594,A4594)),"")</f>
        <v/>
      </c>
      <c r="I4594" s="109" t="str">
        <f t="shared" si="215"/>
        <v/>
      </c>
      <c r="J4594" s="113"/>
      <c r="K4594" s="90"/>
      <c r="L4594" s="73"/>
      <c r="M4594" s="69" t="str">
        <f>IF(C4594&lt;&gt;"",DailyLog!$S$3,"")</f>
        <v/>
      </c>
      <c r="N4594" s="56" t="str">
        <f t="shared" si="214"/>
        <v/>
      </c>
      <c r="O4594" s="53" t="str">
        <f>IF($B4594&lt;&gt;"",IF(ISNUMBER(_xlfn.XMATCH($B4594,Language!$A$6:$E$6)),0,IF(ISNUMBER(_xlfn.XMATCH($B4594,Language!$A$29:$E$29)),'Lista de Prestatarios'!$B$3,VLOOKUP(B4594,'Lista de Prestatarios'!$A$2:$B$500,2,FALSE))),"")</f>
        <v/>
      </c>
      <c r="P4594" s="58" t="str">
        <f>IF(B4594&lt;&gt;"",IF(OR(D4594&gt;0,G4594&gt;0),COUNTIF($B$2:B4594,B4594),COUNTIFS($B$2:B4594,B4594,$E$2:E4594,"&gt;0")),"")</f>
        <v/>
      </c>
    </row>
    <row r="4595" spans="1:16" x14ac:dyDescent="0.35">
      <c r="A4595" s="51" t="str">
        <f t="shared" si="213"/>
        <v/>
      </c>
      <c r="B4595" s="99"/>
      <c r="C4595" s="4"/>
      <c r="D4595" s="14"/>
      <c r="E4595" s="14"/>
      <c r="F4595" s="14"/>
      <c r="G4595" s="82"/>
      <c r="H4595" s="107" t="str">
        <f>IF(B4595&lt;&gt;"",IF(OR(O4595=0,O4595=999),"",SUMIFS($E$2:E4595,$A$2:A4595,A4595)-SUMIFS($F$2:F4595,$A$2:A4595,A4595)),"")</f>
        <v/>
      </c>
      <c r="I4595" s="109" t="str">
        <f t="shared" si="215"/>
        <v/>
      </c>
      <c r="J4595" s="113"/>
      <c r="K4595" s="90"/>
      <c r="L4595" s="73"/>
      <c r="M4595" s="69" t="str">
        <f>IF(C4595&lt;&gt;"",DailyLog!$S$3,"")</f>
        <v/>
      </c>
      <c r="N4595" s="56" t="str">
        <f t="shared" si="214"/>
        <v/>
      </c>
      <c r="O4595" s="53" t="str">
        <f>IF($B4595&lt;&gt;"",IF(ISNUMBER(_xlfn.XMATCH($B4595,Language!$A$6:$E$6)),0,IF(ISNUMBER(_xlfn.XMATCH($B4595,Language!$A$29:$E$29)),'Lista de Prestatarios'!$B$3,VLOOKUP(B4595,'Lista de Prestatarios'!$A$2:$B$500,2,FALSE))),"")</f>
        <v/>
      </c>
      <c r="P4595" s="58" t="str">
        <f>IF(B4595&lt;&gt;"",IF(OR(D4595&gt;0,G4595&gt;0),COUNTIF($B$2:B4595,B4595),COUNTIFS($B$2:B4595,B4595,$E$2:E4595,"&gt;0")),"")</f>
        <v/>
      </c>
    </row>
    <row r="4596" spans="1:16" x14ac:dyDescent="0.35">
      <c r="A4596" s="51" t="str">
        <f t="shared" si="213"/>
        <v/>
      </c>
      <c r="B4596" s="99"/>
      <c r="C4596" s="4"/>
      <c r="D4596" s="14"/>
      <c r="E4596" s="14"/>
      <c r="F4596" s="14"/>
      <c r="G4596" s="82"/>
      <c r="H4596" s="107" t="str">
        <f>IF(B4596&lt;&gt;"",IF(OR(O4596=0,O4596=999),"",SUMIFS($E$2:E4596,$A$2:A4596,A4596)-SUMIFS($F$2:F4596,$A$2:A4596,A4596)),"")</f>
        <v/>
      </c>
      <c r="I4596" s="109" t="str">
        <f t="shared" si="215"/>
        <v/>
      </c>
      <c r="J4596" s="113"/>
      <c r="K4596" s="90"/>
      <c r="L4596" s="73"/>
      <c r="M4596" s="69" t="str">
        <f>IF(C4596&lt;&gt;"",DailyLog!$S$3,"")</f>
        <v/>
      </c>
      <c r="N4596" s="56" t="str">
        <f t="shared" si="214"/>
        <v/>
      </c>
      <c r="O4596" s="53" t="str">
        <f>IF($B4596&lt;&gt;"",IF(ISNUMBER(_xlfn.XMATCH($B4596,Language!$A$6:$E$6)),0,IF(ISNUMBER(_xlfn.XMATCH($B4596,Language!$A$29:$E$29)),'Lista de Prestatarios'!$B$3,VLOOKUP(B4596,'Lista de Prestatarios'!$A$2:$B$500,2,FALSE))),"")</f>
        <v/>
      </c>
      <c r="P4596" s="58" t="str">
        <f>IF(B4596&lt;&gt;"",IF(OR(D4596&gt;0,G4596&gt;0),COUNTIF($B$2:B4596,B4596),COUNTIFS($B$2:B4596,B4596,$E$2:E4596,"&gt;0")),"")</f>
        <v/>
      </c>
    </row>
    <row r="4597" spans="1:16" x14ac:dyDescent="0.35">
      <c r="A4597" s="51" t="str">
        <f t="shared" si="213"/>
        <v/>
      </c>
      <c r="B4597" s="99"/>
      <c r="C4597" s="4"/>
      <c r="D4597" s="14"/>
      <c r="E4597" s="14"/>
      <c r="F4597" s="14"/>
      <c r="G4597" s="82"/>
      <c r="H4597" s="107" t="str">
        <f>IF(B4597&lt;&gt;"",IF(OR(O4597=0,O4597=999),"",SUMIFS($E$2:E4597,$A$2:A4597,A4597)-SUMIFS($F$2:F4597,$A$2:A4597,A4597)),"")</f>
        <v/>
      </c>
      <c r="I4597" s="109" t="str">
        <f t="shared" si="215"/>
        <v/>
      </c>
      <c r="J4597" s="113"/>
      <c r="K4597" s="90"/>
      <c r="L4597" s="73"/>
      <c r="M4597" s="69" t="str">
        <f>IF(C4597&lt;&gt;"",DailyLog!$S$3,"")</f>
        <v/>
      </c>
      <c r="N4597" s="56" t="str">
        <f t="shared" si="214"/>
        <v/>
      </c>
      <c r="O4597" s="53" t="str">
        <f>IF($B4597&lt;&gt;"",IF(ISNUMBER(_xlfn.XMATCH($B4597,Language!$A$6:$E$6)),0,IF(ISNUMBER(_xlfn.XMATCH($B4597,Language!$A$29:$E$29)),'Lista de Prestatarios'!$B$3,VLOOKUP(B4597,'Lista de Prestatarios'!$A$2:$B$500,2,FALSE))),"")</f>
        <v/>
      </c>
      <c r="P4597" s="58" t="str">
        <f>IF(B4597&lt;&gt;"",IF(OR(D4597&gt;0,G4597&gt;0),COUNTIF($B$2:B4597,B4597),COUNTIFS($B$2:B4597,B4597,$E$2:E4597,"&gt;0")),"")</f>
        <v/>
      </c>
    </row>
    <row r="4598" spans="1:16" x14ac:dyDescent="0.35">
      <c r="A4598" s="51" t="str">
        <f t="shared" si="213"/>
        <v/>
      </c>
      <c r="B4598" s="99"/>
      <c r="C4598" s="4"/>
      <c r="D4598" s="14"/>
      <c r="E4598" s="14"/>
      <c r="F4598" s="14"/>
      <c r="G4598" s="82"/>
      <c r="H4598" s="107" t="str">
        <f>IF(B4598&lt;&gt;"",IF(OR(O4598=0,O4598=999),"",SUMIFS($E$2:E4598,$A$2:A4598,A4598)-SUMIFS($F$2:F4598,$A$2:A4598,A4598)),"")</f>
        <v/>
      </c>
      <c r="I4598" s="109" t="str">
        <f t="shared" si="215"/>
        <v/>
      </c>
      <c r="J4598" s="113"/>
      <c r="K4598" s="90"/>
      <c r="L4598" s="73"/>
      <c r="M4598" s="69" t="str">
        <f>IF(C4598&lt;&gt;"",DailyLog!$S$3,"")</f>
        <v/>
      </c>
      <c r="N4598" s="56" t="str">
        <f t="shared" si="214"/>
        <v/>
      </c>
      <c r="O4598" s="53" t="str">
        <f>IF($B4598&lt;&gt;"",IF(ISNUMBER(_xlfn.XMATCH($B4598,Language!$A$6:$E$6)),0,IF(ISNUMBER(_xlfn.XMATCH($B4598,Language!$A$29:$E$29)),'Lista de Prestatarios'!$B$3,VLOOKUP(B4598,'Lista de Prestatarios'!$A$2:$B$500,2,FALSE))),"")</f>
        <v/>
      </c>
      <c r="P4598" s="58" t="str">
        <f>IF(B4598&lt;&gt;"",IF(OR(D4598&gt;0,G4598&gt;0),COUNTIF($B$2:B4598,B4598),COUNTIFS($B$2:B4598,B4598,$E$2:E4598,"&gt;0")),"")</f>
        <v/>
      </c>
    </row>
    <row r="4599" spans="1:16" x14ac:dyDescent="0.35">
      <c r="A4599" s="51" t="str">
        <f t="shared" si="213"/>
        <v/>
      </c>
      <c r="B4599" s="99"/>
      <c r="C4599" s="4"/>
      <c r="D4599" s="14"/>
      <c r="E4599" s="14"/>
      <c r="F4599" s="14"/>
      <c r="G4599" s="82"/>
      <c r="H4599" s="107" t="str">
        <f>IF(B4599&lt;&gt;"",IF(OR(O4599=0,O4599=999),"",SUMIFS($E$2:E4599,$A$2:A4599,A4599)-SUMIFS($F$2:F4599,$A$2:A4599,A4599)),"")</f>
        <v/>
      </c>
      <c r="I4599" s="109" t="str">
        <f t="shared" si="215"/>
        <v/>
      </c>
      <c r="J4599" s="113"/>
      <c r="K4599" s="90"/>
      <c r="L4599" s="73"/>
      <c r="M4599" s="69" t="str">
        <f>IF(C4599&lt;&gt;"",DailyLog!$S$3,"")</f>
        <v/>
      </c>
      <c r="N4599" s="56" t="str">
        <f t="shared" si="214"/>
        <v/>
      </c>
      <c r="O4599" s="53" t="str">
        <f>IF($B4599&lt;&gt;"",IF(ISNUMBER(_xlfn.XMATCH($B4599,Language!$A$6:$E$6)),0,IF(ISNUMBER(_xlfn.XMATCH($B4599,Language!$A$29:$E$29)),'Lista de Prestatarios'!$B$3,VLOOKUP(B4599,'Lista de Prestatarios'!$A$2:$B$500,2,FALSE))),"")</f>
        <v/>
      </c>
      <c r="P4599" s="58" t="str">
        <f>IF(B4599&lt;&gt;"",IF(OR(D4599&gt;0,G4599&gt;0),COUNTIF($B$2:B4599,B4599),COUNTIFS($B$2:B4599,B4599,$E$2:E4599,"&gt;0")),"")</f>
        <v/>
      </c>
    </row>
    <row r="4600" spans="1:16" x14ac:dyDescent="0.35">
      <c r="A4600" s="51" t="str">
        <f t="shared" si="213"/>
        <v/>
      </c>
      <c r="B4600" s="99"/>
      <c r="C4600" s="4"/>
      <c r="D4600" s="14"/>
      <c r="E4600" s="14"/>
      <c r="F4600" s="14"/>
      <c r="G4600" s="82"/>
      <c r="H4600" s="107" t="str">
        <f>IF(B4600&lt;&gt;"",IF(OR(O4600=0,O4600=999),"",SUMIFS($E$2:E4600,$A$2:A4600,A4600)-SUMIFS($F$2:F4600,$A$2:A4600,A4600)),"")</f>
        <v/>
      </c>
      <c r="I4600" s="109" t="str">
        <f t="shared" si="215"/>
        <v/>
      </c>
      <c r="J4600" s="113"/>
      <c r="K4600" s="90"/>
      <c r="L4600" s="73"/>
      <c r="M4600" s="69" t="str">
        <f>IF(C4600&lt;&gt;"",DailyLog!$S$3,"")</f>
        <v/>
      </c>
      <c r="N4600" s="56" t="str">
        <f t="shared" si="214"/>
        <v/>
      </c>
      <c r="O4600" s="53" t="str">
        <f>IF($B4600&lt;&gt;"",IF(ISNUMBER(_xlfn.XMATCH($B4600,Language!$A$6:$E$6)),0,IF(ISNUMBER(_xlfn.XMATCH($B4600,Language!$A$29:$E$29)),'Lista de Prestatarios'!$B$3,VLOOKUP(B4600,'Lista de Prestatarios'!$A$2:$B$500,2,FALSE))),"")</f>
        <v/>
      </c>
      <c r="P4600" s="58" t="str">
        <f>IF(B4600&lt;&gt;"",IF(OR(D4600&gt;0,G4600&gt;0),COUNTIF($B$2:B4600,B4600),COUNTIFS($B$2:B4600,B4600,$E$2:E4600,"&gt;0")),"")</f>
        <v/>
      </c>
    </row>
    <row r="4601" spans="1:16" x14ac:dyDescent="0.35">
      <c r="A4601" s="51" t="str">
        <f t="shared" si="213"/>
        <v/>
      </c>
      <c r="B4601" s="99"/>
      <c r="C4601" s="4"/>
      <c r="D4601" s="14"/>
      <c r="E4601" s="14"/>
      <c r="F4601" s="14"/>
      <c r="G4601" s="82"/>
      <c r="H4601" s="107" t="str">
        <f>IF(B4601&lt;&gt;"",IF(OR(O4601=0,O4601=999),"",SUMIFS($E$2:E4601,$A$2:A4601,A4601)-SUMIFS($F$2:F4601,$A$2:A4601,A4601)),"")</f>
        <v/>
      </c>
      <c r="I4601" s="109" t="str">
        <f t="shared" si="215"/>
        <v/>
      </c>
      <c r="J4601" s="113"/>
      <c r="K4601" s="90"/>
      <c r="L4601" s="73"/>
      <c r="M4601" s="69" t="str">
        <f>IF(C4601&lt;&gt;"",DailyLog!$S$3,"")</f>
        <v/>
      </c>
      <c r="N4601" s="56" t="str">
        <f t="shared" si="214"/>
        <v/>
      </c>
      <c r="O4601" s="53" t="str">
        <f>IF($B4601&lt;&gt;"",IF(ISNUMBER(_xlfn.XMATCH($B4601,Language!$A$6:$E$6)),0,IF(ISNUMBER(_xlfn.XMATCH($B4601,Language!$A$29:$E$29)),'Lista de Prestatarios'!$B$3,VLOOKUP(B4601,'Lista de Prestatarios'!$A$2:$B$500,2,FALSE))),"")</f>
        <v/>
      </c>
      <c r="P4601" s="58" t="str">
        <f>IF(B4601&lt;&gt;"",IF(OR(D4601&gt;0,G4601&gt;0),COUNTIF($B$2:B4601,B4601),COUNTIFS($B$2:B4601,B4601,$E$2:E4601,"&gt;0")),"")</f>
        <v/>
      </c>
    </row>
    <row r="4602" spans="1:16" x14ac:dyDescent="0.35">
      <c r="A4602" s="51" t="str">
        <f t="shared" si="213"/>
        <v/>
      </c>
      <c r="B4602" s="99"/>
      <c r="C4602" s="4"/>
      <c r="D4602" s="14"/>
      <c r="E4602" s="14"/>
      <c r="F4602" s="14"/>
      <c r="G4602" s="82"/>
      <c r="H4602" s="107" t="str">
        <f>IF(B4602&lt;&gt;"",IF(OR(O4602=0,O4602=999),"",SUMIFS($E$2:E4602,$A$2:A4602,A4602)-SUMIFS($F$2:F4602,$A$2:A4602,A4602)),"")</f>
        <v/>
      </c>
      <c r="I4602" s="109" t="str">
        <f t="shared" si="215"/>
        <v/>
      </c>
      <c r="J4602" s="113"/>
      <c r="K4602" s="90"/>
      <c r="L4602" s="73"/>
      <c r="M4602" s="69" t="str">
        <f>IF(C4602&lt;&gt;"",DailyLog!$S$3,"")</f>
        <v/>
      </c>
      <c r="N4602" s="56" t="str">
        <f t="shared" si="214"/>
        <v/>
      </c>
      <c r="O4602" s="53" t="str">
        <f>IF($B4602&lt;&gt;"",IF(ISNUMBER(_xlfn.XMATCH($B4602,Language!$A$6:$E$6)),0,IF(ISNUMBER(_xlfn.XMATCH($B4602,Language!$A$29:$E$29)),'Lista de Prestatarios'!$B$3,VLOOKUP(B4602,'Lista de Prestatarios'!$A$2:$B$500,2,FALSE))),"")</f>
        <v/>
      </c>
      <c r="P4602" s="58" t="str">
        <f>IF(B4602&lt;&gt;"",IF(OR(D4602&gt;0,G4602&gt;0),COUNTIF($B$2:B4602,B4602),COUNTIFS($B$2:B4602,B4602,$E$2:E4602,"&gt;0")),"")</f>
        <v/>
      </c>
    </row>
    <row r="4603" spans="1:16" x14ac:dyDescent="0.35">
      <c r="A4603" s="51" t="str">
        <f t="shared" si="213"/>
        <v/>
      </c>
      <c r="B4603" s="99"/>
      <c r="C4603" s="4"/>
      <c r="D4603" s="14"/>
      <c r="E4603" s="14"/>
      <c r="F4603" s="14"/>
      <c r="G4603" s="82"/>
      <c r="H4603" s="107" t="str">
        <f>IF(B4603&lt;&gt;"",IF(OR(O4603=0,O4603=999),"",SUMIFS($E$2:E4603,$A$2:A4603,A4603)-SUMIFS($F$2:F4603,$A$2:A4603,A4603)),"")</f>
        <v/>
      </c>
      <c r="I4603" s="109" t="str">
        <f t="shared" si="215"/>
        <v/>
      </c>
      <c r="J4603" s="113"/>
      <c r="K4603" s="90"/>
      <c r="L4603" s="73"/>
      <c r="M4603" s="69" t="str">
        <f>IF(C4603&lt;&gt;"",DailyLog!$S$3,"")</f>
        <v/>
      </c>
      <c r="N4603" s="56" t="str">
        <f t="shared" si="214"/>
        <v/>
      </c>
      <c r="O4603" s="53" t="str">
        <f>IF($B4603&lt;&gt;"",IF(ISNUMBER(_xlfn.XMATCH($B4603,Language!$A$6:$E$6)),0,IF(ISNUMBER(_xlfn.XMATCH($B4603,Language!$A$29:$E$29)),'Lista de Prestatarios'!$B$3,VLOOKUP(B4603,'Lista de Prestatarios'!$A$2:$B$500,2,FALSE))),"")</f>
        <v/>
      </c>
      <c r="P4603" s="58" t="str">
        <f>IF(B4603&lt;&gt;"",IF(OR(D4603&gt;0,G4603&gt;0),COUNTIF($B$2:B4603,B4603),COUNTIFS($B$2:B4603,B4603,$E$2:E4603,"&gt;0")),"")</f>
        <v/>
      </c>
    </row>
    <row r="4604" spans="1:16" x14ac:dyDescent="0.35">
      <c r="A4604" s="51" t="str">
        <f t="shared" si="213"/>
        <v/>
      </c>
      <c r="B4604" s="99"/>
      <c r="C4604" s="4"/>
      <c r="D4604" s="14"/>
      <c r="E4604" s="14"/>
      <c r="F4604" s="14"/>
      <c r="G4604" s="82"/>
      <c r="H4604" s="107" t="str">
        <f>IF(B4604&lt;&gt;"",IF(OR(O4604=0,O4604=999),"",SUMIFS($E$2:E4604,$A$2:A4604,A4604)-SUMIFS($F$2:F4604,$A$2:A4604,A4604)),"")</f>
        <v/>
      </c>
      <c r="I4604" s="109" t="str">
        <f t="shared" si="215"/>
        <v/>
      </c>
      <c r="J4604" s="113"/>
      <c r="K4604" s="90"/>
      <c r="L4604" s="73"/>
      <c r="M4604" s="69" t="str">
        <f>IF(C4604&lt;&gt;"",DailyLog!$S$3,"")</f>
        <v/>
      </c>
      <c r="N4604" s="56" t="str">
        <f t="shared" si="214"/>
        <v/>
      </c>
      <c r="O4604" s="53" t="str">
        <f>IF($B4604&lt;&gt;"",IF(ISNUMBER(_xlfn.XMATCH($B4604,Language!$A$6:$E$6)),0,IF(ISNUMBER(_xlfn.XMATCH($B4604,Language!$A$29:$E$29)),'Lista de Prestatarios'!$B$3,VLOOKUP(B4604,'Lista de Prestatarios'!$A$2:$B$500,2,FALSE))),"")</f>
        <v/>
      </c>
      <c r="P4604" s="58" t="str">
        <f>IF(B4604&lt;&gt;"",IF(OR(D4604&gt;0,G4604&gt;0),COUNTIF($B$2:B4604,B4604),COUNTIFS($B$2:B4604,B4604,$E$2:E4604,"&gt;0")),"")</f>
        <v/>
      </c>
    </row>
    <row r="4605" spans="1:16" x14ac:dyDescent="0.35">
      <c r="A4605" s="51" t="str">
        <f t="shared" si="213"/>
        <v/>
      </c>
      <c r="B4605" s="99"/>
      <c r="C4605" s="4"/>
      <c r="D4605" s="14"/>
      <c r="E4605" s="14"/>
      <c r="F4605" s="14"/>
      <c r="G4605" s="82"/>
      <c r="H4605" s="107" t="str">
        <f>IF(B4605&lt;&gt;"",IF(OR(O4605=0,O4605=999),"",SUMIFS($E$2:E4605,$A$2:A4605,A4605)-SUMIFS($F$2:F4605,$A$2:A4605,A4605)),"")</f>
        <v/>
      </c>
      <c r="I4605" s="109" t="str">
        <f t="shared" si="215"/>
        <v/>
      </c>
      <c r="J4605" s="113"/>
      <c r="K4605" s="90"/>
      <c r="L4605" s="73"/>
      <c r="M4605" s="69" t="str">
        <f>IF(C4605&lt;&gt;"",DailyLog!$S$3,"")</f>
        <v/>
      </c>
      <c r="N4605" s="56" t="str">
        <f t="shared" si="214"/>
        <v/>
      </c>
      <c r="O4605" s="53" t="str">
        <f>IF($B4605&lt;&gt;"",IF(ISNUMBER(_xlfn.XMATCH($B4605,Language!$A$6:$E$6)),0,IF(ISNUMBER(_xlfn.XMATCH($B4605,Language!$A$29:$E$29)),'Lista de Prestatarios'!$B$3,VLOOKUP(B4605,'Lista de Prestatarios'!$A$2:$B$500,2,FALSE))),"")</f>
        <v/>
      </c>
      <c r="P4605" s="58" t="str">
        <f>IF(B4605&lt;&gt;"",IF(OR(D4605&gt;0,G4605&gt;0),COUNTIF($B$2:B4605,B4605),COUNTIFS($B$2:B4605,B4605,$E$2:E4605,"&gt;0")),"")</f>
        <v/>
      </c>
    </row>
    <row r="4606" spans="1:16" x14ac:dyDescent="0.35">
      <c r="A4606" s="51" t="str">
        <f t="shared" si="213"/>
        <v/>
      </c>
      <c r="B4606" s="99"/>
      <c r="C4606" s="4"/>
      <c r="D4606" s="14"/>
      <c r="E4606" s="14"/>
      <c r="F4606" s="14"/>
      <c r="G4606" s="82"/>
      <c r="H4606" s="107" t="str">
        <f>IF(B4606&lt;&gt;"",IF(OR(O4606=0,O4606=999),"",SUMIFS($E$2:E4606,$A$2:A4606,A4606)-SUMIFS($F$2:F4606,$A$2:A4606,A4606)),"")</f>
        <v/>
      </c>
      <c r="I4606" s="109" t="str">
        <f t="shared" si="215"/>
        <v/>
      </c>
      <c r="J4606" s="113"/>
      <c r="K4606" s="90"/>
      <c r="L4606" s="73"/>
      <c r="M4606" s="69" t="str">
        <f>IF(C4606&lt;&gt;"",DailyLog!$S$3,"")</f>
        <v/>
      </c>
      <c r="N4606" s="56" t="str">
        <f t="shared" si="214"/>
        <v/>
      </c>
      <c r="O4606" s="53" t="str">
        <f>IF($B4606&lt;&gt;"",IF(ISNUMBER(_xlfn.XMATCH($B4606,Language!$A$6:$E$6)),0,IF(ISNUMBER(_xlfn.XMATCH($B4606,Language!$A$29:$E$29)),'Lista de Prestatarios'!$B$3,VLOOKUP(B4606,'Lista de Prestatarios'!$A$2:$B$500,2,FALSE))),"")</f>
        <v/>
      </c>
      <c r="P4606" s="58" t="str">
        <f>IF(B4606&lt;&gt;"",IF(OR(D4606&gt;0,G4606&gt;0),COUNTIF($B$2:B4606,B4606),COUNTIFS($B$2:B4606,B4606,$E$2:E4606,"&gt;0")),"")</f>
        <v/>
      </c>
    </row>
    <row r="4607" spans="1:16" x14ac:dyDescent="0.35">
      <c r="A4607" s="51" t="str">
        <f t="shared" si="213"/>
        <v/>
      </c>
      <c r="B4607" s="99"/>
      <c r="C4607" s="4"/>
      <c r="D4607" s="14"/>
      <c r="E4607" s="14"/>
      <c r="F4607" s="14"/>
      <c r="G4607" s="82"/>
      <c r="H4607" s="107" t="str">
        <f>IF(B4607&lt;&gt;"",IF(OR(O4607=0,O4607=999),"",SUMIFS($E$2:E4607,$A$2:A4607,A4607)-SUMIFS($F$2:F4607,$A$2:A4607,A4607)),"")</f>
        <v/>
      </c>
      <c r="I4607" s="109" t="str">
        <f t="shared" si="215"/>
        <v/>
      </c>
      <c r="J4607" s="113"/>
      <c r="K4607" s="90"/>
      <c r="L4607" s="73"/>
      <c r="M4607" s="69" t="str">
        <f>IF(C4607&lt;&gt;"",DailyLog!$S$3,"")</f>
        <v/>
      </c>
      <c r="N4607" s="56" t="str">
        <f t="shared" si="214"/>
        <v/>
      </c>
      <c r="O4607" s="53" t="str">
        <f>IF($B4607&lt;&gt;"",IF(ISNUMBER(_xlfn.XMATCH($B4607,Language!$A$6:$E$6)),0,IF(ISNUMBER(_xlfn.XMATCH($B4607,Language!$A$29:$E$29)),'Lista de Prestatarios'!$B$3,VLOOKUP(B4607,'Lista de Prestatarios'!$A$2:$B$500,2,FALSE))),"")</f>
        <v/>
      </c>
      <c r="P4607" s="58" t="str">
        <f>IF(B4607&lt;&gt;"",IF(OR(D4607&gt;0,G4607&gt;0),COUNTIF($B$2:B4607,B4607),COUNTIFS($B$2:B4607,B4607,$E$2:E4607,"&gt;0")),"")</f>
        <v/>
      </c>
    </row>
    <row r="4608" spans="1:16" x14ac:dyDescent="0.35">
      <c r="A4608" s="51" t="str">
        <f t="shared" si="213"/>
        <v/>
      </c>
      <c r="B4608" s="99"/>
      <c r="C4608" s="4"/>
      <c r="D4608" s="14"/>
      <c r="E4608" s="14"/>
      <c r="F4608" s="14"/>
      <c r="G4608" s="82"/>
      <c r="H4608" s="107" t="str">
        <f>IF(B4608&lt;&gt;"",IF(OR(O4608=0,O4608=999),"",SUMIFS($E$2:E4608,$A$2:A4608,A4608)-SUMIFS($F$2:F4608,$A$2:A4608,A4608)),"")</f>
        <v/>
      </c>
      <c r="I4608" s="109" t="str">
        <f t="shared" si="215"/>
        <v/>
      </c>
      <c r="J4608" s="113"/>
      <c r="K4608" s="90"/>
      <c r="L4608" s="73"/>
      <c r="M4608" s="69" t="str">
        <f>IF(C4608&lt;&gt;"",DailyLog!$S$3,"")</f>
        <v/>
      </c>
      <c r="N4608" s="56" t="str">
        <f t="shared" si="214"/>
        <v/>
      </c>
      <c r="O4608" s="53" t="str">
        <f>IF($B4608&lt;&gt;"",IF(ISNUMBER(_xlfn.XMATCH($B4608,Language!$A$6:$E$6)),0,IF(ISNUMBER(_xlfn.XMATCH($B4608,Language!$A$29:$E$29)),'Lista de Prestatarios'!$B$3,VLOOKUP(B4608,'Lista de Prestatarios'!$A$2:$B$500,2,FALSE))),"")</f>
        <v/>
      </c>
      <c r="P4608" s="58" t="str">
        <f>IF(B4608&lt;&gt;"",IF(OR(D4608&gt;0,G4608&gt;0),COUNTIF($B$2:B4608,B4608),COUNTIFS($B$2:B4608,B4608,$E$2:E4608,"&gt;0")),"")</f>
        <v/>
      </c>
    </row>
    <row r="4609" spans="1:16" x14ac:dyDescent="0.35">
      <c r="A4609" s="51" t="str">
        <f t="shared" si="213"/>
        <v/>
      </c>
      <c r="B4609" s="99"/>
      <c r="C4609" s="4"/>
      <c r="D4609" s="14"/>
      <c r="E4609" s="14"/>
      <c r="F4609" s="14"/>
      <c r="G4609" s="82"/>
      <c r="H4609" s="107" t="str">
        <f>IF(B4609&lt;&gt;"",IF(OR(O4609=0,O4609=999),"",SUMIFS($E$2:E4609,$A$2:A4609,A4609)-SUMIFS($F$2:F4609,$A$2:A4609,A4609)),"")</f>
        <v/>
      </c>
      <c r="I4609" s="109" t="str">
        <f t="shared" si="215"/>
        <v/>
      </c>
      <c r="J4609" s="113"/>
      <c r="K4609" s="90"/>
      <c r="L4609" s="73"/>
      <c r="M4609" s="69" t="str">
        <f>IF(C4609&lt;&gt;"",DailyLog!$S$3,"")</f>
        <v/>
      </c>
      <c r="N4609" s="56" t="str">
        <f t="shared" si="214"/>
        <v/>
      </c>
      <c r="O4609" s="53" t="str">
        <f>IF($B4609&lt;&gt;"",IF(ISNUMBER(_xlfn.XMATCH($B4609,Language!$A$6:$E$6)),0,IF(ISNUMBER(_xlfn.XMATCH($B4609,Language!$A$29:$E$29)),'Lista de Prestatarios'!$B$3,VLOOKUP(B4609,'Lista de Prestatarios'!$A$2:$B$500,2,FALSE))),"")</f>
        <v/>
      </c>
      <c r="P4609" s="58" t="str">
        <f>IF(B4609&lt;&gt;"",IF(OR(D4609&gt;0,G4609&gt;0),COUNTIF($B$2:B4609,B4609),COUNTIFS($B$2:B4609,B4609,$E$2:E4609,"&gt;0")),"")</f>
        <v/>
      </c>
    </row>
    <row r="4610" spans="1:16" x14ac:dyDescent="0.35">
      <c r="A4610" s="51" t="str">
        <f t="shared" ref="A4610:A4673" si="216">IF(B4610&lt;&gt;"",O4610&amp;"."&amp;P4610,"")</f>
        <v/>
      </c>
      <c r="B4610" s="99"/>
      <c r="C4610" s="4"/>
      <c r="D4610" s="14"/>
      <c r="E4610" s="14"/>
      <c r="F4610" s="14"/>
      <c r="G4610" s="82"/>
      <c r="H4610" s="107" t="str">
        <f>IF(B4610&lt;&gt;"",IF(OR(O4610=0,O4610=999),"",SUMIFS($E$2:E4610,$A$2:A4610,A4610)-SUMIFS($F$2:F4610,$A$2:A4610,A4610)),"")</f>
        <v/>
      </c>
      <c r="I4610" s="109" t="str">
        <f t="shared" si="215"/>
        <v/>
      </c>
      <c r="J4610" s="113"/>
      <c r="K4610" s="90"/>
      <c r="L4610" s="73"/>
      <c r="M4610" s="69" t="str">
        <f>IF(C4610&lt;&gt;"",DailyLog!$S$3,"")</f>
        <v/>
      </c>
      <c r="N4610" s="56" t="str">
        <f t="shared" ref="N4610:N4673" si="217">IF(B4610&lt;&gt;"",COUNT(D4610:G4610),"")</f>
        <v/>
      </c>
      <c r="O4610" s="53" t="str">
        <f>IF($B4610&lt;&gt;"",IF(ISNUMBER(_xlfn.XMATCH($B4610,Language!$A$6:$E$6)),0,IF(ISNUMBER(_xlfn.XMATCH($B4610,Language!$A$29:$E$29)),'Lista de Prestatarios'!$B$3,VLOOKUP(B4610,'Lista de Prestatarios'!$A$2:$B$500,2,FALSE))),"")</f>
        <v/>
      </c>
      <c r="P4610" s="58" t="str">
        <f>IF(B4610&lt;&gt;"",IF(OR(D4610&gt;0,G4610&gt;0),COUNTIF($B$2:B4610,B4610),COUNTIFS($B$2:B4610,B4610,$E$2:E4610,"&gt;0")),"")</f>
        <v/>
      </c>
    </row>
    <row r="4611" spans="1:16" x14ac:dyDescent="0.35">
      <c r="A4611" s="51" t="str">
        <f t="shared" si="216"/>
        <v/>
      </c>
      <c r="B4611" s="99"/>
      <c r="C4611" s="4"/>
      <c r="D4611" s="14"/>
      <c r="E4611" s="14"/>
      <c r="F4611" s="14"/>
      <c r="G4611" s="82"/>
      <c r="H4611" s="107" t="str">
        <f>IF(B4611&lt;&gt;"",IF(OR(O4611=0,O4611=999),"",SUMIFS($E$2:E4611,$A$2:A4611,A4611)-SUMIFS($F$2:F4611,$A$2:A4611,A4611)),"")</f>
        <v/>
      </c>
      <c r="I4611" s="109" t="str">
        <f t="shared" si="215"/>
        <v/>
      </c>
      <c r="J4611" s="113"/>
      <c r="K4611" s="90"/>
      <c r="L4611" s="73"/>
      <c r="M4611" s="69" t="str">
        <f>IF(C4611&lt;&gt;"",DailyLog!$S$3,"")</f>
        <v/>
      </c>
      <c r="N4611" s="56" t="str">
        <f t="shared" si="217"/>
        <v/>
      </c>
      <c r="O4611" s="53" t="str">
        <f>IF($B4611&lt;&gt;"",IF(ISNUMBER(_xlfn.XMATCH($B4611,Language!$A$6:$E$6)),0,IF(ISNUMBER(_xlfn.XMATCH($B4611,Language!$A$29:$E$29)),'Lista de Prestatarios'!$B$3,VLOOKUP(B4611,'Lista de Prestatarios'!$A$2:$B$500,2,FALSE))),"")</f>
        <v/>
      </c>
      <c r="P4611" s="58" t="str">
        <f>IF(B4611&lt;&gt;"",IF(OR(D4611&gt;0,G4611&gt;0),COUNTIF($B$2:B4611,B4611),COUNTIFS($B$2:B4611,B4611,$E$2:E4611,"&gt;0")),"")</f>
        <v/>
      </c>
    </row>
    <row r="4612" spans="1:16" x14ac:dyDescent="0.35">
      <c r="A4612" s="51" t="str">
        <f t="shared" si="216"/>
        <v/>
      </c>
      <c r="B4612" s="99"/>
      <c r="C4612" s="4"/>
      <c r="D4612" s="14"/>
      <c r="E4612" s="14"/>
      <c r="F4612" s="14"/>
      <c r="G4612" s="82"/>
      <c r="H4612" s="107" t="str">
        <f>IF(B4612&lt;&gt;"",IF(OR(O4612=0,O4612=999),"",SUMIFS($E$2:E4612,$A$2:A4612,A4612)-SUMIFS($F$2:F4612,$A$2:A4612,A4612)),"")</f>
        <v/>
      </c>
      <c r="I4612" s="109" t="str">
        <f t="shared" ref="I4612:I4675" si="218">IF(B4612&lt;&gt;"",I4611+D4612-E4612+F4612-G4612,"")</f>
        <v/>
      </c>
      <c r="J4612" s="113"/>
      <c r="K4612" s="90"/>
      <c r="L4612" s="73"/>
      <c r="M4612" s="69" t="str">
        <f>IF(C4612&lt;&gt;"",DailyLog!$S$3,"")</f>
        <v/>
      </c>
      <c r="N4612" s="56" t="str">
        <f t="shared" si="217"/>
        <v/>
      </c>
      <c r="O4612" s="53" t="str">
        <f>IF($B4612&lt;&gt;"",IF(ISNUMBER(_xlfn.XMATCH($B4612,Language!$A$6:$E$6)),0,IF(ISNUMBER(_xlfn.XMATCH($B4612,Language!$A$29:$E$29)),'Lista de Prestatarios'!$B$3,VLOOKUP(B4612,'Lista de Prestatarios'!$A$2:$B$500,2,FALSE))),"")</f>
        <v/>
      </c>
      <c r="P4612" s="58" t="str">
        <f>IF(B4612&lt;&gt;"",IF(OR(D4612&gt;0,G4612&gt;0),COUNTIF($B$2:B4612,B4612),COUNTIFS($B$2:B4612,B4612,$E$2:E4612,"&gt;0")),"")</f>
        <v/>
      </c>
    </row>
    <row r="4613" spans="1:16" x14ac:dyDescent="0.35">
      <c r="A4613" s="51" t="str">
        <f t="shared" si="216"/>
        <v/>
      </c>
      <c r="B4613" s="99"/>
      <c r="C4613" s="4"/>
      <c r="D4613" s="14"/>
      <c r="E4613" s="14"/>
      <c r="F4613" s="14"/>
      <c r="G4613" s="82"/>
      <c r="H4613" s="107" t="str">
        <f>IF(B4613&lt;&gt;"",IF(OR(O4613=0,O4613=999),"",SUMIFS($E$2:E4613,$A$2:A4613,A4613)-SUMIFS($F$2:F4613,$A$2:A4613,A4613)),"")</f>
        <v/>
      </c>
      <c r="I4613" s="109" t="str">
        <f t="shared" si="218"/>
        <v/>
      </c>
      <c r="J4613" s="113"/>
      <c r="K4613" s="90"/>
      <c r="L4613" s="73"/>
      <c r="M4613" s="69" t="str">
        <f>IF(C4613&lt;&gt;"",DailyLog!$S$3,"")</f>
        <v/>
      </c>
      <c r="N4613" s="56" t="str">
        <f t="shared" si="217"/>
        <v/>
      </c>
      <c r="O4613" s="53" t="str">
        <f>IF($B4613&lt;&gt;"",IF(ISNUMBER(_xlfn.XMATCH($B4613,Language!$A$6:$E$6)),0,IF(ISNUMBER(_xlfn.XMATCH($B4613,Language!$A$29:$E$29)),'Lista de Prestatarios'!$B$3,VLOOKUP(B4613,'Lista de Prestatarios'!$A$2:$B$500,2,FALSE))),"")</f>
        <v/>
      </c>
      <c r="P4613" s="58" t="str">
        <f>IF(B4613&lt;&gt;"",IF(OR(D4613&gt;0,G4613&gt;0),COUNTIF($B$2:B4613,B4613),COUNTIFS($B$2:B4613,B4613,$E$2:E4613,"&gt;0")),"")</f>
        <v/>
      </c>
    </row>
    <row r="4614" spans="1:16" x14ac:dyDescent="0.35">
      <c r="A4614" s="51" t="str">
        <f t="shared" si="216"/>
        <v/>
      </c>
      <c r="B4614" s="99"/>
      <c r="C4614" s="4"/>
      <c r="D4614" s="14"/>
      <c r="E4614" s="14"/>
      <c r="F4614" s="14"/>
      <c r="G4614" s="82"/>
      <c r="H4614" s="107" t="str">
        <f>IF(B4614&lt;&gt;"",IF(OR(O4614=0,O4614=999),"",SUMIFS($E$2:E4614,$A$2:A4614,A4614)-SUMIFS($F$2:F4614,$A$2:A4614,A4614)),"")</f>
        <v/>
      </c>
      <c r="I4614" s="109" t="str">
        <f t="shared" si="218"/>
        <v/>
      </c>
      <c r="J4614" s="113"/>
      <c r="K4614" s="90"/>
      <c r="L4614" s="73"/>
      <c r="M4614" s="69" t="str">
        <f>IF(C4614&lt;&gt;"",DailyLog!$S$3,"")</f>
        <v/>
      </c>
      <c r="N4614" s="56" t="str">
        <f t="shared" si="217"/>
        <v/>
      </c>
      <c r="O4614" s="53" t="str">
        <f>IF($B4614&lt;&gt;"",IF(ISNUMBER(_xlfn.XMATCH($B4614,Language!$A$6:$E$6)),0,IF(ISNUMBER(_xlfn.XMATCH($B4614,Language!$A$29:$E$29)),'Lista de Prestatarios'!$B$3,VLOOKUP(B4614,'Lista de Prestatarios'!$A$2:$B$500,2,FALSE))),"")</f>
        <v/>
      </c>
      <c r="P4614" s="58" t="str">
        <f>IF(B4614&lt;&gt;"",IF(OR(D4614&gt;0,G4614&gt;0),COUNTIF($B$2:B4614,B4614),COUNTIFS($B$2:B4614,B4614,$E$2:E4614,"&gt;0")),"")</f>
        <v/>
      </c>
    </row>
    <row r="4615" spans="1:16" x14ac:dyDescent="0.35">
      <c r="A4615" s="51" t="str">
        <f t="shared" si="216"/>
        <v/>
      </c>
      <c r="B4615" s="99"/>
      <c r="C4615" s="4"/>
      <c r="D4615" s="14"/>
      <c r="E4615" s="14"/>
      <c r="F4615" s="14"/>
      <c r="G4615" s="82"/>
      <c r="H4615" s="107" t="str">
        <f>IF(B4615&lt;&gt;"",IF(OR(O4615=0,O4615=999),"",SUMIFS($E$2:E4615,$A$2:A4615,A4615)-SUMIFS($F$2:F4615,$A$2:A4615,A4615)),"")</f>
        <v/>
      </c>
      <c r="I4615" s="109" t="str">
        <f t="shared" si="218"/>
        <v/>
      </c>
      <c r="J4615" s="113"/>
      <c r="K4615" s="90"/>
      <c r="L4615" s="73"/>
      <c r="M4615" s="69" t="str">
        <f>IF(C4615&lt;&gt;"",DailyLog!$S$3,"")</f>
        <v/>
      </c>
      <c r="N4615" s="56" t="str">
        <f t="shared" si="217"/>
        <v/>
      </c>
      <c r="O4615" s="53" t="str">
        <f>IF($B4615&lt;&gt;"",IF(ISNUMBER(_xlfn.XMATCH($B4615,Language!$A$6:$E$6)),0,IF(ISNUMBER(_xlfn.XMATCH($B4615,Language!$A$29:$E$29)),'Lista de Prestatarios'!$B$3,VLOOKUP(B4615,'Lista de Prestatarios'!$A$2:$B$500,2,FALSE))),"")</f>
        <v/>
      </c>
      <c r="P4615" s="58" t="str">
        <f>IF(B4615&lt;&gt;"",IF(OR(D4615&gt;0,G4615&gt;0),COUNTIF($B$2:B4615,B4615),COUNTIFS($B$2:B4615,B4615,$E$2:E4615,"&gt;0")),"")</f>
        <v/>
      </c>
    </row>
    <row r="4616" spans="1:16" x14ac:dyDescent="0.35">
      <c r="A4616" s="51" t="str">
        <f t="shared" si="216"/>
        <v/>
      </c>
      <c r="B4616" s="99"/>
      <c r="C4616" s="4"/>
      <c r="D4616" s="14"/>
      <c r="E4616" s="14"/>
      <c r="F4616" s="14"/>
      <c r="G4616" s="82"/>
      <c r="H4616" s="107" t="str">
        <f>IF(B4616&lt;&gt;"",IF(OR(O4616=0,O4616=999),"",SUMIFS($E$2:E4616,$A$2:A4616,A4616)-SUMIFS($F$2:F4616,$A$2:A4616,A4616)),"")</f>
        <v/>
      </c>
      <c r="I4616" s="109" t="str">
        <f t="shared" si="218"/>
        <v/>
      </c>
      <c r="J4616" s="113"/>
      <c r="K4616" s="90"/>
      <c r="L4616" s="73"/>
      <c r="M4616" s="69" t="str">
        <f>IF(C4616&lt;&gt;"",DailyLog!$S$3,"")</f>
        <v/>
      </c>
      <c r="N4616" s="56" t="str">
        <f t="shared" si="217"/>
        <v/>
      </c>
      <c r="O4616" s="53" t="str">
        <f>IF($B4616&lt;&gt;"",IF(ISNUMBER(_xlfn.XMATCH($B4616,Language!$A$6:$E$6)),0,IF(ISNUMBER(_xlfn.XMATCH($B4616,Language!$A$29:$E$29)),'Lista de Prestatarios'!$B$3,VLOOKUP(B4616,'Lista de Prestatarios'!$A$2:$B$500,2,FALSE))),"")</f>
        <v/>
      </c>
      <c r="P4616" s="58" t="str">
        <f>IF(B4616&lt;&gt;"",IF(OR(D4616&gt;0,G4616&gt;0),COUNTIF($B$2:B4616,B4616),COUNTIFS($B$2:B4616,B4616,$E$2:E4616,"&gt;0")),"")</f>
        <v/>
      </c>
    </row>
    <row r="4617" spans="1:16" x14ac:dyDescent="0.35">
      <c r="A4617" s="51" t="str">
        <f t="shared" si="216"/>
        <v/>
      </c>
      <c r="B4617" s="99"/>
      <c r="C4617" s="4"/>
      <c r="D4617" s="14"/>
      <c r="E4617" s="14"/>
      <c r="F4617" s="14"/>
      <c r="G4617" s="82"/>
      <c r="H4617" s="107" t="str">
        <f>IF(B4617&lt;&gt;"",IF(OR(O4617=0,O4617=999),"",SUMIFS($E$2:E4617,$A$2:A4617,A4617)-SUMIFS($F$2:F4617,$A$2:A4617,A4617)),"")</f>
        <v/>
      </c>
      <c r="I4617" s="109" t="str">
        <f t="shared" si="218"/>
        <v/>
      </c>
      <c r="J4617" s="113"/>
      <c r="K4617" s="90"/>
      <c r="L4617" s="73"/>
      <c r="M4617" s="69" t="str">
        <f>IF(C4617&lt;&gt;"",DailyLog!$S$3,"")</f>
        <v/>
      </c>
      <c r="N4617" s="56" t="str">
        <f t="shared" si="217"/>
        <v/>
      </c>
      <c r="O4617" s="53" t="str">
        <f>IF($B4617&lt;&gt;"",IF(ISNUMBER(_xlfn.XMATCH($B4617,Language!$A$6:$E$6)),0,IF(ISNUMBER(_xlfn.XMATCH($B4617,Language!$A$29:$E$29)),'Lista de Prestatarios'!$B$3,VLOOKUP(B4617,'Lista de Prestatarios'!$A$2:$B$500,2,FALSE))),"")</f>
        <v/>
      </c>
      <c r="P4617" s="58" t="str">
        <f>IF(B4617&lt;&gt;"",IF(OR(D4617&gt;0,G4617&gt;0),COUNTIF($B$2:B4617,B4617),COUNTIFS($B$2:B4617,B4617,$E$2:E4617,"&gt;0")),"")</f>
        <v/>
      </c>
    </row>
    <row r="4618" spans="1:16" x14ac:dyDescent="0.35">
      <c r="A4618" s="51" t="str">
        <f t="shared" si="216"/>
        <v/>
      </c>
      <c r="B4618" s="99"/>
      <c r="C4618" s="4"/>
      <c r="D4618" s="14"/>
      <c r="E4618" s="14"/>
      <c r="F4618" s="14"/>
      <c r="G4618" s="82"/>
      <c r="H4618" s="107" t="str">
        <f>IF(B4618&lt;&gt;"",IF(OR(O4618=0,O4618=999),"",SUMIFS($E$2:E4618,$A$2:A4618,A4618)-SUMIFS($F$2:F4618,$A$2:A4618,A4618)),"")</f>
        <v/>
      </c>
      <c r="I4618" s="109" t="str">
        <f t="shared" si="218"/>
        <v/>
      </c>
      <c r="J4618" s="113"/>
      <c r="K4618" s="90"/>
      <c r="L4618" s="73"/>
      <c r="M4618" s="69" t="str">
        <f>IF(C4618&lt;&gt;"",DailyLog!$S$3,"")</f>
        <v/>
      </c>
      <c r="N4618" s="56" t="str">
        <f t="shared" si="217"/>
        <v/>
      </c>
      <c r="O4618" s="53" t="str">
        <f>IF($B4618&lt;&gt;"",IF(ISNUMBER(_xlfn.XMATCH($B4618,Language!$A$6:$E$6)),0,IF(ISNUMBER(_xlfn.XMATCH($B4618,Language!$A$29:$E$29)),'Lista de Prestatarios'!$B$3,VLOOKUP(B4618,'Lista de Prestatarios'!$A$2:$B$500,2,FALSE))),"")</f>
        <v/>
      </c>
      <c r="P4618" s="58" t="str">
        <f>IF(B4618&lt;&gt;"",IF(OR(D4618&gt;0,G4618&gt;0),COUNTIF($B$2:B4618,B4618),COUNTIFS($B$2:B4618,B4618,$E$2:E4618,"&gt;0")),"")</f>
        <v/>
      </c>
    </row>
    <row r="4619" spans="1:16" x14ac:dyDescent="0.35">
      <c r="A4619" s="51" t="str">
        <f t="shared" si="216"/>
        <v/>
      </c>
      <c r="B4619" s="99"/>
      <c r="C4619" s="4"/>
      <c r="D4619" s="14"/>
      <c r="E4619" s="14"/>
      <c r="F4619" s="14"/>
      <c r="G4619" s="82"/>
      <c r="H4619" s="107" t="str">
        <f>IF(B4619&lt;&gt;"",IF(OR(O4619=0,O4619=999),"",SUMIFS($E$2:E4619,$A$2:A4619,A4619)-SUMIFS($F$2:F4619,$A$2:A4619,A4619)),"")</f>
        <v/>
      </c>
      <c r="I4619" s="109" t="str">
        <f t="shared" si="218"/>
        <v/>
      </c>
      <c r="J4619" s="113"/>
      <c r="K4619" s="90"/>
      <c r="L4619" s="73"/>
      <c r="M4619" s="69" t="str">
        <f>IF(C4619&lt;&gt;"",DailyLog!$S$3,"")</f>
        <v/>
      </c>
      <c r="N4619" s="56" t="str">
        <f t="shared" si="217"/>
        <v/>
      </c>
      <c r="O4619" s="53" t="str">
        <f>IF($B4619&lt;&gt;"",IF(ISNUMBER(_xlfn.XMATCH($B4619,Language!$A$6:$E$6)),0,IF(ISNUMBER(_xlfn.XMATCH($B4619,Language!$A$29:$E$29)),'Lista de Prestatarios'!$B$3,VLOOKUP(B4619,'Lista de Prestatarios'!$A$2:$B$500,2,FALSE))),"")</f>
        <v/>
      </c>
      <c r="P4619" s="58" t="str">
        <f>IF(B4619&lt;&gt;"",IF(OR(D4619&gt;0,G4619&gt;0),COUNTIF($B$2:B4619,B4619),COUNTIFS($B$2:B4619,B4619,$E$2:E4619,"&gt;0")),"")</f>
        <v/>
      </c>
    </row>
    <row r="4620" spans="1:16" x14ac:dyDescent="0.35">
      <c r="A4620" s="51" t="str">
        <f t="shared" si="216"/>
        <v/>
      </c>
      <c r="B4620" s="99"/>
      <c r="C4620" s="4"/>
      <c r="D4620" s="14"/>
      <c r="E4620" s="14"/>
      <c r="F4620" s="14"/>
      <c r="G4620" s="82"/>
      <c r="H4620" s="107" t="str">
        <f>IF(B4620&lt;&gt;"",IF(OR(O4620=0,O4620=999),"",SUMIFS($E$2:E4620,$A$2:A4620,A4620)-SUMIFS($F$2:F4620,$A$2:A4620,A4620)),"")</f>
        <v/>
      </c>
      <c r="I4620" s="109" t="str">
        <f t="shared" si="218"/>
        <v/>
      </c>
      <c r="J4620" s="113"/>
      <c r="K4620" s="90"/>
      <c r="L4620" s="73"/>
      <c r="M4620" s="69" t="str">
        <f>IF(C4620&lt;&gt;"",DailyLog!$S$3,"")</f>
        <v/>
      </c>
      <c r="N4620" s="56" t="str">
        <f t="shared" si="217"/>
        <v/>
      </c>
      <c r="O4620" s="53" t="str">
        <f>IF($B4620&lt;&gt;"",IF(ISNUMBER(_xlfn.XMATCH($B4620,Language!$A$6:$E$6)),0,IF(ISNUMBER(_xlfn.XMATCH($B4620,Language!$A$29:$E$29)),'Lista de Prestatarios'!$B$3,VLOOKUP(B4620,'Lista de Prestatarios'!$A$2:$B$500,2,FALSE))),"")</f>
        <v/>
      </c>
      <c r="P4620" s="58" t="str">
        <f>IF(B4620&lt;&gt;"",IF(OR(D4620&gt;0,G4620&gt;0),COUNTIF($B$2:B4620,B4620),COUNTIFS($B$2:B4620,B4620,$E$2:E4620,"&gt;0")),"")</f>
        <v/>
      </c>
    </row>
    <row r="4621" spans="1:16" x14ac:dyDescent="0.35">
      <c r="A4621" s="51" t="str">
        <f t="shared" si="216"/>
        <v/>
      </c>
      <c r="B4621" s="99"/>
      <c r="C4621" s="4"/>
      <c r="D4621" s="14"/>
      <c r="E4621" s="14"/>
      <c r="F4621" s="14"/>
      <c r="G4621" s="82"/>
      <c r="H4621" s="107" t="str">
        <f>IF(B4621&lt;&gt;"",IF(OR(O4621=0,O4621=999),"",SUMIFS($E$2:E4621,$A$2:A4621,A4621)-SUMIFS($F$2:F4621,$A$2:A4621,A4621)),"")</f>
        <v/>
      </c>
      <c r="I4621" s="109" t="str">
        <f t="shared" si="218"/>
        <v/>
      </c>
      <c r="J4621" s="113"/>
      <c r="K4621" s="90"/>
      <c r="L4621" s="73"/>
      <c r="M4621" s="69" t="str">
        <f>IF(C4621&lt;&gt;"",DailyLog!$S$3,"")</f>
        <v/>
      </c>
      <c r="N4621" s="56" t="str">
        <f t="shared" si="217"/>
        <v/>
      </c>
      <c r="O4621" s="53" t="str">
        <f>IF($B4621&lt;&gt;"",IF(ISNUMBER(_xlfn.XMATCH($B4621,Language!$A$6:$E$6)),0,IF(ISNUMBER(_xlfn.XMATCH($B4621,Language!$A$29:$E$29)),'Lista de Prestatarios'!$B$3,VLOOKUP(B4621,'Lista de Prestatarios'!$A$2:$B$500,2,FALSE))),"")</f>
        <v/>
      </c>
      <c r="P4621" s="58" t="str">
        <f>IF(B4621&lt;&gt;"",IF(OR(D4621&gt;0,G4621&gt;0),COUNTIF($B$2:B4621,B4621),COUNTIFS($B$2:B4621,B4621,$E$2:E4621,"&gt;0")),"")</f>
        <v/>
      </c>
    </row>
    <row r="4622" spans="1:16" x14ac:dyDescent="0.35">
      <c r="A4622" s="51" t="str">
        <f t="shared" si="216"/>
        <v/>
      </c>
      <c r="B4622" s="99"/>
      <c r="C4622" s="4"/>
      <c r="D4622" s="14"/>
      <c r="E4622" s="14"/>
      <c r="F4622" s="14"/>
      <c r="G4622" s="82"/>
      <c r="H4622" s="107" t="str">
        <f>IF(B4622&lt;&gt;"",IF(OR(O4622=0,O4622=999),"",SUMIFS($E$2:E4622,$A$2:A4622,A4622)-SUMIFS($F$2:F4622,$A$2:A4622,A4622)),"")</f>
        <v/>
      </c>
      <c r="I4622" s="109" t="str">
        <f t="shared" si="218"/>
        <v/>
      </c>
      <c r="J4622" s="113"/>
      <c r="K4622" s="90"/>
      <c r="L4622" s="73"/>
      <c r="M4622" s="69" t="str">
        <f>IF(C4622&lt;&gt;"",DailyLog!$S$3,"")</f>
        <v/>
      </c>
      <c r="N4622" s="56" t="str">
        <f t="shared" si="217"/>
        <v/>
      </c>
      <c r="O4622" s="53" t="str">
        <f>IF($B4622&lt;&gt;"",IF(ISNUMBER(_xlfn.XMATCH($B4622,Language!$A$6:$E$6)),0,IF(ISNUMBER(_xlfn.XMATCH($B4622,Language!$A$29:$E$29)),'Lista de Prestatarios'!$B$3,VLOOKUP(B4622,'Lista de Prestatarios'!$A$2:$B$500,2,FALSE))),"")</f>
        <v/>
      </c>
      <c r="P4622" s="58" t="str">
        <f>IF(B4622&lt;&gt;"",IF(OR(D4622&gt;0,G4622&gt;0),COUNTIF($B$2:B4622,B4622),COUNTIFS($B$2:B4622,B4622,$E$2:E4622,"&gt;0")),"")</f>
        <v/>
      </c>
    </row>
    <row r="4623" spans="1:16" x14ac:dyDescent="0.35">
      <c r="A4623" s="51" t="str">
        <f t="shared" si="216"/>
        <v/>
      </c>
      <c r="B4623" s="99"/>
      <c r="C4623" s="4"/>
      <c r="D4623" s="14"/>
      <c r="E4623" s="14"/>
      <c r="F4623" s="14"/>
      <c r="G4623" s="82"/>
      <c r="H4623" s="107" t="str">
        <f>IF(B4623&lt;&gt;"",IF(OR(O4623=0,O4623=999),"",SUMIFS($E$2:E4623,$A$2:A4623,A4623)-SUMIFS($F$2:F4623,$A$2:A4623,A4623)),"")</f>
        <v/>
      </c>
      <c r="I4623" s="109" t="str">
        <f t="shared" si="218"/>
        <v/>
      </c>
      <c r="J4623" s="113"/>
      <c r="K4623" s="90"/>
      <c r="L4623" s="73"/>
      <c r="M4623" s="69" t="str">
        <f>IF(C4623&lt;&gt;"",DailyLog!$S$3,"")</f>
        <v/>
      </c>
      <c r="N4623" s="56" t="str">
        <f t="shared" si="217"/>
        <v/>
      </c>
      <c r="O4623" s="53" t="str">
        <f>IF($B4623&lt;&gt;"",IF(ISNUMBER(_xlfn.XMATCH($B4623,Language!$A$6:$E$6)),0,IF(ISNUMBER(_xlfn.XMATCH($B4623,Language!$A$29:$E$29)),'Lista de Prestatarios'!$B$3,VLOOKUP(B4623,'Lista de Prestatarios'!$A$2:$B$500,2,FALSE))),"")</f>
        <v/>
      </c>
      <c r="P4623" s="58" t="str">
        <f>IF(B4623&lt;&gt;"",IF(OR(D4623&gt;0,G4623&gt;0),COUNTIF($B$2:B4623,B4623),COUNTIFS($B$2:B4623,B4623,$E$2:E4623,"&gt;0")),"")</f>
        <v/>
      </c>
    </row>
    <row r="4624" spans="1:16" x14ac:dyDescent="0.35">
      <c r="A4624" s="51" t="str">
        <f t="shared" si="216"/>
        <v/>
      </c>
      <c r="B4624" s="99"/>
      <c r="C4624" s="4"/>
      <c r="D4624" s="14"/>
      <c r="E4624" s="14"/>
      <c r="F4624" s="14"/>
      <c r="G4624" s="82"/>
      <c r="H4624" s="107" t="str">
        <f>IF(B4624&lt;&gt;"",IF(OR(O4624=0,O4624=999),"",SUMIFS($E$2:E4624,$A$2:A4624,A4624)-SUMIFS($F$2:F4624,$A$2:A4624,A4624)),"")</f>
        <v/>
      </c>
      <c r="I4624" s="109" t="str">
        <f t="shared" si="218"/>
        <v/>
      </c>
      <c r="J4624" s="113"/>
      <c r="K4624" s="90"/>
      <c r="L4624" s="73"/>
      <c r="M4624" s="69" t="str">
        <f>IF(C4624&lt;&gt;"",DailyLog!$S$3,"")</f>
        <v/>
      </c>
      <c r="N4624" s="56" t="str">
        <f t="shared" si="217"/>
        <v/>
      </c>
      <c r="O4624" s="53" t="str">
        <f>IF($B4624&lt;&gt;"",IF(ISNUMBER(_xlfn.XMATCH($B4624,Language!$A$6:$E$6)),0,IF(ISNUMBER(_xlfn.XMATCH($B4624,Language!$A$29:$E$29)),'Lista de Prestatarios'!$B$3,VLOOKUP(B4624,'Lista de Prestatarios'!$A$2:$B$500,2,FALSE))),"")</f>
        <v/>
      </c>
      <c r="P4624" s="58" t="str">
        <f>IF(B4624&lt;&gt;"",IF(OR(D4624&gt;0,G4624&gt;0),COUNTIF($B$2:B4624,B4624),COUNTIFS($B$2:B4624,B4624,$E$2:E4624,"&gt;0")),"")</f>
        <v/>
      </c>
    </row>
    <row r="4625" spans="1:16" x14ac:dyDescent="0.35">
      <c r="A4625" s="51" t="str">
        <f t="shared" si="216"/>
        <v/>
      </c>
      <c r="B4625" s="99"/>
      <c r="C4625" s="4"/>
      <c r="D4625" s="14"/>
      <c r="E4625" s="14"/>
      <c r="F4625" s="14"/>
      <c r="G4625" s="82"/>
      <c r="H4625" s="107" t="str">
        <f>IF(B4625&lt;&gt;"",IF(OR(O4625=0,O4625=999),"",SUMIFS($E$2:E4625,$A$2:A4625,A4625)-SUMIFS($F$2:F4625,$A$2:A4625,A4625)),"")</f>
        <v/>
      </c>
      <c r="I4625" s="109" t="str">
        <f t="shared" si="218"/>
        <v/>
      </c>
      <c r="J4625" s="113"/>
      <c r="K4625" s="90"/>
      <c r="L4625" s="73"/>
      <c r="M4625" s="69" t="str">
        <f>IF(C4625&lt;&gt;"",DailyLog!$S$3,"")</f>
        <v/>
      </c>
      <c r="N4625" s="56" t="str">
        <f t="shared" si="217"/>
        <v/>
      </c>
      <c r="O4625" s="53" t="str">
        <f>IF($B4625&lt;&gt;"",IF(ISNUMBER(_xlfn.XMATCH($B4625,Language!$A$6:$E$6)),0,IF(ISNUMBER(_xlfn.XMATCH($B4625,Language!$A$29:$E$29)),'Lista de Prestatarios'!$B$3,VLOOKUP(B4625,'Lista de Prestatarios'!$A$2:$B$500,2,FALSE))),"")</f>
        <v/>
      </c>
      <c r="P4625" s="58" t="str">
        <f>IF(B4625&lt;&gt;"",IF(OR(D4625&gt;0,G4625&gt;0),COUNTIF($B$2:B4625,B4625),COUNTIFS($B$2:B4625,B4625,$E$2:E4625,"&gt;0")),"")</f>
        <v/>
      </c>
    </row>
    <row r="4626" spans="1:16" x14ac:dyDescent="0.35">
      <c r="A4626" s="51" t="str">
        <f t="shared" si="216"/>
        <v/>
      </c>
      <c r="B4626" s="99"/>
      <c r="C4626" s="4"/>
      <c r="D4626" s="14"/>
      <c r="E4626" s="14"/>
      <c r="F4626" s="14"/>
      <c r="G4626" s="82"/>
      <c r="H4626" s="107" t="str">
        <f>IF(B4626&lt;&gt;"",IF(OR(O4626=0,O4626=999),"",SUMIFS($E$2:E4626,$A$2:A4626,A4626)-SUMIFS($F$2:F4626,$A$2:A4626,A4626)),"")</f>
        <v/>
      </c>
      <c r="I4626" s="109" t="str">
        <f t="shared" si="218"/>
        <v/>
      </c>
      <c r="J4626" s="113"/>
      <c r="K4626" s="90"/>
      <c r="L4626" s="73"/>
      <c r="M4626" s="69" t="str">
        <f>IF(C4626&lt;&gt;"",DailyLog!$S$3,"")</f>
        <v/>
      </c>
      <c r="N4626" s="56" t="str">
        <f t="shared" si="217"/>
        <v/>
      </c>
      <c r="O4626" s="53" t="str">
        <f>IF($B4626&lt;&gt;"",IF(ISNUMBER(_xlfn.XMATCH($B4626,Language!$A$6:$E$6)),0,IF(ISNUMBER(_xlfn.XMATCH($B4626,Language!$A$29:$E$29)),'Lista de Prestatarios'!$B$3,VLOOKUP(B4626,'Lista de Prestatarios'!$A$2:$B$500,2,FALSE))),"")</f>
        <v/>
      </c>
      <c r="P4626" s="58" t="str">
        <f>IF(B4626&lt;&gt;"",IF(OR(D4626&gt;0,G4626&gt;0),COUNTIF($B$2:B4626,B4626),COUNTIFS($B$2:B4626,B4626,$E$2:E4626,"&gt;0")),"")</f>
        <v/>
      </c>
    </row>
    <row r="4627" spans="1:16" x14ac:dyDescent="0.35">
      <c r="A4627" s="51" t="str">
        <f t="shared" si="216"/>
        <v/>
      </c>
      <c r="B4627" s="99"/>
      <c r="C4627" s="4"/>
      <c r="D4627" s="14"/>
      <c r="E4627" s="14"/>
      <c r="F4627" s="14"/>
      <c r="G4627" s="82"/>
      <c r="H4627" s="107" t="str">
        <f>IF(B4627&lt;&gt;"",IF(OR(O4627=0,O4627=999),"",SUMIFS($E$2:E4627,$A$2:A4627,A4627)-SUMIFS($F$2:F4627,$A$2:A4627,A4627)),"")</f>
        <v/>
      </c>
      <c r="I4627" s="109" t="str">
        <f t="shared" si="218"/>
        <v/>
      </c>
      <c r="J4627" s="113"/>
      <c r="K4627" s="90"/>
      <c r="L4627" s="73"/>
      <c r="M4627" s="69" t="str">
        <f>IF(C4627&lt;&gt;"",DailyLog!$S$3,"")</f>
        <v/>
      </c>
      <c r="N4627" s="56" t="str">
        <f t="shared" si="217"/>
        <v/>
      </c>
      <c r="O4627" s="53" t="str">
        <f>IF($B4627&lt;&gt;"",IF(ISNUMBER(_xlfn.XMATCH($B4627,Language!$A$6:$E$6)),0,IF(ISNUMBER(_xlfn.XMATCH($B4627,Language!$A$29:$E$29)),'Lista de Prestatarios'!$B$3,VLOOKUP(B4627,'Lista de Prestatarios'!$A$2:$B$500,2,FALSE))),"")</f>
        <v/>
      </c>
      <c r="P4627" s="58" t="str">
        <f>IF(B4627&lt;&gt;"",IF(OR(D4627&gt;0,G4627&gt;0),COUNTIF($B$2:B4627,B4627),COUNTIFS($B$2:B4627,B4627,$E$2:E4627,"&gt;0")),"")</f>
        <v/>
      </c>
    </row>
    <row r="4628" spans="1:16" x14ac:dyDescent="0.35">
      <c r="A4628" s="51" t="str">
        <f t="shared" si="216"/>
        <v/>
      </c>
      <c r="B4628" s="99"/>
      <c r="C4628" s="4"/>
      <c r="D4628" s="14"/>
      <c r="E4628" s="14"/>
      <c r="F4628" s="14"/>
      <c r="G4628" s="82"/>
      <c r="H4628" s="107" t="str">
        <f>IF(B4628&lt;&gt;"",IF(OR(O4628=0,O4628=999),"",SUMIFS($E$2:E4628,$A$2:A4628,A4628)-SUMIFS($F$2:F4628,$A$2:A4628,A4628)),"")</f>
        <v/>
      </c>
      <c r="I4628" s="109" t="str">
        <f t="shared" si="218"/>
        <v/>
      </c>
      <c r="J4628" s="113"/>
      <c r="K4628" s="90"/>
      <c r="L4628" s="73"/>
      <c r="M4628" s="69" t="str">
        <f>IF(C4628&lt;&gt;"",DailyLog!$S$3,"")</f>
        <v/>
      </c>
      <c r="N4628" s="56" t="str">
        <f t="shared" si="217"/>
        <v/>
      </c>
      <c r="O4628" s="53" t="str">
        <f>IF($B4628&lt;&gt;"",IF(ISNUMBER(_xlfn.XMATCH($B4628,Language!$A$6:$E$6)),0,IF(ISNUMBER(_xlfn.XMATCH($B4628,Language!$A$29:$E$29)),'Lista de Prestatarios'!$B$3,VLOOKUP(B4628,'Lista de Prestatarios'!$A$2:$B$500,2,FALSE))),"")</f>
        <v/>
      </c>
      <c r="P4628" s="58" t="str">
        <f>IF(B4628&lt;&gt;"",IF(OR(D4628&gt;0,G4628&gt;0),COUNTIF($B$2:B4628,B4628),COUNTIFS($B$2:B4628,B4628,$E$2:E4628,"&gt;0")),"")</f>
        <v/>
      </c>
    </row>
    <row r="4629" spans="1:16" x14ac:dyDescent="0.35">
      <c r="A4629" s="51" t="str">
        <f t="shared" si="216"/>
        <v/>
      </c>
      <c r="B4629" s="99"/>
      <c r="C4629" s="4"/>
      <c r="D4629" s="14"/>
      <c r="E4629" s="14"/>
      <c r="F4629" s="14"/>
      <c r="G4629" s="82"/>
      <c r="H4629" s="107" t="str">
        <f>IF(B4629&lt;&gt;"",IF(OR(O4629=0,O4629=999),"",SUMIFS($E$2:E4629,$A$2:A4629,A4629)-SUMIFS($F$2:F4629,$A$2:A4629,A4629)),"")</f>
        <v/>
      </c>
      <c r="I4629" s="109" t="str">
        <f t="shared" si="218"/>
        <v/>
      </c>
      <c r="J4629" s="113"/>
      <c r="K4629" s="90"/>
      <c r="L4629" s="73"/>
      <c r="M4629" s="69" t="str">
        <f>IF(C4629&lt;&gt;"",DailyLog!$S$3,"")</f>
        <v/>
      </c>
      <c r="N4629" s="56" t="str">
        <f t="shared" si="217"/>
        <v/>
      </c>
      <c r="O4629" s="53" t="str">
        <f>IF($B4629&lt;&gt;"",IF(ISNUMBER(_xlfn.XMATCH($B4629,Language!$A$6:$E$6)),0,IF(ISNUMBER(_xlfn.XMATCH($B4629,Language!$A$29:$E$29)),'Lista de Prestatarios'!$B$3,VLOOKUP(B4629,'Lista de Prestatarios'!$A$2:$B$500,2,FALSE))),"")</f>
        <v/>
      </c>
      <c r="P4629" s="58" t="str">
        <f>IF(B4629&lt;&gt;"",IF(OR(D4629&gt;0,G4629&gt;0),COUNTIF($B$2:B4629,B4629),COUNTIFS($B$2:B4629,B4629,$E$2:E4629,"&gt;0")),"")</f>
        <v/>
      </c>
    </row>
    <row r="4630" spans="1:16" x14ac:dyDescent="0.35">
      <c r="A4630" s="51" t="str">
        <f t="shared" si="216"/>
        <v/>
      </c>
      <c r="B4630" s="99"/>
      <c r="C4630" s="4"/>
      <c r="D4630" s="14"/>
      <c r="E4630" s="14"/>
      <c r="F4630" s="14"/>
      <c r="G4630" s="82"/>
      <c r="H4630" s="107" t="str">
        <f>IF(B4630&lt;&gt;"",IF(OR(O4630=0,O4630=999),"",SUMIFS($E$2:E4630,$A$2:A4630,A4630)-SUMIFS($F$2:F4630,$A$2:A4630,A4630)),"")</f>
        <v/>
      </c>
      <c r="I4630" s="109" t="str">
        <f t="shared" si="218"/>
        <v/>
      </c>
      <c r="J4630" s="113"/>
      <c r="K4630" s="90"/>
      <c r="L4630" s="73"/>
      <c r="M4630" s="69" t="str">
        <f>IF(C4630&lt;&gt;"",DailyLog!$S$3,"")</f>
        <v/>
      </c>
      <c r="N4630" s="56" t="str">
        <f t="shared" si="217"/>
        <v/>
      </c>
      <c r="O4630" s="53" t="str">
        <f>IF($B4630&lt;&gt;"",IF(ISNUMBER(_xlfn.XMATCH($B4630,Language!$A$6:$E$6)),0,IF(ISNUMBER(_xlfn.XMATCH($B4630,Language!$A$29:$E$29)),'Lista de Prestatarios'!$B$3,VLOOKUP(B4630,'Lista de Prestatarios'!$A$2:$B$500,2,FALSE))),"")</f>
        <v/>
      </c>
      <c r="P4630" s="58" t="str">
        <f>IF(B4630&lt;&gt;"",IF(OR(D4630&gt;0,G4630&gt;0),COUNTIF($B$2:B4630,B4630),COUNTIFS($B$2:B4630,B4630,$E$2:E4630,"&gt;0")),"")</f>
        <v/>
      </c>
    </row>
    <row r="4631" spans="1:16" x14ac:dyDescent="0.35">
      <c r="A4631" s="51" t="str">
        <f t="shared" si="216"/>
        <v/>
      </c>
      <c r="B4631" s="99"/>
      <c r="C4631" s="4"/>
      <c r="D4631" s="14"/>
      <c r="E4631" s="14"/>
      <c r="F4631" s="14"/>
      <c r="G4631" s="82"/>
      <c r="H4631" s="107" t="str">
        <f>IF(B4631&lt;&gt;"",IF(OR(O4631=0,O4631=999),"",SUMIFS($E$2:E4631,$A$2:A4631,A4631)-SUMIFS($F$2:F4631,$A$2:A4631,A4631)),"")</f>
        <v/>
      </c>
      <c r="I4631" s="109" t="str">
        <f t="shared" si="218"/>
        <v/>
      </c>
      <c r="J4631" s="113"/>
      <c r="K4631" s="90"/>
      <c r="L4631" s="73"/>
      <c r="M4631" s="69" t="str">
        <f>IF(C4631&lt;&gt;"",DailyLog!$S$3,"")</f>
        <v/>
      </c>
      <c r="N4631" s="56" t="str">
        <f t="shared" si="217"/>
        <v/>
      </c>
      <c r="O4631" s="53" t="str">
        <f>IF($B4631&lt;&gt;"",IF(ISNUMBER(_xlfn.XMATCH($B4631,Language!$A$6:$E$6)),0,IF(ISNUMBER(_xlfn.XMATCH($B4631,Language!$A$29:$E$29)),'Lista de Prestatarios'!$B$3,VLOOKUP(B4631,'Lista de Prestatarios'!$A$2:$B$500,2,FALSE))),"")</f>
        <v/>
      </c>
      <c r="P4631" s="58" t="str">
        <f>IF(B4631&lt;&gt;"",IF(OR(D4631&gt;0,G4631&gt;0),COUNTIF($B$2:B4631,B4631),COUNTIFS($B$2:B4631,B4631,$E$2:E4631,"&gt;0")),"")</f>
        <v/>
      </c>
    </row>
    <row r="4632" spans="1:16" x14ac:dyDescent="0.35">
      <c r="A4632" s="51" t="str">
        <f t="shared" si="216"/>
        <v/>
      </c>
      <c r="B4632" s="99"/>
      <c r="C4632" s="4"/>
      <c r="D4632" s="14"/>
      <c r="E4632" s="14"/>
      <c r="F4632" s="14"/>
      <c r="G4632" s="82"/>
      <c r="H4632" s="107" t="str">
        <f>IF(B4632&lt;&gt;"",IF(OR(O4632=0,O4632=999),"",SUMIFS($E$2:E4632,$A$2:A4632,A4632)-SUMIFS($F$2:F4632,$A$2:A4632,A4632)),"")</f>
        <v/>
      </c>
      <c r="I4632" s="109" t="str">
        <f t="shared" si="218"/>
        <v/>
      </c>
      <c r="J4632" s="113"/>
      <c r="K4632" s="90"/>
      <c r="L4632" s="73"/>
      <c r="M4632" s="69" t="str">
        <f>IF(C4632&lt;&gt;"",DailyLog!$S$3,"")</f>
        <v/>
      </c>
      <c r="N4632" s="56" t="str">
        <f t="shared" si="217"/>
        <v/>
      </c>
      <c r="O4632" s="53" t="str">
        <f>IF($B4632&lt;&gt;"",IF(ISNUMBER(_xlfn.XMATCH($B4632,Language!$A$6:$E$6)),0,IF(ISNUMBER(_xlfn.XMATCH($B4632,Language!$A$29:$E$29)),'Lista de Prestatarios'!$B$3,VLOOKUP(B4632,'Lista de Prestatarios'!$A$2:$B$500,2,FALSE))),"")</f>
        <v/>
      </c>
      <c r="P4632" s="58" t="str">
        <f>IF(B4632&lt;&gt;"",IF(OR(D4632&gt;0,G4632&gt;0),COUNTIF($B$2:B4632,B4632),COUNTIFS($B$2:B4632,B4632,$E$2:E4632,"&gt;0")),"")</f>
        <v/>
      </c>
    </row>
    <row r="4633" spans="1:16" x14ac:dyDescent="0.35">
      <c r="A4633" s="51" t="str">
        <f t="shared" si="216"/>
        <v/>
      </c>
      <c r="B4633" s="99"/>
      <c r="C4633" s="4"/>
      <c r="D4633" s="14"/>
      <c r="E4633" s="14"/>
      <c r="F4633" s="14"/>
      <c r="G4633" s="82"/>
      <c r="H4633" s="107" t="str">
        <f>IF(B4633&lt;&gt;"",IF(OR(O4633=0,O4633=999),"",SUMIFS($E$2:E4633,$A$2:A4633,A4633)-SUMIFS($F$2:F4633,$A$2:A4633,A4633)),"")</f>
        <v/>
      </c>
      <c r="I4633" s="109" t="str">
        <f t="shared" si="218"/>
        <v/>
      </c>
      <c r="J4633" s="113"/>
      <c r="K4633" s="90"/>
      <c r="L4633" s="73"/>
      <c r="M4633" s="69" t="str">
        <f>IF(C4633&lt;&gt;"",DailyLog!$S$3,"")</f>
        <v/>
      </c>
      <c r="N4633" s="56" t="str">
        <f t="shared" si="217"/>
        <v/>
      </c>
      <c r="O4633" s="53" t="str">
        <f>IF($B4633&lt;&gt;"",IF(ISNUMBER(_xlfn.XMATCH($B4633,Language!$A$6:$E$6)),0,IF(ISNUMBER(_xlfn.XMATCH($B4633,Language!$A$29:$E$29)),'Lista de Prestatarios'!$B$3,VLOOKUP(B4633,'Lista de Prestatarios'!$A$2:$B$500,2,FALSE))),"")</f>
        <v/>
      </c>
      <c r="P4633" s="58" t="str">
        <f>IF(B4633&lt;&gt;"",IF(OR(D4633&gt;0,G4633&gt;0),COUNTIF($B$2:B4633,B4633),COUNTIFS($B$2:B4633,B4633,$E$2:E4633,"&gt;0")),"")</f>
        <v/>
      </c>
    </row>
    <row r="4634" spans="1:16" x14ac:dyDescent="0.35">
      <c r="A4634" s="51" t="str">
        <f t="shared" si="216"/>
        <v/>
      </c>
      <c r="B4634" s="99"/>
      <c r="C4634" s="4"/>
      <c r="D4634" s="14"/>
      <c r="E4634" s="14"/>
      <c r="F4634" s="14"/>
      <c r="G4634" s="82"/>
      <c r="H4634" s="107" t="str">
        <f>IF(B4634&lt;&gt;"",IF(OR(O4634=0,O4634=999),"",SUMIFS($E$2:E4634,$A$2:A4634,A4634)-SUMIFS($F$2:F4634,$A$2:A4634,A4634)),"")</f>
        <v/>
      </c>
      <c r="I4634" s="109" t="str">
        <f t="shared" si="218"/>
        <v/>
      </c>
      <c r="J4634" s="113"/>
      <c r="K4634" s="90"/>
      <c r="L4634" s="73"/>
      <c r="M4634" s="69" t="str">
        <f>IF(C4634&lt;&gt;"",DailyLog!$S$3,"")</f>
        <v/>
      </c>
      <c r="N4634" s="56" t="str">
        <f t="shared" si="217"/>
        <v/>
      </c>
      <c r="O4634" s="53" t="str">
        <f>IF($B4634&lt;&gt;"",IF(ISNUMBER(_xlfn.XMATCH($B4634,Language!$A$6:$E$6)),0,IF(ISNUMBER(_xlfn.XMATCH($B4634,Language!$A$29:$E$29)),'Lista de Prestatarios'!$B$3,VLOOKUP(B4634,'Lista de Prestatarios'!$A$2:$B$500,2,FALSE))),"")</f>
        <v/>
      </c>
      <c r="P4634" s="58" t="str">
        <f>IF(B4634&lt;&gt;"",IF(OR(D4634&gt;0,G4634&gt;0),COUNTIF($B$2:B4634,B4634),COUNTIFS($B$2:B4634,B4634,$E$2:E4634,"&gt;0")),"")</f>
        <v/>
      </c>
    </row>
    <row r="4635" spans="1:16" x14ac:dyDescent="0.35">
      <c r="A4635" s="51" t="str">
        <f t="shared" si="216"/>
        <v/>
      </c>
      <c r="B4635" s="99"/>
      <c r="C4635" s="4"/>
      <c r="D4635" s="14"/>
      <c r="E4635" s="14"/>
      <c r="F4635" s="14"/>
      <c r="G4635" s="82"/>
      <c r="H4635" s="107" t="str">
        <f>IF(B4635&lt;&gt;"",IF(OR(O4635=0,O4635=999),"",SUMIFS($E$2:E4635,$A$2:A4635,A4635)-SUMIFS($F$2:F4635,$A$2:A4635,A4635)),"")</f>
        <v/>
      </c>
      <c r="I4635" s="109" t="str">
        <f t="shared" si="218"/>
        <v/>
      </c>
      <c r="J4635" s="113"/>
      <c r="K4635" s="90"/>
      <c r="L4635" s="73"/>
      <c r="M4635" s="69" t="str">
        <f>IF(C4635&lt;&gt;"",DailyLog!$S$3,"")</f>
        <v/>
      </c>
      <c r="N4635" s="56" t="str">
        <f t="shared" si="217"/>
        <v/>
      </c>
      <c r="O4635" s="53" t="str">
        <f>IF($B4635&lt;&gt;"",IF(ISNUMBER(_xlfn.XMATCH($B4635,Language!$A$6:$E$6)),0,IF(ISNUMBER(_xlfn.XMATCH($B4635,Language!$A$29:$E$29)),'Lista de Prestatarios'!$B$3,VLOOKUP(B4635,'Lista de Prestatarios'!$A$2:$B$500,2,FALSE))),"")</f>
        <v/>
      </c>
      <c r="P4635" s="58" t="str">
        <f>IF(B4635&lt;&gt;"",IF(OR(D4635&gt;0,G4635&gt;0),COUNTIF($B$2:B4635,B4635),COUNTIFS($B$2:B4635,B4635,$E$2:E4635,"&gt;0")),"")</f>
        <v/>
      </c>
    </row>
    <row r="4636" spans="1:16" x14ac:dyDescent="0.35">
      <c r="A4636" s="51" t="str">
        <f t="shared" si="216"/>
        <v/>
      </c>
      <c r="B4636" s="99"/>
      <c r="C4636" s="4"/>
      <c r="D4636" s="14"/>
      <c r="E4636" s="14"/>
      <c r="F4636" s="14"/>
      <c r="G4636" s="82"/>
      <c r="H4636" s="107" t="str">
        <f>IF(B4636&lt;&gt;"",IF(OR(O4636=0,O4636=999),"",SUMIFS($E$2:E4636,$A$2:A4636,A4636)-SUMIFS($F$2:F4636,$A$2:A4636,A4636)),"")</f>
        <v/>
      </c>
      <c r="I4636" s="109" t="str">
        <f t="shared" si="218"/>
        <v/>
      </c>
      <c r="J4636" s="113"/>
      <c r="K4636" s="90"/>
      <c r="L4636" s="73"/>
      <c r="M4636" s="69" t="str">
        <f>IF(C4636&lt;&gt;"",DailyLog!$S$3,"")</f>
        <v/>
      </c>
      <c r="N4636" s="56" t="str">
        <f t="shared" si="217"/>
        <v/>
      </c>
      <c r="O4636" s="53" t="str">
        <f>IF($B4636&lt;&gt;"",IF(ISNUMBER(_xlfn.XMATCH($B4636,Language!$A$6:$E$6)),0,IF(ISNUMBER(_xlfn.XMATCH($B4636,Language!$A$29:$E$29)),'Lista de Prestatarios'!$B$3,VLOOKUP(B4636,'Lista de Prestatarios'!$A$2:$B$500,2,FALSE))),"")</f>
        <v/>
      </c>
      <c r="P4636" s="58" t="str">
        <f>IF(B4636&lt;&gt;"",IF(OR(D4636&gt;0,G4636&gt;0),COUNTIF($B$2:B4636,B4636),COUNTIFS($B$2:B4636,B4636,$E$2:E4636,"&gt;0")),"")</f>
        <v/>
      </c>
    </row>
    <row r="4637" spans="1:16" x14ac:dyDescent="0.35">
      <c r="A4637" s="51" t="str">
        <f t="shared" si="216"/>
        <v/>
      </c>
      <c r="B4637" s="99"/>
      <c r="C4637" s="4"/>
      <c r="D4637" s="14"/>
      <c r="E4637" s="14"/>
      <c r="F4637" s="14"/>
      <c r="G4637" s="82"/>
      <c r="H4637" s="107" t="str">
        <f>IF(B4637&lt;&gt;"",IF(OR(O4637=0,O4637=999),"",SUMIFS($E$2:E4637,$A$2:A4637,A4637)-SUMIFS($F$2:F4637,$A$2:A4637,A4637)),"")</f>
        <v/>
      </c>
      <c r="I4637" s="109" t="str">
        <f t="shared" si="218"/>
        <v/>
      </c>
      <c r="J4637" s="113"/>
      <c r="K4637" s="90"/>
      <c r="L4637" s="73"/>
      <c r="M4637" s="69" t="str">
        <f>IF(C4637&lt;&gt;"",DailyLog!$S$3,"")</f>
        <v/>
      </c>
      <c r="N4637" s="56" t="str">
        <f t="shared" si="217"/>
        <v/>
      </c>
      <c r="O4637" s="53" t="str">
        <f>IF($B4637&lt;&gt;"",IF(ISNUMBER(_xlfn.XMATCH($B4637,Language!$A$6:$E$6)),0,IF(ISNUMBER(_xlfn.XMATCH($B4637,Language!$A$29:$E$29)),'Lista de Prestatarios'!$B$3,VLOOKUP(B4637,'Lista de Prestatarios'!$A$2:$B$500,2,FALSE))),"")</f>
        <v/>
      </c>
      <c r="P4637" s="58" t="str">
        <f>IF(B4637&lt;&gt;"",IF(OR(D4637&gt;0,G4637&gt;0),COUNTIF($B$2:B4637,B4637),COUNTIFS($B$2:B4637,B4637,$E$2:E4637,"&gt;0")),"")</f>
        <v/>
      </c>
    </row>
    <row r="4638" spans="1:16" x14ac:dyDescent="0.35">
      <c r="A4638" s="51" t="str">
        <f t="shared" si="216"/>
        <v/>
      </c>
      <c r="B4638" s="99"/>
      <c r="C4638" s="4"/>
      <c r="D4638" s="14"/>
      <c r="E4638" s="14"/>
      <c r="F4638" s="14"/>
      <c r="G4638" s="82"/>
      <c r="H4638" s="107" t="str">
        <f>IF(B4638&lt;&gt;"",IF(OR(O4638=0,O4638=999),"",SUMIFS($E$2:E4638,$A$2:A4638,A4638)-SUMIFS($F$2:F4638,$A$2:A4638,A4638)),"")</f>
        <v/>
      </c>
      <c r="I4638" s="109" t="str">
        <f t="shared" si="218"/>
        <v/>
      </c>
      <c r="J4638" s="113"/>
      <c r="K4638" s="90"/>
      <c r="L4638" s="73"/>
      <c r="M4638" s="69" t="str">
        <f>IF(C4638&lt;&gt;"",DailyLog!$S$3,"")</f>
        <v/>
      </c>
      <c r="N4638" s="56" t="str">
        <f t="shared" si="217"/>
        <v/>
      </c>
      <c r="O4638" s="53" t="str">
        <f>IF($B4638&lt;&gt;"",IF(ISNUMBER(_xlfn.XMATCH($B4638,Language!$A$6:$E$6)),0,IF(ISNUMBER(_xlfn.XMATCH($B4638,Language!$A$29:$E$29)),'Lista de Prestatarios'!$B$3,VLOOKUP(B4638,'Lista de Prestatarios'!$A$2:$B$500,2,FALSE))),"")</f>
        <v/>
      </c>
      <c r="P4638" s="58" t="str">
        <f>IF(B4638&lt;&gt;"",IF(OR(D4638&gt;0,G4638&gt;0),COUNTIF($B$2:B4638,B4638),COUNTIFS($B$2:B4638,B4638,$E$2:E4638,"&gt;0")),"")</f>
        <v/>
      </c>
    </row>
    <row r="4639" spans="1:16" x14ac:dyDescent="0.35">
      <c r="A4639" s="51" t="str">
        <f t="shared" si="216"/>
        <v/>
      </c>
      <c r="B4639" s="99"/>
      <c r="C4639" s="4"/>
      <c r="D4639" s="14"/>
      <c r="E4639" s="14"/>
      <c r="F4639" s="14"/>
      <c r="G4639" s="82"/>
      <c r="H4639" s="107" t="str">
        <f>IF(B4639&lt;&gt;"",IF(OR(O4639=0,O4639=999),"",SUMIFS($E$2:E4639,$A$2:A4639,A4639)-SUMIFS($F$2:F4639,$A$2:A4639,A4639)),"")</f>
        <v/>
      </c>
      <c r="I4639" s="109" t="str">
        <f t="shared" si="218"/>
        <v/>
      </c>
      <c r="J4639" s="113"/>
      <c r="K4639" s="90"/>
      <c r="L4639" s="73"/>
      <c r="M4639" s="69" t="str">
        <f>IF(C4639&lt;&gt;"",DailyLog!$S$3,"")</f>
        <v/>
      </c>
      <c r="N4639" s="56" t="str">
        <f t="shared" si="217"/>
        <v/>
      </c>
      <c r="O4639" s="53" t="str">
        <f>IF($B4639&lt;&gt;"",IF(ISNUMBER(_xlfn.XMATCH($B4639,Language!$A$6:$E$6)),0,IF(ISNUMBER(_xlfn.XMATCH($B4639,Language!$A$29:$E$29)),'Lista de Prestatarios'!$B$3,VLOOKUP(B4639,'Lista de Prestatarios'!$A$2:$B$500,2,FALSE))),"")</f>
        <v/>
      </c>
      <c r="P4639" s="58" t="str">
        <f>IF(B4639&lt;&gt;"",IF(OR(D4639&gt;0,G4639&gt;0),COUNTIF($B$2:B4639,B4639),COUNTIFS($B$2:B4639,B4639,$E$2:E4639,"&gt;0")),"")</f>
        <v/>
      </c>
    </row>
    <row r="4640" spans="1:16" x14ac:dyDescent="0.35">
      <c r="A4640" s="51" t="str">
        <f t="shared" si="216"/>
        <v/>
      </c>
      <c r="B4640" s="99"/>
      <c r="C4640" s="4"/>
      <c r="D4640" s="14"/>
      <c r="E4640" s="14"/>
      <c r="F4640" s="14"/>
      <c r="G4640" s="82"/>
      <c r="H4640" s="107" t="str">
        <f>IF(B4640&lt;&gt;"",IF(OR(O4640=0,O4640=999),"",SUMIFS($E$2:E4640,$A$2:A4640,A4640)-SUMIFS($F$2:F4640,$A$2:A4640,A4640)),"")</f>
        <v/>
      </c>
      <c r="I4640" s="109" t="str">
        <f t="shared" si="218"/>
        <v/>
      </c>
      <c r="J4640" s="113"/>
      <c r="K4640" s="90"/>
      <c r="L4640" s="73"/>
      <c r="M4640" s="69" t="str">
        <f>IF(C4640&lt;&gt;"",DailyLog!$S$3,"")</f>
        <v/>
      </c>
      <c r="N4640" s="56" t="str">
        <f t="shared" si="217"/>
        <v/>
      </c>
      <c r="O4640" s="53" t="str">
        <f>IF($B4640&lt;&gt;"",IF(ISNUMBER(_xlfn.XMATCH($B4640,Language!$A$6:$E$6)),0,IF(ISNUMBER(_xlfn.XMATCH($B4640,Language!$A$29:$E$29)),'Lista de Prestatarios'!$B$3,VLOOKUP(B4640,'Lista de Prestatarios'!$A$2:$B$500,2,FALSE))),"")</f>
        <v/>
      </c>
      <c r="P4640" s="58" t="str">
        <f>IF(B4640&lt;&gt;"",IF(OR(D4640&gt;0,G4640&gt;0),COUNTIF($B$2:B4640,B4640),COUNTIFS($B$2:B4640,B4640,$E$2:E4640,"&gt;0")),"")</f>
        <v/>
      </c>
    </row>
    <row r="4641" spans="1:16" x14ac:dyDescent="0.35">
      <c r="A4641" s="51" t="str">
        <f t="shared" si="216"/>
        <v/>
      </c>
      <c r="B4641" s="99"/>
      <c r="C4641" s="4"/>
      <c r="D4641" s="14"/>
      <c r="E4641" s="14"/>
      <c r="F4641" s="14"/>
      <c r="G4641" s="82"/>
      <c r="H4641" s="107" t="str">
        <f>IF(B4641&lt;&gt;"",IF(OR(O4641=0,O4641=999),"",SUMIFS($E$2:E4641,$A$2:A4641,A4641)-SUMIFS($F$2:F4641,$A$2:A4641,A4641)),"")</f>
        <v/>
      </c>
      <c r="I4641" s="109" t="str">
        <f t="shared" si="218"/>
        <v/>
      </c>
      <c r="J4641" s="113"/>
      <c r="K4641" s="90"/>
      <c r="L4641" s="73"/>
      <c r="M4641" s="69" t="str">
        <f>IF(C4641&lt;&gt;"",DailyLog!$S$3,"")</f>
        <v/>
      </c>
      <c r="N4641" s="56" t="str">
        <f t="shared" si="217"/>
        <v/>
      </c>
      <c r="O4641" s="53" t="str">
        <f>IF($B4641&lt;&gt;"",IF(ISNUMBER(_xlfn.XMATCH($B4641,Language!$A$6:$E$6)),0,IF(ISNUMBER(_xlfn.XMATCH($B4641,Language!$A$29:$E$29)),'Lista de Prestatarios'!$B$3,VLOOKUP(B4641,'Lista de Prestatarios'!$A$2:$B$500,2,FALSE))),"")</f>
        <v/>
      </c>
      <c r="P4641" s="58" t="str">
        <f>IF(B4641&lt;&gt;"",IF(OR(D4641&gt;0,G4641&gt;0),COUNTIF($B$2:B4641,B4641),COUNTIFS($B$2:B4641,B4641,$E$2:E4641,"&gt;0")),"")</f>
        <v/>
      </c>
    </row>
    <row r="4642" spans="1:16" x14ac:dyDescent="0.35">
      <c r="A4642" s="51" t="str">
        <f t="shared" si="216"/>
        <v/>
      </c>
      <c r="B4642" s="99"/>
      <c r="C4642" s="4"/>
      <c r="D4642" s="14"/>
      <c r="E4642" s="14"/>
      <c r="F4642" s="14"/>
      <c r="G4642" s="82"/>
      <c r="H4642" s="107" t="str">
        <f>IF(B4642&lt;&gt;"",IF(OR(O4642=0,O4642=999),"",SUMIFS($E$2:E4642,$A$2:A4642,A4642)-SUMIFS($F$2:F4642,$A$2:A4642,A4642)),"")</f>
        <v/>
      </c>
      <c r="I4642" s="109" t="str">
        <f t="shared" si="218"/>
        <v/>
      </c>
      <c r="J4642" s="113"/>
      <c r="K4642" s="90"/>
      <c r="L4642" s="73"/>
      <c r="M4642" s="69" t="str">
        <f>IF(C4642&lt;&gt;"",DailyLog!$S$3,"")</f>
        <v/>
      </c>
      <c r="N4642" s="56" t="str">
        <f t="shared" si="217"/>
        <v/>
      </c>
      <c r="O4642" s="53" t="str">
        <f>IF($B4642&lt;&gt;"",IF(ISNUMBER(_xlfn.XMATCH($B4642,Language!$A$6:$E$6)),0,IF(ISNUMBER(_xlfn.XMATCH($B4642,Language!$A$29:$E$29)),'Lista de Prestatarios'!$B$3,VLOOKUP(B4642,'Lista de Prestatarios'!$A$2:$B$500,2,FALSE))),"")</f>
        <v/>
      </c>
      <c r="P4642" s="58" t="str">
        <f>IF(B4642&lt;&gt;"",IF(OR(D4642&gt;0,G4642&gt;0),COUNTIF($B$2:B4642,B4642),COUNTIFS($B$2:B4642,B4642,$E$2:E4642,"&gt;0")),"")</f>
        <v/>
      </c>
    </row>
    <row r="4643" spans="1:16" x14ac:dyDescent="0.35">
      <c r="A4643" s="51" t="str">
        <f t="shared" si="216"/>
        <v/>
      </c>
      <c r="B4643" s="99"/>
      <c r="C4643" s="4"/>
      <c r="D4643" s="14"/>
      <c r="E4643" s="14"/>
      <c r="F4643" s="14"/>
      <c r="G4643" s="82"/>
      <c r="H4643" s="107" t="str">
        <f>IF(B4643&lt;&gt;"",IF(OR(O4643=0,O4643=999),"",SUMIFS($E$2:E4643,$A$2:A4643,A4643)-SUMIFS($F$2:F4643,$A$2:A4643,A4643)),"")</f>
        <v/>
      </c>
      <c r="I4643" s="109" t="str">
        <f t="shared" si="218"/>
        <v/>
      </c>
      <c r="J4643" s="113"/>
      <c r="K4643" s="90"/>
      <c r="L4643" s="73"/>
      <c r="M4643" s="69" t="str">
        <f>IF(C4643&lt;&gt;"",DailyLog!$S$3,"")</f>
        <v/>
      </c>
      <c r="N4643" s="56" t="str">
        <f t="shared" si="217"/>
        <v/>
      </c>
      <c r="O4643" s="53" t="str">
        <f>IF($B4643&lt;&gt;"",IF(ISNUMBER(_xlfn.XMATCH($B4643,Language!$A$6:$E$6)),0,IF(ISNUMBER(_xlfn.XMATCH($B4643,Language!$A$29:$E$29)),'Lista de Prestatarios'!$B$3,VLOOKUP(B4643,'Lista de Prestatarios'!$A$2:$B$500,2,FALSE))),"")</f>
        <v/>
      </c>
      <c r="P4643" s="58" t="str">
        <f>IF(B4643&lt;&gt;"",IF(OR(D4643&gt;0,G4643&gt;0),COUNTIF($B$2:B4643,B4643),COUNTIFS($B$2:B4643,B4643,$E$2:E4643,"&gt;0")),"")</f>
        <v/>
      </c>
    </row>
    <row r="4644" spans="1:16" x14ac:dyDescent="0.35">
      <c r="A4644" s="51" t="str">
        <f t="shared" si="216"/>
        <v/>
      </c>
      <c r="B4644" s="99"/>
      <c r="C4644" s="4"/>
      <c r="D4644" s="14"/>
      <c r="E4644" s="14"/>
      <c r="F4644" s="14"/>
      <c r="G4644" s="82"/>
      <c r="H4644" s="107" t="str">
        <f>IF(B4644&lt;&gt;"",IF(OR(O4644=0,O4644=999),"",SUMIFS($E$2:E4644,$A$2:A4644,A4644)-SUMIFS($F$2:F4644,$A$2:A4644,A4644)),"")</f>
        <v/>
      </c>
      <c r="I4644" s="109" t="str">
        <f t="shared" si="218"/>
        <v/>
      </c>
      <c r="J4644" s="113"/>
      <c r="K4644" s="90"/>
      <c r="L4644" s="73"/>
      <c r="M4644" s="69" t="str">
        <f>IF(C4644&lt;&gt;"",DailyLog!$S$3,"")</f>
        <v/>
      </c>
      <c r="N4644" s="56" t="str">
        <f t="shared" si="217"/>
        <v/>
      </c>
      <c r="O4644" s="53" t="str">
        <f>IF($B4644&lt;&gt;"",IF(ISNUMBER(_xlfn.XMATCH($B4644,Language!$A$6:$E$6)),0,IF(ISNUMBER(_xlfn.XMATCH($B4644,Language!$A$29:$E$29)),'Lista de Prestatarios'!$B$3,VLOOKUP(B4644,'Lista de Prestatarios'!$A$2:$B$500,2,FALSE))),"")</f>
        <v/>
      </c>
      <c r="P4644" s="58" t="str">
        <f>IF(B4644&lt;&gt;"",IF(OR(D4644&gt;0,G4644&gt;0),COUNTIF($B$2:B4644,B4644),COUNTIFS($B$2:B4644,B4644,$E$2:E4644,"&gt;0")),"")</f>
        <v/>
      </c>
    </row>
    <row r="4645" spans="1:16" x14ac:dyDescent="0.35">
      <c r="A4645" s="51" t="str">
        <f t="shared" si="216"/>
        <v/>
      </c>
      <c r="B4645" s="99"/>
      <c r="C4645" s="4"/>
      <c r="D4645" s="14"/>
      <c r="E4645" s="14"/>
      <c r="F4645" s="14"/>
      <c r="G4645" s="82"/>
      <c r="H4645" s="107" t="str">
        <f>IF(B4645&lt;&gt;"",IF(OR(O4645=0,O4645=999),"",SUMIFS($E$2:E4645,$A$2:A4645,A4645)-SUMIFS($F$2:F4645,$A$2:A4645,A4645)),"")</f>
        <v/>
      </c>
      <c r="I4645" s="109" t="str">
        <f t="shared" si="218"/>
        <v/>
      </c>
      <c r="J4645" s="113"/>
      <c r="K4645" s="90"/>
      <c r="L4645" s="73"/>
      <c r="M4645" s="69" t="str">
        <f>IF(C4645&lt;&gt;"",DailyLog!$S$3,"")</f>
        <v/>
      </c>
      <c r="N4645" s="56" t="str">
        <f t="shared" si="217"/>
        <v/>
      </c>
      <c r="O4645" s="53" t="str">
        <f>IF($B4645&lt;&gt;"",IF(ISNUMBER(_xlfn.XMATCH($B4645,Language!$A$6:$E$6)),0,IF(ISNUMBER(_xlfn.XMATCH($B4645,Language!$A$29:$E$29)),'Lista de Prestatarios'!$B$3,VLOOKUP(B4645,'Lista de Prestatarios'!$A$2:$B$500,2,FALSE))),"")</f>
        <v/>
      </c>
      <c r="P4645" s="58" t="str">
        <f>IF(B4645&lt;&gt;"",IF(OR(D4645&gt;0,G4645&gt;0),COUNTIF($B$2:B4645,B4645),COUNTIFS($B$2:B4645,B4645,$E$2:E4645,"&gt;0")),"")</f>
        <v/>
      </c>
    </row>
    <row r="4646" spans="1:16" x14ac:dyDescent="0.35">
      <c r="A4646" s="51" t="str">
        <f t="shared" si="216"/>
        <v/>
      </c>
      <c r="B4646" s="99"/>
      <c r="C4646" s="4"/>
      <c r="D4646" s="14"/>
      <c r="E4646" s="14"/>
      <c r="F4646" s="14"/>
      <c r="G4646" s="82"/>
      <c r="H4646" s="107" t="str">
        <f>IF(B4646&lt;&gt;"",IF(OR(O4646=0,O4646=999),"",SUMIFS($E$2:E4646,$A$2:A4646,A4646)-SUMIFS($F$2:F4646,$A$2:A4646,A4646)),"")</f>
        <v/>
      </c>
      <c r="I4646" s="109" t="str">
        <f t="shared" si="218"/>
        <v/>
      </c>
      <c r="J4646" s="113"/>
      <c r="K4646" s="90"/>
      <c r="L4646" s="73"/>
      <c r="M4646" s="69" t="str">
        <f>IF(C4646&lt;&gt;"",DailyLog!$S$3,"")</f>
        <v/>
      </c>
      <c r="N4646" s="56" t="str">
        <f t="shared" si="217"/>
        <v/>
      </c>
      <c r="O4646" s="53" t="str">
        <f>IF($B4646&lt;&gt;"",IF(ISNUMBER(_xlfn.XMATCH($B4646,Language!$A$6:$E$6)),0,IF(ISNUMBER(_xlfn.XMATCH($B4646,Language!$A$29:$E$29)),'Lista de Prestatarios'!$B$3,VLOOKUP(B4646,'Lista de Prestatarios'!$A$2:$B$500,2,FALSE))),"")</f>
        <v/>
      </c>
      <c r="P4646" s="58" t="str">
        <f>IF(B4646&lt;&gt;"",IF(OR(D4646&gt;0,G4646&gt;0),COUNTIF($B$2:B4646,B4646),COUNTIFS($B$2:B4646,B4646,$E$2:E4646,"&gt;0")),"")</f>
        <v/>
      </c>
    </row>
    <row r="4647" spans="1:16" x14ac:dyDescent="0.35">
      <c r="A4647" s="51" t="str">
        <f t="shared" si="216"/>
        <v/>
      </c>
      <c r="B4647" s="99"/>
      <c r="C4647" s="4"/>
      <c r="D4647" s="14"/>
      <c r="E4647" s="14"/>
      <c r="F4647" s="14"/>
      <c r="G4647" s="82"/>
      <c r="H4647" s="107" t="str">
        <f>IF(B4647&lt;&gt;"",IF(OR(O4647=0,O4647=999),"",SUMIFS($E$2:E4647,$A$2:A4647,A4647)-SUMIFS($F$2:F4647,$A$2:A4647,A4647)),"")</f>
        <v/>
      </c>
      <c r="I4647" s="109" t="str">
        <f t="shared" si="218"/>
        <v/>
      </c>
      <c r="J4647" s="113"/>
      <c r="K4647" s="90"/>
      <c r="L4647" s="73"/>
      <c r="M4647" s="69" t="str">
        <f>IF(C4647&lt;&gt;"",DailyLog!$S$3,"")</f>
        <v/>
      </c>
      <c r="N4647" s="56" t="str">
        <f t="shared" si="217"/>
        <v/>
      </c>
      <c r="O4647" s="53" t="str">
        <f>IF($B4647&lt;&gt;"",IF(ISNUMBER(_xlfn.XMATCH($B4647,Language!$A$6:$E$6)),0,IF(ISNUMBER(_xlfn.XMATCH($B4647,Language!$A$29:$E$29)),'Lista de Prestatarios'!$B$3,VLOOKUP(B4647,'Lista de Prestatarios'!$A$2:$B$500,2,FALSE))),"")</f>
        <v/>
      </c>
      <c r="P4647" s="58" t="str">
        <f>IF(B4647&lt;&gt;"",IF(OR(D4647&gt;0,G4647&gt;0),COUNTIF($B$2:B4647,B4647),COUNTIFS($B$2:B4647,B4647,$E$2:E4647,"&gt;0")),"")</f>
        <v/>
      </c>
    </row>
    <row r="4648" spans="1:16" x14ac:dyDescent="0.35">
      <c r="A4648" s="51" t="str">
        <f t="shared" si="216"/>
        <v/>
      </c>
      <c r="B4648" s="99"/>
      <c r="C4648" s="4"/>
      <c r="D4648" s="14"/>
      <c r="E4648" s="14"/>
      <c r="F4648" s="14"/>
      <c r="G4648" s="82"/>
      <c r="H4648" s="107" t="str">
        <f>IF(B4648&lt;&gt;"",IF(OR(O4648=0,O4648=999),"",SUMIFS($E$2:E4648,$A$2:A4648,A4648)-SUMIFS($F$2:F4648,$A$2:A4648,A4648)),"")</f>
        <v/>
      </c>
      <c r="I4648" s="109" t="str">
        <f t="shared" si="218"/>
        <v/>
      </c>
      <c r="J4648" s="113"/>
      <c r="K4648" s="90"/>
      <c r="L4648" s="73"/>
      <c r="M4648" s="69" t="str">
        <f>IF(C4648&lt;&gt;"",DailyLog!$S$3,"")</f>
        <v/>
      </c>
      <c r="N4648" s="56" t="str">
        <f t="shared" si="217"/>
        <v/>
      </c>
      <c r="O4648" s="53" t="str">
        <f>IF($B4648&lt;&gt;"",IF(ISNUMBER(_xlfn.XMATCH($B4648,Language!$A$6:$E$6)),0,IF(ISNUMBER(_xlfn.XMATCH($B4648,Language!$A$29:$E$29)),'Lista de Prestatarios'!$B$3,VLOOKUP(B4648,'Lista de Prestatarios'!$A$2:$B$500,2,FALSE))),"")</f>
        <v/>
      </c>
      <c r="P4648" s="58" t="str">
        <f>IF(B4648&lt;&gt;"",IF(OR(D4648&gt;0,G4648&gt;0),COUNTIF($B$2:B4648,B4648),COUNTIFS($B$2:B4648,B4648,$E$2:E4648,"&gt;0")),"")</f>
        <v/>
      </c>
    </row>
    <row r="4649" spans="1:16" x14ac:dyDescent="0.35">
      <c r="A4649" s="51" t="str">
        <f t="shared" si="216"/>
        <v/>
      </c>
      <c r="B4649" s="99"/>
      <c r="C4649" s="4"/>
      <c r="D4649" s="14"/>
      <c r="E4649" s="14"/>
      <c r="F4649" s="14"/>
      <c r="G4649" s="82"/>
      <c r="H4649" s="107" t="str">
        <f>IF(B4649&lt;&gt;"",IF(OR(O4649=0,O4649=999),"",SUMIFS($E$2:E4649,$A$2:A4649,A4649)-SUMIFS($F$2:F4649,$A$2:A4649,A4649)),"")</f>
        <v/>
      </c>
      <c r="I4649" s="109" t="str">
        <f t="shared" si="218"/>
        <v/>
      </c>
      <c r="J4649" s="113"/>
      <c r="K4649" s="90"/>
      <c r="L4649" s="73"/>
      <c r="M4649" s="69" t="str">
        <f>IF(C4649&lt;&gt;"",DailyLog!$S$3,"")</f>
        <v/>
      </c>
      <c r="N4649" s="56" t="str">
        <f t="shared" si="217"/>
        <v/>
      </c>
      <c r="O4649" s="53" t="str">
        <f>IF($B4649&lt;&gt;"",IF(ISNUMBER(_xlfn.XMATCH($B4649,Language!$A$6:$E$6)),0,IF(ISNUMBER(_xlfn.XMATCH($B4649,Language!$A$29:$E$29)),'Lista de Prestatarios'!$B$3,VLOOKUP(B4649,'Lista de Prestatarios'!$A$2:$B$500,2,FALSE))),"")</f>
        <v/>
      </c>
      <c r="P4649" s="58" t="str">
        <f>IF(B4649&lt;&gt;"",IF(OR(D4649&gt;0,G4649&gt;0),COUNTIF($B$2:B4649,B4649),COUNTIFS($B$2:B4649,B4649,$E$2:E4649,"&gt;0")),"")</f>
        <v/>
      </c>
    </row>
    <row r="4650" spans="1:16" x14ac:dyDescent="0.35">
      <c r="A4650" s="51" t="str">
        <f t="shared" si="216"/>
        <v/>
      </c>
      <c r="B4650" s="99"/>
      <c r="C4650" s="4"/>
      <c r="D4650" s="14"/>
      <c r="E4650" s="14"/>
      <c r="F4650" s="14"/>
      <c r="G4650" s="82"/>
      <c r="H4650" s="107" t="str">
        <f>IF(B4650&lt;&gt;"",IF(OR(O4650=0,O4650=999),"",SUMIFS($E$2:E4650,$A$2:A4650,A4650)-SUMIFS($F$2:F4650,$A$2:A4650,A4650)),"")</f>
        <v/>
      </c>
      <c r="I4650" s="109" t="str">
        <f t="shared" si="218"/>
        <v/>
      </c>
      <c r="J4650" s="113"/>
      <c r="K4650" s="90"/>
      <c r="L4650" s="73"/>
      <c r="M4650" s="69" t="str">
        <f>IF(C4650&lt;&gt;"",DailyLog!$S$3,"")</f>
        <v/>
      </c>
      <c r="N4650" s="56" t="str">
        <f t="shared" si="217"/>
        <v/>
      </c>
      <c r="O4650" s="53" t="str">
        <f>IF($B4650&lt;&gt;"",IF(ISNUMBER(_xlfn.XMATCH($B4650,Language!$A$6:$E$6)),0,IF(ISNUMBER(_xlfn.XMATCH($B4650,Language!$A$29:$E$29)),'Lista de Prestatarios'!$B$3,VLOOKUP(B4650,'Lista de Prestatarios'!$A$2:$B$500,2,FALSE))),"")</f>
        <v/>
      </c>
      <c r="P4650" s="58" t="str">
        <f>IF(B4650&lt;&gt;"",IF(OR(D4650&gt;0,G4650&gt;0),COUNTIF($B$2:B4650,B4650),COUNTIFS($B$2:B4650,B4650,$E$2:E4650,"&gt;0")),"")</f>
        <v/>
      </c>
    </row>
    <row r="4651" spans="1:16" x14ac:dyDescent="0.35">
      <c r="A4651" s="51" t="str">
        <f t="shared" si="216"/>
        <v/>
      </c>
      <c r="B4651" s="99"/>
      <c r="C4651" s="4"/>
      <c r="D4651" s="14"/>
      <c r="E4651" s="14"/>
      <c r="F4651" s="14"/>
      <c r="G4651" s="82"/>
      <c r="H4651" s="107" t="str">
        <f>IF(B4651&lt;&gt;"",IF(OR(O4651=0,O4651=999),"",SUMIFS($E$2:E4651,$A$2:A4651,A4651)-SUMIFS($F$2:F4651,$A$2:A4651,A4651)),"")</f>
        <v/>
      </c>
      <c r="I4651" s="109" t="str">
        <f t="shared" si="218"/>
        <v/>
      </c>
      <c r="J4651" s="113"/>
      <c r="K4651" s="90"/>
      <c r="L4651" s="73"/>
      <c r="M4651" s="69" t="str">
        <f>IF(C4651&lt;&gt;"",DailyLog!$S$3,"")</f>
        <v/>
      </c>
      <c r="N4651" s="56" t="str">
        <f t="shared" si="217"/>
        <v/>
      </c>
      <c r="O4651" s="53" t="str">
        <f>IF($B4651&lt;&gt;"",IF(ISNUMBER(_xlfn.XMATCH($B4651,Language!$A$6:$E$6)),0,IF(ISNUMBER(_xlfn.XMATCH($B4651,Language!$A$29:$E$29)),'Lista de Prestatarios'!$B$3,VLOOKUP(B4651,'Lista de Prestatarios'!$A$2:$B$500,2,FALSE))),"")</f>
        <v/>
      </c>
      <c r="P4651" s="58" t="str">
        <f>IF(B4651&lt;&gt;"",IF(OR(D4651&gt;0,G4651&gt;0),COUNTIF($B$2:B4651,B4651),COUNTIFS($B$2:B4651,B4651,$E$2:E4651,"&gt;0")),"")</f>
        <v/>
      </c>
    </row>
    <row r="4652" spans="1:16" x14ac:dyDescent="0.35">
      <c r="A4652" s="51" t="str">
        <f t="shared" si="216"/>
        <v/>
      </c>
      <c r="B4652" s="99"/>
      <c r="C4652" s="4"/>
      <c r="D4652" s="14"/>
      <c r="E4652" s="14"/>
      <c r="F4652" s="14"/>
      <c r="G4652" s="82"/>
      <c r="H4652" s="107" t="str">
        <f>IF(B4652&lt;&gt;"",IF(OR(O4652=0,O4652=999),"",SUMIFS($E$2:E4652,$A$2:A4652,A4652)-SUMIFS($F$2:F4652,$A$2:A4652,A4652)),"")</f>
        <v/>
      </c>
      <c r="I4652" s="109" t="str">
        <f t="shared" si="218"/>
        <v/>
      </c>
      <c r="J4652" s="113"/>
      <c r="K4652" s="90"/>
      <c r="L4652" s="73"/>
      <c r="M4652" s="69" t="str">
        <f>IF(C4652&lt;&gt;"",DailyLog!$S$3,"")</f>
        <v/>
      </c>
      <c r="N4652" s="56" t="str">
        <f t="shared" si="217"/>
        <v/>
      </c>
      <c r="O4652" s="53" t="str">
        <f>IF($B4652&lt;&gt;"",IF(ISNUMBER(_xlfn.XMATCH($B4652,Language!$A$6:$E$6)),0,IF(ISNUMBER(_xlfn.XMATCH($B4652,Language!$A$29:$E$29)),'Lista de Prestatarios'!$B$3,VLOOKUP(B4652,'Lista de Prestatarios'!$A$2:$B$500,2,FALSE))),"")</f>
        <v/>
      </c>
      <c r="P4652" s="58" t="str">
        <f>IF(B4652&lt;&gt;"",IF(OR(D4652&gt;0,G4652&gt;0),COUNTIF($B$2:B4652,B4652),COUNTIFS($B$2:B4652,B4652,$E$2:E4652,"&gt;0")),"")</f>
        <v/>
      </c>
    </row>
    <row r="4653" spans="1:16" x14ac:dyDescent="0.35">
      <c r="A4653" s="51" t="str">
        <f t="shared" si="216"/>
        <v/>
      </c>
      <c r="B4653" s="99"/>
      <c r="C4653" s="4"/>
      <c r="D4653" s="14"/>
      <c r="E4653" s="14"/>
      <c r="F4653" s="14"/>
      <c r="G4653" s="82"/>
      <c r="H4653" s="107" t="str">
        <f>IF(B4653&lt;&gt;"",IF(OR(O4653=0,O4653=999),"",SUMIFS($E$2:E4653,$A$2:A4653,A4653)-SUMIFS($F$2:F4653,$A$2:A4653,A4653)),"")</f>
        <v/>
      </c>
      <c r="I4653" s="109" t="str">
        <f t="shared" si="218"/>
        <v/>
      </c>
      <c r="J4653" s="113"/>
      <c r="K4653" s="90"/>
      <c r="L4653" s="73"/>
      <c r="M4653" s="69" t="str">
        <f>IF(C4653&lt;&gt;"",DailyLog!$S$3,"")</f>
        <v/>
      </c>
      <c r="N4653" s="56" t="str">
        <f t="shared" si="217"/>
        <v/>
      </c>
      <c r="O4653" s="53" t="str">
        <f>IF($B4653&lt;&gt;"",IF(ISNUMBER(_xlfn.XMATCH($B4653,Language!$A$6:$E$6)),0,IF(ISNUMBER(_xlfn.XMATCH($B4653,Language!$A$29:$E$29)),'Lista de Prestatarios'!$B$3,VLOOKUP(B4653,'Lista de Prestatarios'!$A$2:$B$500,2,FALSE))),"")</f>
        <v/>
      </c>
      <c r="P4653" s="58" t="str">
        <f>IF(B4653&lt;&gt;"",IF(OR(D4653&gt;0,G4653&gt;0),COUNTIF($B$2:B4653,B4653),COUNTIFS($B$2:B4653,B4653,$E$2:E4653,"&gt;0")),"")</f>
        <v/>
      </c>
    </row>
    <row r="4654" spans="1:16" x14ac:dyDescent="0.35">
      <c r="A4654" s="51" t="str">
        <f t="shared" si="216"/>
        <v/>
      </c>
      <c r="B4654" s="99"/>
      <c r="C4654" s="4"/>
      <c r="D4654" s="14"/>
      <c r="E4654" s="14"/>
      <c r="F4654" s="14"/>
      <c r="G4654" s="82"/>
      <c r="H4654" s="107" t="str">
        <f>IF(B4654&lt;&gt;"",IF(OR(O4654=0,O4654=999),"",SUMIFS($E$2:E4654,$A$2:A4654,A4654)-SUMIFS($F$2:F4654,$A$2:A4654,A4654)),"")</f>
        <v/>
      </c>
      <c r="I4654" s="109" t="str">
        <f t="shared" si="218"/>
        <v/>
      </c>
      <c r="J4654" s="113"/>
      <c r="K4654" s="90"/>
      <c r="L4654" s="73"/>
      <c r="M4654" s="69" t="str">
        <f>IF(C4654&lt;&gt;"",DailyLog!$S$3,"")</f>
        <v/>
      </c>
      <c r="N4654" s="56" t="str">
        <f t="shared" si="217"/>
        <v/>
      </c>
      <c r="O4654" s="53" t="str">
        <f>IF($B4654&lt;&gt;"",IF(ISNUMBER(_xlfn.XMATCH($B4654,Language!$A$6:$E$6)),0,IF(ISNUMBER(_xlfn.XMATCH($B4654,Language!$A$29:$E$29)),'Lista de Prestatarios'!$B$3,VLOOKUP(B4654,'Lista de Prestatarios'!$A$2:$B$500,2,FALSE))),"")</f>
        <v/>
      </c>
      <c r="P4654" s="58" t="str">
        <f>IF(B4654&lt;&gt;"",IF(OR(D4654&gt;0,G4654&gt;0),COUNTIF($B$2:B4654,B4654),COUNTIFS($B$2:B4654,B4654,$E$2:E4654,"&gt;0")),"")</f>
        <v/>
      </c>
    </row>
    <row r="4655" spans="1:16" x14ac:dyDescent="0.35">
      <c r="A4655" s="51" t="str">
        <f t="shared" si="216"/>
        <v/>
      </c>
      <c r="B4655" s="99"/>
      <c r="C4655" s="4"/>
      <c r="D4655" s="14"/>
      <c r="E4655" s="14"/>
      <c r="F4655" s="14"/>
      <c r="G4655" s="82"/>
      <c r="H4655" s="107" t="str">
        <f>IF(B4655&lt;&gt;"",IF(OR(O4655=0,O4655=999),"",SUMIFS($E$2:E4655,$A$2:A4655,A4655)-SUMIFS($F$2:F4655,$A$2:A4655,A4655)),"")</f>
        <v/>
      </c>
      <c r="I4655" s="109" t="str">
        <f t="shared" si="218"/>
        <v/>
      </c>
      <c r="J4655" s="113"/>
      <c r="K4655" s="90"/>
      <c r="L4655" s="73"/>
      <c r="M4655" s="69" t="str">
        <f>IF(C4655&lt;&gt;"",DailyLog!$S$3,"")</f>
        <v/>
      </c>
      <c r="N4655" s="56" t="str">
        <f t="shared" si="217"/>
        <v/>
      </c>
      <c r="O4655" s="53" t="str">
        <f>IF($B4655&lt;&gt;"",IF(ISNUMBER(_xlfn.XMATCH($B4655,Language!$A$6:$E$6)),0,IF(ISNUMBER(_xlfn.XMATCH($B4655,Language!$A$29:$E$29)),'Lista de Prestatarios'!$B$3,VLOOKUP(B4655,'Lista de Prestatarios'!$A$2:$B$500,2,FALSE))),"")</f>
        <v/>
      </c>
      <c r="P4655" s="58" t="str">
        <f>IF(B4655&lt;&gt;"",IF(OR(D4655&gt;0,G4655&gt;0),COUNTIF($B$2:B4655,B4655),COUNTIFS($B$2:B4655,B4655,$E$2:E4655,"&gt;0")),"")</f>
        <v/>
      </c>
    </row>
    <row r="4656" spans="1:16" x14ac:dyDescent="0.35">
      <c r="A4656" s="51" t="str">
        <f t="shared" si="216"/>
        <v/>
      </c>
      <c r="B4656" s="99"/>
      <c r="C4656" s="4"/>
      <c r="D4656" s="14"/>
      <c r="E4656" s="14"/>
      <c r="F4656" s="14"/>
      <c r="G4656" s="82"/>
      <c r="H4656" s="107" t="str">
        <f>IF(B4656&lt;&gt;"",IF(OR(O4656=0,O4656=999),"",SUMIFS($E$2:E4656,$A$2:A4656,A4656)-SUMIFS($F$2:F4656,$A$2:A4656,A4656)),"")</f>
        <v/>
      </c>
      <c r="I4656" s="109" t="str">
        <f t="shared" si="218"/>
        <v/>
      </c>
      <c r="J4656" s="113"/>
      <c r="K4656" s="90"/>
      <c r="L4656" s="73"/>
      <c r="M4656" s="69" t="str">
        <f>IF(C4656&lt;&gt;"",DailyLog!$S$3,"")</f>
        <v/>
      </c>
      <c r="N4656" s="56" t="str">
        <f t="shared" si="217"/>
        <v/>
      </c>
      <c r="O4656" s="53" t="str">
        <f>IF($B4656&lt;&gt;"",IF(ISNUMBER(_xlfn.XMATCH($B4656,Language!$A$6:$E$6)),0,IF(ISNUMBER(_xlfn.XMATCH($B4656,Language!$A$29:$E$29)),'Lista de Prestatarios'!$B$3,VLOOKUP(B4656,'Lista de Prestatarios'!$A$2:$B$500,2,FALSE))),"")</f>
        <v/>
      </c>
      <c r="P4656" s="58" t="str">
        <f>IF(B4656&lt;&gt;"",IF(OR(D4656&gt;0,G4656&gt;0),COUNTIF($B$2:B4656,B4656),COUNTIFS($B$2:B4656,B4656,$E$2:E4656,"&gt;0")),"")</f>
        <v/>
      </c>
    </row>
    <row r="4657" spans="1:16" x14ac:dyDescent="0.35">
      <c r="A4657" s="51" t="str">
        <f t="shared" si="216"/>
        <v/>
      </c>
      <c r="B4657" s="99"/>
      <c r="C4657" s="4"/>
      <c r="D4657" s="14"/>
      <c r="E4657" s="14"/>
      <c r="F4657" s="14"/>
      <c r="G4657" s="82"/>
      <c r="H4657" s="107" t="str">
        <f>IF(B4657&lt;&gt;"",IF(OR(O4657=0,O4657=999),"",SUMIFS($E$2:E4657,$A$2:A4657,A4657)-SUMIFS($F$2:F4657,$A$2:A4657,A4657)),"")</f>
        <v/>
      </c>
      <c r="I4657" s="109" t="str">
        <f t="shared" si="218"/>
        <v/>
      </c>
      <c r="J4657" s="113"/>
      <c r="K4657" s="90"/>
      <c r="L4657" s="73"/>
      <c r="M4657" s="69" t="str">
        <f>IF(C4657&lt;&gt;"",DailyLog!$S$3,"")</f>
        <v/>
      </c>
      <c r="N4657" s="56" t="str">
        <f t="shared" si="217"/>
        <v/>
      </c>
      <c r="O4657" s="53" t="str">
        <f>IF($B4657&lt;&gt;"",IF(ISNUMBER(_xlfn.XMATCH($B4657,Language!$A$6:$E$6)),0,IF(ISNUMBER(_xlfn.XMATCH($B4657,Language!$A$29:$E$29)),'Lista de Prestatarios'!$B$3,VLOOKUP(B4657,'Lista de Prestatarios'!$A$2:$B$500,2,FALSE))),"")</f>
        <v/>
      </c>
      <c r="P4657" s="58" t="str">
        <f>IF(B4657&lt;&gt;"",IF(OR(D4657&gt;0,G4657&gt;0),COUNTIF($B$2:B4657,B4657),COUNTIFS($B$2:B4657,B4657,$E$2:E4657,"&gt;0")),"")</f>
        <v/>
      </c>
    </row>
    <row r="4658" spans="1:16" x14ac:dyDescent="0.35">
      <c r="A4658" s="51" t="str">
        <f t="shared" si="216"/>
        <v/>
      </c>
      <c r="B4658" s="99"/>
      <c r="C4658" s="4"/>
      <c r="D4658" s="14"/>
      <c r="E4658" s="14"/>
      <c r="F4658" s="14"/>
      <c r="G4658" s="82"/>
      <c r="H4658" s="107" t="str">
        <f>IF(B4658&lt;&gt;"",IF(OR(O4658=0,O4658=999),"",SUMIFS($E$2:E4658,$A$2:A4658,A4658)-SUMIFS($F$2:F4658,$A$2:A4658,A4658)),"")</f>
        <v/>
      </c>
      <c r="I4658" s="109" t="str">
        <f t="shared" si="218"/>
        <v/>
      </c>
      <c r="J4658" s="113"/>
      <c r="K4658" s="90"/>
      <c r="L4658" s="73"/>
      <c r="M4658" s="69" t="str">
        <f>IF(C4658&lt;&gt;"",DailyLog!$S$3,"")</f>
        <v/>
      </c>
      <c r="N4658" s="56" t="str">
        <f t="shared" si="217"/>
        <v/>
      </c>
      <c r="O4658" s="53" t="str">
        <f>IF($B4658&lt;&gt;"",IF(ISNUMBER(_xlfn.XMATCH($B4658,Language!$A$6:$E$6)),0,IF(ISNUMBER(_xlfn.XMATCH($B4658,Language!$A$29:$E$29)),'Lista de Prestatarios'!$B$3,VLOOKUP(B4658,'Lista de Prestatarios'!$A$2:$B$500,2,FALSE))),"")</f>
        <v/>
      </c>
      <c r="P4658" s="58" t="str">
        <f>IF(B4658&lt;&gt;"",IF(OR(D4658&gt;0,G4658&gt;0),COUNTIF($B$2:B4658,B4658),COUNTIFS($B$2:B4658,B4658,$E$2:E4658,"&gt;0")),"")</f>
        <v/>
      </c>
    </row>
    <row r="4659" spans="1:16" x14ac:dyDescent="0.35">
      <c r="A4659" s="51" t="str">
        <f t="shared" si="216"/>
        <v/>
      </c>
      <c r="B4659" s="99"/>
      <c r="C4659" s="4"/>
      <c r="D4659" s="14"/>
      <c r="E4659" s="14"/>
      <c r="F4659" s="14"/>
      <c r="G4659" s="82"/>
      <c r="H4659" s="107" t="str">
        <f>IF(B4659&lt;&gt;"",IF(OR(O4659=0,O4659=999),"",SUMIFS($E$2:E4659,$A$2:A4659,A4659)-SUMIFS($F$2:F4659,$A$2:A4659,A4659)),"")</f>
        <v/>
      </c>
      <c r="I4659" s="109" t="str">
        <f t="shared" si="218"/>
        <v/>
      </c>
      <c r="J4659" s="113"/>
      <c r="K4659" s="90"/>
      <c r="L4659" s="73"/>
      <c r="M4659" s="69" t="str">
        <f>IF(C4659&lt;&gt;"",DailyLog!$S$3,"")</f>
        <v/>
      </c>
      <c r="N4659" s="56" t="str">
        <f t="shared" si="217"/>
        <v/>
      </c>
      <c r="O4659" s="53" t="str">
        <f>IF($B4659&lt;&gt;"",IF(ISNUMBER(_xlfn.XMATCH($B4659,Language!$A$6:$E$6)),0,IF(ISNUMBER(_xlfn.XMATCH($B4659,Language!$A$29:$E$29)),'Lista de Prestatarios'!$B$3,VLOOKUP(B4659,'Lista de Prestatarios'!$A$2:$B$500,2,FALSE))),"")</f>
        <v/>
      </c>
      <c r="P4659" s="58" t="str">
        <f>IF(B4659&lt;&gt;"",IF(OR(D4659&gt;0,G4659&gt;0),COUNTIF($B$2:B4659,B4659),COUNTIFS($B$2:B4659,B4659,$E$2:E4659,"&gt;0")),"")</f>
        <v/>
      </c>
    </row>
    <row r="4660" spans="1:16" x14ac:dyDescent="0.35">
      <c r="A4660" s="51" t="str">
        <f t="shared" si="216"/>
        <v/>
      </c>
      <c r="B4660" s="99"/>
      <c r="C4660" s="4"/>
      <c r="D4660" s="14"/>
      <c r="E4660" s="14"/>
      <c r="F4660" s="14"/>
      <c r="G4660" s="82"/>
      <c r="H4660" s="107" t="str">
        <f>IF(B4660&lt;&gt;"",IF(OR(O4660=0,O4660=999),"",SUMIFS($E$2:E4660,$A$2:A4660,A4660)-SUMIFS($F$2:F4660,$A$2:A4660,A4660)),"")</f>
        <v/>
      </c>
      <c r="I4660" s="109" t="str">
        <f t="shared" si="218"/>
        <v/>
      </c>
      <c r="J4660" s="113"/>
      <c r="K4660" s="90"/>
      <c r="L4660" s="73"/>
      <c r="M4660" s="69" t="str">
        <f>IF(C4660&lt;&gt;"",DailyLog!$S$3,"")</f>
        <v/>
      </c>
      <c r="N4660" s="56" t="str">
        <f t="shared" si="217"/>
        <v/>
      </c>
      <c r="O4660" s="53" t="str">
        <f>IF($B4660&lt;&gt;"",IF(ISNUMBER(_xlfn.XMATCH($B4660,Language!$A$6:$E$6)),0,IF(ISNUMBER(_xlfn.XMATCH($B4660,Language!$A$29:$E$29)),'Lista de Prestatarios'!$B$3,VLOOKUP(B4660,'Lista de Prestatarios'!$A$2:$B$500,2,FALSE))),"")</f>
        <v/>
      </c>
      <c r="P4660" s="58" t="str">
        <f>IF(B4660&lt;&gt;"",IF(OR(D4660&gt;0,G4660&gt;0),COUNTIF($B$2:B4660,B4660),COUNTIFS($B$2:B4660,B4660,$E$2:E4660,"&gt;0")),"")</f>
        <v/>
      </c>
    </row>
    <row r="4661" spans="1:16" x14ac:dyDescent="0.35">
      <c r="A4661" s="51" t="str">
        <f t="shared" si="216"/>
        <v/>
      </c>
      <c r="B4661" s="99"/>
      <c r="C4661" s="4"/>
      <c r="D4661" s="14"/>
      <c r="E4661" s="14"/>
      <c r="F4661" s="14"/>
      <c r="G4661" s="82"/>
      <c r="H4661" s="107" t="str">
        <f>IF(B4661&lt;&gt;"",IF(OR(O4661=0,O4661=999),"",SUMIFS($E$2:E4661,$A$2:A4661,A4661)-SUMIFS($F$2:F4661,$A$2:A4661,A4661)),"")</f>
        <v/>
      </c>
      <c r="I4661" s="109" t="str">
        <f t="shared" si="218"/>
        <v/>
      </c>
      <c r="J4661" s="113"/>
      <c r="K4661" s="90"/>
      <c r="L4661" s="73"/>
      <c r="M4661" s="69" t="str">
        <f>IF(C4661&lt;&gt;"",DailyLog!$S$3,"")</f>
        <v/>
      </c>
      <c r="N4661" s="56" t="str">
        <f t="shared" si="217"/>
        <v/>
      </c>
      <c r="O4661" s="53" t="str">
        <f>IF($B4661&lt;&gt;"",IF(ISNUMBER(_xlfn.XMATCH($B4661,Language!$A$6:$E$6)),0,IF(ISNUMBER(_xlfn.XMATCH($B4661,Language!$A$29:$E$29)),'Lista de Prestatarios'!$B$3,VLOOKUP(B4661,'Lista de Prestatarios'!$A$2:$B$500,2,FALSE))),"")</f>
        <v/>
      </c>
      <c r="P4661" s="58" t="str">
        <f>IF(B4661&lt;&gt;"",IF(OR(D4661&gt;0,G4661&gt;0),COUNTIF($B$2:B4661,B4661),COUNTIFS($B$2:B4661,B4661,$E$2:E4661,"&gt;0")),"")</f>
        <v/>
      </c>
    </row>
    <row r="4662" spans="1:16" x14ac:dyDescent="0.35">
      <c r="A4662" s="51" t="str">
        <f t="shared" si="216"/>
        <v/>
      </c>
      <c r="B4662" s="99"/>
      <c r="C4662" s="4"/>
      <c r="D4662" s="14"/>
      <c r="E4662" s="14"/>
      <c r="F4662" s="14"/>
      <c r="G4662" s="82"/>
      <c r="H4662" s="107" t="str">
        <f>IF(B4662&lt;&gt;"",IF(OR(O4662=0,O4662=999),"",SUMIFS($E$2:E4662,$A$2:A4662,A4662)-SUMIFS($F$2:F4662,$A$2:A4662,A4662)),"")</f>
        <v/>
      </c>
      <c r="I4662" s="109" t="str">
        <f t="shared" si="218"/>
        <v/>
      </c>
      <c r="J4662" s="113"/>
      <c r="K4662" s="90"/>
      <c r="L4662" s="73"/>
      <c r="M4662" s="69" t="str">
        <f>IF(C4662&lt;&gt;"",DailyLog!$S$3,"")</f>
        <v/>
      </c>
      <c r="N4662" s="56" t="str">
        <f t="shared" si="217"/>
        <v/>
      </c>
      <c r="O4662" s="53" t="str">
        <f>IF($B4662&lt;&gt;"",IF(ISNUMBER(_xlfn.XMATCH($B4662,Language!$A$6:$E$6)),0,IF(ISNUMBER(_xlfn.XMATCH($B4662,Language!$A$29:$E$29)),'Lista de Prestatarios'!$B$3,VLOOKUP(B4662,'Lista de Prestatarios'!$A$2:$B$500,2,FALSE))),"")</f>
        <v/>
      </c>
      <c r="P4662" s="58" t="str">
        <f>IF(B4662&lt;&gt;"",IF(OR(D4662&gt;0,G4662&gt;0),COUNTIF($B$2:B4662,B4662),COUNTIFS($B$2:B4662,B4662,$E$2:E4662,"&gt;0")),"")</f>
        <v/>
      </c>
    </row>
    <row r="4663" spans="1:16" x14ac:dyDescent="0.35">
      <c r="A4663" s="51" t="str">
        <f t="shared" si="216"/>
        <v/>
      </c>
      <c r="B4663" s="99"/>
      <c r="C4663" s="4"/>
      <c r="D4663" s="14"/>
      <c r="E4663" s="14"/>
      <c r="F4663" s="14"/>
      <c r="G4663" s="82"/>
      <c r="H4663" s="107" t="str">
        <f>IF(B4663&lt;&gt;"",IF(OR(O4663=0,O4663=999),"",SUMIFS($E$2:E4663,$A$2:A4663,A4663)-SUMIFS($F$2:F4663,$A$2:A4663,A4663)),"")</f>
        <v/>
      </c>
      <c r="I4663" s="109" t="str">
        <f t="shared" si="218"/>
        <v/>
      </c>
      <c r="J4663" s="113"/>
      <c r="K4663" s="90"/>
      <c r="L4663" s="73"/>
      <c r="M4663" s="69" t="str">
        <f>IF(C4663&lt;&gt;"",DailyLog!$S$3,"")</f>
        <v/>
      </c>
      <c r="N4663" s="56" t="str">
        <f t="shared" si="217"/>
        <v/>
      </c>
      <c r="O4663" s="53" t="str">
        <f>IF($B4663&lt;&gt;"",IF(ISNUMBER(_xlfn.XMATCH($B4663,Language!$A$6:$E$6)),0,IF(ISNUMBER(_xlfn.XMATCH($B4663,Language!$A$29:$E$29)),'Lista de Prestatarios'!$B$3,VLOOKUP(B4663,'Lista de Prestatarios'!$A$2:$B$500,2,FALSE))),"")</f>
        <v/>
      </c>
      <c r="P4663" s="58" t="str">
        <f>IF(B4663&lt;&gt;"",IF(OR(D4663&gt;0,G4663&gt;0),COUNTIF($B$2:B4663,B4663),COUNTIFS($B$2:B4663,B4663,$E$2:E4663,"&gt;0")),"")</f>
        <v/>
      </c>
    </row>
    <row r="4664" spans="1:16" x14ac:dyDescent="0.35">
      <c r="A4664" s="51" t="str">
        <f t="shared" si="216"/>
        <v/>
      </c>
      <c r="B4664" s="99"/>
      <c r="C4664" s="4"/>
      <c r="D4664" s="14"/>
      <c r="E4664" s="14"/>
      <c r="F4664" s="14"/>
      <c r="G4664" s="82"/>
      <c r="H4664" s="107" t="str">
        <f>IF(B4664&lt;&gt;"",IF(OR(O4664=0,O4664=999),"",SUMIFS($E$2:E4664,$A$2:A4664,A4664)-SUMIFS($F$2:F4664,$A$2:A4664,A4664)),"")</f>
        <v/>
      </c>
      <c r="I4664" s="109" t="str">
        <f t="shared" si="218"/>
        <v/>
      </c>
      <c r="J4664" s="113"/>
      <c r="K4664" s="90"/>
      <c r="L4664" s="73"/>
      <c r="M4664" s="69" t="str">
        <f>IF(C4664&lt;&gt;"",DailyLog!$S$3,"")</f>
        <v/>
      </c>
      <c r="N4664" s="56" t="str">
        <f t="shared" si="217"/>
        <v/>
      </c>
      <c r="O4664" s="53" t="str">
        <f>IF($B4664&lt;&gt;"",IF(ISNUMBER(_xlfn.XMATCH($B4664,Language!$A$6:$E$6)),0,IF(ISNUMBER(_xlfn.XMATCH($B4664,Language!$A$29:$E$29)),'Lista de Prestatarios'!$B$3,VLOOKUP(B4664,'Lista de Prestatarios'!$A$2:$B$500,2,FALSE))),"")</f>
        <v/>
      </c>
      <c r="P4664" s="58" t="str">
        <f>IF(B4664&lt;&gt;"",IF(OR(D4664&gt;0,G4664&gt;0),COUNTIF($B$2:B4664,B4664),COUNTIFS($B$2:B4664,B4664,$E$2:E4664,"&gt;0")),"")</f>
        <v/>
      </c>
    </row>
    <row r="4665" spans="1:16" x14ac:dyDescent="0.35">
      <c r="A4665" s="51" t="str">
        <f t="shared" si="216"/>
        <v/>
      </c>
      <c r="B4665" s="99"/>
      <c r="C4665" s="4"/>
      <c r="D4665" s="14"/>
      <c r="E4665" s="14"/>
      <c r="F4665" s="14"/>
      <c r="G4665" s="82"/>
      <c r="H4665" s="107" t="str">
        <f>IF(B4665&lt;&gt;"",IF(OR(O4665=0,O4665=999),"",SUMIFS($E$2:E4665,$A$2:A4665,A4665)-SUMIFS($F$2:F4665,$A$2:A4665,A4665)),"")</f>
        <v/>
      </c>
      <c r="I4665" s="109" t="str">
        <f t="shared" si="218"/>
        <v/>
      </c>
      <c r="J4665" s="113"/>
      <c r="K4665" s="90"/>
      <c r="L4665" s="73"/>
      <c r="M4665" s="69" t="str">
        <f>IF(C4665&lt;&gt;"",DailyLog!$S$3,"")</f>
        <v/>
      </c>
      <c r="N4665" s="56" t="str">
        <f t="shared" si="217"/>
        <v/>
      </c>
      <c r="O4665" s="53" t="str">
        <f>IF($B4665&lt;&gt;"",IF(ISNUMBER(_xlfn.XMATCH($B4665,Language!$A$6:$E$6)),0,IF(ISNUMBER(_xlfn.XMATCH($B4665,Language!$A$29:$E$29)),'Lista de Prestatarios'!$B$3,VLOOKUP(B4665,'Lista de Prestatarios'!$A$2:$B$500,2,FALSE))),"")</f>
        <v/>
      </c>
      <c r="P4665" s="58" t="str">
        <f>IF(B4665&lt;&gt;"",IF(OR(D4665&gt;0,G4665&gt;0),COUNTIF($B$2:B4665,B4665),COUNTIFS($B$2:B4665,B4665,$E$2:E4665,"&gt;0")),"")</f>
        <v/>
      </c>
    </row>
    <row r="4666" spans="1:16" x14ac:dyDescent="0.35">
      <c r="A4666" s="51" t="str">
        <f t="shared" si="216"/>
        <v/>
      </c>
      <c r="B4666" s="99"/>
      <c r="C4666" s="4"/>
      <c r="D4666" s="14"/>
      <c r="E4666" s="14"/>
      <c r="F4666" s="14"/>
      <c r="G4666" s="82"/>
      <c r="H4666" s="107" t="str">
        <f>IF(B4666&lt;&gt;"",IF(OR(O4666=0,O4666=999),"",SUMIFS($E$2:E4666,$A$2:A4666,A4666)-SUMIFS($F$2:F4666,$A$2:A4666,A4666)),"")</f>
        <v/>
      </c>
      <c r="I4666" s="109" t="str">
        <f t="shared" si="218"/>
        <v/>
      </c>
      <c r="J4666" s="113"/>
      <c r="K4666" s="90"/>
      <c r="L4666" s="73"/>
      <c r="M4666" s="69" t="str">
        <f>IF(C4666&lt;&gt;"",DailyLog!$S$3,"")</f>
        <v/>
      </c>
      <c r="N4666" s="56" t="str">
        <f t="shared" si="217"/>
        <v/>
      </c>
      <c r="O4666" s="53" t="str">
        <f>IF($B4666&lt;&gt;"",IF(ISNUMBER(_xlfn.XMATCH($B4666,Language!$A$6:$E$6)),0,IF(ISNUMBER(_xlfn.XMATCH($B4666,Language!$A$29:$E$29)),'Lista de Prestatarios'!$B$3,VLOOKUP(B4666,'Lista de Prestatarios'!$A$2:$B$500,2,FALSE))),"")</f>
        <v/>
      </c>
      <c r="P4666" s="58" t="str">
        <f>IF(B4666&lt;&gt;"",IF(OR(D4666&gt;0,G4666&gt;0),COUNTIF($B$2:B4666,B4666),COUNTIFS($B$2:B4666,B4666,$E$2:E4666,"&gt;0")),"")</f>
        <v/>
      </c>
    </row>
    <row r="4667" spans="1:16" x14ac:dyDescent="0.35">
      <c r="A4667" s="51" t="str">
        <f t="shared" si="216"/>
        <v/>
      </c>
      <c r="B4667" s="99"/>
      <c r="C4667" s="4"/>
      <c r="D4667" s="14"/>
      <c r="E4667" s="14"/>
      <c r="F4667" s="14"/>
      <c r="G4667" s="82"/>
      <c r="H4667" s="107" t="str">
        <f>IF(B4667&lt;&gt;"",IF(OR(O4667=0,O4667=999),"",SUMIFS($E$2:E4667,$A$2:A4667,A4667)-SUMIFS($F$2:F4667,$A$2:A4667,A4667)),"")</f>
        <v/>
      </c>
      <c r="I4667" s="109" t="str">
        <f t="shared" si="218"/>
        <v/>
      </c>
      <c r="J4667" s="113"/>
      <c r="K4667" s="90"/>
      <c r="L4667" s="73"/>
      <c r="M4667" s="69" t="str">
        <f>IF(C4667&lt;&gt;"",DailyLog!$S$3,"")</f>
        <v/>
      </c>
      <c r="N4667" s="56" t="str">
        <f t="shared" si="217"/>
        <v/>
      </c>
      <c r="O4667" s="53" t="str">
        <f>IF($B4667&lt;&gt;"",IF(ISNUMBER(_xlfn.XMATCH($B4667,Language!$A$6:$E$6)),0,IF(ISNUMBER(_xlfn.XMATCH($B4667,Language!$A$29:$E$29)),'Lista de Prestatarios'!$B$3,VLOOKUP(B4667,'Lista de Prestatarios'!$A$2:$B$500,2,FALSE))),"")</f>
        <v/>
      </c>
      <c r="P4667" s="58" t="str">
        <f>IF(B4667&lt;&gt;"",IF(OR(D4667&gt;0,G4667&gt;0),COUNTIF($B$2:B4667,B4667),COUNTIFS($B$2:B4667,B4667,$E$2:E4667,"&gt;0")),"")</f>
        <v/>
      </c>
    </row>
    <row r="4668" spans="1:16" x14ac:dyDescent="0.35">
      <c r="A4668" s="51" t="str">
        <f t="shared" si="216"/>
        <v/>
      </c>
      <c r="B4668" s="99"/>
      <c r="C4668" s="4"/>
      <c r="D4668" s="14"/>
      <c r="E4668" s="14"/>
      <c r="F4668" s="14"/>
      <c r="G4668" s="82"/>
      <c r="H4668" s="107" t="str">
        <f>IF(B4668&lt;&gt;"",IF(OR(O4668=0,O4668=999),"",SUMIFS($E$2:E4668,$A$2:A4668,A4668)-SUMIFS($F$2:F4668,$A$2:A4668,A4668)),"")</f>
        <v/>
      </c>
      <c r="I4668" s="109" t="str">
        <f t="shared" si="218"/>
        <v/>
      </c>
      <c r="J4668" s="113"/>
      <c r="K4668" s="90"/>
      <c r="L4668" s="73"/>
      <c r="M4668" s="69" t="str">
        <f>IF(C4668&lt;&gt;"",DailyLog!$S$3,"")</f>
        <v/>
      </c>
      <c r="N4668" s="56" t="str">
        <f t="shared" si="217"/>
        <v/>
      </c>
      <c r="O4668" s="53" t="str">
        <f>IF($B4668&lt;&gt;"",IF(ISNUMBER(_xlfn.XMATCH($B4668,Language!$A$6:$E$6)),0,IF(ISNUMBER(_xlfn.XMATCH($B4668,Language!$A$29:$E$29)),'Lista de Prestatarios'!$B$3,VLOOKUP(B4668,'Lista de Prestatarios'!$A$2:$B$500,2,FALSE))),"")</f>
        <v/>
      </c>
      <c r="P4668" s="58" t="str">
        <f>IF(B4668&lt;&gt;"",IF(OR(D4668&gt;0,G4668&gt;0),COUNTIF($B$2:B4668,B4668),COUNTIFS($B$2:B4668,B4668,$E$2:E4668,"&gt;0")),"")</f>
        <v/>
      </c>
    </row>
    <row r="4669" spans="1:16" x14ac:dyDescent="0.35">
      <c r="A4669" s="51" t="str">
        <f t="shared" si="216"/>
        <v/>
      </c>
      <c r="B4669" s="99"/>
      <c r="C4669" s="4"/>
      <c r="D4669" s="14"/>
      <c r="E4669" s="14"/>
      <c r="F4669" s="14"/>
      <c r="G4669" s="82"/>
      <c r="H4669" s="107" t="str">
        <f>IF(B4669&lt;&gt;"",IF(OR(O4669=0,O4669=999),"",SUMIFS($E$2:E4669,$A$2:A4669,A4669)-SUMIFS($F$2:F4669,$A$2:A4669,A4669)),"")</f>
        <v/>
      </c>
      <c r="I4669" s="109" t="str">
        <f t="shared" si="218"/>
        <v/>
      </c>
      <c r="J4669" s="113"/>
      <c r="K4669" s="90"/>
      <c r="L4669" s="73"/>
      <c r="M4669" s="69" t="str">
        <f>IF(C4669&lt;&gt;"",DailyLog!$S$3,"")</f>
        <v/>
      </c>
      <c r="N4669" s="56" t="str">
        <f t="shared" si="217"/>
        <v/>
      </c>
      <c r="O4669" s="53" t="str">
        <f>IF($B4669&lt;&gt;"",IF(ISNUMBER(_xlfn.XMATCH($B4669,Language!$A$6:$E$6)),0,IF(ISNUMBER(_xlfn.XMATCH($B4669,Language!$A$29:$E$29)),'Lista de Prestatarios'!$B$3,VLOOKUP(B4669,'Lista de Prestatarios'!$A$2:$B$500,2,FALSE))),"")</f>
        <v/>
      </c>
      <c r="P4669" s="58" t="str">
        <f>IF(B4669&lt;&gt;"",IF(OR(D4669&gt;0,G4669&gt;0),COUNTIF($B$2:B4669,B4669),COUNTIFS($B$2:B4669,B4669,$E$2:E4669,"&gt;0")),"")</f>
        <v/>
      </c>
    </row>
    <row r="4670" spans="1:16" x14ac:dyDescent="0.35">
      <c r="A4670" s="51" t="str">
        <f t="shared" si="216"/>
        <v/>
      </c>
      <c r="B4670" s="99"/>
      <c r="C4670" s="4"/>
      <c r="D4670" s="14"/>
      <c r="E4670" s="14"/>
      <c r="F4670" s="14"/>
      <c r="G4670" s="82"/>
      <c r="H4670" s="107" t="str">
        <f>IF(B4670&lt;&gt;"",IF(OR(O4670=0,O4670=999),"",SUMIFS($E$2:E4670,$A$2:A4670,A4670)-SUMIFS($F$2:F4670,$A$2:A4670,A4670)),"")</f>
        <v/>
      </c>
      <c r="I4670" s="109" t="str">
        <f t="shared" si="218"/>
        <v/>
      </c>
      <c r="J4670" s="113"/>
      <c r="K4670" s="90"/>
      <c r="L4670" s="73"/>
      <c r="M4670" s="69" t="str">
        <f>IF(C4670&lt;&gt;"",DailyLog!$S$3,"")</f>
        <v/>
      </c>
      <c r="N4670" s="56" t="str">
        <f t="shared" si="217"/>
        <v/>
      </c>
      <c r="O4670" s="53" t="str">
        <f>IF($B4670&lt;&gt;"",IF(ISNUMBER(_xlfn.XMATCH($B4670,Language!$A$6:$E$6)),0,IF(ISNUMBER(_xlfn.XMATCH($B4670,Language!$A$29:$E$29)),'Lista de Prestatarios'!$B$3,VLOOKUP(B4670,'Lista de Prestatarios'!$A$2:$B$500,2,FALSE))),"")</f>
        <v/>
      </c>
      <c r="P4670" s="58" t="str">
        <f>IF(B4670&lt;&gt;"",IF(OR(D4670&gt;0,G4670&gt;0),COUNTIF($B$2:B4670,B4670),COUNTIFS($B$2:B4670,B4670,$E$2:E4670,"&gt;0")),"")</f>
        <v/>
      </c>
    </row>
    <row r="4671" spans="1:16" x14ac:dyDescent="0.35">
      <c r="A4671" s="51" t="str">
        <f t="shared" si="216"/>
        <v/>
      </c>
      <c r="B4671" s="99"/>
      <c r="C4671" s="4"/>
      <c r="D4671" s="14"/>
      <c r="E4671" s="14"/>
      <c r="F4671" s="14"/>
      <c r="G4671" s="82"/>
      <c r="H4671" s="107" t="str">
        <f>IF(B4671&lt;&gt;"",IF(OR(O4671=0,O4671=999),"",SUMIFS($E$2:E4671,$A$2:A4671,A4671)-SUMIFS($F$2:F4671,$A$2:A4671,A4671)),"")</f>
        <v/>
      </c>
      <c r="I4671" s="109" t="str">
        <f t="shared" si="218"/>
        <v/>
      </c>
      <c r="J4671" s="113"/>
      <c r="K4671" s="90"/>
      <c r="L4671" s="73"/>
      <c r="M4671" s="69" t="str">
        <f>IF(C4671&lt;&gt;"",DailyLog!$S$3,"")</f>
        <v/>
      </c>
      <c r="N4671" s="56" t="str">
        <f t="shared" si="217"/>
        <v/>
      </c>
      <c r="O4671" s="53" t="str">
        <f>IF($B4671&lt;&gt;"",IF(ISNUMBER(_xlfn.XMATCH($B4671,Language!$A$6:$E$6)),0,IF(ISNUMBER(_xlfn.XMATCH($B4671,Language!$A$29:$E$29)),'Lista de Prestatarios'!$B$3,VLOOKUP(B4671,'Lista de Prestatarios'!$A$2:$B$500,2,FALSE))),"")</f>
        <v/>
      </c>
      <c r="P4671" s="58" t="str">
        <f>IF(B4671&lt;&gt;"",IF(OR(D4671&gt;0,G4671&gt;0),COUNTIF($B$2:B4671,B4671),COUNTIFS($B$2:B4671,B4671,$E$2:E4671,"&gt;0")),"")</f>
        <v/>
      </c>
    </row>
    <row r="4672" spans="1:16" x14ac:dyDescent="0.35">
      <c r="A4672" s="51" t="str">
        <f t="shared" si="216"/>
        <v/>
      </c>
      <c r="B4672" s="99"/>
      <c r="C4672" s="4"/>
      <c r="D4672" s="14"/>
      <c r="E4672" s="14"/>
      <c r="F4672" s="14"/>
      <c r="G4672" s="82"/>
      <c r="H4672" s="107" t="str">
        <f>IF(B4672&lt;&gt;"",IF(OR(O4672=0,O4672=999),"",SUMIFS($E$2:E4672,$A$2:A4672,A4672)-SUMIFS($F$2:F4672,$A$2:A4672,A4672)),"")</f>
        <v/>
      </c>
      <c r="I4672" s="109" t="str">
        <f t="shared" si="218"/>
        <v/>
      </c>
      <c r="J4672" s="113"/>
      <c r="K4672" s="90"/>
      <c r="L4672" s="73"/>
      <c r="M4672" s="69" t="str">
        <f>IF(C4672&lt;&gt;"",DailyLog!$S$3,"")</f>
        <v/>
      </c>
      <c r="N4672" s="56" t="str">
        <f t="shared" si="217"/>
        <v/>
      </c>
      <c r="O4672" s="53" t="str">
        <f>IF($B4672&lt;&gt;"",IF(ISNUMBER(_xlfn.XMATCH($B4672,Language!$A$6:$E$6)),0,IF(ISNUMBER(_xlfn.XMATCH($B4672,Language!$A$29:$E$29)),'Lista de Prestatarios'!$B$3,VLOOKUP(B4672,'Lista de Prestatarios'!$A$2:$B$500,2,FALSE))),"")</f>
        <v/>
      </c>
      <c r="P4672" s="58" t="str">
        <f>IF(B4672&lt;&gt;"",IF(OR(D4672&gt;0,G4672&gt;0),COUNTIF($B$2:B4672,B4672),COUNTIFS($B$2:B4672,B4672,$E$2:E4672,"&gt;0")),"")</f>
        <v/>
      </c>
    </row>
    <row r="4673" spans="1:16" x14ac:dyDescent="0.35">
      <c r="A4673" s="51" t="str">
        <f t="shared" si="216"/>
        <v/>
      </c>
      <c r="B4673" s="99"/>
      <c r="C4673" s="4"/>
      <c r="D4673" s="14"/>
      <c r="E4673" s="14"/>
      <c r="F4673" s="14"/>
      <c r="G4673" s="82"/>
      <c r="H4673" s="107" t="str">
        <f>IF(B4673&lt;&gt;"",IF(OR(O4673=0,O4673=999),"",SUMIFS($E$2:E4673,$A$2:A4673,A4673)-SUMIFS($F$2:F4673,$A$2:A4673,A4673)),"")</f>
        <v/>
      </c>
      <c r="I4673" s="109" t="str">
        <f t="shared" si="218"/>
        <v/>
      </c>
      <c r="J4673" s="113"/>
      <c r="K4673" s="90"/>
      <c r="L4673" s="73"/>
      <c r="M4673" s="69" t="str">
        <f>IF(C4673&lt;&gt;"",DailyLog!$S$3,"")</f>
        <v/>
      </c>
      <c r="N4673" s="56" t="str">
        <f t="shared" si="217"/>
        <v/>
      </c>
      <c r="O4673" s="53" t="str">
        <f>IF($B4673&lt;&gt;"",IF(ISNUMBER(_xlfn.XMATCH($B4673,Language!$A$6:$E$6)),0,IF(ISNUMBER(_xlfn.XMATCH($B4673,Language!$A$29:$E$29)),'Lista de Prestatarios'!$B$3,VLOOKUP(B4673,'Lista de Prestatarios'!$A$2:$B$500,2,FALSE))),"")</f>
        <v/>
      </c>
      <c r="P4673" s="58" t="str">
        <f>IF(B4673&lt;&gt;"",IF(OR(D4673&gt;0,G4673&gt;0),COUNTIF($B$2:B4673,B4673),COUNTIFS($B$2:B4673,B4673,$E$2:E4673,"&gt;0")),"")</f>
        <v/>
      </c>
    </row>
    <row r="4674" spans="1:16" x14ac:dyDescent="0.35">
      <c r="A4674" s="51" t="str">
        <f t="shared" ref="A4674:A4737" si="219">IF(B4674&lt;&gt;"",O4674&amp;"."&amp;P4674,"")</f>
        <v/>
      </c>
      <c r="B4674" s="99"/>
      <c r="C4674" s="4"/>
      <c r="D4674" s="14"/>
      <c r="E4674" s="14"/>
      <c r="F4674" s="14"/>
      <c r="G4674" s="82"/>
      <c r="H4674" s="107" t="str">
        <f>IF(B4674&lt;&gt;"",IF(OR(O4674=0,O4674=999),"",SUMIFS($E$2:E4674,$A$2:A4674,A4674)-SUMIFS($F$2:F4674,$A$2:A4674,A4674)),"")</f>
        <v/>
      </c>
      <c r="I4674" s="109" t="str">
        <f t="shared" si="218"/>
        <v/>
      </c>
      <c r="J4674" s="113"/>
      <c r="K4674" s="90"/>
      <c r="L4674" s="73"/>
      <c r="M4674" s="69" t="str">
        <f>IF(C4674&lt;&gt;"",DailyLog!$S$3,"")</f>
        <v/>
      </c>
      <c r="N4674" s="56" t="str">
        <f t="shared" ref="N4674:N4737" si="220">IF(B4674&lt;&gt;"",COUNT(D4674:G4674),"")</f>
        <v/>
      </c>
      <c r="O4674" s="53" t="str">
        <f>IF($B4674&lt;&gt;"",IF(ISNUMBER(_xlfn.XMATCH($B4674,Language!$A$6:$E$6)),0,IF(ISNUMBER(_xlfn.XMATCH($B4674,Language!$A$29:$E$29)),'Lista de Prestatarios'!$B$3,VLOOKUP(B4674,'Lista de Prestatarios'!$A$2:$B$500,2,FALSE))),"")</f>
        <v/>
      </c>
      <c r="P4674" s="58" t="str">
        <f>IF(B4674&lt;&gt;"",IF(OR(D4674&gt;0,G4674&gt;0),COUNTIF($B$2:B4674,B4674),COUNTIFS($B$2:B4674,B4674,$E$2:E4674,"&gt;0")),"")</f>
        <v/>
      </c>
    </row>
    <row r="4675" spans="1:16" x14ac:dyDescent="0.35">
      <c r="A4675" s="51" t="str">
        <f t="shared" si="219"/>
        <v/>
      </c>
      <c r="B4675" s="99"/>
      <c r="C4675" s="4"/>
      <c r="D4675" s="14"/>
      <c r="E4675" s="14"/>
      <c r="F4675" s="14"/>
      <c r="G4675" s="82"/>
      <c r="H4675" s="107" t="str">
        <f>IF(B4675&lt;&gt;"",IF(OR(O4675=0,O4675=999),"",SUMIFS($E$2:E4675,$A$2:A4675,A4675)-SUMIFS($F$2:F4675,$A$2:A4675,A4675)),"")</f>
        <v/>
      </c>
      <c r="I4675" s="109" t="str">
        <f t="shared" si="218"/>
        <v/>
      </c>
      <c r="J4675" s="113"/>
      <c r="K4675" s="90"/>
      <c r="L4675" s="73"/>
      <c r="M4675" s="69" t="str">
        <f>IF(C4675&lt;&gt;"",DailyLog!$S$3,"")</f>
        <v/>
      </c>
      <c r="N4675" s="56" t="str">
        <f t="shared" si="220"/>
        <v/>
      </c>
      <c r="O4675" s="53" t="str">
        <f>IF($B4675&lt;&gt;"",IF(ISNUMBER(_xlfn.XMATCH($B4675,Language!$A$6:$E$6)),0,IF(ISNUMBER(_xlfn.XMATCH($B4675,Language!$A$29:$E$29)),'Lista de Prestatarios'!$B$3,VLOOKUP(B4675,'Lista de Prestatarios'!$A$2:$B$500,2,FALSE))),"")</f>
        <v/>
      </c>
      <c r="P4675" s="58" t="str">
        <f>IF(B4675&lt;&gt;"",IF(OR(D4675&gt;0,G4675&gt;0),COUNTIF($B$2:B4675,B4675),COUNTIFS($B$2:B4675,B4675,$E$2:E4675,"&gt;0")),"")</f>
        <v/>
      </c>
    </row>
    <row r="4676" spans="1:16" x14ac:dyDescent="0.35">
      <c r="A4676" s="51" t="str">
        <f t="shared" si="219"/>
        <v/>
      </c>
      <c r="B4676" s="99"/>
      <c r="C4676" s="4"/>
      <c r="D4676" s="14"/>
      <c r="E4676" s="14"/>
      <c r="F4676" s="14"/>
      <c r="G4676" s="82"/>
      <c r="H4676" s="107" t="str">
        <f>IF(B4676&lt;&gt;"",IF(OR(O4676=0,O4676=999),"",SUMIFS($E$2:E4676,$A$2:A4676,A4676)-SUMIFS($F$2:F4676,$A$2:A4676,A4676)),"")</f>
        <v/>
      </c>
      <c r="I4676" s="109" t="str">
        <f t="shared" ref="I4676:I4739" si="221">IF(B4676&lt;&gt;"",I4675+D4676-E4676+F4676-G4676,"")</f>
        <v/>
      </c>
      <c r="J4676" s="113"/>
      <c r="K4676" s="90"/>
      <c r="L4676" s="73"/>
      <c r="M4676" s="69" t="str">
        <f>IF(C4676&lt;&gt;"",DailyLog!$S$3,"")</f>
        <v/>
      </c>
      <c r="N4676" s="56" t="str">
        <f t="shared" si="220"/>
        <v/>
      </c>
      <c r="O4676" s="53" t="str">
        <f>IF($B4676&lt;&gt;"",IF(ISNUMBER(_xlfn.XMATCH($B4676,Language!$A$6:$E$6)),0,IF(ISNUMBER(_xlfn.XMATCH($B4676,Language!$A$29:$E$29)),'Lista de Prestatarios'!$B$3,VLOOKUP(B4676,'Lista de Prestatarios'!$A$2:$B$500,2,FALSE))),"")</f>
        <v/>
      </c>
      <c r="P4676" s="58" t="str">
        <f>IF(B4676&lt;&gt;"",IF(OR(D4676&gt;0,G4676&gt;0),COUNTIF($B$2:B4676,B4676),COUNTIFS($B$2:B4676,B4676,$E$2:E4676,"&gt;0")),"")</f>
        <v/>
      </c>
    </row>
    <row r="4677" spans="1:16" x14ac:dyDescent="0.35">
      <c r="A4677" s="51" t="str">
        <f t="shared" si="219"/>
        <v/>
      </c>
      <c r="B4677" s="99"/>
      <c r="C4677" s="4"/>
      <c r="D4677" s="14"/>
      <c r="E4677" s="14"/>
      <c r="F4677" s="14"/>
      <c r="G4677" s="82"/>
      <c r="H4677" s="107" t="str">
        <f>IF(B4677&lt;&gt;"",IF(OR(O4677=0,O4677=999),"",SUMIFS($E$2:E4677,$A$2:A4677,A4677)-SUMIFS($F$2:F4677,$A$2:A4677,A4677)),"")</f>
        <v/>
      </c>
      <c r="I4677" s="109" t="str">
        <f t="shared" si="221"/>
        <v/>
      </c>
      <c r="J4677" s="113"/>
      <c r="K4677" s="90"/>
      <c r="L4677" s="73"/>
      <c r="M4677" s="69" t="str">
        <f>IF(C4677&lt;&gt;"",DailyLog!$S$3,"")</f>
        <v/>
      </c>
      <c r="N4677" s="56" t="str">
        <f t="shared" si="220"/>
        <v/>
      </c>
      <c r="O4677" s="53" t="str">
        <f>IF($B4677&lt;&gt;"",IF(ISNUMBER(_xlfn.XMATCH($B4677,Language!$A$6:$E$6)),0,IF(ISNUMBER(_xlfn.XMATCH($B4677,Language!$A$29:$E$29)),'Lista de Prestatarios'!$B$3,VLOOKUP(B4677,'Lista de Prestatarios'!$A$2:$B$500,2,FALSE))),"")</f>
        <v/>
      </c>
      <c r="P4677" s="58" t="str">
        <f>IF(B4677&lt;&gt;"",IF(OR(D4677&gt;0,G4677&gt;0),COUNTIF($B$2:B4677,B4677),COUNTIFS($B$2:B4677,B4677,$E$2:E4677,"&gt;0")),"")</f>
        <v/>
      </c>
    </row>
    <row r="4678" spans="1:16" x14ac:dyDescent="0.35">
      <c r="A4678" s="51" t="str">
        <f t="shared" si="219"/>
        <v/>
      </c>
      <c r="B4678" s="99"/>
      <c r="C4678" s="4"/>
      <c r="D4678" s="14"/>
      <c r="E4678" s="14"/>
      <c r="F4678" s="14"/>
      <c r="G4678" s="82"/>
      <c r="H4678" s="107" t="str">
        <f>IF(B4678&lt;&gt;"",IF(OR(O4678=0,O4678=999),"",SUMIFS($E$2:E4678,$A$2:A4678,A4678)-SUMIFS($F$2:F4678,$A$2:A4678,A4678)),"")</f>
        <v/>
      </c>
      <c r="I4678" s="109" t="str">
        <f t="shared" si="221"/>
        <v/>
      </c>
      <c r="J4678" s="113"/>
      <c r="K4678" s="90"/>
      <c r="L4678" s="73"/>
      <c r="M4678" s="69" t="str">
        <f>IF(C4678&lt;&gt;"",DailyLog!$S$3,"")</f>
        <v/>
      </c>
      <c r="N4678" s="56" t="str">
        <f t="shared" si="220"/>
        <v/>
      </c>
      <c r="O4678" s="53" t="str">
        <f>IF($B4678&lt;&gt;"",IF(ISNUMBER(_xlfn.XMATCH($B4678,Language!$A$6:$E$6)),0,IF(ISNUMBER(_xlfn.XMATCH($B4678,Language!$A$29:$E$29)),'Lista de Prestatarios'!$B$3,VLOOKUP(B4678,'Lista de Prestatarios'!$A$2:$B$500,2,FALSE))),"")</f>
        <v/>
      </c>
      <c r="P4678" s="58" t="str">
        <f>IF(B4678&lt;&gt;"",IF(OR(D4678&gt;0,G4678&gt;0),COUNTIF($B$2:B4678,B4678),COUNTIFS($B$2:B4678,B4678,$E$2:E4678,"&gt;0")),"")</f>
        <v/>
      </c>
    </row>
    <row r="4679" spans="1:16" x14ac:dyDescent="0.35">
      <c r="A4679" s="51" t="str">
        <f t="shared" si="219"/>
        <v/>
      </c>
      <c r="B4679" s="99"/>
      <c r="C4679" s="4"/>
      <c r="D4679" s="14"/>
      <c r="E4679" s="14"/>
      <c r="F4679" s="14"/>
      <c r="G4679" s="82"/>
      <c r="H4679" s="107" t="str">
        <f>IF(B4679&lt;&gt;"",IF(OR(O4679=0,O4679=999),"",SUMIFS($E$2:E4679,$A$2:A4679,A4679)-SUMIFS($F$2:F4679,$A$2:A4679,A4679)),"")</f>
        <v/>
      </c>
      <c r="I4679" s="109" t="str">
        <f t="shared" si="221"/>
        <v/>
      </c>
      <c r="J4679" s="113"/>
      <c r="K4679" s="90"/>
      <c r="L4679" s="73"/>
      <c r="M4679" s="69" t="str">
        <f>IF(C4679&lt;&gt;"",DailyLog!$S$3,"")</f>
        <v/>
      </c>
      <c r="N4679" s="56" t="str">
        <f t="shared" si="220"/>
        <v/>
      </c>
      <c r="O4679" s="53" t="str">
        <f>IF($B4679&lt;&gt;"",IF(ISNUMBER(_xlfn.XMATCH($B4679,Language!$A$6:$E$6)),0,IF(ISNUMBER(_xlfn.XMATCH($B4679,Language!$A$29:$E$29)),'Lista de Prestatarios'!$B$3,VLOOKUP(B4679,'Lista de Prestatarios'!$A$2:$B$500,2,FALSE))),"")</f>
        <v/>
      </c>
      <c r="P4679" s="58" t="str">
        <f>IF(B4679&lt;&gt;"",IF(OR(D4679&gt;0,G4679&gt;0),COUNTIF($B$2:B4679,B4679),COUNTIFS($B$2:B4679,B4679,$E$2:E4679,"&gt;0")),"")</f>
        <v/>
      </c>
    </row>
    <row r="4680" spans="1:16" x14ac:dyDescent="0.35">
      <c r="A4680" s="51" t="str">
        <f t="shared" si="219"/>
        <v/>
      </c>
      <c r="B4680" s="99"/>
      <c r="C4680" s="4"/>
      <c r="D4680" s="14"/>
      <c r="E4680" s="14"/>
      <c r="F4680" s="14"/>
      <c r="G4680" s="82"/>
      <c r="H4680" s="107" t="str">
        <f>IF(B4680&lt;&gt;"",IF(OR(O4680=0,O4680=999),"",SUMIFS($E$2:E4680,$A$2:A4680,A4680)-SUMIFS($F$2:F4680,$A$2:A4680,A4680)),"")</f>
        <v/>
      </c>
      <c r="I4680" s="109" t="str">
        <f t="shared" si="221"/>
        <v/>
      </c>
      <c r="J4680" s="113"/>
      <c r="K4680" s="90"/>
      <c r="L4680" s="73"/>
      <c r="M4680" s="69" t="str">
        <f>IF(C4680&lt;&gt;"",DailyLog!$S$3,"")</f>
        <v/>
      </c>
      <c r="N4680" s="56" t="str">
        <f t="shared" si="220"/>
        <v/>
      </c>
      <c r="O4680" s="53" t="str">
        <f>IF($B4680&lt;&gt;"",IF(ISNUMBER(_xlfn.XMATCH($B4680,Language!$A$6:$E$6)),0,IF(ISNUMBER(_xlfn.XMATCH($B4680,Language!$A$29:$E$29)),'Lista de Prestatarios'!$B$3,VLOOKUP(B4680,'Lista de Prestatarios'!$A$2:$B$500,2,FALSE))),"")</f>
        <v/>
      </c>
      <c r="P4680" s="58" t="str">
        <f>IF(B4680&lt;&gt;"",IF(OR(D4680&gt;0,G4680&gt;0),COUNTIF($B$2:B4680,B4680),COUNTIFS($B$2:B4680,B4680,$E$2:E4680,"&gt;0")),"")</f>
        <v/>
      </c>
    </row>
    <row r="4681" spans="1:16" x14ac:dyDescent="0.35">
      <c r="A4681" s="51" t="str">
        <f t="shared" si="219"/>
        <v/>
      </c>
      <c r="B4681" s="99"/>
      <c r="C4681" s="4"/>
      <c r="D4681" s="14"/>
      <c r="E4681" s="14"/>
      <c r="F4681" s="14"/>
      <c r="G4681" s="82"/>
      <c r="H4681" s="107" t="str">
        <f>IF(B4681&lt;&gt;"",IF(OR(O4681=0,O4681=999),"",SUMIFS($E$2:E4681,$A$2:A4681,A4681)-SUMIFS($F$2:F4681,$A$2:A4681,A4681)),"")</f>
        <v/>
      </c>
      <c r="I4681" s="109" t="str">
        <f t="shared" si="221"/>
        <v/>
      </c>
      <c r="J4681" s="113"/>
      <c r="K4681" s="90"/>
      <c r="L4681" s="73"/>
      <c r="M4681" s="69" t="str">
        <f>IF(C4681&lt;&gt;"",DailyLog!$S$3,"")</f>
        <v/>
      </c>
      <c r="N4681" s="56" t="str">
        <f t="shared" si="220"/>
        <v/>
      </c>
      <c r="O4681" s="53" t="str">
        <f>IF($B4681&lt;&gt;"",IF(ISNUMBER(_xlfn.XMATCH($B4681,Language!$A$6:$E$6)),0,IF(ISNUMBER(_xlfn.XMATCH($B4681,Language!$A$29:$E$29)),'Lista de Prestatarios'!$B$3,VLOOKUP(B4681,'Lista de Prestatarios'!$A$2:$B$500,2,FALSE))),"")</f>
        <v/>
      </c>
      <c r="P4681" s="58" t="str">
        <f>IF(B4681&lt;&gt;"",IF(OR(D4681&gt;0,G4681&gt;0),COUNTIF($B$2:B4681,B4681),COUNTIFS($B$2:B4681,B4681,$E$2:E4681,"&gt;0")),"")</f>
        <v/>
      </c>
    </row>
    <row r="4682" spans="1:16" x14ac:dyDescent="0.35">
      <c r="A4682" s="51" t="str">
        <f t="shared" si="219"/>
        <v/>
      </c>
      <c r="B4682" s="99"/>
      <c r="C4682" s="4"/>
      <c r="D4682" s="14"/>
      <c r="E4682" s="14"/>
      <c r="F4682" s="14"/>
      <c r="G4682" s="82"/>
      <c r="H4682" s="107" t="str">
        <f>IF(B4682&lt;&gt;"",IF(OR(O4682=0,O4682=999),"",SUMIFS($E$2:E4682,$A$2:A4682,A4682)-SUMIFS($F$2:F4682,$A$2:A4682,A4682)),"")</f>
        <v/>
      </c>
      <c r="I4682" s="109" t="str">
        <f t="shared" si="221"/>
        <v/>
      </c>
      <c r="J4682" s="113"/>
      <c r="K4682" s="90"/>
      <c r="L4682" s="73"/>
      <c r="M4682" s="69" t="str">
        <f>IF(C4682&lt;&gt;"",DailyLog!$S$3,"")</f>
        <v/>
      </c>
      <c r="N4682" s="56" t="str">
        <f t="shared" si="220"/>
        <v/>
      </c>
      <c r="O4682" s="53" t="str">
        <f>IF($B4682&lt;&gt;"",IF(ISNUMBER(_xlfn.XMATCH($B4682,Language!$A$6:$E$6)),0,IF(ISNUMBER(_xlfn.XMATCH($B4682,Language!$A$29:$E$29)),'Lista de Prestatarios'!$B$3,VLOOKUP(B4682,'Lista de Prestatarios'!$A$2:$B$500,2,FALSE))),"")</f>
        <v/>
      </c>
      <c r="P4682" s="58" t="str">
        <f>IF(B4682&lt;&gt;"",IF(OR(D4682&gt;0,G4682&gt;0),COUNTIF($B$2:B4682,B4682),COUNTIFS($B$2:B4682,B4682,$E$2:E4682,"&gt;0")),"")</f>
        <v/>
      </c>
    </row>
    <row r="4683" spans="1:16" x14ac:dyDescent="0.35">
      <c r="A4683" s="51" t="str">
        <f t="shared" si="219"/>
        <v/>
      </c>
      <c r="B4683" s="99"/>
      <c r="C4683" s="4"/>
      <c r="D4683" s="14"/>
      <c r="E4683" s="14"/>
      <c r="F4683" s="14"/>
      <c r="G4683" s="82"/>
      <c r="H4683" s="107" t="str">
        <f>IF(B4683&lt;&gt;"",IF(OR(O4683=0,O4683=999),"",SUMIFS($E$2:E4683,$A$2:A4683,A4683)-SUMIFS($F$2:F4683,$A$2:A4683,A4683)),"")</f>
        <v/>
      </c>
      <c r="I4683" s="109" t="str">
        <f t="shared" si="221"/>
        <v/>
      </c>
      <c r="J4683" s="113"/>
      <c r="K4683" s="90"/>
      <c r="L4683" s="73"/>
      <c r="M4683" s="69" t="str">
        <f>IF(C4683&lt;&gt;"",DailyLog!$S$3,"")</f>
        <v/>
      </c>
      <c r="N4683" s="56" t="str">
        <f t="shared" si="220"/>
        <v/>
      </c>
      <c r="O4683" s="53" t="str">
        <f>IF($B4683&lt;&gt;"",IF(ISNUMBER(_xlfn.XMATCH($B4683,Language!$A$6:$E$6)),0,IF(ISNUMBER(_xlfn.XMATCH($B4683,Language!$A$29:$E$29)),'Lista de Prestatarios'!$B$3,VLOOKUP(B4683,'Lista de Prestatarios'!$A$2:$B$500,2,FALSE))),"")</f>
        <v/>
      </c>
      <c r="P4683" s="58" t="str">
        <f>IF(B4683&lt;&gt;"",IF(OR(D4683&gt;0,G4683&gt;0),COUNTIF($B$2:B4683,B4683),COUNTIFS($B$2:B4683,B4683,$E$2:E4683,"&gt;0")),"")</f>
        <v/>
      </c>
    </row>
    <row r="4684" spans="1:16" x14ac:dyDescent="0.35">
      <c r="A4684" s="51" t="str">
        <f t="shared" si="219"/>
        <v/>
      </c>
      <c r="B4684" s="99"/>
      <c r="C4684" s="4"/>
      <c r="D4684" s="14"/>
      <c r="E4684" s="14"/>
      <c r="F4684" s="14"/>
      <c r="G4684" s="82"/>
      <c r="H4684" s="107" t="str">
        <f>IF(B4684&lt;&gt;"",IF(OR(O4684=0,O4684=999),"",SUMIFS($E$2:E4684,$A$2:A4684,A4684)-SUMIFS($F$2:F4684,$A$2:A4684,A4684)),"")</f>
        <v/>
      </c>
      <c r="I4684" s="109" t="str">
        <f t="shared" si="221"/>
        <v/>
      </c>
      <c r="J4684" s="113"/>
      <c r="K4684" s="90"/>
      <c r="L4684" s="73"/>
      <c r="M4684" s="69" t="str">
        <f>IF(C4684&lt;&gt;"",DailyLog!$S$3,"")</f>
        <v/>
      </c>
      <c r="N4684" s="56" t="str">
        <f t="shared" si="220"/>
        <v/>
      </c>
      <c r="O4684" s="53" t="str">
        <f>IF($B4684&lt;&gt;"",IF(ISNUMBER(_xlfn.XMATCH($B4684,Language!$A$6:$E$6)),0,IF(ISNUMBER(_xlfn.XMATCH($B4684,Language!$A$29:$E$29)),'Lista de Prestatarios'!$B$3,VLOOKUP(B4684,'Lista de Prestatarios'!$A$2:$B$500,2,FALSE))),"")</f>
        <v/>
      </c>
      <c r="P4684" s="58" t="str">
        <f>IF(B4684&lt;&gt;"",IF(OR(D4684&gt;0,G4684&gt;0),COUNTIF($B$2:B4684,B4684),COUNTIFS($B$2:B4684,B4684,$E$2:E4684,"&gt;0")),"")</f>
        <v/>
      </c>
    </row>
    <row r="4685" spans="1:16" x14ac:dyDescent="0.35">
      <c r="A4685" s="51" t="str">
        <f t="shared" si="219"/>
        <v/>
      </c>
      <c r="B4685" s="99"/>
      <c r="C4685" s="4"/>
      <c r="D4685" s="14"/>
      <c r="E4685" s="14"/>
      <c r="F4685" s="14"/>
      <c r="G4685" s="82"/>
      <c r="H4685" s="107" t="str">
        <f>IF(B4685&lt;&gt;"",IF(OR(O4685=0,O4685=999),"",SUMIFS($E$2:E4685,$A$2:A4685,A4685)-SUMIFS($F$2:F4685,$A$2:A4685,A4685)),"")</f>
        <v/>
      </c>
      <c r="I4685" s="109" t="str">
        <f t="shared" si="221"/>
        <v/>
      </c>
      <c r="J4685" s="113"/>
      <c r="K4685" s="90"/>
      <c r="L4685" s="73"/>
      <c r="M4685" s="69" t="str">
        <f>IF(C4685&lt;&gt;"",DailyLog!$S$3,"")</f>
        <v/>
      </c>
      <c r="N4685" s="56" t="str">
        <f t="shared" si="220"/>
        <v/>
      </c>
      <c r="O4685" s="53" t="str">
        <f>IF($B4685&lt;&gt;"",IF(ISNUMBER(_xlfn.XMATCH($B4685,Language!$A$6:$E$6)),0,IF(ISNUMBER(_xlfn.XMATCH($B4685,Language!$A$29:$E$29)),'Lista de Prestatarios'!$B$3,VLOOKUP(B4685,'Lista de Prestatarios'!$A$2:$B$500,2,FALSE))),"")</f>
        <v/>
      </c>
      <c r="P4685" s="58" t="str">
        <f>IF(B4685&lt;&gt;"",IF(OR(D4685&gt;0,G4685&gt;0),COUNTIF($B$2:B4685,B4685),COUNTIFS($B$2:B4685,B4685,$E$2:E4685,"&gt;0")),"")</f>
        <v/>
      </c>
    </row>
    <row r="4686" spans="1:16" x14ac:dyDescent="0.35">
      <c r="A4686" s="51" t="str">
        <f t="shared" si="219"/>
        <v/>
      </c>
      <c r="B4686" s="99"/>
      <c r="C4686" s="4"/>
      <c r="D4686" s="14"/>
      <c r="E4686" s="14"/>
      <c r="F4686" s="14"/>
      <c r="G4686" s="82"/>
      <c r="H4686" s="107" t="str">
        <f>IF(B4686&lt;&gt;"",IF(OR(O4686=0,O4686=999),"",SUMIFS($E$2:E4686,$A$2:A4686,A4686)-SUMIFS($F$2:F4686,$A$2:A4686,A4686)),"")</f>
        <v/>
      </c>
      <c r="I4686" s="109" t="str">
        <f t="shared" si="221"/>
        <v/>
      </c>
      <c r="J4686" s="113"/>
      <c r="K4686" s="90"/>
      <c r="L4686" s="73"/>
      <c r="M4686" s="69" t="str">
        <f>IF(C4686&lt;&gt;"",DailyLog!$S$3,"")</f>
        <v/>
      </c>
      <c r="N4686" s="56" t="str">
        <f t="shared" si="220"/>
        <v/>
      </c>
      <c r="O4686" s="53" t="str">
        <f>IF($B4686&lt;&gt;"",IF(ISNUMBER(_xlfn.XMATCH($B4686,Language!$A$6:$E$6)),0,IF(ISNUMBER(_xlfn.XMATCH($B4686,Language!$A$29:$E$29)),'Lista de Prestatarios'!$B$3,VLOOKUP(B4686,'Lista de Prestatarios'!$A$2:$B$500,2,FALSE))),"")</f>
        <v/>
      </c>
      <c r="P4686" s="58" t="str">
        <f>IF(B4686&lt;&gt;"",IF(OR(D4686&gt;0,G4686&gt;0),COUNTIF($B$2:B4686,B4686),COUNTIFS($B$2:B4686,B4686,$E$2:E4686,"&gt;0")),"")</f>
        <v/>
      </c>
    </row>
    <row r="4687" spans="1:16" x14ac:dyDescent="0.35">
      <c r="A4687" s="51" t="str">
        <f t="shared" si="219"/>
        <v/>
      </c>
      <c r="B4687" s="99"/>
      <c r="C4687" s="4"/>
      <c r="D4687" s="14"/>
      <c r="E4687" s="14"/>
      <c r="F4687" s="14"/>
      <c r="G4687" s="82"/>
      <c r="H4687" s="107" t="str">
        <f>IF(B4687&lt;&gt;"",IF(OR(O4687=0,O4687=999),"",SUMIFS($E$2:E4687,$A$2:A4687,A4687)-SUMIFS($F$2:F4687,$A$2:A4687,A4687)),"")</f>
        <v/>
      </c>
      <c r="I4687" s="109" t="str">
        <f t="shared" si="221"/>
        <v/>
      </c>
      <c r="J4687" s="113"/>
      <c r="K4687" s="90"/>
      <c r="L4687" s="73"/>
      <c r="M4687" s="69" t="str">
        <f>IF(C4687&lt;&gt;"",DailyLog!$S$3,"")</f>
        <v/>
      </c>
      <c r="N4687" s="56" t="str">
        <f t="shared" si="220"/>
        <v/>
      </c>
      <c r="O4687" s="53" t="str">
        <f>IF($B4687&lt;&gt;"",IF(ISNUMBER(_xlfn.XMATCH($B4687,Language!$A$6:$E$6)),0,IF(ISNUMBER(_xlfn.XMATCH($B4687,Language!$A$29:$E$29)),'Lista de Prestatarios'!$B$3,VLOOKUP(B4687,'Lista de Prestatarios'!$A$2:$B$500,2,FALSE))),"")</f>
        <v/>
      </c>
      <c r="P4687" s="58" t="str">
        <f>IF(B4687&lt;&gt;"",IF(OR(D4687&gt;0,G4687&gt;0),COUNTIF($B$2:B4687,B4687),COUNTIFS($B$2:B4687,B4687,$E$2:E4687,"&gt;0")),"")</f>
        <v/>
      </c>
    </row>
    <row r="4688" spans="1:16" x14ac:dyDescent="0.35">
      <c r="A4688" s="51" t="str">
        <f t="shared" si="219"/>
        <v/>
      </c>
      <c r="B4688" s="99"/>
      <c r="C4688" s="4"/>
      <c r="D4688" s="14"/>
      <c r="E4688" s="14"/>
      <c r="F4688" s="14"/>
      <c r="G4688" s="82"/>
      <c r="H4688" s="107" t="str">
        <f>IF(B4688&lt;&gt;"",IF(OR(O4688=0,O4688=999),"",SUMIFS($E$2:E4688,$A$2:A4688,A4688)-SUMIFS($F$2:F4688,$A$2:A4688,A4688)),"")</f>
        <v/>
      </c>
      <c r="I4688" s="109" t="str">
        <f t="shared" si="221"/>
        <v/>
      </c>
      <c r="J4688" s="113"/>
      <c r="K4688" s="90"/>
      <c r="L4688" s="73"/>
      <c r="M4688" s="69" t="str">
        <f>IF(C4688&lt;&gt;"",DailyLog!$S$3,"")</f>
        <v/>
      </c>
      <c r="N4688" s="56" t="str">
        <f t="shared" si="220"/>
        <v/>
      </c>
      <c r="O4688" s="53" t="str">
        <f>IF($B4688&lt;&gt;"",IF(ISNUMBER(_xlfn.XMATCH($B4688,Language!$A$6:$E$6)),0,IF(ISNUMBER(_xlfn.XMATCH($B4688,Language!$A$29:$E$29)),'Lista de Prestatarios'!$B$3,VLOOKUP(B4688,'Lista de Prestatarios'!$A$2:$B$500,2,FALSE))),"")</f>
        <v/>
      </c>
      <c r="P4688" s="58" t="str">
        <f>IF(B4688&lt;&gt;"",IF(OR(D4688&gt;0,G4688&gt;0),COUNTIF($B$2:B4688,B4688),COUNTIFS($B$2:B4688,B4688,$E$2:E4688,"&gt;0")),"")</f>
        <v/>
      </c>
    </row>
    <row r="4689" spans="1:16" x14ac:dyDescent="0.35">
      <c r="A4689" s="51" t="str">
        <f t="shared" si="219"/>
        <v/>
      </c>
      <c r="B4689" s="99"/>
      <c r="C4689" s="4"/>
      <c r="D4689" s="14"/>
      <c r="E4689" s="14"/>
      <c r="F4689" s="14"/>
      <c r="G4689" s="82"/>
      <c r="H4689" s="107" t="str">
        <f>IF(B4689&lt;&gt;"",IF(OR(O4689=0,O4689=999),"",SUMIFS($E$2:E4689,$A$2:A4689,A4689)-SUMIFS($F$2:F4689,$A$2:A4689,A4689)),"")</f>
        <v/>
      </c>
      <c r="I4689" s="109" t="str">
        <f t="shared" si="221"/>
        <v/>
      </c>
      <c r="J4689" s="113"/>
      <c r="K4689" s="90"/>
      <c r="L4689" s="73"/>
      <c r="M4689" s="69" t="str">
        <f>IF(C4689&lt;&gt;"",DailyLog!$S$3,"")</f>
        <v/>
      </c>
      <c r="N4689" s="56" t="str">
        <f t="shared" si="220"/>
        <v/>
      </c>
      <c r="O4689" s="53" t="str">
        <f>IF($B4689&lt;&gt;"",IF(ISNUMBER(_xlfn.XMATCH($B4689,Language!$A$6:$E$6)),0,IF(ISNUMBER(_xlfn.XMATCH($B4689,Language!$A$29:$E$29)),'Lista de Prestatarios'!$B$3,VLOOKUP(B4689,'Lista de Prestatarios'!$A$2:$B$500,2,FALSE))),"")</f>
        <v/>
      </c>
      <c r="P4689" s="58" t="str">
        <f>IF(B4689&lt;&gt;"",IF(OR(D4689&gt;0,G4689&gt;0),COUNTIF($B$2:B4689,B4689),COUNTIFS($B$2:B4689,B4689,$E$2:E4689,"&gt;0")),"")</f>
        <v/>
      </c>
    </row>
    <row r="4690" spans="1:16" x14ac:dyDescent="0.35">
      <c r="A4690" s="51" t="str">
        <f t="shared" si="219"/>
        <v/>
      </c>
      <c r="B4690" s="99"/>
      <c r="C4690" s="4"/>
      <c r="D4690" s="14"/>
      <c r="E4690" s="14"/>
      <c r="F4690" s="14"/>
      <c r="G4690" s="82"/>
      <c r="H4690" s="107" t="str">
        <f>IF(B4690&lt;&gt;"",IF(OR(O4690=0,O4690=999),"",SUMIFS($E$2:E4690,$A$2:A4690,A4690)-SUMIFS($F$2:F4690,$A$2:A4690,A4690)),"")</f>
        <v/>
      </c>
      <c r="I4690" s="109" t="str">
        <f t="shared" si="221"/>
        <v/>
      </c>
      <c r="J4690" s="113"/>
      <c r="K4690" s="90"/>
      <c r="L4690" s="73"/>
      <c r="M4690" s="69" t="str">
        <f>IF(C4690&lt;&gt;"",DailyLog!$S$3,"")</f>
        <v/>
      </c>
      <c r="N4690" s="56" t="str">
        <f t="shared" si="220"/>
        <v/>
      </c>
      <c r="O4690" s="53" t="str">
        <f>IF($B4690&lt;&gt;"",IF(ISNUMBER(_xlfn.XMATCH($B4690,Language!$A$6:$E$6)),0,IF(ISNUMBER(_xlfn.XMATCH($B4690,Language!$A$29:$E$29)),'Lista de Prestatarios'!$B$3,VLOOKUP(B4690,'Lista de Prestatarios'!$A$2:$B$500,2,FALSE))),"")</f>
        <v/>
      </c>
      <c r="P4690" s="58" t="str">
        <f>IF(B4690&lt;&gt;"",IF(OR(D4690&gt;0,G4690&gt;0),COUNTIF($B$2:B4690,B4690),COUNTIFS($B$2:B4690,B4690,$E$2:E4690,"&gt;0")),"")</f>
        <v/>
      </c>
    </row>
    <row r="4691" spans="1:16" x14ac:dyDescent="0.35">
      <c r="A4691" s="51" t="str">
        <f t="shared" si="219"/>
        <v/>
      </c>
      <c r="B4691" s="99"/>
      <c r="C4691" s="4"/>
      <c r="D4691" s="14"/>
      <c r="E4691" s="14"/>
      <c r="F4691" s="14"/>
      <c r="G4691" s="82"/>
      <c r="H4691" s="107" t="str">
        <f>IF(B4691&lt;&gt;"",IF(OR(O4691=0,O4691=999),"",SUMIFS($E$2:E4691,$A$2:A4691,A4691)-SUMIFS($F$2:F4691,$A$2:A4691,A4691)),"")</f>
        <v/>
      </c>
      <c r="I4691" s="109" t="str">
        <f t="shared" si="221"/>
        <v/>
      </c>
      <c r="J4691" s="113"/>
      <c r="K4691" s="90"/>
      <c r="L4691" s="73"/>
      <c r="M4691" s="69" t="str">
        <f>IF(C4691&lt;&gt;"",DailyLog!$S$3,"")</f>
        <v/>
      </c>
      <c r="N4691" s="56" t="str">
        <f t="shared" si="220"/>
        <v/>
      </c>
      <c r="O4691" s="53" t="str">
        <f>IF($B4691&lt;&gt;"",IF(ISNUMBER(_xlfn.XMATCH($B4691,Language!$A$6:$E$6)),0,IF(ISNUMBER(_xlfn.XMATCH($B4691,Language!$A$29:$E$29)),'Lista de Prestatarios'!$B$3,VLOOKUP(B4691,'Lista de Prestatarios'!$A$2:$B$500,2,FALSE))),"")</f>
        <v/>
      </c>
      <c r="P4691" s="58" t="str">
        <f>IF(B4691&lt;&gt;"",IF(OR(D4691&gt;0,G4691&gt;0),COUNTIF($B$2:B4691,B4691),COUNTIFS($B$2:B4691,B4691,$E$2:E4691,"&gt;0")),"")</f>
        <v/>
      </c>
    </row>
    <row r="4692" spans="1:16" x14ac:dyDescent="0.35">
      <c r="A4692" s="51" t="str">
        <f t="shared" si="219"/>
        <v/>
      </c>
      <c r="B4692" s="99"/>
      <c r="C4692" s="4"/>
      <c r="D4692" s="14"/>
      <c r="E4692" s="14"/>
      <c r="F4692" s="14"/>
      <c r="G4692" s="82"/>
      <c r="H4692" s="107" t="str">
        <f>IF(B4692&lt;&gt;"",IF(OR(O4692=0,O4692=999),"",SUMIFS($E$2:E4692,$A$2:A4692,A4692)-SUMIFS($F$2:F4692,$A$2:A4692,A4692)),"")</f>
        <v/>
      </c>
      <c r="I4692" s="109" t="str">
        <f t="shared" si="221"/>
        <v/>
      </c>
      <c r="J4692" s="113"/>
      <c r="K4692" s="90"/>
      <c r="L4692" s="73"/>
      <c r="M4692" s="69" t="str">
        <f>IF(C4692&lt;&gt;"",DailyLog!$S$3,"")</f>
        <v/>
      </c>
      <c r="N4692" s="56" t="str">
        <f t="shared" si="220"/>
        <v/>
      </c>
      <c r="O4692" s="53" t="str">
        <f>IF($B4692&lt;&gt;"",IF(ISNUMBER(_xlfn.XMATCH($B4692,Language!$A$6:$E$6)),0,IF(ISNUMBER(_xlfn.XMATCH($B4692,Language!$A$29:$E$29)),'Lista de Prestatarios'!$B$3,VLOOKUP(B4692,'Lista de Prestatarios'!$A$2:$B$500,2,FALSE))),"")</f>
        <v/>
      </c>
      <c r="P4692" s="58" t="str">
        <f>IF(B4692&lt;&gt;"",IF(OR(D4692&gt;0,G4692&gt;0),COUNTIF($B$2:B4692,B4692),COUNTIFS($B$2:B4692,B4692,$E$2:E4692,"&gt;0")),"")</f>
        <v/>
      </c>
    </row>
    <row r="4693" spans="1:16" x14ac:dyDescent="0.35">
      <c r="A4693" s="51" t="str">
        <f t="shared" si="219"/>
        <v/>
      </c>
      <c r="B4693" s="99"/>
      <c r="C4693" s="4"/>
      <c r="D4693" s="14"/>
      <c r="E4693" s="14"/>
      <c r="F4693" s="14"/>
      <c r="G4693" s="82"/>
      <c r="H4693" s="107" t="str">
        <f>IF(B4693&lt;&gt;"",IF(OR(O4693=0,O4693=999),"",SUMIFS($E$2:E4693,$A$2:A4693,A4693)-SUMIFS($F$2:F4693,$A$2:A4693,A4693)),"")</f>
        <v/>
      </c>
      <c r="I4693" s="109" t="str">
        <f t="shared" si="221"/>
        <v/>
      </c>
      <c r="J4693" s="113"/>
      <c r="K4693" s="90"/>
      <c r="L4693" s="73"/>
      <c r="M4693" s="69" t="str">
        <f>IF(C4693&lt;&gt;"",DailyLog!$S$3,"")</f>
        <v/>
      </c>
      <c r="N4693" s="56" t="str">
        <f t="shared" si="220"/>
        <v/>
      </c>
      <c r="O4693" s="53" t="str">
        <f>IF($B4693&lt;&gt;"",IF(ISNUMBER(_xlfn.XMATCH($B4693,Language!$A$6:$E$6)),0,IF(ISNUMBER(_xlfn.XMATCH($B4693,Language!$A$29:$E$29)),'Lista de Prestatarios'!$B$3,VLOOKUP(B4693,'Lista de Prestatarios'!$A$2:$B$500,2,FALSE))),"")</f>
        <v/>
      </c>
      <c r="P4693" s="58" t="str">
        <f>IF(B4693&lt;&gt;"",IF(OR(D4693&gt;0,G4693&gt;0),COUNTIF($B$2:B4693,B4693),COUNTIFS($B$2:B4693,B4693,$E$2:E4693,"&gt;0")),"")</f>
        <v/>
      </c>
    </row>
    <row r="4694" spans="1:16" x14ac:dyDescent="0.35">
      <c r="A4694" s="51" t="str">
        <f t="shared" si="219"/>
        <v/>
      </c>
      <c r="B4694" s="99"/>
      <c r="C4694" s="4"/>
      <c r="D4694" s="14"/>
      <c r="E4694" s="14"/>
      <c r="F4694" s="14"/>
      <c r="G4694" s="82"/>
      <c r="H4694" s="107" t="str">
        <f>IF(B4694&lt;&gt;"",IF(OR(O4694=0,O4694=999),"",SUMIFS($E$2:E4694,$A$2:A4694,A4694)-SUMIFS($F$2:F4694,$A$2:A4694,A4694)),"")</f>
        <v/>
      </c>
      <c r="I4694" s="109" t="str">
        <f t="shared" si="221"/>
        <v/>
      </c>
      <c r="J4694" s="113"/>
      <c r="K4694" s="90"/>
      <c r="L4694" s="73"/>
      <c r="M4694" s="69" t="str">
        <f>IF(C4694&lt;&gt;"",DailyLog!$S$3,"")</f>
        <v/>
      </c>
      <c r="N4694" s="56" t="str">
        <f t="shared" si="220"/>
        <v/>
      </c>
      <c r="O4694" s="53" t="str">
        <f>IF($B4694&lt;&gt;"",IF(ISNUMBER(_xlfn.XMATCH($B4694,Language!$A$6:$E$6)),0,IF(ISNUMBER(_xlfn.XMATCH($B4694,Language!$A$29:$E$29)),'Lista de Prestatarios'!$B$3,VLOOKUP(B4694,'Lista de Prestatarios'!$A$2:$B$500,2,FALSE))),"")</f>
        <v/>
      </c>
      <c r="P4694" s="58" t="str">
        <f>IF(B4694&lt;&gt;"",IF(OR(D4694&gt;0,G4694&gt;0),COUNTIF($B$2:B4694,B4694),COUNTIFS($B$2:B4694,B4694,$E$2:E4694,"&gt;0")),"")</f>
        <v/>
      </c>
    </row>
    <row r="4695" spans="1:16" x14ac:dyDescent="0.35">
      <c r="A4695" s="51" t="str">
        <f t="shared" si="219"/>
        <v/>
      </c>
      <c r="B4695" s="99"/>
      <c r="C4695" s="4"/>
      <c r="D4695" s="14"/>
      <c r="E4695" s="14"/>
      <c r="F4695" s="14"/>
      <c r="G4695" s="82"/>
      <c r="H4695" s="107" t="str">
        <f>IF(B4695&lt;&gt;"",IF(OR(O4695=0,O4695=999),"",SUMIFS($E$2:E4695,$A$2:A4695,A4695)-SUMIFS($F$2:F4695,$A$2:A4695,A4695)),"")</f>
        <v/>
      </c>
      <c r="I4695" s="109" t="str">
        <f t="shared" si="221"/>
        <v/>
      </c>
      <c r="J4695" s="113"/>
      <c r="K4695" s="90"/>
      <c r="L4695" s="73"/>
      <c r="M4695" s="69" t="str">
        <f>IF(C4695&lt;&gt;"",DailyLog!$S$3,"")</f>
        <v/>
      </c>
      <c r="N4695" s="56" t="str">
        <f t="shared" si="220"/>
        <v/>
      </c>
      <c r="O4695" s="53" t="str">
        <f>IF($B4695&lt;&gt;"",IF(ISNUMBER(_xlfn.XMATCH($B4695,Language!$A$6:$E$6)),0,IF(ISNUMBER(_xlfn.XMATCH($B4695,Language!$A$29:$E$29)),'Lista de Prestatarios'!$B$3,VLOOKUP(B4695,'Lista de Prestatarios'!$A$2:$B$500,2,FALSE))),"")</f>
        <v/>
      </c>
      <c r="P4695" s="58" t="str">
        <f>IF(B4695&lt;&gt;"",IF(OR(D4695&gt;0,G4695&gt;0),COUNTIF($B$2:B4695,B4695),COUNTIFS($B$2:B4695,B4695,$E$2:E4695,"&gt;0")),"")</f>
        <v/>
      </c>
    </row>
    <row r="4696" spans="1:16" x14ac:dyDescent="0.35">
      <c r="A4696" s="51" t="str">
        <f t="shared" si="219"/>
        <v/>
      </c>
      <c r="B4696" s="99"/>
      <c r="C4696" s="4"/>
      <c r="D4696" s="14"/>
      <c r="E4696" s="14"/>
      <c r="F4696" s="14"/>
      <c r="G4696" s="82"/>
      <c r="H4696" s="107" t="str">
        <f>IF(B4696&lt;&gt;"",IF(OR(O4696=0,O4696=999),"",SUMIFS($E$2:E4696,$A$2:A4696,A4696)-SUMIFS($F$2:F4696,$A$2:A4696,A4696)),"")</f>
        <v/>
      </c>
      <c r="I4696" s="109" t="str">
        <f t="shared" si="221"/>
        <v/>
      </c>
      <c r="J4696" s="113"/>
      <c r="K4696" s="90"/>
      <c r="L4696" s="73"/>
      <c r="M4696" s="69" t="str">
        <f>IF(C4696&lt;&gt;"",DailyLog!$S$3,"")</f>
        <v/>
      </c>
      <c r="N4696" s="56" t="str">
        <f t="shared" si="220"/>
        <v/>
      </c>
      <c r="O4696" s="53" t="str">
        <f>IF($B4696&lt;&gt;"",IF(ISNUMBER(_xlfn.XMATCH($B4696,Language!$A$6:$E$6)),0,IF(ISNUMBER(_xlfn.XMATCH($B4696,Language!$A$29:$E$29)),'Lista de Prestatarios'!$B$3,VLOOKUP(B4696,'Lista de Prestatarios'!$A$2:$B$500,2,FALSE))),"")</f>
        <v/>
      </c>
      <c r="P4696" s="58" t="str">
        <f>IF(B4696&lt;&gt;"",IF(OR(D4696&gt;0,G4696&gt;0),COUNTIF($B$2:B4696,B4696),COUNTIFS($B$2:B4696,B4696,$E$2:E4696,"&gt;0")),"")</f>
        <v/>
      </c>
    </row>
    <row r="4697" spans="1:16" x14ac:dyDescent="0.35">
      <c r="A4697" s="51" t="str">
        <f t="shared" si="219"/>
        <v/>
      </c>
      <c r="B4697" s="99"/>
      <c r="C4697" s="4"/>
      <c r="D4697" s="14"/>
      <c r="E4697" s="14"/>
      <c r="F4697" s="14"/>
      <c r="G4697" s="82"/>
      <c r="H4697" s="107" t="str">
        <f>IF(B4697&lt;&gt;"",IF(OR(O4697=0,O4697=999),"",SUMIFS($E$2:E4697,$A$2:A4697,A4697)-SUMIFS($F$2:F4697,$A$2:A4697,A4697)),"")</f>
        <v/>
      </c>
      <c r="I4697" s="109" t="str">
        <f t="shared" si="221"/>
        <v/>
      </c>
      <c r="J4697" s="113"/>
      <c r="K4697" s="90"/>
      <c r="L4697" s="73"/>
      <c r="M4697" s="69" t="str">
        <f>IF(C4697&lt;&gt;"",DailyLog!$S$3,"")</f>
        <v/>
      </c>
      <c r="N4697" s="56" t="str">
        <f t="shared" si="220"/>
        <v/>
      </c>
      <c r="O4697" s="53" t="str">
        <f>IF($B4697&lt;&gt;"",IF(ISNUMBER(_xlfn.XMATCH($B4697,Language!$A$6:$E$6)),0,IF(ISNUMBER(_xlfn.XMATCH($B4697,Language!$A$29:$E$29)),'Lista de Prestatarios'!$B$3,VLOOKUP(B4697,'Lista de Prestatarios'!$A$2:$B$500,2,FALSE))),"")</f>
        <v/>
      </c>
      <c r="P4697" s="58" t="str">
        <f>IF(B4697&lt;&gt;"",IF(OR(D4697&gt;0,G4697&gt;0),COUNTIF($B$2:B4697,B4697),COUNTIFS($B$2:B4697,B4697,$E$2:E4697,"&gt;0")),"")</f>
        <v/>
      </c>
    </row>
    <row r="4698" spans="1:16" x14ac:dyDescent="0.35">
      <c r="A4698" s="51" t="str">
        <f t="shared" si="219"/>
        <v/>
      </c>
      <c r="B4698" s="99"/>
      <c r="C4698" s="4"/>
      <c r="D4698" s="14"/>
      <c r="E4698" s="14"/>
      <c r="F4698" s="14"/>
      <c r="G4698" s="82"/>
      <c r="H4698" s="107" t="str">
        <f>IF(B4698&lt;&gt;"",IF(OR(O4698=0,O4698=999),"",SUMIFS($E$2:E4698,$A$2:A4698,A4698)-SUMIFS($F$2:F4698,$A$2:A4698,A4698)),"")</f>
        <v/>
      </c>
      <c r="I4698" s="109" t="str">
        <f t="shared" si="221"/>
        <v/>
      </c>
      <c r="J4698" s="113"/>
      <c r="K4698" s="90"/>
      <c r="L4698" s="73"/>
      <c r="M4698" s="69" t="str">
        <f>IF(C4698&lt;&gt;"",DailyLog!$S$3,"")</f>
        <v/>
      </c>
      <c r="N4698" s="56" t="str">
        <f t="shared" si="220"/>
        <v/>
      </c>
      <c r="O4698" s="53" t="str">
        <f>IF($B4698&lt;&gt;"",IF(ISNUMBER(_xlfn.XMATCH($B4698,Language!$A$6:$E$6)),0,IF(ISNUMBER(_xlfn.XMATCH($B4698,Language!$A$29:$E$29)),'Lista de Prestatarios'!$B$3,VLOOKUP(B4698,'Lista de Prestatarios'!$A$2:$B$500,2,FALSE))),"")</f>
        <v/>
      </c>
      <c r="P4698" s="58" t="str">
        <f>IF(B4698&lt;&gt;"",IF(OR(D4698&gt;0,G4698&gt;0),COUNTIF($B$2:B4698,B4698),COUNTIFS($B$2:B4698,B4698,$E$2:E4698,"&gt;0")),"")</f>
        <v/>
      </c>
    </row>
    <row r="4699" spans="1:16" x14ac:dyDescent="0.35">
      <c r="A4699" s="51" t="str">
        <f t="shared" si="219"/>
        <v/>
      </c>
      <c r="B4699" s="99"/>
      <c r="C4699" s="4"/>
      <c r="D4699" s="14"/>
      <c r="E4699" s="14"/>
      <c r="F4699" s="14"/>
      <c r="G4699" s="82"/>
      <c r="H4699" s="107" t="str">
        <f>IF(B4699&lt;&gt;"",IF(OR(O4699=0,O4699=999),"",SUMIFS($E$2:E4699,$A$2:A4699,A4699)-SUMIFS($F$2:F4699,$A$2:A4699,A4699)),"")</f>
        <v/>
      </c>
      <c r="I4699" s="109" t="str">
        <f t="shared" si="221"/>
        <v/>
      </c>
      <c r="J4699" s="113"/>
      <c r="K4699" s="90"/>
      <c r="L4699" s="73"/>
      <c r="M4699" s="69" t="str">
        <f>IF(C4699&lt;&gt;"",DailyLog!$S$3,"")</f>
        <v/>
      </c>
      <c r="N4699" s="56" t="str">
        <f t="shared" si="220"/>
        <v/>
      </c>
      <c r="O4699" s="53" t="str">
        <f>IF($B4699&lt;&gt;"",IF(ISNUMBER(_xlfn.XMATCH($B4699,Language!$A$6:$E$6)),0,IF(ISNUMBER(_xlfn.XMATCH($B4699,Language!$A$29:$E$29)),'Lista de Prestatarios'!$B$3,VLOOKUP(B4699,'Lista de Prestatarios'!$A$2:$B$500,2,FALSE))),"")</f>
        <v/>
      </c>
      <c r="P4699" s="58" t="str">
        <f>IF(B4699&lt;&gt;"",IF(OR(D4699&gt;0,G4699&gt;0),COUNTIF($B$2:B4699,B4699),COUNTIFS($B$2:B4699,B4699,$E$2:E4699,"&gt;0")),"")</f>
        <v/>
      </c>
    </row>
    <row r="4700" spans="1:16" x14ac:dyDescent="0.35">
      <c r="A4700" s="51" t="str">
        <f t="shared" si="219"/>
        <v/>
      </c>
      <c r="B4700" s="99"/>
      <c r="C4700" s="4"/>
      <c r="D4700" s="14"/>
      <c r="E4700" s="14"/>
      <c r="F4700" s="14"/>
      <c r="G4700" s="82"/>
      <c r="H4700" s="107" t="str">
        <f>IF(B4700&lt;&gt;"",IF(OR(O4700=0,O4700=999),"",SUMIFS($E$2:E4700,$A$2:A4700,A4700)-SUMIFS($F$2:F4700,$A$2:A4700,A4700)),"")</f>
        <v/>
      </c>
      <c r="I4700" s="109" t="str">
        <f t="shared" si="221"/>
        <v/>
      </c>
      <c r="J4700" s="113"/>
      <c r="K4700" s="90"/>
      <c r="L4700" s="73"/>
      <c r="M4700" s="69" t="str">
        <f>IF(C4700&lt;&gt;"",DailyLog!$S$3,"")</f>
        <v/>
      </c>
      <c r="N4700" s="56" t="str">
        <f t="shared" si="220"/>
        <v/>
      </c>
      <c r="O4700" s="53" t="str">
        <f>IF($B4700&lt;&gt;"",IF(ISNUMBER(_xlfn.XMATCH($B4700,Language!$A$6:$E$6)),0,IF(ISNUMBER(_xlfn.XMATCH($B4700,Language!$A$29:$E$29)),'Lista de Prestatarios'!$B$3,VLOOKUP(B4700,'Lista de Prestatarios'!$A$2:$B$500,2,FALSE))),"")</f>
        <v/>
      </c>
      <c r="P4700" s="58" t="str">
        <f>IF(B4700&lt;&gt;"",IF(OR(D4700&gt;0,G4700&gt;0),COUNTIF($B$2:B4700,B4700),COUNTIFS($B$2:B4700,B4700,$E$2:E4700,"&gt;0")),"")</f>
        <v/>
      </c>
    </row>
    <row r="4701" spans="1:16" x14ac:dyDescent="0.35">
      <c r="A4701" s="51" t="str">
        <f t="shared" si="219"/>
        <v/>
      </c>
      <c r="B4701" s="99"/>
      <c r="C4701" s="4"/>
      <c r="D4701" s="14"/>
      <c r="E4701" s="14"/>
      <c r="F4701" s="14"/>
      <c r="G4701" s="82"/>
      <c r="H4701" s="107" t="str">
        <f>IF(B4701&lt;&gt;"",IF(OR(O4701=0,O4701=999),"",SUMIFS($E$2:E4701,$A$2:A4701,A4701)-SUMIFS($F$2:F4701,$A$2:A4701,A4701)),"")</f>
        <v/>
      </c>
      <c r="I4701" s="109" t="str">
        <f t="shared" si="221"/>
        <v/>
      </c>
      <c r="J4701" s="113"/>
      <c r="K4701" s="90"/>
      <c r="L4701" s="73"/>
      <c r="M4701" s="69" t="str">
        <f>IF(C4701&lt;&gt;"",DailyLog!$S$3,"")</f>
        <v/>
      </c>
      <c r="N4701" s="56" t="str">
        <f t="shared" si="220"/>
        <v/>
      </c>
      <c r="O4701" s="53" t="str">
        <f>IF($B4701&lt;&gt;"",IF(ISNUMBER(_xlfn.XMATCH($B4701,Language!$A$6:$E$6)),0,IF(ISNUMBER(_xlfn.XMATCH($B4701,Language!$A$29:$E$29)),'Lista de Prestatarios'!$B$3,VLOOKUP(B4701,'Lista de Prestatarios'!$A$2:$B$500,2,FALSE))),"")</f>
        <v/>
      </c>
      <c r="P4701" s="58" t="str">
        <f>IF(B4701&lt;&gt;"",IF(OR(D4701&gt;0,G4701&gt;0),COUNTIF($B$2:B4701,B4701),COUNTIFS($B$2:B4701,B4701,$E$2:E4701,"&gt;0")),"")</f>
        <v/>
      </c>
    </row>
    <row r="4702" spans="1:16" x14ac:dyDescent="0.35">
      <c r="A4702" s="51" t="str">
        <f t="shared" si="219"/>
        <v/>
      </c>
      <c r="B4702" s="99"/>
      <c r="C4702" s="4"/>
      <c r="D4702" s="14"/>
      <c r="E4702" s="14"/>
      <c r="F4702" s="14"/>
      <c r="G4702" s="82"/>
      <c r="H4702" s="107" t="str">
        <f>IF(B4702&lt;&gt;"",IF(OR(O4702=0,O4702=999),"",SUMIFS($E$2:E4702,$A$2:A4702,A4702)-SUMIFS($F$2:F4702,$A$2:A4702,A4702)),"")</f>
        <v/>
      </c>
      <c r="I4702" s="109" t="str">
        <f t="shared" si="221"/>
        <v/>
      </c>
      <c r="J4702" s="113"/>
      <c r="K4702" s="90"/>
      <c r="L4702" s="73"/>
      <c r="M4702" s="69" t="str">
        <f>IF(C4702&lt;&gt;"",DailyLog!$S$3,"")</f>
        <v/>
      </c>
      <c r="N4702" s="56" t="str">
        <f t="shared" si="220"/>
        <v/>
      </c>
      <c r="O4702" s="53" t="str">
        <f>IF($B4702&lt;&gt;"",IF(ISNUMBER(_xlfn.XMATCH($B4702,Language!$A$6:$E$6)),0,IF(ISNUMBER(_xlfn.XMATCH($B4702,Language!$A$29:$E$29)),'Lista de Prestatarios'!$B$3,VLOOKUP(B4702,'Lista de Prestatarios'!$A$2:$B$500,2,FALSE))),"")</f>
        <v/>
      </c>
      <c r="P4702" s="58" t="str">
        <f>IF(B4702&lt;&gt;"",IF(OR(D4702&gt;0,G4702&gt;0),COUNTIF($B$2:B4702,B4702),COUNTIFS($B$2:B4702,B4702,$E$2:E4702,"&gt;0")),"")</f>
        <v/>
      </c>
    </row>
    <row r="4703" spans="1:16" x14ac:dyDescent="0.35">
      <c r="A4703" s="51" t="str">
        <f t="shared" si="219"/>
        <v/>
      </c>
      <c r="B4703" s="99"/>
      <c r="C4703" s="4"/>
      <c r="D4703" s="14"/>
      <c r="E4703" s="14"/>
      <c r="F4703" s="14"/>
      <c r="G4703" s="82"/>
      <c r="H4703" s="107" t="str">
        <f>IF(B4703&lt;&gt;"",IF(OR(O4703=0,O4703=999),"",SUMIFS($E$2:E4703,$A$2:A4703,A4703)-SUMIFS($F$2:F4703,$A$2:A4703,A4703)),"")</f>
        <v/>
      </c>
      <c r="I4703" s="109" t="str">
        <f t="shared" si="221"/>
        <v/>
      </c>
      <c r="J4703" s="113"/>
      <c r="K4703" s="90"/>
      <c r="L4703" s="73"/>
      <c r="M4703" s="69" t="str">
        <f>IF(C4703&lt;&gt;"",DailyLog!$S$3,"")</f>
        <v/>
      </c>
      <c r="N4703" s="56" t="str">
        <f t="shared" si="220"/>
        <v/>
      </c>
      <c r="O4703" s="53" t="str">
        <f>IF($B4703&lt;&gt;"",IF(ISNUMBER(_xlfn.XMATCH($B4703,Language!$A$6:$E$6)),0,IF(ISNUMBER(_xlfn.XMATCH($B4703,Language!$A$29:$E$29)),'Lista de Prestatarios'!$B$3,VLOOKUP(B4703,'Lista de Prestatarios'!$A$2:$B$500,2,FALSE))),"")</f>
        <v/>
      </c>
      <c r="P4703" s="58" t="str">
        <f>IF(B4703&lt;&gt;"",IF(OR(D4703&gt;0,G4703&gt;0),COUNTIF($B$2:B4703,B4703),COUNTIFS($B$2:B4703,B4703,$E$2:E4703,"&gt;0")),"")</f>
        <v/>
      </c>
    </row>
    <row r="4704" spans="1:16" x14ac:dyDescent="0.35">
      <c r="A4704" s="51" t="str">
        <f t="shared" si="219"/>
        <v/>
      </c>
      <c r="B4704" s="99"/>
      <c r="C4704" s="4"/>
      <c r="D4704" s="14"/>
      <c r="E4704" s="14"/>
      <c r="F4704" s="14"/>
      <c r="G4704" s="82"/>
      <c r="H4704" s="107" t="str">
        <f>IF(B4704&lt;&gt;"",IF(OR(O4704=0,O4704=999),"",SUMIFS($E$2:E4704,$A$2:A4704,A4704)-SUMIFS($F$2:F4704,$A$2:A4704,A4704)),"")</f>
        <v/>
      </c>
      <c r="I4704" s="109" t="str">
        <f t="shared" si="221"/>
        <v/>
      </c>
      <c r="J4704" s="113"/>
      <c r="K4704" s="90"/>
      <c r="L4704" s="73"/>
      <c r="M4704" s="69" t="str">
        <f>IF(C4704&lt;&gt;"",DailyLog!$S$3,"")</f>
        <v/>
      </c>
      <c r="N4704" s="56" t="str">
        <f t="shared" si="220"/>
        <v/>
      </c>
      <c r="O4704" s="53" t="str">
        <f>IF($B4704&lt;&gt;"",IF(ISNUMBER(_xlfn.XMATCH($B4704,Language!$A$6:$E$6)),0,IF(ISNUMBER(_xlfn.XMATCH($B4704,Language!$A$29:$E$29)),'Lista de Prestatarios'!$B$3,VLOOKUP(B4704,'Lista de Prestatarios'!$A$2:$B$500,2,FALSE))),"")</f>
        <v/>
      </c>
      <c r="P4704" s="58" t="str">
        <f>IF(B4704&lt;&gt;"",IF(OR(D4704&gt;0,G4704&gt;0),COUNTIF($B$2:B4704,B4704),COUNTIFS($B$2:B4704,B4704,$E$2:E4704,"&gt;0")),"")</f>
        <v/>
      </c>
    </row>
    <row r="4705" spans="1:16" x14ac:dyDescent="0.35">
      <c r="A4705" s="51" t="str">
        <f t="shared" si="219"/>
        <v/>
      </c>
      <c r="B4705" s="99"/>
      <c r="C4705" s="4"/>
      <c r="D4705" s="14"/>
      <c r="E4705" s="14"/>
      <c r="F4705" s="14"/>
      <c r="G4705" s="82"/>
      <c r="H4705" s="107" t="str">
        <f>IF(B4705&lt;&gt;"",IF(OR(O4705=0,O4705=999),"",SUMIFS($E$2:E4705,$A$2:A4705,A4705)-SUMIFS($F$2:F4705,$A$2:A4705,A4705)),"")</f>
        <v/>
      </c>
      <c r="I4705" s="109" t="str">
        <f t="shared" si="221"/>
        <v/>
      </c>
      <c r="J4705" s="113"/>
      <c r="K4705" s="90"/>
      <c r="L4705" s="73"/>
      <c r="M4705" s="69" t="str">
        <f>IF(C4705&lt;&gt;"",DailyLog!$S$3,"")</f>
        <v/>
      </c>
      <c r="N4705" s="56" t="str">
        <f t="shared" si="220"/>
        <v/>
      </c>
      <c r="O4705" s="53" t="str">
        <f>IF($B4705&lt;&gt;"",IF(ISNUMBER(_xlfn.XMATCH($B4705,Language!$A$6:$E$6)),0,IF(ISNUMBER(_xlfn.XMATCH($B4705,Language!$A$29:$E$29)),'Lista de Prestatarios'!$B$3,VLOOKUP(B4705,'Lista de Prestatarios'!$A$2:$B$500,2,FALSE))),"")</f>
        <v/>
      </c>
      <c r="P4705" s="58" t="str">
        <f>IF(B4705&lt;&gt;"",IF(OR(D4705&gt;0,G4705&gt;0),COUNTIF($B$2:B4705,B4705),COUNTIFS($B$2:B4705,B4705,$E$2:E4705,"&gt;0")),"")</f>
        <v/>
      </c>
    </row>
    <row r="4706" spans="1:16" x14ac:dyDescent="0.35">
      <c r="A4706" s="51" t="str">
        <f t="shared" si="219"/>
        <v/>
      </c>
      <c r="B4706" s="99"/>
      <c r="C4706" s="4"/>
      <c r="D4706" s="14"/>
      <c r="E4706" s="14"/>
      <c r="F4706" s="14"/>
      <c r="G4706" s="82"/>
      <c r="H4706" s="107" t="str">
        <f>IF(B4706&lt;&gt;"",IF(OR(O4706=0,O4706=999),"",SUMIFS($E$2:E4706,$A$2:A4706,A4706)-SUMIFS($F$2:F4706,$A$2:A4706,A4706)),"")</f>
        <v/>
      </c>
      <c r="I4706" s="109" t="str">
        <f t="shared" si="221"/>
        <v/>
      </c>
      <c r="J4706" s="113"/>
      <c r="K4706" s="90"/>
      <c r="L4706" s="73"/>
      <c r="M4706" s="69" t="str">
        <f>IF(C4706&lt;&gt;"",DailyLog!$S$3,"")</f>
        <v/>
      </c>
      <c r="N4706" s="56" t="str">
        <f t="shared" si="220"/>
        <v/>
      </c>
      <c r="O4706" s="53" t="str">
        <f>IF($B4706&lt;&gt;"",IF(ISNUMBER(_xlfn.XMATCH($B4706,Language!$A$6:$E$6)),0,IF(ISNUMBER(_xlfn.XMATCH($B4706,Language!$A$29:$E$29)),'Lista de Prestatarios'!$B$3,VLOOKUP(B4706,'Lista de Prestatarios'!$A$2:$B$500,2,FALSE))),"")</f>
        <v/>
      </c>
      <c r="P4706" s="58" t="str">
        <f>IF(B4706&lt;&gt;"",IF(OR(D4706&gt;0,G4706&gt;0),COUNTIF($B$2:B4706,B4706),COUNTIFS($B$2:B4706,B4706,$E$2:E4706,"&gt;0")),"")</f>
        <v/>
      </c>
    </row>
    <row r="4707" spans="1:16" x14ac:dyDescent="0.35">
      <c r="A4707" s="51" t="str">
        <f t="shared" si="219"/>
        <v/>
      </c>
      <c r="B4707" s="99"/>
      <c r="C4707" s="4"/>
      <c r="D4707" s="14"/>
      <c r="E4707" s="14"/>
      <c r="F4707" s="14"/>
      <c r="G4707" s="82"/>
      <c r="H4707" s="107" t="str">
        <f>IF(B4707&lt;&gt;"",IF(OR(O4707=0,O4707=999),"",SUMIFS($E$2:E4707,$A$2:A4707,A4707)-SUMIFS($F$2:F4707,$A$2:A4707,A4707)),"")</f>
        <v/>
      </c>
      <c r="I4707" s="109" t="str">
        <f t="shared" si="221"/>
        <v/>
      </c>
      <c r="J4707" s="113"/>
      <c r="K4707" s="90"/>
      <c r="L4707" s="73"/>
      <c r="M4707" s="69" t="str">
        <f>IF(C4707&lt;&gt;"",DailyLog!$S$3,"")</f>
        <v/>
      </c>
      <c r="N4707" s="56" t="str">
        <f t="shared" si="220"/>
        <v/>
      </c>
      <c r="O4707" s="53" t="str">
        <f>IF($B4707&lt;&gt;"",IF(ISNUMBER(_xlfn.XMATCH($B4707,Language!$A$6:$E$6)),0,IF(ISNUMBER(_xlfn.XMATCH($B4707,Language!$A$29:$E$29)),'Lista de Prestatarios'!$B$3,VLOOKUP(B4707,'Lista de Prestatarios'!$A$2:$B$500,2,FALSE))),"")</f>
        <v/>
      </c>
      <c r="P4707" s="58" t="str">
        <f>IF(B4707&lt;&gt;"",IF(OR(D4707&gt;0,G4707&gt;0),COUNTIF($B$2:B4707,B4707),COUNTIFS($B$2:B4707,B4707,$E$2:E4707,"&gt;0")),"")</f>
        <v/>
      </c>
    </row>
    <row r="4708" spans="1:16" x14ac:dyDescent="0.35">
      <c r="A4708" s="51" t="str">
        <f t="shared" si="219"/>
        <v/>
      </c>
      <c r="B4708" s="99"/>
      <c r="C4708" s="4"/>
      <c r="D4708" s="14"/>
      <c r="E4708" s="14"/>
      <c r="F4708" s="14"/>
      <c r="G4708" s="82"/>
      <c r="H4708" s="107" t="str">
        <f>IF(B4708&lt;&gt;"",IF(OR(O4708=0,O4708=999),"",SUMIFS($E$2:E4708,$A$2:A4708,A4708)-SUMIFS($F$2:F4708,$A$2:A4708,A4708)),"")</f>
        <v/>
      </c>
      <c r="I4708" s="109" t="str">
        <f t="shared" si="221"/>
        <v/>
      </c>
      <c r="J4708" s="113"/>
      <c r="K4708" s="90"/>
      <c r="L4708" s="73"/>
      <c r="M4708" s="69" t="str">
        <f>IF(C4708&lt;&gt;"",DailyLog!$S$3,"")</f>
        <v/>
      </c>
      <c r="N4708" s="56" t="str">
        <f t="shared" si="220"/>
        <v/>
      </c>
      <c r="O4708" s="53" t="str">
        <f>IF($B4708&lt;&gt;"",IF(ISNUMBER(_xlfn.XMATCH($B4708,Language!$A$6:$E$6)),0,IF(ISNUMBER(_xlfn.XMATCH($B4708,Language!$A$29:$E$29)),'Lista de Prestatarios'!$B$3,VLOOKUP(B4708,'Lista de Prestatarios'!$A$2:$B$500,2,FALSE))),"")</f>
        <v/>
      </c>
      <c r="P4708" s="58" t="str">
        <f>IF(B4708&lt;&gt;"",IF(OR(D4708&gt;0,G4708&gt;0),COUNTIF($B$2:B4708,B4708),COUNTIFS($B$2:B4708,B4708,$E$2:E4708,"&gt;0")),"")</f>
        <v/>
      </c>
    </row>
    <row r="4709" spans="1:16" x14ac:dyDescent="0.35">
      <c r="A4709" s="51" t="str">
        <f t="shared" si="219"/>
        <v/>
      </c>
      <c r="B4709" s="99"/>
      <c r="C4709" s="4"/>
      <c r="D4709" s="14"/>
      <c r="E4709" s="14"/>
      <c r="F4709" s="14"/>
      <c r="G4709" s="82"/>
      <c r="H4709" s="107" t="str">
        <f>IF(B4709&lt;&gt;"",IF(OR(O4709=0,O4709=999),"",SUMIFS($E$2:E4709,$A$2:A4709,A4709)-SUMIFS($F$2:F4709,$A$2:A4709,A4709)),"")</f>
        <v/>
      </c>
      <c r="I4709" s="109" t="str">
        <f t="shared" si="221"/>
        <v/>
      </c>
      <c r="J4709" s="113"/>
      <c r="K4709" s="90"/>
      <c r="L4709" s="73"/>
      <c r="M4709" s="69" t="str">
        <f>IF(C4709&lt;&gt;"",DailyLog!$S$3,"")</f>
        <v/>
      </c>
      <c r="N4709" s="56" t="str">
        <f t="shared" si="220"/>
        <v/>
      </c>
      <c r="O4709" s="53" t="str">
        <f>IF($B4709&lt;&gt;"",IF(ISNUMBER(_xlfn.XMATCH($B4709,Language!$A$6:$E$6)),0,IF(ISNUMBER(_xlfn.XMATCH($B4709,Language!$A$29:$E$29)),'Lista de Prestatarios'!$B$3,VLOOKUP(B4709,'Lista de Prestatarios'!$A$2:$B$500,2,FALSE))),"")</f>
        <v/>
      </c>
      <c r="P4709" s="58" t="str">
        <f>IF(B4709&lt;&gt;"",IF(OR(D4709&gt;0,G4709&gt;0),COUNTIF($B$2:B4709,B4709),COUNTIFS($B$2:B4709,B4709,$E$2:E4709,"&gt;0")),"")</f>
        <v/>
      </c>
    </row>
    <row r="4710" spans="1:16" x14ac:dyDescent="0.35">
      <c r="A4710" s="51" t="str">
        <f t="shared" si="219"/>
        <v/>
      </c>
      <c r="B4710" s="99"/>
      <c r="C4710" s="4"/>
      <c r="D4710" s="14"/>
      <c r="E4710" s="14"/>
      <c r="F4710" s="14"/>
      <c r="G4710" s="82"/>
      <c r="H4710" s="107" t="str">
        <f>IF(B4710&lt;&gt;"",IF(OR(O4710=0,O4710=999),"",SUMIFS($E$2:E4710,$A$2:A4710,A4710)-SUMIFS($F$2:F4710,$A$2:A4710,A4710)),"")</f>
        <v/>
      </c>
      <c r="I4710" s="109" t="str">
        <f t="shared" si="221"/>
        <v/>
      </c>
      <c r="J4710" s="113"/>
      <c r="K4710" s="90"/>
      <c r="L4710" s="73"/>
      <c r="M4710" s="69" t="str">
        <f>IF(C4710&lt;&gt;"",DailyLog!$S$3,"")</f>
        <v/>
      </c>
      <c r="N4710" s="56" t="str">
        <f t="shared" si="220"/>
        <v/>
      </c>
      <c r="O4710" s="53" t="str">
        <f>IF($B4710&lt;&gt;"",IF(ISNUMBER(_xlfn.XMATCH($B4710,Language!$A$6:$E$6)),0,IF(ISNUMBER(_xlfn.XMATCH($B4710,Language!$A$29:$E$29)),'Lista de Prestatarios'!$B$3,VLOOKUP(B4710,'Lista de Prestatarios'!$A$2:$B$500,2,FALSE))),"")</f>
        <v/>
      </c>
      <c r="P4710" s="58" t="str">
        <f>IF(B4710&lt;&gt;"",IF(OR(D4710&gt;0,G4710&gt;0),COUNTIF($B$2:B4710,B4710),COUNTIFS($B$2:B4710,B4710,$E$2:E4710,"&gt;0")),"")</f>
        <v/>
      </c>
    </row>
    <row r="4711" spans="1:16" x14ac:dyDescent="0.35">
      <c r="A4711" s="51" t="str">
        <f t="shared" si="219"/>
        <v/>
      </c>
      <c r="B4711" s="99"/>
      <c r="C4711" s="4"/>
      <c r="D4711" s="14"/>
      <c r="E4711" s="14"/>
      <c r="F4711" s="14"/>
      <c r="G4711" s="82"/>
      <c r="H4711" s="107" t="str">
        <f>IF(B4711&lt;&gt;"",IF(OR(O4711=0,O4711=999),"",SUMIFS($E$2:E4711,$A$2:A4711,A4711)-SUMIFS($F$2:F4711,$A$2:A4711,A4711)),"")</f>
        <v/>
      </c>
      <c r="I4711" s="109" t="str">
        <f t="shared" si="221"/>
        <v/>
      </c>
      <c r="J4711" s="113"/>
      <c r="K4711" s="90"/>
      <c r="L4711" s="73"/>
      <c r="M4711" s="69" t="str">
        <f>IF(C4711&lt;&gt;"",DailyLog!$S$3,"")</f>
        <v/>
      </c>
      <c r="N4711" s="56" t="str">
        <f t="shared" si="220"/>
        <v/>
      </c>
      <c r="O4711" s="53" t="str">
        <f>IF($B4711&lt;&gt;"",IF(ISNUMBER(_xlfn.XMATCH($B4711,Language!$A$6:$E$6)),0,IF(ISNUMBER(_xlfn.XMATCH($B4711,Language!$A$29:$E$29)),'Lista de Prestatarios'!$B$3,VLOOKUP(B4711,'Lista de Prestatarios'!$A$2:$B$500,2,FALSE))),"")</f>
        <v/>
      </c>
      <c r="P4711" s="58" t="str">
        <f>IF(B4711&lt;&gt;"",IF(OR(D4711&gt;0,G4711&gt;0),COUNTIF($B$2:B4711,B4711),COUNTIFS($B$2:B4711,B4711,$E$2:E4711,"&gt;0")),"")</f>
        <v/>
      </c>
    </row>
    <row r="4712" spans="1:16" x14ac:dyDescent="0.35">
      <c r="A4712" s="51" t="str">
        <f t="shared" si="219"/>
        <v/>
      </c>
      <c r="B4712" s="99"/>
      <c r="C4712" s="4"/>
      <c r="D4712" s="14"/>
      <c r="E4712" s="14"/>
      <c r="F4712" s="14"/>
      <c r="G4712" s="82"/>
      <c r="H4712" s="107" t="str">
        <f>IF(B4712&lt;&gt;"",IF(OR(O4712=0,O4712=999),"",SUMIFS($E$2:E4712,$A$2:A4712,A4712)-SUMIFS($F$2:F4712,$A$2:A4712,A4712)),"")</f>
        <v/>
      </c>
      <c r="I4712" s="109" t="str">
        <f t="shared" si="221"/>
        <v/>
      </c>
      <c r="J4712" s="113"/>
      <c r="K4712" s="90"/>
      <c r="L4712" s="73"/>
      <c r="M4712" s="69" t="str">
        <f>IF(C4712&lt;&gt;"",DailyLog!$S$3,"")</f>
        <v/>
      </c>
      <c r="N4712" s="56" t="str">
        <f t="shared" si="220"/>
        <v/>
      </c>
      <c r="O4712" s="53" t="str">
        <f>IF($B4712&lt;&gt;"",IF(ISNUMBER(_xlfn.XMATCH($B4712,Language!$A$6:$E$6)),0,IF(ISNUMBER(_xlfn.XMATCH($B4712,Language!$A$29:$E$29)),'Lista de Prestatarios'!$B$3,VLOOKUP(B4712,'Lista de Prestatarios'!$A$2:$B$500,2,FALSE))),"")</f>
        <v/>
      </c>
      <c r="P4712" s="58" t="str">
        <f>IF(B4712&lt;&gt;"",IF(OR(D4712&gt;0,G4712&gt;0),COUNTIF($B$2:B4712,B4712),COUNTIFS($B$2:B4712,B4712,$E$2:E4712,"&gt;0")),"")</f>
        <v/>
      </c>
    </row>
    <row r="4713" spans="1:16" x14ac:dyDescent="0.35">
      <c r="A4713" s="51" t="str">
        <f t="shared" si="219"/>
        <v/>
      </c>
      <c r="B4713" s="99"/>
      <c r="C4713" s="4"/>
      <c r="D4713" s="14"/>
      <c r="E4713" s="14"/>
      <c r="F4713" s="14"/>
      <c r="G4713" s="82"/>
      <c r="H4713" s="107" t="str">
        <f>IF(B4713&lt;&gt;"",IF(OR(O4713=0,O4713=999),"",SUMIFS($E$2:E4713,$A$2:A4713,A4713)-SUMIFS($F$2:F4713,$A$2:A4713,A4713)),"")</f>
        <v/>
      </c>
      <c r="I4713" s="109" t="str">
        <f t="shared" si="221"/>
        <v/>
      </c>
      <c r="J4713" s="113"/>
      <c r="K4713" s="90"/>
      <c r="L4713" s="73"/>
      <c r="M4713" s="69" t="str">
        <f>IF(C4713&lt;&gt;"",DailyLog!$S$3,"")</f>
        <v/>
      </c>
      <c r="N4713" s="56" t="str">
        <f t="shared" si="220"/>
        <v/>
      </c>
      <c r="O4713" s="53" t="str">
        <f>IF($B4713&lt;&gt;"",IF(ISNUMBER(_xlfn.XMATCH($B4713,Language!$A$6:$E$6)),0,IF(ISNUMBER(_xlfn.XMATCH($B4713,Language!$A$29:$E$29)),'Lista de Prestatarios'!$B$3,VLOOKUP(B4713,'Lista de Prestatarios'!$A$2:$B$500,2,FALSE))),"")</f>
        <v/>
      </c>
      <c r="P4713" s="58" t="str">
        <f>IF(B4713&lt;&gt;"",IF(OR(D4713&gt;0,G4713&gt;0),COUNTIF($B$2:B4713,B4713),COUNTIFS($B$2:B4713,B4713,$E$2:E4713,"&gt;0")),"")</f>
        <v/>
      </c>
    </row>
    <row r="4714" spans="1:16" x14ac:dyDescent="0.35">
      <c r="A4714" s="51" t="str">
        <f t="shared" si="219"/>
        <v/>
      </c>
      <c r="B4714" s="99"/>
      <c r="C4714" s="4"/>
      <c r="D4714" s="14"/>
      <c r="E4714" s="14"/>
      <c r="F4714" s="14"/>
      <c r="G4714" s="82"/>
      <c r="H4714" s="107" t="str">
        <f>IF(B4714&lt;&gt;"",IF(OR(O4714=0,O4714=999),"",SUMIFS($E$2:E4714,$A$2:A4714,A4714)-SUMIFS($F$2:F4714,$A$2:A4714,A4714)),"")</f>
        <v/>
      </c>
      <c r="I4714" s="109" t="str">
        <f t="shared" si="221"/>
        <v/>
      </c>
      <c r="J4714" s="113"/>
      <c r="K4714" s="90"/>
      <c r="L4714" s="73"/>
      <c r="M4714" s="69" t="str">
        <f>IF(C4714&lt;&gt;"",DailyLog!$S$3,"")</f>
        <v/>
      </c>
      <c r="N4714" s="56" t="str">
        <f t="shared" si="220"/>
        <v/>
      </c>
      <c r="O4714" s="53" t="str">
        <f>IF($B4714&lt;&gt;"",IF(ISNUMBER(_xlfn.XMATCH($B4714,Language!$A$6:$E$6)),0,IF(ISNUMBER(_xlfn.XMATCH($B4714,Language!$A$29:$E$29)),'Lista de Prestatarios'!$B$3,VLOOKUP(B4714,'Lista de Prestatarios'!$A$2:$B$500,2,FALSE))),"")</f>
        <v/>
      </c>
      <c r="P4714" s="58" t="str">
        <f>IF(B4714&lt;&gt;"",IF(OR(D4714&gt;0,G4714&gt;0),COUNTIF($B$2:B4714,B4714),COUNTIFS($B$2:B4714,B4714,$E$2:E4714,"&gt;0")),"")</f>
        <v/>
      </c>
    </row>
    <row r="4715" spans="1:16" x14ac:dyDescent="0.35">
      <c r="A4715" s="51" t="str">
        <f t="shared" si="219"/>
        <v/>
      </c>
      <c r="B4715" s="99"/>
      <c r="C4715" s="4"/>
      <c r="D4715" s="14"/>
      <c r="E4715" s="14"/>
      <c r="F4715" s="14"/>
      <c r="G4715" s="82"/>
      <c r="H4715" s="107" t="str">
        <f>IF(B4715&lt;&gt;"",IF(OR(O4715=0,O4715=999),"",SUMIFS($E$2:E4715,$A$2:A4715,A4715)-SUMIFS($F$2:F4715,$A$2:A4715,A4715)),"")</f>
        <v/>
      </c>
      <c r="I4715" s="109" t="str">
        <f t="shared" si="221"/>
        <v/>
      </c>
      <c r="J4715" s="113"/>
      <c r="K4715" s="90"/>
      <c r="L4715" s="73"/>
      <c r="M4715" s="69" t="str">
        <f>IF(C4715&lt;&gt;"",DailyLog!$S$3,"")</f>
        <v/>
      </c>
      <c r="N4715" s="56" t="str">
        <f t="shared" si="220"/>
        <v/>
      </c>
      <c r="O4715" s="53" t="str">
        <f>IF($B4715&lt;&gt;"",IF(ISNUMBER(_xlfn.XMATCH($B4715,Language!$A$6:$E$6)),0,IF(ISNUMBER(_xlfn.XMATCH($B4715,Language!$A$29:$E$29)),'Lista de Prestatarios'!$B$3,VLOOKUP(B4715,'Lista de Prestatarios'!$A$2:$B$500,2,FALSE))),"")</f>
        <v/>
      </c>
      <c r="P4715" s="58" t="str">
        <f>IF(B4715&lt;&gt;"",IF(OR(D4715&gt;0,G4715&gt;0),COUNTIF($B$2:B4715,B4715),COUNTIFS($B$2:B4715,B4715,$E$2:E4715,"&gt;0")),"")</f>
        <v/>
      </c>
    </row>
    <row r="4716" spans="1:16" x14ac:dyDescent="0.35">
      <c r="A4716" s="51" t="str">
        <f t="shared" si="219"/>
        <v/>
      </c>
      <c r="B4716" s="99"/>
      <c r="C4716" s="4"/>
      <c r="D4716" s="14"/>
      <c r="E4716" s="14"/>
      <c r="F4716" s="14"/>
      <c r="G4716" s="82"/>
      <c r="H4716" s="107" t="str">
        <f>IF(B4716&lt;&gt;"",IF(OR(O4716=0,O4716=999),"",SUMIFS($E$2:E4716,$A$2:A4716,A4716)-SUMIFS($F$2:F4716,$A$2:A4716,A4716)),"")</f>
        <v/>
      </c>
      <c r="I4716" s="109" t="str">
        <f t="shared" si="221"/>
        <v/>
      </c>
      <c r="J4716" s="113"/>
      <c r="K4716" s="90"/>
      <c r="L4716" s="73"/>
      <c r="M4716" s="69" t="str">
        <f>IF(C4716&lt;&gt;"",DailyLog!$S$3,"")</f>
        <v/>
      </c>
      <c r="N4716" s="56" t="str">
        <f t="shared" si="220"/>
        <v/>
      </c>
      <c r="O4716" s="53" t="str">
        <f>IF($B4716&lt;&gt;"",IF(ISNUMBER(_xlfn.XMATCH($B4716,Language!$A$6:$E$6)),0,IF(ISNUMBER(_xlfn.XMATCH($B4716,Language!$A$29:$E$29)),'Lista de Prestatarios'!$B$3,VLOOKUP(B4716,'Lista de Prestatarios'!$A$2:$B$500,2,FALSE))),"")</f>
        <v/>
      </c>
      <c r="P4716" s="58" t="str">
        <f>IF(B4716&lt;&gt;"",IF(OR(D4716&gt;0,G4716&gt;0),COUNTIF($B$2:B4716,B4716),COUNTIFS($B$2:B4716,B4716,$E$2:E4716,"&gt;0")),"")</f>
        <v/>
      </c>
    </row>
    <row r="4717" spans="1:16" x14ac:dyDescent="0.35">
      <c r="A4717" s="51" t="str">
        <f t="shared" si="219"/>
        <v/>
      </c>
      <c r="B4717" s="99"/>
      <c r="C4717" s="4"/>
      <c r="D4717" s="14"/>
      <c r="E4717" s="14"/>
      <c r="F4717" s="14"/>
      <c r="G4717" s="82"/>
      <c r="H4717" s="107" t="str">
        <f>IF(B4717&lt;&gt;"",IF(OR(O4717=0,O4717=999),"",SUMIFS($E$2:E4717,$A$2:A4717,A4717)-SUMIFS($F$2:F4717,$A$2:A4717,A4717)),"")</f>
        <v/>
      </c>
      <c r="I4717" s="109" t="str">
        <f t="shared" si="221"/>
        <v/>
      </c>
      <c r="J4717" s="113"/>
      <c r="K4717" s="90"/>
      <c r="L4717" s="73"/>
      <c r="M4717" s="69" t="str">
        <f>IF(C4717&lt;&gt;"",DailyLog!$S$3,"")</f>
        <v/>
      </c>
      <c r="N4717" s="56" t="str">
        <f t="shared" si="220"/>
        <v/>
      </c>
      <c r="O4717" s="53" t="str">
        <f>IF($B4717&lt;&gt;"",IF(ISNUMBER(_xlfn.XMATCH($B4717,Language!$A$6:$E$6)),0,IF(ISNUMBER(_xlfn.XMATCH($B4717,Language!$A$29:$E$29)),'Lista de Prestatarios'!$B$3,VLOOKUP(B4717,'Lista de Prestatarios'!$A$2:$B$500,2,FALSE))),"")</f>
        <v/>
      </c>
      <c r="P4717" s="58" t="str">
        <f>IF(B4717&lt;&gt;"",IF(OR(D4717&gt;0,G4717&gt;0),COUNTIF($B$2:B4717,B4717),COUNTIFS($B$2:B4717,B4717,$E$2:E4717,"&gt;0")),"")</f>
        <v/>
      </c>
    </row>
    <row r="4718" spans="1:16" x14ac:dyDescent="0.35">
      <c r="A4718" s="51" t="str">
        <f t="shared" si="219"/>
        <v/>
      </c>
      <c r="B4718" s="99"/>
      <c r="C4718" s="4"/>
      <c r="D4718" s="14"/>
      <c r="E4718" s="14"/>
      <c r="F4718" s="14"/>
      <c r="G4718" s="82"/>
      <c r="H4718" s="107" t="str">
        <f>IF(B4718&lt;&gt;"",IF(OR(O4718=0,O4718=999),"",SUMIFS($E$2:E4718,$A$2:A4718,A4718)-SUMIFS($F$2:F4718,$A$2:A4718,A4718)),"")</f>
        <v/>
      </c>
      <c r="I4718" s="109" t="str">
        <f t="shared" si="221"/>
        <v/>
      </c>
      <c r="J4718" s="113"/>
      <c r="K4718" s="90"/>
      <c r="L4718" s="73"/>
      <c r="M4718" s="69" t="str">
        <f>IF(C4718&lt;&gt;"",DailyLog!$S$3,"")</f>
        <v/>
      </c>
      <c r="N4718" s="56" t="str">
        <f t="shared" si="220"/>
        <v/>
      </c>
      <c r="O4718" s="53" t="str">
        <f>IF($B4718&lt;&gt;"",IF(ISNUMBER(_xlfn.XMATCH($B4718,Language!$A$6:$E$6)),0,IF(ISNUMBER(_xlfn.XMATCH($B4718,Language!$A$29:$E$29)),'Lista de Prestatarios'!$B$3,VLOOKUP(B4718,'Lista de Prestatarios'!$A$2:$B$500,2,FALSE))),"")</f>
        <v/>
      </c>
      <c r="P4718" s="58" t="str">
        <f>IF(B4718&lt;&gt;"",IF(OR(D4718&gt;0,G4718&gt;0),COUNTIF($B$2:B4718,B4718),COUNTIFS($B$2:B4718,B4718,$E$2:E4718,"&gt;0")),"")</f>
        <v/>
      </c>
    </row>
    <row r="4719" spans="1:16" x14ac:dyDescent="0.35">
      <c r="A4719" s="51" t="str">
        <f t="shared" si="219"/>
        <v/>
      </c>
      <c r="B4719" s="99"/>
      <c r="C4719" s="4"/>
      <c r="D4719" s="14"/>
      <c r="E4719" s="14"/>
      <c r="F4719" s="14"/>
      <c r="G4719" s="82"/>
      <c r="H4719" s="107" t="str">
        <f>IF(B4719&lt;&gt;"",IF(OR(O4719=0,O4719=999),"",SUMIFS($E$2:E4719,$A$2:A4719,A4719)-SUMIFS($F$2:F4719,$A$2:A4719,A4719)),"")</f>
        <v/>
      </c>
      <c r="I4719" s="109" t="str">
        <f t="shared" si="221"/>
        <v/>
      </c>
      <c r="J4719" s="113"/>
      <c r="K4719" s="90"/>
      <c r="L4719" s="73"/>
      <c r="M4719" s="69" t="str">
        <f>IF(C4719&lt;&gt;"",DailyLog!$S$3,"")</f>
        <v/>
      </c>
      <c r="N4719" s="56" t="str">
        <f t="shared" si="220"/>
        <v/>
      </c>
      <c r="O4719" s="53" t="str">
        <f>IF($B4719&lt;&gt;"",IF(ISNUMBER(_xlfn.XMATCH($B4719,Language!$A$6:$E$6)),0,IF(ISNUMBER(_xlfn.XMATCH($B4719,Language!$A$29:$E$29)),'Lista de Prestatarios'!$B$3,VLOOKUP(B4719,'Lista de Prestatarios'!$A$2:$B$500,2,FALSE))),"")</f>
        <v/>
      </c>
      <c r="P4719" s="58" t="str">
        <f>IF(B4719&lt;&gt;"",IF(OR(D4719&gt;0,G4719&gt;0),COUNTIF($B$2:B4719,B4719),COUNTIFS($B$2:B4719,B4719,$E$2:E4719,"&gt;0")),"")</f>
        <v/>
      </c>
    </row>
    <row r="4720" spans="1:16" x14ac:dyDescent="0.35">
      <c r="A4720" s="51" t="str">
        <f t="shared" si="219"/>
        <v/>
      </c>
      <c r="B4720" s="99"/>
      <c r="C4720" s="4"/>
      <c r="D4720" s="14"/>
      <c r="E4720" s="14"/>
      <c r="F4720" s="14"/>
      <c r="G4720" s="82"/>
      <c r="H4720" s="107" t="str">
        <f>IF(B4720&lt;&gt;"",IF(OR(O4720=0,O4720=999),"",SUMIFS($E$2:E4720,$A$2:A4720,A4720)-SUMIFS($F$2:F4720,$A$2:A4720,A4720)),"")</f>
        <v/>
      </c>
      <c r="I4720" s="109" t="str">
        <f t="shared" si="221"/>
        <v/>
      </c>
      <c r="J4720" s="113"/>
      <c r="K4720" s="90"/>
      <c r="L4720" s="73"/>
      <c r="M4720" s="69" t="str">
        <f>IF(C4720&lt;&gt;"",DailyLog!$S$3,"")</f>
        <v/>
      </c>
      <c r="N4720" s="56" t="str">
        <f t="shared" si="220"/>
        <v/>
      </c>
      <c r="O4720" s="53" t="str">
        <f>IF($B4720&lt;&gt;"",IF(ISNUMBER(_xlfn.XMATCH($B4720,Language!$A$6:$E$6)),0,IF(ISNUMBER(_xlfn.XMATCH($B4720,Language!$A$29:$E$29)),'Lista de Prestatarios'!$B$3,VLOOKUP(B4720,'Lista de Prestatarios'!$A$2:$B$500,2,FALSE))),"")</f>
        <v/>
      </c>
      <c r="P4720" s="58" t="str">
        <f>IF(B4720&lt;&gt;"",IF(OR(D4720&gt;0,G4720&gt;0),COUNTIF($B$2:B4720,B4720),COUNTIFS($B$2:B4720,B4720,$E$2:E4720,"&gt;0")),"")</f>
        <v/>
      </c>
    </row>
    <row r="4721" spans="1:16" x14ac:dyDescent="0.35">
      <c r="A4721" s="51" t="str">
        <f t="shared" si="219"/>
        <v/>
      </c>
      <c r="B4721" s="99"/>
      <c r="C4721" s="4"/>
      <c r="D4721" s="14"/>
      <c r="E4721" s="14"/>
      <c r="F4721" s="14"/>
      <c r="G4721" s="82"/>
      <c r="H4721" s="107" t="str">
        <f>IF(B4721&lt;&gt;"",IF(OR(O4721=0,O4721=999),"",SUMIFS($E$2:E4721,$A$2:A4721,A4721)-SUMIFS($F$2:F4721,$A$2:A4721,A4721)),"")</f>
        <v/>
      </c>
      <c r="I4721" s="109" t="str">
        <f t="shared" si="221"/>
        <v/>
      </c>
      <c r="J4721" s="113"/>
      <c r="K4721" s="90"/>
      <c r="L4721" s="73"/>
      <c r="M4721" s="69" t="str">
        <f>IF(C4721&lt;&gt;"",DailyLog!$S$3,"")</f>
        <v/>
      </c>
      <c r="N4721" s="56" t="str">
        <f t="shared" si="220"/>
        <v/>
      </c>
      <c r="O4721" s="53" t="str">
        <f>IF($B4721&lt;&gt;"",IF(ISNUMBER(_xlfn.XMATCH($B4721,Language!$A$6:$E$6)),0,IF(ISNUMBER(_xlfn.XMATCH($B4721,Language!$A$29:$E$29)),'Lista de Prestatarios'!$B$3,VLOOKUP(B4721,'Lista de Prestatarios'!$A$2:$B$500,2,FALSE))),"")</f>
        <v/>
      </c>
      <c r="P4721" s="58" t="str">
        <f>IF(B4721&lt;&gt;"",IF(OR(D4721&gt;0,G4721&gt;0),COUNTIF($B$2:B4721,B4721),COUNTIFS($B$2:B4721,B4721,$E$2:E4721,"&gt;0")),"")</f>
        <v/>
      </c>
    </row>
    <row r="4722" spans="1:16" x14ac:dyDescent="0.35">
      <c r="A4722" s="51" t="str">
        <f t="shared" si="219"/>
        <v/>
      </c>
      <c r="B4722" s="99"/>
      <c r="C4722" s="4"/>
      <c r="D4722" s="14"/>
      <c r="E4722" s="14"/>
      <c r="F4722" s="14"/>
      <c r="G4722" s="82"/>
      <c r="H4722" s="107" t="str">
        <f>IF(B4722&lt;&gt;"",IF(OR(O4722=0,O4722=999),"",SUMIFS($E$2:E4722,$A$2:A4722,A4722)-SUMIFS($F$2:F4722,$A$2:A4722,A4722)),"")</f>
        <v/>
      </c>
      <c r="I4722" s="109" t="str">
        <f t="shared" si="221"/>
        <v/>
      </c>
      <c r="J4722" s="113"/>
      <c r="K4722" s="90"/>
      <c r="L4722" s="73"/>
      <c r="M4722" s="69" t="str">
        <f>IF(C4722&lt;&gt;"",DailyLog!$S$3,"")</f>
        <v/>
      </c>
      <c r="N4722" s="56" t="str">
        <f t="shared" si="220"/>
        <v/>
      </c>
      <c r="O4722" s="53" t="str">
        <f>IF($B4722&lt;&gt;"",IF(ISNUMBER(_xlfn.XMATCH($B4722,Language!$A$6:$E$6)),0,IF(ISNUMBER(_xlfn.XMATCH($B4722,Language!$A$29:$E$29)),'Lista de Prestatarios'!$B$3,VLOOKUP(B4722,'Lista de Prestatarios'!$A$2:$B$500,2,FALSE))),"")</f>
        <v/>
      </c>
      <c r="P4722" s="58" t="str">
        <f>IF(B4722&lt;&gt;"",IF(OR(D4722&gt;0,G4722&gt;0),COUNTIF($B$2:B4722,B4722),COUNTIFS($B$2:B4722,B4722,$E$2:E4722,"&gt;0")),"")</f>
        <v/>
      </c>
    </row>
    <row r="4723" spans="1:16" x14ac:dyDescent="0.35">
      <c r="A4723" s="51" t="str">
        <f t="shared" si="219"/>
        <v/>
      </c>
      <c r="B4723" s="99"/>
      <c r="C4723" s="4"/>
      <c r="D4723" s="14"/>
      <c r="E4723" s="14"/>
      <c r="F4723" s="14"/>
      <c r="G4723" s="82"/>
      <c r="H4723" s="107" t="str">
        <f>IF(B4723&lt;&gt;"",IF(OR(O4723=0,O4723=999),"",SUMIFS($E$2:E4723,$A$2:A4723,A4723)-SUMIFS($F$2:F4723,$A$2:A4723,A4723)),"")</f>
        <v/>
      </c>
      <c r="I4723" s="109" t="str">
        <f t="shared" si="221"/>
        <v/>
      </c>
      <c r="J4723" s="113"/>
      <c r="K4723" s="90"/>
      <c r="L4723" s="73"/>
      <c r="M4723" s="69" t="str">
        <f>IF(C4723&lt;&gt;"",DailyLog!$S$3,"")</f>
        <v/>
      </c>
      <c r="N4723" s="56" t="str">
        <f t="shared" si="220"/>
        <v/>
      </c>
      <c r="O4723" s="53" t="str">
        <f>IF($B4723&lt;&gt;"",IF(ISNUMBER(_xlfn.XMATCH($B4723,Language!$A$6:$E$6)),0,IF(ISNUMBER(_xlfn.XMATCH($B4723,Language!$A$29:$E$29)),'Lista de Prestatarios'!$B$3,VLOOKUP(B4723,'Lista de Prestatarios'!$A$2:$B$500,2,FALSE))),"")</f>
        <v/>
      </c>
      <c r="P4723" s="58" t="str">
        <f>IF(B4723&lt;&gt;"",IF(OR(D4723&gt;0,G4723&gt;0),COUNTIF($B$2:B4723,B4723),COUNTIFS($B$2:B4723,B4723,$E$2:E4723,"&gt;0")),"")</f>
        <v/>
      </c>
    </row>
    <row r="4724" spans="1:16" x14ac:dyDescent="0.35">
      <c r="A4724" s="51" t="str">
        <f t="shared" si="219"/>
        <v/>
      </c>
      <c r="B4724" s="99"/>
      <c r="C4724" s="4"/>
      <c r="D4724" s="14"/>
      <c r="E4724" s="14"/>
      <c r="F4724" s="14"/>
      <c r="G4724" s="82"/>
      <c r="H4724" s="107" t="str">
        <f>IF(B4724&lt;&gt;"",IF(OR(O4724=0,O4724=999),"",SUMIFS($E$2:E4724,$A$2:A4724,A4724)-SUMIFS($F$2:F4724,$A$2:A4724,A4724)),"")</f>
        <v/>
      </c>
      <c r="I4724" s="109" t="str">
        <f t="shared" si="221"/>
        <v/>
      </c>
      <c r="J4724" s="113"/>
      <c r="K4724" s="90"/>
      <c r="L4724" s="73"/>
      <c r="M4724" s="69" t="str">
        <f>IF(C4724&lt;&gt;"",DailyLog!$S$3,"")</f>
        <v/>
      </c>
      <c r="N4724" s="56" t="str">
        <f t="shared" si="220"/>
        <v/>
      </c>
      <c r="O4724" s="53" t="str">
        <f>IF($B4724&lt;&gt;"",IF(ISNUMBER(_xlfn.XMATCH($B4724,Language!$A$6:$E$6)),0,IF(ISNUMBER(_xlfn.XMATCH($B4724,Language!$A$29:$E$29)),'Lista de Prestatarios'!$B$3,VLOOKUP(B4724,'Lista de Prestatarios'!$A$2:$B$500,2,FALSE))),"")</f>
        <v/>
      </c>
      <c r="P4724" s="58" t="str">
        <f>IF(B4724&lt;&gt;"",IF(OR(D4724&gt;0,G4724&gt;0),COUNTIF($B$2:B4724,B4724),COUNTIFS($B$2:B4724,B4724,$E$2:E4724,"&gt;0")),"")</f>
        <v/>
      </c>
    </row>
    <row r="4725" spans="1:16" x14ac:dyDescent="0.35">
      <c r="A4725" s="51" t="str">
        <f t="shared" si="219"/>
        <v/>
      </c>
      <c r="B4725" s="99"/>
      <c r="C4725" s="4"/>
      <c r="D4725" s="14"/>
      <c r="E4725" s="14"/>
      <c r="F4725" s="14"/>
      <c r="G4725" s="82"/>
      <c r="H4725" s="107" t="str">
        <f>IF(B4725&lt;&gt;"",IF(OR(O4725=0,O4725=999),"",SUMIFS($E$2:E4725,$A$2:A4725,A4725)-SUMIFS($F$2:F4725,$A$2:A4725,A4725)),"")</f>
        <v/>
      </c>
      <c r="I4725" s="109" t="str">
        <f t="shared" si="221"/>
        <v/>
      </c>
      <c r="J4725" s="113"/>
      <c r="K4725" s="90"/>
      <c r="L4725" s="73"/>
      <c r="M4725" s="69" t="str">
        <f>IF(C4725&lt;&gt;"",DailyLog!$S$3,"")</f>
        <v/>
      </c>
      <c r="N4725" s="56" t="str">
        <f t="shared" si="220"/>
        <v/>
      </c>
      <c r="O4725" s="53" t="str">
        <f>IF($B4725&lt;&gt;"",IF(ISNUMBER(_xlfn.XMATCH($B4725,Language!$A$6:$E$6)),0,IF(ISNUMBER(_xlfn.XMATCH($B4725,Language!$A$29:$E$29)),'Lista de Prestatarios'!$B$3,VLOOKUP(B4725,'Lista de Prestatarios'!$A$2:$B$500,2,FALSE))),"")</f>
        <v/>
      </c>
      <c r="P4725" s="58" t="str">
        <f>IF(B4725&lt;&gt;"",IF(OR(D4725&gt;0,G4725&gt;0),COUNTIF($B$2:B4725,B4725),COUNTIFS($B$2:B4725,B4725,$E$2:E4725,"&gt;0")),"")</f>
        <v/>
      </c>
    </row>
    <row r="4726" spans="1:16" x14ac:dyDescent="0.35">
      <c r="A4726" s="51" t="str">
        <f t="shared" si="219"/>
        <v/>
      </c>
      <c r="B4726" s="99"/>
      <c r="C4726" s="4"/>
      <c r="D4726" s="14"/>
      <c r="E4726" s="14"/>
      <c r="F4726" s="14"/>
      <c r="G4726" s="82"/>
      <c r="H4726" s="107" t="str">
        <f>IF(B4726&lt;&gt;"",IF(OR(O4726=0,O4726=999),"",SUMIFS($E$2:E4726,$A$2:A4726,A4726)-SUMIFS($F$2:F4726,$A$2:A4726,A4726)),"")</f>
        <v/>
      </c>
      <c r="I4726" s="109" t="str">
        <f t="shared" si="221"/>
        <v/>
      </c>
      <c r="J4726" s="113"/>
      <c r="K4726" s="90"/>
      <c r="L4726" s="73"/>
      <c r="M4726" s="69" t="str">
        <f>IF(C4726&lt;&gt;"",DailyLog!$S$3,"")</f>
        <v/>
      </c>
      <c r="N4726" s="56" t="str">
        <f t="shared" si="220"/>
        <v/>
      </c>
      <c r="O4726" s="53" t="str">
        <f>IF($B4726&lt;&gt;"",IF(ISNUMBER(_xlfn.XMATCH($B4726,Language!$A$6:$E$6)),0,IF(ISNUMBER(_xlfn.XMATCH($B4726,Language!$A$29:$E$29)),'Lista de Prestatarios'!$B$3,VLOOKUP(B4726,'Lista de Prestatarios'!$A$2:$B$500,2,FALSE))),"")</f>
        <v/>
      </c>
      <c r="P4726" s="58" t="str">
        <f>IF(B4726&lt;&gt;"",IF(OR(D4726&gt;0,G4726&gt;0),COUNTIF($B$2:B4726,B4726),COUNTIFS($B$2:B4726,B4726,$E$2:E4726,"&gt;0")),"")</f>
        <v/>
      </c>
    </row>
    <row r="4727" spans="1:16" x14ac:dyDescent="0.35">
      <c r="A4727" s="51" t="str">
        <f t="shared" si="219"/>
        <v/>
      </c>
      <c r="B4727" s="99"/>
      <c r="C4727" s="4"/>
      <c r="D4727" s="14"/>
      <c r="E4727" s="14"/>
      <c r="F4727" s="14"/>
      <c r="G4727" s="82"/>
      <c r="H4727" s="107" t="str">
        <f>IF(B4727&lt;&gt;"",IF(OR(O4727=0,O4727=999),"",SUMIFS($E$2:E4727,$A$2:A4727,A4727)-SUMIFS($F$2:F4727,$A$2:A4727,A4727)),"")</f>
        <v/>
      </c>
      <c r="I4727" s="109" t="str">
        <f t="shared" si="221"/>
        <v/>
      </c>
      <c r="J4727" s="113"/>
      <c r="K4727" s="90"/>
      <c r="L4727" s="73"/>
      <c r="M4727" s="69" t="str">
        <f>IF(C4727&lt;&gt;"",DailyLog!$S$3,"")</f>
        <v/>
      </c>
      <c r="N4727" s="56" t="str">
        <f t="shared" si="220"/>
        <v/>
      </c>
      <c r="O4727" s="53" t="str">
        <f>IF($B4727&lt;&gt;"",IF(ISNUMBER(_xlfn.XMATCH($B4727,Language!$A$6:$E$6)),0,IF(ISNUMBER(_xlfn.XMATCH($B4727,Language!$A$29:$E$29)),'Lista de Prestatarios'!$B$3,VLOOKUP(B4727,'Lista de Prestatarios'!$A$2:$B$500,2,FALSE))),"")</f>
        <v/>
      </c>
      <c r="P4727" s="58" t="str">
        <f>IF(B4727&lt;&gt;"",IF(OR(D4727&gt;0,G4727&gt;0),COUNTIF($B$2:B4727,B4727),COUNTIFS($B$2:B4727,B4727,$E$2:E4727,"&gt;0")),"")</f>
        <v/>
      </c>
    </row>
    <row r="4728" spans="1:16" x14ac:dyDescent="0.35">
      <c r="A4728" s="51" t="str">
        <f t="shared" si="219"/>
        <v/>
      </c>
      <c r="B4728" s="99"/>
      <c r="C4728" s="4"/>
      <c r="D4728" s="14"/>
      <c r="E4728" s="14"/>
      <c r="F4728" s="14"/>
      <c r="G4728" s="82"/>
      <c r="H4728" s="107" t="str">
        <f>IF(B4728&lt;&gt;"",IF(OR(O4728=0,O4728=999),"",SUMIFS($E$2:E4728,$A$2:A4728,A4728)-SUMIFS($F$2:F4728,$A$2:A4728,A4728)),"")</f>
        <v/>
      </c>
      <c r="I4728" s="109" t="str">
        <f t="shared" si="221"/>
        <v/>
      </c>
      <c r="J4728" s="113"/>
      <c r="K4728" s="90"/>
      <c r="L4728" s="73"/>
      <c r="M4728" s="69" t="str">
        <f>IF(C4728&lt;&gt;"",DailyLog!$S$3,"")</f>
        <v/>
      </c>
      <c r="N4728" s="56" t="str">
        <f t="shared" si="220"/>
        <v/>
      </c>
      <c r="O4728" s="53" t="str">
        <f>IF($B4728&lt;&gt;"",IF(ISNUMBER(_xlfn.XMATCH($B4728,Language!$A$6:$E$6)),0,IF(ISNUMBER(_xlfn.XMATCH($B4728,Language!$A$29:$E$29)),'Lista de Prestatarios'!$B$3,VLOOKUP(B4728,'Lista de Prestatarios'!$A$2:$B$500,2,FALSE))),"")</f>
        <v/>
      </c>
      <c r="P4728" s="58" t="str">
        <f>IF(B4728&lt;&gt;"",IF(OR(D4728&gt;0,G4728&gt;0),COUNTIF($B$2:B4728,B4728),COUNTIFS($B$2:B4728,B4728,$E$2:E4728,"&gt;0")),"")</f>
        <v/>
      </c>
    </row>
    <row r="4729" spans="1:16" x14ac:dyDescent="0.35">
      <c r="A4729" s="51" t="str">
        <f t="shared" si="219"/>
        <v/>
      </c>
      <c r="B4729" s="99"/>
      <c r="C4729" s="4"/>
      <c r="D4729" s="14"/>
      <c r="E4729" s="14"/>
      <c r="F4729" s="14"/>
      <c r="G4729" s="82"/>
      <c r="H4729" s="107" t="str">
        <f>IF(B4729&lt;&gt;"",IF(OR(O4729=0,O4729=999),"",SUMIFS($E$2:E4729,$A$2:A4729,A4729)-SUMIFS($F$2:F4729,$A$2:A4729,A4729)),"")</f>
        <v/>
      </c>
      <c r="I4729" s="109" t="str">
        <f t="shared" si="221"/>
        <v/>
      </c>
      <c r="J4729" s="113"/>
      <c r="K4729" s="90"/>
      <c r="L4729" s="73"/>
      <c r="M4729" s="69" t="str">
        <f>IF(C4729&lt;&gt;"",DailyLog!$S$3,"")</f>
        <v/>
      </c>
      <c r="N4729" s="56" t="str">
        <f t="shared" si="220"/>
        <v/>
      </c>
      <c r="O4729" s="53" t="str">
        <f>IF($B4729&lt;&gt;"",IF(ISNUMBER(_xlfn.XMATCH($B4729,Language!$A$6:$E$6)),0,IF(ISNUMBER(_xlfn.XMATCH($B4729,Language!$A$29:$E$29)),'Lista de Prestatarios'!$B$3,VLOOKUP(B4729,'Lista de Prestatarios'!$A$2:$B$500,2,FALSE))),"")</f>
        <v/>
      </c>
      <c r="P4729" s="58" t="str">
        <f>IF(B4729&lt;&gt;"",IF(OR(D4729&gt;0,G4729&gt;0),COUNTIF($B$2:B4729,B4729),COUNTIFS($B$2:B4729,B4729,$E$2:E4729,"&gt;0")),"")</f>
        <v/>
      </c>
    </row>
    <row r="4730" spans="1:16" x14ac:dyDescent="0.35">
      <c r="A4730" s="51" t="str">
        <f t="shared" si="219"/>
        <v/>
      </c>
      <c r="B4730" s="99"/>
      <c r="C4730" s="4"/>
      <c r="D4730" s="14"/>
      <c r="E4730" s="14"/>
      <c r="F4730" s="14"/>
      <c r="G4730" s="82"/>
      <c r="H4730" s="107" t="str">
        <f>IF(B4730&lt;&gt;"",IF(OR(O4730=0,O4730=999),"",SUMIFS($E$2:E4730,$A$2:A4730,A4730)-SUMIFS($F$2:F4730,$A$2:A4730,A4730)),"")</f>
        <v/>
      </c>
      <c r="I4730" s="109" t="str">
        <f t="shared" si="221"/>
        <v/>
      </c>
      <c r="J4730" s="113"/>
      <c r="K4730" s="90"/>
      <c r="L4730" s="73"/>
      <c r="M4730" s="69" t="str">
        <f>IF(C4730&lt;&gt;"",DailyLog!$S$3,"")</f>
        <v/>
      </c>
      <c r="N4730" s="56" t="str">
        <f t="shared" si="220"/>
        <v/>
      </c>
      <c r="O4730" s="53" t="str">
        <f>IF($B4730&lt;&gt;"",IF(ISNUMBER(_xlfn.XMATCH($B4730,Language!$A$6:$E$6)),0,IF(ISNUMBER(_xlfn.XMATCH($B4730,Language!$A$29:$E$29)),'Lista de Prestatarios'!$B$3,VLOOKUP(B4730,'Lista de Prestatarios'!$A$2:$B$500,2,FALSE))),"")</f>
        <v/>
      </c>
      <c r="P4730" s="58" t="str">
        <f>IF(B4730&lt;&gt;"",IF(OR(D4730&gt;0,G4730&gt;0),COUNTIF($B$2:B4730,B4730),COUNTIFS($B$2:B4730,B4730,$E$2:E4730,"&gt;0")),"")</f>
        <v/>
      </c>
    </row>
    <row r="4731" spans="1:16" x14ac:dyDescent="0.35">
      <c r="A4731" s="51" t="str">
        <f t="shared" si="219"/>
        <v/>
      </c>
      <c r="B4731" s="99"/>
      <c r="C4731" s="4"/>
      <c r="D4731" s="14"/>
      <c r="E4731" s="14"/>
      <c r="F4731" s="14"/>
      <c r="G4731" s="82"/>
      <c r="H4731" s="107" t="str">
        <f>IF(B4731&lt;&gt;"",IF(OR(O4731=0,O4731=999),"",SUMIFS($E$2:E4731,$A$2:A4731,A4731)-SUMIFS($F$2:F4731,$A$2:A4731,A4731)),"")</f>
        <v/>
      </c>
      <c r="I4731" s="109" t="str">
        <f t="shared" si="221"/>
        <v/>
      </c>
      <c r="J4731" s="113"/>
      <c r="K4731" s="90"/>
      <c r="L4731" s="73"/>
      <c r="M4731" s="69" t="str">
        <f>IF(C4731&lt;&gt;"",DailyLog!$S$3,"")</f>
        <v/>
      </c>
      <c r="N4731" s="56" t="str">
        <f t="shared" si="220"/>
        <v/>
      </c>
      <c r="O4731" s="53" t="str">
        <f>IF($B4731&lt;&gt;"",IF(ISNUMBER(_xlfn.XMATCH($B4731,Language!$A$6:$E$6)),0,IF(ISNUMBER(_xlfn.XMATCH($B4731,Language!$A$29:$E$29)),'Lista de Prestatarios'!$B$3,VLOOKUP(B4731,'Lista de Prestatarios'!$A$2:$B$500,2,FALSE))),"")</f>
        <v/>
      </c>
      <c r="P4731" s="58" t="str">
        <f>IF(B4731&lt;&gt;"",IF(OR(D4731&gt;0,G4731&gt;0),COUNTIF($B$2:B4731,B4731),COUNTIFS($B$2:B4731,B4731,$E$2:E4731,"&gt;0")),"")</f>
        <v/>
      </c>
    </row>
    <row r="4732" spans="1:16" x14ac:dyDescent="0.35">
      <c r="A4732" s="51" t="str">
        <f t="shared" si="219"/>
        <v/>
      </c>
      <c r="B4732" s="99"/>
      <c r="C4732" s="4"/>
      <c r="D4732" s="14"/>
      <c r="E4732" s="14"/>
      <c r="F4732" s="14"/>
      <c r="G4732" s="82"/>
      <c r="H4732" s="107" t="str">
        <f>IF(B4732&lt;&gt;"",IF(OR(O4732=0,O4732=999),"",SUMIFS($E$2:E4732,$A$2:A4732,A4732)-SUMIFS($F$2:F4732,$A$2:A4732,A4732)),"")</f>
        <v/>
      </c>
      <c r="I4732" s="109" t="str">
        <f t="shared" si="221"/>
        <v/>
      </c>
      <c r="J4732" s="113"/>
      <c r="K4732" s="90"/>
      <c r="L4732" s="73"/>
      <c r="M4732" s="69" t="str">
        <f>IF(C4732&lt;&gt;"",DailyLog!$S$3,"")</f>
        <v/>
      </c>
      <c r="N4732" s="56" t="str">
        <f t="shared" si="220"/>
        <v/>
      </c>
      <c r="O4732" s="53" t="str">
        <f>IF($B4732&lt;&gt;"",IF(ISNUMBER(_xlfn.XMATCH($B4732,Language!$A$6:$E$6)),0,IF(ISNUMBER(_xlfn.XMATCH($B4732,Language!$A$29:$E$29)),'Lista de Prestatarios'!$B$3,VLOOKUP(B4732,'Lista de Prestatarios'!$A$2:$B$500,2,FALSE))),"")</f>
        <v/>
      </c>
      <c r="P4732" s="58" t="str">
        <f>IF(B4732&lt;&gt;"",IF(OR(D4732&gt;0,G4732&gt;0),COUNTIF($B$2:B4732,B4732),COUNTIFS($B$2:B4732,B4732,$E$2:E4732,"&gt;0")),"")</f>
        <v/>
      </c>
    </row>
    <row r="4733" spans="1:16" x14ac:dyDescent="0.35">
      <c r="A4733" s="51" t="str">
        <f t="shared" si="219"/>
        <v/>
      </c>
      <c r="B4733" s="99"/>
      <c r="C4733" s="4"/>
      <c r="D4733" s="14"/>
      <c r="E4733" s="14"/>
      <c r="F4733" s="14"/>
      <c r="G4733" s="82"/>
      <c r="H4733" s="107" t="str">
        <f>IF(B4733&lt;&gt;"",IF(OR(O4733=0,O4733=999),"",SUMIFS($E$2:E4733,$A$2:A4733,A4733)-SUMIFS($F$2:F4733,$A$2:A4733,A4733)),"")</f>
        <v/>
      </c>
      <c r="I4733" s="109" t="str">
        <f t="shared" si="221"/>
        <v/>
      </c>
      <c r="J4733" s="113"/>
      <c r="K4733" s="90"/>
      <c r="L4733" s="73"/>
      <c r="M4733" s="69" t="str">
        <f>IF(C4733&lt;&gt;"",DailyLog!$S$3,"")</f>
        <v/>
      </c>
      <c r="N4733" s="56" t="str">
        <f t="shared" si="220"/>
        <v/>
      </c>
      <c r="O4733" s="53" t="str">
        <f>IF($B4733&lt;&gt;"",IF(ISNUMBER(_xlfn.XMATCH($B4733,Language!$A$6:$E$6)),0,IF(ISNUMBER(_xlfn.XMATCH($B4733,Language!$A$29:$E$29)),'Lista de Prestatarios'!$B$3,VLOOKUP(B4733,'Lista de Prestatarios'!$A$2:$B$500,2,FALSE))),"")</f>
        <v/>
      </c>
      <c r="P4733" s="58" t="str">
        <f>IF(B4733&lt;&gt;"",IF(OR(D4733&gt;0,G4733&gt;0),COUNTIF($B$2:B4733,B4733),COUNTIFS($B$2:B4733,B4733,$E$2:E4733,"&gt;0")),"")</f>
        <v/>
      </c>
    </row>
    <row r="4734" spans="1:16" x14ac:dyDescent="0.35">
      <c r="A4734" s="51" t="str">
        <f t="shared" si="219"/>
        <v/>
      </c>
      <c r="B4734" s="99"/>
      <c r="C4734" s="4"/>
      <c r="D4734" s="14"/>
      <c r="E4734" s="14"/>
      <c r="F4734" s="14"/>
      <c r="G4734" s="82"/>
      <c r="H4734" s="107" t="str">
        <f>IF(B4734&lt;&gt;"",IF(OR(O4734=0,O4734=999),"",SUMIFS($E$2:E4734,$A$2:A4734,A4734)-SUMIFS($F$2:F4734,$A$2:A4734,A4734)),"")</f>
        <v/>
      </c>
      <c r="I4734" s="109" t="str">
        <f t="shared" si="221"/>
        <v/>
      </c>
      <c r="J4734" s="113"/>
      <c r="K4734" s="90"/>
      <c r="L4734" s="73"/>
      <c r="M4734" s="69" t="str">
        <f>IF(C4734&lt;&gt;"",DailyLog!$S$3,"")</f>
        <v/>
      </c>
      <c r="N4734" s="56" t="str">
        <f t="shared" si="220"/>
        <v/>
      </c>
      <c r="O4734" s="53" t="str">
        <f>IF($B4734&lt;&gt;"",IF(ISNUMBER(_xlfn.XMATCH($B4734,Language!$A$6:$E$6)),0,IF(ISNUMBER(_xlfn.XMATCH($B4734,Language!$A$29:$E$29)),'Lista de Prestatarios'!$B$3,VLOOKUP(B4734,'Lista de Prestatarios'!$A$2:$B$500,2,FALSE))),"")</f>
        <v/>
      </c>
      <c r="P4734" s="58" t="str">
        <f>IF(B4734&lt;&gt;"",IF(OR(D4734&gt;0,G4734&gt;0),COUNTIF($B$2:B4734,B4734),COUNTIFS($B$2:B4734,B4734,$E$2:E4734,"&gt;0")),"")</f>
        <v/>
      </c>
    </row>
    <row r="4735" spans="1:16" x14ac:dyDescent="0.35">
      <c r="A4735" s="51" t="str">
        <f t="shared" si="219"/>
        <v/>
      </c>
      <c r="B4735" s="99"/>
      <c r="C4735" s="4"/>
      <c r="D4735" s="14"/>
      <c r="E4735" s="14"/>
      <c r="F4735" s="14"/>
      <c r="G4735" s="82"/>
      <c r="H4735" s="107" t="str">
        <f>IF(B4735&lt;&gt;"",IF(OR(O4735=0,O4735=999),"",SUMIFS($E$2:E4735,$A$2:A4735,A4735)-SUMIFS($F$2:F4735,$A$2:A4735,A4735)),"")</f>
        <v/>
      </c>
      <c r="I4735" s="109" t="str">
        <f t="shared" si="221"/>
        <v/>
      </c>
      <c r="J4735" s="113"/>
      <c r="K4735" s="90"/>
      <c r="L4735" s="73"/>
      <c r="M4735" s="69" t="str">
        <f>IF(C4735&lt;&gt;"",DailyLog!$S$3,"")</f>
        <v/>
      </c>
      <c r="N4735" s="56" t="str">
        <f t="shared" si="220"/>
        <v/>
      </c>
      <c r="O4735" s="53" t="str">
        <f>IF($B4735&lt;&gt;"",IF(ISNUMBER(_xlfn.XMATCH($B4735,Language!$A$6:$E$6)),0,IF(ISNUMBER(_xlfn.XMATCH($B4735,Language!$A$29:$E$29)),'Lista de Prestatarios'!$B$3,VLOOKUP(B4735,'Lista de Prestatarios'!$A$2:$B$500,2,FALSE))),"")</f>
        <v/>
      </c>
      <c r="P4735" s="58" t="str">
        <f>IF(B4735&lt;&gt;"",IF(OR(D4735&gt;0,G4735&gt;0),COUNTIF($B$2:B4735,B4735),COUNTIFS($B$2:B4735,B4735,$E$2:E4735,"&gt;0")),"")</f>
        <v/>
      </c>
    </row>
    <row r="4736" spans="1:16" x14ac:dyDescent="0.35">
      <c r="A4736" s="51" t="str">
        <f t="shared" si="219"/>
        <v/>
      </c>
      <c r="B4736" s="99"/>
      <c r="C4736" s="4"/>
      <c r="D4736" s="14"/>
      <c r="E4736" s="14"/>
      <c r="F4736" s="14"/>
      <c r="G4736" s="82"/>
      <c r="H4736" s="107" t="str">
        <f>IF(B4736&lt;&gt;"",IF(OR(O4736=0,O4736=999),"",SUMIFS($E$2:E4736,$A$2:A4736,A4736)-SUMIFS($F$2:F4736,$A$2:A4736,A4736)),"")</f>
        <v/>
      </c>
      <c r="I4736" s="109" t="str">
        <f t="shared" si="221"/>
        <v/>
      </c>
      <c r="J4736" s="113"/>
      <c r="K4736" s="90"/>
      <c r="L4736" s="73"/>
      <c r="M4736" s="69" t="str">
        <f>IF(C4736&lt;&gt;"",DailyLog!$S$3,"")</f>
        <v/>
      </c>
      <c r="N4736" s="56" t="str">
        <f t="shared" si="220"/>
        <v/>
      </c>
      <c r="O4736" s="53" t="str">
        <f>IF($B4736&lt;&gt;"",IF(ISNUMBER(_xlfn.XMATCH($B4736,Language!$A$6:$E$6)),0,IF(ISNUMBER(_xlfn.XMATCH($B4736,Language!$A$29:$E$29)),'Lista de Prestatarios'!$B$3,VLOOKUP(B4736,'Lista de Prestatarios'!$A$2:$B$500,2,FALSE))),"")</f>
        <v/>
      </c>
      <c r="P4736" s="58" t="str">
        <f>IF(B4736&lt;&gt;"",IF(OR(D4736&gt;0,G4736&gt;0),COUNTIF($B$2:B4736,B4736),COUNTIFS($B$2:B4736,B4736,$E$2:E4736,"&gt;0")),"")</f>
        <v/>
      </c>
    </row>
    <row r="4737" spans="1:16" x14ac:dyDescent="0.35">
      <c r="A4737" s="51" t="str">
        <f t="shared" si="219"/>
        <v/>
      </c>
      <c r="B4737" s="99"/>
      <c r="C4737" s="4"/>
      <c r="D4737" s="14"/>
      <c r="E4737" s="14"/>
      <c r="F4737" s="14"/>
      <c r="G4737" s="82"/>
      <c r="H4737" s="107" t="str">
        <f>IF(B4737&lt;&gt;"",IF(OR(O4737=0,O4737=999),"",SUMIFS($E$2:E4737,$A$2:A4737,A4737)-SUMIFS($F$2:F4737,$A$2:A4737,A4737)),"")</f>
        <v/>
      </c>
      <c r="I4737" s="109" t="str">
        <f t="shared" si="221"/>
        <v/>
      </c>
      <c r="J4737" s="113"/>
      <c r="K4737" s="90"/>
      <c r="L4737" s="73"/>
      <c r="M4737" s="69" t="str">
        <f>IF(C4737&lt;&gt;"",DailyLog!$S$3,"")</f>
        <v/>
      </c>
      <c r="N4737" s="56" t="str">
        <f t="shared" si="220"/>
        <v/>
      </c>
      <c r="O4737" s="53" t="str">
        <f>IF($B4737&lt;&gt;"",IF(ISNUMBER(_xlfn.XMATCH($B4737,Language!$A$6:$E$6)),0,IF(ISNUMBER(_xlfn.XMATCH($B4737,Language!$A$29:$E$29)),'Lista de Prestatarios'!$B$3,VLOOKUP(B4737,'Lista de Prestatarios'!$A$2:$B$500,2,FALSE))),"")</f>
        <v/>
      </c>
      <c r="P4737" s="58" t="str">
        <f>IF(B4737&lt;&gt;"",IF(OR(D4737&gt;0,G4737&gt;0),COUNTIF($B$2:B4737,B4737),COUNTIFS($B$2:B4737,B4737,$E$2:E4737,"&gt;0")),"")</f>
        <v/>
      </c>
    </row>
    <row r="4738" spans="1:16" x14ac:dyDescent="0.35">
      <c r="A4738" s="51" t="str">
        <f t="shared" ref="A4738:A4801" si="222">IF(B4738&lt;&gt;"",O4738&amp;"."&amp;P4738,"")</f>
        <v/>
      </c>
      <c r="B4738" s="99"/>
      <c r="C4738" s="4"/>
      <c r="D4738" s="14"/>
      <c r="E4738" s="14"/>
      <c r="F4738" s="14"/>
      <c r="G4738" s="82"/>
      <c r="H4738" s="107" t="str">
        <f>IF(B4738&lt;&gt;"",IF(OR(O4738=0,O4738=999),"",SUMIFS($E$2:E4738,$A$2:A4738,A4738)-SUMIFS($F$2:F4738,$A$2:A4738,A4738)),"")</f>
        <v/>
      </c>
      <c r="I4738" s="109" t="str">
        <f t="shared" si="221"/>
        <v/>
      </c>
      <c r="J4738" s="113"/>
      <c r="K4738" s="90"/>
      <c r="L4738" s="73"/>
      <c r="M4738" s="69" t="str">
        <f>IF(C4738&lt;&gt;"",DailyLog!$S$3,"")</f>
        <v/>
      </c>
      <c r="N4738" s="56" t="str">
        <f t="shared" ref="N4738:N4801" si="223">IF(B4738&lt;&gt;"",COUNT(D4738:G4738),"")</f>
        <v/>
      </c>
      <c r="O4738" s="53" t="str">
        <f>IF($B4738&lt;&gt;"",IF(ISNUMBER(_xlfn.XMATCH($B4738,Language!$A$6:$E$6)),0,IF(ISNUMBER(_xlfn.XMATCH($B4738,Language!$A$29:$E$29)),'Lista de Prestatarios'!$B$3,VLOOKUP(B4738,'Lista de Prestatarios'!$A$2:$B$500,2,FALSE))),"")</f>
        <v/>
      </c>
      <c r="P4738" s="58" t="str">
        <f>IF(B4738&lt;&gt;"",IF(OR(D4738&gt;0,G4738&gt;0),COUNTIF($B$2:B4738,B4738),COUNTIFS($B$2:B4738,B4738,$E$2:E4738,"&gt;0")),"")</f>
        <v/>
      </c>
    </row>
    <row r="4739" spans="1:16" x14ac:dyDescent="0.35">
      <c r="A4739" s="51" t="str">
        <f t="shared" si="222"/>
        <v/>
      </c>
      <c r="B4739" s="99"/>
      <c r="C4739" s="4"/>
      <c r="D4739" s="14"/>
      <c r="E4739" s="14"/>
      <c r="F4739" s="14"/>
      <c r="G4739" s="82"/>
      <c r="H4739" s="107" t="str">
        <f>IF(B4739&lt;&gt;"",IF(OR(O4739=0,O4739=999),"",SUMIFS($E$2:E4739,$A$2:A4739,A4739)-SUMIFS($F$2:F4739,$A$2:A4739,A4739)),"")</f>
        <v/>
      </c>
      <c r="I4739" s="109" t="str">
        <f t="shared" si="221"/>
        <v/>
      </c>
      <c r="J4739" s="113"/>
      <c r="K4739" s="90"/>
      <c r="L4739" s="73"/>
      <c r="M4739" s="69" t="str">
        <f>IF(C4739&lt;&gt;"",DailyLog!$S$3,"")</f>
        <v/>
      </c>
      <c r="N4739" s="56" t="str">
        <f t="shared" si="223"/>
        <v/>
      </c>
      <c r="O4739" s="53" t="str">
        <f>IF($B4739&lt;&gt;"",IF(ISNUMBER(_xlfn.XMATCH($B4739,Language!$A$6:$E$6)),0,IF(ISNUMBER(_xlfn.XMATCH($B4739,Language!$A$29:$E$29)),'Lista de Prestatarios'!$B$3,VLOOKUP(B4739,'Lista de Prestatarios'!$A$2:$B$500,2,FALSE))),"")</f>
        <v/>
      </c>
      <c r="P4739" s="58" t="str">
        <f>IF(B4739&lt;&gt;"",IF(OR(D4739&gt;0,G4739&gt;0),COUNTIF($B$2:B4739,B4739),COUNTIFS($B$2:B4739,B4739,$E$2:E4739,"&gt;0")),"")</f>
        <v/>
      </c>
    </row>
    <row r="4740" spans="1:16" x14ac:dyDescent="0.35">
      <c r="A4740" s="51" t="str">
        <f t="shared" si="222"/>
        <v/>
      </c>
      <c r="B4740" s="99"/>
      <c r="C4740" s="4"/>
      <c r="D4740" s="14"/>
      <c r="E4740" s="14"/>
      <c r="F4740" s="14"/>
      <c r="G4740" s="82"/>
      <c r="H4740" s="107" t="str">
        <f>IF(B4740&lt;&gt;"",IF(OR(O4740=0,O4740=999),"",SUMIFS($E$2:E4740,$A$2:A4740,A4740)-SUMIFS($F$2:F4740,$A$2:A4740,A4740)),"")</f>
        <v/>
      </c>
      <c r="I4740" s="109" t="str">
        <f t="shared" ref="I4740:I4803" si="224">IF(B4740&lt;&gt;"",I4739+D4740-E4740+F4740-G4740,"")</f>
        <v/>
      </c>
      <c r="J4740" s="113"/>
      <c r="K4740" s="90"/>
      <c r="L4740" s="73"/>
      <c r="M4740" s="69" t="str">
        <f>IF(C4740&lt;&gt;"",DailyLog!$S$3,"")</f>
        <v/>
      </c>
      <c r="N4740" s="56" t="str">
        <f t="shared" si="223"/>
        <v/>
      </c>
      <c r="O4740" s="53" t="str">
        <f>IF($B4740&lt;&gt;"",IF(ISNUMBER(_xlfn.XMATCH($B4740,Language!$A$6:$E$6)),0,IF(ISNUMBER(_xlfn.XMATCH($B4740,Language!$A$29:$E$29)),'Lista de Prestatarios'!$B$3,VLOOKUP(B4740,'Lista de Prestatarios'!$A$2:$B$500,2,FALSE))),"")</f>
        <v/>
      </c>
      <c r="P4740" s="58" t="str">
        <f>IF(B4740&lt;&gt;"",IF(OR(D4740&gt;0,G4740&gt;0),COUNTIF($B$2:B4740,B4740),COUNTIFS($B$2:B4740,B4740,$E$2:E4740,"&gt;0")),"")</f>
        <v/>
      </c>
    </row>
    <row r="4741" spans="1:16" x14ac:dyDescent="0.35">
      <c r="A4741" s="51" t="str">
        <f t="shared" si="222"/>
        <v/>
      </c>
      <c r="B4741" s="99"/>
      <c r="C4741" s="4"/>
      <c r="D4741" s="14"/>
      <c r="E4741" s="14"/>
      <c r="F4741" s="14"/>
      <c r="G4741" s="82"/>
      <c r="H4741" s="107" t="str">
        <f>IF(B4741&lt;&gt;"",IF(OR(O4741=0,O4741=999),"",SUMIFS($E$2:E4741,$A$2:A4741,A4741)-SUMIFS($F$2:F4741,$A$2:A4741,A4741)),"")</f>
        <v/>
      </c>
      <c r="I4741" s="109" t="str">
        <f t="shared" si="224"/>
        <v/>
      </c>
      <c r="J4741" s="113"/>
      <c r="K4741" s="90"/>
      <c r="L4741" s="73"/>
      <c r="M4741" s="69" t="str">
        <f>IF(C4741&lt;&gt;"",DailyLog!$S$3,"")</f>
        <v/>
      </c>
      <c r="N4741" s="56" t="str">
        <f t="shared" si="223"/>
        <v/>
      </c>
      <c r="O4741" s="53" t="str">
        <f>IF($B4741&lt;&gt;"",IF(ISNUMBER(_xlfn.XMATCH($B4741,Language!$A$6:$E$6)),0,IF(ISNUMBER(_xlfn.XMATCH($B4741,Language!$A$29:$E$29)),'Lista de Prestatarios'!$B$3,VLOOKUP(B4741,'Lista de Prestatarios'!$A$2:$B$500,2,FALSE))),"")</f>
        <v/>
      </c>
      <c r="P4741" s="58" t="str">
        <f>IF(B4741&lt;&gt;"",IF(OR(D4741&gt;0,G4741&gt;0),COUNTIF($B$2:B4741,B4741),COUNTIFS($B$2:B4741,B4741,$E$2:E4741,"&gt;0")),"")</f>
        <v/>
      </c>
    </row>
    <row r="4742" spans="1:16" x14ac:dyDescent="0.35">
      <c r="A4742" s="51" t="str">
        <f t="shared" si="222"/>
        <v/>
      </c>
      <c r="B4742" s="99"/>
      <c r="C4742" s="4"/>
      <c r="D4742" s="14"/>
      <c r="E4742" s="14"/>
      <c r="F4742" s="14"/>
      <c r="G4742" s="82"/>
      <c r="H4742" s="107" t="str">
        <f>IF(B4742&lt;&gt;"",IF(OR(O4742=0,O4742=999),"",SUMIFS($E$2:E4742,$A$2:A4742,A4742)-SUMIFS($F$2:F4742,$A$2:A4742,A4742)),"")</f>
        <v/>
      </c>
      <c r="I4742" s="109" t="str">
        <f t="shared" si="224"/>
        <v/>
      </c>
      <c r="J4742" s="113"/>
      <c r="K4742" s="90"/>
      <c r="L4742" s="73"/>
      <c r="M4742" s="69" t="str">
        <f>IF(C4742&lt;&gt;"",DailyLog!$S$3,"")</f>
        <v/>
      </c>
      <c r="N4742" s="56" t="str">
        <f t="shared" si="223"/>
        <v/>
      </c>
      <c r="O4742" s="53" t="str">
        <f>IF($B4742&lt;&gt;"",IF(ISNUMBER(_xlfn.XMATCH($B4742,Language!$A$6:$E$6)),0,IF(ISNUMBER(_xlfn.XMATCH($B4742,Language!$A$29:$E$29)),'Lista de Prestatarios'!$B$3,VLOOKUP(B4742,'Lista de Prestatarios'!$A$2:$B$500,2,FALSE))),"")</f>
        <v/>
      </c>
      <c r="P4742" s="58" t="str">
        <f>IF(B4742&lt;&gt;"",IF(OR(D4742&gt;0,G4742&gt;0),COUNTIF($B$2:B4742,B4742),COUNTIFS($B$2:B4742,B4742,$E$2:E4742,"&gt;0")),"")</f>
        <v/>
      </c>
    </row>
    <row r="4743" spans="1:16" x14ac:dyDescent="0.35">
      <c r="A4743" s="51" t="str">
        <f t="shared" si="222"/>
        <v/>
      </c>
      <c r="B4743" s="99"/>
      <c r="C4743" s="4"/>
      <c r="D4743" s="14"/>
      <c r="E4743" s="14"/>
      <c r="F4743" s="14"/>
      <c r="G4743" s="82"/>
      <c r="H4743" s="107" t="str">
        <f>IF(B4743&lt;&gt;"",IF(OR(O4743=0,O4743=999),"",SUMIFS($E$2:E4743,$A$2:A4743,A4743)-SUMIFS($F$2:F4743,$A$2:A4743,A4743)),"")</f>
        <v/>
      </c>
      <c r="I4743" s="109" t="str">
        <f t="shared" si="224"/>
        <v/>
      </c>
      <c r="J4743" s="113"/>
      <c r="K4743" s="90"/>
      <c r="L4743" s="73"/>
      <c r="M4743" s="69" t="str">
        <f>IF(C4743&lt;&gt;"",DailyLog!$S$3,"")</f>
        <v/>
      </c>
      <c r="N4743" s="56" t="str">
        <f t="shared" si="223"/>
        <v/>
      </c>
      <c r="O4743" s="53" t="str">
        <f>IF($B4743&lt;&gt;"",IF(ISNUMBER(_xlfn.XMATCH($B4743,Language!$A$6:$E$6)),0,IF(ISNUMBER(_xlfn.XMATCH($B4743,Language!$A$29:$E$29)),'Lista de Prestatarios'!$B$3,VLOOKUP(B4743,'Lista de Prestatarios'!$A$2:$B$500,2,FALSE))),"")</f>
        <v/>
      </c>
      <c r="P4743" s="58" t="str">
        <f>IF(B4743&lt;&gt;"",IF(OR(D4743&gt;0,G4743&gt;0),COUNTIF($B$2:B4743,B4743),COUNTIFS($B$2:B4743,B4743,$E$2:E4743,"&gt;0")),"")</f>
        <v/>
      </c>
    </row>
    <row r="4744" spans="1:16" x14ac:dyDescent="0.35">
      <c r="A4744" s="51" t="str">
        <f t="shared" si="222"/>
        <v/>
      </c>
      <c r="B4744" s="99"/>
      <c r="C4744" s="4"/>
      <c r="D4744" s="14"/>
      <c r="E4744" s="14"/>
      <c r="F4744" s="14"/>
      <c r="G4744" s="82"/>
      <c r="H4744" s="107" t="str">
        <f>IF(B4744&lt;&gt;"",IF(OR(O4744=0,O4744=999),"",SUMIFS($E$2:E4744,$A$2:A4744,A4744)-SUMIFS($F$2:F4744,$A$2:A4744,A4744)),"")</f>
        <v/>
      </c>
      <c r="I4744" s="109" t="str">
        <f t="shared" si="224"/>
        <v/>
      </c>
      <c r="J4744" s="113"/>
      <c r="K4744" s="90"/>
      <c r="L4744" s="73"/>
      <c r="M4744" s="69" t="str">
        <f>IF(C4744&lt;&gt;"",DailyLog!$S$3,"")</f>
        <v/>
      </c>
      <c r="N4744" s="56" t="str">
        <f t="shared" si="223"/>
        <v/>
      </c>
      <c r="O4744" s="53" t="str">
        <f>IF($B4744&lt;&gt;"",IF(ISNUMBER(_xlfn.XMATCH($B4744,Language!$A$6:$E$6)),0,IF(ISNUMBER(_xlfn.XMATCH($B4744,Language!$A$29:$E$29)),'Lista de Prestatarios'!$B$3,VLOOKUP(B4744,'Lista de Prestatarios'!$A$2:$B$500,2,FALSE))),"")</f>
        <v/>
      </c>
      <c r="P4744" s="58" t="str">
        <f>IF(B4744&lt;&gt;"",IF(OR(D4744&gt;0,G4744&gt;0),COUNTIF($B$2:B4744,B4744),COUNTIFS($B$2:B4744,B4744,$E$2:E4744,"&gt;0")),"")</f>
        <v/>
      </c>
    </row>
    <row r="4745" spans="1:16" x14ac:dyDescent="0.35">
      <c r="A4745" s="51" t="str">
        <f t="shared" si="222"/>
        <v/>
      </c>
      <c r="B4745" s="99"/>
      <c r="C4745" s="4"/>
      <c r="D4745" s="14"/>
      <c r="E4745" s="14"/>
      <c r="F4745" s="14"/>
      <c r="G4745" s="82"/>
      <c r="H4745" s="107" t="str">
        <f>IF(B4745&lt;&gt;"",IF(OR(O4745=0,O4745=999),"",SUMIFS($E$2:E4745,$A$2:A4745,A4745)-SUMIFS($F$2:F4745,$A$2:A4745,A4745)),"")</f>
        <v/>
      </c>
      <c r="I4745" s="109" t="str">
        <f t="shared" si="224"/>
        <v/>
      </c>
      <c r="J4745" s="113"/>
      <c r="K4745" s="90"/>
      <c r="L4745" s="73"/>
      <c r="M4745" s="69" t="str">
        <f>IF(C4745&lt;&gt;"",DailyLog!$S$3,"")</f>
        <v/>
      </c>
      <c r="N4745" s="56" t="str">
        <f t="shared" si="223"/>
        <v/>
      </c>
      <c r="O4745" s="53" t="str">
        <f>IF($B4745&lt;&gt;"",IF(ISNUMBER(_xlfn.XMATCH($B4745,Language!$A$6:$E$6)),0,IF(ISNUMBER(_xlfn.XMATCH($B4745,Language!$A$29:$E$29)),'Lista de Prestatarios'!$B$3,VLOOKUP(B4745,'Lista de Prestatarios'!$A$2:$B$500,2,FALSE))),"")</f>
        <v/>
      </c>
      <c r="P4745" s="58" t="str">
        <f>IF(B4745&lt;&gt;"",IF(OR(D4745&gt;0,G4745&gt;0),COUNTIF($B$2:B4745,B4745),COUNTIFS($B$2:B4745,B4745,$E$2:E4745,"&gt;0")),"")</f>
        <v/>
      </c>
    </row>
    <row r="4746" spans="1:16" x14ac:dyDescent="0.35">
      <c r="A4746" s="51" t="str">
        <f t="shared" si="222"/>
        <v/>
      </c>
      <c r="B4746" s="99"/>
      <c r="C4746" s="4"/>
      <c r="D4746" s="14"/>
      <c r="E4746" s="14"/>
      <c r="F4746" s="14"/>
      <c r="G4746" s="82"/>
      <c r="H4746" s="107" t="str">
        <f>IF(B4746&lt;&gt;"",IF(OR(O4746=0,O4746=999),"",SUMIFS($E$2:E4746,$A$2:A4746,A4746)-SUMIFS($F$2:F4746,$A$2:A4746,A4746)),"")</f>
        <v/>
      </c>
      <c r="I4746" s="109" t="str">
        <f t="shared" si="224"/>
        <v/>
      </c>
      <c r="J4746" s="113"/>
      <c r="K4746" s="90"/>
      <c r="L4746" s="73"/>
      <c r="M4746" s="69" t="str">
        <f>IF(C4746&lt;&gt;"",DailyLog!$S$3,"")</f>
        <v/>
      </c>
      <c r="N4746" s="56" t="str">
        <f t="shared" si="223"/>
        <v/>
      </c>
      <c r="O4746" s="53" t="str">
        <f>IF($B4746&lt;&gt;"",IF(ISNUMBER(_xlfn.XMATCH($B4746,Language!$A$6:$E$6)),0,IF(ISNUMBER(_xlfn.XMATCH($B4746,Language!$A$29:$E$29)),'Lista de Prestatarios'!$B$3,VLOOKUP(B4746,'Lista de Prestatarios'!$A$2:$B$500,2,FALSE))),"")</f>
        <v/>
      </c>
      <c r="P4746" s="58" t="str">
        <f>IF(B4746&lt;&gt;"",IF(OR(D4746&gt;0,G4746&gt;0),COUNTIF($B$2:B4746,B4746),COUNTIFS($B$2:B4746,B4746,$E$2:E4746,"&gt;0")),"")</f>
        <v/>
      </c>
    </row>
    <row r="4747" spans="1:16" x14ac:dyDescent="0.35">
      <c r="A4747" s="51" t="str">
        <f t="shared" si="222"/>
        <v/>
      </c>
      <c r="B4747" s="99"/>
      <c r="C4747" s="4"/>
      <c r="D4747" s="14"/>
      <c r="E4747" s="14"/>
      <c r="F4747" s="14"/>
      <c r="G4747" s="82"/>
      <c r="H4747" s="107" t="str">
        <f>IF(B4747&lt;&gt;"",IF(OR(O4747=0,O4747=999),"",SUMIFS($E$2:E4747,$A$2:A4747,A4747)-SUMIFS($F$2:F4747,$A$2:A4747,A4747)),"")</f>
        <v/>
      </c>
      <c r="I4747" s="109" t="str">
        <f t="shared" si="224"/>
        <v/>
      </c>
      <c r="J4747" s="113"/>
      <c r="K4747" s="90"/>
      <c r="L4747" s="73"/>
      <c r="M4747" s="69" t="str">
        <f>IF(C4747&lt;&gt;"",DailyLog!$S$3,"")</f>
        <v/>
      </c>
      <c r="N4747" s="56" t="str">
        <f t="shared" si="223"/>
        <v/>
      </c>
      <c r="O4747" s="53" t="str">
        <f>IF($B4747&lt;&gt;"",IF(ISNUMBER(_xlfn.XMATCH($B4747,Language!$A$6:$E$6)),0,IF(ISNUMBER(_xlfn.XMATCH($B4747,Language!$A$29:$E$29)),'Lista de Prestatarios'!$B$3,VLOOKUP(B4747,'Lista de Prestatarios'!$A$2:$B$500,2,FALSE))),"")</f>
        <v/>
      </c>
      <c r="P4747" s="58" t="str">
        <f>IF(B4747&lt;&gt;"",IF(OR(D4747&gt;0,G4747&gt;0),COUNTIF($B$2:B4747,B4747),COUNTIFS($B$2:B4747,B4747,$E$2:E4747,"&gt;0")),"")</f>
        <v/>
      </c>
    </row>
    <row r="4748" spans="1:16" x14ac:dyDescent="0.35">
      <c r="A4748" s="51" t="str">
        <f t="shared" si="222"/>
        <v/>
      </c>
      <c r="B4748" s="99"/>
      <c r="C4748" s="4"/>
      <c r="D4748" s="14"/>
      <c r="E4748" s="14"/>
      <c r="F4748" s="14"/>
      <c r="G4748" s="82"/>
      <c r="H4748" s="107" t="str">
        <f>IF(B4748&lt;&gt;"",IF(OR(O4748=0,O4748=999),"",SUMIFS($E$2:E4748,$A$2:A4748,A4748)-SUMIFS($F$2:F4748,$A$2:A4748,A4748)),"")</f>
        <v/>
      </c>
      <c r="I4748" s="109" t="str">
        <f t="shared" si="224"/>
        <v/>
      </c>
      <c r="J4748" s="113"/>
      <c r="K4748" s="90"/>
      <c r="L4748" s="73"/>
      <c r="M4748" s="69" t="str">
        <f>IF(C4748&lt;&gt;"",DailyLog!$S$3,"")</f>
        <v/>
      </c>
      <c r="N4748" s="56" t="str">
        <f t="shared" si="223"/>
        <v/>
      </c>
      <c r="O4748" s="53" t="str">
        <f>IF($B4748&lt;&gt;"",IF(ISNUMBER(_xlfn.XMATCH($B4748,Language!$A$6:$E$6)),0,IF(ISNUMBER(_xlfn.XMATCH($B4748,Language!$A$29:$E$29)),'Lista de Prestatarios'!$B$3,VLOOKUP(B4748,'Lista de Prestatarios'!$A$2:$B$500,2,FALSE))),"")</f>
        <v/>
      </c>
      <c r="P4748" s="58" t="str">
        <f>IF(B4748&lt;&gt;"",IF(OR(D4748&gt;0,G4748&gt;0),COUNTIF($B$2:B4748,B4748),COUNTIFS($B$2:B4748,B4748,$E$2:E4748,"&gt;0")),"")</f>
        <v/>
      </c>
    </row>
    <row r="4749" spans="1:16" x14ac:dyDescent="0.35">
      <c r="A4749" s="51" t="str">
        <f t="shared" si="222"/>
        <v/>
      </c>
      <c r="B4749" s="99"/>
      <c r="C4749" s="4"/>
      <c r="D4749" s="14"/>
      <c r="E4749" s="14"/>
      <c r="F4749" s="14"/>
      <c r="G4749" s="82"/>
      <c r="H4749" s="107" t="str">
        <f>IF(B4749&lt;&gt;"",IF(OR(O4749=0,O4749=999),"",SUMIFS($E$2:E4749,$A$2:A4749,A4749)-SUMIFS($F$2:F4749,$A$2:A4749,A4749)),"")</f>
        <v/>
      </c>
      <c r="I4749" s="109" t="str">
        <f t="shared" si="224"/>
        <v/>
      </c>
      <c r="J4749" s="113"/>
      <c r="K4749" s="90"/>
      <c r="L4749" s="73"/>
      <c r="M4749" s="69" t="str">
        <f>IF(C4749&lt;&gt;"",DailyLog!$S$3,"")</f>
        <v/>
      </c>
      <c r="N4749" s="56" t="str">
        <f t="shared" si="223"/>
        <v/>
      </c>
      <c r="O4749" s="53" t="str">
        <f>IF($B4749&lt;&gt;"",IF(ISNUMBER(_xlfn.XMATCH($B4749,Language!$A$6:$E$6)),0,IF(ISNUMBER(_xlfn.XMATCH($B4749,Language!$A$29:$E$29)),'Lista de Prestatarios'!$B$3,VLOOKUP(B4749,'Lista de Prestatarios'!$A$2:$B$500,2,FALSE))),"")</f>
        <v/>
      </c>
      <c r="P4749" s="58" t="str">
        <f>IF(B4749&lt;&gt;"",IF(OR(D4749&gt;0,G4749&gt;0),COUNTIF($B$2:B4749,B4749),COUNTIFS($B$2:B4749,B4749,$E$2:E4749,"&gt;0")),"")</f>
        <v/>
      </c>
    </row>
    <row r="4750" spans="1:16" x14ac:dyDescent="0.35">
      <c r="A4750" s="51" t="str">
        <f t="shared" si="222"/>
        <v/>
      </c>
      <c r="B4750" s="99"/>
      <c r="C4750" s="4"/>
      <c r="D4750" s="14"/>
      <c r="E4750" s="14"/>
      <c r="F4750" s="14"/>
      <c r="G4750" s="82"/>
      <c r="H4750" s="107" t="str">
        <f>IF(B4750&lt;&gt;"",IF(OR(O4750=0,O4750=999),"",SUMIFS($E$2:E4750,$A$2:A4750,A4750)-SUMIFS($F$2:F4750,$A$2:A4750,A4750)),"")</f>
        <v/>
      </c>
      <c r="I4750" s="109" t="str">
        <f t="shared" si="224"/>
        <v/>
      </c>
      <c r="J4750" s="113"/>
      <c r="K4750" s="90"/>
      <c r="L4750" s="73"/>
      <c r="M4750" s="69" t="str">
        <f>IF(C4750&lt;&gt;"",DailyLog!$S$3,"")</f>
        <v/>
      </c>
      <c r="N4750" s="56" t="str">
        <f t="shared" si="223"/>
        <v/>
      </c>
      <c r="O4750" s="53" t="str">
        <f>IF($B4750&lt;&gt;"",IF(ISNUMBER(_xlfn.XMATCH($B4750,Language!$A$6:$E$6)),0,IF(ISNUMBER(_xlfn.XMATCH($B4750,Language!$A$29:$E$29)),'Lista de Prestatarios'!$B$3,VLOOKUP(B4750,'Lista de Prestatarios'!$A$2:$B$500,2,FALSE))),"")</f>
        <v/>
      </c>
      <c r="P4750" s="58" t="str">
        <f>IF(B4750&lt;&gt;"",IF(OR(D4750&gt;0,G4750&gt;0),COUNTIF($B$2:B4750,B4750),COUNTIFS($B$2:B4750,B4750,$E$2:E4750,"&gt;0")),"")</f>
        <v/>
      </c>
    </row>
    <row r="4751" spans="1:16" x14ac:dyDescent="0.35">
      <c r="A4751" s="51" t="str">
        <f t="shared" si="222"/>
        <v/>
      </c>
      <c r="B4751" s="99"/>
      <c r="C4751" s="4"/>
      <c r="D4751" s="14"/>
      <c r="E4751" s="14"/>
      <c r="F4751" s="14"/>
      <c r="G4751" s="82"/>
      <c r="H4751" s="107" t="str">
        <f>IF(B4751&lt;&gt;"",IF(OR(O4751=0,O4751=999),"",SUMIFS($E$2:E4751,$A$2:A4751,A4751)-SUMIFS($F$2:F4751,$A$2:A4751,A4751)),"")</f>
        <v/>
      </c>
      <c r="I4751" s="109" t="str">
        <f t="shared" si="224"/>
        <v/>
      </c>
      <c r="J4751" s="113"/>
      <c r="K4751" s="90"/>
      <c r="L4751" s="73"/>
      <c r="M4751" s="69" t="str">
        <f>IF(C4751&lt;&gt;"",DailyLog!$S$3,"")</f>
        <v/>
      </c>
      <c r="N4751" s="56" t="str">
        <f t="shared" si="223"/>
        <v/>
      </c>
      <c r="O4751" s="53" t="str">
        <f>IF($B4751&lt;&gt;"",IF(ISNUMBER(_xlfn.XMATCH($B4751,Language!$A$6:$E$6)),0,IF(ISNUMBER(_xlfn.XMATCH($B4751,Language!$A$29:$E$29)),'Lista de Prestatarios'!$B$3,VLOOKUP(B4751,'Lista de Prestatarios'!$A$2:$B$500,2,FALSE))),"")</f>
        <v/>
      </c>
      <c r="P4751" s="58" t="str">
        <f>IF(B4751&lt;&gt;"",IF(OR(D4751&gt;0,G4751&gt;0),COUNTIF($B$2:B4751,B4751),COUNTIFS($B$2:B4751,B4751,$E$2:E4751,"&gt;0")),"")</f>
        <v/>
      </c>
    </row>
    <row r="4752" spans="1:16" x14ac:dyDescent="0.35">
      <c r="A4752" s="51" t="str">
        <f t="shared" si="222"/>
        <v/>
      </c>
      <c r="B4752" s="99"/>
      <c r="C4752" s="4"/>
      <c r="D4752" s="14"/>
      <c r="E4752" s="14"/>
      <c r="F4752" s="14"/>
      <c r="G4752" s="82"/>
      <c r="H4752" s="107" t="str">
        <f>IF(B4752&lt;&gt;"",IF(OR(O4752=0,O4752=999),"",SUMIFS($E$2:E4752,$A$2:A4752,A4752)-SUMIFS($F$2:F4752,$A$2:A4752,A4752)),"")</f>
        <v/>
      </c>
      <c r="I4752" s="109" t="str">
        <f t="shared" si="224"/>
        <v/>
      </c>
      <c r="J4752" s="113"/>
      <c r="K4752" s="90"/>
      <c r="L4752" s="73"/>
      <c r="M4752" s="69" t="str">
        <f>IF(C4752&lt;&gt;"",DailyLog!$S$3,"")</f>
        <v/>
      </c>
      <c r="N4752" s="56" t="str">
        <f t="shared" si="223"/>
        <v/>
      </c>
      <c r="O4752" s="53" t="str">
        <f>IF($B4752&lt;&gt;"",IF(ISNUMBER(_xlfn.XMATCH($B4752,Language!$A$6:$E$6)),0,IF(ISNUMBER(_xlfn.XMATCH($B4752,Language!$A$29:$E$29)),'Lista de Prestatarios'!$B$3,VLOOKUP(B4752,'Lista de Prestatarios'!$A$2:$B$500,2,FALSE))),"")</f>
        <v/>
      </c>
      <c r="P4752" s="58" t="str">
        <f>IF(B4752&lt;&gt;"",IF(OR(D4752&gt;0,G4752&gt;0),COUNTIF($B$2:B4752,B4752),COUNTIFS($B$2:B4752,B4752,$E$2:E4752,"&gt;0")),"")</f>
        <v/>
      </c>
    </row>
    <row r="4753" spans="1:16" x14ac:dyDescent="0.35">
      <c r="A4753" s="51" t="str">
        <f t="shared" si="222"/>
        <v/>
      </c>
      <c r="B4753" s="99"/>
      <c r="C4753" s="4"/>
      <c r="D4753" s="14"/>
      <c r="E4753" s="14"/>
      <c r="F4753" s="14"/>
      <c r="G4753" s="82"/>
      <c r="H4753" s="107" t="str">
        <f>IF(B4753&lt;&gt;"",IF(OR(O4753=0,O4753=999),"",SUMIFS($E$2:E4753,$A$2:A4753,A4753)-SUMIFS($F$2:F4753,$A$2:A4753,A4753)),"")</f>
        <v/>
      </c>
      <c r="I4753" s="109" t="str">
        <f t="shared" si="224"/>
        <v/>
      </c>
      <c r="J4753" s="113"/>
      <c r="K4753" s="90"/>
      <c r="L4753" s="73"/>
      <c r="M4753" s="69" t="str">
        <f>IF(C4753&lt;&gt;"",DailyLog!$S$3,"")</f>
        <v/>
      </c>
      <c r="N4753" s="56" t="str">
        <f t="shared" si="223"/>
        <v/>
      </c>
      <c r="O4753" s="53" t="str">
        <f>IF($B4753&lt;&gt;"",IF(ISNUMBER(_xlfn.XMATCH($B4753,Language!$A$6:$E$6)),0,IF(ISNUMBER(_xlfn.XMATCH($B4753,Language!$A$29:$E$29)),'Lista de Prestatarios'!$B$3,VLOOKUP(B4753,'Lista de Prestatarios'!$A$2:$B$500,2,FALSE))),"")</f>
        <v/>
      </c>
      <c r="P4753" s="58" t="str">
        <f>IF(B4753&lt;&gt;"",IF(OR(D4753&gt;0,G4753&gt;0),COUNTIF($B$2:B4753,B4753),COUNTIFS($B$2:B4753,B4753,$E$2:E4753,"&gt;0")),"")</f>
        <v/>
      </c>
    </row>
    <row r="4754" spans="1:16" x14ac:dyDescent="0.35">
      <c r="A4754" s="51" t="str">
        <f t="shared" si="222"/>
        <v/>
      </c>
      <c r="B4754" s="99"/>
      <c r="C4754" s="4"/>
      <c r="D4754" s="14"/>
      <c r="E4754" s="14"/>
      <c r="F4754" s="14"/>
      <c r="G4754" s="82"/>
      <c r="H4754" s="107" t="str">
        <f>IF(B4754&lt;&gt;"",IF(OR(O4754=0,O4754=999),"",SUMIFS($E$2:E4754,$A$2:A4754,A4754)-SUMIFS($F$2:F4754,$A$2:A4754,A4754)),"")</f>
        <v/>
      </c>
      <c r="I4754" s="109" t="str">
        <f t="shared" si="224"/>
        <v/>
      </c>
      <c r="J4754" s="113"/>
      <c r="K4754" s="90"/>
      <c r="L4754" s="73"/>
      <c r="M4754" s="69" t="str">
        <f>IF(C4754&lt;&gt;"",DailyLog!$S$3,"")</f>
        <v/>
      </c>
      <c r="N4754" s="56" t="str">
        <f t="shared" si="223"/>
        <v/>
      </c>
      <c r="O4754" s="53" t="str">
        <f>IF($B4754&lt;&gt;"",IF(ISNUMBER(_xlfn.XMATCH($B4754,Language!$A$6:$E$6)),0,IF(ISNUMBER(_xlfn.XMATCH($B4754,Language!$A$29:$E$29)),'Lista de Prestatarios'!$B$3,VLOOKUP(B4754,'Lista de Prestatarios'!$A$2:$B$500,2,FALSE))),"")</f>
        <v/>
      </c>
      <c r="P4754" s="58" t="str">
        <f>IF(B4754&lt;&gt;"",IF(OR(D4754&gt;0,G4754&gt;0),COUNTIF($B$2:B4754,B4754),COUNTIFS($B$2:B4754,B4754,$E$2:E4754,"&gt;0")),"")</f>
        <v/>
      </c>
    </row>
    <row r="4755" spans="1:16" x14ac:dyDescent="0.35">
      <c r="A4755" s="51" t="str">
        <f t="shared" si="222"/>
        <v/>
      </c>
      <c r="B4755" s="99"/>
      <c r="C4755" s="4"/>
      <c r="D4755" s="14"/>
      <c r="E4755" s="14"/>
      <c r="F4755" s="14"/>
      <c r="G4755" s="82"/>
      <c r="H4755" s="107" t="str">
        <f>IF(B4755&lt;&gt;"",IF(OR(O4755=0,O4755=999),"",SUMIFS($E$2:E4755,$A$2:A4755,A4755)-SUMIFS($F$2:F4755,$A$2:A4755,A4755)),"")</f>
        <v/>
      </c>
      <c r="I4755" s="109" t="str">
        <f t="shared" si="224"/>
        <v/>
      </c>
      <c r="J4755" s="113"/>
      <c r="K4755" s="90"/>
      <c r="L4755" s="73"/>
      <c r="M4755" s="69" t="str">
        <f>IF(C4755&lt;&gt;"",DailyLog!$S$3,"")</f>
        <v/>
      </c>
      <c r="N4755" s="56" t="str">
        <f t="shared" si="223"/>
        <v/>
      </c>
      <c r="O4755" s="53" t="str">
        <f>IF($B4755&lt;&gt;"",IF(ISNUMBER(_xlfn.XMATCH($B4755,Language!$A$6:$E$6)),0,IF(ISNUMBER(_xlfn.XMATCH($B4755,Language!$A$29:$E$29)),'Lista de Prestatarios'!$B$3,VLOOKUP(B4755,'Lista de Prestatarios'!$A$2:$B$500,2,FALSE))),"")</f>
        <v/>
      </c>
      <c r="P4755" s="58" t="str">
        <f>IF(B4755&lt;&gt;"",IF(OR(D4755&gt;0,G4755&gt;0),COUNTIF($B$2:B4755,B4755),COUNTIFS($B$2:B4755,B4755,$E$2:E4755,"&gt;0")),"")</f>
        <v/>
      </c>
    </row>
    <row r="4756" spans="1:16" x14ac:dyDescent="0.35">
      <c r="A4756" s="51" t="str">
        <f t="shared" si="222"/>
        <v/>
      </c>
      <c r="B4756" s="99"/>
      <c r="C4756" s="4"/>
      <c r="D4756" s="14"/>
      <c r="E4756" s="14"/>
      <c r="F4756" s="14"/>
      <c r="G4756" s="82"/>
      <c r="H4756" s="107" t="str">
        <f>IF(B4756&lt;&gt;"",IF(OR(O4756=0,O4756=999),"",SUMIFS($E$2:E4756,$A$2:A4756,A4756)-SUMIFS($F$2:F4756,$A$2:A4756,A4756)),"")</f>
        <v/>
      </c>
      <c r="I4756" s="109" t="str">
        <f t="shared" si="224"/>
        <v/>
      </c>
      <c r="J4756" s="113"/>
      <c r="K4756" s="90"/>
      <c r="L4756" s="73"/>
      <c r="M4756" s="69" t="str">
        <f>IF(C4756&lt;&gt;"",DailyLog!$S$3,"")</f>
        <v/>
      </c>
      <c r="N4756" s="56" t="str">
        <f t="shared" si="223"/>
        <v/>
      </c>
      <c r="O4756" s="53" t="str">
        <f>IF($B4756&lt;&gt;"",IF(ISNUMBER(_xlfn.XMATCH($B4756,Language!$A$6:$E$6)),0,IF(ISNUMBER(_xlfn.XMATCH($B4756,Language!$A$29:$E$29)),'Lista de Prestatarios'!$B$3,VLOOKUP(B4756,'Lista de Prestatarios'!$A$2:$B$500,2,FALSE))),"")</f>
        <v/>
      </c>
      <c r="P4756" s="58" t="str">
        <f>IF(B4756&lt;&gt;"",IF(OR(D4756&gt;0,G4756&gt;0),COUNTIF($B$2:B4756,B4756),COUNTIFS($B$2:B4756,B4756,$E$2:E4756,"&gt;0")),"")</f>
        <v/>
      </c>
    </row>
    <row r="4757" spans="1:16" x14ac:dyDescent="0.35">
      <c r="A4757" s="51" t="str">
        <f t="shared" si="222"/>
        <v/>
      </c>
      <c r="B4757" s="99"/>
      <c r="C4757" s="4"/>
      <c r="D4757" s="14"/>
      <c r="E4757" s="14"/>
      <c r="F4757" s="14"/>
      <c r="G4757" s="82"/>
      <c r="H4757" s="107" t="str">
        <f>IF(B4757&lt;&gt;"",IF(OR(O4757=0,O4757=999),"",SUMIFS($E$2:E4757,$A$2:A4757,A4757)-SUMIFS($F$2:F4757,$A$2:A4757,A4757)),"")</f>
        <v/>
      </c>
      <c r="I4757" s="109" t="str">
        <f t="shared" si="224"/>
        <v/>
      </c>
      <c r="J4757" s="113"/>
      <c r="K4757" s="90"/>
      <c r="L4757" s="73"/>
      <c r="M4757" s="69" t="str">
        <f>IF(C4757&lt;&gt;"",DailyLog!$S$3,"")</f>
        <v/>
      </c>
      <c r="N4757" s="56" t="str">
        <f t="shared" si="223"/>
        <v/>
      </c>
      <c r="O4757" s="53" t="str">
        <f>IF($B4757&lt;&gt;"",IF(ISNUMBER(_xlfn.XMATCH($B4757,Language!$A$6:$E$6)),0,IF(ISNUMBER(_xlfn.XMATCH($B4757,Language!$A$29:$E$29)),'Lista de Prestatarios'!$B$3,VLOOKUP(B4757,'Lista de Prestatarios'!$A$2:$B$500,2,FALSE))),"")</f>
        <v/>
      </c>
      <c r="P4757" s="58" t="str">
        <f>IF(B4757&lt;&gt;"",IF(OR(D4757&gt;0,G4757&gt;0),COUNTIF($B$2:B4757,B4757),COUNTIFS($B$2:B4757,B4757,$E$2:E4757,"&gt;0")),"")</f>
        <v/>
      </c>
    </row>
    <row r="4758" spans="1:16" x14ac:dyDescent="0.35">
      <c r="A4758" s="51" t="str">
        <f t="shared" si="222"/>
        <v/>
      </c>
      <c r="B4758" s="99"/>
      <c r="C4758" s="4"/>
      <c r="D4758" s="14"/>
      <c r="E4758" s="14"/>
      <c r="F4758" s="14"/>
      <c r="G4758" s="82"/>
      <c r="H4758" s="107" t="str">
        <f>IF(B4758&lt;&gt;"",IF(OR(O4758=0,O4758=999),"",SUMIFS($E$2:E4758,$A$2:A4758,A4758)-SUMIFS($F$2:F4758,$A$2:A4758,A4758)),"")</f>
        <v/>
      </c>
      <c r="I4758" s="109" t="str">
        <f t="shared" si="224"/>
        <v/>
      </c>
      <c r="J4758" s="113"/>
      <c r="K4758" s="90"/>
      <c r="L4758" s="73"/>
      <c r="M4758" s="69" t="str">
        <f>IF(C4758&lt;&gt;"",DailyLog!$S$3,"")</f>
        <v/>
      </c>
      <c r="N4758" s="56" t="str">
        <f t="shared" si="223"/>
        <v/>
      </c>
      <c r="O4758" s="53" t="str">
        <f>IF($B4758&lt;&gt;"",IF(ISNUMBER(_xlfn.XMATCH($B4758,Language!$A$6:$E$6)),0,IF(ISNUMBER(_xlfn.XMATCH($B4758,Language!$A$29:$E$29)),'Lista de Prestatarios'!$B$3,VLOOKUP(B4758,'Lista de Prestatarios'!$A$2:$B$500,2,FALSE))),"")</f>
        <v/>
      </c>
      <c r="P4758" s="58" t="str">
        <f>IF(B4758&lt;&gt;"",IF(OR(D4758&gt;0,G4758&gt;0),COUNTIF($B$2:B4758,B4758),COUNTIFS($B$2:B4758,B4758,$E$2:E4758,"&gt;0")),"")</f>
        <v/>
      </c>
    </row>
    <row r="4759" spans="1:16" x14ac:dyDescent="0.35">
      <c r="A4759" s="51" t="str">
        <f t="shared" si="222"/>
        <v/>
      </c>
      <c r="B4759" s="99"/>
      <c r="C4759" s="4"/>
      <c r="D4759" s="14"/>
      <c r="E4759" s="14"/>
      <c r="F4759" s="14"/>
      <c r="G4759" s="82"/>
      <c r="H4759" s="107" t="str">
        <f>IF(B4759&lt;&gt;"",IF(OR(O4759=0,O4759=999),"",SUMIFS($E$2:E4759,$A$2:A4759,A4759)-SUMIFS($F$2:F4759,$A$2:A4759,A4759)),"")</f>
        <v/>
      </c>
      <c r="I4759" s="109" t="str">
        <f t="shared" si="224"/>
        <v/>
      </c>
      <c r="J4759" s="113"/>
      <c r="K4759" s="90"/>
      <c r="L4759" s="73"/>
      <c r="M4759" s="69" t="str">
        <f>IF(C4759&lt;&gt;"",DailyLog!$S$3,"")</f>
        <v/>
      </c>
      <c r="N4759" s="56" t="str">
        <f t="shared" si="223"/>
        <v/>
      </c>
      <c r="O4759" s="53" t="str">
        <f>IF($B4759&lt;&gt;"",IF(ISNUMBER(_xlfn.XMATCH($B4759,Language!$A$6:$E$6)),0,IF(ISNUMBER(_xlfn.XMATCH($B4759,Language!$A$29:$E$29)),'Lista de Prestatarios'!$B$3,VLOOKUP(B4759,'Lista de Prestatarios'!$A$2:$B$500,2,FALSE))),"")</f>
        <v/>
      </c>
      <c r="P4759" s="58" t="str">
        <f>IF(B4759&lt;&gt;"",IF(OR(D4759&gt;0,G4759&gt;0),COUNTIF($B$2:B4759,B4759),COUNTIFS($B$2:B4759,B4759,$E$2:E4759,"&gt;0")),"")</f>
        <v/>
      </c>
    </row>
    <row r="4760" spans="1:16" x14ac:dyDescent="0.35">
      <c r="A4760" s="51" t="str">
        <f t="shared" si="222"/>
        <v/>
      </c>
      <c r="B4760" s="99"/>
      <c r="C4760" s="4"/>
      <c r="D4760" s="14"/>
      <c r="E4760" s="14"/>
      <c r="F4760" s="14"/>
      <c r="G4760" s="82"/>
      <c r="H4760" s="107" t="str">
        <f>IF(B4760&lt;&gt;"",IF(OR(O4760=0,O4760=999),"",SUMIFS($E$2:E4760,$A$2:A4760,A4760)-SUMIFS($F$2:F4760,$A$2:A4760,A4760)),"")</f>
        <v/>
      </c>
      <c r="I4760" s="109" t="str">
        <f t="shared" si="224"/>
        <v/>
      </c>
      <c r="J4760" s="113"/>
      <c r="K4760" s="90"/>
      <c r="L4760" s="73"/>
      <c r="M4760" s="69" t="str">
        <f>IF(C4760&lt;&gt;"",DailyLog!$S$3,"")</f>
        <v/>
      </c>
      <c r="N4760" s="56" t="str">
        <f t="shared" si="223"/>
        <v/>
      </c>
      <c r="O4760" s="53" t="str">
        <f>IF($B4760&lt;&gt;"",IF(ISNUMBER(_xlfn.XMATCH($B4760,Language!$A$6:$E$6)),0,IF(ISNUMBER(_xlfn.XMATCH($B4760,Language!$A$29:$E$29)),'Lista de Prestatarios'!$B$3,VLOOKUP(B4760,'Lista de Prestatarios'!$A$2:$B$500,2,FALSE))),"")</f>
        <v/>
      </c>
      <c r="P4760" s="58" t="str">
        <f>IF(B4760&lt;&gt;"",IF(OR(D4760&gt;0,G4760&gt;0),COUNTIF($B$2:B4760,B4760),COUNTIFS($B$2:B4760,B4760,$E$2:E4760,"&gt;0")),"")</f>
        <v/>
      </c>
    </row>
    <row r="4761" spans="1:16" x14ac:dyDescent="0.35">
      <c r="A4761" s="51" t="str">
        <f t="shared" si="222"/>
        <v/>
      </c>
      <c r="B4761" s="99"/>
      <c r="C4761" s="4"/>
      <c r="D4761" s="14"/>
      <c r="E4761" s="14"/>
      <c r="F4761" s="14"/>
      <c r="G4761" s="82"/>
      <c r="H4761" s="107" t="str">
        <f>IF(B4761&lt;&gt;"",IF(OR(O4761=0,O4761=999),"",SUMIFS($E$2:E4761,$A$2:A4761,A4761)-SUMIFS($F$2:F4761,$A$2:A4761,A4761)),"")</f>
        <v/>
      </c>
      <c r="I4761" s="109" t="str">
        <f t="shared" si="224"/>
        <v/>
      </c>
      <c r="J4761" s="113"/>
      <c r="K4761" s="90"/>
      <c r="L4761" s="73"/>
      <c r="M4761" s="69" t="str">
        <f>IF(C4761&lt;&gt;"",DailyLog!$S$3,"")</f>
        <v/>
      </c>
      <c r="N4761" s="56" t="str">
        <f t="shared" si="223"/>
        <v/>
      </c>
      <c r="O4761" s="53" t="str">
        <f>IF($B4761&lt;&gt;"",IF(ISNUMBER(_xlfn.XMATCH($B4761,Language!$A$6:$E$6)),0,IF(ISNUMBER(_xlfn.XMATCH($B4761,Language!$A$29:$E$29)),'Lista de Prestatarios'!$B$3,VLOOKUP(B4761,'Lista de Prestatarios'!$A$2:$B$500,2,FALSE))),"")</f>
        <v/>
      </c>
      <c r="P4761" s="58" t="str">
        <f>IF(B4761&lt;&gt;"",IF(OR(D4761&gt;0,G4761&gt;0),COUNTIF($B$2:B4761,B4761),COUNTIFS($B$2:B4761,B4761,$E$2:E4761,"&gt;0")),"")</f>
        <v/>
      </c>
    </row>
    <row r="4762" spans="1:16" x14ac:dyDescent="0.35">
      <c r="A4762" s="51" t="str">
        <f t="shared" si="222"/>
        <v/>
      </c>
      <c r="B4762" s="99"/>
      <c r="C4762" s="4"/>
      <c r="D4762" s="14"/>
      <c r="E4762" s="14"/>
      <c r="F4762" s="14"/>
      <c r="G4762" s="82"/>
      <c r="H4762" s="107" t="str">
        <f>IF(B4762&lt;&gt;"",IF(OR(O4762=0,O4762=999),"",SUMIFS($E$2:E4762,$A$2:A4762,A4762)-SUMIFS($F$2:F4762,$A$2:A4762,A4762)),"")</f>
        <v/>
      </c>
      <c r="I4762" s="109" t="str">
        <f t="shared" si="224"/>
        <v/>
      </c>
      <c r="J4762" s="113"/>
      <c r="K4762" s="90"/>
      <c r="L4762" s="73"/>
      <c r="M4762" s="69" t="str">
        <f>IF(C4762&lt;&gt;"",DailyLog!$S$3,"")</f>
        <v/>
      </c>
      <c r="N4762" s="56" t="str">
        <f t="shared" si="223"/>
        <v/>
      </c>
      <c r="O4762" s="53" t="str">
        <f>IF($B4762&lt;&gt;"",IF(ISNUMBER(_xlfn.XMATCH($B4762,Language!$A$6:$E$6)),0,IF(ISNUMBER(_xlfn.XMATCH($B4762,Language!$A$29:$E$29)),'Lista de Prestatarios'!$B$3,VLOOKUP(B4762,'Lista de Prestatarios'!$A$2:$B$500,2,FALSE))),"")</f>
        <v/>
      </c>
      <c r="P4762" s="58" t="str">
        <f>IF(B4762&lt;&gt;"",IF(OR(D4762&gt;0,G4762&gt;0),COUNTIF($B$2:B4762,B4762),COUNTIFS($B$2:B4762,B4762,$E$2:E4762,"&gt;0")),"")</f>
        <v/>
      </c>
    </row>
    <row r="4763" spans="1:16" x14ac:dyDescent="0.35">
      <c r="A4763" s="51" t="str">
        <f t="shared" si="222"/>
        <v/>
      </c>
      <c r="B4763" s="99"/>
      <c r="C4763" s="4"/>
      <c r="D4763" s="14"/>
      <c r="E4763" s="14"/>
      <c r="F4763" s="14"/>
      <c r="G4763" s="82"/>
      <c r="H4763" s="107" t="str">
        <f>IF(B4763&lt;&gt;"",IF(OR(O4763=0,O4763=999),"",SUMIFS($E$2:E4763,$A$2:A4763,A4763)-SUMIFS($F$2:F4763,$A$2:A4763,A4763)),"")</f>
        <v/>
      </c>
      <c r="I4763" s="109" t="str">
        <f t="shared" si="224"/>
        <v/>
      </c>
      <c r="J4763" s="113"/>
      <c r="K4763" s="90"/>
      <c r="L4763" s="73"/>
      <c r="M4763" s="69" t="str">
        <f>IF(C4763&lt;&gt;"",DailyLog!$S$3,"")</f>
        <v/>
      </c>
      <c r="N4763" s="56" t="str">
        <f t="shared" si="223"/>
        <v/>
      </c>
      <c r="O4763" s="53" t="str">
        <f>IF($B4763&lt;&gt;"",IF(ISNUMBER(_xlfn.XMATCH($B4763,Language!$A$6:$E$6)),0,IF(ISNUMBER(_xlfn.XMATCH($B4763,Language!$A$29:$E$29)),'Lista de Prestatarios'!$B$3,VLOOKUP(B4763,'Lista de Prestatarios'!$A$2:$B$500,2,FALSE))),"")</f>
        <v/>
      </c>
      <c r="P4763" s="58" t="str">
        <f>IF(B4763&lt;&gt;"",IF(OR(D4763&gt;0,G4763&gt;0),COUNTIF($B$2:B4763,B4763),COUNTIFS($B$2:B4763,B4763,$E$2:E4763,"&gt;0")),"")</f>
        <v/>
      </c>
    </row>
    <row r="4764" spans="1:16" x14ac:dyDescent="0.35">
      <c r="A4764" s="51" t="str">
        <f t="shared" si="222"/>
        <v/>
      </c>
      <c r="B4764" s="99"/>
      <c r="C4764" s="4"/>
      <c r="D4764" s="14"/>
      <c r="E4764" s="14"/>
      <c r="F4764" s="14"/>
      <c r="G4764" s="82"/>
      <c r="H4764" s="107" t="str">
        <f>IF(B4764&lt;&gt;"",IF(OR(O4764=0,O4764=999),"",SUMIFS($E$2:E4764,$A$2:A4764,A4764)-SUMIFS($F$2:F4764,$A$2:A4764,A4764)),"")</f>
        <v/>
      </c>
      <c r="I4764" s="109" t="str">
        <f t="shared" si="224"/>
        <v/>
      </c>
      <c r="J4764" s="113"/>
      <c r="K4764" s="90"/>
      <c r="L4764" s="73"/>
      <c r="M4764" s="69" t="str">
        <f>IF(C4764&lt;&gt;"",DailyLog!$S$3,"")</f>
        <v/>
      </c>
      <c r="N4764" s="56" t="str">
        <f t="shared" si="223"/>
        <v/>
      </c>
      <c r="O4764" s="53" t="str">
        <f>IF($B4764&lt;&gt;"",IF(ISNUMBER(_xlfn.XMATCH($B4764,Language!$A$6:$E$6)),0,IF(ISNUMBER(_xlfn.XMATCH($B4764,Language!$A$29:$E$29)),'Lista de Prestatarios'!$B$3,VLOOKUP(B4764,'Lista de Prestatarios'!$A$2:$B$500,2,FALSE))),"")</f>
        <v/>
      </c>
      <c r="P4764" s="58" t="str">
        <f>IF(B4764&lt;&gt;"",IF(OR(D4764&gt;0,G4764&gt;0),COUNTIF($B$2:B4764,B4764),COUNTIFS($B$2:B4764,B4764,$E$2:E4764,"&gt;0")),"")</f>
        <v/>
      </c>
    </row>
    <row r="4765" spans="1:16" x14ac:dyDescent="0.35">
      <c r="A4765" s="51" t="str">
        <f t="shared" si="222"/>
        <v/>
      </c>
      <c r="B4765" s="99"/>
      <c r="C4765" s="4"/>
      <c r="D4765" s="14"/>
      <c r="E4765" s="14"/>
      <c r="F4765" s="14"/>
      <c r="G4765" s="82"/>
      <c r="H4765" s="107" t="str">
        <f>IF(B4765&lt;&gt;"",IF(OR(O4765=0,O4765=999),"",SUMIFS($E$2:E4765,$A$2:A4765,A4765)-SUMIFS($F$2:F4765,$A$2:A4765,A4765)),"")</f>
        <v/>
      </c>
      <c r="I4765" s="109" t="str">
        <f t="shared" si="224"/>
        <v/>
      </c>
      <c r="J4765" s="113"/>
      <c r="K4765" s="90"/>
      <c r="L4765" s="73"/>
      <c r="M4765" s="69" t="str">
        <f>IF(C4765&lt;&gt;"",DailyLog!$S$3,"")</f>
        <v/>
      </c>
      <c r="N4765" s="56" t="str">
        <f t="shared" si="223"/>
        <v/>
      </c>
      <c r="O4765" s="53" t="str">
        <f>IF($B4765&lt;&gt;"",IF(ISNUMBER(_xlfn.XMATCH($B4765,Language!$A$6:$E$6)),0,IF(ISNUMBER(_xlfn.XMATCH($B4765,Language!$A$29:$E$29)),'Lista de Prestatarios'!$B$3,VLOOKUP(B4765,'Lista de Prestatarios'!$A$2:$B$500,2,FALSE))),"")</f>
        <v/>
      </c>
      <c r="P4765" s="58" t="str">
        <f>IF(B4765&lt;&gt;"",IF(OR(D4765&gt;0,G4765&gt;0),COUNTIF($B$2:B4765,B4765),COUNTIFS($B$2:B4765,B4765,$E$2:E4765,"&gt;0")),"")</f>
        <v/>
      </c>
    </row>
    <row r="4766" spans="1:16" x14ac:dyDescent="0.35">
      <c r="A4766" s="51" t="str">
        <f t="shared" si="222"/>
        <v/>
      </c>
      <c r="B4766" s="99"/>
      <c r="C4766" s="4"/>
      <c r="D4766" s="14"/>
      <c r="E4766" s="14"/>
      <c r="F4766" s="14"/>
      <c r="G4766" s="82"/>
      <c r="H4766" s="107" t="str">
        <f>IF(B4766&lt;&gt;"",IF(OR(O4766=0,O4766=999),"",SUMIFS($E$2:E4766,$A$2:A4766,A4766)-SUMIFS($F$2:F4766,$A$2:A4766,A4766)),"")</f>
        <v/>
      </c>
      <c r="I4766" s="109" t="str">
        <f t="shared" si="224"/>
        <v/>
      </c>
      <c r="J4766" s="113"/>
      <c r="K4766" s="90"/>
      <c r="L4766" s="73"/>
      <c r="M4766" s="69" t="str">
        <f>IF(C4766&lt;&gt;"",DailyLog!$S$3,"")</f>
        <v/>
      </c>
      <c r="N4766" s="56" t="str">
        <f t="shared" si="223"/>
        <v/>
      </c>
      <c r="O4766" s="53" t="str">
        <f>IF($B4766&lt;&gt;"",IF(ISNUMBER(_xlfn.XMATCH($B4766,Language!$A$6:$E$6)),0,IF(ISNUMBER(_xlfn.XMATCH($B4766,Language!$A$29:$E$29)),'Lista de Prestatarios'!$B$3,VLOOKUP(B4766,'Lista de Prestatarios'!$A$2:$B$500,2,FALSE))),"")</f>
        <v/>
      </c>
      <c r="P4766" s="58" t="str">
        <f>IF(B4766&lt;&gt;"",IF(OR(D4766&gt;0,G4766&gt;0),COUNTIF($B$2:B4766,B4766),COUNTIFS($B$2:B4766,B4766,$E$2:E4766,"&gt;0")),"")</f>
        <v/>
      </c>
    </row>
    <row r="4767" spans="1:16" x14ac:dyDescent="0.35">
      <c r="A4767" s="51" t="str">
        <f t="shared" si="222"/>
        <v/>
      </c>
      <c r="B4767" s="99"/>
      <c r="C4767" s="4"/>
      <c r="D4767" s="14"/>
      <c r="E4767" s="14"/>
      <c r="F4767" s="14"/>
      <c r="G4767" s="82"/>
      <c r="H4767" s="107" t="str">
        <f>IF(B4767&lt;&gt;"",IF(OR(O4767=0,O4767=999),"",SUMIFS($E$2:E4767,$A$2:A4767,A4767)-SUMIFS($F$2:F4767,$A$2:A4767,A4767)),"")</f>
        <v/>
      </c>
      <c r="I4767" s="109" t="str">
        <f t="shared" si="224"/>
        <v/>
      </c>
      <c r="J4767" s="113"/>
      <c r="K4767" s="90"/>
      <c r="L4767" s="73"/>
      <c r="M4767" s="69" t="str">
        <f>IF(C4767&lt;&gt;"",DailyLog!$S$3,"")</f>
        <v/>
      </c>
      <c r="N4767" s="56" t="str">
        <f t="shared" si="223"/>
        <v/>
      </c>
      <c r="O4767" s="53" t="str">
        <f>IF($B4767&lt;&gt;"",IF(ISNUMBER(_xlfn.XMATCH($B4767,Language!$A$6:$E$6)),0,IF(ISNUMBER(_xlfn.XMATCH($B4767,Language!$A$29:$E$29)),'Lista de Prestatarios'!$B$3,VLOOKUP(B4767,'Lista de Prestatarios'!$A$2:$B$500,2,FALSE))),"")</f>
        <v/>
      </c>
      <c r="P4767" s="58" t="str">
        <f>IF(B4767&lt;&gt;"",IF(OR(D4767&gt;0,G4767&gt;0),COUNTIF($B$2:B4767,B4767),COUNTIFS($B$2:B4767,B4767,$E$2:E4767,"&gt;0")),"")</f>
        <v/>
      </c>
    </row>
    <row r="4768" spans="1:16" x14ac:dyDescent="0.35">
      <c r="A4768" s="51" t="str">
        <f t="shared" si="222"/>
        <v/>
      </c>
      <c r="B4768" s="99"/>
      <c r="C4768" s="4"/>
      <c r="D4768" s="14"/>
      <c r="E4768" s="14"/>
      <c r="F4768" s="14"/>
      <c r="G4768" s="82"/>
      <c r="H4768" s="107" t="str">
        <f>IF(B4768&lt;&gt;"",IF(OR(O4768=0,O4768=999),"",SUMIFS($E$2:E4768,$A$2:A4768,A4768)-SUMIFS($F$2:F4768,$A$2:A4768,A4768)),"")</f>
        <v/>
      </c>
      <c r="I4768" s="109" t="str">
        <f t="shared" si="224"/>
        <v/>
      </c>
      <c r="J4768" s="113"/>
      <c r="K4768" s="90"/>
      <c r="L4768" s="73"/>
      <c r="M4768" s="69" t="str">
        <f>IF(C4768&lt;&gt;"",DailyLog!$S$3,"")</f>
        <v/>
      </c>
      <c r="N4768" s="56" t="str">
        <f t="shared" si="223"/>
        <v/>
      </c>
      <c r="O4768" s="53" t="str">
        <f>IF($B4768&lt;&gt;"",IF(ISNUMBER(_xlfn.XMATCH($B4768,Language!$A$6:$E$6)),0,IF(ISNUMBER(_xlfn.XMATCH($B4768,Language!$A$29:$E$29)),'Lista de Prestatarios'!$B$3,VLOOKUP(B4768,'Lista de Prestatarios'!$A$2:$B$500,2,FALSE))),"")</f>
        <v/>
      </c>
      <c r="P4768" s="58" t="str">
        <f>IF(B4768&lt;&gt;"",IF(OR(D4768&gt;0,G4768&gt;0),COUNTIF($B$2:B4768,B4768),COUNTIFS($B$2:B4768,B4768,$E$2:E4768,"&gt;0")),"")</f>
        <v/>
      </c>
    </row>
    <row r="4769" spans="1:16" x14ac:dyDescent="0.35">
      <c r="A4769" s="51" t="str">
        <f t="shared" si="222"/>
        <v/>
      </c>
      <c r="B4769" s="99"/>
      <c r="C4769" s="4"/>
      <c r="D4769" s="14"/>
      <c r="E4769" s="14"/>
      <c r="F4769" s="14"/>
      <c r="G4769" s="82"/>
      <c r="H4769" s="107" t="str">
        <f>IF(B4769&lt;&gt;"",IF(OR(O4769=0,O4769=999),"",SUMIFS($E$2:E4769,$A$2:A4769,A4769)-SUMIFS($F$2:F4769,$A$2:A4769,A4769)),"")</f>
        <v/>
      </c>
      <c r="I4769" s="109" t="str">
        <f t="shared" si="224"/>
        <v/>
      </c>
      <c r="J4769" s="113"/>
      <c r="K4769" s="90"/>
      <c r="L4769" s="73"/>
      <c r="M4769" s="69" t="str">
        <f>IF(C4769&lt;&gt;"",DailyLog!$S$3,"")</f>
        <v/>
      </c>
      <c r="N4769" s="56" t="str">
        <f t="shared" si="223"/>
        <v/>
      </c>
      <c r="O4769" s="53" t="str">
        <f>IF($B4769&lt;&gt;"",IF(ISNUMBER(_xlfn.XMATCH($B4769,Language!$A$6:$E$6)),0,IF(ISNUMBER(_xlfn.XMATCH($B4769,Language!$A$29:$E$29)),'Lista de Prestatarios'!$B$3,VLOOKUP(B4769,'Lista de Prestatarios'!$A$2:$B$500,2,FALSE))),"")</f>
        <v/>
      </c>
      <c r="P4769" s="58" t="str">
        <f>IF(B4769&lt;&gt;"",IF(OR(D4769&gt;0,G4769&gt;0),COUNTIF($B$2:B4769,B4769),COUNTIFS($B$2:B4769,B4769,$E$2:E4769,"&gt;0")),"")</f>
        <v/>
      </c>
    </row>
    <row r="4770" spans="1:16" x14ac:dyDescent="0.35">
      <c r="A4770" s="51" t="str">
        <f t="shared" si="222"/>
        <v/>
      </c>
      <c r="B4770" s="99"/>
      <c r="C4770" s="4"/>
      <c r="D4770" s="14"/>
      <c r="E4770" s="14"/>
      <c r="F4770" s="14"/>
      <c r="G4770" s="82"/>
      <c r="H4770" s="107" t="str">
        <f>IF(B4770&lt;&gt;"",IF(OR(O4770=0,O4770=999),"",SUMIFS($E$2:E4770,$A$2:A4770,A4770)-SUMIFS($F$2:F4770,$A$2:A4770,A4770)),"")</f>
        <v/>
      </c>
      <c r="I4770" s="109" t="str">
        <f t="shared" si="224"/>
        <v/>
      </c>
      <c r="J4770" s="113"/>
      <c r="K4770" s="90"/>
      <c r="L4770" s="73"/>
      <c r="M4770" s="69" t="str">
        <f>IF(C4770&lt;&gt;"",DailyLog!$S$3,"")</f>
        <v/>
      </c>
      <c r="N4770" s="56" t="str">
        <f t="shared" si="223"/>
        <v/>
      </c>
      <c r="O4770" s="53" t="str">
        <f>IF($B4770&lt;&gt;"",IF(ISNUMBER(_xlfn.XMATCH($B4770,Language!$A$6:$E$6)),0,IF(ISNUMBER(_xlfn.XMATCH($B4770,Language!$A$29:$E$29)),'Lista de Prestatarios'!$B$3,VLOOKUP(B4770,'Lista de Prestatarios'!$A$2:$B$500,2,FALSE))),"")</f>
        <v/>
      </c>
      <c r="P4770" s="58" t="str">
        <f>IF(B4770&lt;&gt;"",IF(OR(D4770&gt;0,G4770&gt;0),COUNTIF($B$2:B4770,B4770),COUNTIFS($B$2:B4770,B4770,$E$2:E4770,"&gt;0")),"")</f>
        <v/>
      </c>
    </row>
    <row r="4771" spans="1:16" x14ac:dyDescent="0.35">
      <c r="A4771" s="51" t="str">
        <f t="shared" si="222"/>
        <v/>
      </c>
      <c r="B4771" s="99"/>
      <c r="C4771" s="4"/>
      <c r="D4771" s="14"/>
      <c r="E4771" s="14"/>
      <c r="F4771" s="14"/>
      <c r="G4771" s="82"/>
      <c r="H4771" s="107" t="str">
        <f>IF(B4771&lt;&gt;"",IF(OR(O4771=0,O4771=999),"",SUMIFS($E$2:E4771,$A$2:A4771,A4771)-SUMIFS($F$2:F4771,$A$2:A4771,A4771)),"")</f>
        <v/>
      </c>
      <c r="I4771" s="109" t="str">
        <f t="shared" si="224"/>
        <v/>
      </c>
      <c r="J4771" s="113"/>
      <c r="K4771" s="90"/>
      <c r="L4771" s="73"/>
      <c r="M4771" s="69" t="str">
        <f>IF(C4771&lt;&gt;"",DailyLog!$S$3,"")</f>
        <v/>
      </c>
      <c r="N4771" s="56" t="str">
        <f t="shared" si="223"/>
        <v/>
      </c>
      <c r="O4771" s="53" t="str">
        <f>IF($B4771&lt;&gt;"",IF(ISNUMBER(_xlfn.XMATCH($B4771,Language!$A$6:$E$6)),0,IF(ISNUMBER(_xlfn.XMATCH($B4771,Language!$A$29:$E$29)),'Lista de Prestatarios'!$B$3,VLOOKUP(B4771,'Lista de Prestatarios'!$A$2:$B$500,2,FALSE))),"")</f>
        <v/>
      </c>
      <c r="P4771" s="58" t="str">
        <f>IF(B4771&lt;&gt;"",IF(OR(D4771&gt;0,G4771&gt;0),COUNTIF($B$2:B4771,B4771),COUNTIFS($B$2:B4771,B4771,$E$2:E4771,"&gt;0")),"")</f>
        <v/>
      </c>
    </row>
    <row r="4772" spans="1:16" x14ac:dyDescent="0.35">
      <c r="A4772" s="51" t="str">
        <f t="shared" si="222"/>
        <v/>
      </c>
      <c r="B4772" s="99"/>
      <c r="C4772" s="4"/>
      <c r="D4772" s="14"/>
      <c r="E4772" s="14"/>
      <c r="F4772" s="14"/>
      <c r="G4772" s="82"/>
      <c r="H4772" s="107" t="str">
        <f>IF(B4772&lt;&gt;"",IF(OR(O4772=0,O4772=999),"",SUMIFS($E$2:E4772,$A$2:A4772,A4772)-SUMIFS($F$2:F4772,$A$2:A4772,A4772)),"")</f>
        <v/>
      </c>
      <c r="I4772" s="109" t="str">
        <f t="shared" si="224"/>
        <v/>
      </c>
      <c r="J4772" s="113"/>
      <c r="K4772" s="90"/>
      <c r="L4772" s="73"/>
      <c r="M4772" s="69" t="str">
        <f>IF(C4772&lt;&gt;"",DailyLog!$S$3,"")</f>
        <v/>
      </c>
      <c r="N4772" s="56" t="str">
        <f t="shared" si="223"/>
        <v/>
      </c>
      <c r="O4772" s="53" t="str">
        <f>IF($B4772&lt;&gt;"",IF(ISNUMBER(_xlfn.XMATCH($B4772,Language!$A$6:$E$6)),0,IF(ISNUMBER(_xlfn.XMATCH($B4772,Language!$A$29:$E$29)),'Lista de Prestatarios'!$B$3,VLOOKUP(B4772,'Lista de Prestatarios'!$A$2:$B$500,2,FALSE))),"")</f>
        <v/>
      </c>
      <c r="P4772" s="58" t="str">
        <f>IF(B4772&lt;&gt;"",IF(OR(D4772&gt;0,G4772&gt;0),COUNTIF($B$2:B4772,B4772),COUNTIFS($B$2:B4772,B4772,$E$2:E4772,"&gt;0")),"")</f>
        <v/>
      </c>
    </row>
    <row r="4773" spans="1:16" x14ac:dyDescent="0.35">
      <c r="A4773" s="51" t="str">
        <f t="shared" si="222"/>
        <v/>
      </c>
      <c r="B4773" s="99"/>
      <c r="C4773" s="4"/>
      <c r="D4773" s="14"/>
      <c r="E4773" s="14"/>
      <c r="F4773" s="14"/>
      <c r="G4773" s="82"/>
      <c r="H4773" s="107" t="str">
        <f>IF(B4773&lt;&gt;"",IF(OR(O4773=0,O4773=999),"",SUMIFS($E$2:E4773,$A$2:A4773,A4773)-SUMIFS($F$2:F4773,$A$2:A4773,A4773)),"")</f>
        <v/>
      </c>
      <c r="I4773" s="109" t="str">
        <f t="shared" si="224"/>
        <v/>
      </c>
      <c r="J4773" s="113"/>
      <c r="K4773" s="90"/>
      <c r="L4773" s="73"/>
      <c r="M4773" s="69" t="str">
        <f>IF(C4773&lt;&gt;"",DailyLog!$S$3,"")</f>
        <v/>
      </c>
      <c r="N4773" s="56" t="str">
        <f t="shared" si="223"/>
        <v/>
      </c>
      <c r="O4773" s="53" t="str">
        <f>IF($B4773&lt;&gt;"",IF(ISNUMBER(_xlfn.XMATCH($B4773,Language!$A$6:$E$6)),0,IF(ISNUMBER(_xlfn.XMATCH($B4773,Language!$A$29:$E$29)),'Lista de Prestatarios'!$B$3,VLOOKUP(B4773,'Lista de Prestatarios'!$A$2:$B$500,2,FALSE))),"")</f>
        <v/>
      </c>
      <c r="P4773" s="58" t="str">
        <f>IF(B4773&lt;&gt;"",IF(OR(D4773&gt;0,G4773&gt;0),COUNTIF($B$2:B4773,B4773),COUNTIFS($B$2:B4773,B4773,$E$2:E4773,"&gt;0")),"")</f>
        <v/>
      </c>
    </row>
    <row r="4774" spans="1:16" x14ac:dyDescent="0.35">
      <c r="A4774" s="51" t="str">
        <f t="shared" si="222"/>
        <v/>
      </c>
      <c r="B4774" s="99"/>
      <c r="C4774" s="4"/>
      <c r="D4774" s="14"/>
      <c r="E4774" s="14"/>
      <c r="F4774" s="14"/>
      <c r="G4774" s="82"/>
      <c r="H4774" s="107" t="str">
        <f>IF(B4774&lt;&gt;"",IF(OR(O4774=0,O4774=999),"",SUMIFS($E$2:E4774,$A$2:A4774,A4774)-SUMIFS($F$2:F4774,$A$2:A4774,A4774)),"")</f>
        <v/>
      </c>
      <c r="I4774" s="109" t="str">
        <f t="shared" si="224"/>
        <v/>
      </c>
      <c r="J4774" s="113"/>
      <c r="K4774" s="90"/>
      <c r="L4774" s="73"/>
      <c r="M4774" s="69" t="str">
        <f>IF(C4774&lt;&gt;"",DailyLog!$S$3,"")</f>
        <v/>
      </c>
      <c r="N4774" s="56" t="str">
        <f t="shared" si="223"/>
        <v/>
      </c>
      <c r="O4774" s="53" t="str">
        <f>IF($B4774&lt;&gt;"",IF(ISNUMBER(_xlfn.XMATCH($B4774,Language!$A$6:$E$6)),0,IF(ISNUMBER(_xlfn.XMATCH($B4774,Language!$A$29:$E$29)),'Lista de Prestatarios'!$B$3,VLOOKUP(B4774,'Lista de Prestatarios'!$A$2:$B$500,2,FALSE))),"")</f>
        <v/>
      </c>
      <c r="P4774" s="58" t="str">
        <f>IF(B4774&lt;&gt;"",IF(OR(D4774&gt;0,G4774&gt;0),COUNTIF($B$2:B4774,B4774),COUNTIFS($B$2:B4774,B4774,$E$2:E4774,"&gt;0")),"")</f>
        <v/>
      </c>
    </row>
    <row r="4775" spans="1:16" x14ac:dyDescent="0.35">
      <c r="A4775" s="51" t="str">
        <f t="shared" si="222"/>
        <v/>
      </c>
      <c r="B4775" s="99"/>
      <c r="C4775" s="4"/>
      <c r="D4775" s="14"/>
      <c r="E4775" s="14"/>
      <c r="F4775" s="14"/>
      <c r="G4775" s="82"/>
      <c r="H4775" s="107" t="str">
        <f>IF(B4775&lt;&gt;"",IF(OR(O4775=0,O4775=999),"",SUMIFS($E$2:E4775,$A$2:A4775,A4775)-SUMIFS($F$2:F4775,$A$2:A4775,A4775)),"")</f>
        <v/>
      </c>
      <c r="I4775" s="109" t="str">
        <f t="shared" si="224"/>
        <v/>
      </c>
      <c r="J4775" s="113"/>
      <c r="K4775" s="90"/>
      <c r="L4775" s="73"/>
      <c r="M4775" s="69" t="str">
        <f>IF(C4775&lt;&gt;"",DailyLog!$S$3,"")</f>
        <v/>
      </c>
      <c r="N4775" s="56" t="str">
        <f t="shared" si="223"/>
        <v/>
      </c>
      <c r="O4775" s="53" t="str">
        <f>IF($B4775&lt;&gt;"",IF(ISNUMBER(_xlfn.XMATCH($B4775,Language!$A$6:$E$6)),0,IF(ISNUMBER(_xlfn.XMATCH($B4775,Language!$A$29:$E$29)),'Lista de Prestatarios'!$B$3,VLOOKUP(B4775,'Lista de Prestatarios'!$A$2:$B$500,2,FALSE))),"")</f>
        <v/>
      </c>
      <c r="P4775" s="58" t="str">
        <f>IF(B4775&lt;&gt;"",IF(OR(D4775&gt;0,G4775&gt;0),COUNTIF($B$2:B4775,B4775),COUNTIFS($B$2:B4775,B4775,$E$2:E4775,"&gt;0")),"")</f>
        <v/>
      </c>
    </row>
    <row r="4776" spans="1:16" x14ac:dyDescent="0.35">
      <c r="A4776" s="51" t="str">
        <f t="shared" si="222"/>
        <v/>
      </c>
      <c r="B4776" s="99"/>
      <c r="C4776" s="4"/>
      <c r="D4776" s="14"/>
      <c r="E4776" s="14"/>
      <c r="F4776" s="14"/>
      <c r="G4776" s="82"/>
      <c r="H4776" s="107" t="str">
        <f>IF(B4776&lt;&gt;"",IF(OR(O4776=0,O4776=999),"",SUMIFS($E$2:E4776,$A$2:A4776,A4776)-SUMIFS($F$2:F4776,$A$2:A4776,A4776)),"")</f>
        <v/>
      </c>
      <c r="I4776" s="109" t="str">
        <f t="shared" si="224"/>
        <v/>
      </c>
      <c r="J4776" s="113"/>
      <c r="K4776" s="90"/>
      <c r="L4776" s="73"/>
      <c r="M4776" s="69" t="str">
        <f>IF(C4776&lt;&gt;"",DailyLog!$S$3,"")</f>
        <v/>
      </c>
      <c r="N4776" s="56" t="str">
        <f t="shared" si="223"/>
        <v/>
      </c>
      <c r="O4776" s="53" t="str">
        <f>IF($B4776&lt;&gt;"",IF(ISNUMBER(_xlfn.XMATCH($B4776,Language!$A$6:$E$6)),0,IF(ISNUMBER(_xlfn.XMATCH($B4776,Language!$A$29:$E$29)),'Lista de Prestatarios'!$B$3,VLOOKUP(B4776,'Lista de Prestatarios'!$A$2:$B$500,2,FALSE))),"")</f>
        <v/>
      </c>
      <c r="P4776" s="58" t="str">
        <f>IF(B4776&lt;&gt;"",IF(OR(D4776&gt;0,G4776&gt;0),COUNTIF($B$2:B4776,B4776),COUNTIFS($B$2:B4776,B4776,$E$2:E4776,"&gt;0")),"")</f>
        <v/>
      </c>
    </row>
    <row r="4777" spans="1:16" x14ac:dyDescent="0.35">
      <c r="A4777" s="51" t="str">
        <f t="shared" si="222"/>
        <v/>
      </c>
      <c r="B4777" s="99"/>
      <c r="C4777" s="4"/>
      <c r="D4777" s="14"/>
      <c r="E4777" s="14"/>
      <c r="F4777" s="14"/>
      <c r="G4777" s="82"/>
      <c r="H4777" s="107" t="str">
        <f>IF(B4777&lt;&gt;"",IF(OR(O4777=0,O4777=999),"",SUMIFS($E$2:E4777,$A$2:A4777,A4777)-SUMIFS($F$2:F4777,$A$2:A4777,A4777)),"")</f>
        <v/>
      </c>
      <c r="I4777" s="109" t="str">
        <f t="shared" si="224"/>
        <v/>
      </c>
      <c r="J4777" s="113"/>
      <c r="K4777" s="90"/>
      <c r="L4777" s="73"/>
      <c r="M4777" s="69" t="str">
        <f>IF(C4777&lt;&gt;"",DailyLog!$S$3,"")</f>
        <v/>
      </c>
      <c r="N4777" s="56" t="str">
        <f t="shared" si="223"/>
        <v/>
      </c>
      <c r="O4777" s="53" t="str">
        <f>IF($B4777&lt;&gt;"",IF(ISNUMBER(_xlfn.XMATCH($B4777,Language!$A$6:$E$6)),0,IF(ISNUMBER(_xlfn.XMATCH($B4777,Language!$A$29:$E$29)),'Lista de Prestatarios'!$B$3,VLOOKUP(B4777,'Lista de Prestatarios'!$A$2:$B$500,2,FALSE))),"")</f>
        <v/>
      </c>
      <c r="P4777" s="58" t="str">
        <f>IF(B4777&lt;&gt;"",IF(OR(D4777&gt;0,G4777&gt;0),COUNTIF($B$2:B4777,B4777),COUNTIFS($B$2:B4777,B4777,$E$2:E4777,"&gt;0")),"")</f>
        <v/>
      </c>
    </row>
    <row r="4778" spans="1:16" x14ac:dyDescent="0.35">
      <c r="A4778" s="51" t="str">
        <f t="shared" si="222"/>
        <v/>
      </c>
      <c r="B4778" s="99"/>
      <c r="C4778" s="4"/>
      <c r="D4778" s="14"/>
      <c r="E4778" s="14"/>
      <c r="F4778" s="14"/>
      <c r="G4778" s="82"/>
      <c r="H4778" s="107" t="str">
        <f>IF(B4778&lt;&gt;"",IF(OR(O4778=0,O4778=999),"",SUMIFS($E$2:E4778,$A$2:A4778,A4778)-SUMIFS($F$2:F4778,$A$2:A4778,A4778)),"")</f>
        <v/>
      </c>
      <c r="I4778" s="109" t="str">
        <f t="shared" si="224"/>
        <v/>
      </c>
      <c r="J4778" s="113"/>
      <c r="K4778" s="90"/>
      <c r="L4778" s="73"/>
      <c r="M4778" s="69" t="str">
        <f>IF(C4778&lt;&gt;"",DailyLog!$S$3,"")</f>
        <v/>
      </c>
      <c r="N4778" s="56" t="str">
        <f t="shared" si="223"/>
        <v/>
      </c>
      <c r="O4778" s="53" t="str">
        <f>IF($B4778&lt;&gt;"",IF(ISNUMBER(_xlfn.XMATCH($B4778,Language!$A$6:$E$6)),0,IF(ISNUMBER(_xlfn.XMATCH($B4778,Language!$A$29:$E$29)),'Lista de Prestatarios'!$B$3,VLOOKUP(B4778,'Lista de Prestatarios'!$A$2:$B$500,2,FALSE))),"")</f>
        <v/>
      </c>
      <c r="P4778" s="58" t="str">
        <f>IF(B4778&lt;&gt;"",IF(OR(D4778&gt;0,G4778&gt;0),COUNTIF($B$2:B4778,B4778),COUNTIFS($B$2:B4778,B4778,$E$2:E4778,"&gt;0")),"")</f>
        <v/>
      </c>
    </row>
    <row r="4779" spans="1:16" x14ac:dyDescent="0.35">
      <c r="A4779" s="51" t="str">
        <f t="shared" si="222"/>
        <v/>
      </c>
      <c r="B4779" s="99"/>
      <c r="C4779" s="4"/>
      <c r="D4779" s="14"/>
      <c r="E4779" s="14"/>
      <c r="F4779" s="14"/>
      <c r="G4779" s="82"/>
      <c r="H4779" s="107" t="str">
        <f>IF(B4779&lt;&gt;"",IF(OR(O4779=0,O4779=999),"",SUMIFS($E$2:E4779,$A$2:A4779,A4779)-SUMIFS($F$2:F4779,$A$2:A4779,A4779)),"")</f>
        <v/>
      </c>
      <c r="I4779" s="109" t="str">
        <f t="shared" si="224"/>
        <v/>
      </c>
      <c r="J4779" s="113"/>
      <c r="K4779" s="90"/>
      <c r="L4779" s="73"/>
      <c r="M4779" s="69" t="str">
        <f>IF(C4779&lt;&gt;"",DailyLog!$S$3,"")</f>
        <v/>
      </c>
      <c r="N4779" s="56" t="str">
        <f t="shared" si="223"/>
        <v/>
      </c>
      <c r="O4779" s="53" t="str">
        <f>IF($B4779&lt;&gt;"",IF(ISNUMBER(_xlfn.XMATCH($B4779,Language!$A$6:$E$6)),0,IF(ISNUMBER(_xlfn.XMATCH($B4779,Language!$A$29:$E$29)),'Lista de Prestatarios'!$B$3,VLOOKUP(B4779,'Lista de Prestatarios'!$A$2:$B$500,2,FALSE))),"")</f>
        <v/>
      </c>
      <c r="P4779" s="58" t="str">
        <f>IF(B4779&lt;&gt;"",IF(OR(D4779&gt;0,G4779&gt;0),COUNTIF($B$2:B4779,B4779),COUNTIFS($B$2:B4779,B4779,$E$2:E4779,"&gt;0")),"")</f>
        <v/>
      </c>
    </row>
    <row r="4780" spans="1:16" x14ac:dyDescent="0.35">
      <c r="A4780" s="51" t="str">
        <f t="shared" si="222"/>
        <v/>
      </c>
      <c r="B4780" s="99"/>
      <c r="C4780" s="4"/>
      <c r="D4780" s="14"/>
      <c r="E4780" s="14"/>
      <c r="F4780" s="14"/>
      <c r="G4780" s="82"/>
      <c r="H4780" s="107" t="str">
        <f>IF(B4780&lt;&gt;"",IF(OR(O4780=0,O4780=999),"",SUMIFS($E$2:E4780,$A$2:A4780,A4780)-SUMIFS($F$2:F4780,$A$2:A4780,A4780)),"")</f>
        <v/>
      </c>
      <c r="I4780" s="109" t="str">
        <f t="shared" si="224"/>
        <v/>
      </c>
      <c r="J4780" s="113"/>
      <c r="K4780" s="90"/>
      <c r="L4780" s="73"/>
      <c r="M4780" s="69" t="str">
        <f>IF(C4780&lt;&gt;"",DailyLog!$S$3,"")</f>
        <v/>
      </c>
      <c r="N4780" s="56" t="str">
        <f t="shared" si="223"/>
        <v/>
      </c>
      <c r="O4780" s="53" t="str">
        <f>IF($B4780&lt;&gt;"",IF(ISNUMBER(_xlfn.XMATCH($B4780,Language!$A$6:$E$6)),0,IF(ISNUMBER(_xlfn.XMATCH($B4780,Language!$A$29:$E$29)),'Lista de Prestatarios'!$B$3,VLOOKUP(B4780,'Lista de Prestatarios'!$A$2:$B$500,2,FALSE))),"")</f>
        <v/>
      </c>
      <c r="P4780" s="58" t="str">
        <f>IF(B4780&lt;&gt;"",IF(OR(D4780&gt;0,G4780&gt;0),COUNTIF($B$2:B4780,B4780),COUNTIFS($B$2:B4780,B4780,$E$2:E4780,"&gt;0")),"")</f>
        <v/>
      </c>
    </row>
    <row r="4781" spans="1:16" x14ac:dyDescent="0.35">
      <c r="A4781" s="51" t="str">
        <f t="shared" si="222"/>
        <v/>
      </c>
      <c r="B4781" s="99"/>
      <c r="C4781" s="4"/>
      <c r="D4781" s="14"/>
      <c r="E4781" s="14"/>
      <c r="F4781" s="14"/>
      <c r="G4781" s="82"/>
      <c r="H4781" s="107" t="str">
        <f>IF(B4781&lt;&gt;"",IF(OR(O4781=0,O4781=999),"",SUMIFS($E$2:E4781,$A$2:A4781,A4781)-SUMIFS($F$2:F4781,$A$2:A4781,A4781)),"")</f>
        <v/>
      </c>
      <c r="I4781" s="109" t="str">
        <f t="shared" si="224"/>
        <v/>
      </c>
      <c r="J4781" s="113"/>
      <c r="K4781" s="90"/>
      <c r="L4781" s="73"/>
      <c r="M4781" s="69" t="str">
        <f>IF(C4781&lt;&gt;"",DailyLog!$S$3,"")</f>
        <v/>
      </c>
      <c r="N4781" s="56" t="str">
        <f t="shared" si="223"/>
        <v/>
      </c>
      <c r="O4781" s="53" t="str">
        <f>IF($B4781&lt;&gt;"",IF(ISNUMBER(_xlfn.XMATCH($B4781,Language!$A$6:$E$6)),0,IF(ISNUMBER(_xlfn.XMATCH($B4781,Language!$A$29:$E$29)),'Lista de Prestatarios'!$B$3,VLOOKUP(B4781,'Lista de Prestatarios'!$A$2:$B$500,2,FALSE))),"")</f>
        <v/>
      </c>
      <c r="P4781" s="58" t="str">
        <f>IF(B4781&lt;&gt;"",IF(OR(D4781&gt;0,G4781&gt;0),COUNTIF($B$2:B4781,B4781),COUNTIFS($B$2:B4781,B4781,$E$2:E4781,"&gt;0")),"")</f>
        <v/>
      </c>
    </row>
    <row r="4782" spans="1:16" x14ac:dyDescent="0.35">
      <c r="A4782" s="51" t="str">
        <f t="shared" si="222"/>
        <v/>
      </c>
      <c r="B4782" s="99"/>
      <c r="C4782" s="4"/>
      <c r="D4782" s="14"/>
      <c r="E4782" s="14"/>
      <c r="F4782" s="14"/>
      <c r="G4782" s="82"/>
      <c r="H4782" s="107" t="str">
        <f>IF(B4782&lt;&gt;"",IF(OR(O4782=0,O4782=999),"",SUMIFS($E$2:E4782,$A$2:A4782,A4782)-SUMIFS($F$2:F4782,$A$2:A4782,A4782)),"")</f>
        <v/>
      </c>
      <c r="I4782" s="109" t="str">
        <f t="shared" si="224"/>
        <v/>
      </c>
      <c r="J4782" s="113"/>
      <c r="K4782" s="90"/>
      <c r="L4782" s="73"/>
      <c r="M4782" s="69" t="str">
        <f>IF(C4782&lt;&gt;"",DailyLog!$S$3,"")</f>
        <v/>
      </c>
      <c r="N4782" s="56" t="str">
        <f t="shared" si="223"/>
        <v/>
      </c>
      <c r="O4782" s="53" t="str">
        <f>IF($B4782&lt;&gt;"",IF(ISNUMBER(_xlfn.XMATCH($B4782,Language!$A$6:$E$6)),0,IF(ISNUMBER(_xlfn.XMATCH($B4782,Language!$A$29:$E$29)),'Lista de Prestatarios'!$B$3,VLOOKUP(B4782,'Lista de Prestatarios'!$A$2:$B$500,2,FALSE))),"")</f>
        <v/>
      </c>
      <c r="P4782" s="58" t="str">
        <f>IF(B4782&lt;&gt;"",IF(OR(D4782&gt;0,G4782&gt;0),COUNTIF($B$2:B4782,B4782),COUNTIFS($B$2:B4782,B4782,$E$2:E4782,"&gt;0")),"")</f>
        <v/>
      </c>
    </row>
    <row r="4783" spans="1:16" x14ac:dyDescent="0.35">
      <c r="A4783" s="51" t="str">
        <f t="shared" si="222"/>
        <v/>
      </c>
      <c r="B4783" s="99"/>
      <c r="C4783" s="4"/>
      <c r="D4783" s="14"/>
      <c r="E4783" s="14"/>
      <c r="F4783" s="14"/>
      <c r="G4783" s="82"/>
      <c r="H4783" s="107" t="str">
        <f>IF(B4783&lt;&gt;"",IF(OR(O4783=0,O4783=999),"",SUMIFS($E$2:E4783,$A$2:A4783,A4783)-SUMIFS($F$2:F4783,$A$2:A4783,A4783)),"")</f>
        <v/>
      </c>
      <c r="I4783" s="109" t="str">
        <f t="shared" si="224"/>
        <v/>
      </c>
      <c r="J4783" s="113"/>
      <c r="K4783" s="90"/>
      <c r="L4783" s="73"/>
      <c r="M4783" s="69" t="str">
        <f>IF(C4783&lt;&gt;"",DailyLog!$S$3,"")</f>
        <v/>
      </c>
      <c r="N4783" s="56" t="str">
        <f t="shared" si="223"/>
        <v/>
      </c>
      <c r="O4783" s="53" t="str">
        <f>IF($B4783&lt;&gt;"",IF(ISNUMBER(_xlfn.XMATCH($B4783,Language!$A$6:$E$6)),0,IF(ISNUMBER(_xlfn.XMATCH($B4783,Language!$A$29:$E$29)),'Lista de Prestatarios'!$B$3,VLOOKUP(B4783,'Lista de Prestatarios'!$A$2:$B$500,2,FALSE))),"")</f>
        <v/>
      </c>
      <c r="P4783" s="58" t="str">
        <f>IF(B4783&lt;&gt;"",IF(OR(D4783&gt;0,G4783&gt;0),COUNTIF($B$2:B4783,B4783),COUNTIFS($B$2:B4783,B4783,$E$2:E4783,"&gt;0")),"")</f>
        <v/>
      </c>
    </row>
    <row r="4784" spans="1:16" x14ac:dyDescent="0.35">
      <c r="A4784" s="51" t="str">
        <f t="shared" si="222"/>
        <v/>
      </c>
      <c r="B4784" s="99"/>
      <c r="C4784" s="4"/>
      <c r="D4784" s="14"/>
      <c r="E4784" s="14"/>
      <c r="F4784" s="14"/>
      <c r="G4784" s="82"/>
      <c r="H4784" s="107" t="str">
        <f>IF(B4784&lt;&gt;"",IF(OR(O4784=0,O4784=999),"",SUMIFS($E$2:E4784,$A$2:A4784,A4784)-SUMIFS($F$2:F4784,$A$2:A4784,A4784)),"")</f>
        <v/>
      </c>
      <c r="I4784" s="109" t="str">
        <f t="shared" si="224"/>
        <v/>
      </c>
      <c r="J4784" s="113"/>
      <c r="K4784" s="90"/>
      <c r="L4784" s="73"/>
      <c r="M4784" s="69" t="str">
        <f>IF(C4784&lt;&gt;"",DailyLog!$S$3,"")</f>
        <v/>
      </c>
      <c r="N4784" s="56" t="str">
        <f t="shared" si="223"/>
        <v/>
      </c>
      <c r="O4784" s="53" t="str">
        <f>IF($B4784&lt;&gt;"",IF(ISNUMBER(_xlfn.XMATCH($B4784,Language!$A$6:$E$6)),0,IF(ISNUMBER(_xlfn.XMATCH($B4784,Language!$A$29:$E$29)),'Lista de Prestatarios'!$B$3,VLOOKUP(B4784,'Lista de Prestatarios'!$A$2:$B$500,2,FALSE))),"")</f>
        <v/>
      </c>
      <c r="P4784" s="58" t="str">
        <f>IF(B4784&lt;&gt;"",IF(OR(D4784&gt;0,G4784&gt;0),COUNTIF($B$2:B4784,B4784),COUNTIFS($B$2:B4784,B4784,$E$2:E4784,"&gt;0")),"")</f>
        <v/>
      </c>
    </row>
    <row r="4785" spans="1:16" x14ac:dyDescent="0.35">
      <c r="A4785" s="51" t="str">
        <f t="shared" si="222"/>
        <v/>
      </c>
      <c r="B4785" s="99"/>
      <c r="C4785" s="4"/>
      <c r="D4785" s="14"/>
      <c r="E4785" s="14"/>
      <c r="F4785" s="14"/>
      <c r="G4785" s="82"/>
      <c r="H4785" s="107" t="str">
        <f>IF(B4785&lt;&gt;"",IF(OR(O4785=0,O4785=999),"",SUMIFS($E$2:E4785,$A$2:A4785,A4785)-SUMIFS($F$2:F4785,$A$2:A4785,A4785)),"")</f>
        <v/>
      </c>
      <c r="I4785" s="109" t="str">
        <f t="shared" si="224"/>
        <v/>
      </c>
      <c r="J4785" s="113"/>
      <c r="K4785" s="90"/>
      <c r="L4785" s="73"/>
      <c r="M4785" s="69" t="str">
        <f>IF(C4785&lt;&gt;"",DailyLog!$S$3,"")</f>
        <v/>
      </c>
      <c r="N4785" s="56" t="str">
        <f t="shared" si="223"/>
        <v/>
      </c>
      <c r="O4785" s="53" t="str">
        <f>IF($B4785&lt;&gt;"",IF(ISNUMBER(_xlfn.XMATCH($B4785,Language!$A$6:$E$6)),0,IF(ISNUMBER(_xlfn.XMATCH($B4785,Language!$A$29:$E$29)),'Lista de Prestatarios'!$B$3,VLOOKUP(B4785,'Lista de Prestatarios'!$A$2:$B$500,2,FALSE))),"")</f>
        <v/>
      </c>
      <c r="P4785" s="58" t="str">
        <f>IF(B4785&lt;&gt;"",IF(OR(D4785&gt;0,G4785&gt;0),COUNTIF($B$2:B4785,B4785),COUNTIFS($B$2:B4785,B4785,$E$2:E4785,"&gt;0")),"")</f>
        <v/>
      </c>
    </row>
    <row r="4786" spans="1:16" x14ac:dyDescent="0.35">
      <c r="A4786" s="51" t="str">
        <f t="shared" si="222"/>
        <v/>
      </c>
      <c r="B4786" s="99"/>
      <c r="C4786" s="4"/>
      <c r="D4786" s="14"/>
      <c r="E4786" s="14"/>
      <c r="F4786" s="14"/>
      <c r="G4786" s="82"/>
      <c r="H4786" s="107" t="str">
        <f>IF(B4786&lt;&gt;"",IF(OR(O4786=0,O4786=999),"",SUMIFS($E$2:E4786,$A$2:A4786,A4786)-SUMIFS($F$2:F4786,$A$2:A4786,A4786)),"")</f>
        <v/>
      </c>
      <c r="I4786" s="109" t="str">
        <f t="shared" si="224"/>
        <v/>
      </c>
      <c r="J4786" s="113"/>
      <c r="K4786" s="90"/>
      <c r="L4786" s="73"/>
      <c r="M4786" s="69" t="str">
        <f>IF(C4786&lt;&gt;"",DailyLog!$S$3,"")</f>
        <v/>
      </c>
      <c r="N4786" s="56" t="str">
        <f t="shared" si="223"/>
        <v/>
      </c>
      <c r="O4786" s="53" t="str">
        <f>IF($B4786&lt;&gt;"",IF(ISNUMBER(_xlfn.XMATCH($B4786,Language!$A$6:$E$6)),0,IF(ISNUMBER(_xlfn.XMATCH($B4786,Language!$A$29:$E$29)),'Lista de Prestatarios'!$B$3,VLOOKUP(B4786,'Lista de Prestatarios'!$A$2:$B$500,2,FALSE))),"")</f>
        <v/>
      </c>
      <c r="P4786" s="58" t="str">
        <f>IF(B4786&lt;&gt;"",IF(OR(D4786&gt;0,G4786&gt;0),COUNTIF($B$2:B4786,B4786),COUNTIFS($B$2:B4786,B4786,$E$2:E4786,"&gt;0")),"")</f>
        <v/>
      </c>
    </row>
    <row r="4787" spans="1:16" x14ac:dyDescent="0.35">
      <c r="A4787" s="51" t="str">
        <f t="shared" si="222"/>
        <v/>
      </c>
      <c r="B4787" s="99"/>
      <c r="C4787" s="4"/>
      <c r="D4787" s="14"/>
      <c r="E4787" s="14"/>
      <c r="F4787" s="14"/>
      <c r="G4787" s="82"/>
      <c r="H4787" s="107" t="str">
        <f>IF(B4787&lt;&gt;"",IF(OR(O4787=0,O4787=999),"",SUMIFS($E$2:E4787,$A$2:A4787,A4787)-SUMIFS($F$2:F4787,$A$2:A4787,A4787)),"")</f>
        <v/>
      </c>
      <c r="I4787" s="109" t="str">
        <f t="shared" si="224"/>
        <v/>
      </c>
      <c r="J4787" s="113"/>
      <c r="K4787" s="90"/>
      <c r="L4787" s="73"/>
      <c r="M4787" s="69" t="str">
        <f>IF(C4787&lt;&gt;"",DailyLog!$S$3,"")</f>
        <v/>
      </c>
      <c r="N4787" s="56" t="str">
        <f t="shared" si="223"/>
        <v/>
      </c>
      <c r="O4787" s="53" t="str">
        <f>IF($B4787&lt;&gt;"",IF(ISNUMBER(_xlfn.XMATCH($B4787,Language!$A$6:$E$6)),0,IF(ISNUMBER(_xlfn.XMATCH($B4787,Language!$A$29:$E$29)),'Lista de Prestatarios'!$B$3,VLOOKUP(B4787,'Lista de Prestatarios'!$A$2:$B$500,2,FALSE))),"")</f>
        <v/>
      </c>
      <c r="P4787" s="58" t="str">
        <f>IF(B4787&lt;&gt;"",IF(OR(D4787&gt;0,G4787&gt;0),COUNTIF($B$2:B4787,B4787),COUNTIFS($B$2:B4787,B4787,$E$2:E4787,"&gt;0")),"")</f>
        <v/>
      </c>
    </row>
    <row r="4788" spans="1:16" x14ac:dyDescent="0.35">
      <c r="A4788" s="51" t="str">
        <f t="shared" si="222"/>
        <v/>
      </c>
      <c r="B4788" s="99"/>
      <c r="C4788" s="4"/>
      <c r="D4788" s="14"/>
      <c r="E4788" s="14"/>
      <c r="F4788" s="14"/>
      <c r="G4788" s="82"/>
      <c r="H4788" s="107" t="str">
        <f>IF(B4788&lt;&gt;"",IF(OR(O4788=0,O4788=999),"",SUMIFS($E$2:E4788,$A$2:A4788,A4788)-SUMIFS($F$2:F4788,$A$2:A4788,A4788)),"")</f>
        <v/>
      </c>
      <c r="I4788" s="109" t="str">
        <f t="shared" si="224"/>
        <v/>
      </c>
      <c r="J4788" s="113"/>
      <c r="K4788" s="90"/>
      <c r="L4788" s="73"/>
      <c r="M4788" s="69" t="str">
        <f>IF(C4788&lt;&gt;"",DailyLog!$S$3,"")</f>
        <v/>
      </c>
      <c r="N4788" s="56" t="str">
        <f t="shared" si="223"/>
        <v/>
      </c>
      <c r="O4788" s="53" t="str">
        <f>IF($B4788&lt;&gt;"",IF(ISNUMBER(_xlfn.XMATCH($B4788,Language!$A$6:$E$6)),0,IF(ISNUMBER(_xlfn.XMATCH($B4788,Language!$A$29:$E$29)),'Lista de Prestatarios'!$B$3,VLOOKUP(B4788,'Lista de Prestatarios'!$A$2:$B$500,2,FALSE))),"")</f>
        <v/>
      </c>
      <c r="P4788" s="58" t="str">
        <f>IF(B4788&lt;&gt;"",IF(OR(D4788&gt;0,G4788&gt;0),COUNTIF($B$2:B4788,B4788),COUNTIFS($B$2:B4788,B4788,$E$2:E4788,"&gt;0")),"")</f>
        <v/>
      </c>
    </row>
    <row r="4789" spans="1:16" x14ac:dyDescent="0.35">
      <c r="A4789" s="51" t="str">
        <f t="shared" si="222"/>
        <v/>
      </c>
      <c r="B4789" s="99"/>
      <c r="C4789" s="4"/>
      <c r="D4789" s="14"/>
      <c r="E4789" s="14"/>
      <c r="F4789" s="14"/>
      <c r="G4789" s="82"/>
      <c r="H4789" s="107" t="str">
        <f>IF(B4789&lt;&gt;"",IF(OR(O4789=0,O4789=999),"",SUMIFS($E$2:E4789,$A$2:A4789,A4789)-SUMIFS($F$2:F4789,$A$2:A4789,A4789)),"")</f>
        <v/>
      </c>
      <c r="I4789" s="109" t="str">
        <f t="shared" si="224"/>
        <v/>
      </c>
      <c r="J4789" s="113"/>
      <c r="K4789" s="90"/>
      <c r="L4789" s="73"/>
      <c r="M4789" s="69" t="str">
        <f>IF(C4789&lt;&gt;"",DailyLog!$S$3,"")</f>
        <v/>
      </c>
      <c r="N4789" s="56" t="str">
        <f t="shared" si="223"/>
        <v/>
      </c>
      <c r="O4789" s="53" t="str">
        <f>IF($B4789&lt;&gt;"",IF(ISNUMBER(_xlfn.XMATCH($B4789,Language!$A$6:$E$6)),0,IF(ISNUMBER(_xlfn.XMATCH($B4789,Language!$A$29:$E$29)),'Lista de Prestatarios'!$B$3,VLOOKUP(B4789,'Lista de Prestatarios'!$A$2:$B$500,2,FALSE))),"")</f>
        <v/>
      </c>
      <c r="P4789" s="58" t="str">
        <f>IF(B4789&lt;&gt;"",IF(OR(D4789&gt;0,G4789&gt;0),COUNTIF($B$2:B4789,B4789),COUNTIFS($B$2:B4789,B4789,$E$2:E4789,"&gt;0")),"")</f>
        <v/>
      </c>
    </row>
    <row r="4790" spans="1:16" x14ac:dyDescent="0.35">
      <c r="A4790" s="51" t="str">
        <f t="shared" si="222"/>
        <v/>
      </c>
      <c r="B4790" s="99"/>
      <c r="C4790" s="4"/>
      <c r="D4790" s="14"/>
      <c r="E4790" s="14"/>
      <c r="F4790" s="14"/>
      <c r="G4790" s="82"/>
      <c r="H4790" s="107" t="str">
        <f>IF(B4790&lt;&gt;"",IF(OR(O4790=0,O4790=999),"",SUMIFS($E$2:E4790,$A$2:A4790,A4790)-SUMIFS($F$2:F4790,$A$2:A4790,A4790)),"")</f>
        <v/>
      </c>
      <c r="I4790" s="109" t="str">
        <f t="shared" si="224"/>
        <v/>
      </c>
      <c r="J4790" s="113"/>
      <c r="K4790" s="90"/>
      <c r="L4790" s="73"/>
      <c r="M4790" s="69" t="str">
        <f>IF(C4790&lt;&gt;"",DailyLog!$S$3,"")</f>
        <v/>
      </c>
      <c r="N4790" s="56" t="str">
        <f t="shared" si="223"/>
        <v/>
      </c>
      <c r="O4790" s="53" t="str">
        <f>IF($B4790&lt;&gt;"",IF(ISNUMBER(_xlfn.XMATCH($B4790,Language!$A$6:$E$6)),0,IF(ISNUMBER(_xlfn.XMATCH($B4790,Language!$A$29:$E$29)),'Lista de Prestatarios'!$B$3,VLOOKUP(B4790,'Lista de Prestatarios'!$A$2:$B$500,2,FALSE))),"")</f>
        <v/>
      </c>
      <c r="P4790" s="58" t="str">
        <f>IF(B4790&lt;&gt;"",IF(OR(D4790&gt;0,G4790&gt;0),COUNTIF($B$2:B4790,B4790),COUNTIFS($B$2:B4790,B4790,$E$2:E4790,"&gt;0")),"")</f>
        <v/>
      </c>
    </row>
    <row r="4791" spans="1:16" x14ac:dyDescent="0.35">
      <c r="A4791" s="51" t="str">
        <f t="shared" si="222"/>
        <v/>
      </c>
      <c r="B4791" s="99"/>
      <c r="C4791" s="4"/>
      <c r="D4791" s="14"/>
      <c r="E4791" s="14"/>
      <c r="F4791" s="14"/>
      <c r="G4791" s="82"/>
      <c r="H4791" s="107" t="str">
        <f>IF(B4791&lt;&gt;"",IF(OR(O4791=0,O4791=999),"",SUMIFS($E$2:E4791,$A$2:A4791,A4791)-SUMIFS($F$2:F4791,$A$2:A4791,A4791)),"")</f>
        <v/>
      </c>
      <c r="I4791" s="109" t="str">
        <f t="shared" si="224"/>
        <v/>
      </c>
      <c r="J4791" s="113"/>
      <c r="K4791" s="90"/>
      <c r="L4791" s="73"/>
      <c r="M4791" s="69" t="str">
        <f>IF(C4791&lt;&gt;"",DailyLog!$S$3,"")</f>
        <v/>
      </c>
      <c r="N4791" s="56" t="str">
        <f t="shared" si="223"/>
        <v/>
      </c>
      <c r="O4791" s="53" t="str">
        <f>IF($B4791&lt;&gt;"",IF(ISNUMBER(_xlfn.XMATCH($B4791,Language!$A$6:$E$6)),0,IF(ISNUMBER(_xlfn.XMATCH($B4791,Language!$A$29:$E$29)),'Lista de Prestatarios'!$B$3,VLOOKUP(B4791,'Lista de Prestatarios'!$A$2:$B$500,2,FALSE))),"")</f>
        <v/>
      </c>
      <c r="P4791" s="58" t="str">
        <f>IF(B4791&lt;&gt;"",IF(OR(D4791&gt;0,G4791&gt;0),COUNTIF($B$2:B4791,B4791),COUNTIFS($B$2:B4791,B4791,$E$2:E4791,"&gt;0")),"")</f>
        <v/>
      </c>
    </row>
    <row r="4792" spans="1:16" x14ac:dyDescent="0.35">
      <c r="A4792" s="51" t="str">
        <f t="shared" si="222"/>
        <v/>
      </c>
      <c r="B4792" s="99"/>
      <c r="C4792" s="4"/>
      <c r="D4792" s="14"/>
      <c r="E4792" s="14"/>
      <c r="F4792" s="14"/>
      <c r="G4792" s="82"/>
      <c r="H4792" s="107" t="str">
        <f>IF(B4792&lt;&gt;"",IF(OR(O4792=0,O4792=999),"",SUMIFS($E$2:E4792,$A$2:A4792,A4792)-SUMIFS($F$2:F4792,$A$2:A4792,A4792)),"")</f>
        <v/>
      </c>
      <c r="I4792" s="109" t="str">
        <f t="shared" si="224"/>
        <v/>
      </c>
      <c r="J4792" s="113"/>
      <c r="K4792" s="90"/>
      <c r="L4792" s="73"/>
      <c r="M4792" s="69" t="str">
        <f>IF(C4792&lt;&gt;"",DailyLog!$S$3,"")</f>
        <v/>
      </c>
      <c r="N4792" s="56" t="str">
        <f t="shared" si="223"/>
        <v/>
      </c>
      <c r="O4792" s="53" t="str">
        <f>IF($B4792&lt;&gt;"",IF(ISNUMBER(_xlfn.XMATCH($B4792,Language!$A$6:$E$6)),0,IF(ISNUMBER(_xlfn.XMATCH($B4792,Language!$A$29:$E$29)),'Lista de Prestatarios'!$B$3,VLOOKUP(B4792,'Lista de Prestatarios'!$A$2:$B$500,2,FALSE))),"")</f>
        <v/>
      </c>
      <c r="P4792" s="58" t="str">
        <f>IF(B4792&lt;&gt;"",IF(OR(D4792&gt;0,G4792&gt;0),COUNTIF($B$2:B4792,B4792),COUNTIFS($B$2:B4792,B4792,$E$2:E4792,"&gt;0")),"")</f>
        <v/>
      </c>
    </row>
    <row r="4793" spans="1:16" x14ac:dyDescent="0.35">
      <c r="A4793" s="51" t="str">
        <f t="shared" si="222"/>
        <v/>
      </c>
      <c r="B4793" s="99"/>
      <c r="C4793" s="4"/>
      <c r="D4793" s="14"/>
      <c r="E4793" s="14"/>
      <c r="F4793" s="14"/>
      <c r="G4793" s="82"/>
      <c r="H4793" s="107" t="str">
        <f>IF(B4793&lt;&gt;"",IF(OR(O4793=0,O4793=999),"",SUMIFS($E$2:E4793,$A$2:A4793,A4793)-SUMIFS($F$2:F4793,$A$2:A4793,A4793)),"")</f>
        <v/>
      </c>
      <c r="I4793" s="109" t="str">
        <f t="shared" si="224"/>
        <v/>
      </c>
      <c r="J4793" s="113"/>
      <c r="K4793" s="90"/>
      <c r="L4793" s="73"/>
      <c r="M4793" s="69" t="str">
        <f>IF(C4793&lt;&gt;"",DailyLog!$S$3,"")</f>
        <v/>
      </c>
      <c r="N4793" s="56" t="str">
        <f t="shared" si="223"/>
        <v/>
      </c>
      <c r="O4793" s="53" t="str">
        <f>IF($B4793&lt;&gt;"",IF(ISNUMBER(_xlfn.XMATCH($B4793,Language!$A$6:$E$6)),0,IF(ISNUMBER(_xlfn.XMATCH($B4793,Language!$A$29:$E$29)),'Lista de Prestatarios'!$B$3,VLOOKUP(B4793,'Lista de Prestatarios'!$A$2:$B$500,2,FALSE))),"")</f>
        <v/>
      </c>
      <c r="P4793" s="58" t="str">
        <f>IF(B4793&lt;&gt;"",IF(OR(D4793&gt;0,G4793&gt;0),COUNTIF($B$2:B4793,B4793),COUNTIFS($B$2:B4793,B4793,$E$2:E4793,"&gt;0")),"")</f>
        <v/>
      </c>
    </row>
    <row r="4794" spans="1:16" x14ac:dyDescent="0.35">
      <c r="A4794" s="51" t="str">
        <f t="shared" si="222"/>
        <v/>
      </c>
      <c r="B4794" s="99"/>
      <c r="C4794" s="4"/>
      <c r="D4794" s="14"/>
      <c r="E4794" s="14"/>
      <c r="F4794" s="14"/>
      <c r="G4794" s="82"/>
      <c r="H4794" s="107" t="str">
        <f>IF(B4794&lt;&gt;"",IF(OR(O4794=0,O4794=999),"",SUMIFS($E$2:E4794,$A$2:A4794,A4794)-SUMIFS($F$2:F4794,$A$2:A4794,A4794)),"")</f>
        <v/>
      </c>
      <c r="I4794" s="109" t="str">
        <f t="shared" si="224"/>
        <v/>
      </c>
      <c r="J4794" s="113"/>
      <c r="K4794" s="90"/>
      <c r="L4794" s="73"/>
      <c r="M4794" s="69" t="str">
        <f>IF(C4794&lt;&gt;"",DailyLog!$S$3,"")</f>
        <v/>
      </c>
      <c r="N4794" s="56" t="str">
        <f t="shared" si="223"/>
        <v/>
      </c>
      <c r="O4794" s="53" t="str">
        <f>IF($B4794&lt;&gt;"",IF(ISNUMBER(_xlfn.XMATCH($B4794,Language!$A$6:$E$6)),0,IF(ISNUMBER(_xlfn.XMATCH($B4794,Language!$A$29:$E$29)),'Lista de Prestatarios'!$B$3,VLOOKUP(B4794,'Lista de Prestatarios'!$A$2:$B$500,2,FALSE))),"")</f>
        <v/>
      </c>
      <c r="P4794" s="58" t="str">
        <f>IF(B4794&lt;&gt;"",IF(OR(D4794&gt;0,G4794&gt;0),COUNTIF($B$2:B4794,B4794),COUNTIFS($B$2:B4794,B4794,$E$2:E4794,"&gt;0")),"")</f>
        <v/>
      </c>
    </row>
    <row r="4795" spans="1:16" x14ac:dyDescent="0.35">
      <c r="A4795" s="51" t="str">
        <f t="shared" si="222"/>
        <v/>
      </c>
      <c r="B4795" s="99"/>
      <c r="C4795" s="4"/>
      <c r="D4795" s="14"/>
      <c r="E4795" s="14"/>
      <c r="F4795" s="14"/>
      <c r="G4795" s="82"/>
      <c r="H4795" s="107" t="str">
        <f>IF(B4795&lt;&gt;"",IF(OR(O4795=0,O4795=999),"",SUMIFS($E$2:E4795,$A$2:A4795,A4795)-SUMIFS($F$2:F4795,$A$2:A4795,A4795)),"")</f>
        <v/>
      </c>
      <c r="I4795" s="109" t="str">
        <f t="shared" si="224"/>
        <v/>
      </c>
      <c r="J4795" s="113"/>
      <c r="K4795" s="90"/>
      <c r="L4795" s="73"/>
      <c r="M4795" s="69" t="str">
        <f>IF(C4795&lt;&gt;"",DailyLog!$S$3,"")</f>
        <v/>
      </c>
      <c r="N4795" s="56" t="str">
        <f t="shared" si="223"/>
        <v/>
      </c>
      <c r="O4795" s="53" t="str">
        <f>IF($B4795&lt;&gt;"",IF(ISNUMBER(_xlfn.XMATCH($B4795,Language!$A$6:$E$6)),0,IF(ISNUMBER(_xlfn.XMATCH($B4795,Language!$A$29:$E$29)),'Lista de Prestatarios'!$B$3,VLOOKUP(B4795,'Lista de Prestatarios'!$A$2:$B$500,2,FALSE))),"")</f>
        <v/>
      </c>
      <c r="P4795" s="58" t="str">
        <f>IF(B4795&lt;&gt;"",IF(OR(D4795&gt;0,G4795&gt;0),COUNTIF($B$2:B4795,B4795),COUNTIFS($B$2:B4795,B4795,$E$2:E4795,"&gt;0")),"")</f>
        <v/>
      </c>
    </row>
    <row r="4796" spans="1:16" x14ac:dyDescent="0.35">
      <c r="A4796" s="51" t="str">
        <f t="shared" si="222"/>
        <v/>
      </c>
      <c r="B4796" s="99"/>
      <c r="C4796" s="4"/>
      <c r="D4796" s="14"/>
      <c r="E4796" s="14"/>
      <c r="F4796" s="14"/>
      <c r="G4796" s="82"/>
      <c r="H4796" s="107" t="str">
        <f>IF(B4796&lt;&gt;"",IF(OR(O4796=0,O4796=999),"",SUMIFS($E$2:E4796,$A$2:A4796,A4796)-SUMIFS($F$2:F4796,$A$2:A4796,A4796)),"")</f>
        <v/>
      </c>
      <c r="I4796" s="109" t="str">
        <f t="shared" si="224"/>
        <v/>
      </c>
      <c r="J4796" s="113"/>
      <c r="K4796" s="90"/>
      <c r="L4796" s="73"/>
      <c r="M4796" s="69" t="str">
        <f>IF(C4796&lt;&gt;"",DailyLog!$S$3,"")</f>
        <v/>
      </c>
      <c r="N4796" s="56" t="str">
        <f t="shared" si="223"/>
        <v/>
      </c>
      <c r="O4796" s="53" t="str">
        <f>IF($B4796&lt;&gt;"",IF(ISNUMBER(_xlfn.XMATCH($B4796,Language!$A$6:$E$6)),0,IF(ISNUMBER(_xlfn.XMATCH($B4796,Language!$A$29:$E$29)),'Lista de Prestatarios'!$B$3,VLOOKUP(B4796,'Lista de Prestatarios'!$A$2:$B$500,2,FALSE))),"")</f>
        <v/>
      </c>
      <c r="P4796" s="58" t="str">
        <f>IF(B4796&lt;&gt;"",IF(OR(D4796&gt;0,G4796&gt;0),COUNTIF($B$2:B4796,B4796),COUNTIFS($B$2:B4796,B4796,$E$2:E4796,"&gt;0")),"")</f>
        <v/>
      </c>
    </row>
    <row r="4797" spans="1:16" x14ac:dyDescent="0.35">
      <c r="A4797" s="51" t="str">
        <f t="shared" si="222"/>
        <v/>
      </c>
      <c r="B4797" s="99"/>
      <c r="C4797" s="4"/>
      <c r="D4797" s="14"/>
      <c r="E4797" s="14"/>
      <c r="F4797" s="14"/>
      <c r="G4797" s="82"/>
      <c r="H4797" s="107" t="str">
        <f>IF(B4797&lt;&gt;"",IF(OR(O4797=0,O4797=999),"",SUMIFS($E$2:E4797,$A$2:A4797,A4797)-SUMIFS($F$2:F4797,$A$2:A4797,A4797)),"")</f>
        <v/>
      </c>
      <c r="I4797" s="109" t="str">
        <f t="shared" si="224"/>
        <v/>
      </c>
      <c r="J4797" s="113"/>
      <c r="K4797" s="90"/>
      <c r="L4797" s="73"/>
      <c r="M4797" s="69" t="str">
        <f>IF(C4797&lt;&gt;"",DailyLog!$S$3,"")</f>
        <v/>
      </c>
      <c r="N4797" s="56" t="str">
        <f t="shared" si="223"/>
        <v/>
      </c>
      <c r="O4797" s="53" t="str">
        <f>IF($B4797&lt;&gt;"",IF(ISNUMBER(_xlfn.XMATCH($B4797,Language!$A$6:$E$6)),0,IF(ISNUMBER(_xlfn.XMATCH($B4797,Language!$A$29:$E$29)),'Lista de Prestatarios'!$B$3,VLOOKUP(B4797,'Lista de Prestatarios'!$A$2:$B$500,2,FALSE))),"")</f>
        <v/>
      </c>
      <c r="P4797" s="58" t="str">
        <f>IF(B4797&lt;&gt;"",IF(OR(D4797&gt;0,G4797&gt;0),COUNTIF($B$2:B4797,B4797),COUNTIFS($B$2:B4797,B4797,$E$2:E4797,"&gt;0")),"")</f>
        <v/>
      </c>
    </row>
    <row r="4798" spans="1:16" x14ac:dyDescent="0.35">
      <c r="A4798" s="51" t="str">
        <f t="shared" si="222"/>
        <v/>
      </c>
      <c r="B4798" s="99"/>
      <c r="C4798" s="4"/>
      <c r="D4798" s="14"/>
      <c r="E4798" s="14"/>
      <c r="F4798" s="14"/>
      <c r="G4798" s="82"/>
      <c r="H4798" s="107" t="str">
        <f>IF(B4798&lt;&gt;"",IF(OR(O4798=0,O4798=999),"",SUMIFS($E$2:E4798,$A$2:A4798,A4798)-SUMIFS($F$2:F4798,$A$2:A4798,A4798)),"")</f>
        <v/>
      </c>
      <c r="I4798" s="109" t="str">
        <f t="shared" si="224"/>
        <v/>
      </c>
      <c r="J4798" s="113"/>
      <c r="K4798" s="90"/>
      <c r="L4798" s="73"/>
      <c r="M4798" s="69" t="str">
        <f>IF(C4798&lt;&gt;"",DailyLog!$S$3,"")</f>
        <v/>
      </c>
      <c r="N4798" s="56" t="str">
        <f t="shared" si="223"/>
        <v/>
      </c>
      <c r="O4798" s="53" t="str">
        <f>IF($B4798&lt;&gt;"",IF(ISNUMBER(_xlfn.XMATCH($B4798,Language!$A$6:$E$6)),0,IF(ISNUMBER(_xlfn.XMATCH($B4798,Language!$A$29:$E$29)),'Lista de Prestatarios'!$B$3,VLOOKUP(B4798,'Lista de Prestatarios'!$A$2:$B$500,2,FALSE))),"")</f>
        <v/>
      </c>
      <c r="P4798" s="58" t="str">
        <f>IF(B4798&lt;&gt;"",IF(OR(D4798&gt;0,G4798&gt;0),COUNTIF($B$2:B4798,B4798),COUNTIFS($B$2:B4798,B4798,$E$2:E4798,"&gt;0")),"")</f>
        <v/>
      </c>
    </row>
    <row r="4799" spans="1:16" x14ac:dyDescent="0.35">
      <c r="A4799" s="51" t="str">
        <f t="shared" si="222"/>
        <v/>
      </c>
      <c r="B4799" s="99"/>
      <c r="C4799" s="4"/>
      <c r="D4799" s="14"/>
      <c r="E4799" s="14"/>
      <c r="F4799" s="14"/>
      <c r="G4799" s="82"/>
      <c r="H4799" s="107" t="str">
        <f>IF(B4799&lt;&gt;"",IF(OR(O4799=0,O4799=999),"",SUMIFS($E$2:E4799,$A$2:A4799,A4799)-SUMIFS($F$2:F4799,$A$2:A4799,A4799)),"")</f>
        <v/>
      </c>
      <c r="I4799" s="109" t="str">
        <f t="shared" si="224"/>
        <v/>
      </c>
      <c r="J4799" s="113"/>
      <c r="K4799" s="90"/>
      <c r="L4799" s="73"/>
      <c r="M4799" s="69" t="str">
        <f>IF(C4799&lt;&gt;"",DailyLog!$S$3,"")</f>
        <v/>
      </c>
      <c r="N4799" s="56" t="str">
        <f t="shared" si="223"/>
        <v/>
      </c>
      <c r="O4799" s="53" t="str">
        <f>IF($B4799&lt;&gt;"",IF(ISNUMBER(_xlfn.XMATCH($B4799,Language!$A$6:$E$6)),0,IF(ISNUMBER(_xlfn.XMATCH($B4799,Language!$A$29:$E$29)),'Lista de Prestatarios'!$B$3,VLOOKUP(B4799,'Lista de Prestatarios'!$A$2:$B$500,2,FALSE))),"")</f>
        <v/>
      </c>
      <c r="P4799" s="58" t="str">
        <f>IF(B4799&lt;&gt;"",IF(OR(D4799&gt;0,G4799&gt;0),COUNTIF($B$2:B4799,B4799),COUNTIFS($B$2:B4799,B4799,$E$2:E4799,"&gt;0")),"")</f>
        <v/>
      </c>
    </row>
    <row r="4800" spans="1:16" x14ac:dyDescent="0.35">
      <c r="A4800" s="51" t="str">
        <f t="shared" si="222"/>
        <v/>
      </c>
      <c r="B4800" s="99"/>
      <c r="C4800" s="4"/>
      <c r="D4800" s="14"/>
      <c r="E4800" s="14"/>
      <c r="F4800" s="14"/>
      <c r="G4800" s="82"/>
      <c r="H4800" s="107" t="str">
        <f>IF(B4800&lt;&gt;"",IF(OR(O4800=0,O4800=999),"",SUMIFS($E$2:E4800,$A$2:A4800,A4800)-SUMIFS($F$2:F4800,$A$2:A4800,A4800)),"")</f>
        <v/>
      </c>
      <c r="I4800" s="109" t="str">
        <f t="shared" si="224"/>
        <v/>
      </c>
      <c r="J4800" s="113"/>
      <c r="K4800" s="90"/>
      <c r="L4800" s="73"/>
      <c r="M4800" s="69" t="str">
        <f>IF(C4800&lt;&gt;"",DailyLog!$S$3,"")</f>
        <v/>
      </c>
      <c r="N4800" s="56" t="str">
        <f t="shared" si="223"/>
        <v/>
      </c>
      <c r="O4800" s="53" t="str">
        <f>IF($B4800&lt;&gt;"",IF(ISNUMBER(_xlfn.XMATCH($B4800,Language!$A$6:$E$6)),0,IF(ISNUMBER(_xlfn.XMATCH($B4800,Language!$A$29:$E$29)),'Lista de Prestatarios'!$B$3,VLOOKUP(B4800,'Lista de Prestatarios'!$A$2:$B$500,2,FALSE))),"")</f>
        <v/>
      </c>
      <c r="P4800" s="58" t="str">
        <f>IF(B4800&lt;&gt;"",IF(OR(D4800&gt;0,G4800&gt;0),COUNTIF($B$2:B4800,B4800),COUNTIFS($B$2:B4800,B4800,$E$2:E4800,"&gt;0")),"")</f>
        <v/>
      </c>
    </row>
    <row r="4801" spans="1:16" x14ac:dyDescent="0.35">
      <c r="A4801" s="51" t="str">
        <f t="shared" si="222"/>
        <v/>
      </c>
      <c r="B4801" s="99"/>
      <c r="C4801" s="4"/>
      <c r="D4801" s="14"/>
      <c r="E4801" s="14"/>
      <c r="F4801" s="14"/>
      <c r="G4801" s="82"/>
      <c r="H4801" s="107" t="str">
        <f>IF(B4801&lt;&gt;"",IF(OR(O4801=0,O4801=999),"",SUMIFS($E$2:E4801,$A$2:A4801,A4801)-SUMIFS($F$2:F4801,$A$2:A4801,A4801)),"")</f>
        <v/>
      </c>
      <c r="I4801" s="109" t="str">
        <f t="shared" si="224"/>
        <v/>
      </c>
      <c r="J4801" s="113"/>
      <c r="K4801" s="90"/>
      <c r="L4801" s="73"/>
      <c r="M4801" s="69" t="str">
        <f>IF(C4801&lt;&gt;"",DailyLog!$S$3,"")</f>
        <v/>
      </c>
      <c r="N4801" s="56" t="str">
        <f t="shared" si="223"/>
        <v/>
      </c>
      <c r="O4801" s="53" t="str">
        <f>IF($B4801&lt;&gt;"",IF(ISNUMBER(_xlfn.XMATCH($B4801,Language!$A$6:$E$6)),0,IF(ISNUMBER(_xlfn.XMATCH($B4801,Language!$A$29:$E$29)),'Lista de Prestatarios'!$B$3,VLOOKUP(B4801,'Lista de Prestatarios'!$A$2:$B$500,2,FALSE))),"")</f>
        <v/>
      </c>
      <c r="P4801" s="58" t="str">
        <f>IF(B4801&lt;&gt;"",IF(OR(D4801&gt;0,G4801&gt;0),COUNTIF($B$2:B4801,B4801),COUNTIFS($B$2:B4801,B4801,$E$2:E4801,"&gt;0")),"")</f>
        <v/>
      </c>
    </row>
    <row r="4802" spans="1:16" x14ac:dyDescent="0.35">
      <c r="A4802" s="51" t="str">
        <f t="shared" ref="A4802:A4865" si="225">IF(B4802&lt;&gt;"",O4802&amp;"."&amp;P4802,"")</f>
        <v/>
      </c>
      <c r="B4802" s="99"/>
      <c r="C4802" s="4"/>
      <c r="D4802" s="14"/>
      <c r="E4802" s="14"/>
      <c r="F4802" s="14"/>
      <c r="G4802" s="82"/>
      <c r="H4802" s="107" t="str">
        <f>IF(B4802&lt;&gt;"",IF(OR(O4802=0,O4802=999),"",SUMIFS($E$2:E4802,$A$2:A4802,A4802)-SUMIFS($F$2:F4802,$A$2:A4802,A4802)),"")</f>
        <v/>
      </c>
      <c r="I4802" s="109" t="str">
        <f t="shared" si="224"/>
        <v/>
      </c>
      <c r="J4802" s="113"/>
      <c r="K4802" s="90"/>
      <c r="L4802" s="73"/>
      <c r="M4802" s="69" t="str">
        <f>IF(C4802&lt;&gt;"",DailyLog!$S$3,"")</f>
        <v/>
      </c>
      <c r="N4802" s="56" t="str">
        <f t="shared" ref="N4802:N4865" si="226">IF(B4802&lt;&gt;"",COUNT(D4802:G4802),"")</f>
        <v/>
      </c>
      <c r="O4802" s="53" t="str">
        <f>IF($B4802&lt;&gt;"",IF(ISNUMBER(_xlfn.XMATCH($B4802,Language!$A$6:$E$6)),0,IF(ISNUMBER(_xlfn.XMATCH($B4802,Language!$A$29:$E$29)),'Lista de Prestatarios'!$B$3,VLOOKUP(B4802,'Lista de Prestatarios'!$A$2:$B$500,2,FALSE))),"")</f>
        <v/>
      </c>
      <c r="P4802" s="58" t="str">
        <f>IF(B4802&lt;&gt;"",IF(OR(D4802&gt;0,G4802&gt;0),COUNTIF($B$2:B4802,B4802),COUNTIFS($B$2:B4802,B4802,$E$2:E4802,"&gt;0")),"")</f>
        <v/>
      </c>
    </row>
    <row r="4803" spans="1:16" x14ac:dyDescent="0.35">
      <c r="A4803" s="51" t="str">
        <f t="shared" si="225"/>
        <v/>
      </c>
      <c r="B4803" s="99"/>
      <c r="C4803" s="4"/>
      <c r="D4803" s="14"/>
      <c r="E4803" s="14"/>
      <c r="F4803" s="14"/>
      <c r="G4803" s="82"/>
      <c r="H4803" s="107" t="str">
        <f>IF(B4803&lt;&gt;"",IF(OR(O4803=0,O4803=999),"",SUMIFS($E$2:E4803,$A$2:A4803,A4803)-SUMIFS($F$2:F4803,$A$2:A4803,A4803)),"")</f>
        <v/>
      </c>
      <c r="I4803" s="109" t="str">
        <f t="shared" si="224"/>
        <v/>
      </c>
      <c r="J4803" s="113"/>
      <c r="K4803" s="90"/>
      <c r="L4803" s="73"/>
      <c r="M4803" s="69" t="str">
        <f>IF(C4803&lt;&gt;"",DailyLog!$S$3,"")</f>
        <v/>
      </c>
      <c r="N4803" s="56" t="str">
        <f t="shared" si="226"/>
        <v/>
      </c>
      <c r="O4803" s="53" t="str">
        <f>IF($B4803&lt;&gt;"",IF(ISNUMBER(_xlfn.XMATCH($B4803,Language!$A$6:$E$6)),0,IF(ISNUMBER(_xlfn.XMATCH($B4803,Language!$A$29:$E$29)),'Lista de Prestatarios'!$B$3,VLOOKUP(B4803,'Lista de Prestatarios'!$A$2:$B$500,2,FALSE))),"")</f>
        <v/>
      </c>
      <c r="P4803" s="58" t="str">
        <f>IF(B4803&lt;&gt;"",IF(OR(D4803&gt;0,G4803&gt;0),COUNTIF($B$2:B4803,B4803),COUNTIFS($B$2:B4803,B4803,$E$2:E4803,"&gt;0")),"")</f>
        <v/>
      </c>
    </row>
    <row r="4804" spans="1:16" x14ac:dyDescent="0.35">
      <c r="A4804" s="51" t="str">
        <f t="shared" si="225"/>
        <v/>
      </c>
      <c r="B4804" s="99"/>
      <c r="C4804" s="4"/>
      <c r="D4804" s="14"/>
      <c r="E4804" s="14"/>
      <c r="F4804" s="14"/>
      <c r="G4804" s="82"/>
      <c r="H4804" s="107" t="str">
        <f>IF(B4804&lt;&gt;"",IF(OR(O4804=0,O4804=999),"",SUMIFS($E$2:E4804,$A$2:A4804,A4804)-SUMIFS($F$2:F4804,$A$2:A4804,A4804)),"")</f>
        <v/>
      </c>
      <c r="I4804" s="109" t="str">
        <f t="shared" ref="I4804:I4867" si="227">IF(B4804&lt;&gt;"",I4803+D4804-E4804+F4804-G4804,"")</f>
        <v/>
      </c>
      <c r="J4804" s="113"/>
      <c r="K4804" s="90"/>
      <c r="L4804" s="73"/>
      <c r="M4804" s="69" t="str">
        <f>IF(C4804&lt;&gt;"",DailyLog!$S$3,"")</f>
        <v/>
      </c>
      <c r="N4804" s="56" t="str">
        <f t="shared" si="226"/>
        <v/>
      </c>
      <c r="O4804" s="53" t="str">
        <f>IF($B4804&lt;&gt;"",IF(ISNUMBER(_xlfn.XMATCH($B4804,Language!$A$6:$E$6)),0,IF(ISNUMBER(_xlfn.XMATCH($B4804,Language!$A$29:$E$29)),'Lista de Prestatarios'!$B$3,VLOOKUP(B4804,'Lista de Prestatarios'!$A$2:$B$500,2,FALSE))),"")</f>
        <v/>
      </c>
      <c r="P4804" s="58" t="str">
        <f>IF(B4804&lt;&gt;"",IF(OR(D4804&gt;0,G4804&gt;0),COUNTIF($B$2:B4804,B4804),COUNTIFS($B$2:B4804,B4804,$E$2:E4804,"&gt;0")),"")</f>
        <v/>
      </c>
    </row>
    <row r="4805" spans="1:16" x14ac:dyDescent="0.35">
      <c r="A4805" s="51" t="str">
        <f t="shared" si="225"/>
        <v/>
      </c>
      <c r="B4805" s="99"/>
      <c r="C4805" s="4"/>
      <c r="D4805" s="14"/>
      <c r="E4805" s="14"/>
      <c r="F4805" s="14"/>
      <c r="G4805" s="82"/>
      <c r="H4805" s="107" t="str">
        <f>IF(B4805&lt;&gt;"",IF(OR(O4805=0,O4805=999),"",SUMIFS($E$2:E4805,$A$2:A4805,A4805)-SUMIFS($F$2:F4805,$A$2:A4805,A4805)),"")</f>
        <v/>
      </c>
      <c r="I4805" s="109" t="str">
        <f t="shared" si="227"/>
        <v/>
      </c>
      <c r="J4805" s="113"/>
      <c r="K4805" s="90"/>
      <c r="L4805" s="73"/>
      <c r="M4805" s="69" t="str">
        <f>IF(C4805&lt;&gt;"",DailyLog!$S$3,"")</f>
        <v/>
      </c>
      <c r="N4805" s="56" t="str">
        <f t="shared" si="226"/>
        <v/>
      </c>
      <c r="O4805" s="53" t="str">
        <f>IF($B4805&lt;&gt;"",IF(ISNUMBER(_xlfn.XMATCH($B4805,Language!$A$6:$E$6)),0,IF(ISNUMBER(_xlfn.XMATCH($B4805,Language!$A$29:$E$29)),'Lista de Prestatarios'!$B$3,VLOOKUP(B4805,'Lista de Prestatarios'!$A$2:$B$500,2,FALSE))),"")</f>
        <v/>
      </c>
      <c r="P4805" s="58" t="str">
        <f>IF(B4805&lt;&gt;"",IF(OR(D4805&gt;0,G4805&gt;0),COUNTIF($B$2:B4805,B4805),COUNTIFS($B$2:B4805,B4805,$E$2:E4805,"&gt;0")),"")</f>
        <v/>
      </c>
    </row>
    <row r="4806" spans="1:16" x14ac:dyDescent="0.35">
      <c r="A4806" s="51" t="str">
        <f t="shared" si="225"/>
        <v/>
      </c>
      <c r="B4806" s="99"/>
      <c r="C4806" s="4"/>
      <c r="D4806" s="14"/>
      <c r="E4806" s="14"/>
      <c r="F4806" s="14"/>
      <c r="G4806" s="82"/>
      <c r="H4806" s="107" t="str">
        <f>IF(B4806&lt;&gt;"",IF(OR(O4806=0,O4806=999),"",SUMIFS($E$2:E4806,$A$2:A4806,A4806)-SUMIFS($F$2:F4806,$A$2:A4806,A4806)),"")</f>
        <v/>
      </c>
      <c r="I4806" s="109" t="str">
        <f t="shared" si="227"/>
        <v/>
      </c>
      <c r="J4806" s="113"/>
      <c r="K4806" s="90"/>
      <c r="L4806" s="73"/>
      <c r="M4806" s="69" t="str">
        <f>IF(C4806&lt;&gt;"",DailyLog!$S$3,"")</f>
        <v/>
      </c>
      <c r="N4806" s="56" t="str">
        <f t="shared" si="226"/>
        <v/>
      </c>
      <c r="O4806" s="53" t="str">
        <f>IF($B4806&lt;&gt;"",IF(ISNUMBER(_xlfn.XMATCH($B4806,Language!$A$6:$E$6)),0,IF(ISNUMBER(_xlfn.XMATCH($B4806,Language!$A$29:$E$29)),'Lista de Prestatarios'!$B$3,VLOOKUP(B4806,'Lista de Prestatarios'!$A$2:$B$500,2,FALSE))),"")</f>
        <v/>
      </c>
      <c r="P4806" s="58" t="str">
        <f>IF(B4806&lt;&gt;"",IF(OR(D4806&gt;0,G4806&gt;0),COUNTIF($B$2:B4806,B4806),COUNTIFS($B$2:B4806,B4806,$E$2:E4806,"&gt;0")),"")</f>
        <v/>
      </c>
    </row>
    <row r="4807" spans="1:16" x14ac:dyDescent="0.35">
      <c r="A4807" s="51" t="str">
        <f t="shared" si="225"/>
        <v/>
      </c>
      <c r="B4807" s="99"/>
      <c r="C4807" s="4"/>
      <c r="D4807" s="14"/>
      <c r="E4807" s="14"/>
      <c r="F4807" s="14"/>
      <c r="G4807" s="82"/>
      <c r="H4807" s="107" t="str">
        <f>IF(B4807&lt;&gt;"",IF(OR(O4807=0,O4807=999),"",SUMIFS($E$2:E4807,$A$2:A4807,A4807)-SUMIFS($F$2:F4807,$A$2:A4807,A4807)),"")</f>
        <v/>
      </c>
      <c r="I4807" s="109" t="str">
        <f t="shared" si="227"/>
        <v/>
      </c>
      <c r="J4807" s="113"/>
      <c r="K4807" s="90"/>
      <c r="L4807" s="73"/>
      <c r="M4807" s="69" t="str">
        <f>IF(C4807&lt;&gt;"",DailyLog!$S$3,"")</f>
        <v/>
      </c>
      <c r="N4807" s="56" t="str">
        <f t="shared" si="226"/>
        <v/>
      </c>
      <c r="O4807" s="53" t="str">
        <f>IF($B4807&lt;&gt;"",IF(ISNUMBER(_xlfn.XMATCH($B4807,Language!$A$6:$E$6)),0,IF(ISNUMBER(_xlfn.XMATCH($B4807,Language!$A$29:$E$29)),'Lista de Prestatarios'!$B$3,VLOOKUP(B4807,'Lista de Prestatarios'!$A$2:$B$500,2,FALSE))),"")</f>
        <v/>
      </c>
      <c r="P4807" s="58" t="str">
        <f>IF(B4807&lt;&gt;"",IF(OR(D4807&gt;0,G4807&gt;0),COUNTIF($B$2:B4807,B4807),COUNTIFS($B$2:B4807,B4807,$E$2:E4807,"&gt;0")),"")</f>
        <v/>
      </c>
    </row>
    <row r="4808" spans="1:16" x14ac:dyDescent="0.35">
      <c r="A4808" s="51" t="str">
        <f t="shared" si="225"/>
        <v/>
      </c>
      <c r="B4808" s="99"/>
      <c r="C4808" s="4"/>
      <c r="D4808" s="14"/>
      <c r="E4808" s="14"/>
      <c r="F4808" s="14"/>
      <c r="G4808" s="82"/>
      <c r="H4808" s="107" t="str">
        <f>IF(B4808&lt;&gt;"",IF(OR(O4808=0,O4808=999),"",SUMIFS($E$2:E4808,$A$2:A4808,A4808)-SUMIFS($F$2:F4808,$A$2:A4808,A4808)),"")</f>
        <v/>
      </c>
      <c r="I4808" s="109" t="str">
        <f t="shared" si="227"/>
        <v/>
      </c>
      <c r="J4808" s="113"/>
      <c r="K4808" s="90"/>
      <c r="L4808" s="73"/>
      <c r="M4808" s="69" t="str">
        <f>IF(C4808&lt;&gt;"",DailyLog!$S$3,"")</f>
        <v/>
      </c>
      <c r="N4808" s="56" t="str">
        <f t="shared" si="226"/>
        <v/>
      </c>
      <c r="O4808" s="53" t="str">
        <f>IF($B4808&lt;&gt;"",IF(ISNUMBER(_xlfn.XMATCH($B4808,Language!$A$6:$E$6)),0,IF(ISNUMBER(_xlfn.XMATCH($B4808,Language!$A$29:$E$29)),'Lista de Prestatarios'!$B$3,VLOOKUP(B4808,'Lista de Prestatarios'!$A$2:$B$500,2,FALSE))),"")</f>
        <v/>
      </c>
      <c r="P4808" s="58" t="str">
        <f>IF(B4808&lt;&gt;"",IF(OR(D4808&gt;0,G4808&gt;0),COUNTIF($B$2:B4808,B4808),COUNTIFS($B$2:B4808,B4808,$E$2:E4808,"&gt;0")),"")</f>
        <v/>
      </c>
    </row>
    <row r="4809" spans="1:16" x14ac:dyDescent="0.35">
      <c r="A4809" s="51" t="str">
        <f t="shared" si="225"/>
        <v/>
      </c>
      <c r="B4809" s="99"/>
      <c r="C4809" s="4"/>
      <c r="D4809" s="14"/>
      <c r="E4809" s="14"/>
      <c r="F4809" s="14"/>
      <c r="G4809" s="82"/>
      <c r="H4809" s="107" t="str">
        <f>IF(B4809&lt;&gt;"",IF(OR(O4809=0,O4809=999),"",SUMIFS($E$2:E4809,$A$2:A4809,A4809)-SUMIFS($F$2:F4809,$A$2:A4809,A4809)),"")</f>
        <v/>
      </c>
      <c r="I4809" s="109" t="str">
        <f t="shared" si="227"/>
        <v/>
      </c>
      <c r="J4809" s="113"/>
      <c r="K4809" s="90"/>
      <c r="L4809" s="73"/>
      <c r="M4809" s="69" t="str">
        <f>IF(C4809&lt;&gt;"",DailyLog!$S$3,"")</f>
        <v/>
      </c>
      <c r="N4809" s="56" t="str">
        <f t="shared" si="226"/>
        <v/>
      </c>
      <c r="O4809" s="53" t="str">
        <f>IF($B4809&lt;&gt;"",IF(ISNUMBER(_xlfn.XMATCH($B4809,Language!$A$6:$E$6)),0,IF(ISNUMBER(_xlfn.XMATCH($B4809,Language!$A$29:$E$29)),'Lista de Prestatarios'!$B$3,VLOOKUP(B4809,'Lista de Prestatarios'!$A$2:$B$500,2,FALSE))),"")</f>
        <v/>
      </c>
      <c r="P4809" s="58" t="str">
        <f>IF(B4809&lt;&gt;"",IF(OR(D4809&gt;0,G4809&gt;0),COUNTIF($B$2:B4809,B4809),COUNTIFS($B$2:B4809,B4809,$E$2:E4809,"&gt;0")),"")</f>
        <v/>
      </c>
    </row>
    <row r="4810" spans="1:16" x14ac:dyDescent="0.35">
      <c r="A4810" s="51" t="str">
        <f t="shared" si="225"/>
        <v/>
      </c>
      <c r="B4810" s="99"/>
      <c r="C4810" s="4"/>
      <c r="D4810" s="14"/>
      <c r="E4810" s="14"/>
      <c r="F4810" s="14"/>
      <c r="G4810" s="82"/>
      <c r="H4810" s="107" t="str">
        <f>IF(B4810&lt;&gt;"",IF(OR(O4810=0,O4810=999),"",SUMIFS($E$2:E4810,$A$2:A4810,A4810)-SUMIFS($F$2:F4810,$A$2:A4810,A4810)),"")</f>
        <v/>
      </c>
      <c r="I4810" s="109" t="str">
        <f t="shared" si="227"/>
        <v/>
      </c>
      <c r="J4810" s="113"/>
      <c r="K4810" s="90"/>
      <c r="L4810" s="73"/>
      <c r="M4810" s="69" t="str">
        <f>IF(C4810&lt;&gt;"",DailyLog!$S$3,"")</f>
        <v/>
      </c>
      <c r="N4810" s="56" t="str">
        <f t="shared" si="226"/>
        <v/>
      </c>
      <c r="O4810" s="53" t="str">
        <f>IF($B4810&lt;&gt;"",IF(ISNUMBER(_xlfn.XMATCH($B4810,Language!$A$6:$E$6)),0,IF(ISNUMBER(_xlfn.XMATCH($B4810,Language!$A$29:$E$29)),'Lista de Prestatarios'!$B$3,VLOOKUP(B4810,'Lista de Prestatarios'!$A$2:$B$500,2,FALSE))),"")</f>
        <v/>
      </c>
      <c r="P4810" s="58" t="str">
        <f>IF(B4810&lt;&gt;"",IF(OR(D4810&gt;0,G4810&gt;0),COUNTIF($B$2:B4810,B4810),COUNTIFS($B$2:B4810,B4810,$E$2:E4810,"&gt;0")),"")</f>
        <v/>
      </c>
    </row>
    <row r="4811" spans="1:16" x14ac:dyDescent="0.35">
      <c r="A4811" s="51" t="str">
        <f t="shared" si="225"/>
        <v/>
      </c>
      <c r="B4811" s="99"/>
      <c r="C4811" s="4"/>
      <c r="D4811" s="14"/>
      <c r="E4811" s="14"/>
      <c r="F4811" s="14"/>
      <c r="G4811" s="82"/>
      <c r="H4811" s="107" t="str">
        <f>IF(B4811&lt;&gt;"",IF(OR(O4811=0,O4811=999),"",SUMIFS($E$2:E4811,$A$2:A4811,A4811)-SUMIFS($F$2:F4811,$A$2:A4811,A4811)),"")</f>
        <v/>
      </c>
      <c r="I4811" s="109" t="str">
        <f t="shared" si="227"/>
        <v/>
      </c>
      <c r="J4811" s="113"/>
      <c r="K4811" s="90"/>
      <c r="L4811" s="73"/>
      <c r="M4811" s="69" t="str">
        <f>IF(C4811&lt;&gt;"",DailyLog!$S$3,"")</f>
        <v/>
      </c>
      <c r="N4811" s="56" t="str">
        <f t="shared" si="226"/>
        <v/>
      </c>
      <c r="O4811" s="53" t="str">
        <f>IF($B4811&lt;&gt;"",IF(ISNUMBER(_xlfn.XMATCH($B4811,Language!$A$6:$E$6)),0,IF(ISNUMBER(_xlfn.XMATCH($B4811,Language!$A$29:$E$29)),'Lista de Prestatarios'!$B$3,VLOOKUP(B4811,'Lista de Prestatarios'!$A$2:$B$500,2,FALSE))),"")</f>
        <v/>
      </c>
      <c r="P4811" s="58" t="str">
        <f>IF(B4811&lt;&gt;"",IF(OR(D4811&gt;0,G4811&gt;0),COUNTIF($B$2:B4811,B4811),COUNTIFS($B$2:B4811,B4811,$E$2:E4811,"&gt;0")),"")</f>
        <v/>
      </c>
    </row>
    <row r="4812" spans="1:16" x14ac:dyDescent="0.35">
      <c r="A4812" s="51" t="str">
        <f t="shared" si="225"/>
        <v/>
      </c>
      <c r="B4812" s="99"/>
      <c r="C4812" s="4"/>
      <c r="D4812" s="14"/>
      <c r="E4812" s="14"/>
      <c r="F4812" s="14"/>
      <c r="G4812" s="82"/>
      <c r="H4812" s="107" t="str">
        <f>IF(B4812&lt;&gt;"",IF(OR(O4812=0,O4812=999),"",SUMIFS($E$2:E4812,$A$2:A4812,A4812)-SUMIFS($F$2:F4812,$A$2:A4812,A4812)),"")</f>
        <v/>
      </c>
      <c r="I4812" s="109" t="str">
        <f t="shared" si="227"/>
        <v/>
      </c>
      <c r="J4812" s="113"/>
      <c r="K4812" s="90"/>
      <c r="L4812" s="73"/>
      <c r="M4812" s="69" t="str">
        <f>IF(C4812&lt;&gt;"",DailyLog!$S$3,"")</f>
        <v/>
      </c>
      <c r="N4812" s="56" t="str">
        <f t="shared" si="226"/>
        <v/>
      </c>
      <c r="O4812" s="53" t="str">
        <f>IF($B4812&lt;&gt;"",IF(ISNUMBER(_xlfn.XMATCH($B4812,Language!$A$6:$E$6)),0,IF(ISNUMBER(_xlfn.XMATCH($B4812,Language!$A$29:$E$29)),'Lista de Prestatarios'!$B$3,VLOOKUP(B4812,'Lista de Prestatarios'!$A$2:$B$500,2,FALSE))),"")</f>
        <v/>
      </c>
      <c r="P4812" s="58" t="str">
        <f>IF(B4812&lt;&gt;"",IF(OR(D4812&gt;0,G4812&gt;0),COUNTIF($B$2:B4812,B4812),COUNTIFS($B$2:B4812,B4812,$E$2:E4812,"&gt;0")),"")</f>
        <v/>
      </c>
    </row>
    <row r="4813" spans="1:16" x14ac:dyDescent="0.35">
      <c r="A4813" s="51" t="str">
        <f t="shared" si="225"/>
        <v/>
      </c>
      <c r="B4813" s="99"/>
      <c r="C4813" s="4"/>
      <c r="D4813" s="14"/>
      <c r="E4813" s="14"/>
      <c r="F4813" s="14"/>
      <c r="G4813" s="82"/>
      <c r="H4813" s="107" t="str">
        <f>IF(B4813&lt;&gt;"",IF(OR(O4813=0,O4813=999),"",SUMIFS($E$2:E4813,$A$2:A4813,A4813)-SUMIFS($F$2:F4813,$A$2:A4813,A4813)),"")</f>
        <v/>
      </c>
      <c r="I4813" s="109" t="str">
        <f t="shared" si="227"/>
        <v/>
      </c>
      <c r="J4813" s="113"/>
      <c r="K4813" s="90"/>
      <c r="L4813" s="73"/>
      <c r="M4813" s="69" t="str">
        <f>IF(C4813&lt;&gt;"",DailyLog!$S$3,"")</f>
        <v/>
      </c>
      <c r="N4813" s="56" t="str">
        <f t="shared" si="226"/>
        <v/>
      </c>
      <c r="O4813" s="53" t="str">
        <f>IF($B4813&lt;&gt;"",IF(ISNUMBER(_xlfn.XMATCH($B4813,Language!$A$6:$E$6)),0,IF(ISNUMBER(_xlfn.XMATCH($B4813,Language!$A$29:$E$29)),'Lista de Prestatarios'!$B$3,VLOOKUP(B4813,'Lista de Prestatarios'!$A$2:$B$500,2,FALSE))),"")</f>
        <v/>
      </c>
      <c r="P4813" s="58" t="str">
        <f>IF(B4813&lt;&gt;"",IF(OR(D4813&gt;0,G4813&gt;0),COUNTIF($B$2:B4813,B4813),COUNTIFS($B$2:B4813,B4813,$E$2:E4813,"&gt;0")),"")</f>
        <v/>
      </c>
    </row>
    <row r="4814" spans="1:16" x14ac:dyDescent="0.35">
      <c r="A4814" s="51" t="str">
        <f t="shared" si="225"/>
        <v/>
      </c>
      <c r="B4814" s="99"/>
      <c r="C4814" s="4"/>
      <c r="D4814" s="14"/>
      <c r="E4814" s="14"/>
      <c r="F4814" s="14"/>
      <c r="G4814" s="82"/>
      <c r="H4814" s="107" t="str">
        <f>IF(B4814&lt;&gt;"",IF(OR(O4814=0,O4814=999),"",SUMIFS($E$2:E4814,$A$2:A4814,A4814)-SUMIFS($F$2:F4814,$A$2:A4814,A4814)),"")</f>
        <v/>
      </c>
      <c r="I4814" s="109" t="str">
        <f t="shared" si="227"/>
        <v/>
      </c>
      <c r="J4814" s="113"/>
      <c r="K4814" s="90"/>
      <c r="L4814" s="73"/>
      <c r="M4814" s="69" t="str">
        <f>IF(C4814&lt;&gt;"",DailyLog!$S$3,"")</f>
        <v/>
      </c>
      <c r="N4814" s="56" t="str">
        <f t="shared" si="226"/>
        <v/>
      </c>
      <c r="O4814" s="53" t="str">
        <f>IF($B4814&lt;&gt;"",IF(ISNUMBER(_xlfn.XMATCH($B4814,Language!$A$6:$E$6)),0,IF(ISNUMBER(_xlfn.XMATCH($B4814,Language!$A$29:$E$29)),'Lista de Prestatarios'!$B$3,VLOOKUP(B4814,'Lista de Prestatarios'!$A$2:$B$500,2,FALSE))),"")</f>
        <v/>
      </c>
      <c r="P4814" s="58" t="str">
        <f>IF(B4814&lt;&gt;"",IF(OR(D4814&gt;0,G4814&gt;0),COUNTIF($B$2:B4814,B4814),COUNTIFS($B$2:B4814,B4814,$E$2:E4814,"&gt;0")),"")</f>
        <v/>
      </c>
    </row>
    <row r="4815" spans="1:16" x14ac:dyDescent="0.35">
      <c r="A4815" s="51" t="str">
        <f t="shared" si="225"/>
        <v/>
      </c>
      <c r="B4815" s="99"/>
      <c r="C4815" s="4"/>
      <c r="D4815" s="14"/>
      <c r="E4815" s="14"/>
      <c r="F4815" s="14"/>
      <c r="G4815" s="82"/>
      <c r="H4815" s="107" t="str">
        <f>IF(B4815&lt;&gt;"",IF(OR(O4815=0,O4815=999),"",SUMIFS($E$2:E4815,$A$2:A4815,A4815)-SUMIFS($F$2:F4815,$A$2:A4815,A4815)),"")</f>
        <v/>
      </c>
      <c r="I4815" s="109" t="str">
        <f t="shared" si="227"/>
        <v/>
      </c>
      <c r="J4815" s="113"/>
      <c r="K4815" s="90"/>
      <c r="L4815" s="73"/>
      <c r="M4815" s="69" t="str">
        <f>IF(C4815&lt;&gt;"",DailyLog!$S$3,"")</f>
        <v/>
      </c>
      <c r="N4815" s="56" t="str">
        <f t="shared" si="226"/>
        <v/>
      </c>
      <c r="O4815" s="53" t="str">
        <f>IF($B4815&lt;&gt;"",IF(ISNUMBER(_xlfn.XMATCH($B4815,Language!$A$6:$E$6)),0,IF(ISNUMBER(_xlfn.XMATCH($B4815,Language!$A$29:$E$29)),'Lista de Prestatarios'!$B$3,VLOOKUP(B4815,'Lista de Prestatarios'!$A$2:$B$500,2,FALSE))),"")</f>
        <v/>
      </c>
      <c r="P4815" s="58" t="str">
        <f>IF(B4815&lt;&gt;"",IF(OR(D4815&gt;0,G4815&gt;0),COUNTIF($B$2:B4815,B4815),COUNTIFS($B$2:B4815,B4815,$E$2:E4815,"&gt;0")),"")</f>
        <v/>
      </c>
    </row>
    <row r="4816" spans="1:16" x14ac:dyDescent="0.35">
      <c r="A4816" s="51" t="str">
        <f t="shared" si="225"/>
        <v/>
      </c>
      <c r="B4816" s="99"/>
      <c r="C4816" s="4"/>
      <c r="D4816" s="14"/>
      <c r="E4816" s="14"/>
      <c r="F4816" s="14"/>
      <c r="G4816" s="82"/>
      <c r="H4816" s="107" t="str">
        <f>IF(B4816&lt;&gt;"",IF(OR(O4816=0,O4816=999),"",SUMIFS($E$2:E4816,$A$2:A4816,A4816)-SUMIFS($F$2:F4816,$A$2:A4816,A4816)),"")</f>
        <v/>
      </c>
      <c r="I4816" s="109" t="str">
        <f t="shared" si="227"/>
        <v/>
      </c>
      <c r="J4816" s="113"/>
      <c r="K4816" s="90"/>
      <c r="L4816" s="73"/>
      <c r="M4816" s="69" t="str">
        <f>IF(C4816&lt;&gt;"",DailyLog!$S$3,"")</f>
        <v/>
      </c>
      <c r="N4816" s="56" t="str">
        <f t="shared" si="226"/>
        <v/>
      </c>
      <c r="O4816" s="53" t="str">
        <f>IF($B4816&lt;&gt;"",IF(ISNUMBER(_xlfn.XMATCH($B4816,Language!$A$6:$E$6)),0,IF(ISNUMBER(_xlfn.XMATCH($B4816,Language!$A$29:$E$29)),'Lista de Prestatarios'!$B$3,VLOOKUP(B4816,'Lista de Prestatarios'!$A$2:$B$500,2,FALSE))),"")</f>
        <v/>
      </c>
      <c r="P4816" s="58" t="str">
        <f>IF(B4816&lt;&gt;"",IF(OR(D4816&gt;0,G4816&gt;0),COUNTIF($B$2:B4816,B4816),COUNTIFS($B$2:B4816,B4816,$E$2:E4816,"&gt;0")),"")</f>
        <v/>
      </c>
    </row>
    <row r="4817" spans="1:16" x14ac:dyDescent="0.35">
      <c r="A4817" s="51" t="str">
        <f t="shared" si="225"/>
        <v/>
      </c>
      <c r="B4817" s="99"/>
      <c r="C4817" s="4"/>
      <c r="D4817" s="14"/>
      <c r="E4817" s="14"/>
      <c r="F4817" s="14"/>
      <c r="G4817" s="82"/>
      <c r="H4817" s="107" t="str">
        <f>IF(B4817&lt;&gt;"",IF(OR(O4817=0,O4817=999),"",SUMIFS($E$2:E4817,$A$2:A4817,A4817)-SUMIFS($F$2:F4817,$A$2:A4817,A4817)),"")</f>
        <v/>
      </c>
      <c r="I4817" s="109" t="str">
        <f t="shared" si="227"/>
        <v/>
      </c>
      <c r="J4817" s="113"/>
      <c r="K4817" s="90"/>
      <c r="L4817" s="73"/>
      <c r="M4817" s="69" t="str">
        <f>IF(C4817&lt;&gt;"",DailyLog!$S$3,"")</f>
        <v/>
      </c>
      <c r="N4817" s="56" t="str">
        <f t="shared" si="226"/>
        <v/>
      </c>
      <c r="O4817" s="53" t="str">
        <f>IF($B4817&lt;&gt;"",IF(ISNUMBER(_xlfn.XMATCH($B4817,Language!$A$6:$E$6)),0,IF(ISNUMBER(_xlfn.XMATCH($B4817,Language!$A$29:$E$29)),'Lista de Prestatarios'!$B$3,VLOOKUP(B4817,'Lista de Prestatarios'!$A$2:$B$500,2,FALSE))),"")</f>
        <v/>
      </c>
      <c r="P4817" s="58" t="str">
        <f>IF(B4817&lt;&gt;"",IF(OR(D4817&gt;0,G4817&gt;0),COUNTIF($B$2:B4817,B4817),COUNTIFS($B$2:B4817,B4817,$E$2:E4817,"&gt;0")),"")</f>
        <v/>
      </c>
    </row>
    <row r="4818" spans="1:16" x14ac:dyDescent="0.35">
      <c r="A4818" s="51" t="str">
        <f t="shared" si="225"/>
        <v/>
      </c>
      <c r="B4818" s="99"/>
      <c r="C4818" s="4"/>
      <c r="D4818" s="14"/>
      <c r="E4818" s="14"/>
      <c r="F4818" s="14"/>
      <c r="G4818" s="82"/>
      <c r="H4818" s="107" t="str">
        <f>IF(B4818&lt;&gt;"",IF(OR(O4818=0,O4818=999),"",SUMIFS($E$2:E4818,$A$2:A4818,A4818)-SUMIFS($F$2:F4818,$A$2:A4818,A4818)),"")</f>
        <v/>
      </c>
      <c r="I4818" s="109" t="str">
        <f t="shared" si="227"/>
        <v/>
      </c>
      <c r="J4818" s="113"/>
      <c r="K4818" s="90"/>
      <c r="L4818" s="73"/>
      <c r="M4818" s="69" t="str">
        <f>IF(C4818&lt;&gt;"",DailyLog!$S$3,"")</f>
        <v/>
      </c>
      <c r="N4818" s="56" t="str">
        <f t="shared" si="226"/>
        <v/>
      </c>
      <c r="O4818" s="53" t="str">
        <f>IF($B4818&lt;&gt;"",IF(ISNUMBER(_xlfn.XMATCH($B4818,Language!$A$6:$E$6)),0,IF(ISNUMBER(_xlfn.XMATCH($B4818,Language!$A$29:$E$29)),'Lista de Prestatarios'!$B$3,VLOOKUP(B4818,'Lista de Prestatarios'!$A$2:$B$500,2,FALSE))),"")</f>
        <v/>
      </c>
      <c r="P4818" s="58" t="str">
        <f>IF(B4818&lt;&gt;"",IF(OR(D4818&gt;0,G4818&gt;0),COUNTIF($B$2:B4818,B4818),COUNTIFS($B$2:B4818,B4818,$E$2:E4818,"&gt;0")),"")</f>
        <v/>
      </c>
    </row>
    <row r="4819" spans="1:16" x14ac:dyDescent="0.35">
      <c r="A4819" s="51" t="str">
        <f t="shared" si="225"/>
        <v/>
      </c>
      <c r="B4819" s="99"/>
      <c r="C4819" s="4"/>
      <c r="D4819" s="14"/>
      <c r="E4819" s="14"/>
      <c r="F4819" s="14"/>
      <c r="G4819" s="82"/>
      <c r="H4819" s="107" t="str">
        <f>IF(B4819&lt;&gt;"",IF(OR(O4819=0,O4819=999),"",SUMIFS($E$2:E4819,$A$2:A4819,A4819)-SUMIFS($F$2:F4819,$A$2:A4819,A4819)),"")</f>
        <v/>
      </c>
      <c r="I4819" s="109" t="str">
        <f t="shared" si="227"/>
        <v/>
      </c>
      <c r="J4819" s="113"/>
      <c r="K4819" s="90"/>
      <c r="L4819" s="73"/>
      <c r="M4819" s="69" t="str">
        <f>IF(C4819&lt;&gt;"",DailyLog!$S$3,"")</f>
        <v/>
      </c>
      <c r="N4819" s="56" t="str">
        <f t="shared" si="226"/>
        <v/>
      </c>
      <c r="O4819" s="53" t="str">
        <f>IF($B4819&lt;&gt;"",IF(ISNUMBER(_xlfn.XMATCH($B4819,Language!$A$6:$E$6)),0,IF(ISNUMBER(_xlfn.XMATCH($B4819,Language!$A$29:$E$29)),'Lista de Prestatarios'!$B$3,VLOOKUP(B4819,'Lista de Prestatarios'!$A$2:$B$500,2,FALSE))),"")</f>
        <v/>
      </c>
      <c r="P4819" s="58" t="str">
        <f>IF(B4819&lt;&gt;"",IF(OR(D4819&gt;0,G4819&gt;0),COUNTIF($B$2:B4819,B4819),COUNTIFS($B$2:B4819,B4819,$E$2:E4819,"&gt;0")),"")</f>
        <v/>
      </c>
    </row>
    <row r="4820" spans="1:16" x14ac:dyDescent="0.35">
      <c r="A4820" s="51" t="str">
        <f t="shared" si="225"/>
        <v/>
      </c>
      <c r="B4820" s="99"/>
      <c r="C4820" s="4"/>
      <c r="D4820" s="14"/>
      <c r="E4820" s="14"/>
      <c r="F4820" s="14"/>
      <c r="G4820" s="82"/>
      <c r="H4820" s="107" t="str">
        <f>IF(B4820&lt;&gt;"",IF(OR(O4820=0,O4820=999),"",SUMIFS($E$2:E4820,$A$2:A4820,A4820)-SUMIFS($F$2:F4820,$A$2:A4820,A4820)),"")</f>
        <v/>
      </c>
      <c r="I4820" s="109" t="str">
        <f t="shared" si="227"/>
        <v/>
      </c>
      <c r="J4820" s="113"/>
      <c r="K4820" s="90"/>
      <c r="L4820" s="73"/>
      <c r="M4820" s="69" t="str">
        <f>IF(C4820&lt;&gt;"",DailyLog!$S$3,"")</f>
        <v/>
      </c>
      <c r="N4820" s="56" t="str">
        <f t="shared" si="226"/>
        <v/>
      </c>
      <c r="O4820" s="53" t="str">
        <f>IF($B4820&lt;&gt;"",IF(ISNUMBER(_xlfn.XMATCH($B4820,Language!$A$6:$E$6)),0,IF(ISNUMBER(_xlfn.XMATCH($B4820,Language!$A$29:$E$29)),'Lista de Prestatarios'!$B$3,VLOOKUP(B4820,'Lista de Prestatarios'!$A$2:$B$500,2,FALSE))),"")</f>
        <v/>
      </c>
      <c r="P4820" s="58" t="str">
        <f>IF(B4820&lt;&gt;"",IF(OR(D4820&gt;0,G4820&gt;0),COUNTIF($B$2:B4820,B4820),COUNTIFS($B$2:B4820,B4820,$E$2:E4820,"&gt;0")),"")</f>
        <v/>
      </c>
    </row>
    <row r="4821" spans="1:16" x14ac:dyDescent="0.35">
      <c r="A4821" s="51" t="str">
        <f t="shared" si="225"/>
        <v/>
      </c>
      <c r="B4821" s="99"/>
      <c r="C4821" s="4"/>
      <c r="D4821" s="14"/>
      <c r="E4821" s="14"/>
      <c r="F4821" s="14"/>
      <c r="G4821" s="82"/>
      <c r="H4821" s="107" t="str">
        <f>IF(B4821&lt;&gt;"",IF(OR(O4821=0,O4821=999),"",SUMIFS($E$2:E4821,$A$2:A4821,A4821)-SUMIFS($F$2:F4821,$A$2:A4821,A4821)),"")</f>
        <v/>
      </c>
      <c r="I4821" s="109" t="str">
        <f t="shared" si="227"/>
        <v/>
      </c>
      <c r="J4821" s="113"/>
      <c r="K4821" s="90"/>
      <c r="L4821" s="73"/>
      <c r="M4821" s="69" t="str">
        <f>IF(C4821&lt;&gt;"",DailyLog!$S$3,"")</f>
        <v/>
      </c>
      <c r="N4821" s="56" t="str">
        <f t="shared" si="226"/>
        <v/>
      </c>
      <c r="O4821" s="53" t="str">
        <f>IF($B4821&lt;&gt;"",IF(ISNUMBER(_xlfn.XMATCH($B4821,Language!$A$6:$E$6)),0,IF(ISNUMBER(_xlfn.XMATCH($B4821,Language!$A$29:$E$29)),'Lista de Prestatarios'!$B$3,VLOOKUP(B4821,'Lista de Prestatarios'!$A$2:$B$500,2,FALSE))),"")</f>
        <v/>
      </c>
      <c r="P4821" s="58" t="str">
        <f>IF(B4821&lt;&gt;"",IF(OR(D4821&gt;0,G4821&gt;0),COUNTIF($B$2:B4821,B4821),COUNTIFS($B$2:B4821,B4821,$E$2:E4821,"&gt;0")),"")</f>
        <v/>
      </c>
    </row>
    <row r="4822" spans="1:16" x14ac:dyDescent="0.35">
      <c r="A4822" s="51" t="str">
        <f t="shared" si="225"/>
        <v/>
      </c>
      <c r="B4822" s="99"/>
      <c r="C4822" s="4"/>
      <c r="D4822" s="14"/>
      <c r="E4822" s="14"/>
      <c r="F4822" s="14"/>
      <c r="G4822" s="82"/>
      <c r="H4822" s="107" t="str">
        <f>IF(B4822&lt;&gt;"",IF(OR(O4822=0,O4822=999),"",SUMIFS($E$2:E4822,$A$2:A4822,A4822)-SUMIFS($F$2:F4822,$A$2:A4822,A4822)),"")</f>
        <v/>
      </c>
      <c r="I4822" s="109" t="str">
        <f t="shared" si="227"/>
        <v/>
      </c>
      <c r="J4822" s="113"/>
      <c r="K4822" s="90"/>
      <c r="L4822" s="73"/>
      <c r="M4822" s="69" t="str">
        <f>IF(C4822&lt;&gt;"",DailyLog!$S$3,"")</f>
        <v/>
      </c>
      <c r="N4822" s="56" t="str">
        <f t="shared" si="226"/>
        <v/>
      </c>
      <c r="O4822" s="53" t="str">
        <f>IF($B4822&lt;&gt;"",IF(ISNUMBER(_xlfn.XMATCH($B4822,Language!$A$6:$E$6)),0,IF(ISNUMBER(_xlfn.XMATCH($B4822,Language!$A$29:$E$29)),'Lista de Prestatarios'!$B$3,VLOOKUP(B4822,'Lista de Prestatarios'!$A$2:$B$500,2,FALSE))),"")</f>
        <v/>
      </c>
      <c r="P4822" s="58" t="str">
        <f>IF(B4822&lt;&gt;"",IF(OR(D4822&gt;0,G4822&gt;0),COUNTIF($B$2:B4822,B4822),COUNTIFS($B$2:B4822,B4822,$E$2:E4822,"&gt;0")),"")</f>
        <v/>
      </c>
    </row>
    <row r="4823" spans="1:16" x14ac:dyDescent="0.35">
      <c r="A4823" s="51" t="str">
        <f t="shared" si="225"/>
        <v/>
      </c>
      <c r="B4823" s="99"/>
      <c r="C4823" s="4"/>
      <c r="D4823" s="14"/>
      <c r="E4823" s="14"/>
      <c r="F4823" s="14"/>
      <c r="G4823" s="82"/>
      <c r="H4823" s="107" t="str">
        <f>IF(B4823&lt;&gt;"",IF(OR(O4823=0,O4823=999),"",SUMIFS($E$2:E4823,$A$2:A4823,A4823)-SUMIFS($F$2:F4823,$A$2:A4823,A4823)),"")</f>
        <v/>
      </c>
      <c r="I4823" s="109" t="str">
        <f t="shared" si="227"/>
        <v/>
      </c>
      <c r="J4823" s="113"/>
      <c r="K4823" s="90"/>
      <c r="L4823" s="73"/>
      <c r="M4823" s="69" t="str">
        <f>IF(C4823&lt;&gt;"",DailyLog!$S$3,"")</f>
        <v/>
      </c>
      <c r="N4823" s="56" t="str">
        <f t="shared" si="226"/>
        <v/>
      </c>
      <c r="O4823" s="53" t="str">
        <f>IF($B4823&lt;&gt;"",IF(ISNUMBER(_xlfn.XMATCH($B4823,Language!$A$6:$E$6)),0,IF(ISNUMBER(_xlfn.XMATCH($B4823,Language!$A$29:$E$29)),'Lista de Prestatarios'!$B$3,VLOOKUP(B4823,'Lista de Prestatarios'!$A$2:$B$500,2,FALSE))),"")</f>
        <v/>
      </c>
      <c r="P4823" s="58" t="str">
        <f>IF(B4823&lt;&gt;"",IF(OR(D4823&gt;0,G4823&gt;0),COUNTIF($B$2:B4823,B4823),COUNTIFS($B$2:B4823,B4823,$E$2:E4823,"&gt;0")),"")</f>
        <v/>
      </c>
    </row>
    <row r="4824" spans="1:16" x14ac:dyDescent="0.35">
      <c r="A4824" s="51" t="str">
        <f t="shared" si="225"/>
        <v/>
      </c>
      <c r="B4824" s="99"/>
      <c r="C4824" s="4"/>
      <c r="D4824" s="14"/>
      <c r="E4824" s="14"/>
      <c r="F4824" s="14"/>
      <c r="G4824" s="82"/>
      <c r="H4824" s="107" t="str">
        <f>IF(B4824&lt;&gt;"",IF(OR(O4824=0,O4824=999),"",SUMIFS($E$2:E4824,$A$2:A4824,A4824)-SUMIFS($F$2:F4824,$A$2:A4824,A4824)),"")</f>
        <v/>
      </c>
      <c r="I4824" s="109" t="str">
        <f t="shared" si="227"/>
        <v/>
      </c>
      <c r="J4824" s="113"/>
      <c r="K4824" s="90"/>
      <c r="L4824" s="73"/>
      <c r="M4824" s="69" t="str">
        <f>IF(C4824&lt;&gt;"",DailyLog!$S$3,"")</f>
        <v/>
      </c>
      <c r="N4824" s="56" t="str">
        <f t="shared" si="226"/>
        <v/>
      </c>
      <c r="O4824" s="53" t="str">
        <f>IF($B4824&lt;&gt;"",IF(ISNUMBER(_xlfn.XMATCH($B4824,Language!$A$6:$E$6)),0,IF(ISNUMBER(_xlfn.XMATCH($B4824,Language!$A$29:$E$29)),'Lista de Prestatarios'!$B$3,VLOOKUP(B4824,'Lista de Prestatarios'!$A$2:$B$500,2,FALSE))),"")</f>
        <v/>
      </c>
      <c r="P4824" s="58" t="str">
        <f>IF(B4824&lt;&gt;"",IF(OR(D4824&gt;0,G4824&gt;0),COUNTIF($B$2:B4824,B4824),COUNTIFS($B$2:B4824,B4824,$E$2:E4824,"&gt;0")),"")</f>
        <v/>
      </c>
    </row>
    <row r="4825" spans="1:16" x14ac:dyDescent="0.35">
      <c r="A4825" s="51" t="str">
        <f t="shared" si="225"/>
        <v/>
      </c>
      <c r="B4825" s="99"/>
      <c r="C4825" s="4"/>
      <c r="D4825" s="14"/>
      <c r="E4825" s="14"/>
      <c r="F4825" s="14"/>
      <c r="G4825" s="82"/>
      <c r="H4825" s="107" t="str">
        <f>IF(B4825&lt;&gt;"",IF(OR(O4825=0,O4825=999),"",SUMIFS($E$2:E4825,$A$2:A4825,A4825)-SUMIFS($F$2:F4825,$A$2:A4825,A4825)),"")</f>
        <v/>
      </c>
      <c r="I4825" s="109" t="str">
        <f t="shared" si="227"/>
        <v/>
      </c>
      <c r="J4825" s="113"/>
      <c r="K4825" s="90"/>
      <c r="L4825" s="73"/>
      <c r="M4825" s="69" t="str">
        <f>IF(C4825&lt;&gt;"",DailyLog!$S$3,"")</f>
        <v/>
      </c>
      <c r="N4825" s="56" t="str">
        <f t="shared" si="226"/>
        <v/>
      </c>
      <c r="O4825" s="53" t="str">
        <f>IF($B4825&lt;&gt;"",IF(ISNUMBER(_xlfn.XMATCH($B4825,Language!$A$6:$E$6)),0,IF(ISNUMBER(_xlfn.XMATCH($B4825,Language!$A$29:$E$29)),'Lista de Prestatarios'!$B$3,VLOOKUP(B4825,'Lista de Prestatarios'!$A$2:$B$500,2,FALSE))),"")</f>
        <v/>
      </c>
      <c r="P4825" s="58" t="str">
        <f>IF(B4825&lt;&gt;"",IF(OR(D4825&gt;0,G4825&gt;0),COUNTIF($B$2:B4825,B4825),COUNTIFS($B$2:B4825,B4825,$E$2:E4825,"&gt;0")),"")</f>
        <v/>
      </c>
    </row>
    <row r="4826" spans="1:16" x14ac:dyDescent="0.35">
      <c r="A4826" s="51" t="str">
        <f t="shared" si="225"/>
        <v/>
      </c>
      <c r="B4826" s="99"/>
      <c r="C4826" s="4"/>
      <c r="D4826" s="14"/>
      <c r="E4826" s="14"/>
      <c r="F4826" s="14"/>
      <c r="G4826" s="82"/>
      <c r="H4826" s="107" t="str">
        <f>IF(B4826&lt;&gt;"",IF(OR(O4826=0,O4826=999),"",SUMIFS($E$2:E4826,$A$2:A4826,A4826)-SUMIFS($F$2:F4826,$A$2:A4826,A4826)),"")</f>
        <v/>
      </c>
      <c r="I4826" s="109" t="str">
        <f t="shared" si="227"/>
        <v/>
      </c>
      <c r="J4826" s="113"/>
      <c r="K4826" s="90"/>
      <c r="L4826" s="73"/>
      <c r="M4826" s="69" t="str">
        <f>IF(C4826&lt;&gt;"",DailyLog!$S$3,"")</f>
        <v/>
      </c>
      <c r="N4826" s="56" t="str">
        <f t="shared" si="226"/>
        <v/>
      </c>
      <c r="O4826" s="53" t="str">
        <f>IF($B4826&lt;&gt;"",IF(ISNUMBER(_xlfn.XMATCH($B4826,Language!$A$6:$E$6)),0,IF(ISNUMBER(_xlfn.XMATCH($B4826,Language!$A$29:$E$29)),'Lista de Prestatarios'!$B$3,VLOOKUP(B4826,'Lista de Prestatarios'!$A$2:$B$500,2,FALSE))),"")</f>
        <v/>
      </c>
      <c r="P4826" s="58" t="str">
        <f>IF(B4826&lt;&gt;"",IF(OR(D4826&gt;0,G4826&gt;0),COUNTIF($B$2:B4826,B4826),COUNTIFS($B$2:B4826,B4826,$E$2:E4826,"&gt;0")),"")</f>
        <v/>
      </c>
    </row>
    <row r="4827" spans="1:16" x14ac:dyDescent="0.35">
      <c r="A4827" s="51" t="str">
        <f t="shared" si="225"/>
        <v/>
      </c>
      <c r="B4827" s="99"/>
      <c r="C4827" s="4"/>
      <c r="D4827" s="14"/>
      <c r="E4827" s="14"/>
      <c r="F4827" s="14"/>
      <c r="G4827" s="82"/>
      <c r="H4827" s="107" t="str">
        <f>IF(B4827&lt;&gt;"",IF(OR(O4827=0,O4827=999),"",SUMIFS($E$2:E4827,$A$2:A4827,A4827)-SUMIFS($F$2:F4827,$A$2:A4827,A4827)),"")</f>
        <v/>
      </c>
      <c r="I4827" s="109" t="str">
        <f t="shared" si="227"/>
        <v/>
      </c>
      <c r="J4827" s="113"/>
      <c r="K4827" s="90"/>
      <c r="L4827" s="73"/>
      <c r="M4827" s="69" t="str">
        <f>IF(C4827&lt;&gt;"",DailyLog!$S$3,"")</f>
        <v/>
      </c>
      <c r="N4827" s="56" t="str">
        <f t="shared" si="226"/>
        <v/>
      </c>
      <c r="O4827" s="53" t="str">
        <f>IF($B4827&lt;&gt;"",IF(ISNUMBER(_xlfn.XMATCH($B4827,Language!$A$6:$E$6)),0,IF(ISNUMBER(_xlfn.XMATCH($B4827,Language!$A$29:$E$29)),'Lista de Prestatarios'!$B$3,VLOOKUP(B4827,'Lista de Prestatarios'!$A$2:$B$500,2,FALSE))),"")</f>
        <v/>
      </c>
      <c r="P4827" s="58" t="str">
        <f>IF(B4827&lt;&gt;"",IF(OR(D4827&gt;0,G4827&gt;0),COUNTIF($B$2:B4827,B4827),COUNTIFS($B$2:B4827,B4827,$E$2:E4827,"&gt;0")),"")</f>
        <v/>
      </c>
    </row>
    <row r="4828" spans="1:16" x14ac:dyDescent="0.35">
      <c r="A4828" s="51" t="str">
        <f t="shared" si="225"/>
        <v/>
      </c>
      <c r="B4828" s="99"/>
      <c r="C4828" s="4"/>
      <c r="D4828" s="14"/>
      <c r="E4828" s="14"/>
      <c r="F4828" s="14"/>
      <c r="G4828" s="82"/>
      <c r="H4828" s="107" t="str">
        <f>IF(B4828&lt;&gt;"",IF(OR(O4828=0,O4828=999),"",SUMIFS($E$2:E4828,$A$2:A4828,A4828)-SUMIFS($F$2:F4828,$A$2:A4828,A4828)),"")</f>
        <v/>
      </c>
      <c r="I4828" s="109" t="str">
        <f t="shared" si="227"/>
        <v/>
      </c>
      <c r="J4828" s="113"/>
      <c r="K4828" s="90"/>
      <c r="L4828" s="73"/>
      <c r="M4828" s="69" t="str">
        <f>IF(C4828&lt;&gt;"",DailyLog!$S$3,"")</f>
        <v/>
      </c>
      <c r="N4828" s="56" t="str">
        <f t="shared" si="226"/>
        <v/>
      </c>
      <c r="O4828" s="53" t="str">
        <f>IF($B4828&lt;&gt;"",IF(ISNUMBER(_xlfn.XMATCH($B4828,Language!$A$6:$E$6)),0,IF(ISNUMBER(_xlfn.XMATCH($B4828,Language!$A$29:$E$29)),'Lista de Prestatarios'!$B$3,VLOOKUP(B4828,'Lista de Prestatarios'!$A$2:$B$500,2,FALSE))),"")</f>
        <v/>
      </c>
      <c r="P4828" s="58" t="str">
        <f>IF(B4828&lt;&gt;"",IF(OR(D4828&gt;0,G4828&gt;0),COUNTIF($B$2:B4828,B4828),COUNTIFS($B$2:B4828,B4828,$E$2:E4828,"&gt;0")),"")</f>
        <v/>
      </c>
    </row>
    <row r="4829" spans="1:16" x14ac:dyDescent="0.35">
      <c r="A4829" s="51" t="str">
        <f t="shared" si="225"/>
        <v/>
      </c>
      <c r="B4829" s="99"/>
      <c r="C4829" s="4"/>
      <c r="D4829" s="14"/>
      <c r="E4829" s="14"/>
      <c r="F4829" s="14"/>
      <c r="G4829" s="82"/>
      <c r="H4829" s="107" t="str">
        <f>IF(B4829&lt;&gt;"",IF(OR(O4829=0,O4829=999),"",SUMIFS($E$2:E4829,$A$2:A4829,A4829)-SUMIFS($F$2:F4829,$A$2:A4829,A4829)),"")</f>
        <v/>
      </c>
      <c r="I4829" s="109" t="str">
        <f t="shared" si="227"/>
        <v/>
      </c>
      <c r="J4829" s="113"/>
      <c r="K4829" s="90"/>
      <c r="L4829" s="73"/>
      <c r="M4829" s="69" t="str">
        <f>IF(C4829&lt;&gt;"",DailyLog!$S$3,"")</f>
        <v/>
      </c>
      <c r="N4829" s="56" t="str">
        <f t="shared" si="226"/>
        <v/>
      </c>
      <c r="O4829" s="53" t="str">
        <f>IF($B4829&lt;&gt;"",IF(ISNUMBER(_xlfn.XMATCH($B4829,Language!$A$6:$E$6)),0,IF(ISNUMBER(_xlfn.XMATCH($B4829,Language!$A$29:$E$29)),'Lista de Prestatarios'!$B$3,VLOOKUP(B4829,'Lista de Prestatarios'!$A$2:$B$500,2,FALSE))),"")</f>
        <v/>
      </c>
      <c r="P4829" s="58" t="str">
        <f>IF(B4829&lt;&gt;"",IF(OR(D4829&gt;0,G4829&gt;0),COUNTIF($B$2:B4829,B4829),COUNTIFS($B$2:B4829,B4829,$E$2:E4829,"&gt;0")),"")</f>
        <v/>
      </c>
    </row>
    <row r="4830" spans="1:16" x14ac:dyDescent="0.35">
      <c r="A4830" s="51" t="str">
        <f t="shared" si="225"/>
        <v/>
      </c>
      <c r="B4830" s="99"/>
      <c r="C4830" s="4"/>
      <c r="D4830" s="14"/>
      <c r="E4830" s="14"/>
      <c r="F4830" s="14"/>
      <c r="G4830" s="82"/>
      <c r="H4830" s="107" t="str">
        <f>IF(B4830&lt;&gt;"",IF(OR(O4830=0,O4830=999),"",SUMIFS($E$2:E4830,$A$2:A4830,A4830)-SUMIFS($F$2:F4830,$A$2:A4830,A4830)),"")</f>
        <v/>
      </c>
      <c r="I4830" s="109" t="str">
        <f t="shared" si="227"/>
        <v/>
      </c>
      <c r="J4830" s="113"/>
      <c r="K4830" s="90"/>
      <c r="L4830" s="73"/>
      <c r="M4830" s="69" t="str">
        <f>IF(C4830&lt;&gt;"",DailyLog!$S$3,"")</f>
        <v/>
      </c>
      <c r="N4830" s="56" t="str">
        <f t="shared" si="226"/>
        <v/>
      </c>
      <c r="O4830" s="53" t="str">
        <f>IF($B4830&lt;&gt;"",IF(ISNUMBER(_xlfn.XMATCH($B4830,Language!$A$6:$E$6)),0,IF(ISNUMBER(_xlfn.XMATCH($B4830,Language!$A$29:$E$29)),'Lista de Prestatarios'!$B$3,VLOOKUP(B4830,'Lista de Prestatarios'!$A$2:$B$500,2,FALSE))),"")</f>
        <v/>
      </c>
      <c r="P4830" s="58" t="str">
        <f>IF(B4830&lt;&gt;"",IF(OR(D4830&gt;0,G4830&gt;0),COUNTIF($B$2:B4830,B4830),COUNTIFS($B$2:B4830,B4830,$E$2:E4830,"&gt;0")),"")</f>
        <v/>
      </c>
    </row>
    <row r="4831" spans="1:16" x14ac:dyDescent="0.35">
      <c r="A4831" s="51" t="str">
        <f t="shared" si="225"/>
        <v/>
      </c>
      <c r="B4831" s="99"/>
      <c r="C4831" s="4"/>
      <c r="D4831" s="14"/>
      <c r="E4831" s="14"/>
      <c r="F4831" s="14"/>
      <c r="G4831" s="82"/>
      <c r="H4831" s="107" t="str">
        <f>IF(B4831&lt;&gt;"",IF(OR(O4831=0,O4831=999),"",SUMIFS($E$2:E4831,$A$2:A4831,A4831)-SUMIFS($F$2:F4831,$A$2:A4831,A4831)),"")</f>
        <v/>
      </c>
      <c r="I4831" s="109" t="str">
        <f t="shared" si="227"/>
        <v/>
      </c>
      <c r="J4831" s="113"/>
      <c r="K4831" s="90"/>
      <c r="L4831" s="73"/>
      <c r="M4831" s="69" t="str">
        <f>IF(C4831&lt;&gt;"",DailyLog!$S$3,"")</f>
        <v/>
      </c>
      <c r="N4831" s="56" t="str">
        <f t="shared" si="226"/>
        <v/>
      </c>
      <c r="O4831" s="53" t="str">
        <f>IF($B4831&lt;&gt;"",IF(ISNUMBER(_xlfn.XMATCH($B4831,Language!$A$6:$E$6)),0,IF(ISNUMBER(_xlfn.XMATCH($B4831,Language!$A$29:$E$29)),'Lista de Prestatarios'!$B$3,VLOOKUP(B4831,'Lista de Prestatarios'!$A$2:$B$500,2,FALSE))),"")</f>
        <v/>
      </c>
      <c r="P4831" s="58" t="str">
        <f>IF(B4831&lt;&gt;"",IF(OR(D4831&gt;0,G4831&gt;0),COUNTIF($B$2:B4831,B4831),COUNTIFS($B$2:B4831,B4831,$E$2:E4831,"&gt;0")),"")</f>
        <v/>
      </c>
    </row>
    <row r="4832" spans="1:16" x14ac:dyDescent="0.35">
      <c r="A4832" s="51" t="str">
        <f t="shared" si="225"/>
        <v/>
      </c>
      <c r="B4832" s="99"/>
      <c r="C4832" s="4"/>
      <c r="D4832" s="14"/>
      <c r="E4832" s="14"/>
      <c r="F4832" s="14"/>
      <c r="G4832" s="82"/>
      <c r="H4832" s="107" t="str">
        <f>IF(B4832&lt;&gt;"",IF(OR(O4832=0,O4832=999),"",SUMIFS($E$2:E4832,$A$2:A4832,A4832)-SUMIFS($F$2:F4832,$A$2:A4832,A4832)),"")</f>
        <v/>
      </c>
      <c r="I4832" s="109" t="str">
        <f t="shared" si="227"/>
        <v/>
      </c>
      <c r="J4832" s="113"/>
      <c r="K4832" s="90"/>
      <c r="L4832" s="73"/>
      <c r="M4832" s="69" t="str">
        <f>IF(C4832&lt;&gt;"",DailyLog!$S$3,"")</f>
        <v/>
      </c>
      <c r="N4832" s="56" t="str">
        <f t="shared" si="226"/>
        <v/>
      </c>
      <c r="O4832" s="53" t="str">
        <f>IF($B4832&lt;&gt;"",IF(ISNUMBER(_xlfn.XMATCH($B4832,Language!$A$6:$E$6)),0,IF(ISNUMBER(_xlfn.XMATCH($B4832,Language!$A$29:$E$29)),'Lista de Prestatarios'!$B$3,VLOOKUP(B4832,'Lista de Prestatarios'!$A$2:$B$500,2,FALSE))),"")</f>
        <v/>
      </c>
      <c r="P4832" s="58" t="str">
        <f>IF(B4832&lt;&gt;"",IF(OR(D4832&gt;0,G4832&gt;0),COUNTIF($B$2:B4832,B4832),COUNTIFS($B$2:B4832,B4832,$E$2:E4832,"&gt;0")),"")</f>
        <v/>
      </c>
    </row>
    <row r="4833" spans="1:16" x14ac:dyDescent="0.35">
      <c r="A4833" s="51" t="str">
        <f t="shared" si="225"/>
        <v/>
      </c>
      <c r="B4833" s="99"/>
      <c r="C4833" s="4"/>
      <c r="D4833" s="14"/>
      <c r="E4833" s="14"/>
      <c r="F4833" s="14"/>
      <c r="G4833" s="82"/>
      <c r="H4833" s="107" t="str">
        <f>IF(B4833&lt;&gt;"",IF(OR(O4833=0,O4833=999),"",SUMIFS($E$2:E4833,$A$2:A4833,A4833)-SUMIFS($F$2:F4833,$A$2:A4833,A4833)),"")</f>
        <v/>
      </c>
      <c r="I4833" s="109" t="str">
        <f t="shared" si="227"/>
        <v/>
      </c>
      <c r="J4833" s="113"/>
      <c r="K4833" s="90"/>
      <c r="L4833" s="73"/>
      <c r="M4833" s="69" t="str">
        <f>IF(C4833&lt;&gt;"",DailyLog!$S$3,"")</f>
        <v/>
      </c>
      <c r="N4833" s="56" t="str">
        <f t="shared" si="226"/>
        <v/>
      </c>
      <c r="O4833" s="53" t="str">
        <f>IF($B4833&lt;&gt;"",IF(ISNUMBER(_xlfn.XMATCH($B4833,Language!$A$6:$E$6)),0,IF(ISNUMBER(_xlfn.XMATCH($B4833,Language!$A$29:$E$29)),'Lista de Prestatarios'!$B$3,VLOOKUP(B4833,'Lista de Prestatarios'!$A$2:$B$500,2,FALSE))),"")</f>
        <v/>
      </c>
      <c r="P4833" s="58" t="str">
        <f>IF(B4833&lt;&gt;"",IF(OR(D4833&gt;0,G4833&gt;0),COUNTIF($B$2:B4833,B4833),COUNTIFS($B$2:B4833,B4833,$E$2:E4833,"&gt;0")),"")</f>
        <v/>
      </c>
    </row>
    <row r="4834" spans="1:16" x14ac:dyDescent="0.35">
      <c r="A4834" s="51" t="str">
        <f t="shared" si="225"/>
        <v/>
      </c>
      <c r="B4834" s="99"/>
      <c r="C4834" s="4"/>
      <c r="D4834" s="14"/>
      <c r="E4834" s="14"/>
      <c r="F4834" s="14"/>
      <c r="G4834" s="82"/>
      <c r="H4834" s="107" t="str">
        <f>IF(B4834&lt;&gt;"",IF(OR(O4834=0,O4834=999),"",SUMIFS($E$2:E4834,$A$2:A4834,A4834)-SUMIFS($F$2:F4834,$A$2:A4834,A4834)),"")</f>
        <v/>
      </c>
      <c r="I4834" s="109" t="str">
        <f t="shared" si="227"/>
        <v/>
      </c>
      <c r="J4834" s="113"/>
      <c r="K4834" s="90"/>
      <c r="L4834" s="73"/>
      <c r="M4834" s="69" t="str">
        <f>IF(C4834&lt;&gt;"",DailyLog!$S$3,"")</f>
        <v/>
      </c>
      <c r="N4834" s="56" t="str">
        <f t="shared" si="226"/>
        <v/>
      </c>
      <c r="O4834" s="53" t="str">
        <f>IF($B4834&lt;&gt;"",IF(ISNUMBER(_xlfn.XMATCH($B4834,Language!$A$6:$E$6)),0,IF(ISNUMBER(_xlfn.XMATCH($B4834,Language!$A$29:$E$29)),'Lista de Prestatarios'!$B$3,VLOOKUP(B4834,'Lista de Prestatarios'!$A$2:$B$500,2,FALSE))),"")</f>
        <v/>
      </c>
      <c r="P4834" s="58" t="str">
        <f>IF(B4834&lt;&gt;"",IF(OR(D4834&gt;0,G4834&gt;0),COUNTIF($B$2:B4834,B4834),COUNTIFS($B$2:B4834,B4834,$E$2:E4834,"&gt;0")),"")</f>
        <v/>
      </c>
    </row>
    <row r="4835" spans="1:16" x14ac:dyDescent="0.35">
      <c r="A4835" s="51" t="str">
        <f t="shared" si="225"/>
        <v/>
      </c>
      <c r="B4835" s="99"/>
      <c r="C4835" s="4"/>
      <c r="D4835" s="14"/>
      <c r="E4835" s="14"/>
      <c r="F4835" s="14"/>
      <c r="G4835" s="82"/>
      <c r="H4835" s="107" t="str">
        <f>IF(B4835&lt;&gt;"",IF(OR(O4835=0,O4835=999),"",SUMIFS($E$2:E4835,$A$2:A4835,A4835)-SUMIFS($F$2:F4835,$A$2:A4835,A4835)),"")</f>
        <v/>
      </c>
      <c r="I4835" s="109" t="str">
        <f t="shared" si="227"/>
        <v/>
      </c>
      <c r="J4835" s="113"/>
      <c r="K4835" s="90"/>
      <c r="L4835" s="73"/>
      <c r="M4835" s="69" t="str">
        <f>IF(C4835&lt;&gt;"",DailyLog!$S$3,"")</f>
        <v/>
      </c>
      <c r="N4835" s="56" t="str">
        <f t="shared" si="226"/>
        <v/>
      </c>
      <c r="O4835" s="53" t="str">
        <f>IF($B4835&lt;&gt;"",IF(ISNUMBER(_xlfn.XMATCH($B4835,Language!$A$6:$E$6)),0,IF(ISNUMBER(_xlfn.XMATCH($B4835,Language!$A$29:$E$29)),'Lista de Prestatarios'!$B$3,VLOOKUP(B4835,'Lista de Prestatarios'!$A$2:$B$500,2,FALSE))),"")</f>
        <v/>
      </c>
      <c r="P4835" s="58" t="str">
        <f>IF(B4835&lt;&gt;"",IF(OR(D4835&gt;0,G4835&gt;0),COUNTIF($B$2:B4835,B4835),COUNTIFS($B$2:B4835,B4835,$E$2:E4835,"&gt;0")),"")</f>
        <v/>
      </c>
    </row>
    <row r="4836" spans="1:16" x14ac:dyDescent="0.35">
      <c r="A4836" s="51" t="str">
        <f t="shared" si="225"/>
        <v/>
      </c>
      <c r="B4836" s="99"/>
      <c r="C4836" s="4"/>
      <c r="D4836" s="14"/>
      <c r="E4836" s="14"/>
      <c r="F4836" s="14"/>
      <c r="G4836" s="82"/>
      <c r="H4836" s="107" t="str">
        <f>IF(B4836&lt;&gt;"",IF(OR(O4836=0,O4836=999),"",SUMIFS($E$2:E4836,$A$2:A4836,A4836)-SUMIFS($F$2:F4836,$A$2:A4836,A4836)),"")</f>
        <v/>
      </c>
      <c r="I4836" s="109" t="str">
        <f t="shared" si="227"/>
        <v/>
      </c>
      <c r="J4836" s="113"/>
      <c r="K4836" s="90"/>
      <c r="L4836" s="73"/>
      <c r="M4836" s="69" t="str">
        <f>IF(C4836&lt;&gt;"",DailyLog!$S$3,"")</f>
        <v/>
      </c>
      <c r="N4836" s="56" t="str">
        <f t="shared" si="226"/>
        <v/>
      </c>
      <c r="O4836" s="53" t="str">
        <f>IF($B4836&lt;&gt;"",IF(ISNUMBER(_xlfn.XMATCH($B4836,Language!$A$6:$E$6)),0,IF(ISNUMBER(_xlfn.XMATCH($B4836,Language!$A$29:$E$29)),'Lista de Prestatarios'!$B$3,VLOOKUP(B4836,'Lista de Prestatarios'!$A$2:$B$500,2,FALSE))),"")</f>
        <v/>
      </c>
      <c r="P4836" s="58" t="str">
        <f>IF(B4836&lt;&gt;"",IF(OR(D4836&gt;0,G4836&gt;0),COUNTIF($B$2:B4836,B4836),COUNTIFS($B$2:B4836,B4836,$E$2:E4836,"&gt;0")),"")</f>
        <v/>
      </c>
    </row>
    <row r="4837" spans="1:16" x14ac:dyDescent="0.35">
      <c r="A4837" s="51" t="str">
        <f t="shared" si="225"/>
        <v/>
      </c>
      <c r="B4837" s="99"/>
      <c r="C4837" s="4"/>
      <c r="D4837" s="14"/>
      <c r="E4837" s="14"/>
      <c r="F4837" s="14"/>
      <c r="G4837" s="82"/>
      <c r="H4837" s="107" t="str">
        <f>IF(B4837&lt;&gt;"",IF(OR(O4837=0,O4837=999),"",SUMIFS($E$2:E4837,$A$2:A4837,A4837)-SUMIFS($F$2:F4837,$A$2:A4837,A4837)),"")</f>
        <v/>
      </c>
      <c r="I4837" s="109" t="str">
        <f t="shared" si="227"/>
        <v/>
      </c>
      <c r="J4837" s="113"/>
      <c r="K4837" s="90"/>
      <c r="L4837" s="73"/>
      <c r="M4837" s="69" t="str">
        <f>IF(C4837&lt;&gt;"",DailyLog!$S$3,"")</f>
        <v/>
      </c>
      <c r="N4837" s="56" t="str">
        <f t="shared" si="226"/>
        <v/>
      </c>
      <c r="O4837" s="53" t="str">
        <f>IF($B4837&lt;&gt;"",IF(ISNUMBER(_xlfn.XMATCH($B4837,Language!$A$6:$E$6)),0,IF(ISNUMBER(_xlfn.XMATCH($B4837,Language!$A$29:$E$29)),'Lista de Prestatarios'!$B$3,VLOOKUP(B4837,'Lista de Prestatarios'!$A$2:$B$500,2,FALSE))),"")</f>
        <v/>
      </c>
      <c r="P4837" s="58" t="str">
        <f>IF(B4837&lt;&gt;"",IF(OR(D4837&gt;0,G4837&gt;0),COUNTIF($B$2:B4837,B4837),COUNTIFS($B$2:B4837,B4837,$E$2:E4837,"&gt;0")),"")</f>
        <v/>
      </c>
    </row>
    <row r="4838" spans="1:16" x14ac:dyDescent="0.35">
      <c r="A4838" s="51" t="str">
        <f t="shared" si="225"/>
        <v/>
      </c>
      <c r="B4838" s="99"/>
      <c r="C4838" s="4"/>
      <c r="D4838" s="14"/>
      <c r="E4838" s="14"/>
      <c r="F4838" s="14"/>
      <c r="G4838" s="82"/>
      <c r="H4838" s="107" t="str">
        <f>IF(B4838&lt;&gt;"",IF(OR(O4838=0,O4838=999),"",SUMIFS($E$2:E4838,$A$2:A4838,A4838)-SUMIFS($F$2:F4838,$A$2:A4838,A4838)),"")</f>
        <v/>
      </c>
      <c r="I4838" s="109" t="str">
        <f t="shared" si="227"/>
        <v/>
      </c>
      <c r="J4838" s="113"/>
      <c r="K4838" s="90"/>
      <c r="L4838" s="73"/>
      <c r="M4838" s="69" t="str">
        <f>IF(C4838&lt;&gt;"",DailyLog!$S$3,"")</f>
        <v/>
      </c>
      <c r="N4838" s="56" t="str">
        <f t="shared" si="226"/>
        <v/>
      </c>
      <c r="O4838" s="53" t="str">
        <f>IF($B4838&lt;&gt;"",IF(ISNUMBER(_xlfn.XMATCH($B4838,Language!$A$6:$E$6)),0,IF(ISNUMBER(_xlfn.XMATCH($B4838,Language!$A$29:$E$29)),'Lista de Prestatarios'!$B$3,VLOOKUP(B4838,'Lista de Prestatarios'!$A$2:$B$500,2,FALSE))),"")</f>
        <v/>
      </c>
      <c r="P4838" s="58" t="str">
        <f>IF(B4838&lt;&gt;"",IF(OR(D4838&gt;0,G4838&gt;0),COUNTIF($B$2:B4838,B4838),COUNTIFS($B$2:B4838,B4838,$E$2:E4838,"&gt;0")),"")</f>
        <v/>
      </c>
    </row>
    <row r="4839" spans="1:16" x14ac:dyDescent="0.35">
      <c r="A4839" s="51" t="str">
        <f t="shared" si="225"/>
        <v/>
      </c>
      <c r="B4839" s="99"/>
      <c r="C4839" s="4"/>
      <c r="D4839" s="14"/>
      <c r="E4839" s="14"/>
      <c r="F4839" s="14"/>
      <c r="G4839" s="82"/>
      <c r="H4839" s="107" t="str">
        <f>IF(B4839&lt;&gt;"",IF(OR(O4839=0,O4839=999),"",SUMIFS($E$2:E4839,$A$2:A4839,A4839)-SUMIFS($F$2:F4839,$A$2:A4839,A4839)),"")</f>
        <v/>
      </c>
      <c r="I4839" s="109" t="str">
        <f t="shared" si="227"/>
        <v/>
      </c>
      <c r="J4839" s="113"/>
      <c r="K4839" s="90"/>
      <c r="L4839" s="73"/>
      <c r="M4839" s="69" t="str">
        <f>IF(C4839&lt;&gt;"",DailyLog!$S$3,"")</f>
        <v/>
      </c>
      <c r="N4839" s="56" t="str">
        <f t="shared" si="226"/>
        <v/>
      </c>
      <c r="O4839" s="53" t="str">
        <f>IF($B4839&lt;&gt;"",IF(ISNUMBER(_xlfn.XMATCH($B4839,Language!$A$6:$E$6)),0,IF(ISNUMBER(_xlfn.XMATCH($B4839,Language!$A$29:$E$29)),'Lista de Prestatarios'!$B$3,VLOOKUP(B4839,'Lista de Prestatarios'!$A$2:$B$500,2,FALSE))),"")</f>
        <v/>
      </c>
      <c r="P4839" s="58" t="str">
        <f>IF(B4839&lt;&gt;"",IF(OR(D4839&gt;0,G4839&gt;0),COUNTIF($B$2:B4839,B4839),COUNTIFS($B$2:B4839,B4839,$E$2:E4839,"&gt;0")),"")</f>
        <v/>
      </c>
    </row>
    <row r="4840" spans="1:16" x14ac:dyDescent="0.35">
      <c r="A4840" s="51" t="str">
        <f t="shared" si="225"/>
        <v/>
      </c>
      <c r="B4840" s="99"/>
      <c r="C4840" s="4"/>
      <c r="D4840" s="14"/>
      <c r="E4840" s="14"/>
      <c r="F4840" s="14"/>
      <c r="G4840" s="82"/>
      <c r="H4840" s="107" t="str">
        <f>IF(B4840&lt;&gt;"",IF(OR(O4840=0,O4840=999),"",SUMIFS($E$2:E4840,$A$2:A4840,A4840)-SUMIFS($F$2:F4840,$A$2:A4840,A4840)),"")</f>
        <v/>
      </c>
      <c r="I4840" s="109" t="str">
        <f t="shared" si="227"/>
        <v/>
      </c>
      <c r="J4840" s="113"/>
      <c r="K4840" s="90"/>
      <c r="L4840" s="73"/>
      <c r="M4840" s="69" t="str">
        <f>IF(C4840&lt;&gt;"",DailyLog!$S$3,"")</f>
        <v/>
      </c>
      <c r="N4840" s="56" t="str">
        <f t="shared" si="226"/>
        <v/>
      </c>
      <c r="O4840" s="53" t="str">
        <f>IF($B4840&lt;&gt;"",IF(ISNUMBER(_xlfn.XMATCH($B4840,Language!$A$6:$E$6)),0,IF(ISNUMBER(_xlfn.XMATCH($B4840,Language!$A$29:$E$29)),'Lista de Prestatarios'!$B$3,VLOOKUP(B4840,'Lista de Prestatarios'!$A$2:$B$500,2,FALSE))),"")</f>
        <v/>
      </c>
      <c r="P4840" s="58" t="str">
        <f>IF(B4840&lt;&gt;"",IF(OR(D4840&gt;0,G4840&gt;0),COUNTIF($B$2:B4840,B4840),COUNTIFS($B$2:B4840,B4840,$E$2:E4840,"&gt;0")),"")</f>
        <v/>
      </c>
    </row>
    <row r="4841" spans="1:16" x14ac:dyDescent="0.35">
      <c r="A4841" s="51" t="str">
        <f t="shared" si="225"/>
        <v/>
      </c>
      <c r="B4841" s="99"/>
      <c r="C4841" s="4"/>
      <c r="D4841" s="14"/>
      <c r="E4841" s="14"/>
      <c r="F4841" s="14"/>
      <c r="G4841" s="82"/>
      <c r="H4841" s="107" t="str">
        <f>IF(B4841&lt;&gt;"",IF(OR(O4841=0,O4841=999),"",SUMIFS($E$2:E4841,$A$2:A4841,A4841)-SUMIFS($F$2:F4841,$A$2:A4841,A4841)),"")</f>
        <v/>
      </c>
      <c r="I4841" s="109" t="str">
        <f t="shared" si="227"/>
        <v/>
      </c>
      <c r="J4841" s="113"/>
      <c r="K4841" s="90"/>
      <c r="L4841" s="73"/>
      <c r="M4841" s="69" t="str">
        <f>IF(C4841&lt;&gt;"",DailyLog!$S$3,"")</f>
        <v/>
      </c>
      <c r="N4841" s="56" t="str">
        <f t="shared" si="226"/>
        <v/>
      </c>
      <c r="O4841" s="53" t="str">
        <f>IF($B4841&lt;&gt;"",IF(ISNUMBER(_xlfn.XMATCH($B4841,Language!$A$6:$E$6)),0,IF(ISNUMBER(_xlfn.XMATCH($B4841,Language!$A$29:$E$29)),'Lista de Prestatarios'!$B$3,VLOOKUP(B4841,'Lista de Prestatarios'!$A$2:$B$500,2,FALSE))),"")</f>
        <v/>
      </c>
      <c r="P4841" s="58" t="str">
        <f>IF(B4841&lt;&gt;"",IF(OR(D4841&gt;0,G4841&gt;0),COUNTIF($B$2:B4841,B4841),COUNTIFS($B$2:B4841,B4841,$E$2:E4841,"&gt;0")),"")</f>
        <v/>
      </c>
    </row>
    <row r="4842" spans="1:16" x14ac:dyDescent="0.35">
      <c r="A4842" s="51" t="str">
        <f t="shared" si="225"/>
        <v/>
      </c>
      <c r="B4842" s="99"/>
      <c r="C4842" s="4"/>
      <c r="D4842" s="14"/>
      <c r="E4842" s="14"/>
      <c r="F4842" s="14"/>
      <c r="G4842" s="82"/>
      <c r="H4842" s="107" t="str">
        <f>IF(B4842&lt;&gt;"",IF(OR(O4842=0,O4842=999),"",SUMIFS($E$2:E4842,$A$2:A4842,A4842)-SUMIFS($F$2:F4842,$A$2:A4842,A4842)),"")</f>
        <v/>
      </c>
      <c r="I4842" s="109" t="str">
        <f t="shared" si="227"/>
        <v/>
      </c>
      <c r="J4842" s="113"/>
      <c r="K4842" s="90"/>
      <c r="L4842" s="73"/>
      <c r="M4842" s="69" t="str">
        <f>IF(C4842&lt;&gt;"",DailyLog!$S$3,"")</f>
        <v/>
      </c>
      <c r="N4842" s="56" t="str">
        <f t="shared" si="226"/>
        <v/>
      </c>
      <c r="O4842" s="53" t="str">
        <f>IF($B4842&lt;&gt;"",IF(ISNUMBER(_xlfn.XMATCH($B4842,Language!$A$6:$E$6)),0,IF(ISNUMBER(_xlfn.XMATCH($B4842,Language!$A$29:$E$29)),'Lista de Prestatarios'!$B$3,VLOOKUP(B4842,'Lista de Prestatarios'!$A$2:$B$500,2,FALSE))),"")</f>
        <v/>
      </c>
      <c r="P4842" s="58" t="str">
        <f>IF(B4842&lt;&gt;"",IF(OR(D4842&gt;0,G4842&gt;0),COUNTIF($B$2:B4842,B4842),COUNTIFS($B$2:B4842,B4842,$E$2:E4842,"&gt;0")),"")</f>
        <v/>
      </c>
    </row>
    <row r="4843" spans="1:16" x14ac:dyDescent="0.35">
      <c r="A4843" s="51" t="str">
        <f t="shared" si="225"/>
        <v/>
      </c>
      <c r="B4843" s="99"/>
      <c r="C4843" s="4"/>
      <c r="D4843" s="14"/>
      <c r="E4843" s="14"/>
      <c r="F4843" s="14"/>
      <c r="G4843" s="82"/>
      <c r="H4843" s="107" t="str">
        <f>IF(B4843&lt;&gt;"",IF(OR(O4843=0,O4843=999),"",SUMIFS($E$2:E4843,$A$2:A4843,A4843)-SUMIFS($F$2:F4843,$A$2:A4843,A4843)),"")</f>
        <v/>
      </c>
      <c r="I4843" s="109" t="str">
        <f t="shared" si="227"/>
        <v/>
      </c>
      <c r="J4843" s="113"/>
      <c r="K4843" s="90"/>
      <c r="L4843" s="73"/>
      <c r="M4843" s="69" t="str">
        <f>IF(C4843&lt;&gt;"",DailyLog!$S$3,"")</f>
        <v/>
      </c>
      <c r="N4843" s="56" t="str">
        <f t="shared" si="226"/>
        <v/>
      </c>
      <c r="O4843" s="53" t="str">
        <f>IF($B4843&lt;&gt;"",IF(ISNUMBER(_xlfn.XMATCH($B4843,Language!$A$6:$E$6)),0,IF(ISNUMBER(_xlfn.XMATCH($B4843,Language!$A$29:$E$29)),'Lista de Prestatarios'!$B$3,VLOOKUP(B4843,'Lista de Prestatarios'!$A$2:$B$500,2,FALSE))),"")</f>
        <v/>
      </c>
      <c r="P4843" s="58" t="str">
        <f>IF(B4843&lt;&gt;"",IF(OR(D4843&gt;0,G4843&gt;0),COUNTIF($B$2:B4843,B4843),COUNTIFS($B$2:B4843,B4843,$E$2:E4843,"&gt;0")),"")</f>
        <v/>
      </c>
    </row>
    <row r="4844" spans="1:16" x14ac:dyDescent="0.35">
      <c r="A4844" s="51" t="str">
        <f t="shared" si="225"/>
        <v/>
      </c>
      <c r="B4844" s="99"/>
      <c r="C4844" s="4"/>
      <c r="D4844" s="14"/>
      <c r="E4844" s="14"/>
      <c r="F4844" s="14"/>
      <c r="G4844" s="82"/>
      <c r="H4844" s="107" t="str">
        <f>IF(B4844&lt;&gt;"",IF(OR(O4844=0,O4844=999),"",SUMIFS($E$2:E4844,$A$2:A4844,A4844)-SUMIFS($F$2:F4844,$A$2:A4844,A4844)),"")</f>
        <v/>
      </c>
      <c r="I4844" s="109" t="str">
        <f t="shared" si="227"/>
        <v/>
      </c>
      <c r="J4844" s="113"/>
      <c r="K4844" s="90"/>
      <c r="L4844" s="73"/>
      <c r="M4844" s="69" t="str">
        <f>IF(C4844&lt;&gt;"",DailyLog!$S$3,"")</f>
        <v/>
      </c>
      <c r="N4844" s="56" t="str">
        <f t="shared" si="226"/>
        <v/>
      </c>
      <c r="O4844" s="53" t="str">
        <f>IF($B4844&lt;&gt;"",IF(ISNUMBER(_xlfn.XMATCH($B4844,Language!$A$6:$E$6)),0,IF(ISNUMBER(_xlfn.XMATCH($B4844,Language!$A$29:$E$29)),'Lista de Prestatarios'!$B$3,VLOOKUP(B4844,'Lista de Prestatarios'!$A$2:$B$500,2,FALSE))),"")</f>
        <v/>
      </c>
      <c r="P4844" s="58" t="str">
        <f>IF(B4844&lt;&gt;"",IF(OR(D4844&gt;0,G4844&gt;0),COUNTIF($B$2:B4844,B4844),COUNTIFS($B$2:B4844,B4844,$E$2:E4844,"&gt;0")),"")</f>
        <v/>
      </c>
    </row>
    <row r="4845" spans="1:16" x14ac:dyDescent="0.35">
      <c r="A4845" s="51" t="str">
        <f t="shared" si="225"/>
        <v/>
      </c>
      <c r="B4845" s="99"/>
      <c r="C4845" s="4"/>
      <c r="D4845" s="14"/>
      <c r="E4845" s="14"/>
      <c r="F4845" s="14"/>
      <c r="G4845" s="82"/>
      <c r="H4845" s="107" t="str">
        <f>IF(B4845&lt;&gt;"",IF(OR(O4845=0,O4845=999),"",SUMIFS($E$2:E4845,$A$2:A4845,A4845)-SUMIFS($F$2:F4845,$A$2:A4845,A4845)),"")</f>
        <v/>
      </c>
      <c r="I4845" s="109" t="str">
        <f t="shared" si="227"/>
        <v/>
      </c>
      <c r="J4845" s="113"/>
      <c r="K4845" s="90"/>
      <c r="L4845" s="73"/>
      <c r="M4845" s="69" t="str">
        <f>IF(C4845&lt;&gt;"",DailyLog!$S$3,"")</f>
        <v/>
      </c>
      <c r="N4845" s="56" t="str">
        <f t="shared" si="226"/>
        <v/>
      </c>
      <c r="O4845" s="53" t="str">
        <f>IF($B4845&lt;&gt;"",IF(ISNUMBER(_xlfn.XMATCH($B4845,Language!$A$6:$E$6)),0,IF(ISNUMBER(_xlfn.XMATCH($B4845,Language!$A$29:$E$29)),'Lista de Prestatarios'!$B$3,VLOOKUP(B4845,'Lista de Prestatarios'!$A$2:$B$500,2,FALSE))),"")</f>
        <v/>
      </c>
      <c r="P4845" s="58" t="str">
        <f>IF(B4845&lt;&gt;"",IF(OR(D4845&gt;0,G4845&gt;0),COUNTIF($B$2:B4845,B4845),COUNTIFS($B$2:B4845,B4845,$E$2:E4845,"&gt;0")),"")</f>
        <v/>
      </c>
    </row>
    <row r="4846" spans="1:16" x14ac:dyDescent="0.35">
      <c r="A4846" s="51" t="str">
        <f t="shared" si="225"/>
        <v/>
      </c>
      <c r="B4846" s="99"/>
      <c r="C4846" s="4"/>
      <c r="D4846" s="14"/>
      <c r="E4846" s="14"/>
      <c r="F4846" s="14"/>
      <c r="G4846" s="82"/>
      <c r="H4846" s="107" t="str">
        <f>IF(B4846&lt;&gt;"",IF(OR(O4846=0,O4846=999),"",SUMIFS($E$2:E4846,$A$2:A4846,A4846)-SUMIFS($F$2:F4846,$A$2:A4846,A4846)),"")</f>
        <v/>
      </c>
      <c r="I4846" s="109" t="str">
        <f t="shared" si="227"/>
        <v/>
      </c>
      <c r="J4846" s="113"/>
      <c r="K4846" s="90"/>
      <c r="L4846" s="73"/>
      <c r="M4846" s="69" t="str">
        <f>IF(C4846&lt;&gt;"",DailyLog!$S$3,"")</f>
        <v/>
      </c>
      <c r="N4846" s="56" t="str">
        <f t="shared" si="226"/>
        <v/>
      </c>
      <c r="O4846" s="53" t="str">
        <f>IF($B4846&lt;&gt;"",IF(ISNUMBER(_xlfn.XMATCH($B4846,Language!$A$6:$E$6)),0,IF(ISNUMBER(_xlfn.XMATCH($B4846,Language!$A$29:$E$29)),'Lista de Prestatarios'!$B$3,VLOOKUP(B4846,'Lista de Prestatarios'!$A$2:$B$500,2,FALSE))),"")</f>
        <v/>
      </c>
      <c r="P4846" s="58" t="str">
        <f>IF(B4846&lt;&gt;"",IF(OR(D4846&gt;0,G4846&gt;0),COUNTIF($B$2:B4846,B4846),COUNTIFS($B$2:B4846,B4846,$E$2:E4846,"&gt;0")),"")</f>
        <v/>
      </c>
    </row>
    <row r="4847" spans="1:16" x14ac:dyDescent="0.35">
      <c r="A4847" s="51" t="str">
        <f t="shared" si="225"/>
        <v/>
      </c>
      <c r="B4847" s="99"/>
      <c r="C4847" s="4"/>
      <c r="D4847" s="14"/>
      <c r="E4847" s="14"/>
      <c r="F4847" s="14"/>
      <c r="G4847" s="82"/>
      <c r="H4847" s="107" t="str">
        <f>IF(B4847&lt;&gt;"",IF(OR(O4847=0,O4847=999),"",SUMIFS($E$2:E4847,$A$2:A4847,A4847)-SUMIFS($F$2:F4847,$A$2:A4847,A4847)),"")</f>
        <v/>
      </c>
      <c r="I4847" s="109" t="str">
        <f t="shared" si="227"/>
        <v/>
      </c>
      <c r="J4847" s="113"/>
      <c r="K4847" s="90"/>
      <c r="L4847" s="73"/>
      <c r="M4847" s="69" t="str">
        <f>IF(C4847&lt;&gt;"",DailyLog!$S$3,"")</f>
        <v/>
      </c>
      <c r="N4847" s="56" t="str">
        <f t="shared" si="226"/>
        <v/>
      </c>
      <c r="O4847" s="53" t="str">
        <f>IF($B4847&lt;&gt;"",IF(ISNUMBER(_xlfn.XMATCH($B4847,Language!$A$6:$E$6)),0,IF(ISNUMBER(_xlfn.XMATCH($B4847,Language!$A$29:$E$29)),'Lista de Prestatarios'!$B$3,VLOOKUP(B4847,'Lista de Prestatarios'!$A$2:$B$500,2,FALSE))),"")</f>
        <v/>
      </c>
      <c r="P4847" s="58" t="str">
        <f>IF(B4847&lt;&gt;"",IF(OR(D4847&gt;0,G4847&gt;0),COUNTIF($B$2:B4847,B4847),COUNTIFS($B$2:B4847,B4847,$E$2:E4847,"&gt;0")),"")</f>
        <v/>
      </c>
    </row>
    <row r="4848" spans="1:16" x14ac:dyDescent="0.35">
      <c r="A4848" s="51" t="str">
        <f t="shared" si="225"/>
        <v/>
      </c>
      <c r="B4848" s="99"/>
      <c r="C4848" s="4"/>
      <c r="D4848" s="14"/>
      <c r="E4848" s="14"/>
      <c r="F4848" s="14"/>
      <c r="G4848" s="82"/>
      <c r="H4848" s="107" t="str">
        <f>IF(B4848&lt;&gt;"",IF(OR(O4848=0,O4848=999),"",SUMIFS($E$2:E4848,$A$2:A4848,A4848)-SUMIFS($F$2:F4848,$A$2:A4848,A4848)),"")</f>
        <v/>
      </c>
      <c r="I4848" s="109" t="str">
        <f t="shared" si="227"/>
        <v/>
      </c>
      <c r="J4848" s="113"/>
      <c r="K4848" s="90"/>
      <c r="L4848" s="73"/>
      <c r="M4848" s="69" t="str">
        <f>IF(C4848&lt;&gt;"",DailyLog!$S$3,"")</f>
        <v/>
      </c>
      <c r="N4848" s="56" t="str">
        <f t="shared" si="226"/>
        <v/>
      </c>
      <c r="O4848" s="53" t="str">
        <f>IF($B4848&lt;&gt;"",IF(ISNUMBER(_xlfn.XMATCH($B4848,Language!$A$6:$E$6)),0,IF(ISNUMBER(_xlfn.XMATCH($B4848,Language!$A$29:$E$29)),'Lista de Prestatarios'!$B$3,VLOOKUP(B4848,'Lista de Prestatarios'!$A$2:$B$500,2,FALSE))),"")</f>
        <v/>
      </c>
      <c r="P4848" s="58" t="str">
        <f>IF(B4848&lt;&gt;"",IF(OR(D4848&gt;0,G4848&gt;0),COUNTIF($B$2:B4848,B4848),COUNTIFS($B$2:B4848,B4848,$E$2:E4848,"&gt;0")),"")</f>
        <v/>
      </c>
    </row>
    <row r="4849" spans="1:16" x14ac:dyDescent="0.35">
      <c r="A4849" s="51" t="str">
        <f t="shared" si="225"/>
        <v/>
      </c>
      <c r="B4849" s="99"/>
      <c r="C4849" s="4"/>
      <c r="D4849" s="14"/>
      <c r="E4849" s="14"/>
      <c r="F4849" s="14"/>
      <c r="G4849" s="82"/>
      <c r="H4849" s="107" t="str">
        <f>IF(B4849&lt;&gt;"",IF(OR(O4849=0,O4849=999),"",SUMIFS($E$2:E4849,$A$2:A4849,A4849)-SUMIFS($F$2:F4849,$A$2:A4849,A4849)),"")</f>
        <v/>
      </c>
      <c r="I4849" s="109" t="str">
        <f t="shared" si="227"/>
        <v/>
      </c>
      <c r="J4849" s="113"/>
      <c r="K4849" s="90"/>
      <c r="L4849" s="73"/>
      <c r="M4849" s="69" t="str">
        <f>IF(C4849&lt;&gt;"",DailyLog!$S$3,"")</f>
        <v/>
      </c>
      <c r="N4849" s="56" t="str">
        <f t="shared" si="226"/>
        <v/>
      </c>
      <c r="O4849" s="53" t="str">
        <f>IF($B4849&lt;&gt;"",IF(ISNUMBER(_xlfn.XMATCH($B4849,Language!$A$6:$E$6)),0,IF(ISNUMBER(_xlfn.XMATCH($B4849,Language!$A$29:$E$29)),'Lista de Prestatarios'!$B$3,VLOOKUP(B4849,'Lista de Prestatarios'!$A$2:$B$500,2,FALSE))),"")</f>
        <v/>
      </c>
      <c r="P4849" s="58" t="str">
        <f>IF(B4849&lt;&gt;"",IF(OR(D4849&gt;0,G4849&gt;0),COUNTIF($B$2:B4849,B4849),COUNTIFS($B$2:B4849,B4849,$E$2:E4849,"&gt;0")),"")</f>
        <v/>
      </c>
    </row>
    <row r="4850" spans="1:16" x14ac:dyDescent="0.35">
      <c r="A4850" s="51" t="str">
        <f t="shared" si="225"/>
        <v/>
      </c>
      <c r="B4850" s="99"/>
      <c r="C4850" s="4"/>
      <c r="D4850" s="14"/>
      <c r="E4850" s="14"/>
      <c r="F4850" s="14"/>
      <c r="G4850" s="82"/>
      <c r="H4850" s="107" t="str">
        <f>IF(B4850&lt;&gt;"",IF(OR(O4850=0,O4850=999),"",SUMIFS($E$2:E4850,$A$2:A4850,A4850)-SUMIFS($F$2:F4850,$A$2:A4850,A4850)),"")</f>
        <v/>
      </c>
      <c r="I4850" s="109" t="str">
        <f t="shared" si="227"/>
        <v/>
      </c>
      <c r="J4850" s="113"/>
      <c r="K4850" s="90"/>
      <c r="L4850" s="73"/>
      <c r="M4850" s="69" t="str">
        <f>IF(C4850&lt;&gt;"",DailyLog!$S$3,"")</f>
        <v/>
      </c>
      <c r="N4850" s="56" t="str">
        <f t="shared" si="226"/>
        <v/>
      </c>
      <c r="O4850" s="53" t="str">
        <f>IF($B4850&lt;&gt;"",IF(ISNUMBER(_xlfn.XMATCH($B4850,Language!$A$6:$E$6)),0,IF(ISNUMBER(_xlfn.XMATCH($B4850,Language!$A$29:$E$29)),'Lista de Prestatarios'!$B$3,VLOOKUP(B4850,'Lista de Prestatarios'!$A$2:$B$500,2,FALSE))),"")</f>
        <v/>
      </c>
      <c r="P4850" s="58" t="str">
        <f>IF(B4850&lt;&gt;"",IF(OR(D4850&gt;0,G4850&gt;0),COUNTIF($B$2:B4850,B4850),COUNTIFS($B$2:B4850,B4850,$E$2:E4850,"&gt;0")),"")</f>
        <v/>
      </c>
    </row>
    <row r="4851" spans="1:16" x14ac:dyDescent="0.35">
      <c r="A4851" s="51" t="str">
        <f t="shared" si="225"/>
        <v/>
      </c>
      <c r="B4851" s="99"/>
      <c r="C4851" s="4"/>
      <c r="D4851" s="14"/>
      <c r="E4851" s="14"/>
      <c r="F4851" s="14"/>
      <c r="G4851" s="82"/>
      <c r="H4851" s="107" t="str">
        <f>IF(B4851&lt;&gt;"",IF(OR(O4851=0,O4851=999),"",SUMIFS($E$2:E4851,$A$2:A4851,A4851)-SUMIFS($F$2:F4851,$A$2:A4851,A4851)),"")</f>
        <v/>
      </c>
      <c r="I4851" s="109" t="str">
        <f t="shared" si="227"/>
        <v/>
      </c>
      <c r="J4851" s="113"/>
      <c r="K4851" s="90"/>
      <c r="L4851" s="73"/>
      <c r="M4851" s="69" t="str">
        <f>IF(C4851&lt;&gt;"",DailyLog!$S$3,"")</f>
        <v/>
      </c>
      <c r="N4851" s="56" t="str">
        <f t="shared" si="226"/>
        <v/>
      </c>
      <c r="O4851" s="53" t="str">
        <f>IF($B4851&lt;&gt;"",IF(ISNUMBER(_xlfn.XMATCH($B4851,Language!$A$6:$E$6)),0,IF(ISNUMBER(_xlfn.XMATCH($B4851,Language!$A$29:$E$29)),'Lista de Prestatarios'!$B$3,VLOOKUP(B4851,'Lista de Prestatarios'!$A$2:$B$500,2,FALSE))),"")</f>
        <v/>
      </c>
      <c r="P4851" s="58" t="str">
        <f>IF(B4851&lt;&gt;"",IF(OR(D4851&gt;0,G4851&gt;0),COUNTIF($B$2:B4851,B4851),COUNTIFS($B$2:B4851,B4851,$E$2:E4851,"&gt;0")),"")</f>
        <v/>
      </c>
    </row>
    <row r="4852" spans="1:16" x14ac:dyDescent="0.35">
      <c r="A4852" s="51" t="str">
        <f t="shared" si="225"/>
        <v/>
      </c>
      <c r="B4852" s="99"/>
      <c r="C4852" s="4"/>
      <c r="D4852" s="14"/>
      <c r="E4852" s="14"/>
      <c r="F4852" s="14"/>
      <c r="G4852" s="82"/>
      <c r="H4852" s="107" t="str">
        <f>IF(B4852&lt;&gt;"",IF(OR(O4852=0,O4852=999),"",SUMIFS($E$2:E4852,$A$2:A4852,A4852)-SUMIFS($F$2:F4852,$A$2:A4852,A4852)),"")</f>
        <v/>
      </c>
      <c r="I4852" s="109" t="str">
        <f t="shared" si="227"/>
        <v/>
      </c>
      <c r="J4852" s="113"/>
      <c r="K4852" s="90"/>
      <c r="L4852" s="73"/>
      <c r="M4852" s="69" t="str">
        <f>IF(C4852&lt;&gt;"",DailyLog!$S$3,"")</f>
        <v/>
      </c>
      <c r="N4852" s="56" t="str">
        <f t="shared" si="226"/>
        <v/>
      </c>
      <c r="O4852" s="53" t="str">
        <f>IF($B4852&lt;&gt;"",IF(ISNUMBER(_xlfn.XMATCH($B4852,Language!$A$6:$E$6)),0,IF(ISNUMBER(_xlfn.XMATCH($B4852,Language!$A$29:$E$29)),'Lista de Prestatarios'!$B$3,VLOOKUP(B4852,'Lista de Prestatarios'!$A$2:$B$500,2,FALSE))),"")</f>
        <v/>
      </c>
      <c r="P4852" s="58" t="str">
        <f>IF(B4852&lt;&gt;"",IF(OR(D4852&gt;0,G4852&gt;0),COUNTIF($B$2:B4852,B4852),COUNTIFS($B$2:B4852,B4852,$E$2:E4852,"&gt;0")),"")</f>
        <v/>
      </c>
    </row>
    <row r="4853" spans="1:16" x14ac:dyDescent="0.35">
      <c r="A4853" s="51" t="str">
        <f t="shared" si="225"/>
        <v/>
      </c>
      <c r="B4853" s="99"/>
      <c r="C4853" s="4"/>
      <c r="D4853" s="14"/>
      <c r="E4853" s="14"/>
      <c r="F4853" s="14"/>
      <c r="G4853" s="82"/>
      <c r="H4853" s="107" t="str">
        <f>IF(B4853&lt;&gt;"",IF(OR(O4853=0,O4853=999),"",SUMIFS($E$2:E4853,$A$2:A4853,A4853)-SUMIFS($F$2:F4853,$A$2:A4853,A4853)),"")</f>
        <v/>
      </c>
      <c r="I4853" s="109" t="str">
        <f t="shared" si="227"/>
        <v/>
      </c>
      <c r="J4853" s="113"/>
      <c r="K4853" s="90"/>
      <c r="L4853" s="73"/>
      <c r="M4853" s="69" t="str">
        <f>IF(C4853&lt;&gt;"",DailyLog!$S$3,"")</f>
        <v/>
      </c>
      <c r="N4853" s="56" t="str">
        <f t="shared" si="226"/>
        <v/>
      </c>
      <c r="O4853" s="53" t="str">
        <f>IF($B4853&lt;&gt;"",IF(ISNUMBER(_xlfn.XMATCH($B4853,Language!$A$6:$E$6)),0,IF(ISNUMBER(_xlfn.XMATCH($B4853,Language!$A$29:$E$29)),'Lista de Prestatarios'!$B$3,VLOOKUP(B4853,'Lista de Prestatarios'!$A$2:$B$500,2,FALSE))),"")</f>
        <v/>
      </c>
      <c r="P4853" s="58" t="str">
        <f>IF(B4853&lt;&gt;"",IF(OR(D4853&gt;0,G4853&gt;0),COUNTIF($B$2:B4853,B4853),COUNTIFS($B$2:B4853,B4853,$E$2:E4853,"&gt;0")),"")</f>
        <v/>
      </c>
    </row>
    <row r="4854" spans="1:16" x14ac:dyDescent="0.35">
      <c r="A4854" s="51" t="str">
        <f t="shared" si="225"/>
        <v/>
      </c>
      <c r="B4854" s="99"/>
      <c r="C4854" s="4"/>
      <c r="D4854" s="14"/>
      <c r="E4854" s="14"/>
      <c r="F4854" s="14"/>
      <c r="G4854" s="82"/>
      <c r="H4854" s="107" t="str">
        <f>IF(B4854&lt;&gt;"",IF(OR(O4854=0,O4854=999),"",SUMIFS($E$2:E4854,$A$2:A4854,A4854)-SUMIFS($F$2:F4854,$A$2:A4854,A4854)),"")</f>
        <v/>
      </c>
      <c r="I4854" s="109" t="str">
        <f t="shared" si="227"/>
        <v/>
      </c>
      <c r="J4854" s="113"/>
      <c r="K4854" s="90"/>
      <c r="L4854" s="73"/>
      <c r="M4854" s="69" t="str">
        <f>IF(C4854&lt;&gt;"",DailyLog!$S$3,"")</f>
        <v/>
      </c>
      <c r="N4854" s="56" t="str">
        <f t="shared" si="226"/>
        <v/>
      </c>
      <c r="O4854" s="53" t="str">
        <f>IF($B4854&lt;&gt;"",IF(ISNUMBER(_xlfn.XMATCH($B4854,Language!$A$6:$E$6)),0,IF(ISNUMBER(_xlfn.XMATCH($B4854,Language!$A$29:$E$29)),'Lista de Prestatarios'!$B$3,VLOOKUP(B4854,'Lista de Prestatarios'!$A$2:$B$500,2,FALSE))),"")</f>
        <v/>
      </c>
      <c r="P4854" s="58" t="str">
        <f>IF(B4854&lt;&gt;"",IF(OR(D4854&gt;0,G4854&gt;0),COUNTIF($B$2:B4854,B4854),COUNTIFS($B$2:B4854,B4854,$E$2:E4854,"&gt;0")),"")</f>
        <v/>
      </c>
    </row>
    <row r="4855" spans="1:16" x14ac:dyDescent="0.35">
      <c r="A4855" s="51" t="str">
        <f t="shared" si="225"/>
        <v/>
      </c>
      <c r="B4855" s="99"/>
      <c r="C4855" s="4"/>
      <c r="D4855" s="14"/>
      <c r="E4855" s="14"/>
      <c r="F4855" s="14"/>
      <c r="G4855" s="82"/>
      <c r="H4855" s="107" t="str">
        <f>IF(B4855&lt;&gt;"",IF(OR(O4855=0,O4855=999),"",SUMIFS($E$2:E4855,$A$2:A4855,A4855)-SUMIFS($F$2:F4855,$A$2:A4855,A4855)),"")</f>
        <v/>
      </c>
      <c r="I4855" s="109" t="str">
        <f t="shared" si="227"/>
        <v/>
      </c>
      <c r="J4855" s="113"/>
      <c r="K4855" s="90"/>
      <c r="L4855" s="73"/>
      <c r="M4855" s="69" t="str">
        <f>IF(C4855&lt;&gt;"",DailyLog!$S$3,"")</f>
        <v/>
      </c>
      <c r="N4855" s="56" t="str">
        <f t="shared" si="226"/>
        <v/>
      </c>
      <c r="O4855" s="53" t="str">
        <f>IF($B4855&lt;&gt;"",IF(ISNUMBER(_xlfn.XMATCH($B4855,Language!$A$6:$E$6)),0,IF(ISNUMBER(_xlfn.XMATCH($B4855,Language!$A$29:$E$29)),'Lista de Prestatarios'!$B$3,VLOOKUP(B4855,'Lista de Prestatarios'!$A$2:$B$500,2,FALSE))),"")</f>
        <v/>
      </c>
      <c r="P4855" s="58" t="str">
        <f>IF(B4855&lt;&gt;"",IF(OR(D4855&gt;0,G4855&gt;0),COUNTIF($B$2:B4855,B4855),COUNTIFS($B$2:B4855,B4855,$E$2:E4855,"&gt;0")),"")</f>
        <v/>
      </c>
    </row>
    <row r="4856" spans="1:16" x14ac:dyDescent="0.35">
      <c r="A4856" s="51" t="str">
        <f t="shared" si="225"/>
        <v/>
      </c>
      <c r="B4856" s="99"/>
      <c r="C4856" s="4"/>
      <c r="D4856" s="14"/>
      <c r="E4856" s="14"/>
      <c r="F4856" s="14"/>
      <c r="G4856" s="82"/>
      <c r="H4856" s="107" t="str">
        <f>IF(B4856&lt;&gt;"",IF(OR(O4856=0,O4856=999),"",SUMIFS($E$2:E4856,$A$2:A4856,A4856)-SUMIFS($F$2:F4856,$A$2:A4856,A4856)),"")</f>
        <v/>
      </c>
      <c r="I4856" s="109" t="str">
        <f t="shared" si="227"/>
        <v/>
      </c>
      <c r="J4856" s="113"/>
      <c r="K4856" s="90"/>
      <c r="L4856" s="73"/>
      <c r="M4856" s="69" t="str">
        <f>IF(C4856&lt;&gt;"",DailyLog!$S$3,"")</f>
        <v/>
      </c>
      <c r="N4856" s="56" t="str">
        <f t="shared" si="226"/>
        <v/>
      </c>
      <c r="O4856" s="53" t="str">
        <f>IF($B4856&lt;&gt;"",IF(ISNUMBER(_xlfn.XMATCH($B4856,Language!$A$6:$E$6)),0,IF(ISNUMBER(_xlfn.XMATCH($B4856,Language!$A$29:$E$29)),'Lista de Prestatarios'!$B$3,VLOOKUP(B4856,'Lista de Prestatarios'!$A$2:$B$500,2,FALSE))),"")</f>
        <v/>
      </c>
      <c r="P4856" s="58" t="str">
        <f>IF(B4856&lt;&gt;"",IF(OR(D4856&gt;0,G4856&gt;0),COUNTIF($B$2:B4856,B4856),COUNTIFS($B$2:B4856,B4856,$E$2:E4856,"&gt;0")),"")</f>
        <v/>
      </c>
    </row>
    <row r="4857" spans="1:16" x14ac:dyDescent="0.35">
      <c r="A4857" s="51" t="str">
        <f t="shared" si="225"/>
        <v/>
      </c>
      <c r="B4857" s="99"/>
      <c r="C4857" s="4"/>
      <c r="D4857" s="14"/>
      <c r="E4857" s="14"/>
      <c r="F4857" s="14"/>
      <c r="G4857" s="82"/>
      <c r="H4857" s="107" t="str">
        <f>IF(B4857&lt;&gt;"",IF(OR(O4857=0,O4857=999),"",SUMIFS($E$2:E4857,$A$2:A4857,A4857)-SUMIFS($F$2:F4857,$A$2:A4857,A4857)),"")</f>
        <v/>
      </c>
      <c r="I4857" s="109" t="str">
        <f t="shared" si="227"/>
        <v/>
      </c>
      <c r="J4857" s="113"/>
      <c r="K4857" s="90"/>
      <c r="L4857" s="73"/>
      <c r="M4857" s="69" t="str">
        <f>IF(C4857&lt;&gt;"",DailyLog!$S$3,"")</f>
        <v/>
      </c>
      <c r="N4857" s="56" t="str">
        <f t="shared" si="226"/>
        <v/>
      </c>
      <c r="O4857" s="53" t="str">
        <f>IF($B4857&lt;&gt;"",IF(ISNUMBER(_xlfn.XMATCH($B4857,Language!$A$6:$E$6)),0,IF(ISNUMBER(_xlfn.XMATCH($B4857,Language!$A$29:$E$29)),'Lista de Prestatarios'!$B$3,VLOOKUP(B4857,'Lista de Prestatarios'!$A$2:$B$500,2,FALSE))),"")</f>
        <v/>
      </c>
      <c r="P4857" s="58" t="str">
        <f>IF(B4857&lt;&gt;"",IF(OR(D4857&gt;0,G4857&gt;0),COUNTIF($B$2:B4857,B4857),COUNTIFS($B$2:B4857,B4857,$E$2:E4857,"&gt;0")),"")</f>
        <v/>
      </c>
    </row>
    <row r="4858" spans="1:16" x14ac:dyDescent="0.35">
      <c r="A4858" s="51" t="str">
        <f t="shared" si="225"/>
        <v/>
      </c>
      <c r="B4858" s="99"/>
      <c r="C4858" s="4"/>
      <c r="D4858" s="14"/>
      <c r="E4858" s="14"/>
      <c r="F4858" s="14"/>
      <c r="G4858" s="82"/>
      <c r="H4858" s="107" t="str">
        <f>IF(B4858&lt;&gt;"",IF(OR(O4858=0,O4858=999),"",SUMIFS($E$2:E4858,$A$2:A4858,A4858)-SUMIFS($F$2:F4858,$A$2:A4858,A4858)),"")</f>
        <v/>
      </c>
      <c r="I4858" s="109" t="str">
        <f t="shared" si="227"/>
        <v/>
      </c>
      <c r="J4858" s="113"/>
      <c r="K4858" s="90"/>
      <c r="L4858" s="73"/>
      <c r="M4858" s="69" t="str">
        <f>IF(C4858&lt;&gt;"",DailyLog!$S$3,"")</f>
        <v/>
      </c>
      <c r="N4858" s="56" t="str">
        <f t="shared" si="226"/>
        <v/>
      </c>
      <c r="O4858" s="53" t="str">
        <f>IF($B4858&lt;&gt;"",IF(ISNUMBER(_xlfn.XMATCH($B4858,Language!$A$6:$E$6)),0,IF(ISNUMBER(_xlfn.XMATCH($B4858,Language!$A$29:$E$29)),'Lista de Prestatarios'!$B$3,VLOOKUP(B4858,'Lista de Prestatarios'!$A$2:$B$500,2,FALSE))),"")</f>
        <v/>
      </c>
      <c r="P4858" s="58" t="str">
        <f>IF(B4858&lt;&gt;"",IF(OR(D4858&gt;0,G4858&gt;0),COUNTIF($B$2:B4858,B4858),COUNTIFS($B$2:B4858,B4858,$E$2:E4858,"&gt;0")),"")</f>
        <v/>
      </c>
    </row>
    <row r="4859" spans="1:16" x14ac:dyDescent="0.35">
      <c r="A4859" s="51" t="str">
        <f t="shared" si="225"/>
        <v/>
      </c>
      <c r="B4859" s="99"/>
      <c r="C4859" s="4"/>
      <c r="D4859" s="14"/>
      <c r="E4859" s="14"/>
      <c r="F4859" s="14"/>
      <c r="G4859" s="82"/>
      <c r="H4859" s="107" t="str">
        <f>IF(B4859&lt;&gt;"",IF(OR(O4859=0,O4859=999),"",SUMIFS($E$2:E4859,$A$2:A4859,A4859)-SUMIFS($F$2:F4859,$A$2:A4859,A4859)),"")</f>
        <v/>
      </c>
      <c r="I4859" s="109" t="str">
        <f t="shared" si="227"/>
        <v/>
      </c>
      <c r="J4859" s="113"/>
      <c r="K4859" s="90"/>
      <c r="L4859" s="73"/>
      <c r="M4859" s="69" t="str">
        <f>IF(C4859&lt;&gt;"",DailyLog!$S$3,"")</f>
        <v/>
      </c>
      <c r="N4859" s="56" t="str">
        <f t="shared" si="226"/>
        <v/>
      </c>
      <c r="O4859" s="53" t="str">
        <f>IF($B4859&lt;&gt;"",IF(ISNUMBER(_xlfn.XMATCH($B4859,Language!$A$6:$E$6)),0,IF(ISNUMBER(_xlfn.XMATCH($B4859,Language!$A$29:$E$29)),'Lista de Prestatarios'!$B$3,VLOOKUP(B4859,'Lista de Prestatarios'!$A$2:$B$500,2,FALSE))),"")</f>
        <v/>
      </c>
      <c r="P4859" s="58" t="str">
        <f>IF(B4859&lt;&gt;"",IF(OR(D4859&gt;0,G4859&gt;0),COUNTIF($B$2:B4859,B4859),COUNTIFS($B$2:B4859,B4859,$E$2:E4859,"&gt;0")),"")</f>
        <v/>
      </c>
    </row>
    <row r="4860" spans="1:16" x14ac:dyDescent="0.35">
      <c r="A4860" s="51" t="str">
        <f t="shared" si="225"/>
        <v/>
      </c>
      <c r="B4860" s="99"/>
      <c r="C4860" s="4"/>
      <c r="D4860" s="14"/>
      <c r="E4860" s="14"/>
      <c r="F4860" s="14"/>
      <c r="G4860" s="82"/>
      <c r="H4860" s="107" t="str">
        <f>IF(B4860&lt;&gt;"",IF(OR(O4860=0,O4860=999),"",SUMIFS($E$2:E4860,$A$2:A4860,A4860)-SUMIFS($F$2:F4860,$A$2:A4860,A4860)),"")</f>
        <v/>
      </c>
      <c r="I4860" s="109" t="str">
        <f t="shared" si="227"/>
        <v/>
      </c>
      <c r="J4860" s="113"/>
      <c r="K4860" s="90"/>
      <c r="L4860" s="73"/>
      <c r="M4860" s="69" t="str">
        <f>IF(C4860&lt;&gt;"",DailyLog!$S$3,"")</f>
        <v/>
      </c>
      <c r="N4860" s="56" t="str">
        <f t="shared" si="226"/>
        <v/>
      </c>
      <c r="O4860" s="53" t="str">
        <f>IF($B4860&lt;&gt;"",IF(ISNUMBER(_xlfn.XMATCH($B4860,Language!$A$6:$E$6)),0,IF(ISNUMBER(_xlfn.XMATCH($B4860,Language!$A$29:$E$29)),'Lista de Prestatarios'!$B$3,VLOOKUP(B4860,'Lista de Prestatarios'!$A$2:$B$500,2,FALSE))),"")</f>
        <v/>
      </c>
      <c r="P4860" s="58" t="str">
        <f>IF(B4860&lt;&gt;"",IF(OR(D4860&gt;0,G4860&gt;0),COUNTIF($B$2:B4860,B4860),COUNTIFS($B$2:B4860,B4860,$E$2:E4860,"&gt;0")),"")</f>
        <v/>
      </c>
    </row>
    <row r="4861" spans="1:16" x14ac:dyDescent="0.35">
      <c r="A4861" s="51" t="str">
        <f t="shared" si="225"/>
        <v/>
      </c>
      <c r="B4861" s="99"/>
      <c r="C4861" s="4"/>
      <c r="D4861" s="14"/>
      <c r="E4861" s="14"/>
      <c r="F4861" s="14"/>
      <c r="G4861" s="82"/>
      <c r="H4861" s="107" t="str">
        <f>IF(B4861&lt;&gt;"",IF(OR(O4861=0,O4861=999),"",SUMIFS($E$2:E4861,$A$2:A4861,A4861)-SUMIFS($F$2:F4861,$A$2:A4861,A4861)),"")</f>
        <v/>
      </c>
      <c r="I4861" s="109" t="str">
        <f t="shared" si="227"/>
        <v/>
      </c>
      <c r="J4861" s="113"/>
      <c r="K4861" s="90"/>
      <c r="L4861" s="73"/>
      <c r="M4861" s="69" t="str">
        <f>IF(C4861&lt;&gt;"",DailyLog!$S$3,"")</f>
        <v/>
      </c>
      <c r="N4861" s="56" t="str">
        <f t="shared" si="226"/>
        <v/>
      </c>
      <c r="O4861" s="53" t="str">
        <f>IF($B4861&lt;&gt;"",IF(ISNUMBER(_xlfn.XMATCH($B4861,Language!$A$6:$E$6)),0,IF(ISNUMBER(_xlfn.XMATCH($B4861,Language!$A$29:$E$29)),'Lista de Prestatarios'!$B$3,VLOOKUP(B4861,'Lista de Prestatarios'!$A$2:$B$500,2,FALSE))),"")</f>
        <v/>
      </c>
      <c r="P4861" s="58" t="str">
        <f>IF(B4861&lt;&gt;"",IF(OR(D4861&gt;0,G4861&gt;0),COUNTIF($B$2:B4861,B4861),COUNTIFS($B$2:B4861,B4861,$E$2:E4861,"&gt;0")),"")</f>
        <v/>
      </c>
    </row>
    <row r="4862" spans="1:16" x14ac:dyDescent="0.35">
      <c r="A4862" s="51" t="str">
        <f t="shared" si="225"/>
        <v/>
      </c>
      <c r="B4862" s="99"/>
      <c r="C4862" s="4"/>
      <c r="D4862" s="14"/>
      <c r="E4862" s="14"/>
      <c r="F4862" s="14"/>
      <c r="G4862" s="82"/>
      <c r="H4862" s="107" t="str">
        <f>IF(B4862&lt;&gt;"",IF(OR(O4862=0,O4862=999),"",SUMIFS($E$2:E4862,$A$2:A4862,A4862)-SUMIFS($F$2:F4862,$A$2:A4862,A4862)),"")</f>
        <v/>
      </c>
      <c r="I4862" s="109" t="str">
        <f t="shared" si="227"/>
        <v/>
      </c>
      <c r="J4862" s="113"/>
      <c r="K4862" s="90"/>
      <c r="L4862" s="73"/>
      <c r="M4862" s="69" t="str">
        <f>IF(C4862&lt;&gt;"",DailyLog!$S$3,"")</f>
        <v/>
      </c>
      <c r="N4862" s="56" t="str">
        <f t="shared" si="226"/>
        <v/>
      </c>
      <c r="O4862" s="53" t="str">
        <f>IF($B4862&lt;&gt;"",IF(ISNUMBER(_xlfn.XMATCH($B4862,Language!$A$6:$E$6)),0,IF(ISNUMBER(_xlfn.XMATCH($B4862,Language!$A$29:$E$29)),'Lista de Prestatarios'!$B$3,VLOOKUP(B4862,'Lista de Prestatarios'!$A$2:$B$500,2,FALSE))),"")</f>
        <v/>
      </c>
      <c r="P4862" s="58" t="str">
        <f>IF(B4862&lt;&gt;"",IF(OR(D4862&gt;0,G4862&gt;0),COUNTIF($B$2:B4862,B4862),COUNTIFS($B$2:B4862,B4862,$E$2:E4862,"&gt;0")),"")</f>
        <v/>
      </c>
    </row>
    <row r="4863" spans="1:16" x14ac:dyDescent="0.35">
      <c r="A4863" s="51" t="str">
        <f t="shared" si="225"/>
        <v/>
      </c>
      <c r="B4863" s="99"/>
      <c r="C4863" s="4"/>
      <c r="D4863" s="14"/>
      <c r="E4863" s="14"/>
      <c r="F4863" s="14"/>
      <c r="G4863" s="82"/>
      <c r="H4863" s="107" t="str">
        <f>IF(B4863&lt;&gt;"",IF(OR(O4863=0,O4863=999),"",SUMIFS($E$2:E4863,$A$2:A4863,A4863)-SUMIFS($F$2:F4863,$A$2:A4863,A4863)),"")</f>
        <v/>
      </c>
      <c r="I4863" s="109" t="str">
        <f t="shared" si="227"/>
        <v/>
      </c>
      <c r="J4863" s="113"/>
      <c r="K4863" s="90"/>
      <c r="L4863" s="73"/>
      <c r="M4863" s="69" t="str">
        <f>IF(C4863&lt;&gt;"",DailyLog!$S$3,"")</f>
        <v/>
      </c>
      <c r="N4863" s="56" t="str">
        <f t="shared" si="226"/>
        <v/>
      </c>
      <c r="O4863" s="53" t="str">
        <f>IF($B4863&lt;&gt;"",IF(ISNUMBER(_xlfn.XMATCH($B4863,Language!$A$6:$E$6)),0,IF(ISNUMBER(_xlfn.XMATCH($B4863,Language!$A$29:$E$29)),'Lista de Prestatarios'!$B$3,VLOOKUP(B4863,'Lista de Prestatarios'!$A$2:$B$500,2,FALSE))),"")</f>
        <v/>
      </c>
      <c r="P4863" s="58" t="str">
        <f>IF(B4863&lt;&gt;"",IF(OR(D4863&gt;0,G4863&gt;0),COUNTIF($B$2:B4863,B4863),COUNTIFS($B$2:B4863,B4863,$E$2:E4863,"&gt;0")),"")</f>
        <v/>
      </c>
    </row>
    <row r="4864" spans="1:16" x14ac:dyDescent="0.35">
      <c r="A4864" s="51" t="str">
        <f t="shared" si="225"/>
        <v/>
      </c>
      <c r="B4864" s="99"/>
      <c r="C4864" s="4"/>
      <c r="D4864" s="14"/>
      <c r="E4864" s="14"/>
      <c r="F4864" s="14"/>
      <c r="G4864" s="82"/>
      <c r="H4864" s="107" t="str">
        <f>IF(B4864&lt;&gt;"",IF(OR(O4864=0,O4864=999),"",SUMIFS($E$2:E4864,$A$2:A4864,A4864)-SUMIFS($F$2:F4864,$A$2:A4864,A4864)),"")</f>
        <v/>
      </c>
      <c r="I4864" s="109" t="str">
        <f t="shared" si="227"/>
        <v/>
      </c>
      <c r="J4864" s="113"/>
      <c r="K4864" s="90"/>
      <c r="L4864" s="73"/>
      <c r="M4864" s="69" t="str">
        <f>IF(C4864&lt;&gt;"",DailyLog!$S$3,"")</f>
        <v/>
      </c>
      <c r="N4864" s="56" t="str">
        <f t="shared" si="226"/>
        <v/>
      </c>
      <c r="O4864" s="53" t="str">
        <f>IF($B4864&lt;&gt;"",IF(ISNUMBER(_xlfn.XMATCH($B4864,Language!$A$6:$E$6)),0,IF(ISNUMBER(_xlfn.XMATCH($B4864,Language!$A$29:$E$29)),'Lista de Prestatarios'!$B$3,VLOOKUP(B4864,'Lista de Prestatarios'!$A$2:$B$500,2,FALSE))),"")</f>
        <v/>
      </c>
      <c r="P4864" s="58" t="str">
        <f>IF(B4864&lt;&gt;"",IF(OR(D4864&gt;0,G4864&gt;0),COUNTIF($B$2:B4864,B4864),COUNTIFS($B$2:B4864,B4864,$E$2:E4864,"&gt;0")),"")</f>
        <v/>
      </c>
    </row>
    <row r="4865" spans="1:16" x14ac:dyDescent="0.35">
      <c r="A4865" s="51" t="str">
        <f t="shared" si="225"/>
        <v/>
      </c>
      <c r="B4865" s="99"/>
      <c r="C4865" s="4"/>
      <c r="D4865" s="14"/>
      <c r="E4865" s="14"/>
      <c r="F4865" s="14"/>
      <c r="G4865" s="82"/>
      <c r="H4865" s="107" t="str">
        <f>IF(B4865&lt;&gt;"",IF(OR(O4865=0,O4865=999),"",SUMIFS($E$2:E4865,$A$2:A4865,A4865)-SUMIFS($F$2:F4865,$A$2:A4865,A4865)),"")</f>
        <v/>
      </c>
      <c r="I4865" s="109" t="str">
        <f t="shared" si="227"/>
        <v/>
      </c>
      <c r="J4865" s="113"/>
      <c r="K4865" s="90"/>
      <c r="L4865" s="73"/>
      <c r="M4865" s="69" t="str">
        <f>IF(C4865&lt;&gt;"",DailyLog!$S$3,"")</f>
        <v/>
      </c>
      <c r="N4865" s="56" t="str">
        <f t="shared" si="226"/>
        <v/>
      </c>
      <c r="O4865" s="53" t="str">
        <f>IF($B4865&lt;&gt;"",IF(ISNUMBER(_xlfn.XMATCH($B4865,Language!$A$6:$E$6)),0,IF(ISNUMBER(_xlfn.XMATCH($B4865,Language!$A$29:$E$29)),'Lista de Prestatarios'!$B$3,VLOOKUP(B4865,'Lista de Prestatarios'!$A$2:$B$500,2,FALSE))),"")</f>
        <v/>
      </c>
      <c r="P4865" s="58" t="str">
        <f>IF(B4865&lt;&gt;"",IF(OR(D4865&gt;0,G4865&gt;0),COUNTIF($B$2:B4865,B4865),COUNTIFS($B$2:B4865,B4865,$E$2:E4865,"&gt;0")),"")</f>
        <v/>
      </c>
    </row>
    <row r="4866" spans="1:16" x14ac:dyDescent="0.35">
      <c r="A4866" s="51" t="str">
        <f t="shared" ref="A4866:A4929" si="228">IF(B4866&lt;&gt;"",O4866&amp;"."&amp;P4866,"")</f>
        <v/>
      </c>
      <c r="B4866" s="99"/>
      <c r="C4866" s="4"/>
      <c r="D4866" s="14"/>
      <c r="E4866" s="14"/>
      <c r="F4866" s="14"/>
      <c r="G4866" s="82"/>
      <c r="H4866" s="107" t="str">
        <f>IF(B4866&lt;&gt;"",IF(OR(O4866=0,O4866=999),"",SUMIFS($E$2:E4866,$A$2:A4866,A4866)-SUMIFS($F$2:F4866,$A$2:A4866,A4866)),"")</f>
        <v/>
      </c>
      <c r="I4866" s="109" t="str">
        <f t="shared" si="227"/>
        <v/>
      </c>
      <c r="J4866" s="113"/>
      <c r="K4866" s="90"/>
      <c r="L4866" s="73"/>
      <c r="M4866" s="69" t="str">
        <f>IF(C4866&lt;&gt;"",DailyLog!$S$3,"")</f>
        <v/>
      </c>
      <c r="N4866" s="56" t="str">
        <f t="shared" ref="N4866:N4929" si="229">IF(B4866&lt;&gt;"",COUNT(D4866:G4866),"")</f>
        <v/>
      </c>
      <c r="O4866" s="53" t="str">
        <f>IF($B4866&lt;&gt;"",IF(ISNUMBER(_xlfn.XMATCH($B4866,Language!$A$6:$E$6)),0,IF(ISNUMBER(_xlfn.XMATCH($B4866,Language!$A$29:$E$29)),'Lista de Prestatarios'!$B$3,VLOOKUP(B4866,'Lista de Prestatarios'!$A$2:$B$500,2,FALSE))),"")</f>
        <v/>
      </c>
      <c r="P4866" s="58" t="str">
        <f>IF(B4866&lt;&gt;"",IF(OR(D4866&gt;0,G4866&gt;0),COUNTIF($B$2:B4866,B4866),COUNTIFS($B$2:B4866,B4866,$E$2:E4866,"&gt;0")),"")</f>
        <v/>
      </c>
    </row>
    <row r="4867" spans="1:16" x14ac:dyDescent="0.35">
      <c r="A4867" s="51" t="str">
        <f t="shared" si="228"/>
        <v/>
      </c>
      <c r="B4867" s="99"/>
      <c r="C4867" s="4"/>
      <c r="D4867" s="14"/>
      <c r="E4867" s="14"/>
      <c r="F4867" s="14"/>
      <c r="G4867" s="82"/>
      <c r="H4867" s="107" t="str">
        <f>IF(B4867&lt;&gt;"",IF(OR(O4867=0,O4867=999),"",SUMIFS($E$2:E4867,$A$2:A4867,A4867)-SUMIFS($F$2:F4867,$A$2:A4867,A4867)),"")</f>
        <v/>
      </c>
      <c r="I4867" s="109" t="str">
        <f t="shared" si="227"/>
        <v/>
      </c>
      <c r="J4867" s="113"/>
      <c r="K4867" s="90"/>
      <c r="L4867" s="73"/>
      <c r="M4867" s="69" t="str">
        <f>IF(C4867&lt;&gt;"",DailyLog!$S$3,"")</f>
        <v/>
      </c>
      <c r="N4867" s="56" t="str">
        <f t="shared" si="229"/>
        <v/>
      </c>
      <c r="O4867" s="53" t="str">
        <f>IF($B4867&lt;&gt;"",IF(ISNUMBER(_xlfn.XMATCH($B4867,Language!$A$6:$E$6)),0,IF(ISNUMBER(_xlfn.XMATCH($B4867,Language!$A$29:$E$29)),'Lista de Prestatarios'!$B$3,VLOOKUP(B4867,'Lista de Prestatarios'!$A$2:$B$500,2,FALSE))),"")</f>
        <v/>
      </c>
      <c r="P4867" s="58" t="str">
        <f>IF(B4867&lt;&gt;"",IF(OR(D4867&gt;0,G4867&gt;0),COUNTIF($B$2:B4867,B4867),COUNTIFS($B$2:B4867,B4867,$E$2:E4867,"&gt;0")),"")</f>
        <v/>
      </c>
    </row>
    <row r="4868" spans="1:16" x14ac:dyDescent="0.35">
      <c r="A4868" s="51" t="str">
        <f t="shared" si="228"/>
        <v/>
      </c>
      <c r="B4868" s="99"/>
      <c r="C4868" s="4"/>
      <c r="D4868" s="14"/>
      <c r="E4868" s="14"/>
      <c r="F4868" s="14"/>
      <c r="G4868" s="82"/>
      <c r="H4868" s="107" t="str">
        <f>IF(B4868&lt;&gt;"",IF(OR(O4868=0,O4868=999),"",SUMIFS($E$2:E4868,$A$2:A4868,A4868)-SUMIFS($F$2:F4868,$A$2:A4868,A4868)),"")</f>
        <v/>
      </c>
      <c r="I4868" s="109" t="str">
        <f t="shared" ref="I4868:I4931" si="230">IF(B4868&lt;&gt;"",I4867+D4868-E4868+F4868-G4868,"")</f>
        <v/>
      </c>
      <c r="J4868" s="113"/>
      <c r="K4868" s="90"/>
      <c r="L4868" s="73"/>
      <c r="M4868" s="69" t="str">
        <f>IF(C4868&lt;&gt;"",DailyLog!$S$3,"")</f>
        <v/>
      </c>
      <c r="N4868" s="56" t="str">
        <f t="shared" si="229"/>
        <v/>
      </c>
      <c r="O4868" s="53" t="str">
        <f>IF($B4868&lt;&gt;"",IF(ISNUMBER(_xlfn.XMATCH($B4868,Language!$A$6:$E$6)),0,IF(ISNUMBER(_xlfn.XMATCH($B4868,Language!$A$29:$E$29)),'Lista de Prestatarios'!$B$3,VLOOKUP(B4868,'Lista de Prestatarios'!$A$2:$B$500,2,FALSE))),"")</f>
        <v/>
      </c>
      <c r="P4868" s="58" t="str">
        <f>IF(B4868&lt;&gt;"",IF(OR(D4868&gt;0,G4868&gt;0),COUNTIF($B$2:B4868,B4868),COUNTIFS($B$2:B4868,B4868,$E$2:E4868,"&gt;0")),"")</f>
        <v/>
      </c>
    </row>
    <row r="4869" spans="1:16" x14ac:dyDescent="0.35">
      <c r="A4869" s="51" t="str">
        <f t="shared" si="228"/>
        <v/>
      </c>
      <c r="B4869" s="99"/>
      <c r="C4869" s="4"/>
      <c r="D4869" s="14"/>
      <c r="E4869" s="14"/>
      <c r="F4869" s="14"/>
      <c r="G4869" s="82"/>
      <c r="H4869" s="107" t="str">
        <f>IF(B4869&lt;&gt;"",IF(OR(O4869=0,O4869=999),"",SUMIFS($E$2:E4869,$A$2:A4869,A4869)-SUMIFS($F$2:F4869,$A$2:A4869,A4869)),"")</f>
        <v/>
      </c>
      <c r="I4869" s="109" t="str">
        <f t="shared" si="230"/>
        <v/>
      </c>
      <c r="J4869" s="113"/>
      <c r="K4869" s="90"/>
      <c r="L4869" s="73"/>
      <c r="M4869" s="69" t="str">
        <f>IF(C4869&lt;&gt;"",DailyLog!$S$3,"")</f>
        <v/>
      </c>
      <c r="N4869" s="56" t="str">
        <f t="shared" si="229"/>
        <v/>
      </c>
      <c r="O4869" s="53" t="str">
        <f>IF($B4869&lt;&gt;"",IF(ISNUMBER(_xlfn.XMATCH($B4869,Language!$A$6:$E$6)),0,IF(ISNUMBER(_xlfn.XMATCH($B4869,Language!$A$29:$E$29)),'Lista de Prestatarios'!$B$3,VLOOKUP(B4869,'Lista de Prestatarios'!$A$2:$B$500,2,FALSE))),"")</f>
        <v/>
      </c>
      <c r="P4869" s="58" t="str">
        <f>IF(B4869&lt;&gt;"",IF(OR(D4869&gt;0,G4869&gt;0),COUNTIF($B$2:B4869,B4869),COUNTIFS($B$2:B4869,B4869,$E$2:E4869,"&gt;0")),"")</f>
        <v/>
      </c>
    </row>
    <row r="4870" spans="1:16" x14ac:dyDescent="0.35">
      <c r="A4870" s="51" t="str">
        <f t="shared" si="228"/>
        <v/>
      </c>
      <c r="B4870" s="99"/>
      <c r="C4870" s="4"/>
      <c r="D4870" s="14"/>
      <c r="E4870" s="14"/>
      <c r="F4870" s="14"/>
      <c r="G4870" s="82"/>
      <c r="H4870" s="107" t="str">
        <f>IF(B4870&lt;&gt;"",IF(OR(O4870=0,O4870=999),"",SUMIFS($E$2:E4870,$A$2:A4870,A4870)-SUMIFS($F$2:F4870,$A$2:A4870,A4870)),"")</f>
        <v/>
      </c>
      <c r="I4870" s="109" t="str">
        <f t="shared" si="230"/>
        <v/>
      </c>
      <c r="J4870" s="113"/>
      <c r="K4870" s="90"/>
      <c r="L4870" s="73"/>
      <c r="M4870" s="69" t="str">
        <f>IF(C4870&lt;&gt;"",DailyLog!$S$3,"")</f>
        <v/>
      </c>
      <c r="N4870" s="56" t="str">
        <f t="shared" si="229"/>
        <v/>
      </c>
      <c r="O4870" s="53" t="str">
        <f>IF($B4870&lt;&gt;"",IF(ISNUMBER(_xlfn.XMATCH($B4870,Language!$A$6:$E$6)),0,IF(ISNUMBER(_xlfn.XMATCH($B4870,Language!$A$29:$E$29)),'Lista de Prestatarios'!$B$3,VLOOKUP(B4870,'Lista de Prestatarios'!$A$2:$B$500,2,FALSE))),"")</f>
        <v/>
      </c>
      <c r="P4870" s="58" t="str">
        <f>IF(B4870&lt;&gt;"",IF(OR(D4870&gt;0,G4870&gt;0),COUNTIF($B$2:B4870,B4870),COUNTIFS($B$2:B4870,B4870,$E$2:E4870,"&gt;0")),"")</f>
        <v/>
      </c>
    </row>
    <row r="4871" spans="1:16" x14ac:dyDescent="0.35">
      <c r="A4871" s="51" t="str">
        <f t="shared" si="228"/>
        <v/>
      </c>
      <c r="B4871" s="99"/>
      <c r="C4871" s="4"/>
      <c r="D4871" s="14"/>
      <c r="E4871" s="14"/>
      <c r="F4871" s="14"/>
      <c r="G4871" s="82"/>
      <c r="H4871" s="107" t="str">
        <f>IF(B4871&lt;&gt;"",IF(OR(O4871=0,O4871=999),"",SUMIFS($E$2:E4871,$A$2:A4871,A4871)-SUMIFS($F$2:F4871,$A$2:A4871,A4871)),"")</f>
        <v/>
      </c>
      <c r="I4871" s="109" t="str">
        <f t="shared" si="230"/>
        <v/>
      </c>
      <c r="J4871" s="113"/>
      <c r="K4871" s="90"/>
      <c r="L4871" s="73"/>
      <c r="M4871" s="69" t="str">
        <f>IF(C4871&lt;&gt;"",DailyLog!$S$3,"")</f>
        <v/>
      </c>
      <c r="N4871" s="56" t="str">
        <f t="shared" si="229"/>
        <v/>
      </c>
      <c r="O4871" s="53" t="str">
        <f>IF($B4871&lt;&gt;"",IF(ISNUMBER(_xlfn.XMATCH($B4871,Language!$A$6:$E$6)),0,IF(ISNUMBER(_xlfn.XMATCH($B4871,Language!$A$29:$E$29)),'Lista de Prestatarios'!$B$3,VLOOKUP(B4871,'Lista de Prestatarios'!$A$2:$B$500,2,FALSE))),"")</f>
        <v/>
      </c>
      <c r="P4871" s="58" t="str">
        <f>IF(B4871&lt;&gt;"",IF(OR(D4871&gt;0,G4871&gt;0),COUNTIF($B$2:B4871,B4871),COUNTIFS($B$2:B4871,B4871,$E$2:E4871,"&gt;0")),"")</f>
        <v/>
      </c>
    </row>
    <row r="4872" spans="1:16" x14ac:dyDescent="0.35">
      <c r="A4872" s="51" t="str">
        <f t="shared" si="228"/>
        <v/>
      </c>
      <c r="B4872" s="99"/>
      <c r="C4872" s="4"/>
      <c r="D4872" s="14"/>
      <c r="E4872" s="14"/>
      <c r="F4872" s="14"/>
      <c r="G4872" s="82"/>
      <c r="H4872" s="107" t="str">
        <f>IF(B4872&lt;&gt;"",IF(OR(O4872=0,O4872=999),"",SUMIFS($E$2:E4872,$A$2:A4872,A4872)-SUMIFS($F$2:F4872,$A$2:A4872,A4872)),"")</f>
        <v/>
      </c>
      <c r="I4872" s="109" t="str">
        <f t="shared" si="230"/>
        <v/>
      </c>
      <c r="J4872" s="113"/>
      <c r="K4872" s="90"/>
      <c r="L4872" s="73"/>
      <c r="M4872" s="69" t="str">
        <f>IF(C4872&lt;&gt;"",DailyLog!$S$3,"")</f>
        <v/>
      </c>
      <c r="N4872" s="56" t="str">
        <f t="shared" si="229"/>
        <v/>
      </c>
      <c r="O4872" s="53" t="str">
        <f>IF($B4872&lt;&gt;"",IF(ISNUMBER(_xlfn.XMATCH($B4872,Language!$A$6:$E$6)),0,IF(ISNUMBER(_xlfn.XMATCH($B4872,Language!$A$29:$E$29)),'Lista de Prestatarios'!$B$3,VLOOKUP(B4872,'Lista de Prestatarios'!$A$2:$B$500,2,FALSE))),"")</f>
        <v/>
      </c>
      <c r="P4872" s="58" t="str">
        <f>IF(B4872&lt;&gt;"",IF(OR(D4872&gt;0,G4872&gt;0),COUNTIF($B$2:B4872,B4872),COUNTIFS($B$2:B4872,B4872,$E$2:E4872,"&gt;0")),"")</f>
        <v/>
      </c>
    </row>
    <row r="4873" spans="1:16" x14ac:dyDescent="0.35">
      <c r="A4873" s="51" t="str">
        <f t="shared" si="228"/>
        <v/>
      </c>
      <c r="B4873" s="99"/>
      <c r="C4873" s="4"/>
      <c r="D4873" s="14"/>
      <c r="E4873" s="14"/>
      <c r="F4873" s="14"/>
      <c r="G4873" s="82"/>
      <c r="H4873" s="107" t="str">
        <f>IF(B4873&lt;&gt;"",IF(OR(O4873=0,O4873=999),"",SUMIFS($E$2:E4873,$A$2:A4873,A4873)-SUMIFS($F$2:F4873,$A$2:A4873,A4873)),"")</f>
        <v/>
      </c>
      <c r="I4873" s="109" t="str">
        <f t="shared" si="230"/>
        <v/>
      </c>
      <c r="J4873" s="113"/>
      <c r="K4873" s="90"/>
      <c r="L4873" s="73"/>
      <c r="M4873" s="69" t="str">
        <f>IF(C4873&lt;&gt;"",DailyLog!$S$3,"")</f>
        <v/>
      </c>
      <c r="N4873" s="56" t="str">
        <f t="shared" si="229"/>
        <v/>
      </c>
      <c r="O4873" s="53" t="str">
        <f>IF($B4873&lt;&gt;"",IF(ISNUMBER(_xlfn.XMATCH($B4873,Language!$A$6:$E$6)),0,IF(ISNUMBER(_xlfn.XMATCH($B4873,Language!$A$29:$E$29)),'Lista de Prestatarios'!$B$3,VLOOKUP(B4873,'Lista de Prestatarios'!$A$2:$B$500,2,FALSE))),"")</f>
        <v/>
      </c>
      <c r="P4873" s="58" t="str">
        <f>IF(B4873&lt;&gt;"",IF(OR(D4873&gt;0,G4873&gt;0),COUNTIF($B$2:B4873,B4873),COUNTIFS($B$2:B4873,B4873,$E$2:E4873,"&gt;0")),"")</f>
        <v/>
      </c>
    </row>
    <row r="4874" spans="1:16" x14ac:dyDescent="0.35">
      <c r="A4874" s="51" t="str">
        <f t="shared" si="228"/>
        <v/>
      </c>
      <c r="B4874" s="99"/>
      <c r="C4874" s="4"/>
      <c r="D4874" s="14"/>
      <c r="E4874" s="14"/>
      <c r="F4874" s="14"/>
      <c r="G4874" s="82"/>
      <c r="H4874" s="107" t="str">
        <f>IF(B4874&lt;&gt;"",IF(OR(O4874=0,O4874=999),"",SUMIFS($E$2:E4874,$A$2:A4874,A4874)-SUMIFS($F$2:F4874,$A$2:A4874,A4874)),"")</f>
        <v/>
      </c>
      <c r="I4874" s="109" t="str">
        <f t="shared" si="230"/>
        <v/>
      </c>
      <c r="J4874" s="113"/>
      <c r="K4874" s="90"/>
      <c r="L4874" s="73"/>
      <c r="M4874" s="69" t="str">
        <f>IF(C4874&lt;&gt;"",DailyLog!$S$3,"")</f>
        <v/>
      </c>
      <c r="N4874" s="56" t="str">
        <f t="shared" si="229"/>
        <v/>
      </c>
      <c r="O4874" s="53" t="str">
        <f>IF($B4874&lt;&gt;"",IF(ISNUMBER(_xlfn.XMATCH($B4874,Language!$A$6:$E$6)),0,IF(ISNUMBER(_xlfn.XMATCH($B4874,Language!$A$29:$E$29)),'Lista de Prestatarios'!$B$3,VLOOKUP(B4874,'Lista de Prestatarios'!$A$2:$B$500,2,FALSE))),"")</f>
        <v/>
      </c>
      <c r="P4874" s="58" t="str">
        <f>IF(B4874&lt;&gt;"",IF(OR(D4874&gt;0,G4874&gt;0),COUNTIF($B$2:B4874,B4874),COUNTIFS($B$2:B4874,B4874,$E$2:E4874,"&gt;0")),"")</f>
        <v/>
      </c>
    </row>
    <row r="4875" spans="1:16" x14ac:dyDescent="0.35">
      <c r="A4875" s="51" t="str">
        <f t="shared" si="228"/>
        <v/>
      </c>
      <c r="B4875" s="99"/>
      <c r="C4875" s="4"/>
      <c r="D4875" s="14"/>
      <c r="E4875" s="14"/>
      <c r="F4875" s="14"/>
      <c r="G4875" s="82"/>
      <c r="H4875" s="107" t="str">
        <f>IF(B4875&lt;&gt;"",IF(OR(O4875=0,O4875=999),"",SUMIFS($E$2:E4875,$A$2:A4875,A4875)-SUMIFS($F$2:F4875,$A$2:A4875,A4875)),"")</f>
        <v/>
      </c>
      <c r="I4875" s="109" t="str">
        <f t="shared" si="230"/>
        <v/>
      </c>
      <c r="J4875" s="113"/>
      <c r="K4875" s="90"/>
      <c r="L4875" s="73"/>
      <c r="M4875" s="69" t="str">
        <f>IF(C4875&lt;&gt;"",DailyLog!$S$3,"")</f>
        <v/>
      </c>
      <c r="N4875" s="56" t="str">
        <f t="shared" si="229"/>
        <v/>
      </c>
      <c r="O4875" s="53" t="str">
        <f>IF($B4875&lt;&gt;"",IF(ISNUMBER(_xlfn.XMATCH($B4875,Language!$A$6:$E$6)),0,IF(ISNUMBER(_xlfn.XMATCH($B4875,Language!$A$29:$E$29)),'Lista de Prestatarios'!$B$3,VLOOKUP(B4875,'Lista de Prestatarios'!$A$2:$B$500,2,FALSE))),"")</f>
        <v/>
      </c>
      <c r="P4875" s="58" t="str">
        <f>IF(B4875&lt;&gt;"",IF(OR(D4875&gt;0,G4875&gt;0),COUNTIF($B$2:B4875,B4875),COUNTIFS($B$2:B4875,B4875,$E$2:E4875,"&gt;0")),"")</f>
        <v/>
      </c>
    </row>
    <row r="4876" spans="1:16" x14ac:dyDescent="0.35">
      <c r="A4876" s="51" t="str">
        <f t="shared" si="228"/>
        <v/>
      </c>
      <c r="B4876" s="99"/>
      <c r="C4876" s="4"/>
      <c r="D4876" s="14"/>
      <c r="E4876" s="14"/>
      <c r="F4876" s="14"/>
      <c r="G4876" s="82"/>
      <c r="H4876" s="107" t="str">
        <f>IF(B4876&lt;&gt;"",IF(OR(O4876=0,O4876=999),"",SUMIFS($E$2:E4876,$A$2:A4876,A4876)-SUMIFS($F$2:F4876,$A$2:A4876,A4876)),"")</f>
        <v/>
      </c>
      <c r="I4876" s="109" t="str">
        <f t="shared" si="230"/>
        <v/>
      </c>
      <c r="J4876" s="113"/>
      <c r="K4876" s="90"/>
      <c r="L4876" s="73"/>
      <c r="M4876" s="69" t="str">
        <f>IF(C4876&lt;&gt;"",DailyLog!$S$3,"")</f>
        <v/>
      </c>
      <c r="N4876" s="56" t="str">
        <f t="shared" si="229"/>
        <v/>
      </c>
      <c r="O4876" s="53" t="str">
        <f>IF($B4876&lt;&gt;"",IF(ISNUMBER(_xlfn.XMATCH($B4876,Language!$A$6:$E$6)),0,IF(ISNUMBER(_xlfn.XMATCH($B4876,Language!$A$29:$E$29)),'Lista de Prestatarios'!$B$3,VLOOKUP(B4876,'Lista de Prestatarios'!$A$2:$B$500,2,FALSE))),"")</f>
        <v/>
      </c>
      <c r="P4876" s="58" t="str">
        <f>IF(B4876&lt;&gt;"",IF(OR(D4876&gt;0,G4876&gt;0),COUNTIF($B$2:B4876,B4876),COUNTIFS($B$2:B4876,B4876,$E$2:E4876,"&gt;0")),"")</f>
        <v/>
      </c>
    </row>
    <row r="4877" spans="1:16" x14ac:dyDescent="0.35">
      <c r="A4877" s="51" t="str">
        <f t="shared" si="228"/>
        <v/>
      </c>
      <c r="B4877" s="99"/>
      <c r="C4877" s="4"/>
      <c r="D4877" s="14"/>
      <c r="E4877" s="14"/>
      <c r="F4877" s="14"/>
      <c r="G4877" s="82"/>
      <c r="H4877" s="107" t="str">
        <f>IF(B4877&lt;&gt;"",IF(OR(O4877=0,O4877=999),"",SUMIFS($E$2:E4877,$A$2:A4877,A4877)-SUMIFS($F$2:F4877,$A$2:A4877,A4877)),"")</f>
        <v/>
      </c>
      <c r="I4877" s="109" t="str">
        <f t="shared" si="230"/>
        <v/>
      </c>
      <c r="J4877" s="113"/>
      <c r="K4877" s="90"/>
      <c r="L4877" s="73"/>
      <c r="M4877" s="69" t="str">
        <f>IF(C4877&lt;&gt;"",DailyLog!$S$3,"")</f>
        <v/>
      </c>
      <c r="N4877" s="56" t="str">
        <f t="shared" si="229"/>
        <v/>
      </c>
      <c r="O4877" s="53" t="str">
        <f>IF($B4877&lt;&gt;"",IF(ISNUMBER(_xlfn.XMATCH($B4877,Language!$A$6:$E$6)),0,IF(ISNUMBER(_xlfn.XMATCH($B4877,Language!$A$29:$E$29)),'Lista de Prestatarios'!$B$3,VLOOKUP(B4877,'Lista de Prestatarios'!$A$2:$B$500,2,FALSE))),"")</f>
        <v/>
      </c>
      <c r="P4877" s="58" t="str">
        <f>IF(B4877&lt;&gt;"",IF(OR(D4877&gt;0,G4877&gt;0),COUNTIF($B$2:B4877,B4877),COUNTIFS($B$2:B4877,B4877,$E$2:E4877,"&gt;0")),"")</f>
        <v/>
      </c>
    </row>
    <row r="4878" spans="1:16" x14ac:dyDescent="0.35">
      <c r="A4878" s="51" t="str">
        <f t="shared" si="228"/>
        <v/>
      </c>
      <c r="B4878" s="99"/>
      <c r="C4878" s="4"/>
      <c r="D4878" s="14"/>
      <c r="E4878" s="14"/>
      <c r="F4878" s="14"/>
      <c r="G4878" s="82"/>
      <c r="H4878" s="107" t="str">
        <f>IF(B4878&lt;&gt;"",IF(OR(O4878=0,O4878=999),"",SUMIFS($E$2:E4878,$A$2:A4878,A4878)-SUMIFS($F$2:F4878,$A$2:A4878,A4878)),"")</f>
        <v/>
      </c>
      <c r="I4878" s="109" t="str">
        <f t="shared" si="230"/>
        <v/>
      </c>
      <c r="J4878" s="113"/>
      <c r="K4878" s="90"/>
      <c r="L4878" s="73"/>
      <c r="M4878" s="69" t="str">
        <f>IF(C4878&lt;&gt;"",DailyLog!$S$3,"")</f>
        <v/>
      </c>
      <c r="N4878" s="56" t="str">
        <f t="shared" si="229"/>
        <v/>
      </c>
      <c r="O4878" s="53" t="str">
        <f>IF($B4878&lt;&gt;"",IF(ISNUMBER(_xlfn.XMATCH($B4878,Language!$A$6:$E$6)),0,IF(ISNUMBER(_xlfn.XMATCH($B4878,Language!$A$29:$E$29)),'Lista de Prestatarios'!$B$3,VLOOKUP(B4878,'Lista de Prestatarios'!$A$2:$B$500,2,FALSE))),"")</f>
        <v/>
      </c>
      <c r="P4878" s="58" t="str">
        <f>IF(B4878&lt;&gt;"",IF(OR(D4878&gt;0,G4878&gt;0),COUNTIF($B$2:B4878,B4878),COUNTIFS($B$2:B4878,B4878,$E$2:E4878,"&gt;0")),"")</f>
        <v/>
      </c>
    </row>
    <row r="4879" spans="1:16" x14ac:dyDescent="0.35">
      <c r="A4879" s="51" t="str">
        <f t="shared" si="228"/>
        <v/>
      </c>
      <c r="B4879" s="99"/>
      <c r="C4879" s="4"/>
      <c r="D4879" s="14"/>
      <c r="E4879" s="14"/>
      <c r="F4879" s="14"/>
      <c r="G4879" s="82"/>
      <c r="H4879" s="107" t="str">
        <f>IF(B4879&lt;&gt;"",IF(OR(O4879=0,O4879=999),"",SUMIFS($E$2:E4879,$A$2:A4879,A4879)-SUMIFS($F$2:F4879,$A$2:A4879,A4879)),"")</f>
        <v/>
      </c>
      <c r="I4879" s="109" t="str">
        <f t="shared" si="230"/>
        <v/>
      </c>
      <c r="J4879" s="113"/>
      <c r="K4879" s="90"/>
      <c r="L4879" s="73"/>
      <c r="M4879" s="69" t="str">
        <f>IF(C4879&lt;&gt;"",DailyLog!$S$3,"")</f>
        <v/>
      </c>
      <c r="N4879" s="56" t="str">
        <f t="shared" si="229"/>
        <v/>
      </c>
      <c r="O4879" s="53" t="str">
        <f>IF($B4879&lt;&gt;"",IF(ISNUMBER(_xlfn.XMATCH($B4879,Language!$A$6:$E$6)),0,IF(ISNUMBER(_xlfn.XMATCH($B4879,Language!$A$29:$E$29)),'Lista de Prestatarios'!$B$3,VLOOKUP(B4879,'Lista de Prestatarios'!$A$2:$B$500,2,FALSE))),"")</f>
        <v/>
      </c>
      <c r="P4879" s="58" t="str">
        <f>IF(B4879&lt;&gt;"",IF(OR(D4879&gt;0,G4879&gt;0),COUNTIF($B$2:B4879,B4879),COUNTIFS($B$2:B4879,B4879,$E$2:E4879,"&gt;0")),"")</f>
        <v/>
      </c>
    </row>
    <row r="4880" spans="1:16" x14ac:dyDescent="0.35">
      <c r="A4880" s="51" t="str">
        <f t="shared" si="228"/>
        <v/>
      </c>
      <c r="B4880" s="99"/>
      <c r="C4880" s="4"/>
      <c r="D4880" s="14"/>
      <c r="E4880" s="14"/>
      <c r="F4880" s="14"/>
      <c r="G4880" s="82"/>
      <c r="H4880" s="107" t="str">
        <f>IF(B4880&lt;&gt;"",IF(OR(O4880=0,O4880=999),"",SUMIFS($E$2:E4880,$A$2:A4880,A4880)-SUMIFS($F$2:F4880,$A$2:A4880,A4880)),"")</f>
        <v/>
      </c>
      <c r="I4880" s="109" t="str">
        <f t="shared" si="230"/>
        <v/>
      </c>
      <c r="J4880" s="113"/>
      <c r="K4880" s="90"/>
      <c r="L4880" s="73"/>
      <c r="M4880" s="69" t="str">
        <f>IF(C4880&lt;&gt;"",DailyLog!$S$3,"")</f>
        <v/>
      </c>
      <c r="N4880" s="56" t="str">
        <f t="shared" si="229"/>
        <v/>
      </c>
      <c r="O4880" s="53" t="str">
        <f>IF($B4880&lt;&gt;"",IF(ISNUMBER(_xlfn.XMATCH($B4880,Language!$A$6:$E$6)),0,IF(ISNUMBER(_xlfn.XMATCH($B4880,Language!$A$29:$E$29)),'Lista de Prestatarios'!$B$3,VLOOKUP(B4880,'Lista de Prestatarios'!$A$2:$B$500,2,FALSE))),"")</f>
        <v/>
      </c>
      <c r="P4880" s="58" t="str">
        <f>IF(B4880&lt;&gt;"",IF(OR(D4880&gt;0,G4880&gt;0),COUNTIF($B$2:B4880,B4880),COUNTIFS($B$2:B4880,B4880,$E$2:E4880,"&gt;0")),"")</f>
        <v/>
      </c>
    </row>
    <row r="4881" spans="1:16" x14ac:dyDescent="0.35">
      <c r="A4881" s="51" t="str">
        <f t="shared" si="228"/>
        <v/>
      </c>
      <c r="B4881" s="99"/>
      <c r="C4881" s="4"/>
      <c r="D4881" s="14"/>
      <c r="E4881" s="14"/>
      <c r="F4881" s="14"/>
      <c r="G4881" s="82"/>
      <c r="H4881" s="107" t="str">
        <f>IF(B4881&lt;&gt;"",IF(OR(O4881=0,O4881=999),"",SUMIFS($E$2:E4881,$A$2:A4881,A4881)-SUMIFS($F$2:F4881,$A$2:A4881,A4881)),"")</f>
        <v/>
      </c>
      <c r="I4881" s="109" t="str">
        <f t="shared" si="230"/>
        <v/>
      </c>
      <c r="J4881" s="113"/>
      <c r="K4881" s="90"/>
      <c r="L4881" s="73"/>
      <c r="M4881" s="69" t="str">
        <f>IF(C4881&lt;&gt;"",DailyLog!$S$3,"")</f>
        <v/>
      </c>
      <c r="N4881" s="56" t="str">
        <f t="shared" si="229"/>
        <v/>
      </c>
      <c r="O4881" s="53" t="str">
        <f>IF($B4881&lt;&gt;"",IF(ISNUMBER(_xlfn.XMATCH($B4881,Language!$A$6:$E$6)),0,IF(ISNUMBER(_xlfn.XMATCH($B4881,Language!$A$29:$E$29)),'Lista de Prestatarios'!$B$3,VLOOKUP(B4881,'Lista de Prestatarios'!$A$2:$B$500,2,FALSE))),"")</f>
        <v/>
      </c>
      <c r="P4881" s="58" t="str">
        <f>IF(B4881&lt;&gt;"",IF(OR(D4881&gt;0,G4881&gt;0),COUNTIF($B$2:B4881,B4881),COUNTIFS($B$2:B4881,B4881,$E$2:E4881,"&gt;0")),"")</f>
        <v/>
      </c>
    </row>
    <row r="4882" spans="1:16" x14ac:dyDescent="0.35">
      <c r="A4882" s="51" t="str">
        <f t="shared" si="228"/>
        <v/>
      </c>
      <c r="B4882" s="99"/>
      <c r="C4882" s="4"/>
      <c r="D4882" s="14"/>
      <c r="E4882" s="14"/>
      <c r="F4882" s="14"/>
      <c r="G4882" s="82"/>
      <c r="H4882" s="107" t="str">
        <f>IF(B4882&lt;&gt;"",IF(OR(O4882=0,O4882=999),"",SUMIFS($E$2:E4882,$A$2:A4882,A4882)-SUMIFS($F$2:F4882,$A$2:A4882,A4882)),"")</f>
        <v/>
      </c>
      <c r="I4882" s="109" t="str">
        <f t="shared" si="230"/>
        <v/>
      </c>
      <c r="J4882" s="113"/>
      <c r="K4882" s="90"/>
      <c r="L4882" s="73"/>
      <c r="M4882" s="69" t="str">
        <f>IF(C4882&lt;&gt;"",DailyLog!$S$3,"")</f>
        <v/>
      </c>
      <c r="N4882" s="56" t="str">
        <f t="shared" si="229"/>
        <v/>
      </c>
      <c r="O4882" s="53" t="str">
        <f>IF($B4882&lt;&gt;"",IF(ISNUMBER(_xlfn.XMATCH($B4882,Language!$A$6:$E$6)),0,IF(ISNUMBER(_xlfn.XMATCH($B4882,Language!$A$29:$E$29)),'Lista de Prestatarios'!$B$3,VLOOKUP(B4882,'Lista de Prestatarios'!$A$2:$B$500,2,FALSE))),"")</f>
        <v/>
      </c>
      <c r="P4882" s="58" t="str">
        <f>IF(B4882&lt;&gt;"",IF(OR(D4882&gt;0,G4882&gt;0),COUNTIF($B$2:B4882,B4882),COUNTIFS($B$2:B4882,B4882,$E$2:E4882,"&gt;0")),"")</f>
        <v/>
      </c>
    </row>
    <row r="4883" spans="1:16" x14ac:dyDescent="0.35">
      <c r="A4883" s="51" t="str">
        <f t="shared" si="228"/>
        <v/>
      </c>
      <c r="B4883" s="99"/>
      <c r="C4883" s="4"/>
      <c r="D4883" s="14"/>
      <c r="E4883" s="14"/>
      <c r="F4883" s="14"/>
      <c r="G4883" s="82"/>
      <c r="H4883" s="107" t="str">
        <f>IF(B4883&lt;&gt;"",IF(OR(O4883=0,O4883=999),"",SUMIFS($E$2:E4883,$A$2:A4883,A4883)-SUMIFS($F$2:F4883,$A$2:A4883,A4883)),"")</f>
        <v/>
      </c>
      <c r="I4883" s="109" t="str">
        <f t="shared" si="230"/>
        <v/>
      </c>
      <c r="J4883" s="113"/>
      <c r="K4883" s="90"/>
      <c r="L4883" s="73"/>
      <c r="M4883" s="69" t="str">
        <f>IF(C4883&lt;&gt;"",DailyLog!$S$3,"")</f>
        <v/>
      </c>
      <c r="N4883" s="56" t="str">
        <f t="shared" si="229"/>
        <v/>
      </c>
      <c r="O4883" s="53" t="str">
        <f>IF($B4883&lt;&gt;"",IF(ISNUMBER(_xlfn.XMATCH($B4883,Language!$A$6:$E$6)),0,IF(ISNUMBER(_xlfn.XMATCH($B4883,Language!$A$29:$E$29)),'Lista de Prestatarios'!$B$3,VLOOKUP(B4883,'Lista de Prestatarios'!$A$2:$B$500,2,FALSE))),"")</f>
        <v/>
      </c>
      <c r="P4883" s="58" t="str">
        <f>IF(B4883&lt;&gt;"",IF(OR(D4883&gt;0,G4883&gt;0),COUNTIF($B$2:B4883,B4883),COUNTIFS($B$2:B4883,B4883,$E$2:E4883,"&gt;0")),"")</f>
        <v/>
      </c>
    </row>
    <row r="4884" spans="1:16" x14ac:dyDescent="0.35">
      <c r="A4884" s="51" t="str">
        <f t="shared" si="228"/>
        <v/>
      </c>
      <c r="B4884" s="99"/>
      <c r="C4884" s="4"/>
      <c r="D4884" s="14"/>
      <c r="E4884" s="14"/>
      <c r="F4884" s="14"/>
      <c r="G4884" s="82"/>
      <c r="H4884" s="107" t="str">
        <f>IF(B4884&lt;&gt;"",IF(OR(O4884=0,O4884=999),"",SUMIFS($E$2:E4884,$A$2:A4884,A4884)-SUMIFS($F$2:F4884,$A$2:A4884,A4884)),"")</f>
        <v/>
      </c>
      <c r="I4884" s="109" t="str">
        <f t="shared" si="230"/>
        <v/>
      </c>
      <c r="J4884" s="113"/>
      <c r="K4884" s="90"/>
      <c r="L4884" s="73"/>
      <c r="M4884" s="69" t="str">
        <f>IF(C4884&lt;&gt;"",DailyLog!$S$3,"")</f>
        <v/>
      </c>
      <c r="N4884" s="56" t="str">
        <f t="shared" si="229"/>
        <v/>
      </c>
      <c r="O4884" s="53" t="str">
        <f>IF($B4884&lt;&gt;"",IF(ISNUMBER(_xlfn.XMATCH($B4884,Language!$A$6:$E$6)),0,IF(ISNUMBER(_xlfn.XMATCH($B4884,Language!$A$29:$E$29)),'Lista de Prestatarios'!$B$3,VLOOKUP(B4884,'Lista de Prestatarios'!$A$2:$B$500,2,FALSE))),"")</f>
        <v/>
      </c>
      <c r="P4884" s="58" t="str">
        <f>IF(B4884&lt;&gt;"",IF(OR(D4884&gt;0,G4884&gt;0),COUNTIF($B$2:B4884,B4884),COUNTIFS($B$2:B4884,B4884,$E$2:E4884,"&gt;0")),"")</f>
        <v/>
      </c>
    </row>
    <row r="4885" spans="1:16" x14ac:dyDescent="0.35">
      <c r="A4885" s="51" t="str">
        <f t="shared" si="228"/>
        <v/>
      </c>
      <c r="B4885" s="99"/>
      <c r="C4885" s="4"/>
      <c r="D4885" s="14"/>
      <c r="E4885" s="14"/>
      <c r="F4885" s="14"/>
      <c r="G4885" s="82"/>
      <c r="H4885" s="107" t="str">
        <f>IF(B4885&lt;&gt;"",IF(OR(O4885=0,O4885=999),"",SUMIFS($E$2:E4885,$A$2:A4885,A4885)-SUMIFS($F$2:F4885,$A$2:A4885,A4885)),"")</f>
        <v/>
      </c>
      <c r="I4885" s="109" t="str">
        <f t="shared" si="230"/>
        <v/>
      </c>
      <c r="J4885" s="113"/>
      <c r="K4885" s="90"/>
      <c r="L4885" s="73"/>
      <c r="M4885" s="69" t="str">
        <f>IF(C4885&lt;&gt;"",DailyLog!$S$3,"")</f>
        <v/>
      </c>
      <c r="N4885" s="56" t="str">
        <f t="shared" si="229"/>
        <v/>
      </c>
      <c r="O4885" s="53" t="str">
        <f>IF($B4885&lt;&gt;"",IF(ISNUMBER(_xlfn.XMATCH($B4885,Language!$A$6:$E$6)),0,IF(ISNUMBER(_xlfn.XMATCH($B4885,Language!$A$29:$E$29)),'Lista de Prestatarios'!$B$3,VLOOKUP(B4885,'Lista de Prestatarios'!$A$2:$B$500,2,FALSE))),"")</f>
        <v/>
      </c>
      <c r="P4885" s="58" t="str">
        <f>IF(B4885&lt;&gt;"",IF(OR(D4885&gt;0,G4885&gt;0),COUNTIF($B$2:B4885,B4885),COUNTIFS($B$2:B4885,B4885,$E$2:E4885,"&gt;0")),"")</f>
        <v/>
      </c>
    </row>
    <row r="4886" spans="1:16" x14ac:dyDescent="0.35">
      <c r="A4886" s="51" t="str">
        <f t="shared" si="228"/>
        <v/>
      </c>
      <c r="B4886" s="99"/>
      <c r="C4886" s="4"/>
      <c r="D4886" s="14"/>
      <c r="E4886" s="14"/>
      <c r="F4886" s="14"/>
      <c r="G4886" s="82"/>
      <c r="H4886" s="107" t="str">
        <f>IF(B4886&lt;&gt;"",IF(OR(O4886=0,O4886=999),"",SUMIFS($E$2:E4886,$A$2:A4886,A4886)-SUMIFS($F$2:F4886,$A$2:A4886,A4886)),"")</f>
        <v/>
      </c>
      <c r="I4886" s="109" t="str">
        <f t="shared" si="230"/>
        <v/>
      </c>
      <c r="J4886" s="113"/>
      <c r="K4886" s="90"/>
      <c r="L4886" s="73"/>
      <c r="M4886" s="69" t="str">
        <f>IF(C4886&lt;&gt;"",DailyLog!$S$3,"")</f>
        <v/>
      </c>
      <c r="N4886" s="56" t="str">
        <f t="shared" si="229"/>
        <v/>
      </c>
      <c r="O4886" s="53" t="str">
        <f>IF($B4886&lt;&gt;"",IF(ISNUMBER(_xlfn.XMATCH($B4886,Language!$A$6:$E$6)),0,IF(ISNUMBER(_xlfn.XMATCH($B4886,Language!$A$29:$E$29)),'Lista de Prestatarios'!$B$3,VLOOKUP(B4886,'Lista de Prestatarios'!$A$2:$B$500,2,FALSE))),"")</f>
        <v/>
      </c>
      <c r="P4886" s="58" t="str">
        <f>IF(B4886&lt;&gt;"",IF(OR(D4886&gt;0,G4886&gt;0),COUNTIF($B$2:B4886,B4886),COUNTIFS($B$2:B4886,B4886,$E$2:E4886,"&gt;0")),"")</f>
        <v/>
      </c>
    </row>
    <row r="4887" spans="1:16" x14ac:dyDescent="0.35">
      <c r="A4887" s="51" t="str">
        <f t="shared" si="228"/>
        <v/>
      </c>
      <c r="B4887" s="99"/>
      <c r="C4887" s="4"/>
      <c r="D4887" s="14"/>
      <c r="E4887" s="14"/>
      <c r="F4887" s="14"/>
      <c r="G4887" s="82"/>
      <c r="H4887" s="107" t="str">
        <f>IF(B4887&lt;&gt;"",IF(OR(O4887=0,O4887=999),"",SUMIFS($E$2:E4887,$A$2:A4887,A4887)-SUMIFS($F$2:F4887,$A$2:A4887,A4887)),"")</f>
        <v/>
      </c>
      <c r="I4887" s="109" t="str">
        <f t="shared" si="230"/>
        <v/>
      </c>
      <c r="J4887" s="113"/>
      <c r="K4887" s="90"/>
      <c r="L4887" s="73"/>
      <c r="M4887" s="69" t="str">
        <f>IF(C4887&lt;&gt;"",DailyLog!$S$3,"")</f>
        <v/>
      </c>
      <c r="N4887" s="56" t="str">
        <f t="shared" si="229"/>
        <v/>
      </c>
      <c r="O4887" s="53" t="str">
        <f>IF($B4887&lt;&gt;"",IF(ISNUMBER(_xlfn.XMATCH($B4887,Language!$A$6:$E$6)),0,IF(ISNUMBER(_xlfn.XMATCH($B4887,Language!$A$29:$E$29)),'Lista de Prestatarios'!$B$3,VLOOKUP(B4887,'Lista de Prestatarios'!$A$2:$B$500,2,FALSE))),"")</f>
        <v/>
      </c>
      <c r="P4887" s="58" t="str">
        <f>IF(B4887&lt;&gt;"",IF(OR(D4887&gt;0,G4887&gt;0),COUNTIF($B$2:B4887,B4887),COUNTIFS($B$2:B4887,B4887,$E$2:E4887,"&gt;0")),"")</f>
        <v/>
      </c>
    </row>
    <row r="4888" spans="1:16" x14ac:dyDescent="0.35">
      <c r="A4888" s="51" t="str">
        <f t="shared" si="228"/>
        <v/>
      </c>
      <c r="B4888" s="99"/>
      <c r="C4888" s="4"/>
      <c r="D4888" s="14"/>
      <c r="E4888" s="14"/>
      <c r="F4888" s="14"/>
      <c r="G4888" s="82"/>
      <c r="H4888" s="107" t="str">
        <f>IF(B4888&lt;&gt;"",IF(OR(O4888=0,O4888=999),"",SUMIFS($E$2:E4888,$A$2:A4888,A4888)-SUMIFS($F$2:F4888,$A$2:A4888,A4888)),"")</f>
        <v/>
      </c>
      <c r="I4888" s="109" t="str">
        <f t="shared" si="230"/>
        <v/>
      </c>
      <c r="J4888" s="113"/>
      <c r="K4888" s="90"/>
      <c r="L4888" s="73"/>
      <c r="M4888" s="69" t="str">
        <f>IF(C4888&lt;&gt;"",DailyLog!$S$3,"")</f>
        <v/>
      </c>
      <c r="N4888" s="56" t="str">
        <f t="shared" si="229"/>
        <v/>
      </c>
      <c r="O4888" s="53" t="str">
        <f>IF($B4888&lt;&gt;"",IF(ISNUMBER(_xlfn.XMATCH($B4888,Language!$A$6:$E$6)),0,IF(ISNUMBER(_xlfn.XMATCH($B4888,Language!$A$29:$E$29)),'Lista de Prestatarios'!$B$3,VLOOKUP(B4888,'Lista de Prestatarios'!$A$2:$B$500,2,FALSE))),"")</f>
        <v/>
      </c>
      <c r="P4888" s="58" t="str">
        <f>IF(B4888&lt;&gt;"",IF(OR(D4888&gt;0,G4888&gt;0),COUNTIF($B$2:B4888,B4888),COUNTIFS($B$2:B4888,B4888,$E$2:E4888,"&gt;0")),"")</f>
        <v/>
      </c>
    </row>
    <row r="4889" spans="1:16" x14ac:dyDescent="0.35">
      <c r="A4889" s="51" t="str">
        <f t="shared" si="228"/>
        <v/>
      </c>
      <c r="B4889" s="99"/>
      <c r="C4889" s="4"/>
      <c r="D4889" s="14"/>
      <c r="E4889" s="14"/>
      <c r="F4889" s="14"/>
      <c r="G4889" s="82"/>
      <c r="H4889" s="107" t="str">
        <f>IF(B4889&lt;&gt;"",IF(OR(O4889=0,O4889=999),"",SUMIFS($E$2:E4889,$A$2:A4889,A4889)-SUMIFS($F$2:F4889,$A$2:A4889,A4889)),"")</f>
        <v/>
      </c>
      <c r="I4889" s="109" t="str">
        <f t="shared" si="230"/>
        <v/>
      </c>
      <c r="J4889" s="113"/>
      <c r="K4889" s="90"/>
      <c r="L4889" s="73"/>
      <c r="M4889" s="69" t="str">
        <f>IF(C4889&lt;&gt;"",DailyLog!$S$3,"")</f>
        <v/>
      </c>
      <c r="N4889" s="56" t="str">
        <f t="shared" si="229"/>
        <v/>
      </c>
      <c r="O4889" s="53" t="str">
        <f>IF($B4889&lt;&gt;"",IF(ISNUMBER(_xlfn.XMATCH($B4889,Language!$A$6:$E$6)),0,IF(ISNUMBER(_xlfn.XMATCH($B4889,Language!$A$29:$E$29)),'Lista de Prestatarios'!$B$3,VLOOKUP(B4889,'Lista de Prestatarios'!$A$2:$B$500,2,FALSE))),"")</f>
        <v/>
      </c>
      <c r="P4889" s="58" t="str">
        <f>IF(B4889&lt;&gt;"",IF(OR(D4889&gt;0,G4889&gt;0),COUNTIF($B$2:B4889,B4889),COUNTIFS($B$2:B4889,B4889,$E$2:E4889,"&gt;0")),"")</f>
        <v/>
      </c>
    </row>
    <row r="4890" spans="1:16" x14ac:dyDescent="0.35">
      <c r="A4890" s="51" t="str">
        <f t="shared" si="228"/>
        <v/>
      </c>
      <c r="B4890" s="99"/>
      <c r="C4890" s="4"/>
      <c r="D4890" s="14"/>
      <c r="E4890" s="14"/>
      <c r="F4890" s="14"/>
      <c r="G4890" s="82"/>
      <c r="H4890" s="107" t="str">
        <f>IF(B4890&lt;&gt;"",IF(OR(O4890=0,O4890=999),"",SUMIFS($E$2:E4890,$A$2:A4890,A4890)-SUMIFS($F$2:F4890,$A$2:A4890,A4890)),"")</f>
        <v/>
      </c>
      <c r="I4890" s="109" t="str">
        <f t="shared" si="230"/>
        <v/>
      </c>
      <c r="J4890" s="113"/>
      <c r="K4890" s="90"/>
      <c r="L4890" s="73"/>
      <c r="M4890" s="69" t="str">
        <f>IF(C4890&lt;&gt;"",DailyLog!$S$3,"")</f>
        <v/>
      </c>
      <c r="N4890" s="56" t="str">
        <f t="shared" si="229"/>
        <v/>
      </c>
      <c r="O4890" s="53" t="str">
        <f>IF($B4890&lt;&gt;"",IF(ISNUMBER(_xlfn.XMATCH($B4890,Language!$A$6:$E$6)),0,IF(ISNUMBER(_xlfn.XMATCH($B4890,Language!$A$29:$E$29)),'Lista de Prestatarios'!$B$3,VLOOKUP(B4890,'Lista de Prestatarios'!$A$2:$B$500,2,FALSE))),"")</f>
        <v/>
      </c>
      <c r="P4890" s="58" t="str">
        <f>IF(B4890&lt;&gt;"",IF(OR(D4890&gt;0,G4890&gt;0),COUNTIF($B$2:B4890,B4890),COUNTIFS($B$2:B4890,B4890,$E$2:E4890,"&gt;0")),"")</f>
        <v/>
      </c>
    </row>
    <row r="4891" spans="1:16" x14ac:dyDescent="0.35">
      <c r="A4891" s="51" t="str">
        <f t="shared" si="228"/>
        <v/>
      </c>
      <c r="B4891" s="99"/>
      <c r="C4891" s="4"/>
      <c r="D4891" s="14"/>
      <c r="E4891" s="14"/>
      <c r="F4891" s="14"/>
      <c r="G4891" s="82"/>
      <c r="H4891" s="107" t="str">
        <f>IF(B4891&lt;&gt;"",IF(OR(O4891=0,O4891=999),"",SUMIFS($E$2:E4891,$A$2:A4891,A4891)-SUMIFS($F$2:F4891,$A$2:A4891,A4891)),"")</f>
        <v/>
      </c>
      <c r="I4891" s="109" t="str">
        <f t="shared" si="230"/>
        <v/>
      </c>
      <c r="J4891" s="113"/>
      <c r="K4891" s="90"/>
      <c r="L4891" s="73"/>
      <c r="M4891" s="69" t="str">
        <f>IF(C4891&lt;&gt;"",DailyLog!$S$3,"")</f>
        <v/>
      </c>
      <c r="N4891" s="56" t="str">
        <f t="shared" si="229"/>
        <v/>
      </c>
      <c r="O4891" s="53" t="str">
        <f>IF($B4891&lt;&gt;"",IF(ISNUMBER(_xlfn.XMATCH($B4891,Language!$A$6:$E$6)),0,IF(ISNUMBER(_xlfn.XMATCH($B4891,Language!$A$29:$E$29)),'Lista de Prestatarios'!$B$3,VLOOKUP(B4891,'Lista de Prestatarios'!$A$2:$B$500,2,FALSE))),"")</f>
        <v/>
      </c>
      <c r="P4891" s="58" t="str">
        <f>IF(B4891&lt;&gt;"",IF(OR(D4891&gt;0,G4891&gt;0),COUNTIF($B$2:B4891,B4891),COUNTIFS($B$2:B4891,B4891,$E$2:E4891,"&gt;0")),"")</f>
        <v/>
      </c>
    </row>
    <row r="4892" spans="1:16" x14ac:dyDescent="0.35">
      <c r="A4892" s="51" t="str">
        <f t="shared" si="228"/>
        <v/>
      </c>
      <c r="B4892" s="99"/>
      <c r="C4892" s="4"/>
      <c r="D4892" s="14"/>
      <c r="E4892" s="14"/>
      <c r="F4892" s="14"/>
      <c r="G4892" s="82"/>
      <c r="H4892" s="107" t="str">
        <f>IF(B4892&lt;&gt;"",IF(OR(O4892=0,O4892=999),"",SUMIFS($E$2:E4892,$A$2:A4892,A4892)-SUMIFS($F$2:F4892,$A$2:A4892,A4892)),"")</f>
        <v/>
      </c>
      <c r="I4892" s="109" t="str">
        <f t="shared" si="230"/>
        <v/>
      </c>
      <c r="J4892" s="113"/>
      <c r="K4892" s="90"/>
      <c r="L4892" s="73"/>
      <c r="M4892" s="69" t="str">
        <f>IF(C4892&lt;&gt;"",DailyLog!$S$3,"")</f>
        <v/>
      </c>
      <c r="N4892" s="56" t="str">
        <f t="shared" si="229"/>
        <v/>
      </c>
      <c r="O4892" s="53" t="str">
        <f>IF($B4892&lt;&gt;"",IF(ISNUMBER(_xlfn.XMATCH($B4892,Language!$A$6:$E$6)),0,IF(ISNUMBER(_xlfn.XMATCH($B4892,Language!$A$29:$E$29)),'Lista de Prestatarios'!$B$3,VLOOKUP(B4892,'Lista de Prestatarios'!$A$2:$B$500,2,FALSE))),"")</f>
        <v/>
      </c>
      <c r="P4892" s="58" t="str">
        <f>IF(B4892&lt;&gt;"",IF(OR(D4892&gt;0,G4892&gt;0),COUNTIF($B$2:B4892,B4892),COUNTIFS($B$2:B4892,B4892,$E$2:E4892,"&gt;0")),"")</f>
        <v/>
      </c>
    </row>
    <row r="4893" spans="1:16" x14ac:dyDescent="0.35">
      <c r="A4893" s="51" t="str">
        <f t="shared" si="228"/>
        <v/>
      </c>
      <c r="B4893" s="99"/>
      <c r="C4893" s="4"/>
      <c r="D4893" s="14"/>
      <c r="E4893" s="14"/>
      <c r="F4893" s="14"/>
      <c r="G4893" s="82"/>
      <c r="H4893" s="107" t="str">
        <f>IF(B4893&lt;&gt;"",IF(OR(O4893=0,O4893=999),"",SUMIFS($E$2:E4893,$A$2:A4893,A4893)-SUMIFS($F$2:F4893,$A$2:A4893,A4893)),"")</f>
        <v/>
      </c>
      <c r="I4893" s="109" t="str">
        <f t="shared" si="230"/>
        <v/>
      </c>
      <c r="J4893" s="113"/>
      <c r="K4893" s="90"/>
      <c r="L4893" s="73"/>
      <c r="M4893" s="69" t="str">
        <f>IF(C4893&lt;&gt;"",DailyLog!$S$3,"")</f>
        <v/>
      </c>
      <c r="N4893" s="56" t="str">
        <f t="shared" si="229"/>
        <v/>
      </c>
      <c r="O4893" s="53" t="str">
        <f>IF($B4893&lt;&gt;"",IF(ISNUMBER(_xlfn.XMATCH($B4893,Language!$A$6:$E$6)),0,IF(ISNUMBER(_xlfn.XMATCH($B4893,Language!$A$29:$E$29)),'Lista de Prestatarios'!$B$3,VLOOKUP(B4893,'Lista de Prestatarios'!$A$2:$B$500,2,FALSE))),"")</f>
        <v/>
      </c>
      <c r="P4893" s="58" t="str">
        <f>IF(B4893&lt;&gt;"",IF(OR(D4893&gt;0,G4893&gt;0),COUNTIF($B$2:B4893,B4893),COUNTIFS($B$2:B4893,B4893,$E$2:E4893,"&gt;0")),"")</f>
        <v/>
      </c>
    </row>
    <row r="4894" spans="1:16" x14ac:dyDescent="0.35">
      <c r="A4894" s="51" t="str">
        <f t="shared" si="228"/>
        <v/>
      </c>
      <c r="B4894" s="99"/>
      <c r="C4894" s="4"/>
      <c r="D4894" s="14"/>
      <c r="E4894" s="14"/>
      <c r="F4894" s="14"/>
      <c r="G4894" s="82"/>
      <c r="H4894" s="107" t="str">
        <f>IF(B4894&lt;&gt;"",IF(OR(O4894=0,O4894=999),"",SUMIFS($E$2:E4894,$A$2:A4894,A4894)-SUMIFS($F$2:F4894,$A$2:A4894,A4894)),"")</f>
        <v/>
      </c>
      <c r="I4894" s="109" t="str">
        <f t="shared" si="230"/>
        <v/>
      </c>
      <c r="J4894" s="113"/>
      <c r="K4894" s="90"/>
      <c r="L4894" s="73"/>
      <c r="M4894" s="69" t="str">
        <f>IF(C4894&lt;&gt;"",DailyLog!$S$3,"")</f>
        <v/>
      </c>
      <c r="N4894" s="56" t="str">
        <f t="shared" si="229"/>
        <v/>
      </c>
      <c r="O4894" s="53" t="str">
        <f>IF($B4894&lt;&gt;"",IF(ISNUMBER(_xlfn.XMATCH($B4894,Language!$A$6:$E$6)),0,IF(ISNUMBER(_xlfn.XMATCH($B4894,Language!$A$29:$E$29)),'Lista de Prestatarios'!$B$3,VLOOKUP(B4894,'Lista de Prestatarios'!$A$2:$B$500,2,FALSE))),"")</f>
        <v/>
      </c>
      <c r="P4894" s="58" t="str">
        <f>IF(B4894&lt;&gt;"",IF(OR(D4894&gt;0,G4894&gt;0),COUNTIF($B$2:B4894,B4894),COUNTIFS($B$2:B4894,B4894,$E$2:E4894,"&gt;0")),"")</f>
        <v/>
      </c>
    </row>
    <row r="4895" spans="1:16" x14ac:dyDescent="0.35">
      <c r="A4895" s="51" t="str">
        <f t="shared" si="228"/>
        <v/>
      </c>
      <c r="B4895" s="99"/>
      <c r="C4895" s="4"/>
      <c r="D4895" s="14"/>
      <c r="E4895" s="14"/>
      <c r="F4895" s="14"/>
      <c r="G4895" s="82"/>
      <c r="H4895" s="107" t="str">
        <f>IF(B4895&lt;&gt;"",IF(OR(O4895=0,O4895=999),"",SUMIFS($E$2:E4895,$A$2:A4895,A4895)-SUMIFS($F$2:F4895,$A$2:A4895,A4895)),"")</f>
        <v/>
      </c>
      <c r="I4895" s="109" t="str">
        <f t="shared" si="230"/>
        <v/>
      </c>
      <c r="J4895" s="113"/>
      <c r="K4895" s="90"/>
      <c r="L4895" s="73"/>
      <c r="M4895" s="69" t="str">
        <f>IF(C4895&lt;&gt;"",DailyLog!$S$3,"")</f>
        <v/>
      </c>
      <c r="N4895" s="56" t="str">
        <f t="shared" si="229"/>
        <v/>
      </c>
      <c r="O4895" s="53" t="str">
        <f>IF($B4895&lt;&gt;"",IF(ISNUMBER(_xlfn.XMATCH($B4895,Language!$A$6:$E$6)),0,IF(ISNUMBER(_xlfn.XMATCH($B4895,Language!$A$29:$E$29)),'Lista de Prestatarios'!$B$3,VLOOKUP(B4895,'Lista de Prestatarios'!$A$2:$B$500,2,FALSE))),"")</f>
        <v/>
      </c>
      <c r="P4895" s="58" t="str">
        <f>IF(B4895&lt;&gt;"",IF(OR(D4895&gt;0,G4895&gt;0),COUNTIF($B$2:B4895,B4895),COUNTIFS($B$2:B4895,B4895,$E$2:E4895,"&gt;0")),"")</f>
        <v/>
      </c>
    </row>
    <row r="4896" spans="1:16" x14ac:dyDescent="0.35">
      <c r="A4896" s="51" t="str">
        <f t="shared" si="228"/>
        <v/>
      </c>
      <c r="B4896" s="99"/>
      <c r="C4896" s="4"/>
      <c r="D4896" s="14"/>
      <c r="E4896" s="14"/>
      <c r="F4896" s="14"/>
      <c r="G4896" s="82"/>
      <c r="H4896" s="107" t="str">
        <f>IF(B4896&lt;&gt;"",IF(OR(O4896=0,O4896=999),"",SUMIFS($E$2:E4896,$A$2:A4896,A4896)-SUMIFS($F$2:F4896,$A$2:A4896,A4896)),"")</f>
        <v/>
      </c>
      <c r="I4896" s="109" t="str">
        <f t="shared" si="230"/>
        <v/>
      </c>
      <c r="J4896" s="113"/>
      <c r="K4896" s="90"/>
      <c r="L4896" s="73"/>
      <c r="M4896" s="69" t="str">
        <f>IF(C4896&lt;&gt;"",DailyLog!$S$3,"")</f>
        <v/>
      </c>
      <c r="N4896" s="56" t="str">
        <f t="shared" si="229"/>
        <v/>
      </c>
      <c r="O4896" s="53" t="str">
        <f>IF($B4896&lt;&gt;"",IF(ISNUMBER(_xlfn.XMATCH($B4896,Language!$A$6:$E$6)),0,IF(ISNUMBER(_xlfn.XMATCH($B4896,Language!$A$29:$E$29)),'Lista de Prestatarios'!$B$3,VLOOKUP(B4896,'Lista de Prestatarios'!$A$2:$B$500,2,FALSE))),"")</f>
        <v/>
      </c>
      <c r="P4896" s="58" t="str">
        <f>IF(B4896&lt;&gt;"",IF(OR(D4896&gt;0,G4896&gt;0),COUNTIF($B$2:B4896,B4896),COUNTIFS($B$2:B4896,B4896,$E$2:E4896,"&gt;0")),"")</f>
        <v/>
      </c>
    </row>
    <row r="4897" spans="1:16" x14ac:dyDescent="0.35">
      <c r="A4897" s="51" t="str">
        <f t="shared" si="228"/>
        <v/>
      </c>
      <c r="B4897" s="99"/>
      <c r="C4897" s="4"/>
      <c r="D4897" s="14"/>
      <c r="E4897" s="14"/>
      <c r="F4897" s="14"/>
      <c r="G4897" s="82"/>
      <c r="H4897" s="107" t="str">
        <f>IF(B4897&lt;&gt;"",IF(OR(O4897=0,O4897=999),"",SUMIFS($E$2:E4897,$A$2:A4897,A4897)-SUMIFS($F$2:F4897,$A$2:A4897,A4897)),"")</f>
        <v/>
      </c>
      <c r="I4897" s="109" t="str">
        <f t="shared" si="230"/>
        <v/>
      </c>
      <c r="J4897" s="113"/>
      <c r="K4897" s="90"/>
      <c r="L4897" s="73"/>
      <c r="M4897" s="69" t="str">
        <f>IF(C4897&lt;&gt;"",DailyLog!$S$3,"")</f>
        <v/>
      </c>
      <c r="N4897" s="56" t="str">
        <f t="shared" si="229"/>
        <v/>
      </c>
      <c r="O4897" s="53" t="str">
        <f>IF($B4897&lt;&gt;"",IF(ISNUMBER(_xlfn.XMATCH($B4897,Language!$A$6:$E$6)),0,IF(ISNUMBER(_xlfn.XMATCH($B4897,Language!$A$29:$E$29)),'Lista de Prestatarios'!$B$3,VLOOKUP(B4897,'Lista de Prestatarios'!$A$2:$B$500,2,FALSE))),"")</f>
        <v/>
      </c>
      <c r="P4897" s="58" t="str">
        <f>IF(B4897&lt;&gt;"",IF(OR(D4897&gt;0,G4897&gt;0),COUNTIF($B$2:B4897,B4897),COUNTIFS($B$2:B4897,B4897,$E$2:E4897,"&gt;0")),"")</f>
        <v/>
      </c>
    </row>
    <row r="4898" spans="1:16" x14ac:dyDescent="0.35">
      <c r="A4898" s="51" t="str">
        <f t="shared" si="228"/>
        <v/>
      </c>
      <c r="B4898" s="99"/>
      <c r="C4898" s="4"/>
      <c r="D4898" s="14"/>
      <c r="E4898" s="14"/>
      <c r="F4898" s="14"/>
      <c r="G4898" s="82"/>
      <c r="H4898" s="107" t="str">
        <f>IF(B4898&lt;&gt;"",IF(OR(O4898=0,O4898=999),"",SUMIFS($E$2:E4898,$A$2:A4898,A4898)-SUMIFS($F$2:F4898,$A$2:A4898,A4898)),"")</f>
        <v/>
      </c>
      <c r="I4898" s="109" t="str">
        <f t="shared" si="230"/>
        <v/>
      </c>
      <c r="J4898" s="113"/>
      <c r="K4898" s="90"/>
      <c r="L4898" s="73"/>
      <c r="M4898" s="69" t="str">
        <f>IF(C4898&lt;&gt;"",DailyLog!$S$3,"")</f>
        <v/>
      </c>
      <c r="N4898" s="56" t="str">
        <f t="shared" si="229"/>
        <v/>
      </c>
      <c r="O4898" s="53" t="str">
        <f>IF($B4898&lt;&gt;"",IF(ISNUMBER(_xlfn.XMATCH($B4898,Language!$A$6:$E$6)),0,IF(ISNUMBER(_xlfn.XMATCH($B4898,Language!$A$29:$E$29)),'Lista de Prestatarios'!$B$3,VLOOKUP(B4898,'Lista de Prestatarios'!$A$2:$B$500,2,FALSE))),"")</f>
        <v/>
      </c>
      <c r="P4898" s="58" t="str">
        <f>IF(B4898&lt;&gt;"",IF(OR(D4898&gt;0,G4898&gt;0),COUNTIF($B$2:B4898,B4898),COUNTIFS($B$2:B4898,B4898,$E$2:E4898,"&gt;0")),"")</f>
        <v/>
      </c>
    </row>
    <row r="4899" spans="1:16" x14ac:dyDescent="0.35">
      <c r="A4899" s="51" t="str">
        <f t="shared" si="228"/>
        <v/>
      </c>
      <c r="B4899" s="99"/>
      <c r="C4899" s="4"/>
      <c r="D4899" s="14"/>
      <c r="E4899" s="14"/>
      <c r="F4899" s="14"/>
      <c r="G4899" s="82"/>
      <c r="H4899" s="107" t="str">
        <f>IF(B4899&lt;&gt;"",IF(OR(O4899=0,O4899=999),"",SUMIFS($E$2:E4899,$A$2:A4899,A4899)-SUMIFS($F$2:F4899,$A$2:A4899,A4899)),"")</f>
        <v/>
      </c>
      <c r="I4899" s="109" t="str">
        <f t="shared" si="230"/>
        <v/>
      </c>
      <c r="J4899" s="113"/>
      <c r="K4899" s="90"/>
      <c r="L4899" s="73"/>
      <c r="M4899" s="69" t="str">
        <f>IF(C4899&lt;&gt;"",DailyLog!$S$3,"")</f>
        <v/>
      </c>
      <c r="N4899" s="56" t="str">
        <f t="shared" si="229"/>
        <v/>
      </c>
      <c r="O4899" s="53" t="str">
        <f>IF($B4899&lt;&gt;"",IF(ISNUMBER(_xlfn.XMATCH($B4899,Language!$A$6:$E$6)),0,IF(ISNUMBER(_xlfn.XMATCH($B4899,Language!$A$29:$E$29)),'Lista de Prestatarios'!$B$3,VLOOKUP(B4899,'Lista de Prestatarios'!$A$2:$B$500,2,FALSE))),"")</f>
        <v/>
      </c>
      <c r="P4899" s="58" t="str">
        <f>IF(B4899&lt;&gt;"",IF(OR(D4899&gt;0,G4899&gt;0),COUNTIF($B$2:B4899,B4899),COUNTIFS($B$2:B4899,B4899,$E$2:E4899,"&gt;0")),"")</f>
        <v/>
      </c>
    </row>
    <row r="4900" spans="1:16" x14ac:dyDescent="0.35">
      <c r="A4900" s="51" t="str">
        <f t="shared" si="228"/>
        <v/>
      </c>
      <c r="B4900" s="99"/>
      <c r="C4900" s="4"/>
      <c r="D4900" s="14"/>
      <c r="E4900" s="14"/>
      <c r="F4900" s="14"/>
      <c r="G4900" s="82"/>
      <c r="H4900" s="107" t="str">
        <f>IF(B4900&lt;&gt;"",IF(OR(O4900=0,O4900=999),"",SUMIFS($E$2:E4900,$A$2:A4900,A4900)-SUMIFS($F$2:F4900,$A$2:A4900,A4900)),"")</f>
        <v/>
      </c>
      <c r="I4900" s="109" t="str">
        <f t="shared" si="230"/>
        <v/>
      </c>
      <c r="J4900" s="113"/>
      <c r="K4900" s="90"/>
      <c r="L4900" s="73"/>
      <c r="M4900" s="69" t="str">
        <f>IF(C4900&lt;&gt;"",DailyLog!$S$3,"")</f>
        <v/>
      </c>
      <c r="N4900" s="56" t="str">
        <f t="shared" si="229"/>
        <v/>
      </c>
      <c r="O4900" s="53" t="str">
        <f>IF($B4900&lt;&gt;"",IF(ISNUMBER(_xlfn.XMATCH($B4900,Language!$A$6:$E$6)),0,IF(ISNUMBER(_xlfn.XMATCH($B4900,Language!$A$29:$E$29)),'Lista de Prestatarios'!$B$3,VLOOKUP(B4900,'Lista de Prestatarios'!$A$2:$B$500,2,FALSE))),"")</f>
        <v/>
      </c>
      <c r="P4900" s="58" t="str">
        <f>IF(B4900&lt;&gt;"",IF(OR(D4900&gt;0,G4900&gt;0),COUNTIF($B$2:B4900,B4900),COUNTIFS($B$2:B4900,B4900,$E$2:E4900,"&gt;0")),"")</f>
        <v/>
      </c>
    </row>
    <row r="4901" spans="1:16" x14ac:dyDescent="0.35">
      <c r="A4901" s="51" t="str">
        <f t="shared" si="228"/>
        <v/>
      </c>
      <c r="B4901" s="99"/>
      <c r="C4901" s="4"/>
      <c r="D4901" s="14"/>
      <c r="E4901" s="14"/>
      <c r="F4901" s="14"/>
      <c r="G4901" s="82"/>
      <c r="H4901" s="107" t="str">
        <f>IF(B4901&lt;&gt;"",IF(OR(O4901=0,O4901=999),"",SUMIFS($E$2:E4901,$A$2:A4901,A4901)-SUMIFS($F$2:F4901,$A$2:A4901,A4901)),"")</f>
        <v/>
      </c>
      <c r="I4901" s="109" t="str">
        <f t="shared" si="230"/>
        <v/>
      </c>
      <c r="J4901" s="113"/>
      <c r="K4901" s="90"/>
      <c r="L4901" s="73"/>
      <c r="M4901" s="69" t="str">
        <f>IF(C4901&lt;&gt;"",DailyLog!$S$3,"")</f>
        <v/>
      </c>
      <c r="N4901" s="56" t="str">
        <f t="shared" si="229"/>
        <v/>
      </c>
      <c r="O4901" s="53" t="str">
        <f>IF($B4901&lt;&gt;"",IF(ISNUMBER(_xlfn.XMATCH($B4901,Language!$A$6:$E$6)),0,IF(ISNUMBER(_xlfn.XMATCH($B4901,Language!$A$29:$E$29)),'Lista de Prestatarios'!$B$3,VLOOKUP(B4901,'Lista de Prestatarios'!$A$2:$B$500,2,FALSE))),"")</f>
        <v/>
      </c>
      <c r="P4901" s="58" t="str">
        <f>IF(B4901&lt;&gt;"",IF(OR(D4901&gt;0,G4901&gt;0),COUNTIF($B$2:B4901,B4901),COUNTIFS($B$2:B4901,B4901,$E$2:E4901,"&gt;0")),"")</f>
        <v/>
      </c>
    </row>
    <row r="4902" spans="1:16" x14ac:dyDescent="0.35">
      <c r="A4902" s="51" t="str">
        <f t="shared" si="228"/>
        <v/>
      </c>
      <c r="B4902" s="99"/>
      <c r="C4902" s="4"/>
      <c r="D4902" s="14"/>
      <c r="E4902" s="14"/>
      <c r="F4902" s="14"/>
      <c r="G4902" s="82"/>
      <c r="H4902" s="107" t="str">
        <f>IF(B4902&lt;&gt;"",IF(OR(O4902=0,O4902=999),"",SUMIFS($E$2:E4902,$A$2:A4902,A4902)-SUMIFS($F$2:F4902,$A$2:A4902,A4902)),"")</f>
        <v/>
      </c>
      <c r="I4902" s="109" t="str">
        <f t="shared" si="230"/>
        <v/>
      </c>
      <c r="J4902" s="113"/>
      <c r="K4902" s="90"/>
      <c r="L4902" s="73"/>
      <c r="M4902" s="69" t="str">
        <f>IF(C4902&lt;&gt;"",DailyLog!$S$3,"")</f>
        <v/>
      </c>
      <c r="N4902" s="56" t="str">
        <f t="shared" si="229"/>
        <v/>
      </c>
      <c r="O4902" s="53" t="str">
        <f>IF($B4902&lt;&gt;"",IF(ISNUMBER(_xlfn.XMATCH($B4902,Language!$A$6:$E$6)),0,IF(ISNUMBER(_xlfn.XMATCH($B4902,Language!$A$29:$E$29)),'Lista de Prestatarios'!$B$3,VLOOKUP(B4902,'Lista de Prestatarios'!$A$2:$B$500,2,FALSE))),"")</f>
        <v/>
      </c>
      <c r="P4902" s="58" t="str">
        <f>IF(B4902&lt;&gt;"",IF(OR(D4902&gt;0,G4902&gt;0),COUNTIF($B$2:B4902,B4902),COUNTIFS($B$2:B4902,B4902,$E$2:E4902,"&gt;0")),"")</f>
        <v/>
      </c>
    </row>
    <row r="4903" spans="1:16" x14ac:dyDescent="0.35">
      <c r="A4903" s="51" t="str">
        <f t="shared" si="228"/>
        <v/>
      </c>
      <c r="B4903" s="99"/>
      <c r="C4903" s="4"/>
      <c r="D4903" s="14"/>
      <c r="E4903" s="14"/>
      <c r="F4903" s="14"/>
      <c r="G4903" s="82"/>
      <c r="H4903" s="107" t="str">
        <f>IF(B4903&lt;&gt;"",IF(OR(O4903=0,O4903=999),"",SUMIFS($E$2:E4903,$A$2:A4903,A4903)-SUMIFS($F$2:F4903,$A$2:A4903,A4903)),"")</f>
        <v/>
      </c>
      <c r="I4903" s="109" t="str">
        <f t="shared" si="230"/>
        <v/>
      </c>
      <c r="J4903" s="113"/>
      <c r="K4903" s="90"/>
      <c r="L4903" s="73"/>
      <c r="M4903" s="69" t="str">
        <f>IF(C4903&lt;&gt;"",DailyLog!$S$3,"")</f>
        <v/>
      </c>
      <c r="N4903" s="56" t="str">
        <f t="shared" si="229"/>
        <v/>
      </c>
      <c r="O4903" s="53" t="str">
        <f>IF($B4903&lt;&gt;"",IF(ISNUMBER(_xlfn.XMATCH($B4903,Language!$A$6:$E$6)),0,IF(ISNUMBER(_xlfn.XMATCH($B4903,Language!$A$29:$E$29)),'Lista de Prestatarios'!$B$3,VLOOKUP(B4903,'Lista de Prestatarios'!$A$2:$B$500,2,FALSE))),"")</f>
        <v/>
      </c>
      <c r="P4903" s="58" t="str">
        <f>IF(B4903&lt;&gt;"",IF(OR(D4903&gt;0,G4903&gt;0),COUNTIF($B$2:B4903,B4903),COUNTIFS($B$2:B4903,B4903,$E$2:E4903,"&gt;0")),"")</f>
        <v/>
      </c>
    </row>
    <row r="4904" spans="1:16" x14ac:dyDescent="0.35">
      <c r="A4904" s="51" t="str">
        <f t="shared" si="228"/>
        <v/>
      </c>
      <c r="B4904" s="99"/>
      <c r="C4904" s="4"/>
      <c r="D4904" s="14"/>
      <c r="E4904" s="14"/>
      <c r="F4904" s="14"/>
      <c r="G4904" s="82"/>
      <c r="H4904" s="107" t="str">
        <f>IF(B4904&lt;&gt;"",IF(OR(O4904=0,O4904=999),"",SUMIFS($E$2:E4904,$A$2:A4904,A4904)-SUMIFS($F$2:F4904,$A$2:A4904,A4904)),"")</f>
        <v/>
      </c>
      <c r="I4904" s="109" t="str">
        <f t="shared" si="230"/>
        <v/>
      </c>
      <c r="J4904" s="113"/>
      <c r="K4904" s="90"/>
      <c r="L4904" s="73"/>
      <c r="M4904" s="69" t="str">
        <f>IF(C4904&lt;&gt;"",DailyLog!$S$3,"")</f>
        <v/>
      </c>
      <c r="N4904" s="56" t="str">
        <f t="shared" si="229"/>
        <v/>
      </c>
      <c r="O4904" s="53" t="str">
        <f>IF($B4904&lt;&gt;"",IF(ISNUMBER(_xlfn.XMATCH($B4904,Language!$A$6:$E$6)),0,IF(ISNUMBER(_xlfn.XMATCH($B4904,Language!$A$29:$E$29)),'Lista de Prestatarios'!$B$3,VLOOKUP(B4904,'Lista de Prestatarios'!$A$2:$B$500,2,FALSE))),"")</f>
        <v/>
      </c>
      <c r="P4904" s="58" t="str">
        <f>IF(B4904&lt;&gt;"",IF(OR(D4904&gt;0,G4904&gt;0),COUNTIF($B$2:B4904,B4904),COUNTIFS($B$2:B4904,B4904,$E$2:E4904,"&gt;0")),"")</f>
        <v/>
      </c>
    </row>
    <row r="4905" spans="1:16" x14ac:dyDescent="0.35">
      <c r="A4905" s="51" t="str">
        <f t="shared" si="228"/>
        <v/>
      </c>
      <c r="B4905" s="99"/>
      <c r="C4905" s="4"/>
      <c r="D4905" s="14"/>
      <c r="E4905" s="14"/>
      <c r="F4905" s="14"/>
      <c r="G4905" s="82"/>
      <c r="H4905" s="107" t="str">
        <f>IF(B4905&lt;&gt;"",IF(OR(O4905=0,O4905=999),"",SUMIFS($E$2:E4905,$A$2:A4905,A4905)-SUMIFS($F$2:F4905,$A$2:A4905,A4905)),"")</f>
        <v/>
      </c>
      <c r="I4905" s="109" t="str">
        <f t="shared" si="230"/>
        <v/>
      </c>
      <c r="J4905" s="113"/>
      <c r="K4905" s="90"/>
      <c r="L4905" s="73"/>
      <c r="M4905" s="69" t="str">
        <f>IF(C4905&lt;&gt;"",DailyLog!$S$3,"")</f>
        <v/>
      </c>
      <c r="N4905" s="56" t="str">
        <f t="shared" si="229"/>
        <v/>
      </c>
      <c r="O4905" s="53" t="str">
        <f>IF($B4905&lt;&gt;"",IF(ISNUMBER(_xlfn.XMATCH($B4905,Language!$A$6:$E$6)),0,IF(ISNUMBER(_xlfn.XMATCH($B4905,Language!$A$29:$E$29)),'Lista de Prestatarios'!$B$3,VLOOKUP(B4905,'Lista de Prestatarios'!$A$2:$B$500,2,FALSE))),"")</f>
        <v/>
      </c>
      <c r="P4905" s="58" t="str">
        <f>IF(B4905&lt;&gt;"",IF(OR(D4905&gt;0,G4905&gt;0),COUNTIF($B$2:B4905,B4905),COUNTIFS($B$2:B4905,B4905,$E$2:E4905,"&gt;0")),"")</f>
        <v/>
      </c>
    </row>
    <row r="4906" spans="1:16" x14ac:dyDescent="0.35">
      <c r="A4906" s="51" t="str">
        <f t="shared" si="228"/>
        <v/>
      </c>
      <c r="B4906" s="99"/>
      <c r="C4906" s="4"/>
      <c r="D4906" s="14"/>
      <c r="E4906" s="14"/>
      <c r="F4906" s="14"/>
      <c r="G4906" s="82"/>
      <c r="H4906" s="107" t="str">
        <f>IF(B4906&lt;&gt;"",IF(OR(O4906=0,O4906=999),"",SUMIFS($E$2:E4906,$A$2:A4906,A4906)-SUMIFS($F$2:F4906,$A$2:A4906,A4906)),"")</f>
        <v/>
      </c>
      <c r="I4906" s="109" t="str">
        <f t="shared" si="230"/>
        <v/>
      </c>
      <c r="J4906" s="113"/>
      <c r="K4906" s="90"/>
      <c r="L4906" s="73"/>
      <c r="M4906" s="69" t="str">
        <f>IF(C4906&lt;&gt;"",DailyLog!$S$3,"")</f>
        <v/>
      </c>
      <c r="N4906" s="56" t="str">
        <f t="shared" si="229"/>
        <v/>
      </c>
      <c r="O4906" s="53" t="str">
        <f>IF($B4906&lt;&gt;"",IF(ISNUMBER(_xlfn.XMATCH($B4906,Language!$A$6:$E$6)),0,IF(ISNUMBER(_xlfn.XMATCH($B4906,Language!$A$29:$E$29)),'Lista de Prestatarios'!$B$3,VLOOKUP(B4906,'Lista de Prestatarios'!$A$2:$B$500,2,FALSE))),"")</f>
        <v/>
      </c>
      <c r="P4906" s="58" t="str">
        <f>IF(B4906&lt;&gt;"",IF(OR(D4906&gt;0,G4906&gt;0),COUNTIF($B$2:B4906,B4906),COUNTIFS($B$2:B4906,B4906,$E$2:E4906,"&gt;0")),"")</f>
        <v/>
      </c>
    </row>
    <row r="4907" spans="1:16" x14ac:dyDescent="0.35">
      <c r="A4907" s="51" t="str">
        <f t="shared" si="228"/>
        <v/>
      </c>
      <c r="B4907" s="99"/>
      <c r="C4907" s="4"/>
      <c r="D4907" s="14"/>
      <c r="E4907" s="14"/>
      <c r="F4907" s="14"/>
      <c r="G4907" s="82"/>
      <c r="H4907" s="107" t="str">
        <f>IF(B4907&lt;&gt;"",IF(OR(O4907=0,O4907=999),"",SUMIFS($E$2:E4907,$A$2:A4907,A4907)-SUMIFS($F$2:F4907,$A$2:A4907,A4907)),"")</f>
        <v/>
      </c>
      <c r="I4907" s="109" t="str">
        <f t="shared" si="230"/>
        <v/>
      </c>
      <c r="J4907" s="113"/>
      <c r="K4907" s="90"/>
      <c r="L4907" s="73"/>
      <c r="M4907" s="69" t="str">
        <f>IF(C4907&lt;&gt;"",DailyLog!$S$3,"")</f>
        <v/>
      </c>
      <c r="N4907" s="56" t="str">
        <f t="shared" si="229"/>
        <v/>
      </c>
      <c r="O4907" s="53" t="str">
        <f>IF($B4907&lt;&gt;"",IF(ISNUMBER(_xlfn.XMATCH($B4907,Language!$A$6:$E$6)),0,IF(ISNUMBER(_xlfn.XMATCH($B4907,Language!$A$29:$E$29)),'Lista de Prestatarios'!$B$3,VLOOKUP(B4907,'Lista de Prestatarios'!$A$2:$B$500,2,FALSE))),"")</f>
        <v/>
      </c>
      <c r="P4907" s="58" t="str">
        <f>IF(B4907&lt;&gt;"",IF(OR(D4907&gt;0,G4907&gt;0),COUNTIF($B$2:B4907,B4907),COUNTIFS($B$2:B4907,B4907,$E$2:E4907,"&gt;0")),"")</f>
        <v/>
      </c>
    </row>
    <row r="4908" spans="1:16" x14ac:dyDescent="0.35">
      <c r="A4908" s="51" t="str">
        <f t="shared" si="228"/>
        <v/>
      </c>
      <c r="B4908" s="99"/>
      <c r="C4908" s="4"/>
      <c r="D4908" s="14"/>
      <c r="E4908" s="14"/>
      <c r="F4908" s="14"/>
      <c r="G4908" s="82"/>
      <c r="H4908" s="107" t="str">
        <f>IF(B4908&lt;&gt;"",IF(OR(O4908=0,O4908=999),"",SUMIFS($E$2:E4908,$A$2:A4908,A4908)-SUMIFS($F$2:F4908,$A$2:A4908,A4908)),"")</f>
        <v/>
      </c>
      <c r="I4908" s="109" t="str">
        <f t="shared" si="230"/>
        <v/>
      </c>
      <c r="J4908" s="113"/>
      <c r="K4908" s="90"/>
      <c r="L4908" s="73"/>
      <c r="M4908" s="69" t="str">
        <f>IF(C4908&lt;&gt;"",DailyLog!$S$3,"")</f>
        <v/>
      </c>
      <c r="N4908" s="56" t="str">
        <f t="shared" si="229"/>
        <v/>
      </c>
      <c r="O4908" s="53" t="str">
        <f>IF($B4908&lt;&gt;"",IF(ISNUMBER(_xlfn.XMATCH($B4908,Language!$A$6:$E$6)),0,IF(ISNUMBER(_xlfn.XMATCH($B4908,Language!$A$29:$E$29)),'Lista de Prestatarios'!$B$3,VLOOKUP(B4908,'Lista de Prestatarios'!$A$2:$B$500,2,FALSE))),"")</f>
        <v/>
      </c>
      <c r="P4908" s="58" t="str">
        <f>IF(B4908&lt;&gt;"",IF(OR(D4908&gt;0,G4908&gt;0),COUNTIF($B$2:B4908,B4908),COUNTIFS($B$2:B4908,B4908,$E$2:E4908,"&gt;0")),"")</f>
        <v/>
      </c>
    </row>
    <row r="4909" spans="1:16" x14ac:dyDescent="0.35">
      <c r="A4909" s="51" t="str">
        <f t="shared" si="228"/>
        <v/>
      </c>
      <c r="B4909" s="99"/>
      <c r="C4909" s="4"/>
      <c r="D4909" s="14"/>
      <c r="E4909" s="14"/>
      <c r="F4909" s="14"/>
      <c r="G4909" s="82"/>
      <c r="H4909" s="107" t="str">
        <f>IF(B4909&lt;&gt;"",IF(OR(O4909=0,O4909=999),"",SUMIFS($E$2:E4909,$A$2:A4909,A4909)-SUMIFS($F$2:F4909,$A$2:A4909,A4909)),"")</f>
        <v/>
      </c>
      <c r="I4909" s="109" t="str">
        <f t="shared" si="230"/>
        <v/>
      </c>
      <c r="J4909" s="113"/>
      <c r="K4909" s="90"/>
      <c r="L4909" s="73"/>
      <c r="M4909" s="69" t="str">
        <f>IF(C4909&lt;&gt;"",DailyLog!$S$3,"")</f>
        <v/>
      </c>
      <c r="N4909" s="56" t="str">
        <f t="shared" si="229"/>
        <v/>
      </c>
      <c r="O4909" s="53" t="str">
        <f>IF($B4909&lt;&gt;"",IF(ISNUMBER(_xlfn.XMATCH($B4909,Language!$A$6:$E$6)),0,IF(ISNUMBER(_xlfn.XMATCH($B4909,Language!$A$29:$E$29)),'Lista de Prestatarios'!$B$3,VLOOKUP(B4909,'Lista de Prestatarios'!$A$2:$B$500,2,FALSE))),"")</f>
        <v/>
      </c>
      <c r="P4909" s="58" t="str">
        <f>IF(B4909&lt;&gt;"",IF(OR(D4909&gt;0,G4909&gt;0),COUNTIF($B$2:B4909,B4909),COUNTIFS($B$2:B4909,B4909,$E$2:E4909,"&gt;0")),"")</f>
        <v/>
      </c>
    </row>
    <row r="4910" spans="1:16" x14ac:dyDescent="0.35">
      <c r="A4910" s="51" t="str">
        <f t="shared" si="228"/>
        <v/>
      </c>
      <c r="B4910" s="99"/>
      <c r="C4910" s="4"/>
      <c r="D4910" s="14"/>
      <c r="E4910" s="14"/>
      <c r="F4910" s="14"/>
      <c r="G4910" s="82"/>
      <c r="H4910" s="107" t="str">
        <f>IF(B4910&lt;&gt;"",IF(OR(O4910=0,O4910=999),"",SUMIFS($E$2:E4910,$A$2:A4910,A4910)-SUMIFS($F$2:F4910,$A$2:A4910,A4910)),"")</f>
        <v/>
      </c>
      <c r="I4910" s="109" t="str">
        <f t="shared" si="230"/>
        <v/>
      </c>
      <c r="J4910" s="113"/>
      <c r="K4910" s="90"/>
      <c r="L4910" s="73"/>
      <c r="M4910" s="69" t="str">
        <f>IF(C4910&lt;&gt;"",DailyLog!$S$3,"")</f>
        <v/>
      </c>
      <c r="N4910" s="56" t="str">
        <f t="shared" si="229"/>
        <v/>
      </c>
      <c r="O4910" s="53" t="str">
        <f>IF($B4910&lt;&gt;"",IF(ISNUMBER(_xlfn.XMATCH($B4910,Language!$A$6:$E$6)),0,IF(ISNUMBER(_xlfn.XMATCH($B4910,Language!$A$29:$E$29)),'Lista de Prestatarios'!$B$3,VLOOKUP(B4910,'Lista de Prestatarios'!$A$2:$B$500,2,FALSE))),"")</f>
        <v/>
      </c>
      <c r="P4910" s="58" t="str">
        <f>IF(B4910&lt;&gt;"",IF(OR(D4910&gt;0,G4910&gt;0),COUNTIF($B$2:B4910,B4910),COUNTIFS($B$2:B4910,B4910,$E$2:E4910,"&gt;0")),"")</f>
        <v/>
      </c>
    </row>
    <row r="4911" spans="1:16" x14ac:dyDescent="0.35">
      <c r="A4911" s="51" t="str">
        <f t="shared" si="228"/>
        <v/>
      </c>
      <c r="B4911" s="99"/>
      <c r="C4911" s="4"/>
      <c r="D4911" s="14"/>
      <c r="E4911" s="14"/>
      <c r="F4911" s="14"/>
      <c r="G4911" s="82"/>
      <c r="H4911" s="107" t="str">
        <f>IF(B4911&lt;&gt;"",IF(OR(O4911=0,O4911=999),"",SUMIFS($E$2:E4911,$A$2:A4911,A4911)-SUMIFS($F$2:F4911,$A$2:A4911,A4911)),"")</f>
        <v/>
      </c>
      <c r="I4911" s="109" t="str">
        <f t="shared" si="230"/>
        <v/>
      </c>
      <c r="J4911" s="113"/>
      <c r="K4911" s="90"/>
      <c r="L4911" s="73"/>
      <c r="M4911" s="69" t="str">
        <f>IF(C4911&lt;&gt;"",DailyLog!$S$3,"")</f>
        <v/>
      </c>
      <c r="N4911" s="56" t="str">
        <f t="shared" si="229"/>
        <v/>
      </c>
      <c r="O4911" s="53" t="str">
        <f>IF($B4911&lt;&gt;"",IF(ISNUMBER(_xlfn.XMATCH($B4911,Language!$A$6:$E$6)),0,IF(ISNUMBER(_xlfn.XMATCH($B4911,Language!$A$29:$E$29)),'Lista de Prestatarios'!$B$3,VLOOKUP(B4911,'Lista de Prestatarios'!$A$2:$B$500,2,FALSE))),"")</f>
        <v/>
      </c>
      <c r="P4911" s="58" t="str">
        <f>IF(B4911&lt;&gt;"",IF(OR(D4911&gt;0,G4911&gt;0),COUNTIF($B$2:B4911,B4911),COUNTIFS($B$2:B4911,B4911,$E$2:E4911,"&gt;0")),"")</f>
        <v/>
      </c>
    </row>
    <row r="4912" spans="1:16" x14ac:dyDescent="0.35">
      <c r="A4912" s="51" t="str">
        <f t="shared" si="228"/>
        <v/>
      </c>
      <c r="B4912" s="99"/>
      <c r="C4912" s="4"/>
      <c r="D4912" s="14"/>
      <c r="E4912" s="14"/>
      <c r="F4912" s="14"/>
      <c r="G4912" s="82"/>
      <c r="H4912" s="107" t="str">
        <f>IF(B4912&lt;&gt;"",IF(OR(O4912=0,O4912=999),"",SUMIFS($E$2:E4912,$A$2:A4912,A4912)-SUMIFS($F$2:F4912,$A$2:A4912,A4912)),"")</f>
        <v/>
      </c>
      <c r="I4912" s="109" t="str">
        <f t="shared" si="230"/>
        <v/>
      </c>
      <c r="J4912" s="113"/>
      <c r="K4912" s="90"/>
      <c r="L4912" s="73"/>
      <c r="M4912" s="69" t="str">
        <f>IF(C4912&lt;&gt;"",DailyLog!$S$3,"")</f>
        <v/>
      </c>
      <c r="N4912" s="56" t="str">
        <f t="shared" si="229"/>
        <v/>
      </c>
      <c r="O4912" s="53" t="str">
        <f>IF($B4912&lt;&gt;"",IF(ISNUMBER(_xlfn.XMATCH($B4912,Language!$A$6:$E$6)),0,IF(ISNUMBER(_xlfn.XMATCH($B4912,Language!$A$29:$E$29)),'Lista de Prestatarios'!$B$3,VLOOKUP(B4912,'Lista de Prestatarios'!$A$2:$B$500,2,FALSE))),"")</f>
        <v/>
      </c>
      <c r="P4912" s="58" t="str">
        <f>IF(B4912&lt;&gt;"",IF(OR(D4912&gt;0,G4912&gt;0),COUNTIF($B$2:B4912,B4912),COUNTIFS($B$2:B4912,B4912,$E$2:E4912,"&gt;0")),"")</f>
        <v/>
      </c>
    </row>
    <row r="4913" spans="1:16" x14ac:dyDescent="0.35">
      <c r="A4913" s="51" t="str">
        <f t="shared" si="228"/>
        <v/>
      </c>
      <c r="B4913" s="99"/>
      <c r="C4913" s="4"/>
      <c r="D4913" s="14"/>
      <c r="E4913" s="14"/>
      <c r="F4913" s="14"/>
      <c r="G4913" s="82"/>
      <c r="H4913" s="107" t="str">
        <f>IF(B4913&lt;&gt;"",IF(OR(O4913=0,O4913=999),"",SUMIFS($E$2:E4913,$A$2:A4913,A4913)-SUMIFS($F$2:F4913,$A$2:A4913,A4913)),"")</f>
        <v/>
      </c>
      <c r="I4913" s="109" t="str">
        <f t="shared" si="230"/>
        <v/>
      </c>
      <c r="J4913" s="113"/>
      <c r="K4913" s="90"/>
      <c r="L4913" s="73"/>
      <c r="M4913" s="69" t="str">
        <f>IF(C4913&lt;&gt;"",DailyLog!$S$3,"")</f>
        <v/>
      </c>
      <c r="N4913" s="56" t="str">
        <f t="shared" si="229"/>
        <v/>
      </c>
      <c r="O4913" s="53" t="str">
        <f>IF($B4913&lt;&gt;"",IF(ISNUMBER(_xlfn.XMATCH($B4913,Language!$A$6:$E$6)),0,IF(ISNUMBER(_xlfn.XMATCH($B4913,Language!$A$29:$E$29)),'Lista de Prestatarios'!$B$3,VLOOKUP(B4913,'Lista de Prestatarios'!$A$2:$B$500,2,FALSE))),"")</f>
        <v/>
      </c>
      <c r="P4913" s="58" t="str">
        <f>IF(B4913&lt;&gt;"",IF(OR(D4913&gt;0,G4913&gt;0),COUNTIF($B$2:B4913,B4913),COUNTIFS($B$2:B4913,B4913,$E$2:E4913,"&gt;0")),"")</f>
        <v/>
      </c>
    </row>
    <row r="4914" spans="1:16" x14ac:dyDescent="0.35">
      <c r="A4914" s="51" t="str">
        <f t="shared" si="228"/>
        <v/>
      </c>
      <c r="B4914" s="99"/>
      <c r="C4914" s="4"/>
      <c r="D4914" s="14"/>
      <c r="E4914" s="14"/>
      <c r="F4914" s="14"/>
      <c r="G4914" s="82"/>
      <c r="H4914" s="107" t="str">
        <f>IF(B4914&lt;&gt;"",IF(OR(O4914=0,O4914=999),"",SUMIFS($E$2:E4914,$A$2:A4914,A4914)-SUMIFS($F$2:F4914,$A$2:A4914,A4914)),"")</f>
        <v/>
      </c>
      <c r="I4914" s="109" t="str">
        <f t="shared" si="230"/>
        <v/>
      </c>
      <c r="J4914" s="113"/>
      <c r="K4914" s="90"/>
      <c r="L4914" s="73"/>
      <c r="M4914" s="69" t="str">
        <f>IF(C4914&lt;&gt;"",DailyLog!$S$3,"")</f>
        <v/>
      </c>
      <c r="N4914" s="56" t="str">
        <f t="shared" si="229"/>
        <v/>
      </c>
      <c r="O4914" s="53" t="str">
        <f>IF($B4914&lt;&gt;"",IF(ISNUMBER(_xlfn.XMATCH($B4914,Language!$A$6:$E$6)),0,IF(ISNUMBER(_xlfn.XMATCH($B4914,Language!$A$29:$E$29)),'Lista de Prestatarios'!$B$3,VLOOKUP(B4914,'Lista de Prestatarios'!$A$2:$B$500,2,FALSE))),"")</f>
        <v/>
      </c>
      <c r="P4914" s="58" t="str">
        <f>IF(B4914&lt;&gt;"",IF(OR(D4914&gt;0,G4914&gt;0),COUNTIF($B$2:B4914,B4914),COUNTIFS($B$2:B4914,B4914,$E$2:E4914,"&gt;0")),"")</f>
        <v/>
      </c>
    </row>
    <row r="4915" spans="1:16" x14ac:dyDescent="0.35">
      <c r="A4915" s="51" t="str">
        <f t="shared" si="228"/>
        <v/>
      </c>
      <c r="B4915" s="99"/>
      <c r="C4915" s="4"/>
      <c r="D4915" s="14"/>
      <c r="E4915" s="14"/>
      <c r="F4915" s="14"/>
      <c r="G4915" s="82"/>
      <c r="H4915" s="107" t="str">
        <f>IF(B4915&lt;&gt;"",IF(OR(O4915=0,O4915=999),"",SUMIFS($E$2:E4915,$A$2:A4915,A4915)-SUMIFS($F$2:F4915,$A$2:A4915,A4915)),"")</f>
        <v/>
      </c>
      <c r="I4915" s="109" t="str">
        <f t="shared" si="230"/>
        <v/>
      </c>
      <c r="J4915" s="113"/>
      <c r="K4915" s="90"/>
      <c r="L4915" s="73"/>
      <c r="M4915" s="69" t="str">
        <f>IF(C4915&lt;&gt;"",DailyLog!$S$3,"")</f>
        <v/>
      </c>
      <c r="N4915" s="56" t="str">
        <f t="shared" si="229"/>
        <v/>
      </c>
      <c r="O4915" s="53" t="str">
        <f>IF($B4915&lt;&gt;"",IF(ISNUMBER(_xlfn.XMATCH($B4915,Language!$A$6:$E$6)),0,IF(ISNUMBER(_xlfn.XMATCH($B4915,Language!$A$29:$E$29)),'Lista de Prestatarios'!$B$3,VLOOKUP(B4915,'Lista de Prestatarios'!$A$2:$B$500,2,FALSE))),"")</f>
        <v/>
      </c>
      <c r="P4915" s="58" t="str">
        <f>IF(B4915&lt;&gt;"",IF(OR(D4915&gt;0,G4915&gt;0),COUNTIF($B$2:B4915,B4915),COUNTIFS($B$2:B4915,B4915,$E$2:E4915,"&gt;0")),"")</f>
        <v/>
      </c>
    </row>
    <row r="4916" spans="1:16" x14ac:dyDescent="0.35">
      <c r="A4916" s="51" t="str">
        <f t="shared" si="228"/>
        <v/>
      </c>
      <c r="B4916" s="99"/>
      <c r="C4916" s="4"/>
      <c r="D4916" s="14"/>
      <c r="E4916" s="14"/>
      <c r="F4916" s="14"/>
      <c r="G4916" s="82"/>
      <c r="H4916" s="107" t="str">
        <f>IF(B4916&lt;&gt;"",IF(OR(O4916=0,O4916=999),"",SUMIFS($E$2:E4916,$A$2:A4916,A4916)-SUMIFS($F$2:F4916,$A$2:A4916,A4916)),"")</f>
        <v/>
      </c>
      <c r="I4916" s="109" t="str">
        <f t="shared" si="230"/>
        <v/>
      </c>
      <c r="J4916" s="113"/>
      <c r="K4916" s="90"/>
      <c r="L4916" s="73"/>
      <c r="M4916" s="69" t="str">
        <f>IF(C4916&lt;&gt;"",DailyLog!$S$3,"")</f>
        <v/>
      </c>
      <c r="N4916" s="56" t="str">
        <f t="shared" si="229"/>
        <v/>
      </c>
      <c r="O4916" s="53" t="str">
        <f>IF($B4916&lt;&gt;"",IF(ISNUMBER(_xlfn.XMATCH($B4916,Language!$A$6:$E$6)),0,IF(ISNUMBER(_xlfn.XMATCH($B4916,Language!$A$29:$E$29)),'Lista de Prestatarios'!$B$3,VLOOKUP(B4916,'Lista de Prestatarios'!$A$2:$B$500,2,FALSE))),"")</f>
        <v/>
      </c>
      <c r="P4916" s="58" t="str">
        <f>IF(B4916&lt;&gt;"",IF(OR(D4916&gt;0,G4916&gt;0),COUNTIF($B$2:B4916,B4916),COUNTIFS($B$2:B4916,B4916,$E$2:E4916,"&gt;0")),"")</f>
        <v/>
      </c>
    </row>
    <row r="4917" spans="1:16" x14ac:dyDescent="0.35">
      <c r="A4917" s="51" t="str">
        <f t="shared" si="228"/>
        <v/>
      </c>
      <c r="B4917" s="99"/>
      <c r="C4917" s="4"/>
      <c r="D4917" s="14"/>
      <c r="E4917" s="14"/>
      <c r="F4917" s="14"/>
      <c r="G4917" s="82"/>
      <c r="H4917" s="107" t="str">
        <f>IF(B4917&lt;&gt;"",IF(OR(O4917=0,O4917=999),"",SUMIFS($E$2:E4917,$A$2:A4917,A4917)-SUMIFS($F$2:F4917,$A$2:A4917,A4917)),"")</f>
        <v/>
      </c>
      <c r="I4917" s="109" t="str">
        <f t="shared" si="230"/>
        <v/>
      </c>
      <c r="J4917" s="113"/>
      <c r="K4917" s="90"/>
      <c r="L4917" s="73"/>
      <c r="M4917" s="69" t="str">
        <f>IF(C4917&lt;&gt;"",DailyLog!$S$3,"")</f>
        <v/>
      </c>
      <c r="N4917" s="56" t="str">
        <f t="shared" si="229"/>
        <v/>
      </c>
      <c r="O4917" s="53" t="str">
        <f>IF($B4917&lt;&gt;"",IF(ISNUMBER(_xlfn.XMATCH($B4917,Language!$A$6:$E$6)),0,IF(ISNUMBER(_xlfn.XMATCH($B4917,Language!$A$29:$E$29)),'Lista de Prestatarios'!$B$3,VLOOKUP(B4917,'Lista de Prestatarios'!$A$2:$B$500,2,FALSE))),"")</f>
        <v/>
      </c>
      <c r="P4917" s="58" t="str">
        <f>IF(B4917&lt;&gt;"",IF(OR(D4917&gt;0,G4917&gt;0),COUNTIF($B$2:B4917,B4917),COUNTIFS($B$2:B4917,B4917,$E$2:E4917,"&gt;0")),"")</f>
        <v/>
      </c>
    </row>
    <row r="4918" spans="1:16" x14ac:dyDescent="0.35">
      <c r="A4918" s="51" t="str">
        <f t="shared" si="228"/>
        <v/>
      </c>
      <c r="B4918" s="99"/>
      <c r="C4918" s="4"/>
      <c r="D4918" s="14"/>
      <c r="E4918" s="14"/>
      <c r="F4918" s="14"/>
      <c r="G4918" s="82"/>
      <c r="H4918" s="107" t="str">
        <f>IF(B4918&lt;&gt;"",IF(OR(O4918=0,O4918=999),"",SUMIFS($E$2:E4918,$A$2:A4918,A4918)-SUMIFS($F$2:F4918,$A$2:A4918,A4918)),"")</f>
        <v/>
      </c>
      <c r="I4918" s="109" t="str">
        <f t="shared" si="230"/>
        <v/>
      </c>
      <c r="J4918" s="113"/>
      <c r="K4918" s="90"/>
      <c r="L4918" s="73"/>
      <c r="M4918" s="69" t="str">
        <f>IF(C4918&lt;&gt;"",DailyLog!$S$3,"")</f>
        <v/>
      </c>
      <c r="N4918" s="56" t="str">
        <f t="shared" si="229"/>
        <v/>
      </c>
      <c r="O4918" s="53" t="str">
        <f>IF($B4918&lt;&gt;"",IF(ISNUMBER(_xlfn.XMATCH($B4918,Language!$A$6:$E$6)),0,IF(ISNUMBER(_xlfn.XMATCH($B4918,Language!$A$29:$E$29)),'Lista de Prestatarios'!$B$3,VLOOKUP(B4918,'Lista de Prestatarios'!$A$2:$B$500,2,FALSE))),"")</f>
        <v/>
      </c>
      <c r="P4918" s="58" t="str">
        <f>IF(B4918&lt;&gt;"",IF(OR(D4918&gt;0,G4918&gt;0),COUNTIF($B$2:B4918,B4918),COUNTIFS($B$2:B4918,B4918,$E$2:E4918,"&gt;0")),"")</f>
        <v/>
      </c>
    </row>
    <row r="4919" spans="1:16" x14ac:dyDescent="0.35">
      <c r="A4919" s="51" t="str">
        <f t="shared" si="228"/>
        <v/>
      </c>
      <c r="B4919" s="99"/>
      <c r="C4919" s="4"/>
      <c r="D4919" s="14"/>
      <c r="E4919" s="14"/>
      <c r="F4919" s="14"/>
      <c r="G4919" s="82"/>
      <c r="H4919" s="107" t="str">
        <f>IF(B4919&lt;&gt;"",IF(OR(O4919=0,O4919=999),"",SUMIFS($E$2:E4919,$A$2:A4919,A4919)-SUMIFS($F$2:F4919,$A$2:A4919,A4919)),"")</f>
        <v/>
      </c>
      <c r="I4919" s="109" t="str">
        <f t="shared" si="230"/>
        <v/>
      </c>
      <c r="J4919" s="113"/>
      <c r="K4919" s="90"/>
      <c r="L4919" s="73"/>
      <c r="M4919" s="69" t="str">
        <f>IF(C4919&lt;&gt;"",DailyLog!$S$3,"")</f>
        <v/>
      </c>
      <c r="N4919" s="56" t="str">
        <f t="shared" si="229"/>
        <v/>
      </c>
      <c r="O4919" s="53" t="str">
        <f>IF($B4919&lt;&gt;"",IF(ISNUMBER(_xlfn.XMATCH($B4919,Language!$A$6:$E$6)),0,IF(ISNUMBER(_xlfn.XMATCH($B4919,Language!$A$29:$E$29)),'Lista de Prestatarios'!$B$3,VLOOKUP(B4919,'Lista de Prestatarios'!$A$2:$B$500,2,FALSE))),"")</f>
        <v/>
      </c>
      <c r="P4919" s="58" t="str">
        <f>IF(B4919&lt;&gt;"",IF(OR(D4919&gt;0,G4919&gt;0),COUNTIF($B$2:B4919,B4919),COUNTIFS($B$2:B4919,B4919,$E$2:E4919,"&gt;0")),"")</f>
        <v/>
      </c>
    </row>
    <row r="4920" spans="1:16" x14ac:dyDescent="0.35">
      <c r="A4920" s="51" t="str">
        <f t="shared" si="228"/>
        <v/>
      </c>
      <c r="B4920" s="99"/>
      <c r="C4920" s="4"/>
      <c r="D4920" s="14"/>
      <c r="E4920" s="14"/>
      <c r="F4920" s="14"/>
      <c r="G4920" s="82"/>
      <c r="H4920" s="107" t="str">
        <f>IF(B4920&lt;&gt;"",IF(OR(O4920=0,O4920=999),"",SUMIFS($E$2:E4920,$A$2:A4920,A4920)-SUMIFS($F$2:F4920,$A$2:A4920,A4920)),"")</f>
        <v/>
      </c>
      <c r="I4920" s="109" t="str">
        <f t="shared" si="230"/>
        <v/>
      </c>
      <c r="J4920" s="113"/>
      <c r="K4920" s="90"/>
      <c r="L4920" s="73"/>
      <c r="M4920" s="69" t="str">
        <f>IF(C4920&lt;&gt;"",DailyLog!$S$3,"")</f>
        <v/>
      </c>
      <c r="N4920" s="56" t="str">
        <f t="shared" si="229"/>
        <v/>
      </c>
      <c r="O4920" s="53" t="str">
        <f>IF($B4920&lt;&gt;"",IF(ISNUMBER(_xlfn.XMATCH($B4920,Language!$A$6:$E$6)),0,IF(ISNUMBER(_xlfn.XMATCH($B4920,Language!$A$29:$E$29)),'Lista de Prestatarios'!$B$3,VLOOKUP(B4920,'Lista de Prestatarios'!$A$2:$B$500,2,FALSE))),"")</f>
        <v/>
      </c>
      <c r="P4920" s="58" t="str">
        <f>IF(B4920&lt;&gt;"",IF(OR(D4920&gt;0,G4920&gt;0),COUNTIF($B$2:B4920,B4920),COUNTIFS($B$2:B4920,B4920,$E$2:E4920,"&gt;0")),"")</f>
        <v/>
      </c>
    </row>
    <row r="4921" spans="1:16" x14ac:dyDescent="0.35">
      <c r="A4921" s="51" t="str">
        <f t="shared" si="228"/>
        <v/>
      </c>
      <c r="B4921" s="99"/>
      <c r="C4921" s="4"/>
      <c r="D4921" s="14"/>
      <c r="E4921" s="14"/>
      <c r="F4921" s="14"/>
      <c r="G4921" s="82"/>
      <c r="H4921" s="107" t="str">
        <f>IF(B4921&lt;&gt;"",IF(OR(O4921=0,O4921=999),"",SUMIFS($E$2:E4921,$A$2:A4921,A4921)-SUMIFS($F$2:F4921,$A$2:A4921,A4921)),"")</f>
        <v/>
      </c>
      <c r="I4921" s="109" t="str">
        <f t="shared" si="230"/>
        <v/>
      </c>
      <c r="J4921" s="113"/>
      <c r="K4921" s="90"/>
      <c r="L4921" s="73"/>
      <c r="M4921" s="69" t="str">
        <f>IF(C4921&lt;&gt;"",DailyLog!$S$3,"")</f>
        <v/>
      </c>
      <c r="N4921" s="56" t="str">
        <f t="shared" si="229"/>
        <v/>
      </c>
      <c r="O4921" s="53" t="str">
        <f>IF($B4921&lt;&gt;"",IF(ISNUMBER(_xlfn.XMATCH($B4921,Language!$A$6:$E$6)),0,IF(ISNUMBER(_xlfn.XMATCH($B4921,Language!$A$29:$E$29)),'Lista de Prestatarios'!$B$3,VLOOKUP(B4921,'Lista de Prestatarios'!$A$2:$B$500,2,FALSE))),"")</f>
        <v/>
      </c>
      <c r="P4921" s="58" t="str">
        <f>IF(B4921&lt;&gt;"",IF(OR(D4921&gt;0,G4921&gt;0),COUNTIF($B$2:B4921,B4921),COUNTIFS($B$2:B4921,B4921,$E$2:E4921,"&gt;0")),"")</f>
        <v/>
      </c>
    </row>
    <row r="4922" spans="1:16" x14ac:dyDescent="0.35">
      <c r="A4922" s="51" t="str">
        <f t="shared" si="228"/>
        <v/>
      </c>
      <c r="B4922" s="99"/>
      <c r="C4922" s="4"/>
      <c r="D4922" s="14"/>
      <c r="E4922" s="14"/>
      <c r="F4922" s="14"/>
      <c r="G4922" s="82"/>
      <c r="H4922" s="107" t="str">
        <f>IF(B4922&lt;&gt;"",IF(OR(O4922=0,O4922=999),"",SUMIFS($E$2:E4922,$A$2:A4922,A4922)-SUMIFS($F$2:F4922,$A$2:A4922,A4922)),"")</f>
        <v/>
      </c>
      <c r="I4922" s="109" t="str">
        <f t="shared" si="230"/>
        <v/>
      </c>
      <c r="J4922" s="113"/>
      <c r="K4922" s="90"/>
      <c r="L4922" s="73"/>
      <c r="M4922" s="69" t="str">
        <f>IF(C4922&lt;&gt;"",DailyLog!$S$3,"")</f>
        <v/>
      </c>
      <c r="N4922" s="56" t="str">
        <f t="shared" si="229"/>
        <v/>
      </c>
      <c r="O4922" s="53" t="str">
        <f>IF($B4922&lt;&gt;"",IF(ISNUMBER(_xlfn.XMATCH($B4922,Language!$A$6:$E$6)),0,IF(ISNUMBER(_xlfn.XMATCH($B4922,Language!$A$29:$E$29)),'Lista de Prestatarios'!$B$3,VLOOKUP(B4922,'Lista de Prestatarios'!$A$2:$B$500,2,FALSE))),"")</f>
        <v/>
      </c>
      <c r="P4922" s="58" t="str">
        <f>IF(B4922&lt;&gt;"",IF(OR(D4922&gt;0,G4922&gt;0),COUNTIF($B$2:B4922,B4922),COUNTIFS($B$2:B4922,B4922,$E$2:E4922,"&gt;0")),"")</f>
        <v/>
      </c>
    </row>
    <row r="4923" spans="1:16" x14ac:dyDescent="0.35">
      <c r="A4923" s="51" t="str">
        <f t="shared" si="228"/>
        <v/>
      </c>
      <c r="B4923" s="99"/>
      <c r="C4923" s="4"/>
      <c r="D4923" s="14"/>
      <c r="E4923" s="14"/>
      <c r="F4923" s="14"/>
      <c r="G4923" s="82"/>
      <c r="H4923" s="107" t="str">
        <f>IF(B4923&lt;&gt;"",IF(OR(O4923=0,O4923=999),"",SUMIFS($E$2:E4923,$A$2:A4923,A4923)-SUMIFS($F$2:F4923,$A$2:A4923,A4923)),"")</f>
        <v/>
      </c>
      <c r="I4923" s="109" t="str">
        <f t="shared" si="230"/>
        <v/>
      </c>
      <c r="J4923" s="113"/>
      <c r="K4923" s="90"/>
      <c r="L4923" s="73"/>
      <c r="M4923" s="69" t="str">
        <f>IF(C4923&lt;&gt;"",DailyLog!$S$3,"")</f>
        <v/>
      </c>
      <c r="N4923" s="56" t="str">
        <f t="shared" si="229"/>
        <v/>
      </c>
      <c r="O4923" s="53" t="str">
        <f>IF($B4923&lt;&gt;"",IF(ISNUMBER(_xlfn.XMATCH($B4923,Language!$A$6:$E$6)),0,IF(ISNUMBER(_xlfn.XMATCH($B4923,Language!$A$29:$E$29)),'Lista de Prestatarios'!$B$3,VLOOKUP(B4923,'Lista de Prestatarios'!$A$2:$B$500,2,FALSE))),"")</f>
        <v/>
      </c>
      <c r="P4923" s="58" t="str">
        <f>IF(B4923&lt;&gt;"",IF(OR(D4923&gt;0,G4923&gt;0),COUNTIF($B$2:B4923,B4923),COUNTIFS($B$2:B4923,B4923,$E$2:E4923,"&gt;0")),"")</f>
        <v/>
      </c>
    </row>
    <row r="4924" spans="1:16" x14ac:dyDescent="0.35">
      <c r="A4924" s="51" t="str">
        <f t="shared" si="228"/>
        <v/>
      </c>
      <c r="B4924" s="99"/>
      <c r="C4924" s="4"/>
      <c r="D4924" s="14"/>
      <c r="E4924" s="14"/>
      <c r="F4924" s="14"/>
      <c r="G4924" s="82"/>
      <c r="H4924" s="107" t="str">
        <f>IF(B4924&lt;&gt;"",IF(OR(O4924=0,O4924=999),"",SUMIFS($E$2:E4924,$A$2:A4924,A4924)-SUMIFS($F$2:F4924,$A$2:A4924,A4924)),"")</f>
        <v/>
      </c>
      <c r="I4924" s="109" t="str">
        <f t="shared" si="230"/>
        <v/>
      </c>
      <c r="J4924" s="113"/>
      <c r="K4924" s="90"/>
      <c r="L4924" s="73"/>
      <c r="M4924" s="69" t="str">
        <f>IF(C4924&lt;&gt;"",DailyLog!$S$3,"")</f>
        <v/>
      </c>
      <c r="N4924" s="56" t="str">
        <f t="shared" si="229"/>
        <v/>
      </c>
      <c r="O4924" s="53" t="str">
        <f>IF($B4924&lt;&gt;"",IF(ISNUMBER(_xlfn.XMATCH($B4924,Language!$A$6:$E$6)),0,IF(ISNUMBER(_xlfn.XMATCH($B4924,Language!$A$29:$E$29)),'Lista de Prestatarios'!$B$3,VLOOKUP(B4924,'Lista de Prestatarios'!$A$2:$B$500,2,FALSE))),"")</f>
        <v/>
      </c>
      <c r="P4924" s="58" t="str">
        <f>IF(B4924&lt;&gt;"",IF(OR(D4924&gt;0,G4924&gt;0),COUNTIF($B$2:B4924,B4924),COUNTIFS($B$2:B4924,B4924,$E$2:E4924,"&gt;0")),"")</f>
        <v/>
      </c>
    </row>
    <row r="4925" spans="1:16" x14ac:dyDescent="0.35">
      <c r="A4925" s="51" t="str">
        <f t="shared" si="228"/>
        <v/>
      </c>
      <c r="B4925" s="99"/>
      <c r="C4925" s="4"/>
      <c r="D4925" s="14"/>
      <c r="E4925" s="14"/>
      <c r="F4925" s="14"/>
      <c r="G4925" s="82"/>
      <c r="H4925" s="107" t="str">
        <f>IF(B4925&lt;&gt;"",IF(OR(O4925=0,O4925=999),"",SUMIFS($E$2:E4925,$A$2:A4925,A4925)-SUMIFS($F$2:F4925,$A$2:A4925,A4925)),"")</f>
        <v/>
      </c>
      <c r="I4925" s="109" t="str">
        <f t="shared" si="230"/>
        <v/>
      </c>
      <c r="J4925" s="113"/>
      <c r="K4925" s="90"/>
      <c r="L4925" s="73"/>
      <c r="M4925" s="69" t="str">
        <f>IF(C4925&lt;&gt;"",DailyLog!$S$3,"")</f>
        <v/>
      </c>
      <c r="N4925" s="56" t="str">
        <f t="shared" si="229"/>
        <v/>
      </c>
      <c r="O4925" s="53" t="str">
        <f>IF($B4925&lt;&gt;"",IF(ISNUMBER(_xlfn.XMATCH($B4925,Language!$A$6:$E$6)),0,IF(ISNUMBER(_xlfn.XMATCH($B4925,Language!$A$29:$E$29)),'Lista de Prestatarios'!$B$3,VLOOKUP(B4925,'Lista de Prestatarios'!$A$2:$B$500,2,FALSE))),"")</f>
        <v/>
      </c>
      <c r="P4925" s="58" t="str">
        <f>IF(B4925&lt;&gt;"",IF(OR(D4925&gt;0,G4925&gt;0),COUNTIF($B$2:B4925,B4925),COUNTIFS($B$2:B4925,B4925,$E$2:E4925,"&gt;0")),"")</f>
        <v/>
      </c>
    </row>
    <row r="4926" spans="1:16" x14ac:dyDescent="0.35">
      <c r="A4926" s="51" t="str">
        <f t="shared" si="228"/>
        <v/>
      </c>
      <c r="B4926" s="99"/>
      <c r="C4926" s="4"/>
      <c r="D4926" s="14"/>
      <c r="E4926" s="14"/>
      <c r="F4926" s="14"/>
      <c r="G4926" s="82"/>
      <c r="H4926" s="107" t="str">
        <f>IF(B4926&lt;&gt;"",IF(OR(O4926=0,O4926=999),"",SUMIFS($E$2:E4926,$A$2:A4926,A4926)-SUMIFS($F$2:F4926,$A$2:A4926,A4926)),"")</f>
        <v/>
      </c>
      <c r="I4926" s="109" t="str">
        <f t="shared" si="230"/>
        <v/>
      </c>
      <c r="J4926" s="113"/>
      <c r="K4926" s="90"/>
      <c r="L4926" s="73"/>
      <c r="M4926" s="69" t="str">
        <f>IF(C4926&lt;&gt;"",DailyLog!$S$3,"")</f>
        <v/>
      </c>
      <c r="N4926" s="56" t="str">
        <f t="shared" si="229"/>
        <v/>
      </c>
      <c r="O4926" s="53" t="str">
        <f>IF($B4926&lt;&gt;"",IF(ISNUMBER(_xlfn.XMATCH($B4926,Language!$A$6:$E$6)),0,IF(ISNUMBER(_xlfn.XMATCH($B4926,Language!$A$29:$E$29)),'Lista de Prestatarios'!$B$3,VLOOKUP(B4926,'Lista de Prestatarios'!$A$2:$B$500,2,FALSE))),"")</f>
        <v/>
      </c>
      <c r="P4926" s="58" t="str">
        <f>IF(B4926&lt;&gt;"",IF(OR(D4926&gt;0,G4926&gt;0),COUNTIF($B$2:B4926,B4926),COUNTIFS($B$2:B4926,B4926,$E$2:E4926,"&gt;0")),"")</f>
        <v/>
      </c>
    </row>
    <row r="4927" spans="1:16" x14ac:dyDescent="0.35">
      <c r="A4927" s="51" t="str">
        <f t="shared" si="228"/>
        <v/>
      </c>
      <c r="B4927" s="99"/>
      <c r="C4927" s="4"/>
      <c r="D4927" s="14"/>
      <c r="E4927" s="14"/>
      <c r="F4927" s="14"/>
      <c r="G4927" s="82"/>
      <c r="H4927" s="107" t="str">
        <f>IF(B4927&lt;&gt;"",IF(OR(O4927=0,O4927=999),"",SUMIFS($E$2:E4927,$A$2:A4927,A4927)-SUMIFS($F$2:F4927,$A$2:A4927,A4927)),"")</f>
        <v/>
      </c>
      <c r="I4927" s="109" t="str">
        <f t="shared" si="230"/>
        <v/>
      </c>
      <c r="J4927" s="113"/>
      <c r="K4927" s="90"/>
      <c r="L4927" s="73"/>
      <c r="M4927" s="69" t="str">
        <f>IF(C4927&lt;&gt;"",DailyLog!$S$3,"")</f>
        <v/>
      </c>
      <c r="N4927" s="56" t="str">
        <f t="shared" si="229"/>
        <v/>
      </c>
      <c r="O4927" s="53" t="str">
        <f>IF($B4927&lt;&gt;"",IF(ISNUMBER(_xlfn.XMATCH($B4927,Language!$A$6:$E$6)),0,IF(ISNUMBER(_xlfn.XMATCH($B4927,Language!$A$29:$E$29)),'Lista de Prestatarios'!$B$3,VLOOKUP(B4927,'Lista de Prestatarios'!$A$2:$B$500,2,FALSE))),"")</f>
        <v/>
      </c>
      <c r="P4927" s="58" t="str">
        <f>IF(B4927&lt;&gt;"",IF(OR(D4927&gt;0,G4927&gt;0),COUNTIF($B$2:B4927,B4927),COUNTIFS($B$2:B4927,B4927,$E$2:E4927,"&gt;0")),"")</f>
        <v/>
      </c>
    </row>
    <row r="4928" spans="1:16" x14ac:dyDescent="0.35">
      <c r="A4928" s="51" t="str">
        <f t="shared" si="228"/>
        <v/>
      </c>
      <c r="B4928" s="99"/>
      <c r="C4928" s="4"/>
      <c r="D4928" s="14"/>
      <c r="E4928" s="14"/>
      <c r="F4928" s="14"/>
      <c r="G4928" s="82"/>
      <c r="H4928" s="107" t="str">
        <f>IF(B4928&lt;&gt;"",IF(OR(O4928=0,O4928=999),"",SUMIFS($E$2:E4928,$A$2:A4928,A4928)-SUMIFS($F$2:F4928,$A$2:A4928,A4928)),"")</f>
        <v/>
      </c>
      <c r="I4928" s="109" t="str">
        <f t="shared" si="230"/>
        <v/>
      </c>
      <c r="J4928" s="113"/>
      <c r="K4928" s="90"/>
      <c r="L4928" s="73"/>
      <c r="M4928" s="69" t="str">
        <f>IF(C4928&lt;&gt;"",DailyLog!$S$3,"")</f>
        <v/>
      </c>
      <c r="N4928" s="56" t="str">
        <f t="shared" si="229"/>
        <v/>
      </c>
      <c r="O4928" s="53" t="str">
        <f>IF($B4928&lt;&gt;"",IF(ISNUMBER(_xlfn.XMATCH($B4928,Language!$A$6:$E$6)),0,IF(ISNUMBER(_xlfn.XMATCH($B4928,Language!$A$29:$E$29)),'Lista de Prestatarios'!$B$3,VLOOKUP(B4928,'Lista de Prestatarios'!$A$2:$B$500,2,FALSE))),"")</f>
        <v/>
      </c>
      <c r="P4928" s="58" t="str">
        <f>IF(B4928&lt;&gt;"",IF(OR(D4928&gt;0,G4928&gt;0),COUNTIF($B$2:B4928,B4928),COUNTIFS($B$2:B4928,B4928,$E$2:E4928,"&gt;0")),"")</f>
        <v/>
      </c>
    </row>
    <row r="4929" spans="1:16" x14ac:dyDescent="0.35">
      <c r="A4929" s="51" t="str">
        <f t="shared" si="228"/>
        <v/>
      </c>
      <c r="B4929" s="99"/>
      <c r="C4929" s="4"/>
      <c r="D4929" s="14"/>
      <c r="E4929" s="14"/>
      <c r="F4929" s="14"/>
      <c r="G4929" s="82"/>
      <c r="H4929" s="107" t="str">
        <f>IF(B4929&lt;&gt;"",IF(OR(O4929=0,O4929=999),"",SUMIFS($E$2:E4929,$A$2:A4929,A4929)-SUMIFS($F$2:F4929,$A$2:A4929,A4929)),"")</f>
        <v/>
      </c>
      <c r="I4929" s="109" t="str">
        <f t="shared" si="230"/>
        <v/>
      </c>
      <c r="J4929" s="113"/>
      <c r="K4929" s="90"/>
      <c r="L4929" s="73"/>
      <c r="M4929" s="69" t="str">
        <f>IF(C4929&lt;&gt;"",DailyLog!$S$3,"")</f>
        <v/>
      </c>
      <c r="N4929" s="56" t="str">
        <f t="shared" si="229"/>
        <v/>
      </c>
      <c r="O4929" s="53" t="str">
        <f>IF($B4929&lt;&gt;"",IF(ISNUMBER(_xlfn.XMATCH($B4929,Language!$A$6:$E$6)),0,IF(ISNUMBER(_xlfn.XMATCH($B4929,Language!$A$29:$E$29)),'Lista de Prestatarios'!$B$3,VLOOKUP(B4929,'Lista de Prestatarios'!$A$2:$B$500,2,FALSE))),"")</f>
        <v/>
      </c>
      <c r="P4929" s="58" t="str">
        <f>IF(B4929&lt;&gt;"",IF(OR(D4929&gt;0,G4929&gt;0),COUNTIF($B$2:B4929,B4929),COUNTIFS($B$2:B4929,B4929,$E$2:E4929,"&gt;0")),"")</f>
        <v/>
      </c>
    </row>
    <row r="4930" spans="1:16" x14ac:dyDescent="0.35">
      <c r="A4930" s="51" t="str">
        <f t="shared" ref="A4930:A4993" si="231">IF(B4930&lt;&gt;"",O4930&amp;"."&amp;P4930,"")</f>
        <v/>
      </c>
      <c r="B4930" s="99"/>
      <c r="C4930" s="4"/>
      <c r="D4930" s="14"/>
      <c r="E4930" s="14"/>
      <c r="F4930" s="14"/>
      <c r="G4930" s="82"/>
      <c r="H4930" s="107" t="str">
        <f>IF(B4930&lt;&gt;"",IF(OR(O4930=0,O4930=999),"",SUMIFS($E$2:E4930,$A$2:A4930,A4930)-SUMIFS($F$2:F4930,$A$2:A4930,A4930)),"")</f>
        <v/>
      </c>
      <c r="I4930" s="109" t="str">
        <f t="shared" si="230"/>
        <v/>
      </c>
      <c r="J4930" s="113"/>
      <c r="K4930" s="90"/>
      <c r="L4930" s="73"/>
      <c r="M4930" s="69" t="str">
        <f>IF(C4930&lt;&gt;"",DailyLog!$S$3,"")</f>
        <v/>
      </c>
      <c r="N4930" s="56" t="str">
        <f t="shared" ref="N4930:N4993" si="232">IF(B4930&lt;&gt;"",COUNT(D4930:G4930),"")</f>
        <v/>
      </c>
      <c r="O4930" s="53" t="str">
        <f>IF($B4930&lt;&gt;"",IF(ISNUMBER(_xlfn.XMATCH($B4930,Language!$A$6:$E$6)),0,IF(ISNUMBER(_xlfn.XMATCH($B4930,Language!$A$29:$E$29)),'Lista de Prestatarios'!$B$3,VLOOKUP(B4930,'Lista de Prestatarios'!$A$2:$B$500,2,FALSE))),"")</f>
        <v/>
      </c>
      <c r="P4930" s="58" t="str">
        <f>IF(B4930&lt;&gt;"",IF(OR(D4930&gt;0,G4930&gt;0),COUNTIF($B$2:B4930,B4930),COUNTIFS($B$2:B4930,B4930,$E$2:E4930,"&gt;0")),"")</f>
        <v/>
      </c>
    </row>
    <row r="4931" spans="1:16" x14ac:dyDescent="0.35">
      <c r="A4931" s="51" t="str">
        <f t="shared" si="231"/>
        <v/>
      </c>
      <c r="B4931" s="99"/>
      <c r="C4931" s="4"/>
      <c r="D4931" s="14"/>
      <c r="E4931" s="14"/>
      <c r="F4931" s="14"/>
      <c r="G4931" s="82"/>
      <c r="H4931" s="107" t="str">
        <f>IF(B4931&lt;&gt;"",IF(OR(O4931=0,O4931=999),"",SUMIFS($E$2:E4931,$A$2:A4931,A4931)-SUMIFS($F$2:F4931,$A$2:A4931,A4931)),"")</f>
        <v/>
      </c>
      <c r="I4931" s="109" t="str">
        <f t="shared" si="230"/>
        <v/>
      </c>
      <c r="J4931" s="113"/>
      <c r="K4931" s="90"/>
      <c r="L4931" s="73"/>
      <c r="M4931" s="69" t="str">
        <f>IF(C4931&lt;&gt;"",DailyLog!$S$3,"")</f>
        <v/>
      </c>
      <c r="N4931" s="56" t="str">
        <f t="shared" si="232"/>
        <v/>
      </c>
      <c r="O4931" s="53" t="str">
        <f>IF($B4931&lt;&gt;"",IF(ISNUMBER(_xlfn.XMATCH($B4931,Language!$A$6:$E$6)),0,IF(ISNUMBER(_xlfn.XMATCH($B4931,Language!$A$29:$E$29)),'Lista de Prestatarios'!$B$3,VLOOKUP(B4931,'Lista de Prestatarios'!$A$2:$B$500,2,FALSE))),"")</f>
        <v/>
      </c>
      <c r="P4931" s="58" t="str">
        <f>IF(B4931&lt;&gt;"",IF(OR(D4931&gt;0,G4931&gt;0),COUNTIF($B$2:B4931,B4931),COUNTIFS($B$2:B4931,B4931,$E$2:E4931,"&gt;0")),"")</f>
        <v/>
      </c>
    </row>
    <row r="4932" spans="1:16" x14ac:dyDescent="0.35">
      <c r="A4932" s="51" t="str">
        <f t="shared" si="231"/>
        <v/>
      </c>
      <c r="B4932" s="99"/>
      <c r="C4932" s="4"/>
      <c r="D4932" s="14"/>
      <c r="E4932" s="14"/>
      <c r="F4932" s="14"/>
      <c r="G4932" s="82"/>
      <c r="H4932" s="107" t="str">
        <f>IF(B4932&lt;&gt;"",IF(OR(O4932=0,O4932=999),"",SUMIFS($E$2:E4932,$A$2:A4932,A4932)-SUMIFS($F$2:F4932,$A$2:A4932,A4932)),"")</f>
        <v/>
      </c>
      <c r="I4932" s="109" t="str">
        <f t="shared" ref="I4932:I4995" si="233">IF(B4932&lt;&gt;"",I4931+D4932-E4932+F4932-G4932,"")</f>
        <v/>
      </c>
      <c r="J4932" s="113"/>
      <c r="K4932" s="90"/>
      <c r="L4932" s="73"/>
      <c r="M4932" s="69" t="str">
        <f>IF(C4932&lt;&gt;"",DailyLog!$S$3,"")</f>
        <v/>
      </c>
      <c r="N4932" s="56" t="str">
        <f t="shared" si="232"/>
        <v/>
      </c>
      <c r="O4932" s="53" t="str">
        <f>IF($B4932&lt;&gt;"",IF(ISNUMBER(_xlfn.XMATCH($B4932,Language!$A$6:$E$6)),0,IF(ISNUMBER(_xlfn.XMATCH($B4932,Language!$A$29:$E$29)),'Lista de Prestatarios'!$B$3,VLOOKUP(B4932,'Lista de Prestatarios'!$A$2:$B$500,2,FALSE))),"")</f>
        <v/>
      </c>
      <c r="P4932" s="58" t="str">
        <f>IF(B4932&lt;&gt;"",IF(OR(D4932&gt;0,G4932&gt;0),COUNTIF($B$2:B4932,B4932),COUNTIFS($B$2:B4932,B4932,$E$2:E4932,"&gt;0")),"")</f>
        <v/>
      </c>
    </row>
    <row r="4933" spans="1:16" x14ac:dyDescent="0.35">
      <c r="A4933" s="51" t="str">
        <f t="shared" si="231"/>
        <v/>
      </c>
      <c r="B4933" s="99"/>
      <c r="C4933" s="4"/>
      <c r="D4933" s="14"/>
      <c r="E4933" s="14"/>
      <c r="F4933" s="14"/>
      <c r="G4933" s="82"/>
      <c r="H4933" s="107" t="str">
        <f>IF(B4933&lt;&gt;"",IF(OR(O4933=0,O4933=999),"",SUMIFS($E$2:E4933,$A$2:A4933,A4933)-SUMIFS($F$2:F4933,$A$2:A4933,A4933)),"")</f>
        <v/>
      </c>
      <c r="I4933" s="109" t="str">
        <f t="shared" si="233"/>
        <v/>
      </c>
      <c r="J4933" s="113"/>
      <c r="K4933" s="90"/>
      <c r="L4933" s="73"/>
      <c r="M4933" s="69" t="str">
        <f>IF(C4933&lt;&gt;"",DailyLog!$S$3,"")</f>
        <v/>
      </c>
      <c r="N4933" s="56" t="str">
        <f t="shared" si="232"/>
        <v/>
      </c>
      <c r="O4933" s="53" t="str">
        <f>IF($B4933&lt;&gt;"",IF(ISNUMBER(_xlfn.XMATCH($B4933,Language!$A$6:$E$6)),0,IF(ISNUMBER(_xlfn.XMATCH($B4933,Language!$A$29:$E$29)),'Lista de Prestatarios'!$B$3,VLOOKUP(B4933,'Lista de Prestatarios'!$A$2:$B$500,2,FALSE))),"")</f>
        <v/>
      </c>
      <c r="P4933" s="58" t="str">
        <f>IF(B4933&lt;&gt;"",IF(OR(D4933&gt;0,G4933&gt;0),COUNTIF($B$2:B4933,B4933),COUNTIFS($B$2:B4933,B4933,$E$2:E4933,"&gt;0")),"")</f>
        <v/>
      </c>
    </row>
    <row r="4934" spans="1:16" x14ac:dyDescent="0.35">
      <c r="A4934" s="51" t="str">
        <f t="shared" si="231"/>
        <v/>
      </c>
      <c r="B4934" s="99"/>
      <c r="C4934" s="4"/>
      <c r="D4934" s="14"/>
      <c r="E4934" s="14"/>
      <c r="F4934" s="14"/>
      <c r="G4934" s="82"/>
      <c r="H4934" s="107" t="str">
        <f>IF(B4934&lt;&gt;"",IF(OR(O4934=0,O4934=999),"",SUMIFS($E$2:E4934,$A$2:A4934,A4934)-SUMIFS($F$2:F4934,$A$2:A4934,A4934)),"")</f>
        <v/>
      </c>
      <c r="I4934" s="109" t="str">
        <f t="shared" si="233"/>
        <v/>
      </c>
      <c r="J4934" s="113"/>
      <c r="K4934" s="90"/>
      <c r="L4934" s="73"/>
      <c r="M4934" s="69" t="str">
        <f>IF(C4934&lt;&gt;"",DailyLog!$S$3,"")</f>
        <v/>
      </c>
      <c r="N4934" s="56" t="str">
        <f t="shared" si="232"/>
        <v/>
      </c>
      <c r="O4934" s="53" t="str">
        <f>IF($B4934&lt;&gt;"",IF(ISNUMBER(_xlfn.XMATCH($B4934,Language!$A$6:$E$6)),0,IF(ISNUMBER(_xlfn.XMATCH($B4934,Language!$A$29:$E$29)),'Lista de Prestatarios'!$B$3,VLOOKUP(B4934,'Lista de Prestatarios'!$A$2:$B$500,2,FALSE))),"")</f>
        <v/>
      </c>
      <c r="P4934" s="58" t="str">
        <f>IF(B4934&lt;&gt;"",IF(OR(D4934&gt;0,G4934&gt;0),COUNTIF($B$2:B4934,B4934),COUNTIFS($B$2:B4934,B4934,$E$2:E4934,"&gt;0")),"")</f>
        <v/>
      </c>
    </row>
    <row r="4935" spans="1:16" x14ac:dyDescent="0.35">
      <c r="A4935" s="51" t="str">
        <f t="shared" si="231"/>
        <v/>
      </c>
      <c r="B4935" s="99"/>
      <c r="C4935" s="4"/>
      <c r="D4935" s="14"/>
      <c r="E4935" s="14"/>
      <c r="F4935" s="14"/>
      <c r="G4935" s="82"/>
      <c r="H4935" s="107" t="str">
        <f>IF(B4935&lt;&gt;"",IF(OR(O4935=0,O4935=999),"",SUMIFS($E$2:E4935,$A$2:A4935,A4935)-SUMIFS($F$2:F4935,$A$2:A4935,A4935)),"")</f>
        <v/>
      </c>
      <c r="I4935" s="109" t="str">
        <f t="shared" si="233"/>
        <v/>
      </c>
      <c r="J4935" s="113"/>
      <c r="K4935" s="90"/>
      <c r="L4935" s="73"/>
      <c r="M4935" s="69" t="str">
        <f>IF(C4935&lt;&gt;"",DailyLog!$S$3,"")</f>
        <v/>
      </c>
      <c r="N4935" s="56" t="str">
        <f t="shared" si="232"/>
        <v/>
      </c>
      <c r="O4935" s="53" t="str">
        <f>IF($B4935&lt;&gt;"",IF(ISNUMBER(_xlfn.XMATCH($B4935,Language!$A$6:$E$6)),0,IF(ISNUMBER(_xlfn.XMATCH($B4935,Language!$A$29:$E$29)),'Lista de Prestatarios'!$B$3,VLOOKUP(B4935,'Lista de Prestatarios'!$A$2:$B$500,2,FALSE))),"")</f>
        <v/>
      </c>
      <c r="P4935" s="58" t="str">
        <f>IF(B4935&lt;&gt;"",IF(OR(D4935&gt;0,G4935&gt;0),COUNTIF($B$2:B4935,B4935),COUNTIFS($B$2:B4935,B4935,$E$2:E4935,"&gt;0")),"")</f>
        <v/>
      </c>
    </row>
    <row r="4936" spans="1:16" x14ac:dyDescent="0.35">
      <c r="A4936" s="51" t="str">
        <f t="shared" si="231"/>
        <v/>
      </c>
      <c r="B4936" s="99"/>
      <c r="C4936" s="4"/>
      <c r="D4936" s="14"/>
      <c r="E4936" s="14"/>
      <c r="F4936" s="14"/>
      <c r="G4936" s="82"/>
      <c r="H4936" s="107" t="str">
        <f>IF(B4936&lt;&gt;"",IF(OR(O4936=0,O4936=999),"",SUMIFS($E$2:E4936,$A$2:A4936,A4936)-SUMIFS($F$2:F4936,$A$2:A4936,A4936)),"")</f>
        <v/>
      </c>
      <c r="I4936" s="109" t="str">
        <f t="shared" si="233"/>
        <v/>
      </c>
      <c r="J4936" s="113"/>
      <c r="K4936" s="90"/>
      <c r="L4936" s="73"/>
      <c r="M4936" s="69" t="str">
        <f>IF(C4936&lt;&gt;"",DailyLog!$S$3,"")</f>
        <v/>
      </c>
      <c r="N4936" s="56" t="str">
        <f t="shared" si="232"/>
        <v/>
      </c>
      <c r="O4936" s="53" t="str">
        <f>IF($B4936&lt;&gt;"",IF(ISNUMBER(_xlfn.XMATCH($B4936,Language!$A$6:$E$6)),0,IF(ISNUMBER(_xlfn.XMATCH($B4936,Language!$A$29:$E$29)),'Lista de Prestatarios'!$B$3,VLOOKUP(B4936,'Lista de Prestatarios'!$A$2:$B$500,2,FALSE))),"")</f>
        <v/>
      </c>
      <c r="P4936" s="58" t="str">
        <f>IF(B4936&lt;&gt;"",IF(OR(D4936&gt;0,G4936&gt;0),COUNTIF($B$2:B4936,B4936),COUNTIFS($B$2:B4936,B4936,$E$2:E4936,"&gt;0")),"")</f>
        <v/>
      </c>
    </row>
    <row r="4937" spans="1:16" x14ac:dyDescent="0.35">
      <c r="A4937" s="51" t="str">
        <f t="shared" si="231"/>
        <v/>
      </c>
      <c r="B4937" s="99"/>
      <c r="C4937" s="4"/>
      <c r="D4937" s="14"/>
      <c r="E4937" s="14"/>
      <c r="F4937" s="14"/>
      <c r="G4937" s="82"/>
      <c r="H4937" s="107" t="str">
        <f>IF(B4937&lt;&gt;"",IF(OR(O4937=0,O4937=999),"",SUMIFS($E$2:E4937,$A$2:A4937,A4937)-SUMIFS($F$2:F4937,$A$2:A4937,A4937)),"")</f>
        <v/>
      </c>
      <c r="I4937" s="109" t="str">
        <f t="shared" si="233"/>
        <v/>
      </c>
      <c r="J4937" s="113"/>
      <c r="K4937" s="90"/>
      <c r="L4937" s="73"/>
      <c r="M4937" s="69" t="str">
        <f>IF(C4937&lt;&gt;"",DailyLog!$S$3,"")</f>
        <v/>
      </c>
      <c r="N4937" s="56" t="str">
        <f t="shared" si="232"/>
        <v/>
      </c>
      <c r="O4937" s="53" t="str">
        <f>IF($B4937&lt;&gt;"",IF(ISNUMBER(_xlfn.XMATCH($B4937,Language!$A$6:$E$6)),0,IF(ISNUMBER(_xlfn.XMATCH($B4937,Language!$A$29:$E$29)),'Lista de Prestatarios'!$B$3,VLOOKUP(B4937,'Lista de Prestatarios'!$A$2:$B$500,2,FALSE))),"")</f>
        <v/>
      </c>
      <c r="P4937" s="58" t="str">
        <f>IF(B4937&lt;&gt;"",IF(OR(D4937&gt;0,G4937&gt;0),COUNTIF($B$2:B4937,B4937),COUNTIFS($B$2:B4937,B4937,$E$2:E4937,"&gt;0")),"")</f>
        <v/>
      </c>
    </row>
    <row r="4938" spans="1:16" x14ac:dyDescent="0.35">
      <c r="A4938" s="51" t="str">
        <f t="shared" si="231"/>
        <v/>
      </c>
      <c r="B4938" s="99"/>
      <c r="C4938" s="4"/>
      <c r="D4938" s="14"/>
      <c r="E4938" s="14"/>
      <c r="F4938" s="14"/>
      <c r="G4938" s="82"/>
      <c r="H4938" s="107" t="str">
        <f>IF(B4938&lt;&gt;"",IF(OR(O4938=0,O4938=999),"",SUMIFS($E$2:E4938,$A$2:A4938,A4938)-SUMIFS($F$2:F4938,$A$2:A4938,A4938)),"")</f>
        <v/>
      </c>
      <c r="I4938" s="109" t="str">
        <f t="shared" si="233"/>
        <v/>
      </c>
      <c r="J4938" s="113"/>
      <c r="K4938" s="90"/>
      <c r="L4938" s="73"/>
      <c r="M4938" s="69" t="str">
        <f>IF(C4938&lt;&gt;"",DailyLog!$S$3,"")</f>
        <v/>
      </c>
      <c r="N4938" s="56" t="str">
        <f t="shared" si="232"/>
        <v/>
      </c>
      <c r="O4938" s="53" t="str">
        <f>IF($B4938&lt;&gt;"",IF(ISNUMBER(_xlfn.XMATCH($B4938,Language!$A$6:$E$6)),0,IF(ISNUMBER(_xlfn.XMATCH($B4938,Language!$A$29:$E$29)),'Lista de Prestatarios'!$B$3,VLOOKUP(B4938,'Lista de Prestatarios'!$A$2:$B$500,2,FALSE))),"")</f>
        <v/>
      </c>
      <c r="P4938" s="58" t="str">
        <f>IF(B4938&lt;&gt;"",IF(OR(D4938&gt;0,G4938&gt;0),COUNTIF($B$2:B4938,B4938),COUNTIFS($B$2:B4938,B4938,$E$2:E4938,"&gt;0")),"")</f>
        <v/>
      </c>
    </row>
    <row r="4939" spans="1:16" x14ac:dyDescent="0.35">
      <c r="A4939" s="51" t="str">
        <f t="shared" si="231"/>
        <v/>
      </c>
      <c r="B4939" s="99"/>
      <c r="C4939" s="4"/>
      <c r="D4939" s="14"/>
      <c r="E4939" s="14"/>
      <c r="F4939" s="14"/>
      <c r="G4939" s="82"/>
      <c r="H4939" s="107" t="str">
        <f>IF(B4939&lt;&gt;"",IF(OR(O4939=0,O4939=999),"",SUMIFS($E$2:E4939,$A$2:A4939,A4939)-SUMIFS($F$2:F4939,$A$2:A4939,A4939)),"")</f>
        <v/>
      </c>
      <c r="I4939" s="109" t="str">
        <f t="shared" si="233"/>
        <v/>
      </c>
      <c r="J4939" s="113"/>
      <c r="K4939" s="90"/>
      <c r="L4939" s="73"/>
      <c r="M4939" s="69" t="str">
        <f>IF(C4939&lt;&gt;"",DailyLog!$S$3,"")</f>
        <v/>
      </c>
      <c r="N4939" s="56" t="str">
        <f t="shared" si="232"/>
        <v/>
      </c>
      <c r="O4939" s="53" t="str">
        <f>IF($B4939&lt;&gt;"",IF(ISNUMBER(_xlfn.XMATCH($B4939,Language!$A$6:$E$6)),0,IF(ISNUMBER(_xlfn.XMATCH($B4939,Language!$A$29:$E$29)),'Lista de Prestatarios'!$B$3,VLOOKUP(B4939,'Lista de Prestatarios'!$A$2:$B$500,2,FALSE))),"")</f>
        <v/>
      </c>
      <c r="P4939" s="58" t="str">
        <f>IF(B4939&lt;&gt;"",IF(OR(D4939&gt;0,G4939&gt;0),COUNTIF($B$2:B4939,B4939),COUNTIFS($B$2:B4939,B4939,$E$2:E4939,"&gt;0")),"")</f>
        <v/>
      </c>
    </row>
    <row r="4940" spans="1:16" x14ac:dyDescent="0.35">
      <c r="A4940" s="51" t="str">
        <f t="shared" si="231"/>
        <v/>
      </c>
      <c r="B4940" s="99"/>
      <c r="C4940" s="4"/>
      <c r="D4940" s="14"/>
      <c r="E4940" s="14"/>
      <c r="F4940" s="14"/>
      <c r="G4940" s="82"/>
      <c r="H4940" s="107" t="str">
        <f>IF(B4940&lt;&gt;"",IF(OR(O4940=0,O4940=999),"",SUMIFS($E$2:E4940,$A$2:A4940,A4940)-SUMIFS($F$2:F4940,$A$2:A4940,A4940)),"")</f>
        <v/>
      </c>
      <c r="I4940" s="109" t="str">
        <f t="shared" si="233"/>
        <v/>
      </c>
      <c r="J4940" s="113"/>
      <c r="K4940" s="90"/>
      <c r="L4940" s="73"/>
      <c r="M4940" s="69" t="str">
        <f>IF(C4940&lt;&gt;"",DailyLog!$S$3,"")</f>
        <v/>
      </c>
      <c r="N4940" s="56" t="str">
        <f t="shared" si="232"/>
        <v/>
      </c>
      <c r="O4940" s="53" t="str">
        <f>IF($B4940&lt;&gt;"",IF(ISNUMBER(_xlfn.XMATCH($B4940,Language!$A$6:$E$6)),0,IF(ISNUMBER(_xlfn.XMATCH($B4940,Language!$A$29:$E$29)),'Lista de Prestatarios'!$B$3,VLOOKUP(B4940,'Lista de Prestatarios'!$A$2:$B$500,2,FALSE))),"")</f>
        <v/>
      </c>
      <c r="P4940" s="58" t="str">
        <f>IF(B4940&lt;&gt;"",IF(OR(D4940&gt;0,G4940&gt;0),COUNTIF($B$2:B4940,B4940),COUNTIFS($B$2:B4940,B4940,$E$2:E4940,"&gt;0")),"")</f>
        <v/>
      </c>
    </row>
    <row r="4941" spans="1:16" x14ac:dyDescent="0.35">
      <c r="A4941" s="51" t="str">
        <f t="shared" si="231"/>
        <v/>
      </c>
      <c r="B4941" s="99"/>
      <c r="C4941" s="4"/>
      <c r="D4941" s="14"/>
      <c r="E4941" s="14"/>
      <c r="F4941" s="14"/>
      <c r="G4941" s="82"/>
      <c r="H4941" s="107" t="str">
        <f>IF(B4941&lt;&gt;"",IF(OR(O4941=0,O4941=999),"",SUMIFS($E$2:E4941,$A$2:A4941,A4941)-SUMIFS($F$2:F4941,$A$2:A4941,A4941)),"")</f>
        <v/>
      </c>
      <c r="I4941" s="109" t="str">
        <f t="shared" si="233"/>
        <v/>
      </c>
      <c r="J4941" s="113"/>
      <c r="K4941" s="90"/>
      <c r="L4941" s="73"/>
      <c r="M4941" s="69" t="str">
        <f>IF(C4941&lt;&gt;"",DailyLog!$S$3,"")</f>
        <v/>
      </c>
      <c r="N4941" s="56" t="str">
        <f t="shared" si="232"/>
        <v/>
      </c>
      <c r="O4941" s="53" t="str">
        <f>IF($B4941&lt;&gt;"",IF(ISNUMBER(_xlfn.XMATCH($B4941,Language!$A$6:$E$6)),0,IF(ISNUMBER(_xlfn.XMATCH($B4941,Language!$A$29:$E$29)),'Lista de Prestatarios'!$B$3,VLOOKUP(B4941,'Lista de Prestatarios'!$A$2:$B$500,2,FALSE))),"")</f>
        <v/>
      </c>
      <c r="P4941" s="58" t="str">
        <f>IF(B4941&lt;&gt;"",IF(OR(D4941&gt;0,G4941&gt;0),COUNTIF($B$2:B4941,B4941),COUNTIFS($B$2:B4941,B4941,$E$2:E4941,"&gt;0")),"")</f>
        <v/>
      </c>
    </row>
    <row r="4942" spans="1:16" x14ac:dyDescent="0.35">
      <c r="A4942" s="51" t="str">
        <f t="shared" si="231"/>
        <v/>
      </c>
      <c r="B4942" s="99"/>
      <c r="C4942" s="4"/>
      <c r="D4942" s="14"/>
      <c r="E4942" s="14"/>
      <c r="F4942" s="14"/>
      <c r="G4942" s="82"/>
      <c r="H4942" s="107" t="str">
        <f>IF(B4942&lt;&gt;"",IF(OR(O4942=0,O4942=999),"",SUMIFS($E$2:E4942,$A$2:A4942,A4942)-SUMIFS($F$2:F4942,$A$2:A4942,A4942)),"")</f>
        <v/>
      </c>
      <c r="I4942" s="109" t="str">
        <f t="shared" si="233"/>
        <v/>
      </c>
      <c r="J4942" s="113"/>
      <c r="K4942" s="90"/>
      <c r="L4942" s="73"/>
      <c r="M4942" s="69" t="str">
        <f>IF(C4942&lt;&gt;"",DailyLog!$S$3,"")</f>
        <v/>
      </c>
      <c r="N4942" s="56" t="str">
        <f t="shared" si="232"/>
        <v/>
      </c>
      <c r="O4942" s="53" t="str">
        <f>IF($B4942&lt;&gt;"",IF(ISNUMBER(_xlfn.XMATCH($B4942,Language!$A$6:$E$6)),0,IF(ISNUMBER(_xlfn.XMATCH($B4942,Language!$A$29:$E$29)),'Lista de Prestatarios'!$B$3,VLOOKUP(B4942,'Lista de Prestatarios'!$A$2:$B$500,2,FALSE))),"")</f>
        <v/>
      </c>
      <c r="P4942" s="58" t="str">
        <f>IF(B4942&lt;&gt;"",IF(OR(D4942&gt;0,G4942&gt;0),COUNTIF($B$2:B4942,B4942),COUNTIFS($B$2:B4942,B4942,$E$2:E4942,"&gt;0")),"")</f>
        <v/>
      </c>
    </row>
    <row r="4943" spans="1:16" x14ac:dyDescent="0.35">
      <c r="A4943" s="51" t="str">
        <f t="shared" si="231"/>
        <v/>
      </c>
      <c r="B4943" s="99"/>
      <c r="C4943" s="4"/>
      <c r="D4943" s="14"/>
      <c r="E4943" s="14"/>
      <c r="F4943" s="14"/>
      <c r="G4943" s="82"/>
      <c r="H4943" s="107" t="str">
        <f>IF(B4943&lt;&gt;"",IF(OR(O4943=0,O4943=999),"",SUMIFS($E$2:E4943,$A$2:A4943,A4943)-SUMIFS($F$2:F4943,$A$2:A4943,A4943)),"")</f>
        <v/>
      </c>
      <c r="I4943" s="109" t="str">
        <f t="shared" si="233"/>
        <v/>
      </c>
      <c r="J4943" s="113"/>
      <c r="K4943" s="90"/>
      <c r="L4943" s="73"/>
      <c r="M4943" s="69" t="str">
        <f>IF(C4943&lt;&gt;"",DailyLog!$S$3,"")</f>
        <v/>
      </c>
      <c r="N4943" s="56" t="str">
        <f t="shared" si="232"/>
        <v/>
      </c>
      <c r="O4943" s="53" t="str">
        <f>IF($B4943&lt;&gt;"",IF(ISNUMBER(_xlfn.XMATCH($B4943,Language!$A$6:$E$6)),0,IF(ISNUMBER(_xlfn.XMATCH($B4943,Language!$A$29:$E$29)),'Lista de Prestatarios'!$B$3,VLOOKUP(B4943,'Lista de Prestatarios'!$A$2:$B$500,2,FALSE))),"")</f>
        <v/>
      </c>
      <c r="P4943" s="58" t="str">
        <f>IF(B4943&lt;&gt;"",IF(OR(D4943&gt;0,G4943&gt;0),COUNTIF($B$2:B4943,B4943),COUNTIFS($B$2:B4943,B4943,$E$2:E4943,"&gt;0")),"")</f>
        <v/>
      </c>
    </row>
    <row r="4944" spans="1:16" x14ac:dyDescent="0.35">
      <c r="A4944" s="51" t="str">
        <f t="shared" si="231"/>
        <v/>
      </c>
      <c r="B4944" s="99"/>
      <c r="C4944" s="4"/>
      <c r="D4944" s="14"/>
      <c r="E4944" s="14"/>
      <c r="F4944" s="14"/>
      <c r="G4944" s="82"/>
      <c r="H4944" s="107" t="str">
        <f>IF(B4944&lt;&gt;"",IF(OR(O4944=0,O4944=999),"",SUMIFS($E$2:E4944,$A$2:A4944,A4944)-SUMIFS($F$2:F4944,$A$2:A4944,A4944)),"")</f>
        <v/>
      </c>
      <c r="I4944" s="109" t="str">
        <f t="shared" si="233"/>
        <v/>
      </c>
      <c r="J4944" s="113"/>
      <c r="K4944" s="90"/>
      <c r="L4944" s="73"/>
      <c r="M4944" s="69" t="str">
        <f>IF(C4944&lt;&gt;"",DailyLog!$S$3,"")</f>
        <v/>
      </c>
      <c r="N4944" s="56" t="str">
        <f t="shared" si="232"/>
        <v/>
      </c>
      <c r="O4944" s="53" t="str">
        <f>IF($B4944&lt;&gt;"",IF(ISNUMBER(_xlfn.XMATCH($B4944,Language!$A$6:$E$6)),0,IF(ISNUMBER(_xlfn.XMATCH($B4944,Language!$A$29:$E$29)),'Lista de Prestatarios'!$B$3,VLOOKUP(B4944,'Lista de Prestatarios'!$A$2:$B$500,2,FALSE))),"")</f>
        <v/>
      </c>
      <c r="P4944" s="58" t="str">
        <f>IF(B4944&lt;&gt;"",IF(OR(D4944&gt;0,G4944&gt;0),COUNTIF($B$2:B4944,B4944),COUNTIFS($B$2:B4944,B4944,$E$2:E4944,"&gt;0")),"")</f>
        <v/>
      </c>
    </row>
    <row r="4945" spans="1:16" x14ac:dyDescent="0.35">
      <c r="A4945" s="51" t="str">
        <f t="shared" si="231"/>
        <v/>
      </c>
      <c r="B4945" s="99"/>
      <c r="C4945" s="4"/>
      <c r="D4945" s="14"/>
      <c r="E4945" s="14"/>
      <c r="F4945" s="14"/>
      <c r="G4945" s="82"/>
      <c r="H4945" s="107" t="str">
        <f>IF(B4945&lt;&gt;"",IF(OR(O4945=0,O4945=999),"",SUMIFS($E$2:E4945,$A$2:A4945,A4945)-SUMIFS($F$2:F4945,$A$2:A4945,A4945)),"")</f>
        <v/>
      </c>
      <c r="I4945" s="109" t="str">
        <f t="shared" si="233"/>
        <v/>
      </c>
      <c r="J4945" s="113"/>
      <c r="K4945" s="90"/>
      <c r="L4945" s="73"/>
      <c r="M4945" s="69" t="str">
        <f>IF(C4945&lt;&gt;"",DailyLog!$S$3,"")</f>
        <v/>
      </c>
      <c r="N4945" s="56" t="str">
        <f t="shared" si="232"/>
        <v/>
      </c>
      <c r="O4945" s="53" t="str">
        <f>IF($B4945&lt;&gt;"",IF(ISNUMBER(_xlfn.XMATCH($B4945,Language!$A$6:$E$6)),0,IF(ISNUMBER(_xlfn.XMATCH($B4945,Language!$A$29:$E$29)),'Lista de Prestatarios'!$B$3,VLOOKUP(B4945,'Lista de Prestatarios'!$A$2:$B$500,2,FALSE))),"")</f>
        <v/>
      </c>
      <c r="P4945" s="58" t="str">
        <f>IF(B4945&lt;&gt;"",IF(OR(D4945&gt;0,G4945&gt;0),COUNTIF($B$2:B4945,B4945),COUNTIFS($B$2:B4945,B4945,$E$2:E4945,"&gt;0")),"")</f>
        <v/>
      </c>
    </row>
    <row r="4946" spans="1:16" x14ac:dyDescent="0.35">
      <c r="A4946" s="51" t="str">
        <f t="shared" si="231"/>
        <v/>
      </c>
      <c r="B4946" s="99"/>
      <c r="C4946" s="4"/>
      <c r="D4946" s="14"/>
      <c r="E4946" s="14"/>
      <c r="F4946" s="14"/>
      <c r="G4946" s="82"/>
      <c r="H4946" s="107" t="str">
        <f>IF(B4946&lt;&gt;"",IF(OR(O4946=0,O4946=999),"",SUMIFS($E$2:E4946,$A$2:A4946,A4946)-SUMIFS($F$2:F4946,$A$2:A4946,A4946)),"")</f>
        <v/>
      </c>
      <c r="I4946" s="109" t="str">
        <f t="shared" si="233"/>
        <v/>
      </c>
      <c r="J4946" s="113"/>
      <c r="K4946" s="90"/>
      <c r="L4946" s="73"/>
      <c r="M4946" s="69" t="str">
        <f>IF(C4946&lt;&gt;"",DailyLog!$S$3,"")</f>
        <v/>
      </c>
      <c r="N4946" s="56" t="str">
        <f t="shared" si="232"/>
        <v/>
      </c>
      <c r="O4946" s="53" t="str">
        <f>IF($B4946&lt;&gt;"",IF(ISNUMBER(_xlfn.XMATCH($B4946,Language!$A$6:$E$6)),0,IF(ISNUMBER(_xlfn.XMATCH($B4946,Language!$A$29:$E$29)),'Lista de Prestatarios'!$B$3,VLOOKUP(B4946,'Lista de Prestatarios'!$A$2:$B$500,2,FALSE))),"")</f>
        <v/>
      </c>
      <c r="P4946" s="58" t="str">
        <f>IF(B4946&lt;&gt;"",IF(OR(D4946&gt;0,G4946&gt;0),COUNTIF($B$2:B4946,B4946),COUNTIFS($B$2:B4946,B4946,$E$2:E4946,"&gt;0")),"")</f>
        <v/>
      </c>
    </row>
    <row r="4947" spans="1:16" x14ac:dyDescent="0.35">
      <c r="A4947" s="51" t="str">
        <f t="shared" si="231"/>
        <v/>
      </c>
      <c r="B4947" s="99"/>
      <c r="C4947" s="4"/>
      <c r="D4947" s="14"/>
      <c r="E4947" s="14"/>
      <c r="F4947" s="14"/>
      <c r="G4947" s="82"/>
      <c r="H4947" s="107" t="str">
        <f>IF(B4947&lt;&gt;"",IF(OR(O4947=0,O4947=999),"",SUMIFS($E$2:E4947,$A$2:A4947,A4947)-SUMIFS($F$2:F4947,$A$2:A4947,A4947)),"")</f>
        <v/>
      </c>
      <c r="I4947" s="109" t="str">
        <f t="shared" si="233"/>
        <v/>
      </c>
      <c r="J4947" s="113"/>
      <c r="K4947" s="90"/>
      <c r="L4947" s="73"/>
      <c r="M4947" s="69" t="str">
        <f>IF(C4947&lt;&gt;"",DailyLog!$S$3,"")</f>
        <v/>
      </c>
      <c r="N4947" s="56" t="str">
        <f t="shared" si="232"/>
        <v/>
      </c>
      <c r="O4947" s="53" t="str">
        <f>IF($B4947&lt;&gt;"",IF(ISNUMBER(_xlfn.XMATCH($B4947,Language!$A$6:$E$6)),0,IF(ISNUMBER(_xlfn.XMATCH($B4947,Language!$A$29:$E$29)),'Lista de Prestatarios'!$B$3,VLOOKUP(B4947,'Lista de Prestatarios'!$A$2:$B$500,2,FALSE))),"")</f>
        <v/>
      </c>
      <c r="P4947" s="58" t="str">
        <f>IF(B4947&lt;&gt;"",IF(OR(D4947&gt;0,G4947&gt;0),COUNTIF($B$2:B4947,B4947),COUNTIFS($B$2:B4947,B4947,$E$2:E4947,"&gt;0")),"")</f>
        <v/>
      </c>
    </row>
    <row r="4948" spans="1:16" x14ac:dyDescent="0.35">
      <c r="A4948" s="51" t="str">
        <f t="shared" si="231"/>
        <v/>
      </c>
      <c r="B4948" s="99"/>
      <c r="C4948" s="4"/>
      <c r="D4948" s="14"/>
      <c r="E4948" s="14"/>
      <c r="F4948" s="14"/>
      <c r="G4948" s="82"/>
      <c r="H4948" s="107" t="str">
        <f>IF(B4948&lt;&gt;"",IF(OR(O4948=0,O4948=999),"",SUMIFS($E$2:E4948,$A$2:A4948,A4948)-SUMIFS($F$2:F4948,$A$2:A4948,A4948)),"")</f>
        <v/>
      </c>
      <c r="I4948" s="109" t="str">
        <f t="shared" si="233"/>
        <v/>
      </c>
      <c r="J4948" s="113"/>
      <c r="K4948" s="90"/>
      <c r="L4948" s="73"/>
      <c r="M4948" s="69" t="str">
        <f>IF(C4948&lt;&gt;"",DailyLog!$S$3,"")</f>
        <v/>
      </c>
      <c r="N4948" s="56" t="str">
        <f t="shared" si="232"/>
        <v/>
      </c>
      <c r="O4948" s="53" t="str">
        <f>IF($B4948&lt;&gt;"",IF(ISNUMBER(_xlfn.XMATCH($B4948,Language!$A$6:$E$6)),0,IF(ISNUMBER(_xlfn.XMATCH($B4948,Language!$A$29:$E$29)),'Lista de Prestatarios'!$B$3,VLOOKUP(B4948,'Lista de Prestatarios'!$A$2:$B$500,2,FALSE))),"")</f>
        <v/>
      </c>
      <c r="P4948" s="58" t="str">
        <f>IF(B4948&lt;&gt;"",IF(OR(D4948&gt;0,G4948&gt;0),COUNTIF($B$2:B4948,B4948),COUNTIFS($B$2:B4948,B4948,$E$2:E4948,"&gt;0")),"")</f>
        <v/>
      </c>
    </row>
    <row r="4949" spans="1:16" x14ac:dyDescent="0.35">
      <c r="A4949" s="51" t="str">
        <f t="shared" si="231"/>
        <v/>
      </c>
      <c r="B4949" s="99"/>
      <c r="C4949" s="4"/>
      <c r="D4949" s="14"/>
      <c r="E4949" s="14"/>
      <c r="F4949" s="14"/>
      <c r="G4949" s="82"/>
      <c r="H4949" s="107" t="str">
        <f>IF(B4949&lt;&gt;"",IF(OR(O4949=0,O4949=999),"",SUMIFS($E$2:E4949,$A$2:A4949,A4949)-SUMIFS($F$2:F4949,$A$2:A4949,A4949)),"")</f>
        <v/>
      </c>
      <c r="I4949" s="109" t="str">
        <f t="shared" si="233"/>
        <v/>
      </c>
      <c r="J4949" s="113"/>
      <c r="K4949" s="90"/>
      <c r="L4949" s="73"/>
      <c r="M4949" s="69" t="str">
        <f>IF(C4949&lt;&gt;"",DailyLog!$S$3,"")</f>
        <v/>
      </c>
      <c r="N4949" s="56" t="str">
        <f t="shared" si="232"/>
        <v/>
      </c>
      <c r="O4949" s="53" t="str">
        <f>IF($B4949&lt;&gt;"",IF(ISNUMBER(_xlfn.XMATCH($B4949,Language!$A$6:$E$6)),0,IF(ISNUMBER(_xlfn.XMATCH($B4949,Language!$A$29:$E$29)),'Lista de Prestatarios'!$B$3,VLOOKUP(B4949,'Lista de Prestatarios'!$A$2:$B$500,2,FALSE))),"")</f>
        <v/>
      </c>
      <c r="P4949" s="58" t="str">
        <f>IF(B4949&lt;&gt;"",IF(OR(D4949&gt;0,G4949&gt;0),COUNTIF($B$2:B4949,B4949),COUNTIFS($B$2:B4949,B4949,$E$2:E4949,"&gt;0")),"")</f>
        <v/>
      </c>
    </row>
    <row r="4950" spans="1:16" x14ac:dyDescent="0.35">
      <c r="A4950" s="51" t="str">
        <f t="shared" si="231"/>
        <v/>
      </c>
      <c r="B4950" s="99"/>
      <c r="C4950" s="4"/>
      <c r="D4950" s="14"/>
      <c r="E4950" s="14"/>
      <c r="F4950" s="14"/>
      <c r="G4950" s="82"/>
      <c r="H4950" s="107" t="str">
        <f>IF(B4950&lt;&gt;"",IF(OR(O4950=0,O4950=999),"",SUMIFS($E$2:E4950,$A$2:A4950,A4950)-SUMIFS($F$2:F4950,$A$2:A4950,A4950)),"")</f>
        <v/>
      </c>
      <c r="I4950" s="109" t="str">
        <f t="shared" si="233"/>
        <v/>
      </c>
      <c r="J4950" s="113"/>
      <c r="K4950" s="90"/>
      <c r="L4950" s="73"/>
      <c r="M4950" s="69" t="str">
        <f>IF(C4950&lt;&gt;"",DailyLog!$S$3,"")</f>
        <v/>
      </c>
      <c r="N4950" s="56" t="str">
        <f t="shared" si="232"/>
        <v/>
      </c>
      <c r="O4950" s="53" t="str">
        <f>IF($B4950&lt;&gt;"",IF(ISNUMBER(_xlfn.XMATCH($B4950,Language!$A$6:$E$6)),0,IF(ISNUMBER(_xlfn.XMATCH($B4950,Language!$A$29:$E$29)),'Lista de Prestatarios'!$B$3,VLOOKUP(B4950,'Lista de Prestatarios'!$A$2:$B$500,2,FALSE))),"")</f>
        <v/>
      </c>
      <c r="P4950" s="58" t="str">
        <f>IF(B4950&lt;&gt;"",IF(OR(D4950&gt;0,G4950&gt;0),COUNTIF($B$2:B4950,B4950),COUNTIFS($B$2:B4950,B4950,$E$2:E4950,"&gt;0")),"")</f>
        <v/>
      </c>
    </row>
    <row r="4951" spans="1:16" x14ac:dyDescent="0.35">
      <c r="A4951" s="51" t="str">
        <f t="shared" si="231"/>
        <v/>
      </c>
      <c r="B4951" s="99"/>
      <c r="C4951" s="4"/>
      <c r="D4951" s="14"/>
      <c r="E4951" s="14"/>
      <c r="F4951" s="14"/>
      <c r="G4951" s="82"/>
      <c r="H4951" s="107" t="str">
        <f>IF(B4951&lt;&gt;"",IF(OR(O4951=0,O4951=999),"",SUMIFS($E$2:E4951,$A$2:A4951,A4951)-SUMIFS($F$2:F4951,$A$2:A4951,A4951)),"")</f>
        <v/>
      </c>
      <c r="I4951" s="109" t="str">
        <f t="shared" si="233"/>
        <v/>
      </c>
      <c r="J4951" s="113"/>
      <c r="K4951" s="90"/>
      <c r="L4951" s="73"/>
      <c r="M4951" s="69" t="str">
        <f>IF(C4951&lt;&gt;"",DailyLog!$S$3,"")</f>
        <v/>
      </c>
      <c r="N4951" s="56" t="str">
        <f t="shared" si="232"/>
        <v/>
      </c>
      <c r="O4951" s="53" t="str">
        <f>IF($B4951&lt;&gt;"",IF(ISNUMBER(_xlfn.XMATCH($B4951,Language!$A$6:$E$6)),0,IF(ISNUMBER(_xlfn.XMATCH($B4951,Language!$A$29:$E$29)),'Lista de Prestatarios'!$B$3,VLOOKUP(B4951,'Lista de Prestatarios'!$A$2:$B$500,2,FALSE))),"")</f>
        <v/>
      </c>
      <c r="P4951" s="58" t="str">
        <f>IF(B4951&lt;&gt;"",IF(OR(D4951&gt;0,G4951&gt;0),COUNTIF($B$2:B4951,B4951),COUNTIFS($B$2:B4951,B4951,$E$2:E4951,"&gt;0")),"")</f>
        <v/>
      </c>
    </row>
    <row r="4952" spans="1:16" x14ac:dyDescent="0.35">
      <c r="A4952" s="51" t="str">
        <f t="shared" si="231"/>
        <v/>
      </c>
      <c r="B4952" s="99"/>
      <c r="C4952" s="4"/>
      <c r="D4952" s="14"/>
      <c r="E4952" s="14"/>
      <c r="F4952" s="14"/>
      <c r="G4952" s="82"/>
      <c r="H4952" s="107" t="str">
        <f>IF(B4952&lt;&gt;"",IF(OR(O4952=0,O4952=999),"",SUMIFS($E$2:E4952,$A$2:A4952,A4952)-SUMIFS($F$2:F4952,$A$2:A4952,A4952)),"")</f>
        <v/>
      </c>
      <c r="I4952" s="109" t="str">
        <f t="shared" si="233"/>
        <v/>
      </c>
      <c r="J4952" s="113"/>
      <c r="K4952" s="90"/>
      <c r="L4952" s="73"/>
      <c r="M4952" s="69" t="str">
        <f>IF(C4952&lt;&gt;"",DailyLog!$S$3,"")</f>
        <v/>
      </c>
      <c r="N4952" s="56" t="str">
        <f t="shared" si="232"/>
        <v/>
      </c>
      <c r="O4952" s="53" t="str">
        <f>IF($B4952&lt;&gt;"",IF(ISNUMBER(_xlfn.XMATCH($B4952,Language!$A$6:$E$6)),0,IF(ISNUMBER(_xlfn.XMATCH($B4952,Language!$A$29:$E$29)),'Lista de Prestatarios'!$B$3,VLOOKUP(B4952,'Lista de Prestatarios'!$A$2:$B$500,2,FALSE))),"")</f>
        <v/>
      </c>
      <c r="P4952" s="58" t="str">
        <f>IF(B4952&lt;&gt;"",IF(OR(D4952&gt;0,G4952&gt;0),COUNTIF($B$2:B4952,B4952),COUNTIFS($B$2:B4952,B4952,$E$2:E4952,"&gt;0")),"")</f>
        <v/>
      </c>
    </row>
    <row r="4953" spans="1:16" x14ac:dyDescent="0.35">
      <c r="A4953" s="51" t="str">
        <f t="shared" si="231"/>
        <v/>
      </c>
      <c r="B4953" s="99"/>
      <c r="C4953" s="4"/>
      <c r="D4953" s="14"/>
      <c r="E4953" s="14"/>
      <c r="F4953" s="14"/>
      <c r="G4953" s="82"/>
      <c r="H4953" s="107" t="str">
        <f>IF(B4953&lt;&gt;"",IF(OR(O4953=0,O4953=999),"",SUMIFS($E$2:E4953,$A$2:A4953,A4953)-SUMIFS($F$2:F4953,$A$2:A4953,A4953)),"")</f>
        <v/>
      </c>
      <c r="I4953" s="109" t="str">
        <f t="shared" si="233"/>
        <v/>
      </c>
      <c r="J4953" s="113"/>
      <c r="K4953" s="90"/>
      <c r="L4953" s="73"/>
      <c r="M4953" s="69" t="str">
        <f>IF(C4953&lt;&gt;"",DailyLog!$S$3,"")</f>
        <v/>
      </c>
      <c r="N4953" s="56" t="str">
        <f t="shared" si="232"/>
        <v/>
      </c>
      <c r="O4953" s="53" t="str">
        <f>IF($B4953&lt;&gt;"",IF(ISNUMBER(_xlfn.XMATCH($B4953,Language!$A$6:$E$6)),0,IF(ISNUMBER(_xlfn.XMATCH($B4953,Language!$A$29:$E$29)),'Lista de Prestatarios'!$B$3,VLOOKUP(B4953,'Lista de Prestatarios'!$A$2:$B$500,2,FALSE))),"")</f>
        <v/>
      </c>
      <c r="P4953" s="58" t="str">
        <f>IF(B4953&lt;&gt;"",IF(OR(D4953&gt;0,G4953&gt;0),COUNTIF($B$2:B4953,B4953),COUNTIFS($B$2:B4953,B4953,$E$2:E4953,"&gt;0")),"")</f>
        <v/>
      </c>
    </row>
    <row r="4954" spans="1:16" x14ac:dyDescent="0.35">
      <c r="A4954" s="51" t="str">
        <f t="shared" si="231"/>
        <v/>
      </c>
      <c r="B4954" s="99"/>
      <c r="C4954" s="4"/>
      <c r="D4954" s="14"/>
      <c r="E4954" s="14"/>
      <c r="F4954" s="14"/>
      <c r="G4954" s="82"/>
      <c r="H4954" s="107" t="str">
        <f>IF(B4954&lt;&gt;"",IF(OR(O4954=0,O4954=999),"",SUMIFS($E$2:E4954,$A$2:A4954,A4954)-SUMIFS($F$2:F4954,$A$2:A4954,A4954)),"")</f>
        <v/>
      </c>
      <c r="I4954" s="109" t="str">
        <f t="shared" si="233"/>
        <v/>
      </c>
      <c r="J4954" s="113"/>
      <c r="K4954" s="90"/>
      <c r="L4954" s="73"/>
      <c r="M4954" s="69" t="str">
        <f>IF(C4954&lt;&gt;"",DailyLog!$S$3,"")</f>
        <v/>
      </c>
      <c r="N4954" s="56" t="str">
        <f t="shared" si="232"/>
        <v/>
      </c>
      <c r="O4954" s="53" t="str">
        <f>IF($B4954&lt;&gt;"",IF(ISNUMBER(_xlfn.XMATCH($B4954,Language!$A$6:$E$6)),0,IF(ISNUMBER(_xlfn.XMATCH($B4954,Language!$A$29:$E$29)),'Lista de Prestatarios'!$B$3,VLOOKUP(B4954,'Lista de Prestatarios'!$A$2:$B$500,2,FALSE))),"")</f>
        <v/>
      </c>
      <c r="P4954" s="58" t="str">
        <f>IF(B4954&lt;&gt;"",IF(OR(D4954&gt;0,G4954&gt;0),COUNTIF($B$2:B4954,B4954),COUNTIFS($B$2:B4954,B4954,$E$2:E4954,"&gt;0")),"")</f>
        <v/>
      </c>
    </row>
    <row r="4955" spans="1:16" x14ac:dyDescent="0.35">
      <c r="A4955" s="51" t="str">
        <f t="shared" si="231"/>
        <v/>
      </c>
      <c r="B4955" s="99"/>
      <c r="C4955" s="4"/>
      <c r="D4955" s="14"/>
      <c r="E4955" s="14"/>
      <c r="F4955" s="14"/>
      <c r="G4955" s="82"/>
      <c r="H4955" s="107" t="str">
        <f>IF(B4955&lt;&gt;"",IF(OR(O4955=0,O4955=999),"",SUMIFS($E$2:E4955,$A$2:A4955,A4955)-SUMIFS($F$2:F4955,$A$2:A4955,A4955)),"")</f>
        <v/>
      </c>
      <c r="I4955" s="109" t="str">
        <f t="shared" si="233"/>
        <v/>
      </c>
      <c r="J4955" s="113"/>
      <c r="K4955" s="90"/>
      <c r="L4955" s="73"/>
      <c r="M4955" s="69" t="str">
        <f>IF(C4955&lt;&gt;"",DailyLog!$S$3,"")</f>
        <v/>
      </c>
      <c r="N4955" s="56" t="str">
        <f t="shared" si="232"/>
        <v/>
      </c>
      <c r="O4955" s="53" t="str">
        <f>IF($B4955&lt;&gt;"",IF(ISNUMBER(_xlfn.XMATCH($B4955,Language!$A$6:$E$6)),0,IF(ISNUMBER(_xlfn.XMATCH($B4955,Language!$A$29:$E$29)),'Lista de Prestatarios'!$B$3,VLOOKUP(B4955,'Lista de Prestatarios'!$A$2:$B$500,2,FALSE))),"")</f>
        <v/>
      </c>
      <c r="P4955" s="58" t="str">
        <f>IF(B4955&lt;&gt;"",IF(OR(D4955&gt;0,G4955&gt;0),COUNTIF($B$2:B4955,B4955),COUNTIFS($B$2:B4955,B4955,$E$2:E4955,"&gt;0")),"")</f>
        <v/>
      </c>
    </row>
    <row r="4956" spans="1:16" x14ac:dyDescent="0.35">
      <c r="A4956" s="51" t="str">
        <f t="shared" si="231"/>
        <v/>
      </c>
      <c r="B4956" s="99"/>
      <c r="C4956" s="4"/>
      <c r="D4956" s="14"/>
      <c r="E4956" s="14"/>
      <c r="F4956" s="14"/>
      <c r="G4956" s="82"/>
      <c r="H4956" s="107" t="str">
        <f>IF(B4956&lt;&gt;"",IF(OR(O4956=0,O4956=999),"",SUMIFS($E$2:E4956,$A$2:A4956,A4956)-SUMIFS($F$2:F4956,$A$2:A4956,A4956)),"")</f>
        <v/>
      </c>
      <c r="I4956" s="109" t="str">
        <f t="shared" si="233"/>
        <v/>
      </c>
      <c r="J4956" s="113"/>
      <c r="K4956" s="90"/>
      <c r="L4956" s="73"/>
      <c r="M4956" s="69" t="str">
        <f>IF(C4956&lt;&gt;"",DailyLog!$S$3,"")</f>
        <v/>
      </c>
      <c r="N4956" s="56" t="str">
        <f t="shared" si="232"/>
        <v/>
      </c>
      <c r="O4956" s="53" t="str">
        <f>IF($B4956&lt;&gt;"",IF(ISNUMBER(_xlfn.XMATCH($B4956,Language!$A$6:$E$6)),0,IF(ISNUMBER(_xlfn.XMATCH($B4956,Language!$A$29:$E$29)),'Lista de Prestatarios'!$B$3,VLOOKUP(B4956,'Lista de Prestatarios'!$A$2:$B$500,2,FALSE))),"")</f>
        <v/>
      </c>
      <c r="P4956" s="58" t="str">
        <f>IF(B4956&lt;&gt;"",IF(OR(D4956&gt;0,G4956&gt;0),COUNTIF($B$2:B4956,B4956),COUNTIFS($B$2:B4956,B4956,$E$2:E4956,"&gt;0")),"")</f>
        <v/>
      </c>
    </row>
    <row r="4957" spans="1:16" x14ac:dyDescent="0.35">
      <c r="A4957" s="51" t="str">
        <f t="shared" si="231"/>
        <v/>
      </c>
      <c r="B4957" s="99"/>
      <c r="C4957" s="4"/>
      <c r="D4957" s="14"/>
      <c r="E4957" s="14"/>
      <c r="F4957" s="14"/>
      <c r="G4957" s="82"/>
      <c r="H4957" s="107" t="str">
        <f>IF(B4957&lt;&gt;"",IF(OR(O4957=0,O4957=999),"",SUMIFS($E$2:E4957,$A$2:A4957,A4957)-SUMIFS($F$2:F4957,$A$2:A4957,A4957)),"")</f>
        <v/>
      </c>
      <c r="I4957" s="109" t="str">
        <f t="shared" si="233"/>
        <v/>
      </c>
      <c r="J4957" s="113"/>
      <c r="K4957" s="90"/>
      <c r="L4957" s="73"/>
      <c r="M4957" s="69" t="str">
        <f>IF(C4957&lt;&gt;"",DailyLog!$S$3,"")</f>
        <v/>
      </c>
      <c r="N4957" s="56" t="str">
        <f t="shared" si="232"/>
        <v/>
      </c>
      <c r="O4957" s="53" t="str">
        <f>IF($B4957&lt;&gt;"",IF(ISNUMBER(_xlfn.XMATCH($B4957,Language!$A$6:$E$6)),0,IF(ISNUMBER(_xlfn.XMATCH($B4957,Language!$A$29:$E$29)),'Lista de Prestatarios'!$B$3,VLOOKUP(B4957,'Lista de Prestatarios'!$A$2:$B$500,2,FALSE))),"")</f>
        <v/>
      </c>
      <c r="P4957" s="58" t="str">
        <f>IF(B4957&lt;&gt;"",IF(OR(D4957&gt;0,G4957&gt;0),COUNTIF($B$2:B4957,B4957),COUNTIFS($B$2:B4957,B4957,$E$2:E4957,"&gt;0")),"")</f>
        <v/>
      </c>
    </row>
    <row r="4958" spans="1:16" x14ac:dyDescent="0.35">
      <c r="A4958" s="51" t="str">
        <f t="shared" si="231"/>
        <v/>
      </c>
      <c r="B4958" s="99"/>
      <c r="C4958" s="4"/>
      <c r="D4958" s="14"/>
      <c r="E4958" s="14"/>
      <c r="F4958" s="14"/>
      <c r="G4958" s="82"/>
      <c r="H4958" s="107" t="str">
        <f>IF(B4958&lt;&gt;"",IF(OR(O4958=0,O4958=999),"",SUMIFS($E$2:E4958,$A$2:A4958,A4958)-SUMIFS($F$2:F4958,$A$2:A4958,A4958)),"")</f>
        <v/>
      </c>
      <c r="I4958" s="109" t="str">
        <f t="shared" si="233"/>
        <v/>
      </c>
      <c r="J4958" s="113"/>
      <c r="K4958" s="90"/>
      <c r="L4958" s="73"/>
      <c r="M4958" s="69" t="str">
        <f>IF(C4958&lt;&gt;"",DailyLog!$S$3,"")</f>
        <v/>
      </c>
      <c r="N4958" s="56" t="str">
        <f t="shared" si="232"/>
        <v/>
      </c>
      <c r="O4958" s="53" t="str">
        <f>IF($B4958&lt;&gt;"",IF(ISNUMBER(_xlfn.XMATCH($B4958,Language!$A$6:$E$6)),0,IF(ISNUMBER(_xlfn.XMATCH($B4958,Language!$A$29:$E$29)),'Lista de Prestatarios'!$B$3,VLOOKUP(B4958,'Lista de Prestatarios'!$A$2:$B$500,2,FALSE))),"")</f>
        <v/>
      </c>
      <c r="P4958" s="58" t="str">
        <f>IF(B4958&lt;&gt;"",IF(OR(D4958&gt;0,G4958&gt;0),COUNTIF($B$2:B4958,B4958),COUNTIFS($B$2:B4958,B4958,$E$2:E4958,"&gt;0")),"")</f>
        <v/>
      </c>
    </row>
    <row r="4959" spans="1:16" x14ac:dyDescent="0.35">
      <c r="A4959" s="51" t="str">
        <f t="shared" si="231"/>
        <v/>
      </c>
      <c r="B4959" s="99"/>
      <c r="C4959" s="4"/>
      <c r="D4959" s="14"/>
      <c r="E4959" s="14"/>
      <c r="F4959" s="14"/>
      <c r="G4959" s="82"/>
      <c r="H4959" s="107" t="str">
        <f>IF(B4959&lt;&gt;"",IF(OR(O4959=0,O4959=999),"",SUMIFS($E$2:E4959,$A$2:A4959,A4959)-SUMIFS($F$2:F4959,$A$2:A4959,A4959)),"")</f>
        <v/>
      </c>
      <c r="I4959" s="109" t="str">
        <f t="shared" si="233"/>
        <v/>
      </c>
      <c r="J4959" s="113"/>
      <c r="K4959" s="90"/>
      <c r="L4959" s="73"/>
      <c r="M4959" s="69" t="str">
        <f>IF(C4959&lt;&gt;"",DailyLog!$S$3,"")</f>
        <v/>
      </c>
      <c r="N4959" s="56" t="str">
        <f t="shared" si="232"/>
        <v/>
      </c>
      <c r="O4959" s="53" t="str">
        <f>IF($B4959&lt;&gt;"",IF(ISNUMBER(_xlfn.XMATCH($B4959,Language!$A$6:$E$6)),0,IF(ISNUMBER(_xlfn.XMATCH($B4959,Language!$A$29:$E$29)),'Lista de Prestatarios'!$B$3,VLOOKUP(B4959,'Lista de Prestatarios'!$A$2:$B$500,2,FALSE))),"")</f>
        <v/>
      </c>
      <c r="P4959" s="58" t="str">
        <f>IF(B4959&lt;&gt;"",IF(OR(D4959&gt;0,G4959&gt;0),COUNTIF($B$2:B4959,B4959),COUNTIFS($B$2:B4959,B4959,$E$2:E4959,"&gt;0")),"")</f>
        <v/>
      </c>
    </row>
    <row r="4960" spans="1:16" x14ac:dyDescent="0.35">
      <c r="A4960" s="51" t="str">
        <f t="shared" si="231"/>
        <v/>
      </c>
      <c r="B4960" s="99"/>
      <c r="C4960" s="4"/>
      <c r="D4960" s="14"/>
      <c r="E4960" s="14"/>
      <c r="F4960" s="14"/>
      <c r="G4960" s="82"/>
      <c r="H4960" s="107" t="str">
        <f>IF(B4960&lt;&gt;"",IF(OR(O4960=0,O4960=999),"",SUMIFS($E$2:E4960,$A$2:A4960,A4960)-SUMIFS($F$2:F4960,$A$2:A4960,A4960)),"")</f>
        <v/>
      </c>
      <c r="I4960" s="109" t="str">
        <f t="shared" si="233"/>
        <v/>
      </c>
      <c r="J4960" s="113"/>
      <c r="K4960" s="90"/>
      <c r="L4960" s="73"/>
      <c r="M4960" s="69" t="str">
        <f>IF(C4960&lt;&gt;"",DailyLog!$S$3,"")</f>
        <v/>
      </c>
      <c r="N4960" s="56" t="str">
        <f t="shared" si="232"/>
        <v/>
      </c>
      <c r="O4960" s="53" t="str">
        <f>IF($B4960&lt;&gt;"",IF(ISNUMBER(_xlfn.XMATCH($B4960,Language!$A$6:$E$6)),0,IF(ISNUMBER(_xlfn.XMATCH($B4960,Language!$A$29:$E$29)),'Lista de Prestatarios'!$B$3,VLOOKUP(B4960,'Lista de Prestatarios'!$A$2:$B$500,2,FALSE))),"")</f>
        <v/>
      </c>
      <c r="P4960" s="58" t="str">
        <f>IF(B4960&lt;&gt;"",IF(OR(D4960&gt;0,G4960&gt;0),COUNTIF($B$2:B4960,B4960),COUNTIFS($B$2:B4960,B4960,$E$2:E4960,"&gt;0")),"")</f>
        <v/>
      </c>
    </row>
    <row r="4961" spans="1:16" x14ac:dyDescent="0.35">
      <c r="A4961" s="51" t="str">
        <f t="shared" si="231"/>
        <v/>
      </c>
      <c r="B4961" s="99"/>
      <c r="C4961" s="4"/>
      <c r="D4961" s="14"/>
      <c r="E4961" s="14"/>
      <c r="F4961" s="14"/>
      <c r="G4961" s="82"/>
      <c r="H4961" s="107" t="str">
        <f>IF(B4961&lt;&gt;"",IF(OR(O4961=0,O4961=999),"",SUMIFS($E$2:E4961,$A$2:A4961,A4961)-SUMIFS($F$2:F4961,$A$2:A4961,A4961)),"")</f>
        <v/>
      </c>
      <c r="I4961" s="109" t="str">
        <f t="shared" si="233"/>
        <v/>
      </c>
      <c r="J4961" s="113"/>
      <c r="K4961" s="90"/>
      <c r="L4961" s="73"/>
      <c r="M4961" s="69" t="str">
        <f>IF(C4961&lt;&gt;"",DailyLog!$S$3,"")</f>
        <v/>
      </c>
      <c r="N4961" s="56" t="str">
        <f t="shared" si="232"/>
        <v/>
      </c>
      <c r="O4961" s="53" t="str">
        <f>IF($B4961&lt;&gt;"",IF(ISNUMBER(_xlfn.XMATCH($B4961,Language!$A$6:$E$6)),0,IF(ISNUMBER(_xlfn.XMATCH($B4961,Language!$A$29:$E$29)),'Lista de Prestatarios'!$B$3,VLOOKUP(B4961,'Lista de Prestatarios'!$A$2:$B$500,2,FALSE))),"")</f>
        <v/>
      </c>
      <c r="P4961" s="58" t="str">
        <f>IF(B4961&lt;&gt;"",IF(OR(D4961&gt;0,G4961&gt;0),COUNTIF($B$2:B4961,B4961),COUNTIFS($B$2:B4961,B4961,$E$2:E4961,"&gt;0")),"")</f>
        <v/>
      </c>
    </row>
    <row r="4962" spans="1:16" x14ac:dyDescent="0.35">
      <c r="A4962" s="51" t="str">
        <f t="shared" si="231"/>
        <v/>
      </c>
      <c r="B4962" s="99"/>
      <c r="C4962" s="4"/>
      <c r="D4962" s="14"/>
      <c r="E4962" s="14"/>
      <c r="F4962" s="14"/>
      <c r="G4962" s="82"/>
      <c r="H4962" s="107" t="str">
        <f>IF(B4962&lt;&gt;"",IF(OR(O4962=0,O4962=999),"",SUMIFS($E$2:E4962,$A$2:A4962,A4962)-SUMIFS($F$2:F4962,$A$2:A4962,A4962)),"")</f>
        <v/>
      </c>
      <c r="I4962" s="109" t="str">
        <f t="shared" si="233"/>
        <v/>
      </c>
      <c r="J4962" s="113"/>
      <c r="K4962" s="90"/>
      <c r="L4962" s="73"/>
      <c r="M4962" s="69" t="str">
        <f>IF(C4962&lt;&gt;"",DailyLog!$S$3,"")</f>
        <v/>
      </c>
      <c r="N4962" s="56" t="str">
        <f t="shared" si="232"/>
        <v/>
      </c>
      <c r="O4962" s="53" t="str">
        <f>IF($B4962&lt;&gt;"",IF(ISNUMBER(_xlfn.XMATCH($B4962,Language!$A$6:$E$6)),0,IF(ISNUMBER(_xlfn.XMATCH($B4962,Language!$A$29:$E$29)),'Lista de Prestatarios'!$B$3,VLOOKUP(B4962,'Lista de Prestatarios'!$A$2:$B$500,2,FALSE))),"")</f>
        <v/>
      </c>
      <c r="P4962" s="58" t="str">
        <f>IF(B4962&lt;&gt;"",IF(OR(D4962&gt;0,G4962&gt;0),COUNTIF($B$2:B4962,B4962),COUNTIFS($B$2:B4962,B4962,$E$2:E4962,"&gt;0")),"")</f>
        <v/>
      </c>
    </row>
    <row r="4963" spans="1:16" x14ac:dyDescent="0.35">
      <c r="A4963" s="51" t="str">
        <f t="shared" si="231"/>
        <v/>
      </c>
      <c r="B4963" s="99"/>
      <c r="C4963" s="4"/>
      <c r="D4963" s="14"/>
      <c r="E4963" s="14"/>
      <c r="F4963" s="14"/>
      <c r="G4963" s="82"/>
      <c r="H4963" s="107" t="str">
        <f>IF(B4963&lt;&gt;"",IF(OR(O4963=0,O4963=999),"",SUMIFS($E$2:E4963,$A$2:A4963,A4963)-SUMIFS($F$2:F4963,$A$2:A4963,A4963)),"")</f>
        <v/>
      </c>
      <c r="I4963" s="109" t="str">
        <f t="shared" si="233"/>
        <v/>
      </c>
      <c r="J4963" s="113"/>
      <c r="K4963" s="90"/>
      <c r="L4963" s="73"/>
      <c r="M4963" s="69" t="str">
        <f>IF(C4963&lt;&gt;"",DailyLog!$S$3,"")</f>
        <v/>
      </c>
      <c r="N4963" s="56" t="str">
        <f t="shared" si="232"/>
        <v/>
      </c>
      <c r="O4963" s="53" t="str">
        <f>IF($B4963&lt;&gt;"",IF(ISNUMBER(_xlfn.XMATCH($B4963,Language!$A$6:$E$6)),0,IF(ISNUMBER(_xlfn.XMATCH($B4963,Language!$A$29:$E$29)),'Lista de Prestatarios'!$B$3,VLOOKUP(B4963,'Lista de Prestatarios'!$A$2:$B$500,2,FALSE))),"")</f>
        <v/>
      </c>
      <c r="P4963" s="58" t="str">
        <f>IF(B4963&lt;&gt;"",IF(OR(D4963&gt;0,G4963&gt;0),COUNTIF($B$2:B4963,B4963),COUNTIFS($B$2:B4963,B4963,$E$2:E4963,"&gt;0")),"")</f>
        <v/>
      </c>
    </row>
    <row r="4964" spans="1:16" x14ac:dyDescent="0.35">
      <c r="A4964" s="51" t="str">
        <f t="shared" si="231"/>
        <v/>
      </c>
      <c r="B4964" s="99"/>
      <c r="C4964" s="4"/>
      <c r="D4964" s="14"/>
      <c r="E4964" s="14"/>
      <c r="F4964" s="14"/>
      <c r="G4964" s="82"/>
      <c r="H4964" s="107" t="str">
        <f>IF(B4964&lt;&gt;"",IF(OR(O4964=0,O4964=999),"",SUMIFS($E$2:E4964,$A$2:A4964,A4964)-SUMIFS($F$2:F4964,$A$2:A4964,A4964)),"")</f>
        <v/>
      </c>
      <c r="I4964" s="109" t="str">
        <f t="shared" si="233"/>
        <v/>
      </c>
      <c r="J4964" s="113"/>
      <c r="K4964" s="90"/>
      <c r="L4964" s="73"/>
      <c r="M4964" s="69" t="str">
        <f>IF(C4964&lt;&gt;"",DailyLog!$S$3,"")</f>
        <v/>
      </c>
      <c r="N4964" s="56" t="str">
        <f t="shared" si="232"/>
        <v/>
      </c>
      <c r="O4964" s="53" t="str">
        <f>IF($B4964&lt;&gt;"",IF(ISNUMBER(_xlfn.XMATCH($B4964,Language!$A$6:$E$6)),0,IF(ISNUMBER(_xlfn.XMATCH($B4964,Language!$A$29:$E$29)),'Lista de Prestatarios'!$B$3,VLOOKUP(B4964,'Lista de Prestatarios'!$A$2:$B$500,2,FALSE))),"")</f>
        <v/>
      </c>
      <c r="P4964" s="58" t="str">
        <f>IF(B4964&lt;&gt;"",IF(OR(D4964&gt;0,G4964&gt;0),COUNTIF($B$2:B4964,B4964),COUNTIFS($B$2:B4964,B4964,$E$2:E4964,"&gt;0")),"")</f>
        <v/>
      </c>
    </row>
    <row r="4965" spans="1:16" x14ac:dyDescent="0.35">
      <c r="A4965" s="51" t="str">
        <f t="shared" si="231"/>
        <v/>
      </c>
      <c r="B4965" s="99"/>
      <c r="C4965" s="4"/>
      <c r="D4965" s="14"/>
      <c r="E4965" s="14"/>
      <c r="F4965" s="14"/>
      <c r="G4965" s="82"/>
      <c r="H4965" s="107" t="str">
        <f>IF(B4965&lt;&gt;"",IF(OR(O4965=0,O4965=999),"",SUMIFS($E$2:E4965,$A$2:A4965,A4965)-SUMIFS($F$2:F4965,$A$2:A4965,A4965)),"")</f>
        <v/>
      </c>
      <c r="I4965" s="109" t="str">
        <f t="shared" si="233"/>
        <v/>
      </c>
      <c r="J4965" s="113"/>
      <c r="K4965" s="90"/>
      <c r="L4965" s="73"/>
      <c r="M4965" s="69" t="str">
        <f>IF(C4965&lt;&gt;"",DailyLog!$S$3,"")</f>
        <v/>
      </c>
      <c r="N4965" s="56" t="str">
        <f t="shared" si="232"/>
        <v/>
      </c>
      <c r="O4965" s="53" t="str">
        <f>IF($B4965&lt;&gt;"",IF(ISNUMBER(_xlfn.XMATCH($B4965,Language!$A$6:$E$6)),0,IF(ISNUMBER(_xlfn.XMATCH($B4965,Language!$A$29:$E$29)),'Lista de Prestatarios'!$B$3,VLOOKUP(B4965,'Lista de Prestatarios'!$A$2:$B$500,2,FALSE))),"")</f>
        <v/>
      </c>
      <c r="P4965" s="58" t="str">
        <f>IF(B4965&lt;&gt;"",IF(OR(D4965&gt;0,G4965&gt;0),COUNTIF($B$2:B4965,B4965),COUNTIFS($B$2:B4965,B4965,$E$2:E4965,"&gt;0")),"")</f>
        <v/>
      </c>
    </row>
    <row r="4966" spans="1:16" x14ac:dyDescent="0.35">
      <c r="A4966" s="51" t="str">
        <f t="shared" si="231"/>
        <v/>
      </c>
      <c r="B4966" s="99"/>
      <c r="C4966" s="4"/>
      <c r="D4966" s="14"/>
      <c r="E4966" s="14"/>
      <c r="F4966" s="14"/>
      <c r="G4966" s="82"/>
      <c r="H4966" s="107" t="str">
        <f>IF(B4966&lt;&gt;"",IF(OR(O4966=0,O4966=999),"",SUMIFS($E$2:E4966,$A$2:A4966,A4966)-SUMIFS($F$2:F4966,$A$2:A4966,A4966)),"")</f>
        <v/>
      </c>
      <c r="I4966" s="109" t="str">
        <f t="shared" si="233"/>
        <v/>
      </c>
      <c r="J4966" s="113"/>
      <c r="K4966" s="90"/>
      <c r="L4966" s="73"/>
      <c r="M4966" s="69" t="str">
        <f>IF(C4966&lt;&gt;"",DailyLog!$S$3,"")</f>
        <v/>
      </c>
      <c r="N4966" s="56" t="str">
        <f t="shared" si="232"/>
        <v/>
      </c>
      <c r="O4966" s="53" t="str">
        <f>IF($B4966&lt;&gt;"",IF(ISNUMBER(_xlfn.XMATCH($B4966,Language!$A$6:$E$6)),0,IF(ISNUMBER(_xlfn.XMATCH($B4966,Language!$A$29:$E$29)),'Lista de Prestatarios'!$B$3,VLOOKUP(B4966,'Lista de Prestatarios'!$A$2:$B$500,2,FALSE))),"")</f>
        <v/>
      </c>
      <c r="P4966" s="58" t="str">
        <f>IF(B4966&lt;&gt;"",IF(OR(D4966&gt;0,G4966&gt;0),COUNTIF($B$2:B4966,B4966),COUNTIFS($B$2:B4966,B4966,$E$2:E4966,"&gt;0")),"")</f>
        <v/>
      </c>
    </row>
    <row r="4967" spans="1:16" x14ac:dyDescent="0.35">
      <c r="A4967" s="51" t="str">
        <f t="shared" si="231"/>
        <v/>
      </c>
      <c r="B4967" s="99"/>
      <c r="C4967" s="4"/>
      <c r="D4967" s="14"/>
      <c r="E4967" s="14"/>
      <c r="F4967" s="14"/>
      <c r="G4967" s="82"/>
      <c r="H4967" s="107" t="str">
        <f>IF(B4967&lt;&gt;"",IF(OR(O4967=0,O4967=999),"",SUMIFS($E$2:E4967,$A$2:A4967,A4967)-SUMIFS($F$2:F4967,$A$2:A4967,A4967)),"")</f>
        <v/>
      </c>
      <c r="I4967" s="109" t="str">
        <f t="shared" si="233"/>
        <v/>
      </c>
      <c r="J4967" s="113"/>
      <c r="K4967" s="90"/>
      <c r="L4967" s="73"/>
      <c r="M4967" s="69" t="str">
        <f>IF(C4967&lt;&gt;"",DailyLog!$S$3,"")</f>
        <v/>
      </c>
      <c r="N4967" s="56" t="str">
        <f t="shared" si="232"/>
        <v/>
      </c>
      <c r="O4967" s="53" t="str">
        <f>IF($B4967&lt;&gt;"",IF(ISNUMBER(_xlfn.XMATCH($B4967,Language!$A$6:$E$6)),0,IF(ISNUMBER(_xlfn.XMATCH($B4967,Language!$A$29:$E$29)),'Lista de Prestatarios'!$B$3,VLOOKUP(B4967,'Lista de Prestatarios'!$A$2:$B$500,2,FALSE))),"")</f>
        <v/>
      </c>
      <c r="P4967" s="58" t="str">
        <f>IF(B4967&lt;&gt;"",IF(OR(D4967&gt;0,G4967&gt;0),COUNTIF($B$2:B4967,B4967),COUNTIFS($B$2:B4967,B4967,$E$2:E4967,"&gt;0")),"")</f>
        <v/>
      </c>
    </row>
    <row r="4968" spans="1:16" x14ac:dyDescent="0.35">
      <c r="A4968" s="51" t="str">
        <f t="shared" si="231"/>
        <v/>
      </c>
      <c r="B4968" s="99"/>
      <c r="C4968" s="4"/>
      <c r="D4968" s="14"/>
      <c r="E4968" s="14"/>
      <c r="F4968" s="14"/>
      <c r="G4968" s="82"/>
      <c r="H4968" s="107" t="str">
        <f>IF(B4968&lt;&gt;"",IF(OR(O4968=0,O4968=999),"",SUMIFS($E$2:E4968,$A$2:A4968,A4968)-SUMIFS($F$2:F4968,$A$2:A4968,A4968)),"")</f>
        <v/>
      </c>
      <c r="I4968" s="109" t="str">
        <f t="shared" si="233"/>
        <v/>
      </c>
      <c r="J4968" s="113"/>
      <c r="K4968" s="90"/>
      <c r="L4968" s="73"/>
      <c r="M4968" s="69" t="str">
        <f>IF(C4968&lt;&gt;"",DailyLog!$S$3,"")</f>
        <v/>
      </c>
      <c r="N4968" s="56" t="str">
        <f t="shared" si="232"/>
        <v/>
      </c>
      <c r="O4968" s="53" t="str">
        <f>IF($B4968&lt;&gt;"",IF(ISNUMBER(_xlfn.XMATCH($B4968,Language!$A$6:$E$6)),0,IF(ISNUMBER(_xlfn.XMATCH($B4968,Language!$A$29:$E$29)),'Lista de Prestatarios'!$B$3,VLOOKUP(B4968,'Lista de Prestatarios'!$A$2:$B$500,2,FALSE))),"")</f>
        <v/>
      </c>
      <c r="P4968" s="58" t="str">
        <f>IF(B4968&lt;&gt;"",IF(OR(D4968&gt;0,G4968&gt;0),COUNTIF($B$2:B4968,B4968),COUNTIFS($B$2:B4968,B4968,$E$2:E4968,"&gt;0")),"")</f>
        <v/>
      </c>
    </row>
    <row r="4969" spans="1:16" x14ac:dyDescent="0.35">
      <c r="A4969" s="51" t="str">
        <f t="shared" si="231"/>
        <v/>
      </c>
      <c r="B4969" s="99"/>
      <c r="C4969" s="4"/>
      <c r="D4969" s="14"/>
      <c r="E4969" s="14"/>
      <c r="F4969" s="14"/>
      <c r="G4969" s="82"/>
      <c r="H4969" s="107" t="str">
        <f>IF(B4969&lt;&gt;"",IF(OR(O4969=0,O4969=999),"",SUMIFS($E$2:E4969,$A$2:A4969,A4969)-SUMIFS($F$2:F4969,$A$2:A4969,A4969)),"")</f>
        <v/>
      </c>
      <c r="I4969" s="109" t="str">
        <f t="shared" si="233"/>
        <v/>
      </c>
      <c r="J4969" s="113"/>
      <c r="K4969" s="90"/>
      <c r="L4969" s="73"/>
      <c r="M4969" s="69" t="str">
        <f>IF(C4969&lt;&gt;"",DailyLog!$S$3,"")</f>
        <v/>
      </c>
      <c r="N4969" s="56" t="str">
        <f t="shared" si="232"/>
        <v/>
      </c>
      <c r="O4969" s="53" t="str">
        <f>IF($B4969&lt;&gt;"",IF(ISNUMBER(_xlfn.XMATCH($B4969,Language!$A$6:$E$6)),0,IF(ISNUMBER(_xlfn.XMATCH($B4969,Language!$A$29:$E$29)),'Lista de Prestatarios'!$B$3,VLOOKUP(B4969,'Lista de Prestatarios'!$A$2:$B$500,2,FALSE))),"")</f>
        <v/>
      </c>
      <c r="P4969" s="58" t="str">
        <f>IF(B4969&lt;&gt;"",IF(OR(D4969&gt;0,G4969&gt;0),COUNTIF($B$2:B4969,B4969),COUNTIFS($B$2:B4969,B4969,$E$2:E4969,"&gt;0")),"")</f>
        <v/>
      </c>
    </row>
    <row r="4970" spans="1:16" x14ac:dyDescent="0.35">
      <c r="A4970" s="51" t="str">
        <f t="shared" si="231"/>
        <v/>
      </c>
      <c r="B4970" s="99"/>
      <c r="C4970" s="4"/>
      <c r="D4970" s="14"/>
      <c r="E4970" s="14"/>
      <c r="F4970" s="14"/>
      <c r="G4970" s="82"/>
      <c r="H4970" s="107" t="str">
        <f>IF(B4970&lt;&gt;"",IF(OR(O4970=0,O4970=999),"",SUMIFS($E$2:E4970,$A$2:A4970,A4970)-SUMIFS($F$2:F4970,$A$2:A4970,A4970)),"")</f>
        <v/>
      </c>
      <c r="I4970" s="109" t="str">
        <f t="shared" si="233"/>
        <v/>
      </c>
      <c r="J4970" s="113"/>
      <c r="K4970" s="90"/>
      <c r="L4970" s="73"/>
      <c r="M4970" s="69" t="str">
        <f>IF(C4970&lt;&gt;"",DailyLog!$S$3,"")</f>
        <v/>
      </c>
      <c r="N4970" s="56" t="str">
        <f t="shared" si="232"/>
        <v/>
      </c>
      <c r="O4970" s="53" t="str">
        <f>IF($B4970&lt;&gt;"",IF(ISNUMBER(_xlfn.XMATCH($B4970,Language!$A$6:$E$6)),0,IF(ISNUMBER(_xlfn.XMATCH($B4970,Language!$A$29:$E$29)),'Lista de Prestatarios'!$B$3,VLOOKUP(B4970,'Lista de Prestatarios'!$A$2:$B$500,2,FALSE))),"")</f>
        <v/>
      </c>
      <c r="P4970" s="58" t="str">
        <f>IF(B4970&lt;&gt;"",IF(OR(D4970&gt;0,G4970&gt;0),COUNTIF($B$2:B4970,B4970),COUNTIFS($B$2:B4970,B4970,$E$2:E4970,"&gt;0")),"")</f>
        <v/>
      </c>
    </row>
    <row r="4971" spans="1:16" x14ac:dyDescent="0.35">
      <c r="A4971" s="51" t="str">
        <f t="shared" si="231"/>
        <v/>
      </c>
      <c r="B4971" s="99"/>
      <c r="C4971" s="4"/>
      <c r="D4971" s="14"/>
      <c r="E4971" s="14"/>
      <c r="F4971" s="14"/>
      <c r="G4971" s="82"/>
      <c r="H4971" s="107" t="str">
        <f>IF(B4971&lt;&gt;"",IF(OR(O4971=0,O4971=999),"",SUMIFS($E$2:E4971,$A$2:A4971,A4971)-SUMIFS($F$2:F4971,$A$2:A4971,A4971)),"")</f>
        <v/>
      </c>
      <c r="I4971" s="109" t="str">
        <f t="shared" si="233"/>
        <v/>
      </c>
      <c r="J4971" s="113"/>
      <c r="K4971" s="90"/>
      <c r="L4971" s="73"/>
      <c r="M4971" s="69" t="str">
        <f>IF(C4971&lt;&gt;"",DailyLog!$S$3,"")</f>
        <v/>
      </c>
      <c r="N4971" s="56" t="str">
        <f t="shared" si="232"/>
        <v/>
      </c>
      <c r="O4971" s="53" t="str">
        <f>IF($B4971&lt;&gt;"",IF(ISNUMBER(_xlfn.XMATCH($B4971,Language!$A$6:$E$6)),0,IF(ISNUMBER(_xlfn.XMATCH($B4971,Language!$A$29:$E$29)),'Lista de Prestatarios'!$B$3,VLOOKUP(B4971,'Lista de Prestatarios'!$A$2:$B$500,2,FALSE))),"")</f>
        <v/>
      </c>
      <c r="P4971" s="58" t="str">
        <f>IF(B4971&lt;&gt;"",IF(OR(D4971&gt;0,G4971&gt;0),COUNTIF($B$2:B4971,B4971),COUNTIFS($B$2:B4971,B4971,$E$2:E4971,"&gt;0")),"")</f>
        <v/>
      </c>
    </row>
    <row r="4972" spans="1:16" x14ac:dyDescent="0.35">
      <c r="A4972" s="51" t="str">
        <f t="shared" si="231"/>
        <v/>
      </c>
      <c r="B4972" s="99"/>
      <c r="C4972" s="4"/>
      <c r="D4972" s="14"/>
      <c r="E4972" s="14"/>
      <c r="F4972" s="14"/>
      <c r="G4972" s="82"/>
      <c r="H4972" s="107" t="str">
        <f>IF(B4972&lt;&gt;"",IF(OR(O4972=0,O4972=999),"",SUMIFS($E$2:E4972,$A$2:A4972,A4972)-SUMIFS($F$2:F4972,$A$2:A4972,A4972)),"")</f>
        <v/>
      </c>
      <c r="I4972" s="109" t="str">
        <f t="shared" si="233"/>
        <v/>
      </c>
      <c r="J4972" s="113"/>
      <c r="K4972" s="90"/>
      <c r="L4972" s="73"/>
      <c r="M4972" s="69" t="str">
        <f>IF(C4972&lt;&gt;"",DailyLog!$S$3,"")</f>
        <v/>
      </c>
      <c r="N4972" s="56" t="str">
        <f t="shared" si="232"/>
        <v/>
      </c>
      <c r="O4972" s="53" t="str">
        <f>IF($B4972&lt;&gt;"",IF(ISNUMBER(_xlfn.XMATCH($B4972,Language!$A$6:$E$6)),0,IF(ISNUMBER(_xlfn.XMATCH($B4972,Language!$A$29:$E$29)),'Lista de Prestatarios'!$B$3,VLOOKUP(B4972,'Lista de Prestatarios'!$A$2:$B$500,2,FALSE))),"")</f>
        <v/>
      </c>
      <c r="P4972" s="58" t="str">
        <f>IF(B4972&lt;&gt;"",IF(OR(D4972&gt;0,G4972&gt;0),COUNTIF($B$2:B4972,B4972),COUNTIFS($B$2:B4972,B4972,$E$2:E4972,"&gt;0")),"")</f>
        <v/>
      </c>
    </row>
    <row r="4973" spans="1:16" x14ac:dyDescent="0.35">
      <c r="A4973" s="51" t="str">
        <f t="shared" si="231"/>
        <v/>
      </c>
      <c r="B4973" s="99"/>
      <c r="C4973" s="4"/>
      <c r="D4973" s="14"/>
      <c r="E4973" s="14"/>
      <c r="F4973" s="14"/>
      <c r="G4973" s="82"/>
      <c r="H4973" s="107" t="str">
        <f>IF(B4973&lt;&gt;"",IF(OR(O4973=0,O4973=999),"",SUMIFS($E$2:E4973,$A$2:A4973,A4973)-SUMIFS($F$2:F4973,$A$2:A4973,A4973)),"")</f>
        <v/>
      </c>
      <c r="I4973" s="109" t="str">
        <f t="shared" si="233"/>
        <v/>
      </c>
      <c r="J4973" s="113"/>
      <c r="K4973" s="90"/>
      <c r="L4973" s="73"/>
      <c r="M4973" s="69" t="str">
        <f>IF(C4973&lt;&gt;"",DailyLog!$S$3,"")</f>
        <v/>
      </c>
      <c r="N4973" s="56" t="str">
        <f t="shared" si="232"/>
        <v/>
      </c>
      <c r="O4973" s="53" t="str">
        <f>IF($B4973&lt;&gt;"",IF(ISNUMBER(_xlfn.XMATCH($B4973,Language!$A$6:$E$6)),0,IF(ISNUMBER(_xlfn.XMATCH($B4973,Language!$A$29:$E$29)),'Lista de Prestatarios'!$B$3,VLOOKUP(B4973,'Lista de Prestatarios'!$A$2:$B$500,2,FALSE))),"")</f>
        <v/>
      </c>
      <c r="P4973" s="58" t="str">
        <f>IF(B4973&lt;&gt;"",IF(OR(D4973&gt;0,G4973&gt;0),COUNTIF($B$2:B4973,B4973),COUNTIFS($B$2:B4973,B4973,$E$2:E4973,"&gt;0")),"")</f>
        <v/>
      </c>
    </row>
    <row r="4974" spans="1:16" x14ac:dyDescent="0.35">
      <c r="A4974" s="51" t="str">
        <f t="shared" si="231"/>
        <v/>
      </c>
      <c r="B4974" s="99"/>
      <c r="C4974" s="4"/>
      <c r="D4974" s="14"/>
      <c r="E4974" s="14"/>
      <c r="F4974" s="14"/>
      <c r="G4974" s="82"/>
      <c r="H4974" s="107" t="str">
        <f>IF(B4974&lt;&gt;"",IF(OR(O4974=0,O4974=999),"",SUMIFS($E$2:E4974,$A$2:A4974,A4974)-SUMIFS($F$2:F4974,$A$2:A4974,A4974)),"")</f>
        <v/>
      </c>
      <c r="I4974" s="109" t="str">
        <f t="shared" si="233"/>
        <v/>
      </c>
      <c r="J4974" s="113"/>
      <c r="K4974" s="90"/>
      <c r="L4974" s="73"/>
      <c r="M4974" s="69" t="str">
        <f>IF(C4974&lt;&gt;"",DailyLog!$S$3,"")</f>
        <v/>
      </c>
      <c r="N4974" s="56" t="str">
        <f t="shared" si="232"/>
        <v/>
      </c>
      <c r="O4974" s="53" t="str">
        <f>IF($B4974&lt;&gt;"",IF(ISNUMBER(_xlfn.XMATCH($B4974,Language!$A$6:$E$6)),0,IF(ISNUMBER(_xlfn.XMATCH($B4974,Language!$A$29:$E$29)),'Lista de Prestatarios'!$B$3,VLOOKUP(B4974,'Lista de Prestatarios'!$A$2:$B$500,2,FALSE))),"")</f>
        <v/>
      </c>
      <c r="P4974" s="58" t="str">
        <f>IF(B4974&lt;&gt;"",IF(OR(D4974&gt;0,G4974&gt;0),COUNTIF($B$2:B4974,B4974),COUNTIFS($B$2:B4974,B4974,$E$2:E4974,"&gt;0")),"")</f>
        <v/>
      </c>
    </row>
    <row r="4975" spans="1:16" x14ac:dyDescent="0.35">
      <c r="A4975" s="51" t="str">
        <f t="shared" si="231"/>
        <v/>
      </c>
      <c r="B4975" s="99"/>
      <c r="C4975" s="4"/>
      <c r="D4975" s="14"/>
      <c r="E4975" s="14"/>
      <c r="F4975" s="14"/>
      <c r="G4975" s="82"/>
      <c r="H4975" s="107" t="str">
        <f>IF(B4975&lt;&gt;"",IF(OR(O4975=0,O4975=999),"",SUMIFS($E$2:E4975,$A$2:A4975,A4975)-SUMIFS($F$2:F4975,$A$2:A4975,A4975)),"")</f>
        <v/>
      </c>
      <c r="I4975" s="109" t="str">
        <f t="shared" si="233"/>
        <v/>
      </c>
      <c r="J4975" s="113"/>
      <c r="K4975" s="90"/>
      <c r="L4975" s="73"/>
      <c r="M4975" s="69" t="str">
        <f>IF(C4975&lt;&gt;"",DailyLog!$S$3,"")</f>
        <v/>
      </c>
      <c r="N4975" s="56" t="str">
        <f t="shared" si="232"/>
        <v/>
      </c>
      <c r="O4975" s="53" t="str">
        <f>IF($B4975&lt;&gt;"",IF(ISNUMBER(_xlfn.XMATCH($B4975,Language!$A$6:$E$6)),0,IF(ISNUMBER(_xlfn.XMATCH($B4975,Language!$A$29:$E$29)),'Lista de Prestatarios'!$B$3,VLOOKUP(B4975,'Lista de Prestatarios'!$A$2:$B$500,2,FALSE))),"")</f>
        <v/>
      </c>
      <c r="P4975" s="58" t="str">
        <f>IF(B4975&lt;&gt;"",IF(OR(D4975&gt;0,G4975&gt;0),COUNTIF($B$2:B4975,B4975),COUNTIFS($B$2:B4975,B4975,$E$2:E4975,"&gt;0")),"")</f>
        <v/>
      </c>
    </row>
    <row r="4976" spans="1:16" x14ac:dyDescent="0.35">
      <c r="A4976" s="51" t="str">
        <f t="shared" si="231"/>
        <v/>
      </c>
      <c r="B4976" s="99"/>
      <c r="C4976" s="4"/>
      <c r="D4976" s="14"/>
      <c r="E4976" s="14"/>
      <c r="F4976" s="14"/>
      <c r="G4976" s="82"/>
      <c r="H4976" s="107" t="str">
        <f>IF(B4976&lt;&gt;"",IF(OR(O4976=0,O4976=999),"",SUMIFS($E$2:E4976,$A$2:A4976,A4976)-SUMIFS($F$2:F4976,$A$2:A4976,A4976)),"")</f>
        <v/>
      </c>
      <c r="I4976" s="109" t="str">
        <f t="shared" si="233"/>
        <v/>
      </c>
      <c r="J4976" s="113"/>
      <c r="K4976" s="90"/>
      <c r="L4976" s="73"/>
      <c r="M4976" s="69" t="str">
        <f>IF(C4976&lt;&gt;"",DailyLog!$S$3,"")</f>
        <v/>
      </c>
      <c r="N4976" s="56" t="str">
        <f t="shared" si="232"/>
        <v/>
      </c>
      <c r="O4976" s="53" t="str">
        <f>IF($B4976&lt;&gt;"",IF(ISNUMBER(_xlfn.XMATCH($B4976,Language!$A$6:$E$6)),0,IF(ISNUMBER(_xlfn.XMATCH($B4976,Language!$A$29:$E$29)),'Lista de Prestatarios'!$B$3,VLOOKUP(B4976,'Lista de Prestatarios'!$A$2:$B$500,2,FALSE))),"")</f>
        <v/>
      </c>
      <c r="P4976" s="58" t="str">
        <f>IF(B4976&lt;&gt;"",IF(OR(D4976&gt;0,G4976&gt;0),COUNTIF($B$2:B4976,B4976),COUNTIFS($B$2:B4976,B4976,$E$2:E4976,"&gt;0")),"")</f>
        <v/>
      </c>
    </row>
    <row r="4977" spans="1:16" x14ac:dyDescent="0.35">
      <c r="A4977" s="51" t="str">
        <f t="shared" si="231"/>
        <v/>
      </c>
      <c r="B4977" s="99"/>
      <c r="C4977" s="4"/>
      <c r="D4977" s="14"/>
      <c r="E4977" s="14"/>
      <c r="F4977" s="14"/>
      <c r="G4977" s="82"/>
      <c r="H4977" s="107" t="str">
        <f>IF(B4977&lt;&gt;"",IF(OR(O4977=0,O4977=999),"",SUMIFS($E$2:E4977,$A$2:A4977,A4977)-SUMIFS($F$2:F4977,$A$2:A4977,A4977)),"")</f>
        <v/>
      </c>
      <c r="I4977" s="109" t="str">
        <f t="shared" si="233"/>
        <v/>
      </c>
      <c r="J4977" s="113"/>
      <c r="K4977" s="90"/>
      <c r="L4977" s="73"/>
      <c r="M4977" s="69" t="str">
        <f>IF(C4977&lt;&gt;"",DailyLog!$S$3,"")</f>
        <v/>
      </c>
      <c r="N4977" s="56" t="str">
        <f t="shared" si="232"/>
        <v/>
      </c>
      <c r="O4977" s="53" t="str">
        <f>IF($B4977&lt;&gt;"",IF(ISNUMBER(_xlfn.XMATCH($B4977,Language!$A$6:$E$6)),0,IF(ISNUMBER(_xlfn.XMATCH($B4977,Language!$A$29:$E$29)),'Lista de Prestatarios'!$B$3,VLOOKUP(B4977,'Lista de Prestatarios'!$A$2:$B$500,2,FALSE))),"")</f>
        <v/>
      </c>
      <c r="P4977" s="58" t="str">
        <f>IF(B4977&lt;&gt;"",IF(OR(D4977&gt;0,G4977&gt;0),COUNTIF($B$2:B4977,B4977),COUNTIFS($B$2:B4977,B4977,$E$2:E4977,"&gt;0")),"")</f>
        <v/>
      </c>
    </row>
    <row r="4978" spans="1:16" x14ac:dyDescent="0.35">
      <c r="A4978" s="51" t="str">
        <f t="shared" si="231"/>
        <v/>
      </c>
      <c r="B4978" s="99"/>
      <c r="C4978" s="4"/>
      <c r="D4978" s="14"/>
      <c r="E4978" s="14"/>
      <c r="F4978" s="14"/>
      <c r="G4978" s="82"/>
      <c r="H4978" s="107" t="str">
        <f>IF(B4978&lt;&gt;"",IF(OR(O4978=0,O4978=999),"",SUMIFS($E$2:E4978,$A$2:A4978,A4978)-SUMIFS($F$2:F4978,$A$2:A4978,A4978)),"")</f>
        <v/>
      </c>
      <c r="I4978" s="109" t="str">
        <f t="shared" si="233"/>
        <v/>
      </c>
      <c r="J4978" s="113"/>
      <c r="K4978" s="90"/>
      <c r="L4978" s="73"/>
      <c r="M4978" s="69" t="str">
        <f>IF(C4978&lt;&gt;"",DailyLog!$S$3,"")</f>
        <v/>
      </c>
      <c r="N4978" s="56" t="str">
        <f t="shared" si="232"/>
        <v/>
      </c>
      <c r="O4978" s="53" t="str">
        <f>IF($B4978&lt;&gt;"",IF(ISNUMBER(_xlfn.XMATCH($B4978,Language!$A$6:$E$6)),0,IF(ISNUMBER(_xlfn.XMATCH($B4978,Language!$A$29:$E$29)),'Lista de Prestatarios'!$B$3,VLOOKUP(B4978,'Lista de Prestatarios'!$A$2:$B$500,2,FALSE))),"")</f>
        <v/>
      </c>
      <c r="P4978" s="58" t="str">
        <f>IF(B4978&lt;&gt;"",IF(OR(D4978&gt;0,G4978&gt;0),COUNTIF($B$2:B4978,B4978),COUNTIFS($B$2:B4978,B4978,$E$2:E4978,"&gt;0")),"")</f>
        <v/>
      </c>
    </row>
    <row r="4979" spans="1:16" x14ac:dyDescent="0.35">
      <c r="A4979" s="51" t="str">
        <f t="shared" si="231"/>
        <v/>
      </c>
      <c r="B4979" s="99"/>
      <c r="C4979" s="4"/>
      <c r="D4979" s="14"/>
      <c r="E4979" s="14"/>
      <c r="F4979" s="14"/>
      <c r="G4979" s="82"/>
      <c r="H4979" s="107" t="str">
        <f>IF(B4979&lt;&gt;"",IF(OR(O4979=0,O4979=999),"",SUMIFS($E$2:E4979,$A$2:A4979,A4979)-SUMIFS($F$2:F4979,$A$2:A4979,A4979)),"")</f>
        <v/>
      </c>
      <c r="I4979" s="109" t="str">
        <f t="shared" si="233"/>
        <v/>
      </c>
      <c r="J4979" s="113"/>
      <c r="K4979" s="90"/>
      <c r="L4979" s="73"/>
      <c r="M4979" s="69" t="str">
        <f>IF(C4979&lt;&gt;"",DailyLog!$S$3,"")</f>
        <v/>
      </c>
      <c r="N4979" s="56" t="str">
        <f t="shared" si="232"/>
        <v/>
      </c>
      <c r="O4979" s="53" t="str">
        <f>IF($B4979&lt;&gt;"",IF(ISNUMBER(_xlfn.XMATCH($B4979,Language!$A$6:$E$6)),0,IF(ISNUMBER(_xlfn.XMATCH($B4979,Language!$A$29:$E$29)),'Lista de Prestatarios'!$B$3,VLOOKUP(B4979,'Lista de Prestatarios'!$A$2:$B$500,2,FALSE))),"")</f>
        <v/>
      </c>
      <c r="P4979" s="58" t="str">
        <f>IF(B4979&lt;&gt;"",IF(OR(D4979&gt;0,G4979&gt;0),COUNTIF($B$2:B4979,B4979),COUNTIFS($B$2:B4979,B4979,$E$2:E4979,"&gt;0")),"")</f>
        <v/>
      </c>
    </row>
    <row r="4980" spans="1:16" x14ac:dyDescent="0.35">
      <c r="A4980" s="51" t="str">
        <f t="shared" si="231"/>
        <v/>
      </c>
      <c r="B4980" s="99"/>
      <c r="C4980" s="4"/>
      <c r="D4980" s="14"/>
      <c r="E4980" s="14"/>
      <c r="F4980" s="14"/>
      <c r="G4980" s="82"/>
      <c r="H4980" s="107" t="str">
        <f>IF(B4980&lt;&gt;"",IF(OR(O4980=0,O4980=999),"",SUMIFS($E$2:E4980,$A$2:A4980,A4980)-SUMIFS($F$2:F4980,$A$2:A4980,A4980)),"")</f>
        <v/>
      </c>
      <c r="I4980" s="109" t="str">
        <f t="shared" si="233"/>
        <v/>
      </c>
      <c r="J4980" s="113"/>
      <c r="K4980" s="90"/>
      <c r="L4980" s="73"/>
      <c r="M4980" s="69" t="str">
        <f>IF(C4980&lt;&gt;"",DailyLog!$S$3,"")</f>
        <v/>
      </c>
      <c r="N4980" s="56" t="str">
        <f t="shared" si="232"/>
        <v/>
      </c>
      <c r="O4980" s="53" t="str">
        <f>IF($B4980&lt;&gt;"",IF(ISNUMBER(_xlfn.XMATCH($B4980,Language!$A$6:$E$6)),0,IF(ISNUMBER(_xlfn.XMATCH($B4980,Language!$A$29:$E$29)),'Lista de Prestatarios'!$B$3,VLOOKUP(B4980,'Lista de Prestatarios'!$A$2:$B$500,2,FALSE))),"")</f>
        <v/>
      </c>
      <c r="P4980" s="58" t="str">
        <f>IF(B4980&lt;&gt;"",IF(OR(D4980&gt;0,G4980&gt;0),COUNTIF($B$2:B4980,B4980),COUNTIFS($B$2:B4980,B4980,$E$2:E4980,"&gt;0")),"")</f>
        <v/>
      </c>
    </row>
    <row r="4981" spans="1:16" x14ac:dyDescent="0.35">
      <c r="A4981" s="51" t="str">
        <f t="shared" si="231"/>
        <v/>
      </c>
      <c r="B4981" s="99"/>
      <c r="C4981" s="4"/>
      <c r="D4981" s="14"/>
      <c r="E4981" s="14"/>
      <c r="F4981" s="14"/>
      <c r="G4981" s="82"/>
      <c r="H4981" s="107" t="str">
        <f>IF(B4981&lt;&gt;"",IF(OR(O4981=0,O4981=999),"",SUMIFS($E$2:E4981,$A$2:A4981,A4981)-SUMIFS($F$2:F4981,$A$2:A4981,A4981)),"")</f>
        <v/>
      </c>
      <c r="I4981" s="109" t="str">
        <f t="shared" si="233"/>
        <v/>
      </c>
      <c r="J4981" s="113"/>
      <c r="K4981" s="90"/>
      <c r="L4981" s="73"/>
      <c r="M4981" s="69" t="str">
        <f>IF(C4981&lt;&gt;"",DailyLog!$S$3,"")</f>
        <v/>
      </c>
      <c r="N4981" s="56" t="str">
        <f t="shared" si="232"/>
        <v/>
      </c>
      <c r="O4981" s="53" t="str">
        <f>IF($B4981&lt;&gt;"",IF(ISNUMBER(_xlfn.XMATCH($B4981,Language!$A$6:$E$6)),0,IF(ISNUMBER(_xlfn.XMATCH($B4981,Language!$A$29:$E$29)),'Lista de Prestatarios'!$B$3,VLOOKUP(B4981,'Lista de Prestatarios'!$A$2:$B$500,2,FALSE))),"")</f>
        <v/>
      </c>
      <c r="P4981" s="58" t="str">
        <f>IF(B4981&lt;&gt;"",IF(OR(D4981&gt;0,G4981&gt;0),COUNTIF($B$2:B4981,B4981),COUNTIFS($B$2:B4981,B4981,$E$2:E4981,"&gt;0")),"")</f>
        <v/>
      </c>
    </row>
    <row r="4982" spans="1:16" x14ac:dyDescent="0.35">
      <c r="A4982" s="51" t="str">
        <f t="shared" si="231"/>
        <v/>
      </c>
      <c r="B4982" s="99"/>
      <c r="C4982" s="4"/>
      <c r="D4982" s="14"/>
      <c r="E4982" s="14"/>
      <c r="F4982" s="14"/>
      <c r="G4982" s="82"/>
      <c r="H4982" s="107" t="str">
        <f>IF(B4982&lt;&gt;"",IF(OR(O4982=0,O4982=999),"",SUMIFS($E$2:E4982,$A$2:A4982,A4982)-SUMIFS($F$2:F4982,$A$2:A4982,A4982)),"")</f>
        <v/>
      </c>
      <c r="I4982" s="109" t="str">
        <f t="shared" si="233"/>
        <v/>
      </c>
      <c r="J4982" s="113"/>
      <c r="K4982" s="90"/>
      <c r="L4982" s="73"/>
      <c r="M4982" s="69" t="str">
        <f>IF(C4982&lt;&gt;"",DailyLog!$S$3,"")</f>
        <v/>
      </c>
      <c r="N4982" s="56" t="str">
        <f t="shared" si="232"/>
        <v/>
      </c>
      <c r="O4982" s="53" t="str">
        <f>IF($B4982&lt;&gt;"",IF(ISNUMBER(_xlfn.XMATCH($B4982,Language!$A$6:$E$6)),0,IF(ISNUMBER(_xlfn.XMATCH($B4982,Language!$A$29:$E$29)),'Lista de Prestatarios'!$B$3,VLOOKUP(B4982,'Lista de Prestatarios'!$A$2:$B$500,2,FALSE))),"")</f>
        <v/>
      </c>
      <c r="P4982" s="58" t="str">
        <f>IF(B4982&lt;&gt;"",IF(OR(D4982&gt;0,G4982&gt;0),COUNTIF($B$2:B4982,B4982),COUNTIFS($B$2:B4982,B4982,$E$2:E4982,"&gt;0")),"")</f>
        <v/>
      </c>
    </row>
    <row r="4983" spans="1:16" x14ac:dyDescent="0.35">
      <c r="A4983" s="51" t="str">
        <f t="shared" si="231"/>
        <v/>
      </c>
      <c r="B4983" s="99"/>
      <c r="C4983" s="4"/>
      <c r="D4983" s="14"/>
      <c r="E4983" s="14"/>
      <c r="F4983" s="14"/>
      <c r="G4983" s="82"/>
      <c r="H4983" s="107" t="str">
        <f>IF(B4983&lt;&gt;"",IF(OR(O4983=0,O4983=999),"",SUMIFS($E$2:E4983,$A$2:A4983,A4983)-SUMIFS($F$2:F4983,$A$2:A4983,A4983)),"")</f>
        <v/>
      </c>
      <c r="I4983" s="109" t="str">
        <f t="shared" si="233"/>
        <v/>
      </c>
      <c r="J4983" s="113"/>
      <c r="K4983" s="90"/>
      <c r="L4983" s="73"/>
      <c r="M4983" s="69" t="str">
        <f>IF(C4983&lt;&gt;"",DailyLog!$S$3,"")</f>
        <v/>
      </c>
      <c r="N4983" s="56" t="str">
        <f t="shared" si="232"/>
        <v/>
      </c>
      <c r="O4983" s="53" t="str">
        <f>IF($B4983&lt;&gt;"",IF(ISNUMBER(_xlfn.XMATCH($B4983,Language!$A$6:$E$6)),0,IF(ISNUMBER(_xlfn.XMATCH($B4983,Language!$A$29:$E$29)),'Lista de Prestatarios'!$B$3,VLOOKUP(B4983,'Lista de Prestatarios'!$A$2:$B$500,2,FALSE))),"")</f>
        <v/>
      </c>
      <c r="P4983" s="58" t="str">
        <f>IF(B4983&lt;&gt;"",IF(OR(D4983&gt;0,G4983&gt;0),COUNTIF($B$2:B4983,B4983),COUNTIFS($B$2:B4983,B4983,$E$2:E4983,"&gt;0")),"")</f>
        <v/>
      </c>
    </row>
    <row r="4984" spans="1:16" x14ac:dyDescent="0.35">
      <c r="A4984" s="51" t="str">
        <f t="shared" si="231"/>
        <v/>
      </c>
      <c r="B4984" s="99"/>
      <c r="C4984" s="4"/>
      <c r="D4984" s="14"/>
      <c r="E4984" s="14"/>
      <c r="F4984" s="14"/>
      <c r="G4984" s="82"/>
      <c r="H4984" s="107" t="str">
        <f>IF(B4984&lt;&gt;"",IF(OR(O4984=0,O4984=999),"",SUMIFS($E$2:E4984,$A$2:A4984,A4984)-SUMIFS($F$2:F4984,$A$2:A4984,A4984)),"")</f>
        <v/>
      </c>
      <c r="I4984" s="109" t="str">
        <f t="shared" si="233"/>
        <v/>
      </c>
      <c r="J4984" s="113"/>
      <c r="K4984" s="90"/>
      <c r="L4984" s="73"/>
      <c r="M4984" s="69" t="str">
        <f>IF(C4984&lt;&gt;"",DailyLog!$S$3,"")</f>
        <v/>
      </c>
      <c r="N4984" s="56" t="str">
        <f t="shared" si="232"/>
        <v/>
      </c>
      <c r="O4984" s="53" t="str">
        <f>IF($B4984&lt;&gt;"",IF(ISNUMBER(_xlfn.XMATCH($B4984,Language!$A$6:$E$6)),0,IF(ISNUMBER(_xlfn.XMATCH($B4984,Language!$A$29:$E$29)),'Lista de Prestatarios'!$B$3,VLOOKUP(B4984,'Lista de Prestatarios'!$A$2:$B$500,2,FALSE))),"")</f>
        <v/>
      </c>
      <c r="P4984" s="58" t="str">
        <f>IF(B4984&lt;&gt;"",IF(OR(D4984&gt;0,G4984&gt;0),COUNTIF($B$2:B4984,B4984),COUNTIFS($B$2:B4984,B4984,$E$2:E4984,"&gt;0")),"")</f>
        <v/>
      </c>
    </row>
    <row r="4985" spans="1:16" x14ac:dyDescent="0.35">
      <c r="A4985" s="51" t="str">
        <f t="shared" si="231"/>
        <v/>
      </c>
      <c r="B4985" s="99"/>
      <c r="C4985" s="4"/>
      <c r="D4985" s="14"/>
      <c r="E4985" s="14"/>
      <c r="F4985" s="14"/>
      <c r="G4985" s="82"/>
      <c r="H4985" s="107" t="str">
        <f>IF(B4985&lt;&gt;"",IF(OR(O4985=0,O4985=999),"",SUMIFS($E$2:E4985,$A$2:A4985,A4985)-SUMIFS($F$2:F4985,$A$2:A4985,A4985)),"")</f>
        <v/>
      </c>
      <c r="I4985" s="109" t="str">
        <f t="shared" si="233"/>
        <v/>
      </c>
      <c r="J4985" s="113"/>
      <c r="K4985" s="90"/>
      <c r="L4985" s="73"/>
      <c r="M4985" s="69" t="str">
        <f>IF(C4985&lt;&gt;"",DailyLog!$S$3,"")</f>
        <v/>
      </c>
      <c r="N4985" s="56" t="str">
        <f t="shared" si="232"/>
        <v/>
      </c>
      <c r="O4985" s="53" t="str">
        <f>IF($B4985&lt;&gt;"",IF(ISNUMBER(_xlfn.XMATCH($B4985,Language!$A$6:$E$6)),0,IF(ISNUMBER(_xlfn.XMATCH($B4985,Language!$A$29:$E$29)),'Lista de Prestatarios'!$B$3,VLOOKUP(B4985,'Lista de Prestatarios'!$A$2:$B$500,2,FALSE))),"")</f>
        <v/>
      </c>
      <c r="P4985" s="58" t="str">
        <f>IF(B4985&lt;&gt;"",IF(OR(D4985&gt;0,G4985&gt;0),COUNTIF($B$2:B4985,B4985),COUNTIFS($B$2:B4985,B4985,$E$2:E4985,"&gt;0")),"")</f>
        <v/>
      </c>
    </row>
    <row r="4986" spans="1:16" x14ac:dyDescent="0.35">
      <c r="A4986" s="51" t="str">
        <f t="shared" si="231"/>
        <v/>
      </c>
      <c r="B4986" s="99"/>
      <c r="C4986" s="4"/>
      <c r="D4986" s="14"/>
      <c r="E4986" s="14"/>
      <c r="F4986" s="14"/>
      <c r="G4986" s="82"/>
      <c r="H4986" s="107" t="str">
        <f>IF(B4986&lt;&gt;"",IF(OR(O4986=0,O4986=999),"",SUMIFS($E$2:E4986,$A$2:A4986,A4986)-SUMIFS($F$2:F4986,$A$2:A4986,A4986)),"")</f>
        <v/>
      </c>
      <c r="I4986" s="109" t="str">
        <f t="shared" si="233"/>
        <v/>
      </c>
      <c r="J4986" s="113"/>
      <c r="K4986" s="90"/>
      <c r="L4986" s="73"/>
      <c r="M4986" s="69" t="str">
        <f>IF(C4986&lt;&gt;"",DailyLog!$S$3,"")</f>
        <v/>
      </c>
      <c r="N4986" s="56" t="str">
        <f t="shared" si="232"/>
        <v/>
      </c>
      <c r="O4986" s="53" t="str">
        <f>IF($B4986&lt;&gt;"",IF(ISNUMBER(_xlfn.XMATCH($B4986,Language!$A$6:$E$6)),0,IF(ISNUMBER(_xlfn.XMATCH($B4986,Language!$A$29:$E$29)),'Lista de Prestatarios'!$B$3,VLOOKUP(B4986,'Lista de Prestatarios'!$A$2:$B$500,2,FALSE))),"")</f>
        <v/>
      </c>
      <c r="P4986" s="58" t="str">
        <f>IF(B4986&lt;&gt;"",IF(OR(D4986&gt;0,G4986&gt;0),COUNTIF($B$2:B4986,B4986),COUNTIFS($B$2:B4986,B4986,$E$2:E4986,"&gt;0")),"")</f>
        <v/>
      </c>
    </row>
    <row r="4987" spans="1:16" x14ac:dyDescent="0.35">
      <c r="A4987" s="51" t="str">
        <f t="shared" si="231"/>
        <v/>
      </c>
      <c r="B4987" s="99"/>
      <c r="C4987" s="4"/>
      <c r="D4987" s="14"/>
      <c r="E4987" s="14"/>
      <c r="F4987" s="14"/>
      <c r="G4987" s="82"/>
      <c r="H4987" s="107" t="str">
        <f>IF(B4987&lt;&gt;"",IF(OR(O4987=0,O4987=999),"",SUMIFS($E$2:E4987,$A$2:A4987,A4987)-SUMIFS($F$2:F4987,$A$2:A4987,A4987)),"")</f>
        <v/>
      </c>
      <c r="I4987" s="109" t="str">
        <f t="shared" si="233"/>
        <v/>
      </c>
      <c r="J4987" s="113"/>
      <c r="K4987" s="90"/>
      <c r="L4987" s="73"/>
      <c r="M4987" s="69" t="str">
        <f>IF(C4987&lt;&gt;"",DailyLog!$S$3,"")</f>
        <v/>
      </c>
      <c r="N4987" s="56" t="str">
        <f t="shared" si="232"/>
        <v/>
      </c>
      <c r="O4987" s="53" t="str">
        <f>IF($B4987&lt;&gt;"",IF(ISNUMBER(_xlfn.XMATCH($B4987,Language!$A$6:$E$6)),0,IF(ISNUMBER(_xlfn.XMATCH($B4987,Language!$A$29:$E$29)),'Lista de Prestatarios'!$B$3,VLOOKUP(B4987,'Lista de Prestatarios'!$A$2:$B$500,2,FALSE))),"")</f>
        <v/>
      </c>
      <c r="P4987" s="58" t="str">
        <f>IF(B4987&lt;&gt;"",IF(OR(D4987&gt;0,G4987&gt;0),COUNTIF($B$2:B4987,B4987),COUNTIFS($B$2:B4987,B4987,$E$2:E4987,"&gt;0")),"")</f>
        <v/>
      </c>
    </row>
    <row r="4988" spans="1:16" x14ac:dyDescent="0.35">
      <c r="A4988" s="51" t="str">
        <f t="shared" si="231"/>
        <v/>
      </c>
      <c r="B4988" s="99"/>
      <c r="C4988" s="4"/>
      <c r="D4988" s="14"/>
      <c r="E4988" s="14"/>
      <c r="F4988" s="14"/>
      <c r="G4988" s="82"/>
      <c r="H4988" s="107" t="str">
        <f>IF(B4988&lt;&gt;"",IF(OR(O4988=0,O4988=999),"",SUMIFS($E$2:E4988,$A$2:A4988,A4988)-SUMIFS($F$2:F4988,$A$2:A4988,A4988)),"")</f>
        <v/>
      </c>
      <c r="I4988" s="109" t="str">
        <f t="shared" si="233"/>
        <v/>
      </c>
      <c r="J4988" s="113"/>
      <c r="K4988" s="90"/>
      <c r="L4988" s="73"/>
      <c r="M4988" s="69" t="str">
        <f>IF(C4988&lt;&gt;"",DailyLog!$S$3,"")</f>
        <v/>
      </c>
      <c r="N4988" s="56" t="str">
        <f t="shared" si="232"/>
        <v/>
      </c>
      <c r="O4988" s="53" t="str">
        <f>IF($B4988&lt;&gt;"",IF(ISNUMBER(_xlfn.XMATCH($B4988,Language!$A$6:$E$6)),0,IF(ISNUMBER(_xlfn.XMATCH($B4988,Language!$A$29:$E$29)),'Lista de Prestatarios'!$B$3,VLOOKUP(B4988,'Lista de Prestatarios'!$A$2:$B$500,2,FALSE))),"")</f>
        <v/>
      </c>
      <c r="P4988" s="58" t="str">
        <f>IF(B4988&lt;&gt;"",IF(OR(D4988&gt;0,G4988&gt;0),COUNTIF($B$2:B4988,B4988),COUNTIFS($B$2:B4988,B4988,$E$2:E4988,"&gt;0")),"")</f>
        <v/>
      </c>
    </row>
    <row r="4989" spans="1:16" x14ac:dyDescent="0.35">
      <c r="A4989" s="51" t="str">
        <f t="shared" si="231"/>
        <v/>
      </c>
      <c r="B4989" s="99"/>
      <c r="C4989" s="4"/>
      <c r="D4989" s="14"/>
      <c r="E4989" s="14"/>
      <c r="F4989" s="14"/>
      <c r="G4989" s="82"/>
      <c r="H4989" s="107" t="str">
        <f>IF(B4989&lt;&gt;"",IF(OR(O4989=0,O4989=999),"",SUMIFS($E$2:E4989,$A$2:A4989,A4989)-SUMIFS($F$2:F4989,$A$2:A4989,A4989)),"")</f>
        <v/>
      </c>
      <c r="I4989" s="109" t="str">
        <f t="shared" si="233"/>
        <v/>
      </c>
      <c r="J4989" s="113"/>
      <c r="K4989" s="90"/>
      <c r="L4989" s="73"/>
      <c r="M4989" s="69" t="str">
        <f>IF(C4989&lt;&gt;"",DailyLog!$S$3,"")</f>
        <v/>
      </c>
      <c r="N4989" s="56" t="str">
        <f t="shared" si="232"/>
        <v/>
      </c>
      <c r="O4989" s="53" t="str">
        <f>IF($B4989&lt;&gt;"",IF(ISNUMBER(_xlfn.XMATCH($B4989,Language!$A$6:$E$6)),0,IF(ISNUMBER(_xlfn.XMATCH($B4989,Language!$A$29:$E$29)),'Lista de Prestatarios'!$B$3,VLOOKUP(B4989,'Lista de Prestatarios'!$A$2:$B$500,2,FALSE))),"")</f>
        <v/>
      </c>
      <c r="P4989" s="58" t="str">
        <f>IF(B4989&lt;&gt;"",IF(OR(D4989&gt;0,G4989&gt;0),COUNTIF($B$2:B4989,B4989),COUNTIFS($B$2:B4989,B4989,$E$2:E4989,"&gt;0")),"")</f>
        <v/>
      </c>
    </row>
    <row r="4990" spans="1:16" x14ac:dyDescent="0.35">
      <c r="A4990" s="51" t="str">
        <f t="shared" si="231"/>
        <v/>
      </c>
      <c r="B4990" s="99"/>
      <c r="C4990" s="4"/>
      <c r="D4990" s="14"/>
      <c r="E4990" s="14"/>
      <c r="F4990" s="14"/>
      <c r="G4990" s="82"/>
      <c r="H4990" s="107" t="str">
        <f>IF(B4990&lt;&gt;"",IF(OR(O4990=0,O4990=999),"",SUMIFS($E$2:E4990,$A$2:A4990,A4990)-SUMIFS($F$2:F4990,$A$2:A4990,A4990)),"")</f>
        <v/>
      </c>
      <c r="I4990" s="109" t="str">
        <f t="shared" si="233"/>
        <v/>
      </c>
      <c r="J4990" s="113"/>
      <c r="K4990" s="90"/>
      <c r="L4990" s="73"/>
      <c r="M4990" s="69" t="str">
        <f>IF(C4990&lt;&gt;"",DailyLog!$S$3,"")</f>
        <v/>
      </c>
      <c r="N4990" s="56" t="str">
        <f t="shared" si="232"/>
        <v/>
      </c>
      <c r="O4990" s="53" t="str">
        <f>IF($B4990&lt;&gt;"",IF(ISNUMBER(_xlfn.XMATCH($B4990,Language!$A$6:$E$6)),0,IF(ISNUMBER(_xlfn.XMATCH($B4990,Language!$A$29:$E$29)),'Lista de Prestatarios'!$B$3,VLOOKUP(B4990,'Lista de Prestatarios'!$A$2:$B$500,2,FALSE))),"")</f>
        <v/>
      </c>
      <c r="P4990" s="58" t="str">
        <f>IF(B4990&lt;&gt;"",IF(OR(D4990&gt;0,G4990&gt;0),COUNTIF($B$2:B4990,B4990),COUNTIFS($B$2:B4990,B4990,$E$2:E4990,"&gt;0")),"")</f>
        <v/>
      </c>
    </row>
    <row r="4991" spans="1:16" x14ac:dyDescent="0.35">
      <c r="A4991" s="51" t="str">
        <f t="shared" si="231"/>
        <v/>
      </c>
      <c r="B4991" s="99"/>
      <c r="C4991" s="4"/>
      <c r="D4991" s="14"/>
      <c r="E4991" s="14"/>
      <c r="F4991" s="14"/>
      <c r="G4991" s="82"/>
      <c r="H4991" s="107" t="str">
        <f>IF(B4991&lt;&gt;"",IF(OR(O4991=0,O4991=999),"",SUMIFS($E$2:E4991,$A$2:A4991,A4991)-SUMIFS($F$2:F4991,$A$2:A4991,A4991)),"")</f>
        <v/>
      </c>
      <c r="I4991" s="109" t="str">
        <f t="shared" si="233"/>
        <v/>
      </c>
      <c r="J4991" s="113"/>
      <c r="K4991" s="90"/>
      <c r="L4991" s="73"/>
      <c r="M4991" s="69" t="str">
        <f>IF(C4991&lt;&gt;"",DailyLog!$S$3,"")</f>
        <v/>
      </c>
      <c r="N4991" s="56" t="str">
        <f t="shared" si="232"/>
        <v/>
      </c>
      <c r="O4991" s="53" t="str">
        <f>IF($B4991&lt;&gt;"",IF(ISNUMBER(_xlfn.XMATCH($B4991,Language!$A$6:$E$6)),0,IF(ISNUMBER(_xlfn.XMATCH($B4991,Language!$A$29:$E$29)),'Lista de Prestatarios'!$B$3,VLOOKUP(B4991,'Lista de Prestatarios'!$A$2:$B$500,2,FALSE))),"")</f>
        <v/>
      </c>
      <c r="P4991" s="58" t="str">
        <f>IF(B4991&lt;&gt;"",IF(OR(D4991&gt;0,G4991&gt;0),COUNTIF($B$2:B4991,B4991),COUNTIFS($B$2:B4991,B4991,$E$2:E4991,"&gt;0")),"")</f>
        <v/>
      </c>
    </row>
    <row r="4992" spans="1:16" x14ac:dyDescent="0.35">
      <c r="A4992" s="51" t="str">
        <f t="shared" si="231"/>
        <v/>
      </c>
      <c r="B4992" s="99"/>
      <c r="C4992" s="4"/>
      <c r="D4992" s="14"/>
      <c r="E4992" s="14"/>
      <c r="F4992" s="14"/>
      <c r="G4992" s="82"/>
      <c r="H4992" s="107" t="str">
        <f>IF(B4992&lt;&gt;"",IF(OR(O4992=0,O4992=999),"",SUMIFS($E$2:E4992,$A$2:A4992,A4992)-SUMIFS($F$2:F4992,$A$2:A4992,A4992)),"")</f>
        <v/>
      </c>
      <c r="I4992" s="109" t="str">
        <f t="shared" si="233"/>
        <v/>
      </c>
      <c r="J4992" s="113"/>
      <c r="K4992" s="90"/>
      <c r="L4992" s="73"/>
      <c r="M4992" s="69" t="str">
        <f>IF(C4992&lt;&gt;"",DailyLog!$S$3,"")</f>
        <v/>
      </c>
      <c r="N4992" s="56" t="str">
        <f t="shared" si="232"/>
        <v/>
      </c>
      <c r="O4992" s="53" t="str">
        <f>IF($B4992&lt;&gt;"",IF(ISNUMBER(_xlfn.XMATCH($B4992,Language!$A$6:$E$6)),0,IF(ISNUMBER(_xlfn.XMATCH($B4992,Language!$A$29:$E$29)),'Lista de Prestatarios'!$B$3,VLOOKUP(B4992,'Lista de Prestatarios'!$A$2:$B$500,2,FALSE))),"")</f>
        <v/>
      </c>
      <c r="P4992" s="58" t="str">
        <f>IF(B4992&lt;&gt;"",IF(OR(D4992&gt;0,G4992&gt;0),COUNTIF($B$2:B4992,B4992),COUNTIFS($B$2:B4992,B4992,$E$2:E4992,"&gt;0")),"")</f>
        <v/>
      </c>
    </row>
    <row r="4993" spans="1:16" x14ac:dyDescent="0.35">
      <c r="A4993" s="51" t="str">
        <f t="shared" si="231"/>
        <v/>
      </c>
      <c r="B4993" s="99"/>
      <c r="C4993" s="4"/>
      <c r="D4993" s="14"/>
      <c r="E4993" s="14"/>
      <c r="F4993" s="14"/>
      <c r="G4993" s="82"/>
      <c r="H4993" s="107" t="str">
        <f>IF(B4993&lt;&gt;"",IF(OR(O4993=0,O4993=999),"",SUMIFS($E$2:E4993,$A$2:A4993,A4993)-SUMIFS($F$2:F4993,$A$2:A4993,A4993)),"")</f>
        <v/>
      </c>
      <c r="I4993" s="109" t="str">
        <f t="shared" si="233"/>
        <v/>
      </c>
      <c r="J4993" s="113"/>
      <c r="K4993" s="90"/>
      <c r="L4993" s="73"/>
      <c r="M4993" s="69" t="str">
        <f>IF(C4993&lt;&gt;"",DailyLog!$S$3,"")</f>
        <v/>
      </c>
      <c r="N4993" s="56" t="str">
        <f t="shared" si="232"/>
        <v/>
      </c>
      <c r="O4993" s="53" t="str">
        <f>IF($B4993&lt;&gt;"",IF(ISNUMBER(_xlfn.XMATCH($B4993,Language!$A$6:$E$6)),0,IF(ISNUMBER(_xlfn.XMATCH($B4993,Language!$A$29:$E$29)),'Lista de Prestatarios'!$B$3,VLOOKUP(B4993,'Lista de Prestatarios'!$A$2:$B$500,2,FALSE))),"")</f>
        <v/>
      </c>
      <c r="P4993" s="58" t="str">
        <f>IF(B4993&lt;&gt;"",IF(OR(D4993&gt;0,G4993&gt;0),COUNTIF($B$2:B4993,B4993),COUNTIFS($B$2:B4993,B4993,$E$2:E4993,"&gt;0")),"")</f>
        <v/>
      </c>
    </row>
    <row r="4994" spans="1:16" x14ac:dyDescent="0.35">
      <c r="A4994" s="51" t="str">
        <f t="shared" ref="A4994:A5057" si="234">IF(B4994&lt;&gt;"",O4994&amp;"."&amp;P4994,"")</f>
        <v/>
      </c>
      <c r="B4994" s="99"/>
      <c r="C4994" s="4"/>
      <c r="D4994" s="14"/>
      <c r="E4994" s="14"/>
      <c r="F4994" s="14"/>
      <c r="G4994" s="82"/>
      <c r="H4994" s="107" t="str">
        <f>IF(B4994&lt;&gt;"",IF(OR(O4994=0,O4994=999),"",SUMIFS($E$2:E4994,$A$2:A4994,A4994)-SUMIFS($F$2:F4994,$A$2:A4994,A4994)),"")</f>
        <v/>
      </c>
      <c r="I4994" s="109" t="str">
        <f t="shared" si="233"/>
        <v/>
      </c>
      <c r="J4994" s="113"/>
      <c r="K4994" s="90"/>
      <c r="L4994" s="73"/>
      <c r="M4994" s="69" t="str">
        <f>IF(C4994&lt;&gt;"",DailyLog!$S$3,"")</f>
        <v/>
      </c>
      <c r="N4994" s="56" t="str">
        <f t="shared" ref="N4994:N5057" si="235">IF(B4994&lt;&gt;"",COUNT(D4994:G4994),"")</f>
        <v/>
      </c>
      <c r="O4994" s="53" t="str">
        <f>IF($B4994&lt;&gt;"",IF(ISNUMBER(_xlfn.XMATCH($B4994,Language!$A$6:$E$6)),0,IF(ISNUMBER(_xlfn.XMATCH($B4994,Language!$A$29:$E$29)),'Lista de Prestatarios'!$B$3,VLOOKUP(B4994,'Lista de Prestatarios'!$A$2:$B$500,2,FALSE))),"")</f>
        <v/>
      </c>
      <c r="P4994" s="58" t="str">
        <f>IF(B4994&lt;&gt;"",IF(OR(D4994&gt;0,G4994&gt;0),COUNTIF($B$2:B4994,B4994),COUNTIFS($B$2:B4994,B4994,$E$2:E4994,"&gt;0")),"")</f>
        <v/>
      </c>
    </row>
    <row r="4995" spans="1:16" x14ac:dyDescent="0.35">
      <c r="A4995" s="51" t="str">
        <f t="shared" si="234"/>
        <v/>
      </c>
      <c r="B4995" s="99"/>
      <c r="C4995" s="4"/>
      <c r="D4995" s="14"/>
      <c r="E4995" s="14"/>
      <c r="F4995" s="14"/>
      <c r="G4995" s="82"/>
      <c r="H4995" s="107" t="str">
        <f>IF(B4995&lt;&gt;"",IF(OR(O4995=0,O4995=999),"",SUMIFS($E$2:E4995,$A$2:A4995,A4995)-SUMIFS($F$2:F4995,$A$2:A4995,A4995)),"")</f>
        <v/>
      </c>
      <c r="I4995" s="109" t="str">
        <f t="shared" si="233"/>
        <v/>
      </c>
      <c r="J4995" s="113"/>
      <c r="K4995" s="90"/>
      <c r="L4995" s="73"/>
      <c r="M4995" s="69" t="str">
        <f>IF(C4995&lt;&gt;"",DailyLog!$S$3,"")</f>
        <v/>
      </c>
      <c r="N4995" s="56" t="str">
        <f t="shared" si="235"/>
        <v/>
      </c>
      <c r="O4995" s="53" t="str">
        <f>IF($B4995&lt;&gt;"",IF(ISNUMBER(_xlfn.XMATCH($B4995,Language!$A$6:$E$6)),0,IF(ISNUMBER(_xlfn.XMATCH($B4995,Language!$A$29:$E$29)),'Lista de Prestatarios'!$B$3,VLOOKUP(B4995,'Lista de Prestatarios'!$A$2:$B$500,2,FALSE))),"")</f>
        <v/>
      </c>
      <c r="P4995" s="58" t="str">
        <f>IF(B4995&lt;&gt;"",IF(OR(D4995&gt;0,G4995&gt;0),COUNTIF($B$2:B4995,B4995),COUNTIFS($B$2:B4995,B4995,$E$2:E4995,"&gt;0")),"")</f>
        <v/>
      </c>
    </row>
    <row r="4996" spans="1:16" x14ac:dyDescent="0.35">
      <c r="A4996" s="51" t="str">
        <f t="shared" si="234"/>
        <v/>
      </c>
      <c r="B4996" s="99"/>
      <c r="C4996" s="4"/>
      <c r="D4996" s="14"/>
      <c r="E4996" s="14"/>
      <c r="F4996" s="14"/>
      <c r="G4996" s="82"/>
      <c r="H4996" s="107" t="str">
        <f>IF(B4996&lt;&gt;"",IF(OR(O4996=0,O4996=999),"",SUMIFS($E$2:E4996,$A$2:A4996,A4996)-SUMIFS($F$2:F4996,$A$2:A4996,A4996)),"")</f>
        <v/>
      </c>
      <c r="I4996" s="109" t="str">
        <f t="shared" ref="I4996:I5059" si="236">IF(B4996&lt;&gt;"",I4995+D4996-E4996+F4996-G4996,"")</f>
        <v/>
      </c>
      <c r="J4996" s="113"/>
      <c r="K4996" s="90"/>
      <c r="L4996" s="73"/>
      <c r="M4996" s="69" t="str">
        <f>IF(C4996&lt;&gt;"",DailyLog!$S$3,"")</f>
        <v/>
      </c>
      <c r="N4996" s="56" t="str">
        <f t="shared" si="235"/>
        <v/>
      </c>
      <c r="O4996" s="53" t="str">
        <f>IF($B4996&lt;&gt;"",IF(ISNUMBER(_xlfn.XMATCH($B4996,Language!$A$6:$E$6)),0,IF(ISNUMBER(_xlfn.XMATCH($B4996,Language!$A$29:$E$29)),'Lista de Prestatarios'!$B$3,VLOOKUP(B4996,'Lista de Prestatarios'!$A$2:$B$500,2,FALSE))),"")</f>
        <v/>
      </c>
      <c r="P4996" s="58" t="str">
        <f>IF(B4996&lt;&gt;"",IF(OR(D4996&gt;0,G4996&gt;0),COUNTIF($B$2:B4996,B4996),COUNTIFS($B$2:B4996,B4996,$E$2:E4996,"&gt;0")),"")</f>
        <v/>
      </c>
    </row>
    <row r="4997" spans="1:16" x14ac:dyDescent="0.35">
      <c r="A4997" s="51" t="str">
        <f t="shared" si="234"/>
        <v/>
      </c>
      <c r="B4997" s="99"/>
      <c r="C4997" s="4"/>
      <c r="D4997" s="14"/>
      <c r="E4997" s="14"/>
      <c r="F4997" s="14"/>
      <c r="G4997" s="82"/>
      <c r="H4997" s="107" t="str">
        <f>IF(B4997&lt;&gt;"",IF(OR(O4997=0,O4997=999),"",SUMIFS($E$2:E4997,$A$2:A4997,A4997)-SUMIFS($F$2:F4997,$A$2:A4997,A4997)),"")</f>
        <v/>
      </c>
      <c r="I4997" s="109" t="str">
        <f t="shared" si="236"/>
        <v/>
      </c>
      <c r="J4997" s="113"/>
      <c r="K4997" s="90"/>
      <c r="L4997" s="73"/>
      <c r="M4997" s="69" t="str">
        <f>IF(C4997&lt;&gt;"",DailyLog!$S$3,"")</f>
        <v/>
      </c>
      <c r="N4997" s="56" t="str">
        <f t="shared" si="235"/>
        <v/>
      </c>
      <c r="O4997" s="53" t="str">
        <f>IF($B4997&lt;&gt;"",IF(ISNUMBER(_xlfn.XMATCH($B4997,Language!$A$6:$E$6)),0,IF(ISNUMBER(_xlfn.XMATCH($B4997,Language!$A$29:$E$29)),'Lista de Prestatarios'!$B$3,VLOOKUP(B4997,'Lista de Prestatarios'!$A$2:$B$500,2,FALSE))),"")</f>
        <v/>
      </c>
      <c r="P4997" s="58" t="str">
        <f>IF(B4997&lt;&gt;"",IF(OR(D4997&gt;0,G4997&gt;0),COUNTIF($B$2:B4997,B4997),COUNTIFS($B$2:B4997,B4997,$E$2:E4997,"&gt;0")),"")</f>
        <v/>
      </c>
    </row>
    <row r="4998" spans="1:16" x14ac:dyDescent="0.35">
      <c r="A4998" s="51" t="str">
        <f t="shared" si="234"/>
        <v/>
      </c>
      <c r="B4998" s="99"/>
      <c r="C4998" s="4"/>
      <c r="D4998" s="14"/>
      <c r="E4998" s="14"/>
      <c r="F4998" s="14"/>
      <c r="G4998" s="82"/>
      <c r="H4998" s="107" t="str">
        <f>IF(B4998&lt;&gt;"",IF(OR(O4998=0,O4998=999),"",SUMIFS($E$2:E4998,$A$2:A4998,A4998)-SUMIFS($F$2:F4998,$A$2:A4998,A4998)),"")</f>
        <v/>
      </c>
      <c r="I4998" s="109" t="str">
        <f t="shared" si="236"/>
        <v/>
      </c>
      <c r="J4998" s="113"/>
      <c r="K4998" s="90"/>
      <c r="L4998" s="73"/>
      <c r="M4998" s="69" t="str">
        <f>IF(C4998&lt;&gt;"",DailyLog!$S$3,"")</f>
        <v/>
      </c>
      <c r="N4998" s="56" t="str">
        <f t="shared" si="235"/>
        <v/>
      </c>
      <c r="O4998" s="53" t="str">
        <f>IF($B4998&lt;&gt;"",IF(ISNUMBER(_xlfn.XMATCH($B4998,Language!$A$6:$E$6)),0,IF(ISNUMBER(_xlfn.XMATCH($B4998,Language!$A$29:$E$29)),'Lista de Prestatarios'!$B$3,VLOOKUP(B4998,'Lista de Prestatarios'!$A$2:$B$500,2,FALSE))),"")</f>
        <v/>
      </c>
      <c r="P4998" s="58" t="str">
        <f>IF(B4998&lt;&gt;"",IF(OR(D4998&gt;0,G4998&gt;0),COUNTIF($B$2:B4998,B4998),COUNTIFS($B$2:B4998,B4998,$E$2:E4998,"&gt;0")),"")</f>
        <v/>
      </c>
    </row>
    <row r="4999" spans="1:16" x14ac:dyDescent="0.35">
      <c r="A4999" s="51" t="str">
        <f t="shared" si="234"/>
        <v/>
      </c>
      <c r="B4999" s="99"/>
      <c r="C4999" s="4"/>
      <c r="D4999" s="14"/>
      <c r="E4999" s="14"/>
      <c r="F4999" s="14"/>
      <c r="G4999" s="82"/>
      <c r="H4999" s="107" t="str">
        <f>IF(B4999&lt;&gt;"",IF(OR(O4999=0,O4999=999),"",SUMIFS($E$2:E4999,$A$2:A4999,A4999)-SUMIFS($F$2:F4999,$A$2:A4999,A4999)),"")</f>
        <v/>
      </c>
      <c r="I4999" s="109" t="str">
        <f t="shared" si="236"/>
        <v/>
      </c>
      <c r="J4999" s="113"/>
      <c r="K4999" s="90"/>
      <c r="L4999" s="73"/>
      <c r="M4999" s="69" t="str">
        <f>IF(C4999&lt;&gt;"",DailyLog!$S$3,"")</f>
        <v/>
      </c>
      <c r="N4999" s="56" t="str">
        <f t="shared" si="235"/>
        <v/>
      </c>
      <c r="O4999" s="53" t="str">
        <f>IF($B4999&lt;&gt;"",IF(ISNUMBER(_xlfn.XMATCH($B4999,Language!$A$6:$E$6)),0,IF(ISNUMBER(_xlfn.XMATCH($B4999,Language!$A$29:$E$29)),'Lista de Prestatarios'!$B$3,VLOOKUP(B4999,'Lista de Prestatarios'!$A$2:$B$500,2,FALSE))),"")</f>
        <v/>
      </c>
      <c r="P4999" s="58" t="str">
        <f>IF(B4999&lt;&gt;"",IF(OR(D4999&gt;0,G4999&gt;0),COUNTIF($B$2:B4999,B4999),COUNTIFS($B$2:B4999,B4999,$E$2:E4999,"&gt;0")),"")</f>
        <v/>
      </c>
    </row>
    <row r="5000" spans="1:16" x14ac:dyDescent="0.35">
      <c r="A5000" s="51" t="str">
        <f t="shared" si="234"/>
        <v/>
      </c>
      <c r="B5000" s="99"/>
      <c r="C5000" s="4"/>
      <c r="D5000" s="14"/>
      <c r="E5000" s="14"/>
      <c r="F5000" s="14"/>
      <c r="G5000" s="82"/>
      <c r="H5000" s="107" t="str">
        <f>IF(B5000&lt;&gt;"",IF(OR(O5000=0,O5000=999),"",SUMIFS($E$2:E5000,$A$2:A5000,A5000)-SUMIFS($F$2:F5000,$A$2:A5000,A5000)),"")</f>
        <v/>
      </c>
      <c r="I5000" s="109" t="str">
        <f t="shared" si="236"/>
        <v/>
      </c>
      <c r="J5000" s="113"/>
      <c r="K5000" s="90"/>
      <c r="L5000" s="73"/>
      <c r="M5000" s="69" t="str">
        <f>IF(C5000&lt;&gt;"",DailyLog!$S$3,"")</f>
        <v/>
      </c>
      <c r="N5000" s="56" t="str">
        <f t="shared" si="235"/>
        <v/>
      </c>
      <c r="O5000" s="53" t="str">
        <f>IF($B5000&lt;&gt;"",IF(ISNUMBER(_xlfn.XMATCH($B5000,Language!$A$6:$E$6)),0,IF(ISNUMBER(_xlfn.XMATCH($B5000,Language!$A$29:$E$29)),'Lista de Prestatarios'!$B$3,VLOOKUP(B5000,'Lista de Prestatarios'!$A$2:$B$500,2,FALSE))),"")</f>
        <v/>
      </c>
      <c r="P5000" s="58" t="str">
        <f>IF(B5000&lt;&gt;"",IF(OR(D5000&gt;0,G5000&gt;0),COUNTIF($B$2:B5000,B5000),COUNTIFS($B$2:B5000,B5000,$E$2:E5000,"&gt;0")),"")</f>
        <v/>
      </c>
    </row>
    <row r="5001" spans="1:16" x14ac:dyDescent="0.35">
      <c r="A5001" s="51" t="str">
        <f t="shared" si="234"/>
        <v/>
      </c>
      <c r="B5001" s="99"/>
      <c r="C5001" s="4"/>
      <c r="D5001" s="14"/>
      <c r="E5001" s="14"/>
      <c r="F5001" s="14"/>
      <c r="G5001" s="82"/>
      <c r="H5001" s="107" t="str">
        <f>IF(B5001&lt;&gt;"",IF(OR(O5001=0,O5001=999),"",SUMIFS($E$2:E5001,$A$2:A5001,A5001)-SUMIFS($F$2:F5001,$A$2:A5001,A5001)),"")</f>
        <v/>
      </c>
      <c r="I5001" s="109" t="str">
        <f t="shared" si="236"/>
        <v/>
      </c>
      <c r="J5001" s="113"/>
      <c r="K5001" s="90"/>
      <c r="L5001" s="73"/>
      <c r="M5001" s="69" t="str">
        <f>IF(C5001&lt;&gt;"",DailyLog!$S$3,"")</f>
        <v/>
      </c>
      <c r="N5001" s="56" t="str">
        <f t="shared" si="235"/>
        <v/>
      </c>
      <c r="O5001" s="53" t="str">
        <f>IF($B5001&lt;&gt;"",IF(ISNUMBER(_xlfn.XMATCH($B5001,Language!$A$6:$E$6)),0,IF(ISNUMBER(_xlfn.XMATCH($B5001,Language!$A$29:$E$29)),'Lista de Prestatarios'!$B$3,VLOOKUP(B5001,'Lista de Prestatarios'!$A$2:$B$500,2,FALSE))),"")</f>
        <v/>
      </c>
      <c r="P5001" s="58" t="str">
        <f>IF(B5001&lt;&gt;"",IF(OR(D5001&gt;0,G5001&gt;0),COUNTIF($B$2:B5001,B5001),COUNTIFS($B$2:B5001,B5001,$E$2:E5001,"&gt;0")),"")</f>
        <v/>
      </c>
    </row>
    <row r="5002" spans="1:16" x14ac:dyDescent="0.35">
      <c r="A5002" s="51" t="str">
        <f t="shared" si="234"/>
        <v/>
      </c>
      <c r="B5002" s="99"/>
      <c r="C5002" s="4"/>
      <c r="D5002" s="14"/>
      <c r="E5002" s="14"/>
      <c r="F5002" s="14"/>
      <c r="G5002" s="82"/>
      <c r="H5002" s="107" t="str">
        <f>IF(B5002&lt;&gt;"",IF(OR(O5002=0,O5002=999),"",SUMIFS($E$2:E5002,$A$2:A5002,A5002)-SUMIFS($F$2:F5002,$A$2:A5002,A5002)),"")</f>
        <v/>
      </c>
      <c r="I5002" s="109" t="str">
        <f t="shared" si="236"/>
        <v/>
      </c>
      <c r="J5002" s="113"/>
      <c r="K5002" s="90"/>
      <c r="L5002" s="73"/>
      <c r="M5002" s="69" t="str">
        <f>IF(C5002&lt;&gt;"",DailyLog!$S$3,"")</f>
        <v/>
      </c>
      <c r="N5002" s="56" t="str">
        <f t="shared" si="235"/>
        <v/>
      </c>
      <c r="O5002" s="53" t="str">
        <f>IF($B5002&lt;&gt;"",IF(ISNUMBER(_xlfn.XMATCH($B5002,Language!$A$6:$E$6)),0,IF(ISNUMBER(_xlfn.XMATCH($B5002,Language!$A$29:$E$29)),'Lista de Prestatarios'!$B$3,VLOOKUP(B5002,'Lista de Prestatarios'!$A$2:$B$500,2,FALSE))),"")</f>
        <v/>
      </c>
      <c r="P5002" s="58" t="str">
        <f>IF(B5002&lt;&gt;"",IF(OR(D5002&gt;0,G5002&gt;0),COUNTIF($B$2:B5002,B5002),COUNTIFS($B$2:B5002,B5002,$E$2:E5002,"&gt;0")),"")</f>
        <v/>
      </c>
    </row>
    <row r="5003" spans="1:16" x14ac:dyDescent="0.35">
      <c r="A5003" s="51" t="str">
        <f t="shared" si="234"/>
        <v/>
      </c>
      <c r="B5003" s="99"/>
      <c r="C5003" s="4"/>
      <c r="D5003" s="14"/>
      <c r="E5003" s="14"/>
      <c r="F5003" s="14"/>
      <c r="G5003" s="82"/>
      <c r="H5003" s="107" t="str">
        <f>IF(B5003&lt;&gt;"",IF(OR(O5003=0,O5003=999),"",SUMIFS($E$2:E5003,$A$2:A5003,A5003)-SUMIFS($F$2:F5003,$A$2:A5003,A5003)),"")</f>
        <v/>
      </c>
      <c r="I5003" s="109" t="str">
        <f t="shared" si="236"/>
        <v/>
      </c>
      <c r="J5003" s="113"/>
      <c r="K5003" s="90"/>
      <c r="L5003" s="73"/>
      <c r="M5003" s="69" t="str">
        <f>IF(C5003&lt;&gt;"",DailyLog!$S$3,"")</f>
        <v/>
      </c>
      <c r="N5003" s="56" t="str">
        <f t="shared" si="235"/>
        <v/>
      </c>
      <c r="O5003" s="53" t="str">
        <f>IF($B5003&lt;&gt;"",IF(ISNUMBER(_xlfn.XMATCH($B5003,Language!$A$6:$E$6)),0,IF(ISNUMBER(_xlfn.XMATCH($B5003,Language!$A$29:$E$29)),'Lista de Prestatarios'!$B$3,VLOOKUP(B5003,'Lista de Prestatarios'!$A$2:$B$500,2,FALSE))),"")</f>
        <v/>
      </c>
      <c r="P5003" s="58" t="str">
        <f>IF(B5003&lt;&gt;"",IF(OR(D5003&gt;0,G5003&gt;0),COUNTIF($B$2:B5003,B5003),COUNTIFS($B$2:B5003,B5003,$E$2:E5003,"&gt;0")),"")</f>
        <v/>
      </c>
    </row>
    <row r="5004" spans="1:16" x14ac:dyDescent="0.35">
      <c r="A5004" s="51" t="str">
        <f t="shared" si="234"/>
        <v/>
      </c>
      <c r="B5004" s="99"/>
      <c r="C5004" s="4"/>
      <c r="D5004" s="14"/>
      <c r="E5004" s="14"/>
      <c r="F5004" s="14"/>
      <c r="G5004" s="82"/>
      <c r="H5004" s="107" t="str">
        <f>IF(B5004&lt;&gt;"",IF(OR(O5004=0,O5004=999),"",SUMIFS($E$2:E5004,$A$2:A5004,A5004)-SUMIFS($F$2:F5004,$A$2:A5004,A5004)),"")</f>
        <v/>
      </c>
      <c r="I5004" s="109" t="str">
        <f t="shared" si="236"/>
        <v/>
      </c>
      <c r="J5004" s="113"/>
      <c r="K5004" s="90"/>
      <c r="L5004" s="73"/>
      <c r="M5004" s="69" t="str">
        <f>IF(C5004&lt;&gt;"",DailyLog!$S$3,"")</f>
        <v/>
      </c>
      <c r="N5004" s="56" t="str">
        <f t="shared" si="235"/>
        <v/>
      </c>
      <c r="O5004" s="53" t="str">
        <f>IF($B5004&lt;&gt;"",IF(ISNUMBER(_xlfn.XMATCH($B5004,Language!$A$6:$E$6)),0,IF(ISNUMBER(_xlfn.XMATCH($B5004,Language!$A$29:$E$29)),'Lista de Prestatarios'!$B$3,VLOOKUP(B5004,'Lista de Prestatarios'!$A$2:$B$500,2,FALSE))),"")</f>
        <v/>
      </c>
      <c r="P5004" s="58" t="str">
        <f>IF(B5004&lt;&gt;"",IF(OR(D5004&gt;0,G5004&gt;0),COUNTIF($B$2:B5004,B5004),COUNTIFS($B$2:B5004,B5004,$E$2:E5004,"&gt;0")),"")</f>
        <v/>
      </c>
    </row>
    <row r="5005" spans="1:16" x14ac:dyDescent="0.35">
      <c r="A5005" s="51" t="str">
        <f t="shared" si="234"/>
        <v/>
      </c>
      <c r="B5005" s="99"/>
      <c r="C5005" s="4"/>
      <c r="D5005" s="14"/>
      <c r="E5005" s="14"/>
      <c r="F5005" s="14"/>
      <c r="G5005" s="82"/>
      <c r="H5005" s="107" t="str">
        <f>IF(B5005&lt;&gt;"",IF(OR(O5005=0,O5005=999),"",SUMIFS($E$2:E5005,$A$2:A5005,A5005)-SUMIFS($F$2:F5005,$A$2:A5005,A5005)),"")</f>
        <v/>
      </c>
      <c r="I5005" s="109" t="str">
        <f t="shared" si="236"/>
        <v/>
      </c>
      <c r="J5005" s="113"/>
      <c r="K5005" s="90"/>
      <c r="L5005" s="73"/>
      <c r="M5005" s="69" t="str">
        <f>IF(C5005&lt;&gt;"",DailyLog!$S$3,"")</f>
        <v/>
      </c>
      <c r="N5005" s="56" t="str">
        <f t="shared" si="235"/>
        <v/>
      </c>
      <c r="O5005" s="53" t="str">
        <f>IF($B5005&lt;&gt;"",IF(ISNUMBER(_xlfn.XMATCH($B5005,Language!$A$6:$E$6)),0,IF(ISNUMBER(_xlfn.XMATCH($B5005,Language!$A$29:$E$29)),'Lista de Prestatarios'!$B$3,VLOOKUP(B5005,'Lista de Prestatarios'!$A$2:$B$500,2,FALSE))),"")</f>
        <v/>
      </c>
      <c r="P5005" s="58" t="str">
        <f>IF(B5005&lt;&gt;"",IF(OR(D5005&gt;0,G5005&gt;0),COUNTIF($B$2:B5005,B5005),COUNTIFS($B$2:B5005,B5005,$E$2:E5005,"&gt;0")),"")</f>
        <v/>
      </c>
    </row>
    <row r="5006" spans="1:16" x14ac:dyDescent="0.35">
      <c r="A5006" s="51" t="str">
        <f t="shared" si="234"/>
        <v/>
      </c>
      <c r="B5006" s="99"/>
      <c r="C5006" s="4"/>
      <c r="D5006" s="14"/>
      <c r="E5006" s="14"/>
      <c r="F5006" s="14"/>
      <c r="G5006" s="82"/>
      <c r="H5006" s="107" t="str">
        <f>IF(B5006&lt;&gt;"",IF(OR(O5006=0,O5006=999),"",SUMIFS($E$2:E5006,$A$2:A5006,A5006)-SUMIFS($F$2:F5006,$A$2:A5006,A5006)),"")</f>
        <v/>
      </c>
      <c r="I5006" s="109" t="str">
        <f t="shared" si="236"/>
        <v/>
      </c>
      <c r="J5006" s="113"/>
      <c r="K5006" s="90"/>
      <c r="L5006" s="73"/>
      <c r="M5006" s="69" t="str">
        <f>IF(C5006&lt;&gt;"",DailyLog!$S$3,"")</f>
        <v/>
      </c>
      <c r="N5006" s="56" t="str">
        <f t="shared" si="235"/>
        <v/>
      </c>
      <c r="O5006" s="53" t="str">
        <f>IF($B5006&lt;&gt;"",IF(ISNUMBER(_xlfn.XMATCH($B5006,Language!$A$6:$E$6)),0,IF(ISNUMBER(_xlfn.XMATCH($B5006,Language!$A$29:$E$29)),'Lista de Prestatarios'!$B$3,VLOOKUP(B5006,'Lista de Prestatarios'!$A$2:$B$500,2,FALSE))),"")</f>
        <v/>
      </c>
      <c r="P5006" s="58" t="str">
        <f>IF(B5006&lt;&gt;"",IF(OR(D5006&gt;0,G5006&gt;0),COUNTIF($B$2:B5006,B5006),COUNTIFS($B$2:B5006,B5006,$E$2:E5006,"&gt;0")),"")</f>
        <v/>
      </c>
    </row>
    <row r="5007" spans="1:16" x14ac:dyDescent="0.35">
      <c r="A5007" s="51" t="str">
        <f t="shared" si="234"/>
        <v/>
      </c>
      <c r="B5007" s="99"/>
      <c r="C5007" s="4"/>
      <c r="D5007" s="14"/>
      <c r="E5007" s="14"/>
      <c r="F5007" s="14"/>
      <c r="G5007" s="82"/>
      <c r="H5007" s="107" t="str">
        <f>IF(B5007&lt;&gt;"",IF(OR(O5007=0,O5007=999),"",SUMIFS($E$2:E5007,$A$2:A5007,A5007)-SUMIFS($F$2:F5007,$A$2:A5007,A5007)),"")</f>
        <v/>
      </c>
      <c r="I5007" s="109" t="str">
        <f t="shared" si="236"/>
        <v/>
      </c>
      <c r="J5007" s="113"/>
      <c r="K5007" s="90"/>
      <c r="L5007" s="73"/>
      <c r="M5007" s="69" t="str">
        <f>IF(C5007&lt;&gt;"",DailyLog!$S$3,"")</f>
        <v/>
      </c>
      <c r="N5007" s="56" t="str">
        <f t="shared" si="235"/>
        <v/>
      </c>
      <c r="O5007" s="53" t="str">
        <f>IF($B5007&lt;&gt;"",IF(ISNUMBER(_xlfn.XMATCH($B5007,Language!$A$6:$E$6)),0,IF(ISNUMBER(_xlfn.XMATCH($B5007,Language!$A$29:$E$29)),'Lista de Prestatarios'!$B$3,VLOOKUP(B5007,'Lista de Prestatarios'!$A$2:$B$500,2,FALSE))),"")</f>
        <v/>
      </c>
      <c r="P5007" s="58" t="str">
        <f>IF(B5007&lt;&gt;"",IF(OR(D5007&gt;0,G5007&gt;0),COUNTIF($B$2:B5007,B5007),COUNTIFS($B$2:B5007,B5007,$E$2:E5007,"&gt;0")),"")</f>
        <v/>
      </c>
    </row>
    <row r="5008" spans="1:16" x14ac:dyDescent="0.35">
      <c r="A5008" s="51" t="str">
        <f t="shared" si="234"/>
        <v/>
      </c>
      <c r="B5008" s="99"/>
      <c r="C5008" s="4"/>
      <c r="D5008" s="14"/>
      <c r="E5008" s="14"/>
      <c r="F5008" s="14"/>
      <c r="G5008" s="82"/>
      <c r="H5008" s="107" t="str">
        <f>IF(B5008&lt;&gt;"",IF(OR(O5008=0,O5008=999),"",SUMIFS($E$2:E5008,$A$2:A5008,A5008)-SUMIFS($F$2:F5008,$A$2:A5008,A5008)),"")</f>
        <v/>
      </c>
      <c r="I5008" s="109" t="str">
        <f t="shared" si="236"/>
        <v/>
      </c>
      <c r="J5008" s="113"/>
      <c r="K5008" s="90"/>
      <c r="L5008" s="73"/>
      <c r="M5008" s="69" t="str">
        <f>IF(C5008&lt;&gt;"",DailyLog!$S$3,"")</f>
        <v/>
      </c>
      <c r="N5008" s="56" t="str">
        <f t="shared" si="235"/>
        <v/>
      </c>
      <c r="O5008" s="53" t="str">
        <f>IF($B5008&lt;&gt;"",IF(ISNUMBER(_xlfn.XMATCH($B5008,Language!$A$6:$E$6)),0,IF(ISNUMBER(_xlfn.XMATCH($B5008,Language!$A$29:$E$29)),'Lista de Prestatarios'!$B$3,VLOOKUP(B5008,'Lista de Prestatarios'!$A$2:$B$500,2,FALSE))),"")</f>
        <v/>
      </c>
      <c r="P5008" s="58" t="str">
        <f>IF(B5008&lt;&gt;"",IF(OR(D5008&gt;0,G5008&gt;0),COUNTIF($B$2:B5008,B5008),COUNTIFS($B$2:B5008,B5008,$E$2:E5008,"&gt;0")),"")</f>
        <v/>
      </c>
    </row>
    <row r="5009" spans="1:16" x14ac:dyDescent="0.35">
      <c r="A5009" s="51" t="str">
        <f t="shared" si="234"/>
        <v/>
      </c>
      <c r="B5009" s="99"/>
      <c r="C5009" s="4"/>
      <c r="D5009" s="14"/>
      <c r="E5009" s="14"/>
      <c r="F5009" s="14"/>
      <c r="G5009" s="82"/>
      <c r="H5009" s="107" t="str">
        <f>IF(B5009&lt;&gt;"",IF(OR(O5009=0,O5009=999),"",SUMIFS($E$2:E5009,$A$2:A5009,A5009)-SUMIFS($F$2:F5009,$A$2:A5009,A5009)),"")</f>
        <v/>
      </c>
      <c r="I5009" s="109" t="str">
        <f t="shared" si="236"/>
        <v/>
      </c>
      <c r="J5009" s="113"/>
      <c r="K5009" s="90"/>
      <c r="L5009" s="73"/>
      <c r="M5009" s="69" t="str">
        <f>IF(C5009&lt;&gt;"",DailyLog!$S$3,"")</f>
        <v/>
      </c>
      <c r="N5009" s="56" t="str">
        <f t="shared" si="235"/>
        <v/>
      </c>
      <c r="O5009" s="53" t="str">
        <f>IF($B5009&lt;&gt;"",IF(ISNUMBER(_xlfn.XMATCH($B5009,Language!$A$6:$E$6)),0,IF(ISNUMBER(_xlfn.XMATCH($B5009,Language!$A$29:$E$29)),'Lista de Prestatarios'!$B$3,VLOOKUP(B5009,'Lista de Prestatarios'!$A$2:$B$500,2,FALSE))),"")</f>
        <v/>
      </c>
      <c r="P5009" s="58" t="str">
        <f>IF(B5009&lt;&gt;"",IF(OR(D5009&gt;0,G5009&gt;0),COUNTIF($B$2:B5009,B5009),COUNTIFS($B$2:B5009,B5009,$E$2:E5009,"&gt;0")),"")</f>
        <v/>
      </c>
    </row>
    <row r="5010" spans="1:16" x14ac:dyDescent="0.35">
      <c r="A5010" s="51" t="str">
        <f t="shared" si="234"/>
        <v/>
      </c>
      <c r="B5010" s="99"/>
      <c r="C5010" s="4"/>
      <c r="D5010" s="14"/>
      <c r="E5010" s="14"/>
      <c r="F5010" s="14"/>
      <c r="G5010" s="82"/>
      <c r="H5010" s="107" t="str">
        <f>IF(B5010&lt;&gt;"",IF(OR(O5010=0,O5010=999),"",SUMIFS($E$2:E5010,$A$2:A5010,A5010)-SUMIFS($F$2:F5010,$A$2:A5010,A5010)),"")</f>
        <v/>
      </c>
      <c r="I5010" s="109" t="str">
        <f t="shared" si="236"/>
        <v/>
      </c>
      <c r="J5010" s="113"/>
      <c r="K5010" s="90"/>
      <c r="L5010" s="73"/>
      <c r="M5010" s="69" t="str">
        <f>IF(C5010&lt;&gt;"",DailyLog!$S$3,"")</f>
        <v/>
      </c>
      <c r="N5010" s="56" t="str">
        <f t="shared" si="235"/>
        <v/>
      </c>
      <c r="O5010" s="53" t="str">
        <f>IF($B5010&lt;&gt;"",IF(ISNUMBER(_xlfn.XMATCH($B5010,Language!$A$6:$E$6)),0,IF(ISNUMBER(_xlfn.XMATCH($B5010,Language!$A$29:$E$29)),'Lista de Prestatarios'!$B$3,VLOOKUP(B5010,'Lista de Prestatarios'!$A$2:$B$500,2,FALSE))),"")</f>
        <v/>
      </c>
      <c r="P5010" s="58" t="str">
        <f>IF(B5010&lt;&gt;"",IF(OR(D5010&gt;0,G5010&gt;0),COUNTIF($B$2:B5010,B5010),COUNTIFS($B$2:B5010,B5010,$E$2:E5010,"&gt;0")),"")</f>
        <v/>
      </c>
    </row>
    <row r="5011" spans="1:16" x14ac:dyDescent="0.35">
      <c r="A5011" s="51" t="str">
        <f t="shared" si="234"/>
        <v/>
      </c>
      <c r="B5011" s="99"/>
      <c r="C5011" s="4"/>
      <c r="D5011" s="14"/>
      <c r="E5011" s="14"/>
      <c r="F5011" s="14"/>
      <c r="G5011" s="82"/>
      <c r="H5011" s="107" t="str">
        <f>IF(B5011&lt;&gt;"",IF(OR(O5011=0,O5011=999),"",SUMIFS($E$2:E5011,$A$2:A5011,A5011)-SUMIFS($F$2:F5011,$A$2:A5011,A5011)),"")</f>
        <v/>
      </c>
      <c r="I5011" s="109" t="str">
        <f t="shared" si="236"/>
        <v/>
      </c>
      <c r="J5011" s="113"/>
      <c r="K5011" s="90"/>
      <c r="L5011" s="73"/>
      <c r="M5011" s="69" t="str">
        <f>IF(C5011&lt;&gt;"",DailyLog!$S$3,"")</f>
        <v/>
      </c>
      <c r="N5011" s="56" t="str">
        <f t="shared" si="235"/>
        <v/>
      </c>
      <c r="O5011" s="53" t="str">
        <f>IF($B5011&lt;&gt;"",IF(ISNUMBER(_xlfn.XMATCH($B5011,Language!$A$6:$E$6)),0,IF(ISNUMBER(_xlfn.XMATCH($B5011,Language!$A$29:$E$29)),'Lista de Prestatarios'!$B$3,VLOOKUP(B5011,'Lista de Prestatarios'!$A$2:$B$500,2,FALSE))),"")</f>
        <v/>
      </c>
      <c r="P5011" s="58" t="str">
        <f>IF(B5011&lt;&gt;"",IF(OR(D5011&gt;0,G5011&gt;0),COUNTIF($B$2:B5011,B5011),COUNTIFS($B$2:B5011,B5011,$E$2:E5011,"&gt;0")),"")</f>
        <v/>
      </c>
    </row>
    <row r="5012" spans="1:16" x14ac:dyDescent="0.35">
      <c r="A5012" s="51" t="str">
        <f t="shared" si="234"/>
        <v/>
      </c>
      <c r="B5012" s="99"/>
      <c r="C5012" s="4"/>
      <c r="D5012" s="14"/>
      <c r="E5012" s="14"/>
      <c r="F5012" s="14"/>
      <c r="G5012" s="82"/>
      <c r="H5012" s="107" t="str">
        <f>IF(B5012&lt;&gt;"",IF(OR(O5012=0,O5012=999),"",SUMIFS($E$2:E5012,$A$2:A5012,A5012)-SUMIFS($F$2:F5012,$A$2:A5012,A5012)),"")</f>
        <v/>
      </c>
      <c r="I5012" s="109" t="str">
        <f t="shared" si="236"/>
        <v/>
      </c>
      <c r="J5012" s="113"/>
      <c r="K5012" s="90"/>
      <c r="L5012" s="73"/>
      <c r="M5012" s="69" t="str">
        <f>IF(C5012&lt;&gt;"",DailyLog!$S$3,"")</f>
        <v/>
      </c>
      <c r="N5012" s="56" t="str">
        <f t="shared" si="235"/>
        <v/>
      </c>
      <c r="O5012" s="53" t="str">
        <f>IF($B5012&lt;&gt;"",IF(ISNUMBER(_xlfn.XMATCH($B5012,Language!$A$6:$E$6)),0,IF(ISNUMBER(_xlfn.XMATCH($B5012,Language!$A$29:$E$29)),'Lista de Prestatarios'!$B$3,VLOOKUP(B5012,'Lista de Prestatarios'!$A$2:$B$500,2,FALSE))),"")</f>
        <v/>
      </c>
      <c r="P5012" s="58" t="str">
        <f>IF(B5012&lt;&gt;"",IF(OR(D5012&gt;0,G5012&gt;0),COUNTIF($B$2:B5012,B5012),COUNTIFS($B$2:B5012,B5012,$E$2:E5012,"&gt;0")),"")</f>
        <v/>
      </c>
    </row>
    <row r="5013" spans="1:16" x14ac:dyDescent="0.35">
      <c r="A5013" s="51" t="str">
        <f t="shared" si="234"/>
        <v/>
      </c>
      <c r="B5013" s="99"/>
      <c r="C5013" s="4"/>
      <c r="D5013" s="14"/>
      <c r="E5013" s="14"/>
      <c r="F5013" s="14"/>
      <c r="G5013" s="82"/>
      <c r="H5013" s="107" t="str">
        <f>IF(B5013&lt;&gt;"",IF(OR(O5013=0,O5013=999),"",SUMIFS($E$2:E5013,$A$2:A5013,A5013)-SUMIFS($F$2:F5013,$A$2:A5013,A5013)),"")</f>
        <v/>
      </c>
      <c r="I5013" s="109" t="str">
        <f t="shared" si="236"/>
        <v/>
      </c>
      <c r="J5013" s="113"/>
      <c r="K5013" s="90"/>
      <c r="L5013" s="73"/>
      <c r="M5013" s="69" t="str">
        <f>IF(C5013&lt;&gt;"",DailyLog!$S$3,"")</f>
        <v/>
      </c>
      <c r="N5013" s="56" t="str">
        <f t="shared" si="235"/>
        <v/>
      </c>
      <c r="O5013" s="53" t="str">
        <f>IF($B5013&lt;&gt;"",IF(ISNUMBER(_xlfn.XMATCH($B5013,Language!$A$6:$E$6)),0,IF(ISNUMBER(_xlfn.XMATCH($B5013,Language!$A$29:$E$29)),'Lista de Prestatarios'!$B$3,VLOOKUP(B5013,'Lista de Prestatarios'!$A$2:$B$500,2,FALSE))),"")</f>
        <v/>
      </c>
      <c r="P5013" s="58" t="str">
        <f>IF(B5013&lt;&gt;"",IF(OR(D5013&gt;0,G5013&gt;0),COUNTIF($B$2:B5013,B5013),COUNTIFS($B$2:B5013,B5013,$E$2:E5013,"&gt;0")),"")</f>
        <v/>
      </c>
    </row>
    <row r="5014" spans="1:16" x14ac:dyDescent="0.35">
      <c r="A5014" s="51" t="str">
        <f t="shared" si="234"/>
        <v/>
      </c>
      <c r="B5014" s="99"/>
      <c r="C5014" s="4"/>
      <c r="D5014" s="14"/>
      <c r="E5014" s="14"/>
      <c r="F5014" s="14"/>
      <c r="G5014" s="82"/>
      <c r="H5014" s="107" t="str">
        <f>IF(B5014&lt;&gt;"",IF(OR(O5014=0,O5014=999),"",SUMIFS($E$2:E5014,$A$2:A5014,A5014)-SUMIFS($F$2:F5014,$A$2:A5014,A5014)),"")</f>
        <v/>
      </c>
      <c r="I5014" s="109" t="str">
        <f t="shared" si="236"/>
        <v/>
      </c>
      <c r="J5014" s="113"/>
      <c r="K5014" s="90"/>
      <c r="L5014" s="73"/>
      <c r="M5014" s="69" t="str">
        <f>IF(C5014&lt;&gt;"",DailyLog!$S$3,"")</f>
        <v/>
      </c>
      <c r="N5014" s="56" t="str">
        <f t="shared" si="235"/>
        <v/>
      </c>
      <c r="O5014" s="53" t="str">
        <f>IF($B5014&lt;&gt;"",IF(ISNUMBER(_xlfn.XMATCH($B5014,Language!$A$6:$E$6)),0,IF(ISNUMBER(_xlfn.XMATCH($B5014,Language!$A$29:$E$29)),'Lista de Prestatarios'!$B$3,VLOOKUP(B5014,'Lista de Prestatarios'!$A$2:$B$500,2,FALSE))),"")</f>
        <v/>
      </c>
      <c r="P5014" s="58" t="str">
        <f>IF(B5014&lt;&gt;"",IF(OR(D5014&gt;0,G5014&gt;0),COUNTIF($B$2:B5014,B5014),COUNTIFS($B$2:B5014,B5014,$E$2:E5014,"&gt;0")),"")</f>
        <v/>
      </c>
    </row>
    <row r="5015" spans="1:16" x14ac:dyDescent="0.35">
      <c r="A5015" s="51" t="str">
        <f t="shared" si="234"/>
        <v/>
      </c>
      <c r="B5015" s="99"/>
      <c r="C5015" s="4"/>
      <c r="D5015" s="14"/>
      <c r="E5015" s="14"/>
      <c r="F5015" s="14"/>
      <c r="G5015" s="82"/>
      <c r="H5015" s="107" t="str">
        <f>IF(B5015&lt;&gt;"",IF(OR(O5015=0,O5015=999),"",SUMIFS($E$2:E5015,$A$2:A5015,A5015)-SUMIFS($F$2:F5015,$A$2:A5015,A5015)),"")</f>
        <v/>
      </c>
      <c r="I5015" s="109" t="str">
        <f t="shared" si="236"/>
        <v/>
      </c>
      <c r="J5015" s="113"/>
      <c r="K5015" s="90"/>
      <c r="L5015" s="73"/>
      <c r="M5015" s="69" t="str">
        <f>IF(C5015&lt;&gt;"",DailyLog!$S$3,"")</f>
        <v/>
      </c>
      <c r="N5015" s="56" t="str">
        <f t="shared" si="235"/>
        <v/>
      </c>
      <c r="O5015" s="53" t="str">
        <f>IF($B5015&lt;&gt;"",IF(ISNUMBER(_xlfn.XMATCH($B5015,Language!$A$6:$E$6)),0,IF(ISNUMBER(_xlfn.XMATCH($B5015,Language!$A$29:$E$29)),'Lista de Prestatarios'!$B$3,VLOOKUP(B5015,'Lista de Prestatarios'!$A$2:$B$500,2,FALSE))),"")</f>
        <v/>
      </c>
      <c r="P5015" s="58" t="str">
        <f>IF(B5015&lt;&gt;"",IF(OR(D5015&gt;0,G5015&gt;0),COUNTIF($B$2:B5015,B5015),COUNTIFS($B$2:B5015,B5015,$E$2:E5015,"&gt;0")),"")</f>
        <v/>
      </c>
    </row>
    <row r="5016" spans="1:16" x14ac:dyDescent="0.35">
      <c r="A5016" s="51" t="str">
        <f t="shared" si="234"/>
        <v/>
      </c>
      <c r="B5016" s="99"/>
      <c r="C5016" s="4"/>
      <c r="D5016" s="14"/>
      <c r="E5016" s="14"/>
      <c r="F5016" s="14"/>
      <c r="G5016" s="82"/>
      <c r="H5016" s="107" t="str">
        <f>IF(B5016&lt;&gt;"",IF(OR(O5016=0,O5016=999),"",SUMIFS($E$2:E5016,$A$2:A5016,A5016)-SUMIFS($F$2:F5016,$A$2:A5016,A5016)),"")</f>
        <v/>
      </c>
      <c r="I5016" s="109" t="str">
        <f t="shared" si="236"/>
        <v/>
      </c>
      <c r="J5016" s="113"/>
      <c r="K5016" s="90"/>
      <c r="L5016" s="73"/>
      <c r="M5016" s="69" t="str">
        <f>IF(C5016&lt;&gt;"",DailyLog!$S$3,"")</f>
        <v/>
      </c>
      <c r="N5016" s="56" t="str">
        <f t="shared" si="235"/>
        <v/>
      </c>
      <c r="O5016" s="53" t="str">
        <f>IF($B5016&lt;&gt;"",IF(ISNUMBER(_xlfn.XMATCH($B5016,Language!$A$6:$E$6)),0,IF(ISNUMBER(_xlfn.XMATCH($B5016,Language!$A$29:$E$29)),'Lista de Prestatarios'!$B$3,VLOOKUP(B5016,'Lista de Prestatarios'!$A$2:$B$500,2,FALSE))),"")</f>
        <v/>
      </c>
      <c r="P5016" s="58" t="str">
        <f>IF(B5016&lt;&gt;"",IF(OR(D5016&gt;0,G5016&gt;0),COUNTIF($B$2:B5016,B5016),COUNTIFS($B$2:B5016,B5016,$E$2:E5016,"&gt;0")),"")</f>
        <v/>
      </c>
    </row>
    <row r="5017" spans="1:16" x14ac:dyDescent="0.35">
      <c r="A5017" s="51" t="str">
        <f t="shared" si="234"/>
        <v/>
      </c>
      <c r="B5017" s="99"/>
      <c r="C5017" s="4"/>
      <c r="D5017" s="14"/>
      <c r="E5017" s="14"/>
      <c r="F5017" s="14"/>
      <c r="G5017" s="82"/>
      <c r="H5017" s="107" t="str">
        <f>IF(B5017&lt;&gt;"",IF(OR(O5017=0,O5017=999),"",SUMIFS($E$2:E5017,$A$2:A5017,A5017)-SUMIFS($F$2:F5017,$A$2:A5017,A5017)),"")</f>
        <v/>
      </c>
      <c r="I5017" s="109" t="str">
        <f t="shared" si="236"/>
        <v/>
      </c>
      <c r="J5017" s="113"/>
      <c r="K5017" s="90"/>
      <c r="L5017" s="73"/>
      <c r="M5017" s="69" t="str">
        <f>IF(C5017&lt;&gt;"",DailyLog!$S$3,"")</f>
        <v/>
      </c>
      <c r="N5017" s="56" t="str">
        <f t="shared" si="235"/>
        <v/>
      </c>
      <c r="O5017" s="53" t="str">
        <f>IF($B5017&lt;&gt;"",IF(ISNUMBER(_xlfn.XMATCH($B5017,Language!$A$6:$E$6)),0,IF(ISNUMBER(_xlfn.XMATCH($B5017,Language!$A$29:$E$29)),'Lista de Prestatarios'!$B$3,VLOOKUP(B5017,'Lista de Prestatarios'!$A$2:$B$500,2,FALSE))),"")</f>
        <v/>
      </c>
      <c r="P5017" s="58" t="str">
        <f>IF(B5017&lt;&gt;"",IF(OR(D5017&gt;0,G5017&gt;0),COUNTIF($B$2:B5017,B5017),COUNTIFS($B$2:B5017,B5017,$E$2:E5017,"&gt;0")),"")</f>
        <v/>
      </c>
    </row>
    <row r="5018" spans="1:16" x14ac:dyDescent="0.35">
      <c r="A5018" s="51" t="str">
        <f t="shared" si="234"/>
        <v/>
      </c>
      <c r="B5018" s="99"/>
      <c r="C5018" s="4"/>
      <c r="D5018" s="14"/>
      <c r="E5018" s="14"/>
      <c r="F5018" s="14"/>
      <c r="G5018" s="82"/>
      <c r="H5018" s="107" t="str">
        <f>IF(B5018&lt;&gt;"",IF(OR(O5018=0,O5018=999),"",SUMIFS($E$2:E5018,$A$2:A5018,A5018)-SUMIFS($F$2:F5018,$A$2:A5018,A5018)),"")</f>
        <v/>
      </c>
      <c r="I5018" s="109" t="str">
        <f t="shared" si="236"/>
        <v/>
      </c>
      <c r="J5018" s="113"/>
      <c r="K5018" s="90"/>
      <c r="L5018" s="73"/>
      <c r="M5018" s="69" t="str">
        <f>IF(C5018&lt;&gt;"",DailyLog!$S$3,"")</f>
        <v/>
      </c>
      <c r="N5018" s="56" t="str">
        <f t="shared" si="235"/>
        <v/>
      </c>
      <c r="O5018" s="53" t="str">
        <f>IF($B5018&lt;&gt;"",IF(ISNUMBER(_xlfn.XMATCH($B5018,Language!$A$6:$E$6)),0,IF(ISNUMBER(_xlfn.XMATCH($B5018,Language!$A$29:$E$29)),'Lista de Prestatarios'!$B$3,VLOOKUP(B5018,'Lista de Prestatarios'!$A$2:$B$500,2,FALSE))),"")</f>
        <v/>
      </c>
      <c r="P5018" s="58" t="str">
        <f>IF(B5018&lt;&gt;"",IF(OR(D5018&gt;0,G5018&gt;0),COUNTIF($B$2:B5018,B5018),COUNTIFS($B$2:B5018,B5018,$E$2:E5018,"&gt;0")),"")</f>
        <v/>
      </c>
    </row>
    <row r="5019" spans="1:16" x14ac:dyDescent="0.35">
      <c r="A5019" s="51" t="str">
        <f t="shared" si="234"/>
        <v/>
      </c>
      <c r="B5019" s="99"/>
      <c r="C5019" s="4"/>
      <c r="D5019" s="14"/>
      <c r="E5019" s="14"/>
      <c r="F5019" s="14"/>
      <c r="G5019" s="82"/>
      <c r="H5019" s="107" t="str">
        <f>IF(B5019&lt;&gt;"",IF(OR(O5019=0,O5019=999),"",SUMIFS($E$2:E5019,$A$2:A5019,A5019)-SUMIFS($F$2:F5019,$A$2:A5019,A5019)),"")</f>
        <v/>
      </c>
      <c r="I5019" s="109" t="str">
        <f t="shared" si="236"/>
        <v/>
      </c>
      <c r="J5019" s="113"/>
      <c r="K5019" s="90"/>
      <c r="L5019" s="73"/>
      <c r="M5019" s="69" t="str">
        <f>IF(C5019&lt;&gt;"",DailyLog!$S$3,"")</f>
        <v/>
      </c>
      <c r="N5019" s="56" t="str">
        <f t="shared" si="235"/>
        <v/>
      </c>
      <c r="O5019" s="53" t="str">
        <f>IF($B5019&lt;&gt;"",IF(ISNUMBER(_xlfn.XMATCH($B5019,Language!$A$6:$E$6)),0,IF(ISNUMBER(_xlfn.XMATCH($B5019,Language!$A$29:$E$29)),'Lista de Prestatarios'!$B$3,VLOOKUP(B5019,'Lista de Prestatarios'!$A$2:$B$500,2,FALSE))),"")</f>
        <v/>
      </c>
      <c r="P5019" s="58" t="str">
        <f>IF(B5019&lt;&gt;"",IF(OR(D5019&gt;0,G5019&gt;0),COUNTIF($B$2:B5019,B5019),COUNTIFS($B$2:B5019,B5019,$E$2:E5019,"&gt;0")),"")</f>
        <v/>
      </c>
    </row>
    <row r="5020" spans="1:16" x14ac:dyDescent="0.35">
      <c r="A5020" s="51" t="str">
        <f t="shared" si="234"/>
        <v/>
      </c>
      <c r="B5020" s="99"/>
      <c r="C5020" s="4"/>
      <c r="D5020" s="14"/>
      <c r="E5020" s="14"/>
      <c r="F5020" s="14"/>
      <c r="G5020" s="82"/>
      <c r="H5020" s="107" t="str">
        <f>IF(B5020&lt;&gt;"",IF(OR(O5020=0,O5020=999),"",SUMIFS($E$2:E5020,$A$2:A5020,A5020)-SUMIFS($F$2:F5020,$A$2:A5020,A5020)),"")</f>
        <v/>
      </c>
      <c r="I5020" s="109" t="str">
        <f t="shared" si="236"/>
        <v/>
      </c>
      <c r="J5020" s="113"/>
      <c r="K5020" s="90"/>
      <c r="L5020" s="73"/>
      <c r="M5020" s="69" t="str">
        <f>IF(C5020&lt;&gt;"",DailyLog!$S$3,"")</f>
        <v/>
      </c>
      <c r="N5020" s="56" t="str">
        <f t="shared" si="235"/>
        <v/>
      </c>
      <c r="O5020" s="53" t="str">
        <f>IF($B5020&lt;&gt;"",IF(ISNUMBER(_xlfn.XMATCH($B5020,Language!$A$6:$E$6)),0,IF(ISNUMBER(_xlfn.XMATCH($B5020,Language!$A$29:$E$29)),'Lista de Prestatarios'!$B$3,VLOOKUP(B5020,'Lista de Prestatarios'!$A$2:$B$500,2,FALSE))),"")</f>
        <v/>
      </c>
      <c r="P5020" s="58" t="str">
        <f>IF(B5020&lt;&gt;"",IF(OR(D5020&gt;0,G5020&gt;0),COUNTIF($B$2:B5020,B5020),COUNTIFS($B$2:B5020,B5020,$E$2:E5020,"&gt;0")),"")</f>
        <v/>
      </c>
    </row>
    <row r="5021" spans="1:16" x14ac:dyDescent="0.35">
      <c r="A5021" s="51" t="str">
        <f t="shared" si="234"/>
        <v/>
      </c>
      <c r="B5021" s="99"/>
      <c r="C5021" s="4"/>
      <c r="D5021" s="14"/>
      <c r="E5021" s="14"/>
      <c r="F5021" s="14"/>
      <c r="G5021" s="82"/>
      <c r="H5021" s="107" t="str">
        <f>IF(B5021&lt;&gt;"",IF(OR(O5021=0,O5021=999),"",SUMIFS($E$2:E5021,$A$2:A5021,A5021)-SUMIFS($F$2:F5021,$A$2:A5021,A5021)),"")</f>
        <v/>
      </c>
      <c r="I5021" s="109" t="str">
        <f t="shared" si="236"/>
        <v/>
      </c>
      <c r="J5021" s="113"/>
      <c r="K5021" s="90"/>
      <c r="L5021" s="73"/>
      <c r="M5021" s="69" t="str">
        <f>IF(C5021&lt;&gt;"",DailyLog!$S$3,"")</f>
        <v/>
      </c>
      <c r="N5021" s="56" t="str">
        <f t="shared" si="235"/>
        <v/>
      </c>
      <c r="O5021" s="53" t="str">
        <f>IF($B5021&lt;&gt;"",IF(ISNUMBER(_xlfn.XMATCH($B5021,Language!$A$6:$E$6)),0,IF(ISNUMBER(_xlfn.XMATCH($B5021,Language!$A$29:$E$29)),'Lista de Prestatarios'!$B$3,VLOOKUP(B5021,'Lista de Prestatarios'!$A$2:$B$500,2,FALSE))),"")</f>
        <v/>
      </c>
      <c r="P5021" s="58" t="str">
        <f>IF(B5021&lt;&gt;"",IF(OR(D5021&gt;0,G5021&gt;0),COUNTIF($B$2:B5021,B5021),COUNTIFS($B$2:B5021,B5021,$E$2:E5021,"&gt;0")),"")</f>
        <v/>
      </c>
    </row>
    <row r="5022" spans="1:16" x14ac:dyDescent="0.35">
      <c r="A5022" s="51" t="str">
        <f t="shared" si="234"/>
        <v/>
      </c>
      <c r="B5022" s="99"/>
      <c r="C5022" s="4"/>
      <c r="D5022" s="14"/>
      <c r="E5022" s="14"/>
      <c r="F5022" s="14"/>
      <c r="G5022" s="82"/>
      <c r="H5022" s="107" t="str">
        <f>IF(B5022&lt;&gt;"",IF(OR(O5022=0,O5022=999),"",SUMIFS($E$2:E5022,$A$2:A5022,A5022)-SUMIFS($F$2:F5022,$A$2:A5022,A5022)),"")</f>
        <v/>
      </c>
      <c r="I5022" s="109" t="str">
        <f t="shared" si="236"/>
        <v/>
      </c>
      <c r="J5022" s="113"/>
      <c r="K5022" s="90"/>
      <c r="L5022" s="73"/>
      <c r="M5022" s="69" t="str">
        <f>IF(C5022&lt;&gt;"",DailyLog!$S$3,"")</f>
        <v/>
      </c>
      <c r="N5022" s="56" t="str">
        <f t="shared" si="235"/>
        <v/>
      </c>
      <c r="O5022" s="53" t="str">
        <f>IF($B5022&lt;&gt;"",IF(ISNUMBER(_xlfn.XMATCH($B5022,Language!$A$6:$E$6)),0,IF(ISNUMBER(_xlfn.XMATCH($B5022,Language!$A$29:$E$29)),'Lista de Prestatarios'!$B$3,VLOOKUP(B5022,'Lista de Prestatarios'!$A$2:$B$500,2,FALSE))),"")</f>
        <v/>
      </c>
      <c r="P5022" s="58" t="str">
        <f>IF(B5022&lt;&gt;"",IF(OR(D5022&gt;0,G5022&gt;0),COUNTIF($B$2:B5022,B5022),COUNTIFS($B$2:B5022,B5022,$E$2:E5022,"&gt;0")),"")</f>
        <v/>
      </c>
    </row>
    <row r="5023" spans="1:16" x14ac:dyDescent="0.35">
      <c r="A5023" s="51" t="str">
        <f t="shared" si="234"/>
        <v/>
      </c>
      <c r="B5023" s="99"/>
      <c r="C5023" s="4"/>
      <c r="D5023" s="14"/>
      <c r="E5023" s="14"/>
      <c r="F5023" s="14"/>
      <c r="G5023" s="82"/>
      <c r="H5023" s="107" t="str">
        <f>IF(B5023&lt;&gt;"",IF(OR(O5023=0,O5023=999),"",SUMIFS($E$2:E5023,$A$2:A5023,A5023)-SUMIFS($F$2:F5023,$A$2:A5023,A5023)),"")</f>
        <v/>
      </c>
      <c r="I5023" s="109" t="str">
        <f t="shared" si="236"/>
        <v/>
      </c>
      <c r="J5023" s="113"/>
      <c r="K5023" s="90"/>
      <c r="L5023" s="73"/>
      <c r="M5023" s="69" t="str">
        <f>IF(C5023&lt;&gt;"",DailyLog!$S$3,"")</f>
        <v/>
      </c>
      <c r="N5023" s="56" t="str">
        <f t="shared" si="235"/>
        <v/>
      </c>
      <c r="O5023" s="53" t="str">
        <f>IF($B5023&lt;&gt;"",IF(ISNUMBER(_xlfn.XMATCH($B5023,Language!$A$6:$E$6)),0,IF(ISNUMBER(_xlfn.XMATCH($B5023,Language!$A$29:$E$29)),'Lista de Prestatarios'!$B$3,VLOOKUP(B5023,'Lista de Prestatarios'!$A$2:$B$500,2,FALSE))),"")</f>
        <v/>
      </c>
      <c r="P5023" s="58" t="str">
        <f>IF(B5023&lt;&gt;"",IF(OR(D5023&gt;0,G5023&gt;0),COUNTIF($B$2:B5023,B5023),COUNTIFS($B$2:B5023,B5023,$E$2:E5023,"&gt;0")),"")</f>
        <v/>
      </c>
    </row>
    <row r="5024" spans="1:16" x14ac:dyDescent="0.35">
      <c r="A5024" s="51" t="str">
        <f t="shared" si="234"/>
        <v/>
      </c>
      <c r="B5024" s="99"/>
      <c r="C5024" s="4"/>
      <c r="D5024" s="14"/>
      <c r="E5024" s="14"/>
      <c r="F5024" s="14"/>
      <c r="G5024" s="82"/>
      <c r="H5024" s="107" t="str">
        <f>IF(B5024&lt;&gt;"",IF(OR(O5024=0,O5024=999),"",SUMIFS($E$2:E5024,$A$2:A5024,A5024)-SUMIFS($F$2:F5024,$A$2:A5024,A5024)),"")</f>
        <v/>
      </c>
      <c r="I5024" s="109" t="str">
        <f t="shared" si="236"/>
        <v/>
      </c>
      <c r="J5024" s="113"/>
      <c r="K5024" s="90"/>
      <c r="L5024" s="73"/>
      <c r="M5024" s="69" t="str">
        <f>IF(C5024&lt;&gt;"",DailyLog!$S$3,"")</f>
        <v/>
      </c>
      <c r="N5024" s="56" t="str">
        <f t="shared" si="235"/>
        <v/>
      </c>
      <c r="O5024" s="53" t="str">
        <f>IF($B5024&lt;&gt;"",IF(ISNUMBER(_xlfn.XMATCH($B5024,Language!$A$6:$E$6)),0,IF(ISNUMBER(_xlfn.XMATCH($B5024,Language!$A$29:$E$29)),'Lista de Prestatarios'!$B$3,VLOOKUP(B5024,'Lista de Prestatarios'!$A$2:$B$500,2,FALSE))),"")</f>
        <v/>
      </c>
      <c r="P5024" s="58" t="str">
        <f>IF(B5024&lt;&gt;"",IF(OR(D5024&gt;0,G5024&gt;0),COUNTIF($B$2:B5024,B5024),COUNTIFS($B$2:B5024,B5024,$E$2:E5024,"&gt;0")),"")</f>
        <v/>
      </c>
    </row>
    <row r="5025" spans="1:16" x14ac:dyDescent="0.35">
      <c r="A5025" s="51" t="str">
        <f t="shared" si="234"/>
        <v/>
      </c>
      <c r="B5025" s="99"/>
      <c r="C5025" s="4"/>
      <c r="D5025" s="14"/>
      <c r="E5025" s="14"/>
      <c r="F5025" s="14"/>
      <c r="G5025" s="82"/>
      <c r="H5025" s="107" t="str">
        <f>IF(B5025&lt;&gt;"",IF(OR(O5025=0,O5025=999),"",SUMIFS($E$2:E5025,$A$2:A5025,A5025)-SUMIFS($F$2:F5025,$A$2:A5025,A5025)),"")</f>
        <v/>
      </c>
      <c r="I5025" s="109" t="str">
        <f t="shared" si="236"/>
        <v/>
      </c>
      <c r="J5025" s="113"/>
      <c r="K5025" s="90"/>
      <c r="L5025" s="73"/>
      <c r="M5025" s="69" t="str">
        <f>IF(C5025&lt;&gt;"",DailyLog!$S$3,"")</f>
        <v/>
      </c>
      <c r="N5025" s="56" t="str">
        <f t="shared" si="235"/>
        <v/>
      </c>
      <c r="O5025" s="53" t="str">
        <f>IF($B5025&lt;&gt;"",IF(ISNUMBER(_xlfn.XMATCH($B5025,Language!$A$6:$E$6)),0,IF(ISNUMBER(_xlfn.XMATCH($B5025,Language!$A$29:$E$29)),'Lista de Prestatarios'!$B$3,VLOOKUP(B5025,'Lista de Prestatarios'!$A$2:$B$500,2,FALSE))),"")</f>
        <v/>
      </c>
      <c r="P5025" s="58" t="str">
        <f>IF(B5025&lt;&gt;"",IF(OR(D5025&gt;0,G5025&gt;0),COUNTIF($B$2:B5025,B5025),COUNTIFS($B$2:B5025,B5025,$E$2:E5025,"&gt;0")),"")</f>
        <v/>
      </c>
    </row>
    <row r="5026" spans="1:16" x14ac:dyDescent="0.35">
      <c r="A5026" s="51" t="str">
        <f t="shared" si="234"/>
        <v/>
      </c>
      <c r="B5026" s="99"/>
      <c r="C5026" s="4"/>
      <c r="D5026" s="14"/>
      <c r="E5026" s="14"/>
      <c r="F5026" s="14"/>
      <c r="G5026" s="82"/>
      <c r="H5026" s="107" t="str">
        <f>IF(B5026&lt;&gt;"",IF(OR(O5026=0,O5026=999),"",SUMIFS($E$2:E5026,$A$2:A5026,A5026)-SUMIFS($F$2:F5026,$A$2:A5026,A5026)),"")</f>
        <v/>
      </c>
      <c r="I5026" s="109" t="str">
        <f t="shared" si="236"/>
        <v/>
      </c>
      <c r="J5026" s="113"/>
      <c r="K5026" s="90"/>
      <c r="L5026" s="73"/>
      <c r="M5026" s="69" t="str">
        <f>IF(C5026&lt;&gt;"",DailyLog!$S$3,"")</f>
        <v/>
      </c>
      <c r="N5026" s="56" t="str">
        <f t="shared" si="235"/>
        <v/>
      </c>
      <c r="O5026" s="53" t="str">
        <f>IF($B5026&lt;&gt;"",IF(ISNUMBER(_xlfn.XMATCH($B5026,Language!$A$6:$E$6)),0,IF(ISNUMBER(_xlfn.XMATCH($B5026,Language!$A$29:$E$29)),'Lista de Prestatarios'!$B$3,VLOOKUP(B5026,'Lista de Prestatarios'!$A$2:$B$500,2,FALSE))),"")</f>
        <v/>
      </c>
      <c r="P5026" s="58" t="str">
        <f>IF(B5026&lt;&gt;"",IF(OR(D5026&gt;0,G5026&gt;0),COUNTIF($B$2:B5026,B5026),COUNTIFS($B$2:B5026,B5026,$E$2:E5026,"&gt;0")),"")</f>
        <v/>
      </c>
    </row>
    <row r="5027" spans="1:16" x14ac:dyDescent="0.35">
      <c r="A5027" s="51" t="str">
        <f t="shared" si="234"/>
        <v/>
      </c>
      <c r="B5027" s="99"/>
      <c r="C5027" s="4"/>
      <c r="D5027" s="14"/>
      <c r="E5027" s="14"/>
      <c r="F5027" s="14"/>
      <c r="G5027" s="82"/>
      <c r="H5027" s="107" t="str">
        <f>IF(B5027&lt;&gt;"",IF(OR(O5027=0,O5027=999),"",SUMIFS($E$2:E5027,$A$2:A5027,A5027)-SUMIFS($F$2:F5027,$A$2:A5027,A5027)),"")</f>
        <v/>
      </c>
      <c r="I5027" s="109" t="str">
        <f t="shared" si="236"/>
        <v/>
      </c>
      <c r="J5027" s="113"/>
      <c r="K5027" s="90"/>
      <c r="L5027" s="73"/>
      <c r="M5027" s="69" t="str">
        <f>IF(C5027&lt;&gt;"",DailyLog!$S$3,"")</f>
        <v/>
      </c>
      <c r="N5027" s="56" t="str">
        <f t="shared" si="235"/>
        <v/>
      </c>
      <c r="O5027" s="53" t="str">
        <f>IF($B5027&lt;&gt;"",IF(ISNUMBER(_xlfn.XMATCH($B5027,Language!$A$6:$E$6)),0,IF(ISNUMBER(_xlfn.XMATCH($B5027,Language!$A$29:$E$29)),'Lista de Prestatarios'!$B$3,VLOOKUP(B5027,'Lista de Prestatarios'!$A$2:$B$500,2,FALSE))),"")</f>
        <v/>
      </c>
      <c r="P5027" s="58" t="str">
        <f>IF(B5027&lt;&gt;"",IF(OR(D5027&gt;0,G5027&gt;0),COUNTIF($B$2:B5027,B5027),COUNTIFS($B$2:B5027,B5027,$E$2:E5027,"&gt;0")),"")</f>
        <v/>
      </c>
    </row>
    <row r="5028" spans="1:16" x14ac:dyDescent="0.35">
      <c r="A5028" s="51" t="str">
        <f t="shared" si="234"/>
        <v/>
      </c>
      <c r="B5028" s="99"/>
      <c r="C5028" s="4"/>
      <c r="D5028" s="14"/>
      <c r="E5028" s="14"/>
      <c r="F5028" s="14"/>
      <c r="G5028" s="82"/>
      <c r="H5028" s="107" t="str">
        <f>IF(B5028&lt;&gt;"",IF(OR(O5028=0,O5028=999),"",SUMIFS($E$2:E5028,$A$2:A5028,A5028)-SUMIFS($F$2:F5028,$A$2:A5028,A5028)),"")</f>
        <v/>
      </c>
      <c r="I5028" s="109" t="str">
        <f t="shared" si="236"/>
        <v/>
      </c>
      <c r="J5028" s="113"/>
      <c r="K5028" s="90"/>
      <c r="L5028" s="73"/>
      <c r="M5028" s="69" t="str">
        <f>IF(C5028&lt;&gt;"",DailyLog!$S$3,"")</f>
        <v/>
      </c>
      <c r="N5028" s="56" t="str">
        <f t="shared" si="235"/>
        <v/>
      </c>
      <c r="O5028" s="53" t="str">
        <f>IF($B5028&lt;&gt;"",IF(ISNUMBER(_xlfn.XMATCH($B5028,Language!$A$6:$E$6)),0,IF(ISNUMBER(_xlfn.XMATCH($B5028,Language!$A$29:$E$29)),'Lista de Prestatarios'!$B$3,VLOOKUP(B5028,'Lista de Prestatarios'!$A$2:$B$500,2,FALSE))),"")</f>
        <v/>
      </c>
      <c r="P5028" s="58" t="str">
        <f>IF(B5028&lt;&gt;"",IF(OR(D5028&gt;0,G5028&gt;0),COUNTIF($B$2:B5028,B5028),COUNTIFS($B$2:B5028,B5028,$E$2:E5028,"&gt;0")),"")</f>
        <v/>
      </c>
    </row>
    <row r="5029" spans="1:16" x14ac:dyDescent="0.35">
      <c r="A5029" s="51" t="str">
        <f t="shared" si="234"/>
        <v/>
      </c>
      <c r="B5029" s="99"/>
      <c r="C5029" s="4"/>
      <c r="D5029" s="14"/>
      <c r="E5029" s="14"/>
      <c r="F5029" s="14"/>
      <c r="G5029" s="82"/>
      <c r="H5029" s="107" t="str">
        <f>IF(B5029&lt;&gt;"",IF(OR(O5029=0,O5029=999),"",SUMIFS($E$2:E5029,$A$2:A5029,A5029)-SUMIFS($F$2:F5029,$A$2:A5029,A5029)),"")</f>
        <v/>
      </c>
      <c r="I5029" s="109" t="str">
        <f t="shared" si="236"/>
        <v/>
      </c>
      <c r="J5029" s="113"/>
      <c r="K5029" s="90"/>
      <c r="L5029" s="73"/>
      <c r="M5029" s="69" t="str">
        <f>IF(C5029&lt;&gt;"",DailyLog!$S$3,"")</f>
        <v/>
      </c>
      <c r="N5029" s="56" t="str">
        <f t="shared" si="235"/>
        <v/>
      </c>
      <c r="O5029" s="53" t="str">
        <f>IF($B5029&lt;&gt;"",IF(ISNUMBER(_xlfn.XMATCH($B5029,Language!$A$6:$E$6)),0,IF(ISNUMBER(_xlfn.XMATCH($B5029,Language!$A$29:$E$29)),'Lista de Prestatarios'!$B$3,VLOOKUP(B5029,'Lista de Prestatarios'!$A$2:$B$500,2,FALSE))),"")</f>
        <v/>
      </c>
      <c r="P5029" s="58" t="str">
        <f>IF(B5029&lt;&gt;"",IF(OR(D5029&gt;0,G5029&gt;0),COUNTIF($B$2:B5029,B5029),COUNTIFS($B$2:B5029,B5029,$E$2:E5029,"&gt;0")),"")</f>
        <v/>
      </c>
    </row>
    <row r="5030" spans="1:16" x14ac:dyDescent="0.35">
      <c r="A5030" s="51" t="str">
        <f t="shared" si="234"/>
        <v/>
      </c>
      <c r="B5030" s="99"/>
      <c r="C5030" s="4"/>
      <c r="D5030" s="14"/>
      <c r="E5030" s="14"/>
      <c r="F5030" s="14"/>
      <c r="G5030" s="82"/>
      <c r="H5030" s="107" t="str">
        <f>IF(B5030&lt;&gt;"",IF(OR(O5030=0,O5030=999),"",SUMIFS($E$2:E5030,$A$2:A5030,A5030)-SUMIFS($F$2:F5030,$A$2:A5030,A5030)),"")</f>
        <v/>
      </c>
      <c r="I5030" s="109" t="str">
        <f t="shared" si="236"/>
        <v/>
      </c>
      <c r="J5030" s="113"/>
      <c r="K5030" s="90"/>
      <c r="L5030" s="73"/>
      <c r="M5030" s="69" t="str">
        <f>IF(C5030&lt;&gt;"",DailyLog!$S$3,"")</f>
        <v/>
      </c>
      <c r="N5030" s="56" t="str">
        <f t="shared" si="235"/>
        <v/>
      </c>
      <c r="O5030" s="53" t="str">
        <f>IF($B5030&lt;&gt;"",IF(ISNUMBER(_xlfn.XMATCH($B5030,Language!$A$6:$E$6)),0,IF(ISNUMBER(_xlfn.XMATCH($B5030,Language!$A$29:$E$29)),'Lista de Prestatarios'!$B$3,VLOOKUP(B5030,'Lista de Prestatarios'!$A$2:$B$500,2,FALSE))),"")</f>
        <v/>
      </c>
      <c r="P5030" s="58" t="str">
        <f>IF(B5030&lt;&gt;"",IF(OR(D5030&gt;0,G5030&gt;0),COUNTIF($B$2:B5030,B5030),COUNTIFS($B$2:B5030,B5030,$E$2:E5030,"&gt;0")),"")</f>
        <v/>
      </c>
    </row>
    <row r="5031" spans="1:16" x14ac:dyDescent="0.35">
      <c r="A5031" s="51" t="str">
        <f t="shared" si="234"/>
        <v/>
      </c>
      <c r="B5031" s="99"/>
      <c r="C5031" s="4"/>
      <c r="D5031" s="14"/>
      <c r="E5031" s="14"/>
      <c r="F5031" s="14"/>
      <c r="G5031" s="82"/>
      <c r="H5031" s="107" t="str">
        <f>IF(B5031&lt;&gt;"",IF(OR(O5031=0,O5031=999),"",SUMIFS($E$2:E5031,$A$2:A5031,A5031)-SUMIFS($F$2:F5031,$A$2:A5031,A5031)),"")</f>
        <v/>
      </c>
      <c r="I5031" s="109" t="str">
        <f t="shared" si="236"/>
        <v/>
      </c>
      <c r="J5031" s="113"/>
      <c r="K5031" s="90"/>
      <c r="L5031" s="73"/>
      <c r="M5031" s="69" t="str">
        <f>IF(C5031&lt;&gt;"",DailyLog!$S$3,"")</f>
        <v/>
      </c>
      <c r="N5031" s="56" t="str">
        <f t="shared" si="235"/>
        <v/>
      </c>
      <c r="O5031" s="53" t="str">
        <f>IF($B5031&lt;&gt;"",IF(ISNUMBER(_xlfn.XMATCH($B5031,Language!$A$6:$E$6)),0,IF(ISNUMBER(_xlfn.XMATCH($B5031,Language!$A$29:$E$29)),'Lista de Prestatarios'!$B$3,VLOOKUP(B5031,'Lista de Prestatarios'!$A$2:$B$500,2,FALSE))),"")</f>
        <v/>
      </c>
      <c r="P5031" s="58" t="str">
        <f>IF(B5031&lt;&gt;"",IF(OR(D5031&gt;0,G5031&gt;0),COUNTIF($B$2:B5031,B5031),COUNTIFS($B$2:B5031,B5031,$E$2:E5031,"&gt;0")),"")</f>
        <v/>
      </c>
    </row>
    <row r="5032" spans="1:16" x14ac:dyDescent="0.35">
      <c r="A5032" s="51" t="str">
        <f t="shared" si="234"/>
        <v/>
      </c>
      <c r="B5032" s="99"/>
      <c r="C5032" s="4"/>
      <c r="D5032" s="14"/>
      <c r="E5032" s="14"/>
      <c r="F5032" s="14"/>
      <c r="G5032" s="82"/>
      <c r="H5032" s="107" t="str">
        <f>IF(B5032&lt;&gt;"",IF(OR(O5032=0,O5032=999),"",SUMIFS($E$2:E5032,$A$2:A5032,A5032)-SUMIFS($F$2:F5032,$A$2:A5032,A5032)),"")</f>
        <v/>
      </c>
      <c r="I5032" s="109" t="str">
        <f t="shared" si="236"/>
        <v/>
      </c>
      <c r="J5032" s="113"/>
      <c r="K5032" s="90"/>
      <c r="L5032" s="73"/>
      <c r="M5032" s="69" t="str">
        <f>IF(C5032&lt;&gt;"",DailyLog!$S$3,"")</f>
        <v/>
      </c>
      <c r="N5032" s="56" t="str">
        <f t="shared" si="235"/>
        <v/>
      </c>
      <c r="O5032" s="53" t="str">
        <f>IF($B5032&lt;&gt;"",IF(ISNUMBER(_xlfn.XMATCH($B5032,Language!$A$6:$E$6)),0,IF(ISNUMBER(_xlfn.XMATCH($B5032,Language!$A$29:$E$29)),'Lista de Prestatarios'!$B$3,VLOOKUP(B5032,'Lista de Prestatarios'!$A$2:$B$500,2,FALSE))),"")</f>
        <v/>
      </c>
      <c r="P5032" s="58" t="str">
        <f>IF(B5032&lt;&gt;"",IF(OR(D5032&gt;0,G5032&gt;0),COUNTIF($B$2:B5032,B5032),COUNTIFS($B$2:B5032,B5032,$E$2:E5032,"&gt;0")),"")</f>
        <v/>
      </c>
    </row>
    <row r="5033" spans="1:16" x14ac:dyDescent="0.35">
      <c r="A5033" s="51" t="str">
        <f t="shared" si="234"/>
        <v/>
      </c>
      <c r="B5033" s="99"/>
      <c r="C5033" s="4"/>
      <c r="D5033" s="14"/>
      <c r="E5033" s="14"/>
      <c r="F5033" s="14"/>
      <c r="G5033" s="82"/>
      <c r="H5033" s="107" t="str">
        <f>IF(B5033&lt;&gt;"",IF(OR(O5033=0,O5033=999),"",SUMIFS($E$2:E5033,$A$2:A5033,A5033)-SUMIFS($F$2:F5033,$A$2:A5033,A5033)),"")</f>
        <v/>
      </c>
      <c r="I5033" s="109" t="str">
        <f t="shared" si="236"/>
        <v/>
      </c>
      <c r="J5033" s="113"/>
      <c r="K5033" s="90"/>
      <c r="L5033" s="73"/>
      <c r="M5033" s="69" t="str">
        <f>IF(C5033&lt;&gt;"",DailyLog!$S$3,"")</f>
        <v/>
      </c>
      <c r="N5033" s="56" t="str">
        <f t="shared" si="235"/>
        <v/>
      </c>
      <c r="O5033" s="53" t="str">
        <f>IF($B5033&lt;&gt;"",IF(ISNUMBER(_xlfn.XMATCH($B5033,Language!$A$6:$E$6)),0,IF(ISNUMBER(_xlfn.XMATCH($B5033,Language!$A$29:$E$29)),'Lista de Prestatarios'!$B$3,VLOOKUP(B5033,'Lista de Prestatarios'!$A$2:$B$500,2,FALSE))),"")</f>
        <v/>
      </c>
      <c r="P5033" s="58" t="str">
        <f>IF(B5033&lt;&gt;"",IF(OR(D5033&gt;0,G5033&gt;0),COUNTIF($B$2:B5033,B5033),COUNTIFS($B$2:B5033,B5033,$E$2:E5033,"&gt;0")),"")</f>
        <v/>
      </c>
    </row>
    <row r="5034" spans="1:16" x14ac:dyDescent="0.35">
      <c r="A5034" s="51" t="str">
        <f t="shared" si="234"/>
        <v/>
      </c>
      <c r="B5034" s="99"/>
      <c r="C5034" s="4"/>
      <c r="D5034" s="14"/>
      <c r="E5034" s="14"/>
      <c r="F5034" s="14"/>
      <c r="G5034" s="82"/>
      <c r="H5034" s="107" t="str">
        <f>IF(B5034&lt;&gt;"",IF(OR(O5034=0,O5034=999),"",SUMIFS($E$2:E5034,$A$2:A5034,A5034)-SUMIFS($F$2:F5034,$A$2:A5034,A5034)),"")</f>
        <v/>
      </c>
      <c r="I5034" s="109" t="str">
        <f t="shared" si="236"/>
        <v/>
      </c>
      <c r="J5034" s="113"/>
      <c r="K5034" s="90"/>
      <c r="L5034" s="73"/>
      <c r="M5034" s="69" t="str">
        <f>IF(C5034&lt;&gt;"",DailyLog!$S$3,"")</f>
        <v/>
      </c>
      <c r="N5034" s="56" t="str">
        <f t="shared" si="235"/>
        <v/>
      </c>
      <c r="O5034" s="53" t="str">
        <f>IF($B5034&lt;&gt;"",IF(ISNUMBER(_xlfn.XMATCH($B5034,Language!$A$6:$E$6)),0,IF(ISNUMBER(_xlfn.XMATCH($B5034,Language!$A$29:$E$29)),'Lista de Prestatarios'!$B$3,VLOOKUP(B5034,'Lista de Prestatarios'!$A$2:$B$500,2,FALSE))),"")</f>
        <v/>
      </c>
      <c r="P5034" s="58" t="str">
        <f>IF(B5034&lt;&gt;"",IF(OR(D5034&gt;0,G5034&gt;0),COUNTIF($B$2:B5034,B5034),COUNTIFS($B$2:B5034,B5034,$E$2:E5034,"&gt;0")),"")</f>
        <v/>
      </c>
    </row>
    <row r="5035" spans="1:16" x14ac:dyDescent="0.35">
      <c r="A5035" s="51" t="str">
        <f t="shared" si="234"/>
        <v/>
      </c>
      <c r="B5035" s="99"/>
      <c r="C5035" s="4"/>
      <c r="D5035" s="14"/>
      <c r="E5035" s="14"/>
      <c r="F5035" s="14"/>
      <c r="G5035" s="82"/>
      <c r="H5035" s="107" t="str">
        <f>IF(B5035&lt;&gt;"",IF(OR(O5035=0,O5035=999),"",SUMIFS($E$2:E5035,$A$2:A5035,A5035)-SUMIFS($F$2:F5035,$A$2:A5035,A5035)),"")</f>
        <v/>
      </c>
      <c r="I5035" s="109" t="str">
        <f t="shared" si="236"/>
        <v/>
      </c>
      <c r="J5035" s="113"/>
      <c r="K5035" s="90"/>
      <c r="L5035" s="73"/>
      <c r="M5035" s="69" t="str">
        <f>IF(C5035&lt;&gt;"",DailyLog!$S$3,"")</f>
        <v/>
      </c>
      <c r="N5035" s="56" t="str">
        <f t="shared" si="235"/>
        <v/>
      </c>
      <c r="O5035" s="53" t="str">
        <f>IF($B5035&lt;&gt;"",IF(ISNUMBER(_xlfn.XMATCH($B5035,Language!$A$6:$E$6)),0,IF(ISNUMBER(_xlfn.XMATCH($B5035,Language!$A$29:$E$29)),'Lista de Prestatarios'!$B$3,VLOOKUP(B5035,'Lista de Prestatarios'!$A$2:$B$500,2,FALSE))),"")</f>
        <v/>
      </c>
      <c r="P5035" s="58" t="str">
        <f>IF(B5035&lt;&gt;"",IF(OR(D5035&gt;0,G5035&gt;0),COUNTIF($B$2:B5035,B5035),COUNTIFS($B$2:B5035,B5035,$E$2:E5035,"&gt;0")),"")</f>
        <v/>
      </c>
    </row>
    <row r="5036" spans="1:16" x14ac:dyDescent="0.35">
      <c r="A5036" s="51" t="str">
        <f t="shared" si="234"/>
        <v/>
      </c>
      <c r="B5036" s="99"/>
      <c r="C5036" s="4"/>
      <c r="D5036" s="14"/>
      <c r="E5036" s="14"/>
      <c r="F5036" s="14"/>
      <c r="G5036" s="82"/>
      <c r="H5036" s="107" t="str">
        <f>IF(B5036&lt;&gt;"",IF(OR(O5036=0,O5036=999),"",SUMIFS($E$2:E5036,$A$2:A5036,A5036)-SUMIFS($F$2:F5036,$A$2:A5036,A5036)),"")</f>
        <v/>
      </c>
      <c r="I5036" s="109" t="str">
        <f t="shared" si="236"/>
        <v/>
      </c>
      <c r="J5036" s="113"/>
      <c r="K5036" s="90"/>
      <c r="L5036" s="73"/>
      <c r="M5036" s="69" t="str">
        <f>IF(C5036&lt;&gt;"",DailyLog!$S$3,"")</f>
        <v/>
      </c>
      <c r="N5036" s="56" t="str">
        <f t="shared" si="235"/>
        <v/>
      </c>
      <c r="O5036" s="53" t="str">
        <f>IF($B5036&lt;&gt;"",IF(ISNUMBER(_xlfn.XMATCH($B5036,Language!$A$6:$E$6)),0,IF(ISNUMBER(_xlfn.XMATCH($B5036,Language!$A$29:$E$29)),'Lista de Prestatarios'!$B$3,VLOOKUP(B5036,'Lista de Prestatarios'!$A$2:$B$500,2,FALSE))),"")</f>
        <v/>
      </c>
      <c r="P5036" s="58" t="str">
        <f>IF(B5036&lt;&gt;"",IF(OR(D5036&gt;0,G5036&gt;0),COUNTIF($B$2:B5036,B5036),COUNTIFS($B$2:B5036,B5036,$E$2:E5036,"&gt;0")),"")</f>
        <v/>
      </c>
    </row>
    <row r="5037" spans="1:16" x14ac:dyDescent="0.35">
      <c r="A5037" s="51" t="str">
        <f t="shared" si="234"/>
        <v/>
      </c>
      <c r="B5037" s="99"/>
      <c r="C5037" s="4"/>
      <c r="D5037" s="14"/>
      <c r="E5037" s="14"/>
      <c r="F5037" s="14"/>
      <c r="G5037" s="82"/>
      <c r="H5037" s="107" t="str">
        <f>IF(B5037&lt;&gt;"",IF(OR(O5037=0,O5037=999),"",SUMIFS($E$2:E5037,$A$2:A5037,A5037)-SUMIFS($F$2:F5037,$A$2:A5037,A5037)),"")</f>
        <v/>
      </c>
      <c r="I5037" s="109" t="str">
        <f t="shared" si="236"/>
        <v/>
      </c>
      <c r="J5037" s="113"/>
      <c r="K5037" s="90"/>
      <c r="L5037" s="73"/>
      <c r="M5037" s="69" t="str">
        <f>IF(C5037&lt;&gt;"",DailyLog!$S$3,"")</f>
        <v/>
      </c>
      <c r="N5037" s="56" t="str">
        <f t="shared" si="235"/>
        <v/>
      </c>
      <c r="O5037" s="53" t="str">
        <f>IF($B5037&lt;&gt;"",IF(ISNUMBER(_xlfn.XMATCH($B5037,Language!$A$6:$E$6)),0,IF(ISNUMBER(_xlfn.XMATCH($B5037,Language!$A$29:$E$29)),'Lista de Prestatarios'!$B$3,VLOOKUP(B5037,'Lista de Prestatarios'!$A$2:$B$500,2,FALSE))),"")</f>
        <v/>
      </c>
      <c r="P5037" s="58" t="str">
        <f>IF(B5037&lt;&gt;"",IF(OR(D5037&gt;0,G5037&gt;0),COUNTIF($B$2:B5037,B5037),COUNTIFS($B$2:B5037,B5037,$E$2:E5037,"&gt;0")),"")</f>
        <v/>
      </c>
    </row>
    <row r="5038" spans="1:16" x14ac:dyDescent="0.35">
      <c r="A5038" s="51" t="str">
        <f t="shared" si="234"/>
        <v/>
      </c>
      <c r="B5038" s="99"/>
      <c r="C5038" s="4"/>
      <c r="D5038" s="14"/>
      <c r="E5038" s="14"/>
      <c r="F5038" s="14"/>
      <c r="G5038" s="82"/>
      <c r="H5038" s="107" t="str">
        <f>IF(B5038&lt;&gt;"",IF(OR(O5038=0,O5038=999),"",SUMIFS($E$2:E5038,$A$2:A5038,A5038)-SUMIFS($F$2:F5038,$A$2:A5038,A5038)),"")</f>
        <v/>
      </c>
      <c r="I5038" s="109" t="str">
        <f t="shared" si="236"/>
        <v/>
      </c>
      <c r="J5038" s="113"/>
      <c r="K5038" s="90"/>
      <c r="L5038" s="73"/>
      <c r="M5038" s="69" t="str">
        <f>IF(C5038&lt;&gt;"",DailyLog!$S$3,"")</f>
        <v/>
      </c>
      <c r="N5038" s="56" t="str">
        <f t="shared" si="235"/>
        <v/>
      </c>
      <c r="O5038" s="53" t="str">
        <f>IF($B5038&lt;&gt;"",IF(ISNUMBER(_xlfn.XMATCH($B5038,Language!$A$6:$E$6)),0,IF(ISNUMBER(_xlfn.XMATCH($B5038,Language!$A$29:$E$29)),'Lista de Prestatarios'!$B$3,VLOOKUP(B5038,'Lista de Prestatarios'!$A$2:$B$500,2,FALSE))),"")</f>
        <v/>
      </c>
      <c r="P5038" s="58" t="str">
        <f>IF(B5038&lt;&gt;"",IF(OR(D5038&gt;0,G5038&gt;0),COUNTIF($B$2:B5038,B5038),COUNTIFS($B$2:B5038,B5038,$E$2:E5038,"&gt;0")),"")</f>
        <v/>
      </c>
    </row>
    <row r="5039" spans="1:16" x14ac:dyDescent="0.35">
      <c r="A5039" s="51" t="str">
        <f t="shared" si="234"/>
        <v/>
      </c>
      <c r="B5039" s="99"/>
      <c r="C5039" s="4"/>
      <c r="D5039" s="14"/>
      <c r="E5039" s="14"/>
      <c r="F5039" s="14"/>
      <c r="G5039" s="82"/>
      <c r="H5039" s="107" t="str">
        <f>IF(B5039&lt;&gt;"",IF(OR(O5039=0,O5039=999),"",SUMIFS($E$2:E5039,$A$2:A5039,A5039)-SUMIFS($F$2:F5039,$A$2:A5039,A5039)),"")</f>
        <v/>
      </c>
      <c r="I5039" s="109" t="str">
        <f t="shared" si="236"/>
        <v/>
      </c>
      <c r="J5039" s="113"/>
      <c r="K5039" s="90"/>
      <c r="L5039" s="73"/>
      <c r="M5039" s="69" t="str">
        <f>IF(C5039&lt;&gt;"",DailyLog!$S$3,"")</f>
        <v/>
      </c>
      <c r="N5039" s="56" t="str">
        <f t="shared" si="235"/>
        <v/>
      </c>
      <c r="O5039" s="53" t="str">
        <f>IF($B5039&lt;&gt;"",IF(ISNUMBER(_xlfn.XMATCH($B5039,Language!$A$6:$E$6)),0,IF(ISNUMBER(_xlfn.XMATCH($B5039,Language!$A$29:$E$29)),'Lista de Prestatarios'!$B$3,VLOOKUP(B5039,'Lista de Prestatarios'!$A$2:$B$500,2,FALSE))),"")</f>
        <v/>
      </c>
      <c r="P5039" s="58" t="str">
        <f>IF(B5039&lt;&gt;"",IF(OR(D5039&gt;0,G5039&gt;0),COUNTIF($B$2:B5039,B5039),COUNTIFS($B$2:B5039,B5039,$E$2:E5039,"&gt;0")),"")</f>
        <v/>
      </c>
    </row>
    <row r="5040" spans="1:16" x14ac:dyDescent="0.35">
      <c r="A5040" s="51" t="str">
        <f t="shared" si="234"/>
        <v/>
      </c>
      <c r="B5040" s="99"/>
      <c r="C5040" s="4"/>
      <c r="D5040" s="14"/>
      <c r="E5040" s="14"/>
      <c r="F5040" s="14"/>
      <c r="G5040" s="82"/>
      <c r="H5040" s="107" t="str">
        <f>IF(B5040&lt;&gt;"",IF(OR(O5040=0,O5040=999),"",SUMIFS($E$2:E5040,$A$2:A5040,A5040)-SUMIFS($F$2:F5040,$A$2:A5040,A5040)),"")</f>
        <v/>
      </c>
      <c r="I5040" s="109" t="str">
        <f t="shared" si="236"/>
        <v/>
      </c>
      <c r="J5040" s="113"/>
      <c r="K5040" s="90"/>
      <c r="L5040" s="73"/>
      <c r="M5040" s="69" t="str">
        <f>IF(C5040&lt;&gt;"",DailyLog!$S$3,"")</f>
        <v/>
      </c>
      <c r="N5040" s="56" t="str">
        <f t="shared" si="235"/>
        <v/>
      </c>
      <c r="O5040" s="53" t="str">
        <f>IF($B5040&lt;&gt;"",IF(ISNUMBER(_xlfn.XMATCH($B5040,Language!$A$6:$E$6)),0,IF(ISNUMBER(_xlfn.XMATCH($B5040,Language!$A$29:$E$29)),'Lista de Prestatarios'!$B$3,VLOOKUP(B5040,'Lista de Prestatarios'!$A$2:$B$500,2,FALSE))),"")</f>
        <v/>
      </c>
      <c r="P5040" s="58" t="str">
        <f>IF(B5040&lt;&gt;"",IF(OR(D5040&gt;0,G5040&gt;0),COUNTIF($B$2:B5040,B5040),COUNTIFS($B$2:B5040,B5040,$E$2:E5040,"&gt;0")),"")</f>
        <v/>
      </c>
    </row>
    <row r="5041" spans="1:16" x14ac:dyDescent="0.35">
      <c r="A5041" s="51" t="str">
        <f t="shared" si="234"/>
        <v/>
      </c>
      <c r="B5041" s="99"/>
      <c r="C5041" s="4"/>
      <c r="D5041" s="14"/>
      <c r="E5041" s="14"/>
      <c r="F5041" s="14"/>
      <c r="G5041" s="82"/>
      <c r="H5041" s="107" t="str">
        <f>IF(B5041&lt;&gt;"",IF(OR(O5041=0,O5041=999),"",SUMIFS($E$2:E5041,$A$2:A5041,A5041)-SUMIFS($F$2:F5041,$A$2:A5041,A5041)),"")</f>
        <v/>
      </c>
      <c r="I5041" s="109" t="str">
        <f t="shared" si="236"/>
        <v/>
      </c>
      <c r="J5041" s="113"/>
      <c r="K5041" s="90"/>
      <c r="L5041" s="73"/>
      <c r="M5041" s="69" t="str">
        <f>IF(C5041&lt;&gt;"",DailyLog!$S$3,"")</f>
        <v/>
      </c>
      <c r="N5041" s="56" t="str">
        <f t="shared" si="235"/>
        <v/>
      </c>
      <c r="O5041" s="53" t="str">
        <f>IF($B5041&lt;&gt;"",IF(ISNUMBER(_xlfn.XMATCH($B5041,Language!$A$6:$E$6)),0,IF(ISNUMBER(_xlfn.XMATCH($B5041,Language!$A$29:$E$29)),'Lista de Prestatarios'!$B$3,VLOOKUP(B5041,'Lista de Prestatarios'!$A$2:$B$500,2,FALSE))),"")</f>
        <v/>
      </c>
      <c r="P5041" s="58" t="str">
        <f>IF(B5041&lt;&gt;"",IF(OR(D5041&gt;0,G5041&gt;0),COUNTIF($B$2:B5041,B5041),COUNTIFS($B$2:B5041,B5041,$E$2:E5041,"&gt;0")),"")</f>
        <v/>
      </c>
    </row>
    <row r="5042" spans="1:16" x14ac:dyDescent="0.35">
      <c r="A5042" s="51" t="str">
        <f t="shared" si="234"/>
        <v/>
      </c>
      <c r="B5042" s="99"/>
      <c r="C5042" s="4"/>
      <c r="D5042" s="14"/>
      <c r="E5042" s="14"/>
      <c r="F5042" s="14"/>
      <c r="G5042" s="82"/>
      <c r="H5042" s="107" t="str">
        <f>IF(B5042&lt;&gt;"",IF(OR(O5042=0,O5042=999),"",SUMIFS($E$2:E5042,$A$2:A5042,A5042)-SUMIFS($F$2:F5042,$A$2:A5042,A5042)),"")</f>
        <v/>
      </c>
      <c r="I5042" s="109" t="str">
        <f t="shared" si="236"/>
        <v/>
      </c>
      <c r="J5042" s="113"/>
      <c r="K5042" s="90"/>
      <c r="L5042" s="73"/>
      <c r="M5042" s="69" t="str">
        <f>IF(C5042&lt;&gt;"",DailyLog!$S$3,"")</f>
        <v/>
      </c>
      <c r="N5042" s="56" t="str">
        <f t="shared" si="235"/>
        <v/>
      </c>
      <c r="O5042" s="53" t="str">
        <f>IF($B5042&lt;&gt;"",IF(ISNUMBER(_xlfn.XMATCH($B5042,Language!$A$6:$E$6)),0,IF(ISNUMBER(_xlfn.XMATCH($B5042,Language!$A$29:$E$29)),'Lista de Prestatarios'!$B$3,VLOOKUP(B5042,'Lista de Prestatarios'!$A$2:$B$500,2,FALSE))),"")</f>
        <v/>
      </c>
      <c r="P5042" s="58" t="str">
        <f>IF(B5042&lt;&gt;"",IF(OR(D5042&gt;0,G5042&gt;0),COUNTIF($B$2:B5042,B5042),COUNTIFS($B$2:B5042,B5042,$E$2:E5042,"&gt;0")),"")</f>
        <v/>
      </c>
    </row>
    <row r="5043" spans="1:16" x14ac:dyDescent="0.35">
      <c r="A5043" s="51" t="str">
        <f t="shared" si="234"/>
        <v/>
      </c>
      <c r="B5043" s="99"/>
      <c r="C5043" s="4"/>
      <c r="D5043" s="14"/>
      <c r="E5043" s="14"/>
      <c r="F5043" s="14"/>
      <c r="G5043" s="82"/>
      <c r="H5043" s="107" t="str">
        <f>IF(B5043&lt;&gt;"",IF(OR(O5043=0,O5043=999),"",SUMIFS($E$2:E5043,$A$2:A5043,A5043)-SUMIFS($F$2:F5043,$A$2:A5043,A5043)),"")</f>
        <v/>
      </c>
      <c r="I5043" s="109" t="str">
        <f t="shared" si="236"/>
        <v/>
      </c>
      <c r="J5043" s="113"/>
      <c r="K5043" s="90"/>
      <c r="L5043" s="73"/>
      <c r="M5043" s="69" t="str">
        <f>IF(C5043&lt;&gt;"",DailyLog!$S$3,"")</f>
        <v/>
      </c>
      <c r="N5043" s="56" t="str">
        <f t="shared" si="235"/>
        <v/>
      </c>
      <c r="O5043" s="53" t="str">
        <f>IF($B5043&lt;&gt;"",IF(ISNUMBER(_xlfn.XMATCH($B5043,Language!$A$6:$E$6)),0,IF(ISNUMBER(_xlfn.XMATCH($B5043,Language!$A$29:$E$29)),'Lista de Prestatarios'!$B$3,VLOOKUP(B5043,'Lista de Prestatarios'!$A$2:$B$500,2,FALSE))),"")</f>
        <v/>
      </c>
      <c r="P5043" s="58" t="str">
        <f>IF(B5043&lt;&gt;"",IF(OR(D5043&gt;0,G5043&gt;0),COUNTIF($B$2:B5043,B5043),COUNTIFS($B$2:B5043,B5043,$E$2:E5043,"&gt;0")),"")</f>
        <v/>
      </c>
    </row>
    <row r="5044" spans="1:16" x14ac:dyDescent="0.35">
      <c r="A5044" s="51" t="str">
        <f t="shared" si="234"/>
        <v/>
      </c>
      <c r="B5044" s="99"/>
      <c r="C5044" s="4"/>
      <c r="D5044" s="14"/>
      <c r="E5044" s="14"/>
      <c r="F5044" s="14"/>
      <c r="G5044" s="82"/>
      <c r="H5044" s="107" t="str">
        <f>IF(B5044&lt;&gt;"",IF(OR(O5044=0,O5044=999),"",SUMIFS($E$2:E5044,$A$2:A5044,A5044)-SUMIFS($F$2:F5044,$A$2:A5044,A5044)),"")</f>
        <v/>
      </c>
      <c r="I5044" s="109" t="str">
        <f t="shared" si="236"/>
        <v/>
      </c>
      <c r="J5044" s="113"/>
      <c r="K5044" s="90"/>
      <c r="L5044" s="73"/>
      <c r="M5044" s="69" t="str">
        <f>IF(C5044&lt;&gt;"",DailyLog!$S$3,"")</f>
        <v/>
      </c>
      <c r="N5044" s="56" t="str">
        <f t="shared" si="235"/>
        <v/>
      </c>
      <c r="O5044" s="53" t="str">
        <f>IF($B5044&lt;&gt;"",IF(ISNUMBER(_xlfn.XMATCH($B5044,Language!$A$6:$E$6)),0,IF(ISNUMBER(_xlfn.XMATCH($B5044,Language!$A$29:$E$29)),'Lista de Prestatarios'!$B$3,VLOOKUP(B5044,'Lista de Prestatarios'!$A$2:$B$500,2,FALSE))),"")</f>
        <v/>
      </c>
      <c r="P5044" s="58" t="str">
        <f>IF(B5044&lt;&gt;"",IF(OR(D5044&gt;0,G5044&gt;0),COUNTIF($B$2:B5044,B5044),COUNTIFS($B$2:B5044,B5044,$E$2:E5044,"&gt;0")),"")</f>
        <v/>
      </c>
    </row>
    <row r="5045" spans="1:16" x14ac:dyDescent="0.35">
      <c r="A5045" s="51" t="str">
        <f t="shared" si="234"/>
        <v/>
      </c>
      <c r="B5045" s="99"/>
      <c r="C5045" s="4"/>
      <c r="D5045" s="14"/>
      <c r="E5045" s="14"/>
      <c r="F5045" s="14"/>
      <c r="G5045" s="82"/>
      <c r="H5045" s="107" t="str">
        <f>IF(B5045&lt;&gt;"",IF(OR(O5045=0,O5045=999),"",SUMIFS($E$2:E5045,$A$2:A5045,A5045)-SUMIFS($F$2:F5045,$A$2:A5045,A5045)),"")</f>
        <v/>
      </c>
      <c r="I5045" s="109" t="str">
        <f t="shared" si="236"/>
        <v/>
      </c>
      <c r="J5045" s="113"/>
      <c r="K5045" s="90"/>
      <c r="L5045" s="73"/>
      <c r="M5045" s="69" t="str">
        <f>IF(C5045&lt;&gt;"",DailyLog!$S$3,"")</f>
        <v/>
      </c>
      <c r="N5045" s="56" t="str">
        <f t="shared" si="235"/>
        <v/>
      </c>
      <c r="O5045" s="53" t="str">
        <f>IF($B5045&lt;&gt;"",IF(ISNUMBER(_xlfn.XMATCH($B5045,Language!$A$6:$E$6)),0,IF(ISNUMBER(_xlfn.XMATCH($B5045,Language!$A$29:$E$29)),'Lista de Prestatarios'!$B$3,VLOOKUP(B5045,'Lista de Prestatarios'!$A$2:$B$500,2,FALSE))),"")</f>
        <v/>
      </c>
      <c r="P5045" s="58" t="str">
        <f>IF(B5045&lt;&gt;"",IF(OR(D5045&gt;0,G5045&gt;0),COUNTIF($B$2:B5045,B5045),COUNTIFS($B$2:B5045,B5045,$E$2:E5045,"&gt;0")),"")</f>
        <v/>
      </c>
    </row>
    <row r="5046" spans="1:16" x14ac:dyDescent="0.35">
      <c r="A5046" s="51" t="str">
        <f t="shared" si="234"/>
        <v/>
      </c>
      <c r="B5046" s="99"/>
      <c r="C5046" s="4"/>
      <c r="D5046" s="14"/>
      <c r="E5046" s="14"/>
      <c r="F5046" s="14"/>
      <c r="G5046" s="82"/>
      <c r="H5046" s="107" t="str">
        <f>IF(B5046&lt;&gt;"",IF(OR(O5046=0,O5046=999),"",SUMIFS($E$2:E5046,$A$2:A5046,A5046)-SUMIFS($F$2:F5046,$A$2:A5046,A5046)),"")</f>
        <v/>
      </c>
      <c r="I5046" s="109" t="str">
        <f t="shared" si="236"/>
        <v/>
      </c>
      <c r="J5046" s="113"/>
      <c r="K5046" s="90"/>
      <c r="L5046" s="73"/>
      <c r="M5046" s="69" t="str">
        <f>IF(C5046&lt;&gt;"",DailyLog!$S$3,"")</f>
        <v/>
      </c>
      <c r="N5046" s="56" t="str">
        <f t="shared" si="235"/>
        <v/>
      </c>
      <c r="O5046" s="53" t="str">
        <f>IF($B5046&lt;&gt;"",IF(ISNUMBER(_xlfn.XMATCH($B5046,Language!$A$6:$E$6)),0,IF(ISNUMBER(_xlfn.XMATCH($B5046,Language!$A$29:$E$29)),'Lista de Prestatarios'!$B$3,VLOOKUP(B5046,'Lista de Prestatarios'!$A$2:$B$500,2,FALSE))),"")</f>
        <v/>
      </c>
      <c r="P5046" s="58" t="str">
        <f>IF(B5046&lt;&gt;"",IF(OR(D5046&gt;0,G5046&gt;0),COUNTIF($B$2:B5046,B5046),COUNTIFS($B$2:B5046,B5046,$E$2:E5046,"&gt;0")),"")</f>
        <v/>
      </c>
    </row>
    <row r="5047" spans="1:16" x14ac:dyDescent="0.35">
      <c r="A5047" s="51" t="str">
        <f t="shared" si="234"/>
        <v/>
      </c>
      <c r="B5047" s="99"/>
      <c r="C5047" s="4"/>
      <c r="D5047" s="14"/>
      <c r="E5047" s="14"/>
      <c r="F5047" s="14"/>
      <c r="G5047" s="82"/>
      <c r="H5047" s="107" t="str">
        <f>IF(B5047&lt;&gt;"",IF(OR(O5047=0,O5047=999),"",SUMIFS($E$2:E5047,$A$2:A5047,A5047)-SUMIFS($F$2:F5047,$A$2:A5047,A5047)),"")</f>
        <v/>
      </c>
      <c r="I5047" s="109" t="str">
        <f t="shared" si="236"/>
        <v/>
      </c>
      <c r="J5047" s="113"/>
      <c r="K5047" s="90"/>
      <c r="L5047" s="73"/>
      <c r="M5047" s="69" t="str">
        <f>IF(C5047&lt;&gt;"",DailyLog!$S$3,"")</f>
        <v/>
      </c>
      <c r="N5047" s="56" t="str">
        <f t="shared" si="235"/>
        <v/>
      </c>
      <c r="O5047" s="53" t="str">
        <f>IF($B5047&lt;&gt;"",IF(ISNUMBER(_xlfn.XMATCH($B5047,Language!$A$6:$E$6)),0,IF(ISNUMBER(_xlfn.XMATCH($B5047,Language!$A$29:$E$29)),'Lista de Prestatarios'!$B$3,VLOOKUP(B5047,'Lista de Prestatarios'!$A$2:$B$500,2,FALSE))),"")</f>
        <v/>
      </c>
      <c r="P5047" s="58" t="str">
        <f>IF(B5047&lt;&gt;"",IF(OR(D5047&gt;0,G5047&gt;0),COUNTIF($B$2:B5047,B5047),COUNTIFS($B$2:B5047,B5047,$E$2:E5047,"&gt;0")),"")</f>
        <v/>
      </c>
    </row>
    <row r="5048" spans="1:16" x14ac:dyDescent="0.35">
      <c r="A5048" s="51" t="str">
        <f t="shared" si="234"/>
        <v/>
      </c>
      <c r="B5048" s="99"/>
      <c r="C5048" s="4"/>
      <c r="D5048" s="14"/>
      <c r="E5048" s="14"/>
      <c r="F5048" s="14"/>
      <c r="G5048" s="82"/>
      <c r="H5048" s="107" t="str">
        <f>IF(B5048&lt;&gt;"",IF(OR(O5048=0,O5048=999),"",SUMIFS($E$2:E5048,$A$2:A5048,A5048)-SUMIFS($F$2:F5048,$A$2:A5048,A5048)),"")</f>
        <v/>
      </c>
      <c r="I5048" s="109" t="str">
        <f t="shared" si="236"/>
        <v/>
      </c>
      <c r="J5048" s="113"/>
      <c r="K5048" s="90"/>
      <c r="L5048" s="73"/>
      <c r="M5048" s="69" t="str">
        <f>IF(C5048&lt;&gt;"",DailyLog!$S$3,"")</f>
        <v/>
      </c>
      <c r="N5048" s="56" t="str">
        <f t="shared" si="235"/>
        <v/>
      </c>
      <c r="O5048" s="53" t="str">
        <f>IF($B5048&lt;&gt;"",IF(ISNUMBER(_xlfn.XMATCH($B5048,Language!$A$6:$E$6)),0,IF(ISNUMBER(_xlfn.XMATCH($B5048,Language!$A$29:$E$29)),'Lista de Prestatarios'!$B$3,VLOOKUP(B5048,'Lista de Prestatarios'!$A$2:$B$500,2,FALSE))),"")</f>
        <v/>
      </c>
      <c r="P5048" s="58" t="str">
        <f>IF(B5048&lt;&gt;"",IF(OR(D5048&gt;0,G5048&gt;0),COUNTIF($B$2:B5048,B5048),COUNTIFS($B$2:B5048,B5048,$E$2:E5048,"&gt;0")),"")</f>
        <v/>
      </c>
    </row>
    <row r="5049" spans="1:16" x14ac:dyDescent="0.35">
      <c r="A5049" s="51" t="str">
        <f t="shared" si="234"/>
        <v/>
      </c>
      <c r="B5049" s="99"/>
      <c r="C5049" s="4"/>
      <c r="D5049" s="14"/>
      <c r="E5049" s="14"/>
      <c r="F5049" s="14"/>
      <c r="G5049" s="82"/>
      <c r="H5049" s="107" t="str">
        <f>IF(B5049&lt;&gt;"",IF(OR(O5049=0,O5049=999),"",SUMIFS($E$2:E5049,$A$2:A5049,A5049)-SUMIFS($F$2:F5049,$A$2:A5049,A5049)),"")</f>
        <v/>
      </c>
      <c r="I5049" s="109" t="str">
        <f t="shared" si="236"/>
        <v/>
      </c>
      <c r="J5049" s="113"/>
      <c r="K5049" s="90"/>
      <c r="L5049" s="73"/>
      <c r="M5049" s="69" t="str">
        <f>IF(C5049&lt;&gt;"",DailyLog!$S$3,"")</f>
        <v/>
      </c>
      <c r="N5049" s="56" t="str">
        <f t="shared" si="235"/>
        <v/>
      </c>
      <c r="O5049" s="53" t="str">
        <f>IF($B5049&lt;&gt;"",IF(ISNUMBER(_xlfn.XMATCH($B5049,Language!$A$6:$E$6)),0,IF(ISNUMBER(_xlfn.XMATCH($B5049,Language!$A$29:$E$29)),'Lista de Prestatarios'!$B$3,VLOOKUP(B5049,'Lista de Prestatarios'!$A$2:$B$500,2,FALSE))),"")</f>
        <v/>
      </c>
      <c r="P5049" s="58" t="str">
        <f>IF(B5049&lt;&gt;"",IF(OR(D5049&gt;0,G5049&gt;0),COUNTIF($B$2:B5049,B5049),COUNTIFS($B$2:B5049,B5049,$E$2:E5049,"&gt;0")),"")</f>
        <v/>
      </c>
    </row>
    <row r="5050" spans="1:16" x14ac:dyDescent="0.35">
      <c r="A5050" s="51" t="str">
        <f t="shared" si="234"/>
        <v/>
      </c>
      <c r="B5050" s="99"/>
      <c r="C5050" s="4"/>
      <c r="D5050" s="14"/>
      <c r="E5050" s="14"/>
      <c r="F5050" s="14"/>
      <c r="G5050" s="82"/>
      <c r="H5050" s="107" t="str">
        <f>IF(B5050&lt;&gt;"",IF(OR(O5050=0,O5050=999),"",SUMIFS($E$2:E5050,$A$2:A5050,A5050)-SUMIFS($F$2:F5050,$A$2:A5050,A5050)),"")</f>
        <v/>
      </c>
      <c r="I5050" s="109" t="str">
        <f t="shared" si="236"/>
        <v/>
      </c>
      <c r="J5050" s="113"/>
      <c r="K5050" s="90"/>
      <c r="L5050" s="73"/>
      <c r="M5050" s="69" t="str">
        <f>IF(C5050&lt;&gt;"",DailyLog!$S$3,"")</f>
        <v/>
      </c>
      <c r="N5050" s="56" t="str">
        <f t="shared" si="235"/>
        <v/>
      </c>
      <c r="O5050" s="53" t="str">
        <f>IF($B5050&lt;&gt;"",IF(ISNUMBER(_xlfn.XMATCH($B5050,Language!$A$6:$E$6)),0,IF(ISNUMBER(_xlfn.XMATCH($B5050,Language!$A$29:$E$29)),'Lista de Prestatarios'!$B$3,VLOOKUP(B5050,'Lista de Prestatarios'!$A$2:$B$500,2,FALSE))),"")</f>
        <v/>
      </c>
      <c r="P5050" s="58" t="str">
        <f>IF(B5050&lt;&gt;"",IF(OR(D5050&gt;0,G5050&gt;0),COUNTIF($B$2:B5050,B5050),COUNTIFS($B$2:B5050,B5050,$E$2:E5050,"&gt;0")),"")</f>
        <v/>
      </c>
    </row>
    <row r="5051" spans="1:16" x14ac:dyDescent="0.35">
      <c r="A5051" s="51" t="str">
        <f t="shared" si="234"/>
        <v/>
      </c>
      <c r="B5051" s="99"/>
      <c r="C5051" s="4"/>
      <c r="D5051" s="14"/>
      <c r="E5051" s="14"/>
      <c r="F5051" s="14"/>
      <c r="G5051" s="82"/>
      <c r="H5051" s="107" t="str">
        <f>IF(B5051&lt;&gt;"",IF(OR(O5051=0,O5051=999),"",SUMIFS($E$2:E5051,$A$2:A5051,A5051)-SUMIFS($F$2:F5051,$A$2:A5051,A5051)),"")</f>
        <v/>
      </c>
      <c r="I5051" s="109" t="str">
        <f t="shared" si="236"/>
        <v/>
      </c>
      <c r="J5051" s="113"/>
      <c r="K5051" s="90"/>
      <c r="L5051" s="73"/>
      <c r="M5051" s="69" t="str">
        <f>IF(C5051&lt;&gt;"",DailyLog!$S$3,"")</f>
        <v/>
      </c>
      <c r="N5051" s="56" t="str">
        <f t="shared" si="235"/>
        <v/>
      </c>
      <c r="O5051" s="53" t="str">
        <f>IF($B5051&lt;&gt;"",IF(ISNUMBER(_xlfn.XMATCH($B5051,Language!$A$6:$E$6)),0,IF(ISNUMBER(_xlfn.XMATCH($B5051,Language!$A$29:$E$29)),'Lista de Prestatarios'!$B$3,VLOOKUP(B5051,'Lista de Prestatarios'!$A$2:$B$500,2,FALSE))),"")</f>
        <v/>
      </c>
      <c r="P5051" s="58" t="str">
        <f>IF(B5051&lt;&gt;"",IF(OR(D5051&gt;0,G5051&gt;0),COUNTIF($B$2:B5051,B5051),COUNTIFS($B$2:B5051,B5051,$E$2:E5051,"&gt;0")),"")</f>
        <v/>
      </c>
    </row>
    <row r="5052" spans="1:16" x14ac:dyDescent="0.35">
      <c r="A5052" s="51" t="str">
        <f t="shared" si="234"/>
        <v/>
      </c>
      <c r="B5052" s="99"/>
      <c r="C5052" s="4"/>
      <c r="D5052" s="14"/>
      <c r="E5052" s="14"/>
      <c r="F5052" s="14"/>
      <c r="G5052" s="82"/>
      <c r="H5052" s="107" t="str">
        <f>IF(B5052&lt;&gt;"",IF(OR(O5052=0,O5052=999),"",SUMIFS($E$2:E5052,$A$2:A5052,A5052)-SUMIFS($F$2:F5052,$A$2:A5052,A5052)),"")</f>
        <v/>
      </c>
      <c r="I5052" s="109" t="str">
        <f t="shared" si="236"/>
        <v/>
      </c>
      <c r="J5052" s="113"/>
      <c r="K5052" s="90"/>
      <c r="L5052" s="73"/>
      <c r="M5052" s="69" t="str">
        <f>IF(C5052&lt;&gt;"",DailyLog!$S$3,"")</f>
        <v/>
      </c>
      <c r="N5052" s="56" t="str">
        <f t="shared" si="235"/>
        <v/>
      </c>
      <c r="O5052" s="53" t="str">
        <f>IF($B5052&lt;&gt;"",IF(ISNUMBER(_xlfn.XMATCH($B5052,Language!$A$6:$E$6)),0,IF(ISNUMBER(_xlfn.XMATCH($B5052,Language!$A$29:$E$29)),'Lista de Prestatarios'!$B$3,VLOOKUP(B5052,'Lista de Prestatarios'!$A$2:$B$500,2,FALSE))),"")</f>
        <v/>
      </c>
      <c r="P5052" s="58" t="str">
        <f>IF(B5052&lt;&gt;"",IF(OR(D5052&gt;0,G5052&gt;0),COUNTIF($B$2:B5052,B5052),COUNTIFS($B$2:B5052,B5052,$E$2:E5052,"&gt;0")),"")</f>
        <v/>
      </c>
    </row>
    <row r="5053" spans="1:16" x14ac:dyDescent="0.35">
      <c r="A5053" s="51" t="str">
        <f t="shared" si="234"/>
        <v/>
      </c>
      <c r="B5053" s="99"/>
      <c r="C5053" s="4"/>
      <c r="D5053" s="14"/>
      <c r="E5053" s="14"/>
      <c r="F5053" s="14"/>
      <c r="G5053" s="82"/>
      <c r="H5053" s="107" t="str">
        <f>IF(B5053&lt;&gt;"",IF(OR(O5053=0,O5053=999),"",SUMIFS($E$2:E5053,$A$2:A5053,A5053)-SUMIFS($F$2:F5053,$A$2:A5053,A5053)),"")</f>
        <v/>
      </c>
      <c r="I5053" s="109" t="str">
        <f t="shared" si="236"/>
        <v/>
      </c>
      <c r="J5053" s="113"/>
      <c r="K5053" s="90"/>
      <c r="L5053" s="73"/>
      <c r="M5053" s="69" t="str">
        <f>IF(C5053&lt;&gt;"",DailyLog!$S$3,"")</f>
        <v/>
      </c>
      <c r="N5053" s="56" t="str">
        <f t="shared" si="235"/>
        <v/>
      </c>
      <c r="O5053" s="53" t="str">
        <f>IF($B5053&lt;&gt;"",IF(ISNUMBER(_xlfn.XMATCH($B5053,Language!$A$6:$E$6)),0,IF(ISNUMBER(_xlfn.XMATCH($B5053,Language!$A$29:$E$29)),'Lista de Prestatarios'!$B$3,VLOOKUP(B5053,'Lista de Prestatarios'!$A$2:$B$500,2,FALSE))),"")</f>
        <v/>
      </c>
      <c r="P5053" s="58" t="str">
        <f>IF(B5053&lt;&gt;"",IF(OR(D5053&gt;0,G5053&gt;0),COUNTIF($B$2:B5053,B5053),COUNTIFS($B$2:B5053,B5053,$E$2:E5053,"&gt;0")),"")</f>
        <v/>
      </c>
    </row>
    <row r="5054" spans="1:16" x14ac:dyDescent="0.35">
      <c r="A5054" s="51" t="str">
        <f t="shared" si="234"/>
        <v/>
      </c>
      <c r="B5054" s="99"/>
      <c r="C5054" s="4"/>
      <c r="D5054" s="14"/>
      <c r="E5054" s="14"/>
      <c r="F5054" s="14"/>
      <c r="G5054" s="82"/>
      <c r="H5054" s="107" t="str">
        <f>IF(B5054&lt;&gt;"",IF(OR(O5054=0,O5054=999),"",SUMIFS($E$2:E5054,$A$2:A5054,A5054)-SUMIFS($F$2:F5054,$A$2:A5054,A5054)),"")</f>
        <v/>
      </c>
      <c r="I5054" s="109" t="str">
        <f t="shared" si="236"/>
        <v/>
      </c>
      <c r="J5054" s="113"/>
      <c r="K5054" s="90"/>
      <c r="L5054" s="73"/>
      <c r="M5054" s="69" t="str">
        <f>IF(C5054&lt;&gt;"",DailyLog!$S$3,"")</f>
        <v/>
      </c>
      <c r="N5054" s="56" t="str">
        <f t="shared" si="235"/>
        <v/>
      </c>
      <c r="O5054" s="53" t="str">
        <f>IF($B5054&lt;&gt;"",IF(ISNUMBER(_xlfn.XMATCH($B5054,Language!$A$6:$E$6)),0,IF(ISNUMBER(_xlfn.XMATCH($B5054,Language!$A$29:$E$29)),'Lista de Prestatarios'!$B$3,VLOOKUP(B5054,'Lista de Prestatarios'!$A$2:$B$500,2,FALSE))),"")</f>
        <v/>
      </c>
      <c r="P5054" s="58" t="str">
        <f>IF(B5054&lt;&gt;"",IF(OR(D5054&gt;0,G5054&gt;0),COUNTIF($B$2:B5054,B5054),COUNTIFS($B$2:B5054,B5054,$E$2:E5054,"&gt;0")),"")</f>
        <v/>
      </c>
    </row>
    <row r="5055" spans="1:16" x14ac:dyDescent="0.35">
      <c r="A5055" s="51" t="str">
        <f t="shared" si="234"/>
        <v/>
      </c>
      <c r="B5055" s="99"/>
      <c r="C5055" s="4"/>
      <c r="D5055" s="14"/>
      <c r="E5055" s="14"/>
      <c r="F5055" s="14"/>
      <c r="G5055" s="82"/>
      <c r="H5055" s="107" t="str">
        <f>IF(B5055&lt;&gt;"",IF(OR(O5055=0,O5055=999),"",SUMIFS($E$2:E5055,$A$2:A5055,A5055)-SUMIFS($F$2:F5055,$A$2:A5055,A5055)),"")</f>
        <v/>
      </c>
      <c r="I5055" s="109" t="str">
        <f t="shared" si="236"/>
        <v/>
      </c>
      <c r="J5055" s="113"/>
      <c r="K5055" s="90"/>
      <c r="L5055" s="73"/>
      <c r="M5055" s="69" t="str">
        <f>IF(C5055&lt;&gt;"",DailyLog!$S$3,"")</f>
        <v/>
      </c>
      <c r="N5055" s="56" t="str">
        <f t="shared" si="235"/>
        <v/>
      </c>
      <c r="O5055" s="53" t="str">
        <f>IF($B5055&lt;&gt;"",IF(ISNUMBER(_xlfn.XMATCH($B5055,Language!$A$6:$E$6)),0,IF(ISNUMBER(_xlfn.XMATCH($B5055,Language!$A$29:$E$29)),'Lista de Prestatarios'!$B$3,VLOOKUP(B5055,'Lista de Prestatarios'!$A$2:$B$500,2,FALSE))),"")</f>
        <v/>
      </c>
      <c r="P5055" s="58" t="str">
        <f>IF(B5055&lt;&gt;"",IF(OR(D5055&gt;0,G5055&gt;0),COUNTIF($B$2:B5055,B5055),COUNTIFS($B$2:B5055,B5055,$E$2:E5055,"&gt;0")),"")</f>
        <v/>
      </c>
    </row>
    <row r="5056" spans="1:16" x14ac:dyDescent="0.35">
      <c r="A5056" s="51" t="str">
        <f t="shared" si="234"/>
        <v/>
      </c>
      <c r="B5056" s="99"/>
      <c r="C5056" s="4"/>
      <c r="D5056" s="14"/>
      <c r="E5056" s="14"/>
      <c r="F5056" s="14"/>
      <c r="G5056" s="82"/>
      <c r="H5056" s="107" t="str">
        <f>IF(B5056&lt;&gt;"",IF(OR(O5056=0,O5056=999),"",SUMIFS($E$2:E5056,$A$2:A5056,A5056)-SUMIFS($F$2:F5056,$A$2:A5056,A5056)),"")</f>
        <v/>
      </c>
      <c r="I5056" s="109" t="str">
        <f t="shared" si="236"/>
        <v/>
      </c>
      <c r="J5056" s="113"/>
      <c r="K5056" s="90"/>
      <c r="L5056" s="73"/>
      <c r="M5056" s="69" t="str">
        <f>IF(C5056&lt;&gt;"",DailyLog!$S$3,"")</f>
        <v/>
      </c>
      <c r="N5056" s="56" t="str">
        <f t="shared" si="235"/>
        <v/>
      </c>
      <c r="O5056" s="53" t="str">
        <f>IF($B5056&lt;&gt;"",IF(ISNUMBER(_xlfn.XMATCH($B5056,Language!$A$6:$E$6)),0,IF(ISNUMBER(_xlfn.XMATCH($B5056,Language!$A$29:$E$29)),'Lista de Prestatarios'!$B$3,VLOOKUP(B5056,'Lista de Prestatarios'!$A$2:$B$500,2,FALSE))),"")</f>
        <v/>
      </c>
      <c r="P5056" s="58" t="str">
        <f>IF(B5056&lt;&gt;"",IF(OR(D5056&gt;0,G5056&gt;0),COUNTIF($B$2:B5056,B5056),COUNTIFS($B$2:B5056,B5056,$E$2:E5056,"&gt;0")),"")</f>
        <v/>
      </c>
    </row>
    <row r="5057" spans="1:16" x14ac:dyDescent="0.35">
      <c r="A5057" s="51" t="str">
        <f t="shared" si="234"/>
        <v/>
      </c>
      <c r="B5057" s="99"/>
      <c r="C5057" s="4"/>
      <c r="D5057" s="14"/>
      <c r="E5057" s="14"/>
      <c r="F5057" s="14"/>
      <c r="G5057" s="82"/>
      <c r="H5057" s="107" t="str">
        <f>IF(B5057&lt;&gt;"",IF(OR(O5057=0,O5057=999),"",SUMIFS($E$2:E5057,$A$2:A5057,A5057)-SUMIFS($F$2:F5057,$A$2:A5057,A5057)),"")</f>
        <v/>
      </c>
      <c r="I5057" s="109" t="str">
        <f t="shared" si="236"/>
        <v/>
      </c>
      <c r="J5057" s="113"/>
      <c r="K5057" s="90"/>
      <c r="L5057" s="73"/>
      <c r="M5057" s="69" t="str">
        <f>IF(C5057&lt;&gt;"",DailyLog!$S$3,"")</f>
        <v/>
      </c>
      <c r="N5057" s="56" t="str">
        <f t="shared" si="235"/>
        <v/>
      </c>
      <c r="O5057" s="53" t="str">
        <f>IF($B5057&lt;&gt;"",IF(ISNUMBER(_xlfn.XMATCH($B5057,Language!$A$6:$E$6)),0,IF(ISNUMBER(_xlfn.XMATCH($B5057,Language!$A$29:$E$29)),'Lista de Prestatarios'!$B$3,VLOOKUP(B5057,'Lista de Prestatarios'!$A$2:$B$500,2,FALSE))),"")</f>
        <v/>
      </c>
      <c r="P5057" s="58" t="str">
        <f>IF(B5057&lt;&gt;"",IF(OR(D5057&gt;0,G5057&gt;0),COUNTIF($B$2:B5057,B5057),COUNTIFS($B$2:B5057,B5057,$E$2:E5057,"&gt;0")),"")</f>
        <v/>
      </c>
    </row>
    <row r="5058" spans="1:16" x14ac:dyDescent="0.35">
      <c r="A5058" s="51" t="str">
        <f t="shared" ref="A5058:A5121" si="237">IF(B5058&lt;&gt;"",O5058&amp;"."&amp;P5058,"")</f>
        <v/>
      </c>
      <c r="B5058" s="99"/>
      <c r="C5058" s="4"/>
      <c r="D5058" s="14"/>
      <c r="E5058" s="14"/>
      <c r="F5058" s="14"/>
      <c r="G5058" s="82"/>
      <c r="H5058" s="107" t="str">
        <f>IF(B5058&lt;&gt;"",IF(OR(O5058=0,O5058=999),"",SUMIFS($E$2:E5058,$A$2:A5058,A5058)-SUMIFS($F$2:F5058,$A$2:A5058,A5058)),"")</f>
        <v/>
      </c>
      <c r="I5058" s="109" t="str">
        <f t="shared" si="236"/>
        <v/>
      </c>
      <c r="J5058" s="113"/>
      <c r="K5058" s="90"/>
      <c r="L5058" s="73"/>
      <c r="M5058" s="69" t="str">
        <f>IF(C5058&lt;&gt;"",DailyLog!$S$3,"")</f>
        <v/>
      </c>
      <c r="N5058" s="56" t="str">
        <f t="shared" ref="N5058:N5121" si="238">IF(B5058&lt;&gt;"",COUNT(D5058:G5058),"")</f>
        <v/>
      </c>
      <c r="O5058" s="53" t="str">
        <f>IF($B5058&lt;&gt;"",IF(ISNUMBER(_xlfn.XMATCH($B5058,Language!$A$6:$E$6)),0,IF(ISNUMBER(_xlfn.XMATCH($B5058,Language!$A$29:$E$29)),'Lista de Prestatarios'!$B$3,VLOOKUP(B5058,'Lista de Prestatarios'!$A$2:$B$500,2,FALSE))),"")</f>
        <v/>
      </c>
      <c r="P5058" s="58" t="str">
        <f>IF(B5058&lt;&gt;"",IF(OR(D5058&gt;0,G5058&gt;0),COUNTIF($B$2:B5058,B5058),COUNTIFS($B$2:B5058,B5058,$E$2:E5058,"&gt;0")),"")</f>
        <v/>
      </c>
    </row>
    <row r="5059" spans="1:16" x14ac:dyDescent="0.35">
      <c r="A5059" s="51" t="str">
        <f t="shared" si="237"/>
        <v/>
      </c>
      <c r="B5059" s="99"/>
      <c r="C5059" s="4"/>
      <c r="D5059" s="14"/>
      <c r="E5059" s="14"/>
      <c r="F5059" s="14"/>
      <c r="G5059" s="82"/>
      <c r="H5059" s="107" t="str">
        <f>IF(B5059&lt;&gt;"",IF(OR(O5059=0,O5059=999),"",SUMIFS($E$2:E5059,$A$2:A5059,A5059)-SUMIFS($F$2:F5059,$A$2:A5059,A5059)),"")</f>
        <v/>
      </c>
      <c r="I5059" s="109" t="str">
        <f t="shared" si="236"/>
        <v/>
      </c>
      <c r="J5059" s="113"/>
      <c r="K5059" s="90"/>
      <c r="L5059" s="73"/>
      <c r="M5059" s="69" t="str">
        <f>IF(C5059&lt;&gt;"",DailyLog!$S$3,"")</f>
        <v/>
      </c>
      <c r="N5059" s="56" t="str">
        <f t="shared" si="238"/>
        <v/>
      </c>
      <c r="O5059" s="53" t="str">
        <f>IF($B5059&lt;&gt;"",IF(ISNUMBER(_xlfn.XMATCH($B5059,Language!$A$6:$E$6)),0,IF(ISNUMBER(_xlfn.XMATCH($B5059,Language!$A$29:$E$29)),'Lista de Prestatarios'!$B$3,VLOOKUP(B5059,'Lista de Prestatarios'!$A$2:$B$500,2,FALSE))),"")</f>
        <v/>
      </c>
      <c r="P5059" s="58" t="str">
        <f>IF(B5059&lt;&gt;"",IF(OR(D5059&gt;0,G5059&gt;0),COUNTIF($B$2:B5059,B5059),COUNTIFS($B$2:B5059,B5059,$E$2:E5059,"&gt;0")),"")</f>
        <v/>
      </c>
    </row>
    <row r="5060" spans="1:16" x14ac:dyDescent="0.35">
      <c r="A5060" s="51" t="str">
        <f t="shared" si="237"/>
        <v/>
      </c>
      <c r="B5060" s="99"/>
      <c r="C5060" s="4"/>
      <c r="D5060" s="14"/>
      <c r="E5060" s="14"/>
      <c r="F5060" s="14"/>
      <c r="G5060" s="82"/>
      <c r="H5060" s="107" t="str">
        <f>IF(B5060&lt;&gt;"",IF(OR(O5060=0,O5060=999),"",SUMIFS($E$2:E5060,$A$2:A5060,A5060)-SUMIFS($F$2:F5060,$A$2:A5060,A5060)),"")</f>
        <v/>
      </c>
      <c r="I5060" s="109" t="str">
        <f t="shared" ref="I5060:I5123" si="239">IF(B5060&lt;&gt;"",I5059+D5060-E5060+F5060-G5060,"")</f>
        <v/>
      </c>
      <c r="J5060" s="113"/>
      <c r="K5060" s="90"/>
      <c r="L5060" s="73"/>
      <c r="M5060" s="69" t="str">
        <f>IF(C5060&lt;&gt;"",DailyLog!$S$3,"")</f>
        <v/>
      </c>
      <c r="N5060" s="56" t="str">
        <f t="shared" si="238"/>
        <v/>
      </c>
      <c r="O5060" s="53" t="str">
        <f>IF($B5060&lt;&gt;"",IF(ISNUMBER(_xlfn.XMATCH($B5060,Language!$A$6:$E$6)),0,IF(ISNUMBER(_xlfn.XMATCH($B5060,Language!$A$29:$E$29)),'Lista de Prestatarios'!$B$3,VLOOKUP(B5060,'Lista de Prestatarios'!$A$2:$B$500,2,FALSE))),"")</f>
        <v/>
      </c>
      <c r="P5060" s="58" t="str">
        <f>IF(B5060&lt;&gt;"",IF(OR(D5060&gt;0,G5060&gt;0),COUNTIF($B$2:B5060,B5060),COUNTIFS($B$2:B5060,B5060,$E$2:E5060,"&gt;0")),"")</f>
        <v/>
      </c>
    </row>
    <row r="5061" spans="1:16" x14ac:dyDescent="0.35">
      <c r="A5061" s="51" t="str">
        <f t="shared" si="237"/>
        <v/>
      </c>
      <c r="B5061" s="99"/>
      <c r="C5061" s="4"/>
      <c r="D5061" s="14"/>
      <c r="E5061" s="14"/>
      <c r="F5061" s="14"/>
      <c r="G5061" s="82"/>
      <c r="H5061" s="107" t="str">
        <f>IF(B5061&lt;&gt;"",IF(OR(O5061=0,O5061=999),"",SUMIFS($E$2:E5061,$A$2:A5061,A5061)-SUMIFS($F$2:F5061,$A$2:A5061,A5061)),"")</f>
        <v/>
      </c>
      <c r="I5061" s="109" t="str">
        <f t="shared" si="239"/>
        <v/>
      </c>
      <c r="J5061" s="113"/>
      <c r="K5061" s="90"/>
      <c r="L5061" s="73"/>
      <c r="M5061" s="69" t="str">
        <f>IF(C5061&lt;&gt;"",DailyLog!$S$3,"")</f>
        <v/>
      </c>
      <c r="N5061" s="56" t="str">
        <f t="shared" si="238"/>
        <v/>
      </c>
      <c r="O5061" s="53" t="str">
        <f>IF($B5061&lt;&gt;"",IF(ISNUMBER(_xlfn.XMATCH($B5061,Language!$A$6:$E$6)),0,IF(ISNUMBER(_xlfn.XMATCH($B5061,Language!$A$29:$E$29)),'Lista de Prestatarios'!$B$3,VLOOKUP(B5061,'Lista de Prestatarios'!$A$2:$B$500,2,FALSE))),"")</f>
        <v/>
      </c>
      <c r="P5061" s="58" t="str">
        <f>IF(B5061&lt;&gt;"",IF(OR(D5061&gt;0,G5061&gt;0),COUNTIF($B$2:B5061,B5061),COUNTIFS($B$2:B5061,B5061,$E$2:E5061,"&gt;0")),"")</f>
        <v/>
      </c>
    </row>
    <row r="5062" spans="1:16" x14ac:dyDescent="0.35">
      <c r="A5062" s="51" t="str">
        <f t="shared" si="237"/>
        <v/>
      </c>
      <c r="B5062" s="99"/>
      <c r="C5062" s="4"/>
      <c r="D5062" s="14"/>
      <c r="E5062" s="14"/>
      <c r="F5062" s="14"/>
      <c r="G5062" s="82"/>
      <c r="H5062" s="107" t="str">
        <f>IF(B5062&lt;&gt;"",IF(OR(O5062=0,O5062=999),"",SUMIFS($E$2:E5062,$A$2:A5062,A5062)-SUMIFS($F$2:F5062,$A$2:A5062,A5062)),"")</f>
        <v/>
      </c>
      <c r="I5062" s="109" t="str">
        <f t="shared" si="239"/>
        <v/>
      </c>
      <c r="J5062" s="113"/>
      <c r="K5062" s="90"/>
      <c r="L5062" s="73"/>
      <c r="M5062" s="69" t="str">
        <f>IF(C5062&lt;&gt;"",DailyLog!$S$3,"")</f>
        <v/>
      </c>
      <c r="N5062" s="56" t="str">
        <f t="shared" si="238"/>
        <v/>
      </c>
      <c r="O5062" s="53" t="str">
        <f>IF($B5062&lt;&gt;"",IF(ISNUMBER(_xlfn.XMATCH($B5062,Language!$A$6:$E$6)),0,IF(ISNUMBER(_xlfn.XMATCH($B5062,Language!$A$29:$E$29)),'Lista de Prestatarios'!$B$3,VLOOKUP(B5062,'Lista de Prestatarios'!$A$2:$B$500,2,FALSE))),"")</f>
        <v/>
      </c>
      <c r="P5062" s="58" t="str">
        <f>IF(B5062&lt;&gt;"",IF(OR(D5062&gt;0,G5062&gt;0),COUNTIF($B$2:B5062,B5062),COUNTIFS($B$2:B5062,B5062,$E$2:E5062,"&gt;0")),"")</f>
        <v/>
      </c>
    </row>
    <row r="5063" spans="1:16" x14ac:dyDescent="0.35">
      <c r="A5063" s="51" t="str">
        <f t="shared" si="237"/>
        <v/>
      </c>
      <c r="B5063" s="99"/>
      <c r="C5063" s="4"/>
      <c r="D5063" s="14"/>
      <c r="E5063" s="14"/>
      <c r="F5063" s="14"/>
      <c r="G5063" s="82"/>
      <c r="H5063" s="107" t="str">
        <f>IF(B5063&lt;&gt;"",IF(OR(O5063=0,O5063=999),"",SUMIFS($E$2:E5063,$A$2:A5063,A5063)-SUMIFS($F$2:F5063,$A$2:A5063,A5063)),"")</f>
        <v/>
      </c>
      <c r="I5063" s="109" t="str">
        <f t="shared" si="239"/>
        <v/>
      </c>
      <c r="J5063" s="113"/>
      <c r="K5063" s="90"/>
      <c r="L5063" s="73"/>
      <c r="M5063" s="69" t="str">
        <f>IF(C5063&lt;&gt;"",DailyLog!$S$3,"")</f>
        <v/>
      </c>
      <c r="N5063" s="56" t="str">
        <f t="shared" si="238"/>
        <v/>
      </c>
      <c r="O5063" s="53" t="str">
        <f>IF($B5063&lt;&gt;"",IF(ISNUMBER(_xlfn.XMATCH($B5063,Language!$A$6:$E$6)),0,IF(ISNUMBER(_xlfn.XMATCH($B5063,Language!$A$29:$E$29)),'Lista de Prestatarios'!$B$3,VLOOKUP(B5063,'Lista de Prestatarios'!$A$2:$B$500,2,FALSE))),"")</f>
        <v/>
      </c>
      <c r="P5063" s="58" t="str">
        <f>IF(B5063&lt;&gt;"",IF(OR(D5063&gt;0,G5063&gt;0),COUNTIF($B$2:B5063,B5063),COUNTIFS($B$2:B5063,B5063,$E$2:E5063,"&gt;0")),"")</f>
        <v/>
      </c>
    </row>
    <row r="5064" spans="1:16" x14ac:dyDescent="0.35">
      <c r="A5064" s="51" t="str">
        <f t="shared" si="237"/>
        <v/>
      </c>
      <c r="B5064" s="99"/>
      <c r="C5064" s="4"/>
      <c r="D5064" s="14"/>
      <c r="E5064" s="14"/>
      <c r="F5064" s="14"/>
      <c r="G5064" s="82"/>
      <c r="H5064" s="107" t="str">
        <f>IF(B5064&lt;&gt;"",IF(OR(O5064=0,O5064=999),"",SUMIFS($E$2:E5064,$A$2:A5064,A5064)-SUMIFS($F$2:F5064,$A$2:A5064,A5064)),"")</f>
        <v/>
      </c>
      <c r="I5064" s="109" t="str">
        <f t="shared" si="239"/>
        <v/>
      </c>
      <c r="J5064" s="113"/>
      <c r="K5064" s="90"/>
      <c r="L5064" s="73"/>
      <c r="M5064" s="69" t="str">
        <f>IF(C5064&lt;&gt;"",DailyLog!$S$3,"")</f>
        <v/>
      </c>
      <c r="N5064" s="56" t="str">
        <f t="shared" si="238"/>
        <v/>
      </c>
      <c r="O5064" s="53" t="str">
        <f>IF($B5064&lt;&gt;"",IF(ISNUMBER(_xlfn.XMATCH($B5064,Language!$A$6:$E$6)),0,IF(ISNUMBER(_xlfn.XMATCH($B5064,Language!$A$29:$E$29)),'Lista de Prestatarios'!$B$3,VLOOKUP(B5064,'Lista de Prestatarios'!$A$2:$B$500,2,FALSE))),"")</f>
        <v/>
      </c>
      <c r="P5064" s="58" t="str">
        <f>IF(B5064&lt;&gt;"",IF(OR(D5064&gt;0,G5064&gt;0),COUNTIF($B$2:B5064,B5064),COUNTIFS($B$2:B5064,B5064,$E$2:E5064,"&gt;0")),"")</f>
        <v/>
      </c>
    </row>
    <row r="5065" spans="1:16" x14ac:dyDescent="0.35">
      <c r="A5065" s="51" t="str">
        <f t="shared" si="237"/>
        <v/>
      </c>
      <c r="B5065" s="99"/>
      <c r="C5065" s="4"/>
      <c r="D5065" s="14"/>
      <c r="E5065" s="14"/>
      <c r="F5065" s="14"/>
      <c r="G5065" s="82"/>
      <c r="H5065" s="107" t="str">
        <f>IF(B5065&lt;&gt;"",IF(OR(O5065=0,O5065=999),"",SUMIFS($E$2:E5065,$A$2:A5065,A5065)-SUMIFS($F$2:F5065,$A$2:A5065,A5065)),"")</f>
        <v/>
      </c>
      <c r="I5065" s="109" t="str">
        <f t="shared" si="239"/>
        <v/>
      </c>
      <c r="J5065" s="113"/>
      <c r="K5065" s="90"/>
      <c r="L5065" s="73"/>
      <c r="M5065" s="69" t="str">
        <f>IF(C5065&lt;&gt;"",DailyLog!$S$3,"")</f>
        <v/>
      </c>
      <c r="N5065" s="56" t="str">
        <f t="shared" si="238"/>
        <v/>
      </c>
      <c r="O5065" s="53" t="str">
        <f>IF($B5065&lt;&gt;"",IF(ISNUMBER(_xlfn.XMATCH($B5065,Language!$A$6:$E$6)),0,IF(ISNUMBER(_xlfn.XMATCH($B5065,Language!$A$29:$E$29)),'Lista de Prestatarios'!$B$3,VLOOKUP(B5065,'Lista de Prestatarios'!$A$2:$B$500,2,FALSE))),"")</f>
        <v/>
      </c>
      <c r="P5065" s="58" t="str">
        <f>IF(B5065&lt;&gt;"",IF(OR(D5065&gt;0,G5065&gt;0),COUNTIF($B$2:B5065,B5065),COUNTIFS($B$2:B5065,B5065,$E$2:E5065,"&gt;0")),"")</f>
        <v/>
      </c>
    </row>
    <row r="5066" spans="1:16" x14ac:dyDescent="0.35">
      <c r="A5066" s="51" t="str">
        <f t="shared" si="237"/>
        <v/>
      </c>
      <c r="B5066" s="99"/>
      <c r="C5066" s="4"/>
      <c r="D5066" s="14"/>
      <c r="E5066" s="14"/>
      <c r="F5066" s="14"/>
      <c r="G5066" s="82"/>
      <c r="H5066" s="107" t="str">
        <f>IF(B5066&lt;&gt;"",IF(OR(O5066=0,O5066=999),"",SUMIFS($E$2:E5066,$A$2:A5066,A5066)-SUMIFS($F$2:F5066,$A$2:A5066,A5066)),"")</f>
        <v/>
      </c>
      <c r="I5066" s="109" t="str">
        <f t="shared" si="239"/>
        <v/>
      </c>
      <c r="J5066" s="113"/>
      <c r="K5066" s="90"/>
      <c r="L5066" s="73"/>
      <c r="M5066" s="69" t="str">
        <f>IF(C5066&lt;&gt;"",DailyLog!$S$3,"")</f>
        <v/>
      </c>
      <c r="N5066" s="56" t="str">
        <f t="shared" si="238"/>
        <v/>
      </c>
      <c r="O5066" s="53" t="str">
        <f>IF($B5066&lt;&gt;"",IF(ISNUMBER(_xlfn.XMATCH($B5066,Language!$A$6:$E$6)),0,IF(ISNUMBER(_xlfn.XMATCH($B5066,Language!$A$29:$E$29)),'Lista de Prestatarios'!$B$3,VLOOKUP(B5066,'Lista de Prestatarios'!$A$2:$B$500,2,FALSE))),"")</f>
        <v/>
      </c>
      <c r="P5066" s="58" t="str">
        <f>IF(B5066&lt;&gt;"",IF(OR(D5066&gt;0,G5066&gt;0),COUNTIF($B$2:B5066,B5066),COUNTIFS($B$2:B5066,B5066,$E$2:E5066,"&gt;0")),"")</f>
        <v/>
      </c>
    </row>
    <row r="5067" spans="1:16" x14ac:dyDescent="0.35">
      <c r="A5067" s="51" t="str">
        <f t="shared" si="237"/>
        <v/>
      </c>
      <c r="B5067" s="99"/>
      <c r="C5067" s="4"/>
      <c r="D5067" s="14"/>
      <c r="E5067" s="14"/>
      <c r="F5067" s="14"/>
      <c r="G5067" s="82"/>
      <c r="H5067" s="107" t="str">
        <f>IF(B5067&lt;&gt;"",IF(OR(O5067=0,O5067=999),"",SUMIFS($E$2:E5067,$A$2:A5067,A5067)-SUMIFS($F$2:F5067,$A$2:A5067,A5067)),"")</f>
        <v/>
      </c>
      <c r="I5067" s="109" t="str">
        <f t="shared" si="239"/>
        <v/>
      </c>
      <c r="J5067" s="113"/>
      <c r="K5067" s="90"/>
      <c r="L5067" s="73"/>
      <c r="M5067" s="69" t="str">
        <f>IF(C5067&lt;&gt;"",DailyLog!$S$3,"")</f>
        <v/>
      </c>
      <c r="N5067" s="56" t="str">
        <f t="shared" si="238"/>
        <v/>
      </c>
      <c r="O5067" s="53" t="str">
        <f>IF($B5067&lt;&gt;"",IF(ISNUMBER(_xlfn.XMATCH($B5067,Language!$A$6:$E$6)),0,IF(ISNUMBER(_xlfn.XMATCH($B5067,Language!$A$29:$E$29)),'Lista de Prestatarios'!$B$3,VLOOKUP(B5067,'Lista de Prestatarios'!$A$2:$B$500,2,FALSE))),"")</f>
        <v/>
      </c>
      <c r="P5067" s="58" t="str">
        <f>IF(B5067&lt;&gt;"",IF(OR(D5067&gt;0,G5067&gt;0),COUNTIF($B$2:B5067,B5067),COUNTIFS($B$2:B5067,B5067,$E$2:E5067,"&gt;0")),"")</f>
        <v/>
      </c>
    </row>
    <row r="5068" spans="1:16" x14ac:dyDescent="0.35">
      <c r="A5068" s="51" t="str">
        <f t="shared" si="237"/>
        <v/>
      </c>
      <c r="B5068" s="99"/>
      <c r="C5068" s="4"/>
      <c r="D5068" s="14"/>
      <c r="E5068" s="14"/>
      <c r="F5068" s="14"/>
      <c r="G5068" s="82"/>
      <c r="H5068" s="107" t="str">
        <f>IF(B5068&lt;&gt;"",IF(OR(O5068=0,O5068=999),"",SUMIFS($E$2:E5068,$A$2:A5068,A5068)-SUMIFS($F$2:F5068,$A$2:A5068,A5068)),"")</f>
        <v/>
      </c>
      <c r="I5068" s="109" t="str">
        <f t="shared" si="239"/>
        <v/>
      </c>
      <c r="J5068" s="113"/>
      <c r="K5068" s="90"/>
      <c r="L5068" s="73"/>
      <c r="M5068" s="69" t="str">
        <f>IF(C5068&lt;&gt;"",DailyLog!$S$3,"")</f>
        <v/>
      </c>
      <c r="N5068" s="56" t="str">
        <f t="shared" si="238"/>
        <v/>
      </c>
      <c r="O5068" s="53" t="str">
        <f>IF($B5068&lt;&gt;"",IF(ISNUMBER(_xlfn.XMATCH($B5068,Language!$A$6:$E$6)),0,IF(ISNUMBER(_xlfn.XMATCH($B5068,Language!$A$29:$E$29)),'Lista de Prestatarios'!$B$3,VLOOKUP(B5068,'Lista de Prestatarios'!$A$2:$B$500,2,FALSE))),"")</f>
        <v/>
      </c>
      <c r="P5068" s="58" t="str">
        <f>IF(B5068&lt;&gt;"",IF(OR(D5068&gt;0,G5068&gt;0),COUNTIF($B$2:B5068,B5068),COUNTIFS($B$2:B5068,B5068,$E$2:E5068,"&gt;0")),"")</f>
        <v/>
      </c>
    </row>
    <row r="5069" spans="1:16" x14ac:dyDescent="0.35">
      <c r="A5069" s="51" t="str">
        <f t="shared" si="237"/>
        <v/>
      </c>
      <c r="B5069" s="99"/>
      <c r="C5069" s="4"/>
      <c r="D5069" s="14"/>
      <c r="E5069" s="14"/>
      <c r="F5069" s="14"/>
      <c r="G5069" s="82"/>
      <c r="H5069" s="107" t="str">
        <f>IF(B5069&lt;&gt;"",IF(OR(O5069=0,O5069=999),"",SUMIFS($E$2:E5069,$A$2:A5069,A5069)-SUMIFS($F$2:F5069,$A$2:A5069,A5069)),"")</f>
        <v/>
      </c>
      <c r="I5069" s="109" t="str">
        <f t="shared" si="239"/>
        <v/>
      </c>
      <c r="J5069" s="113"/>
      <c r="K5069" s="90"/>
      <c r="L5069" s="73"/>
      <c r="M5069" s="69" t="str">
        <f>IF(C5069&lt;&gt;"",DailyLog!$S$3,"")</f>
        <v/>
      </c>
      <c r="N5069" s="56" t="str">
        <f t="shared" si="238"/>
        <v/>
      </c>
      <c r="O5069" s="53" t="str">
        <f>IF($B5069&lt;&gt;"",IF(ISNUMBER(_xlfn.XMATCH($B5069,Language!$A$6:$E$6)),0,IF(ISNUMBER(_xlfn.XMATCH($B5069,Language!$A$29:$E$29)),'Lista de Prestatarios'!$B$3,VLOOKUP(B5069,'Lista de Prestatarios'!$A$2:$B$500,2,FALSE))),"")</f>
        <v/>
      </c>
      <c r="P5069" s="58" t="str">
        <f>IF(B5069&lt;&gt;"",IF(OR(D5069&gt;0,G5069&gt;0),COUNTIF($B$2:B5069,B5069),COUNTIFS($B$2:B5069,B5069,$E$2:E5069,"&gt;0")),"")</f>
        <v/>
      </c>
    </row>
    <row r="5070" spans="1:16" x14ac:dyDescent="0.35">
      <c r="A5070" s="51" t="str">
        <f t="shared" si="237"/>
        <v/>
      </c>
      <c r="B5070" s="99"/>
      <c r="C5070" s="4"/>
      <c r="D5070" s="14"/>
      <c r="E5070" s="14"/>
      <c r="F5070" s="14"/>
      <c r="G5070" s="82"/>
      <c r="H5070" s="107" t="str">
        <f>IF(B5070&lt;&gt;"",IF(OR(O5070=0,O5070=999),"",SUMIFS($E$2:E5070,$A$2:A5070,A5070)-SUMIFS($F$2:F5070,$A$2:A5070,A5070)),"")</f>
        <v/>
      </c>
      <c r="I5070" s="109" t="str">
        <f t="shared" si="239"/>
        <v/>
      </c>
      <c r="J5070" s="113"/>
      <c r="K5070" s="90"/>
      <c r="L5070" s="73"/>
      <c r="M5070" s="69" t="str">
        <f>IF(C5070&lt;&gt;"",DailyLog!$S$3,"")</f>
        <v/>
      </c>
      <c r="N5070" s="56" t="str">
        <f t="shared" si="238"/>
        <v/>
      </c>
      <c r="O5070" s="53" t="str">
        <f>IF($B5070&lt;&gt;"",IF(ISNUMBER(_xlfn.XMATCH($B5070,Language!$A$6:$E$6)),0,IF(ISNUMBER(_xlfn.XMATCH($B5070,Language!$A$29:$E$29)),'Lista de Prestatarios'!$B$3,VLOOKUP(B5070,'Lista de Prestatarios'!$A$2:$B$500,2,FALSE))),"")</f>
        <v/>
      </c>
      <c r="P5070" s="58" t="str">
        <f>IF(B5070&lt;&gt;"",IF(OR(D5070&gt;0,G5070&gt;0),COUNTIF($B$2:B5070,B5070),COUNTIFS($B$2:B5070,B5070,$E$2:E5070,"&gt;0")),"")</f>
        <v/>
      </c>
    </row>
    <row r="5071" spans="1:16" x14ac:dyDescent="0.35">
      <c r="A5071" s="51" t="str">
        <f t="shared" si="237"/>
        <v/>
      </c>
      <c r="B5071" s="99"/>
      <c r="C5071" s="4"/>
      <c r="D5071" s="14"/>
      <c r="E5071" s="14"/>
      <c r="F5071" s="14"/>
      <c r="G5071" s="82"/>
      <c r="H5071" s="107" t="str">
        <f>IF(B5071&lt;&gt;"",IF(OR(O5071=0,O5071=999),"",SUMIFS($E$2:E5071,$A$2:A5071,A5071)-SUMIFS($F$2:F5071,$A$2:A5071,A5071)),"")</f>
        <v/>
      </c>
      <c r="I5071" s="109" t="str">
        <f t="shared" si="239"/>
        <v/>
      </c>
      <c r="J5071" s="113"/>
      <c r="K5071" s="90"/>
      <c r="L5071" s="73"/>
      <c r="M5071" s="69" t="str">
        <f>IF(C5071&lt;&gt;"",DailyLog!$S$3,"")</f>
        <v/>
      </c>
      <c r="N5071" s="56" t="str">
        <f t="shared" si="238"/>
        <v/>
      </c>
      <c r="O5071" s="53" t="str">
        <f>IF($B5071&lt;&gt;"",IF(ISNUMBER(_xlfn.XMATCH($B5071,Language!$A$6:$E$6)),0,IF(ISNUMBER(_xlfn.XMATCH($B5071,Language!$A$29:$E$29)),'Lista de Prestatarios'!$B$3,VLOOKUP(B5071,'Lista de Prestatarios'!$A$2:$B$500,2,FALSE))),"")</f>
        <v/>
      </c>
      <c r="P5071" s="58" t="str">
        <f>IF(B5071&lt;&gt;"",IF(OR(D5071&gt;0,G5071&gt;0),COUNTIF($B$2:B5071,B5071),COUNTIFS($B$2:B5071,B5071,$E$2:E5071,"&gt;0")),"")</f>
        <v/>
      </c>
    </row>
    <row r="5072" spans="1:16" x14ac:dyDescent="0.35">
      <c r="A5072" s="51" t="str">
        <f t="shared" si="237"/>
        <v/>
      </c>
      <c r="B5072" s="99"/>
      <c r="C5072" s="4"/>
      <c r="D5072" s="14"/>
      <c r="E5072" s="14"/>
      <c r="F5072" s="14"/>
      <c r="G5072" s="82"/>
      <c r="H5072" s="107" t="str">
        <f>IF(B5072&lt;&gt;"",IF(OR(O5072=0,O5072=999),"",SUMIFS($E$2:E5072,$A$2:A5072,A5072)-SUMIFS($F$2:F5072,$A$2:A5072,A5072)),"")</f>
        <v/>
      </c>
      <c r="I5072" s="109" t="str">
        <f t="shared" si="239"/>
        <v/>
      </c>
      <c r="J5072" s="113"/>
      <c r="K5072" s="90"/>
      <c r="L5072" s="73"/>
      <c r="M5072" s="69" t="str">
        <f>IF(C5072&lt;&gt;"",DailyLog!$S$3,"")</f>
        <v/>
      </c>
      <c r="N5072" s="56" t="str">
        <f t="shared" si="238"/>
        <v/>
      </c>
      <c r="O5072" s="53" t="str">
        <f>IF($B5072&lt;&gt;"",IF(ISNUMBER(_xlfn.XMATCH($B5072,Language!$A$6:$E$6)),0,IF(ISNUMBER(_xlfn.XMATCH($B5072,Language!$A$29:$E$29)),'Lista de Prestatarios'!$B$3,VLOOKUP(B5072,'Lista de Prestatarios'!$A$2:$B$500,2,FALSE))),"")</f>
        <v/>
      </c>
      <c r="P5072" s="58" t="str">
        <f>IF(B5072&lt;&gt;"",IF(OR(D5072&gt;0,G5072&gt;0),COUNTIF($B$2:B5072,B5072),COUNTIFS($B$2:B5072,B5072,$E$2:E5072,"&gt;0")),"")</f>
        <v/>
      </c>
    </row>
    <row r="5073" spans="1:16" x14ac:dyDescent="0.35">
      <c r="A5073" s="51" t="str">
        <f t="shared" si="237"/>
        <v/>
      </c>
      <c r="B5073" s="99"/>
      <c r="C5073" s="4"/>
      <c r="D5073" s="14"/>
      <c r="E5073" s="14"/>
      <c r="F5073" s="14"/>
      <c r="G5073" s="82"/>
      <c r="H5073" s="107" t="str">
        <f>IF(B5073&lt;&gt;"",IF(OR(O5073=0,O5073=999),"",SUMIFS($E$2:E5073,$A$2:A5073,A5073)-SUMIFS($F$2:F5073,$A$2:A5073,A5073)),"")</f>
        <v/>
      </c>
      <c r="I5073" s="109" t="str">
        <f t="shared" si="239"/>
        <v/>
      </c>
      <c r="J5073" s="113"/>
      <c r="K5073" s="90"/>
      <c r="L5073" s="73"/>
      <c r="M5073" s="69" t="str">
        <f>IF(C5073&lt;&gt;"",DailyLog!$S$3,"")</f>
        <v/>
      </c>
      <c r="N5073" s="56" t="str">
        <f t="shared" si="238"/>
        <v/>
      </c>
      <c r="O5073" s="53" t="str">
        <f>IF($B5073&lt;&gt;"",IF(ISNUMBER(_xlfn.XMATCH($B5073,Language!$A$6:$E$6)),0,IF(ISNUMBER(_xlfn.XMATCH($B5073,Language!$A$29:$E$29)),'Lista de Prestatarios'!$B$3,VLOOKUP(B5073,'Lista de Prestatarios'!$A$2:$B$500,2,FALSE))),"")</f>
        <v/>
      </c>
      <c r="P5073" s="58" t="str">
        <f>IF(B5073&lt;&gt;"",IF(OR(D5073&gt;0,G5073&gt;0),COUNTIF($B$2:B5073,B5073),COUNTIFS($B$2:B5073,B5073,$E$2:E5073,"&gt;0")),"")</f>
        <v/>
      </c>
    </row>
    <row r="5074" spans="1:16" x14ac:dyDescent="0.35">
      <c r="A5074" s="51" t="str">
        <f t="shared" si="237"/>
        <v/>
      </c>
      <c r="B5074" s="99"/>
      <c r="C5074" s="4"/>
      <c r="D5074" s="14"/>
      <c r="E5074" s="14"/>
      <c r="F5074" s="14"/>
      <c r="G5074" s="82"/>
      <c r="H5074" s="107" t="str">
        <f>IF(B5074&lt;&gt;"",IF(OR(O5074=0,O5074=999),"",SUMIFS($E$2:E5074,$A$2:A5074,A5074)-SUMIFS($F$2:F5074,$A$2:A5074,A5074)),"")</f>
        <v/>
      </c>
      <c r="I5074" s="109" t="str">
        <f t="shared" si="239"/>
        <v/>
      </c>
      <c r="J5074" s="113"/>
      <c r="K5074" s="90"/>
      <c r="L5074" s="73"/>
      <c r="M5074" s="69" t="str">
        <f>IF(C5074&lt;&gt;"",DailyLog!$S$3,"")</f>
        <v/>
      </c>
      <c r="N5074" s="56" t="str">
        <f t="shared" si="238"/>
        <v/>
      </c>
      <c r="O5074" s="53" t="str">
        <f>IF($B5074&lt;&gt;"",IF(ISNUMBER(_xlfn.XMATCH($B5074,Language!$A$6:$E$6)),0,IF(ISNUMBER(_xlfn.XMATCH($B5074,Language!$A$29:$E$29)),'Lista de Prestatarios'!$B$3,VLOOKUP(B5074,'Lista de Prestatarios'!$A$2:$B$500,2,FALSE))),"")</f>
        <v/>
      </c>
      <c r="P5074" s="58" t="str">
        <f>IF(B5074&lt;&gt;"",IF(OR(D5074&gt;0,G5074&gt;0),COUNTIF($B$2:B5074,B5074),COUNTIFS($B$2:B5074,B5074,$E$2:E5074,"&gt;0")),"")</f>
        <v/>
      </c>
    </row>
    <row r="5075" spans="1:16" x14ac:dyDescent="0.35">
      <c r="A5075" s="51" t="str">
        <f t="shared" si="237"/>
        <v/>
      </c>
      <c r="B5075" s="99"/>
      <c r="C5075" s="4"/>
      <c r="D5075" s="14"/>
      <c r="E5075" s="14"/>
      <c r="F5075" s="14"/>
      <c r="G5075" s="82"/>
      <c r="H5075" s="107" t="str">
        <f>IF(B5075&lt;&gt;"",IF(OR(O5075=0,O5075=999),"",SUMIFS($E$2:E5075,$A$2:A5075,A5075)-SUMIFS($F$2:F5075,$A$2:A5075,A5075)),"")</f>
        <v/>
      </c>
      <c r="I5075" s="109" t="str">
        <f t="shared" si="239"/>
        <v/>
      </c>
      <c r="J5075" s="113"/>
      <c r="K5075" s="90"/>
      <c r="L5075" s="73"/>
      <c r="M5075" s="69" t="str">
        <f>IF(C5075&lt;&gt;"",DailyLog!$S$3,"")</f>
        <v/>
      </c>
      <c r="N5075" s="56" t="str">
        <f t="shared" si="238"/>
        <v/>
      </c>
      <c r="O5075" s="53" t="str">
        <f>IF($B5075&lt;&gt;"",IF(ISNUMBER(_xlfn.XMATCH($B5075,Language!$A$6:$E$6)),0,IF(ISNUMBER(_xlfn.XMATCH($B5075,Language!$A$29:$E$29)),'Lista de Prestatarios'!$B$3,VLOOKUP(B5075,'Lista de Prestatarios'!$A$2:$B$500,2,FALSE))),"")</f>
        <v/>
      </c>
      <c r="P5075" s="58" t="str">
        <f>IF(B5075&lt;&gt;"",IF(OR(D5075&gt;0,G5075&gt;0),COUNTIF($B$2:B5075,B5075),COUNTIFS($B$2:B5075,B5075,$E$2:E5075,"&gt;0")),"")</f>
        <v/>
      </c>
    </row>
    <row r="5076" spans="1:16" x14ac:dyDescent="0.35">
      <c r="A5076" s="51" t="str">
        <f t="shared" si="237"/>
        <v/>
      </c>
      <c r="B5076" s="99"/>
      <c r="C5076" s="4"/>
      <c r="D5076" s="14"/>
      <c r="E5076" s="14"/>
      <c r="F5076" s="14"/>
      <c r="G5076" s="82"/>
      <c r="H5076" s="107" t="str">
        <f>IF(B5076&lt;&gt;"",IF(OR(O5076=0,O5076=999),"",SUMIFS($E$2:E5076,$A$2:A5076,A5076)-SUMIFS($F$2:F5076,$A$2:A5076,A5076)),"")</f>
        <v/>
      </c>
      <c r="I5076" s="109" t="str">
        <f t="shared" si="239"/>
        <v/>
      </c>
      <c r="J5076" s="113"/>
      <c r="K5076" s="90"/>
      <c r="L5076" s="73"/>
      <c r="M5076" s="69" t="str">
        <f>IF(C5076&lt;&gt;"",DailyLog!$S$3,"")</f>
        <v/>
      </c>
      <c r="N5076" s="56" t="str">
        <f t="shared" si="238"/>
        <v/>
      </c>
      <c r="O5076" s="53" t="str">
        <f>IF($B5076&lt;&gt;"",IF(ISNUMBER(_xlfn.XMATCH($B5076,Language!$A$6:$E$6)),0,IF(ISNUMBER(_xlfn.XMATCH($B5076,Language!$A$29:$E$29)),'Lista de Prestatarios'!$B$3,VLOOKUP(B5076,'Lista de Prestatarios'!$A$2:$B$500,2,FALSE))),"")</f>
        <v/>
      </c>
      <c r="P5076" s="58" t="str">
        <f>IF(B5076&lt;&gt;"",IF(OR(D5076&gt;0,G5076&gt;0),COUNTIF($B$2:B5076,B5076),COUNTIFS($B$2:B5076,B5076,$E$2:E5076,"&gt;0")),"")</f>
        <v/>
      </c>
    </row>
    <row r="5077" spans="1:16" x14ac:dyDescent="0.35">
      <c r="A5077" s="51" t="str">
        <f t="shared" si="237"/>
        <v/>
      </c>
      <c r="B5077" s="99"/>
      <c r="C5077" s="4"/>
      <c r="D5077" s="14"/>
      <c r="E5077" s="14"/>
      <c r="F5077" s="14"/>
      <c r="G5077" s="82"/>
      <c r="H5077" s="107" t="str">
        <f>IF(B5077&lt;&gt;"",IF(OR(O5077=0,O5077=999),"",SUMIFS($E$2:E5077,$A$2:A5077,A5077)-SUMIFS($F$2:F5077,$A$2:A5077,A5077)),"")</f>
        <v/>
      </c>
      <c r="I5077" s="109" t="str">
        <f t="shared" si="239"/>
        <v/>
      </c>
      <c r="J5077" s="113"/>
      <c r="K5077" s="90"/>
      <c r="L5077" s="73"/>
      <c r="M5077" s="69" t="str">
        <f>IF(C5077&lt;&gt;"",DailyLog!$S$3,"")</f>
        <v/>
      </c>
      <c r="N5077" s="56" t="str">
        <f t="shared" si="238"/>
        <v/>
      </c>
      <c r="O5077" s="53" t="str">
        <f>IF($B5077&lt;&gt;"",IF(ISNUMBER(_xlfn.XMATCH($B5077,Language!$A$6:$E$6)),0,IF(ISNUMBER(_xlfn.XMATCH($B5077,Language!$A$29:$E$29)),'Lista de Prestatarios'!$B$3,VLOOKUP(B5077,'Lista de Prestatarios'!$A$2:$B$500,2,FALSE))),"")</f>
        <v/>
      </c>
      <c r="P5077" s="58" t="str">
        <f>IF(B5077&lt;&gt;"",IF(OR(D5077&gt;0,G5077&gt;0),COUNTIF($B$2:B5077,B5077),COUNTIFS($B$2:B5077,B5077,$E$2:E5077,"&gt;0")),"")</f>
        <v/>
      </c>
    </row>
    <row r="5078" spans="1:16" x14ac:dyDescent="0.35">
      <c r="A5078" s="51" t="str">
        <f t="shared" si="237"/>
        <v/>
      </c>
      <c r="B5078" s="99"/>
      <c r="C5078" s="4"/>
      <c r="D5078" s="14"/>
      <c r="E5078" s="14"/>
      <c r="F5078" s="14"/>
      <c r="G5078" s="82"/>
      <c r="H5078" s="107" t="str">
        <f>IF(B5078&lt;&gt;"",IF(OR(O5078=0,O5078=999),"",SUMIFS($E$2:E5078,$A$2:A5078,A5078)-SUMIFS($F$2:F5078,$A$2:A5078,A5078)),"")</f>
        <v/>
      </c>
      <c r="I5078" s="109" t="str">
        <f t="shared" si="239"/>
        <v/>
      </c>
      <c r="J5078" s="113"/>
      <c r="K5078" s="90"/>
      <c r="L5078" s="73"/>
      <c r="M5078" s="69" t="str">
        <f>IF(C5078&lt;&gt;"",DailyLog!$S$3,"")</f>
        <v/>
      </c>
      <c r="N5078" s="56" t="str">
        <f t="shared" si="238"/>
        <v/>
      </c>
      <c r="O5078" s="53" t="str">
        <f>IF($B5078&lt;&gt;"",IF(ISNUMBER(_xlfn.XMATCH($B5078,Language!$A$6:$E$6)),0,IF(ISNUMBER(_xlfn.XMATCH($B5078,Language!$A$29:$E$29)),'Lista de Prestatarios'!$B$3,VLOOKUP(B5078,'Lista de Prestatarios'!$A$2:$B$500,2,FALSE))),"")</f>
        <v/>
      </c>
      <c r="P5078" s="58" t="str">
        <f>IF(B5078&lt;&gt;"",IF(OR(D5078&gt;0,G5078&gt;0),COUNTIF($B$2:B5078,B5078),COUNTIFS($B$2:B5078,B5078,$E$2:E5078,"&gt;0")),"")</f>
        <v/>
      </c>
    </row>
    <row r="5079" spans="1:16" x14ac:dyDescent="0.35">
      <c r="A5079" s="51" t="str">
        <f t="shared" si="237"/>
        <v/>
      </c>
      <c r="B5079" s="99"/>
      <c r="C5079" s="4"/>
      <c r="D5079" s="14"/>
      <c r="E5079" s="14"/>
      <c r="F5079" s="14"/>
      <c r="G5079" s="82"/>
      <c r="H5079" s="107" t="str">
        <f>IF(B5079&lt;&gt;"",IF(OR(O5079=0,O5079=999),"",SUMIFS($E$2:E5079,$A$2:A5079,A5079)-SUMIFS($F$2:F5079,$A$2:A5079,A5079)),"")</f>
        <v/>
      </c>
      <c r="I5079" s="109" t="str">
        <f t="shared" si="239"/>
        <v/>
      </c>
      <c r="J5079" s="113"/>
      <c r="K5079" s="90"/>
      <c r="L5079" s="73"/>
      <c r="M5079" s="69" t="str">
        <f>IF(C5079&lt;&gt;"",DailyLog!$S$3,"")</f>
        <v/>
      </c>
      <c r="N5079" s="56" t="str">
        <f t="shared" si="238"/>
        <v/>
      </c>
      <c r="O5079" s="53" t="str">
        <f>IF($B5079&lt;&gt;"",IF(ISNUMBER(_xlfn.XMATCH($B5079,Language!$A$6:$E$6)),0,IF(ISNUMBER(_xlfn.XMATCH($B5079,Language!$A$29:$E$29)),'Lista de Prestatarios'!$B$3,VLOOKUP(B5079,'Lista de Prestatarios'!$A$2:$B$500,2,FALSE))),"")</f>
        <v/>
      </c>
      <c r="P5079" s="58" t="str">
        <f>IF(B5079&lt;&gt;"",IF(OR(D5079&gt;0,G5079&gt;0),COUNTIF($B$2:B5079,B5079),COUNTIFS($B$2:B5079,B5079,$E$2:E5079,"&gt;0")),"")</f>
        <v/>
      </c>
    </row>
    <row r="5080" spans="1:16" x14ac:dyDescent="0.35">
      <c r="A5080" s="51" t="str">
        <f t="shared" si="237"/>
        <v/>
      </c>
      <c r="B5080" s="99"/>
      <c r="C5080" s="4"/>
      <c r="D5080" s="14"/>
      <c r="E5080" s="14"/>
      <c r="F5080" s="14"/>
      <c r="G5080" s="82"/>
      <c r="H5080" s="107" t="str">
        <f>IF(B5080&lt;&gt;"",IF(OR(O5080=0,O5080=999),"",SUMIFS($E$2:E5080,$A$2:A5080,A5080)-SUMIFS($F$2:F5080,$A$2:A5080,A5080)),"")</f>
        <v/>
      </c>
      <c r="I5080" s="109" t="str">
        <f t="shared" si="239"/>
        <v/>
      </c>
      <c r="J5080" s="113"/>
      <c r="K5080" s="90"/>
      <c r="L5080" s="73"/>
      <c r="M5080" s="69" t="str">
        <f>IF(C5080&lt;&gt;"",DailyLog!$S$3,"")</f>
        <v/>
      </c>
      <c r="N5080" s="56" t="str">
        <f t="shared" si="238"/>
        <v/>
      </c>
      <c r="O5080" s="53" t="str">
        <f>IF($B5080&lt;&gt;"",IF(ISNUMBER(_xlfn.XMATCH($B5080,Language!$A$6:$E$6)),0,IF(ISNUMBER(_xlfn.XMATCH($B5080,Language!$A$29:$E$29)),'Lista de Prestatarios'!$B$3,VLOOKUP(B5080,'Lista de Prestatarios'!$A$2:$B$500,2,FALSE))),"")</f>
        <v/>
      </c>
      <c r="P5080" s="58" t="str">
        <f>IF(B5080&lt;&gt;"",IF(OR(D5080&gt;0,G5080&gt;0),COUNTIF($B$2:B5080,B5080),COUNTIFS($B$2:B5080,B5080,$E$2:E5080,"&gt;0")),"")</f>
        <v/>
      </c>
    </row>
    <row r="5081" spans="1:16" x14ac:dyDescent="0.35">
      <c r="A5081" s="51" t="str">
        <f t="shared" si="237"/>
        <v/>
      </c>
      <c r="B5081" s="99"/>
      <c r="C5081" s="4"/>
      <c r="D5081" s="14"/>
      <c r="E5081" s="14"/>
      <c r="F5081" s="14"/>
      <c r="G5081" s="82"/>
      <c r="H5081" s="107" t="str">
        <f>IF(B5081&lt;&gt;"",IF(OR(O5081=0,O5081=999),"",SUMIFS($E$2:E5081,$A$2:A5081,A5081)-SUMIFS($F$2:F5081,$A$2:A5081,A5081)),"")</f>
        <v/>
      </c>
      <c r="I5081" s="109" t="str">
        <f t="shared" si="239"/>
        <v/>
      </c>
      <c r="J5081" s="113"/>
      <c r="K5081" s="90"/>
      <c r="L5081" s="73"/>
      <c r="M5081" s="69" t="str">
        <f>IF(C5081&lt;&gt;"",DailyLog!$S$3,"")</f>
        <v/>
      </c>
      <c r="N5081" s="56" t="str">
        <f t="shared" si="238"/>
        <v/>
      </c>
      <c r="O5081" s="53" t="str">
        <f>IF($B5081&lt;&gt;"",IF(ISNUMBER(_xlfn.XMATCH($B5081,Language!$A$6:$E$6)),0,IF(ISNUMBER(_xlfn.XMATCH($B5081,Language!$A$29:$E$29)),'Lista de Prestatarios'!$B$3,VLOOKUP(B5081,'Lista de Prestatarios'!$A$2:$B$500,2,FALSE))),"")</f>
        <v/>
      </c>
      <c r="P5081" s="58" t="str">
        <f>IF(B5081&lt;&gt;"",IF(OR(D5081&gt;0,G5081&gt;0),COUNTIF($B$2:B5081,B5081),COUNTIFS($B$2:B5081,B5081,$E$2:E5081,"&gt;0")),"")</f>
        <v/>
      </c>
    </row>
    <row r="5082" spans="1:16" x14ac:dyDescent="0.35">
      <c r="A5082" s="51" t="str">
        <f t="shared" si="237"/>
        <v/>
      </c>
      <c r="B5082" s="99"/>
      <c r="C5082" s="4"/>
      <c r="D5082" s="14"/>
      <c r="E5082" s="14"/>
      <c r="F5082" s="14"/>
      <c r="G5082" s="82"/>
      <c r="H5082" s="107" t="str">
        <f>IF(B5082&lt;&gt;"",IF(OR(O5082=0,O5082=999),"",SUMIFS($E$2:E5082,$A$2:A5082,A5082)-SUMIFS($F$2:F5082,$A$2:A5082,A5082)),"")</f>
        <v/>
      </c>
      <c r="I5082" s="109" t="str">
        <f t="shared" si="239"/>
        <v/>
      </c>
      <c r="J5082" s="113"/>
      <c r="K5082" s="90"/>
      <c r="L5082" s="73"/>
      <c r="M5082" s="69" t="str">
        <f>IF(C5082&lt;&gt;"",DailyLog!$S$3,"")</f>
        <v/>
      </c>
      <c r="N5082" s="56" t="str">
        <f t="shared" si="238"/>
        <v/>
      </c>
      <c r="O5082" s="53" t="str">
        <f>IF($B5082&lt;&gt;"",IF(ISNUMBER(_xlfn.XMATCH($B5082,Language!$A$6:$E$6)),0,IF(ISNUMBER(_xlfn.XMATCH($B5082,Language!$A$29:$E$29)),'Lista de Prestatarios'!$B$3,VLOOKUP(B5082,'Lista de Prestatarios'!$A$2:$B$500,2,FALSE))),"")</f>
        <v/>
      </c>
      <c r="P5082" s="58" t="str">
        <f>IF(B5082&lt;&gt;"",IF(OR(D5082&gt;0,G5082&gt;0),COUNTIF($B$2:B5082,B5082),COUNTIFS($B$2:B5082,B5082,$E$2:E5082,"&gt;0")),"")</f>
        <v/>
      </c>
    </row>
    <row r="5083" spans="1:16" x14ac:dyDescent="0.35">
      <c r="A5083" s="51" t="str">
        <f t="shared" si="237"/>
        <v/>
      </c>
      <c r="B5083" s="99"/>
      <c r="C5083" s="4"/>
      <c r="D5083" s="14"/>
      <c r="E5083" s="14"/>
      <c r="F5083" s="14"/>
      <c r="G5083" s="82"/>
      <c r="H5083" s="107" t="str">
        <f>IF(B5083&lt;&gt;"",IF(OR(O5083=0,O5083=999),"",SUMIFS($E$2:E5083,$A$2:A5083,A5083)-SUMIFS($F$2:F5083,$A$2:A5083,A5083)),"")</f>
        <v/>
      </c>
      <c r="I5083" s="109" t="str">
        <f t="shared" si="239"/>
        <v/>
      </c>
      <c r="J5083" s="113"/>
      <c r="K5083" s="90"/>
      <c r="L5083" s="73"/>
      <c r="M5083" s="69" t="str">
        <f>IF(C5083&lt;&gt;"",DailyLog!$S$3,"")</f>
        <v/>
      </c>
      <c r="N5083" s="56" t="str">
        <f t="shared" si="238"/>
        <v/>
      </c>
      <c r="O5083" s="53" t="str">
        <f>IF($B5083&lt;&gt;"",IF(ISNUMBER(_xlfn.XMATCH($B5083,Language!$A$6:$E$6)),0,IF(ISNUMBER(_xlfn.XMATCH($B5083,Language!$A$29:$E$29)),'Lista de Prestatarios'!$B$3,VLOOKUP(B5083,'Lista de Prestatarios'!$A$2:$B$500,2,FALSE))),"")</f>
        <v/>
      </c>
      <c r="P5083" s="58" t="str">
        <f>IF(B5083&lt;&gt;"",IF(OR(D5083&gt;0,G5083&gt;0),COUNTIF($B$2:B5083,B5083),COUNTIFS($B$2:B5083,B5083,$E$2:E5083,"&gt;0")),"")</f>
        <v/>
      </c>
    </row>
    <row r="5084" spans="1:16" x14ac:dyDescent="0.35">
      <c r="A5084" s="51" t="str">
        <f t="shared" si="237"/>
        <v/>
      </c>
      <c r="B5084" s="99"/>
      <c r="C5084" s="4"/>
      <c r="D5084" s="14"/>
      <c r="E5084" s="14"/>
      <c r="F5084" s="14"/>
      <c r="G5084" s="82"/>
      <c r="H5084" s="107" t="str">
        <f>IF(B5084&lt;&gt;"",IF(OR(O5084=0,O5084=999),"",SUMIFS($E$2:E5084,$A$2:A5084,A5084)-SUMIFS($F$2:F5084,$A$2:A5084,A5084)),"")</f>
        <v/>
      </c>
      <c r="I5084" s="109" t="str">
        <f t="shared" si="239"/>
        <v/>
      </c>
      <c r="J5084" s="113"/>
      <c r="K5084" s="90"/>
      <c r="L5084" s="73"/>
      <c r="M5084" s="69" t="str">
        <f>IF(C5084&lt;&gt;"",DailyLog!$S$3,"")</f>
        <v/>
      </c>
      <c r="N5084" s="56" t="str">
        <f t="shared" si="238"/>
        <v/>
      </c>
      <c r="O5084" s="53" t="str">
        <f>IF($B5084&lt;&gt;"",IF(ISNUMBER(_xlfn.XMATCH($B5084,Language!$A$6:$E$6)),0,IF(ISNUMBER(_xlfn.XMATCH($B5084,Language!$A$29:$E$29)),'Lista de Prestatarios'!$B$3,VLOOKUP(B5084,'Lista de Prestatarios'!$A$2:$B$500,2,FALSE))),"")</f>
        <v/>
      </c>
      <c r="P5084" s="58" t="str">
        <f>IF(B5084&lt;&gt;"",IF(OR(D5084&gt;0,G5084&gt;0),COUNTIF($B$2:B5084,B5084),COUNTIFS($B$2:B5084,B5084,$E$2:E5084,"&gt;0")),"")</f>
        <v/>
      </c>
    </row>
    <row r="5085" spans="1:16" x14ac:dyDescent="0.35">
      <c r="A5085" s="51" t="str">
        <f t="shared" si="237"/>
        <v/>
      </c>
      <c r="B5085" s="99"/>
      <c r="C5085" s="4"/>
      <c r="D5085" s="14"/>
      <c r="E5085" s="14"/>
      <c r="F5085" s="14"/>
      <c r="G5085" s="82"/>
      <c r="H5085" s="107" t="str">
        <f>IF(B5085&lt;&gt;"",IF(OR(O5085=0,O5085=999),"",SUMIFS($E$2:E5085,$A$2:A5085,A5085)-SUMIFS($F$2:F5085,$A$2:A5085,A5085)),"")</f>
        <v/>
      </c>
      <c r="I5085" s="109" t="str">
        <f t="shared" si="239"/>
        <v/>
      </c>
      <c r="J5085" s="113"/>
      <c r="K5085" s="90"/>
      <c r="L5085" s="73"/>
      <c r="M5085" s="69" t="str">
        <f>IF(C5085&lt;&gt;"",DailyLog!$S$3,"")</f>
        <v/>
      </c>
      <c r="N5085" s="56" t="str">
        <f t="shared" si="238"/>
        <v/>
      </c>
      <c r="O5085" s="53" t="str">
        <f>IF($B5085&lt;&gt;"",IF(ISNUMBER(_xlfn.XMATCH($B5085,Language!$A$6:$E$6)),0,IF(ISNUMBER(_xlfn.XMATCH($B5085,Language!$A$29:$E$29)),'Lista de Prestatarios'!$B$3,VLOOKUP(B5085,'Lista de Prestatarios'!$A$2:$B$500,2,FALSE))),"")</f>
        <v/>
      </c>
      <c r="P5085" s="58" t="str">
        <f>IF(B5085&lt;&gt;"",IF(OR(D5085&gt;0,G5085&gt;0),COUNTIF($B$2:B5085,B5085),COUNTIFS($B$2:B5085,B5085,$E$2:E5085,"&gt;0")),"")</f>
        <v/>
      </c>
    </row>
    <row r="5086" spans="1:16" x14ac:dyDescent="0.35">
      <c r="A5086" s="51" t="str">
        <f t="shared" si="237"/>
        <v/>
      </c>
      <c r="B5086" s="99"/>
      <c r="C5086" s="4"/>
      <c r="D5086" s="14"/>
      <c r="E5086" s="14"/>
      <c r="F5086" s="14"/>
      <c r="G5086" s="82"/>
      <c r="H5086" s="107" t="str">
        <f>IF(B5086&lt;&gt;"",IF(OR(O5086=0,O5086=999),"",SUMIFS($E$2:E5086,$A$2:A5086,A5086)-SUMIFS($F$2:F5086,$A$2:A5086,A5086)),"")</f>
        <v/>
      </c>
      <c r="I5086" s="109" t="str">
        <f t="shared" si="239"/>
        <v/>
      </c>
      <c r="J5086" s="113"/>
      <c r="K5086" s="90"/>
      <c r="L5086" s="73"/>
      <c r="M5086" s="69" t="str">
        <f>IF(C5086&lt;&gt;"",DailyLog!$S$3,"")</f>
        <v/>
      </c>
      <c r="N5086" s="56" t="str">
        <f t="shared" si="238"/>
        <v/>
      </c>
      <c r="O5086" s="53" t="str">
        <f>IF($B5086&lt;&gt;"",IF(ISNUMBER(_xlfn.XMATCH($B5086,Language!$A$6:$E$6)),0,IF(ISNUMBER(_xlfn.XMATCH($B5086,Language!$A$29:$E$29)),'Lista de Prestatarios'!$B$3,VLOOKUP(B5086,'Lista de Prestatarios'!$A$2:$B$500,2,FALSE))),"")</f>
        <v/>
      </c>
      <c r="P5086" s="58" t="str">
        <f>IF(B5086&lt;&gt;"",IF(OR(D5086&gt;0,G5086&gt;0),COUNTIF($B$2:B5086,B5086),COUNTIFS($B$2:B5086,B5086,$E$2:E5086,"&gt;0")),"")</f>
        <v/>
      </c>
    </row>
    <row r="5087" spans="1:16" x14ac:dyDescent="0.35">
      <c r="A5087" s="51" t="str">
        <f t="shared" si="237"/>
        <v/>
      </c>
      <c r="B5087" s="99"/>
      <c r="C5087" s="4"/>
      <c r="D5087" s="14"/>
      <c r="E5087" s="14"/>
      <c r="F5087" s="14"/>
      <c r="G5087" s="82"/>
      <c r="H5087" s="107" t="str">
        <f>IF(B5087&lt;&gt;"",IF(OR(O5087=0,O5087=999),"",SUMIFS($E$2:E5087,$A$2:A5087,A5087)-SUMIFS($F$2:F5087,$A$2:A5087,A5087)),"")</f>
        <v/>
      </c>
      <c r="I5087" s="109" t="str">
        <f t="shared" si="239"/>
        <v/>
      </c>
      <c r="J5087" s="113"/>
      <c r="K5087" s="90"/>
      <c r="L5087" s="73"/>
      <c r="M5087" s="69" t="str">
        <f>IF(C5087&lt;&gt;"",DailyLog!$S$3,"")</f>
        <v/>
      </c>
      <c r="N5087" s="56" t="str">
        <f t="shared" si="238"/>
        <v/>
      </c>
      <c r="O5087" s="53" t="str">
        <f>IF($B5087&lt;&gt;"",IF(ISNUMBER(_xlfn.XMATCH($B5087,Language!$A$6:$E$6)),0,IF(ISNUMBER(_xlfn.XMATCH($B5087,Language!$A$29:$E$29)),'Lista de Prestatarios'!$B$3,VLOOKUP(B5087,'Lista de Prestatarios'!$A$2:$B$500,2,FALSE))),"")</f>
        <v/>
      </c>
      <c r="P5087" s="58" t="str">
        <f>IF(B5087&lt;&gt;"",IF(OR(D5087&gt;0,G5087&gt;0),COUNTIF($B$2:B5087,B5087),COUNTIFS($B$2:B5087,B5087,$E$2:E5087,"&gt;0")),"")</f>
        <v/>
      </c>
    </row>
    <row r="5088" spans="1:16" x14ac:dyDescent="0.35">
      <c r="A5088" s="51" t="str">
        <f t="shared" si="237"/>
        <v/>
      </c>
      <c r="B5088" s="99"/>
      <c r="C5088" s="4"/>
      <c r="D5088" s="14"/>
      <c r="E5088" s="14"/>
      <c r="F5088" s="14"/>
      <c r="G5088" s="82"/>
      <c r="H5088" s="107" t="str">
        <f>IF(B5088&lt;&gt;"",IF(OR(O5088=0,O5088=999),"",SUMIFS($E$2:E5088,$A$2:A5088,A5088)-SUMIFS($F$2:F5088,$A$2:A5088,A5088)),"")</f>
        <v/>
      </c>
      <c r="I5088" s="109" t="str">
        <f t="shared" si="239"/>
        <v/>
      </c>
      <c r="J5088" s="113"/>
      <c r="K5088" s="90"/>
      <c r="L5088" s="73"/>
      <c r="M5088" s="69" t="str">
        <f>IF(C5088&lt;&gt;"",DailyLog!$S$3,"")</f>
        <v/>
      </c>
      <c r="N5088" s="56" t="str">
        <f t="shared" si="238"/>
        <v/>
      </c>
      <c r="O5088" s="53" t="str">
        <f>IF($B5088&lt;&gt;"",IF(ISNUMBER(_xlfn.XMATCH($B5088,Language!$A$6:$E$6)),0,IF(ISNUMBER(_xlfn.XMATCH($B5088,Language!$A$29:$E$29)),'Lista de Prestatarios'!$B$3,VLOOKUP(B5088,'Lista de Prestatarios'!$A$2:$B$500,2,FALSE))),"")</f>
        <v/>
      </c>
      <c r="P5088" s="58" t="str">
        <f>IF(B5088&lt;&gt;"",IF(OR(D5088&gt;0,G5088&gt;0),COUNTIF($B$2:B5088,B5088),COUNTIFS($B$2:B5088,B5088,$E$2:E5088,"&gt;0")),"")</f>
        <v/>
      </c>
    </row>
    <row r="5089" spans="1:16" x14ac:dyDescent="0.35">
      <c r="A5089" s="51" t="str">
        <f t="shared" si="237"/>
        <v/>
      </c>
      <c r="B5089" s="99"/>
      <c r="C5089" s="4"/>
      <c r="D5089" s="14"/>
      <c r="E5089" s="14"/>
      <c r="F5089" s="14"/>
      <c r="G5089" s="82"/>
      <c r="H5089" s="107" t="str">
        <f>IF(B5089&lt;&gt;"",IF(OR(O5089=0,O5089=999),"",SUMIFS($E$2:E5089,$A$2:A5089,A5089)-SUMIFS($F$2:F5089,$A$2:A5089,A5089)),"")</f>
        <v/>
      </c>
      <c r="I5089" s="109" t="str">
        <f t="shared" si="239"/>
        <v/>
      </c>
      <c r="J5089" s="113"/>
      <c r="K5089" s="90"/>
      <c r="L5089" s="73"/>
      <c r="M5089" s="69" t="str">
        <f>IF(C5089&lt;&gt;"",DailyLog!$S$3,"")</f>
        <v/>
      </c>
      <c r="N5089" s="56" t="str">
        <f t="shared" si="238"/>
        <v/>
      </c>
      <c r="O5089" s="53" t="str">
        <f>IF($B5089&lt;&gt;"",IF(ISNUMBER(_xlfn.XMATCH($B5089,Language!$A$6:$E$6)),0,IF(ISNUMBER(_xlfn.XMATCH($B5089,Language!$A$29:$E$29)),'Lista de Prestatarios'!$B$3,VLOOKUP(B5089,'Lista de Prestatarios'!$A$2:$B$500,2,FALSE))),"")</f>
        <v/>
      </c>
      <c r="P5089" s="58" t="str">
        <f>IF(B5089&lt;&gt;"",IF(OR(D5089&gt;0,G5089&gt;0),COUNTIF($B$2:B5089,B5089),COUNTIFS($B$2:B5089,B5089,$E$2:E5089,"&gt;0")),"")</f>
        <v/>
      </c>
    </row>
    <row r="5090" spans="1:16" x14ac:dyDescent="0.35">
      <c r="A5090" s="51" t="str">
        <f t="shared" si="237"/>
        <v/>
      </c>
      <c r="B5090" s="99"/>
      <c r="C5090" s="4"/>
      <c r="D5090" s="14"/>
      <c r="E5090" s="14"/>
      <c r="F5090" s="14"/>
      <c r="G5090" s="82"/>
      <c r="H5090" s="107" t="str">
        <f>IF(B5090&lt;&gt;"",IF(OR(O5090=0,O5090=999),"",SUMIFS($E$2:E5090,$A$2:A5090,A5090)-SUMIFS($F$2:F5090,$A$2:A5090,A5090)),"")</f>
        <v/>
      </c>
      <c r="I5090" s="109" t="str">
        <f t="shared" si="239"/>
        <v/>
      </c>
      <c r="J5090" s="113"/>
      <c r="K5090" s="90"/>
      <c r="L5090" s="73"/>
      <c r="M5090" s="69" t="str">
        <f>IF(C5090&lt;&gt;"",DailyLog!$S$3,"")</f>
        <v/>
      </c>
      <c r="N5090" s="56" t="str">
        <f t="shared" si="238"/>
        <v/>
      </c>
      <c r="O5090" s="53" t="str">
        <f>IF($B5090&lt;&gt;"",IF(ISNUMBER(_xlfn.XMATCH($B5090,Language!$A$6:$E$6)),0,IF(ISNUMBER(_xlfn.XMATCH($B5090,Language!$A$29:$E$29)),'Lista de Prestatarios'!$B$3,VLOOKUP(B5090,'Lista de Prestatarios'!$A$2:$B$500,2,FALSE))),"")</f>
        <v/>
      </c>
      <c r="P5090" s="58" t="str">
        <f>IF(B5090&lt;&gt;"",IF(OR(D5090&gt;0,G5090&gt;0),COUNTIF($B$2:B5090,B5090),COUNTIFS($B$2:B5090,B5090,$E$2:E5090,"&gt;0")),"")</f>
        <v/>
      </c>
    </row>
    <row r="5091" spans="1:16" x14ac:dyDescent="0.35">
      <c r="A5091" s="51" t="str">
        <f t="shared" si="237"/>
        <v/>
      </c>
      <c r="B5091" s="99"/>
      <c r="C5091" s="4"/>
      <c r="D5091" s="14"/>
      <c r="E5091" s="14"/>
      <c r="F5091" s="14"/>
      <c r="G5091" s="82"/>
      <c r="H5091" s="107" t="str">
        <f>IF(B5091&lt;&gt;"",IF(OR(O5091=0,O5091=999),"",SUMIFS($E$2:E5091,$A$2:A5091,A5091)-SUMIFS($F$2:F5091,$A$2:A5091,A5091)),"")</f>
        <v/>
      </c>
      <c r="I5091" s="109" t="str">
        <f t="shared" si="239"/>
        <v/>
      </c>
      <c r="J5091" s="113"/>
      <c r="K5091" s="90"/>
      <c r="L5091" s="73"/>
      <c r="M5091" s="69" t="str">
        <f>IF(C5091&lt;&gt;"",DailyLog!$S$3,"")</f>
        <v/>
      </c>
      <c r="N5091" s="56" t="str">
        <f t="shared" si="238"/>
        <v/>
      </c>
      <c r="O5091" s="53" t="str">
        <f>IF($B5091&lt;&gt;"",IF(ISNUMBER(_xlfn.XMATCH($B5091,Language!$A$6:$E$6)),0,IF(ISNUMBER(_xlfn.XMATCH($B5091,Language!$A$29:$E$29)),'Lista de Prestatarios'!$B$3,VLOOKUP(B5091,'Lista de Prestatarios'!$A$2:$B$500,2,FALSE))),"")</f>
        <v/>
      </c>
      <c r="P5091" s="58" t="str">
        <f>IF(B5091&lt;&gt;"",IF(OR(D5091&gt;0,G5091&gt;0),COUNTIF($B$2:B5091,B5091),COUNTIFS($B$2:B5091,B5091,$E$2:E5091,"&gt;0")),"")</f>
        <v/>
      </c>
    </row>
    <row r="5092" spans="1:16" x14ac:dyDescent="0.35">
      <c r="A5092" s="51" t="str">
        <f t="shared" si="237"/>
        <v/>
      </c>
      <c r="B5092" s="99"/>
      <c r="C5092" s="4"/>
      <c r="D5092" s="14"/>
      <c r="E5092" s="14"/>
      <c r="F5092" s="14"/>
      <c r="G5092" s="82"/>
      <c r="H5092" s="107" t="str">
        <f>IF(B5092&lt;&gt;"",IF(OR(O5092=0,O5092=999),"",SUMIFS($E$2:E5092,$A$2:A5092,A5092)-SUMIFS($F$2:F5092,$A$2:A5092,A5092)),"")</f>
        <v/>
      </c>
      <c r="I5092" s="109" t="str">
        <f t="shared" si="239"/>
        <v/>
      </c>
      <c r="J5092" s="113"/>
      <c r="K5092" s="90"/>
      <c r="L5092" s="73"/>
      <c r="M5092" s="69" t="str">
        <f>IF(C5092&lt;&gt;"",DailyLog!$S$3,"")</f>
        <v/>
      </c>
      <c r="N5092" s="56" t="str">
        <f t="shared" si="238"/>
        <v/>
      </c>
      <c r="O5092" s="53" t="str">
        <f>IF($B5092&lt;&gt;"",IF(ISNUMBER(_xlfn.XMATCH($B5092,Language!$A$6:$E$6)),0,IF(ISNUMBER(_xlfn.XMATCH($B5092,Language!$A$29:$E$29)),'Lista de Prestatarios'!$B$3,VLOOKUP(B5092,'Lista de Prestatarios'!$A$2:$B$500,2,FALSE))),"")</f>
        <v/>
      </c>
      <c r="P5092" s="58" t="str">
        <f>IF(B5092&lt;&gt;"",IF(OR(D5092&gt;0,G5092&gt;0),COUNTIF($B$2:B5092,B5092),COUNTIFS($B$2:B5092,B5092,$E$2:E5092,"&gt;0")),"")</f>
        <v/>
      </c>
    </row>
    <row r="5093" spans="1:16" x14ac:dyDescent="0.35">
      <c r="A5093" s="51" t="str">
        <f t="shared" si="237"/>
        <v/>
      </c>
      <c r="B5093" s="99"/>
      <c r="C5093" s="4"/>
      <c r="D5093" s="14"/>
      <c r="E5093" s="14"/>
      <c r="F5093" s="14"/>
      <c r="G5093" s="82"/>
      <c r="H5093" s="107" t="str">
        <f>IF(B5093&lt;&gt;"",IF(OR(O5093=0,O5093=999),"",SUMIFS($E$2:E5093,$A$2:A5093,A5093)-SUMIFS($F$2:F5093,$A$2:A5093,A5093)),"")</f>
        <v/>
      </c>
      <c r="I5093" s="109" t="str">
        <f t="shared" si="239"/>
        <v/>
      </c>
      <c r="J5093" s="113"/>
      <c r="K5093" s="90"/>
      <c r="L5093" s="73"/>
      <c r="M5093" s="69" t="str">
        <f>IF(C5093&lt;&gt;"",DailyLog!$S$3,"")</f>
        <v/>
      </c>
      <c r="N5093" s="56" t="str">
        <f t="shared" si="238"/>
        <v/>
      </c>
      <c r="O5093" s="53" t="str">
        <f>IF($B5093&lt;&gt;"",IF(ISNUMBER(_xlfn.XMATCH($B5093,Language!$A$6:$E$6)),0,IF(ISNUMBER(_xlfn.XMATCH($B5093,Language!$A$29:$E$29)),'Lista de Prestatarios'!$B$3,VLOOKUP(B5093,'Lista de Prestatarios'!$A$2:$B$500,2,FALSE))),"")</f>
        <v/>
      </c>
      <c r="P5093" s="58" t="str">
        <f>IF(B5093&lt;&gt;"",IF(OR(D5093&gt;0,G5093&gt;0),COUNTIF($B$2:B5093,B5093),COUNTIFS($B$2:B5093,B5093,$E$2:E5093,"&gt;0")),"")</f>
        <v/>
      </c>
    </row>
    <row r="5094" spans="1:16" x14ac:dyDescent="0.35">
      <c r="A5094" s="51" t="str">
        <f t="shared" si="237"/>
        <v/>
      </c>
      <c r="B5094" s="99"/>
      <c r="C5094" s="4"/>
      <c r="D5094" s="14"/>
      <c r="E5094" s="14"/>
      <c r="F5094" s="14"/>
      <c r="G5094" s="82"/>
      <c r="H5094" s="107" t="str">
        <f>IF(B5094&lt;&gt;"",IF(OR(O5094=0,O5094=999),"",SUMIFS($E$2:E5094,$A$2:A5094,A5094)-SUMIFS($F$2:F5094,$A$2:A5094,A5094)),"")</f>
        <v/>
      </c>
      <c r="I5094" s="109" t="str">
        <f t="shared" si="239"/>
        <v/>
      </c>
      <c r="J5094" s="113"/>
      <c r="K5094" s="90"/>
      <c r="L5094" s="73"/>
      <c r="M5094" s="69" t="str">
        <f>IF(C5094&lt;&gt;"",DailyLog!$S$3,"")</f>
        <v/>
      </c>
      <c r="N5094" s="56" t="str">
        <f t="shared" si="238"/>
        <v/>
      </c>
      <c r="O5094" s="53" t="str">
        <f>IF($B5094&lt;&gt;"",IF(ISNUMBER(_xlfn.XMATCH($B5094,Language!$A$6:$E$6)),0,IF(ISNUMBER(_xlfn.XMATCH($B5094,Language!$A$29:$E$29)),'Lista de Prestatarios'!$B$3,VLOOKUP(B5094,'Lista de Prestatarios'!$A$2:$B$500,2,FALSE))),"")</f>
        <v/>
      </c>
      <c r="P5094" s="58" t="str">
        <f>IF(B5094&lt;&gt;"",IF(OR(D5094&gt;0,G5094&gt;0),COUNTIF($B$2:B5094,B5094),COUNTIFS($B$2:B5094,B5094,$E$2:E5094,"&gt;0")),"")</f>
        <v/>
      </c>
    </row>
    <row r="5095" spans="1:16" x14ac:dyDescent="0.35">
      <c r="A5095" s="51" t="str">
        <f t="shared" si="237"/>
        <v/>
      </c>
      <c r="B5095" s="99"/>
      <c r="C5095" s="4"/>
      <c r="D5095" s="14"/>
      <c r="E5095" s="14"/>
      <c r="F5095" s="14"/>
      <c r="G5095" s="82"/>
      <c r="H5095" s="107" t="str">
        <f>IF(B5095&lt;&gt;"",IF(OR(O5095=0,O5095=999),"",SUMIFS($E$2:E5095,$A$2:A5095,A5095)-SUMIFS($F$2:F5095,$A$2:A5095,A5095)),"")</f>
        <v/>
      </c>
      <c r="I5095" s="109" t="str">
        <f t="shared" si="239"/>
        <v/>
      </c>
      <c r="J5095" s="113"/>
      <c r="K5095" s="90"/>
      <c r="L5095" s="73"/>
      <c r="M5095" s="69" t="str">
        <f>IF(C5095&lt;&gt;"",DailyLog!$S$3,"")</f>
        <v/>
      </c>
      <c r="N5095" s="56" t="str">
        <f t="shared" si="238"/>
        <v/>
      </c>
      <c r="O5095" s="53" t="str">
        <f>IF($B5095&lt;&gt;"",IF(ISNUMBER(_xlfn.XMATCH($B5095,Language!$A$6:$E$6)),0,IF(ISNUMBER(_xlfn.XMATCH($B5095,Language!$A$29:$E$29)),'Lista de Prestatarios'!$B$3,VLOOKUP(B5095,'Lista de Prestatarios'!$A$2:$B$500,2,FALSE))),"")</f>
        <v/>
      </c>
      <c r="P5095" s="58" t="str">
        <f>IF(B5095&lt;&gt;"",IF(OR(D5095&gt;0,G5095&gt;0),COUNTIF($B$2:B5095,B5095),COUNTIFS($B$2:B5095,B5095,$E$2:E5095,"&gt;0")),"")</f>
        <v/>
      </c>
    </row>
    <row r="5096" spans="1:16" x14ac:dyDescent="0.35">
      <c r="A5096" s="51" t="str">
        <f t="shared" si="237"/>
        <v/>
      </c>
      <c r="B5096" s="99"/>
      <c r="C5096" s="4"/>
      <c r="D5096" s="14"/>
      <c r="E5096" s="14"/>
      <c r="F5096" s="14"/>
      <c r="G5096" s="82"/>
      <c r="H5096" s="107" t="str">
        <f>IF(B5096&lt;&gt;"",IF(OR(O5096=0,O5096=999),"",SUMIFS($E$2:E5096,$A$2:A5096,A5096)-SUMIFS($F$2:F5096,$A$2:A5096,A5096)),"")</f>
        <v/>
      </c>
      <c r="I5096" s="109" t="str">
        <f t="shared" si="239"/>
        <v/>
      </c>
      <c r="J5096" s="113"/>
      <c r="K5096" s="90"/>
      <c r="L5096" s="73"/>
      <c r="M5096" s="69" t="str">
        <f>IF(C5096&lt;&gt;"",DailyLog!$S$3,"")</f>
        <v/>
      </c>
      <c r="N5096" s="56" t="str">
        <f t="shared" si="238"/>
        <v/>
      </c>
      <c r="O5096" s="53" t="str">
        <f>IF($B5096&lt;&gt;"",IF(ISNUMBER(_xlfn.XMATCH($B5096,Language!$A$6:$E$6)),0,IF(ISNUMBER(_xlfn.XMATCH($B5096,Language!$A$29:$E$29)),'Lista de Prestatarios'!$B$3,VLOOKUP(B5096,'Lista de Prestatarios'!$A$2:$B$500,2,FALSE))),"")</f>
        <v/>
      </c>
      <c r="P5096" s="58" t="str">
        <f>IF(B5096&lt;&gt;"",IF(OR(D5096&gt;0,G5096&gt;0),COUNTIF($B$2:B5096,B5096),COUNTIFS($B$2:B5096,B5096,$E$2:E5096,"&gt;0")),"")</f>
        <v/>
      </c>
    </row>
    <row r="5097" spans="1:16" x14ac:dyDescent="0.35">
      <c r="A5097" s="51" t="str">
        <f t="shared" si="237"/>
        <v/>
      </c>
      <c r="B5097" s="99"/>
      <c r="C5097" s="4"/>
      <c r="D5097" s="14"/>
      <c r="E5097" s="14"/>
      <c r="F5097" s="14"/>
      <c r="G5097" s="82"/>
      <c r="H5097" s="107" t="str">
        <f>IF(B5097&lt;&gt;"",IF(OR(O5097=0,O5097=999),"",SUMIFS($E$2:E5097,$A$2:A5097,A5097)-SUMIFS($F$2:F5097,$A$2:A5097,A5097)),"")</f>
        <v/>
      </c>
      <c r="I5097" s="109" t="str">
        <f t="shared" si="239"/>
        <v/>
      </c>
      <c r="J5097" s="113"/>
      <c r="K5097" s="90"/>
      <c r="L5097" s="73"/>
      <c r="M5097" s="69" t="str">
        <f>IF(C5097&lt;&gt;"",DailyLog!$S$3,"")</f>
        <v/>
      </c>
      <c r="N5097" s="56" t="str">
        <f t="shared" si="238"/>
        <v/>
      </c>
      <c r="O5097" s="53" t="str">
        <f>IF($B5097&lt;&gt;"",IF(ISNUMBER(_xlfn.XMATCH($B5097,Language!$A$6:$E$6)),0,IF(ISNUMBER(_xlfn.XMATCH($B5097,Language!$A$29:$E$29)),'Lista de Prestatarios'!$B$3,VLOOKUP(B5097,'Lista de Prestatarios'!$A$2:$B$500,2,FALSE))),"")</f>
        <v/>
      </c>
      <c r="P5097" s="58" t="str">
        <f>IF(B5097&lt;&gt;"",IF(OR(D5097&gt;0,G5097&gt;0),COUNTIF($B$2:B5097,B5097),COUNTIFS($B$2:B5097,B5097,$E$2:E5097,"&gt;0")),"")</f>
        <v/>
      </c>
    </row>
    <row r="5098" spans="1:16" x14ac:dyDescent="0.35">
      <c r="A5098" s="51" t="str">
        <f t="shared" si="237"/>
        <v/>
      </c>
      <c r="B5098" s="99"/>
      <c r="C5098" s="4"/>
      <c r="D5098" s="14"/>
      <c r="E5098" s="14"/>
      <c r="F5098" s="14"/>
      <c r="G5098" s="82"/>
      <c r="H5098" s="107" t="str">
        <f>IF(B5098&lt;&gt;"",IF(OR(O5098=0,O5098=999),"",SUMIFS($E$2:E5098,$A$2:A5098,A5098)-SUMIFS($F$2:F5098,$A$2:A5098,A5098)),"")</f>
        <v/>
      </c>
      <c r="I5098" s="109" t="str">
        <f t="shared" si="239"/>
        <v/>
      </c>
      <c r="J5098" s="113"/>
      <c r="K5098" s="90"/>
      <c r="L5098" s="73"/>
      <c r="M5098" s="69" t="str">
        <f>IF(C5098&lt;&gt;"",DailyLog!$S$3,"")</f>
        <v/>
      </c>
      <c r="N5098" s="56" t="str">
        <f t="shared" si="238"/>
        <v/>
      </c>
      <c r="O5098" s="53" t="str">
        <f>IF($B5098&lt;&gt;"",IF(ISNUMBER(_xlfn.XMATCH($B5098,Language!$A$6:$E$6)),0,IF(ISNUMBER(_xlfn.XMATCH($B5098,Language!$A$29:$E$29)),'Lista de Prestatarios'!$B$3,VLOOKUP(B5098,'Lista de Prestatarios'!$A$2:$B$500,2,FALSE))),"")</f>
        <v/>
      </c>
      <c r="P5098" s="58" t="str">
        <f>IF(B5098&lt;&gt;"",IF(OR(D5098&gt;0,G5098&gt;0),COUNTIF($B$2:B5098,B5098),COUNTIFS($B$2:B5098,B5098,$E$2:E5098,"&gt;0")),"")</f>
        <v/>
      </c>
    </row>
    <row r="5099" spans="1:16" x14ac:dyDescent="0.35">
      <c r="A5099" s="51" t="str">
        <f t="shared" si="237"/>
        <v/>
      </c>
      <c r="B5099" s="99"/>
      <c r="C5099" s="4"/>
      <c r="D5099" s="14"/>
      <c r="E5099" s="14"/>
      <c r="F5099" s="14"/>
      <c r="G5099" s="82"/>
      <c r="H5099" s="107" t="str">
        <f>IF(B5099&lt;&gt;"",IF(OR(O5099=0,O5099=999),"",SUMIFS($E$2:E5099,$A$2:A5099,A5099)-SUMIFS($F$2:F5099,$A$2:A5099,A5099)),"")</f>
        <v/>
      </c>
      <c r="I5099" s="109" t="str">
        <f t="shared" si="239"/>
        <v/>
      </c>
      <c r="J5099" s="113"/>
      <c r="K5099" s="90"/>
      <c r="L5099" s="73"/>
      <c r="M5099" s="69" t="str">
        <f>IF(C5099&lt;&gt;"",DailyLog!$S$3,"")</f>
        <v/>
      </c>
      <c r="N5099" s="56" t="str">
        <f t="shared" si="238"/>
        <v/>
      </c>
      <c r="O5099" s="53" t="str">
        <f>IF($B5099&lt;&gt;"",IF(ISNUMBER(_xlfn.XMATCH($B5099,Language!$A$6:$E$6)),0,IF(ISNUMBER(_xlfn.XMATCH($B5099,Language!$A$29:$E$29)),'Lista de Prestatarios'!$B$3,VLOOKUP(B5099,'Lista de Prestatarios'!$A$2:$B$500,2,FALSE))),"")</f>
        <v/>
      </c>
      <c r="P5099" s="58" t="str">
        <f>IF(B5099&lt;&gt;"",IF(OR(D5099&gt;0,G5099&gt;0),COUNTIF($B$2:B5099,B5099),COUNTIFS($B$2:B5099,B5099,$E$2:E5099,"&gt;0")),"")</f>
        <v/>
      </c>
    </row>
    <row r="5100" spans="1:16" x14ac:dyDescent="0.35">
      <c r="A5100" s="51" t="str">
        <f t="shared" si="237"/>
        <v/>
      </c>
      <c r="B5100" s="99"/>
      <c r="C5100" s="4"/>
      <c r="D5100" s="14"/>
      <c r="E5100" s="14"/>
      <c r="F5100" s="14"/>
      <c r="G5100" s="82"/>
      <c r="H5100" s="107" t="str">
        <f>IF(B5100&lt;&gt;"",IF(OR(O5100=0,O5100=999),"",SUMIFS($E$2:E5100,$A$2:A5100,A5100)-SUMIFS($F$2:F5100,$A$2:A5100,A5100)),"")</f>
        <v/>
      </c>
      <c r="I5100" s="109" t="str">
        <f t="shared" si="239"/>
        <v/>
      </c>
      <c r="J5100" s="113"/>
      <c r="K5100" s="90"/>
      <c r="L5100" s="73"/>
      <c r="M5100" s="69" t="str">
        <f>IF(C5100&lt;&gt;"",DailyLog!$S$3,"")</f>
        <v/>
      </c>
      <c r="N5100" s="56" t="str">
        <f t="shared" si="238"/>
        <v/>
      </c>
      <c r="O5100" s="53" t="str">
        <f>IF($B5100&lt;&gt;"",IF(ISNUMBER(_xlfn.XMATCH($B5100,Language!$A$6:$E$6)),0,IF(ISNUMBER(_xlfn.XMATCH($B5100,Language!$A$29:$E$29)),'Lista de Prestatarios'!$B$3,VLOOKUP(B5100,'Lista de Prestatarios'!$A$2:$B$500,2,FALSE))),"")</f>
        <v/>
      </c>
      <c r="P5100" s="58" t="str">
        <f>IF(B5100&lt;&gt;"",IF(OR(D5100&gt;0,G5100&gt;0),COUNTIF($B$2:B5100,B5100),COUNTIFS($B$2:B5100,B5100,$E$2:E5100,"&gt;0")),"")</f>
        <v/>
      </c>
    </row>
    <row r="5101" spans="1:16" x14ac:dyDescent="0.35">
      <c r="A5101" s="51" t="str">
        <f t="shared" si="237"/>
        <v/>
      </c>
      <c r="B5101" s="99"/>
      <c r="C5101" s="4"/>
      <c r="D5101" s="14"/>
      <c r="E5101" s="14"/>
      <c r="F5101" s="14"/>
      <c r="G5101" s="82"/>
      <c r="H5101" s="107" t="str">
        <f>IF(B5101&lt;&gt;"",IF(OR(O5101=0,O5101=999),"",SUMIFS($E$2:E5101,$A$2:A5101,A5101)-SUMIFS($F$2:F5101,$A$2:A5101,A5101)),"")</f>
        <v/>
      </c>
      <c r="I5101" s="109" t="str">
        <f t="shared" si="239"/>
        <v/>
      </c>
      <c r="J5101" s="113"/>
      <c r="K5101" s="90"/>
      <c r="L5101" s="73"/>
      <c r="M5101" s="69" t="str">
        <f>IF(C5101&lt;&gt;"",DailyLog!$S$3,"")</f>
        <v/>
      </c>
      <c r="N5101" s="56" t="str">
        <f t="shared" si="238"/>
        <v/>
      </c>
      <c r="O5101" s="53" t="str">
        <f>IF($B5101&lt;&gt;"",IF(ISNUMBER(_xlfn.XMATCH($B5101,Language!$A$6:$E$6)),0,IF(ISNUMBER(_xlfn.XMATCH($B5101,Language!$A$29:$E$29)),'Lista de Prestatarios'!$B$3,VLOOKUP(B5101,'Lista de Prestatarios'!$A$2:$B$500,2,FALSE))),"")</f>
        <v/>
      </c>
      <c r="P5101" s="58" t="str">
        <f>IF(B5101&lt;&gt;"",IF(OR(D5101&gt;0,G5101&gt;0),COUNTIF($B$2:B5101,B5101),COUNTIFS($B$2:B5101,B5101,$E$2:E5101,"&gt;0")),"")</f>
        <v/>
      </c>
    </row>
    <row r="5102" spans="1:16" x14ac:dyDescent="0.35">
      <c r="A5102" s="51" t="str">
        <f t="shared" si="237"/>
        <v/>
      </c>
      <c r="B5102" s="99"/>
      <c r="C5102" s="4"/>
      <c r="D5102" s="14"/>
      <c r="E5102" s="14"/>
      <c r="F5102" s="14"/>
      <c r="G5102" s="82"/>
      <c r="H5102" s="107" t="str">
        <f>IF(B5102&lt;&gt;"",IF(OR(O5102=0,O5102=999),"",SUMIFS($E$2:E5102,$A$2:A5102,A5102)-SUMIFS($F$2:F5102,$A$2:A5102,A5102)),"")</f>
        <v/>
      </c>
      <c r="I5102" s="109" t="str">
        <f t="shared" si="239"/>
        <v/>
      </c>
      <c r="J5102" s="113"/>
      <c r="K5102" s="90"/>
      <c r="L5102" s="73"/>
      <c r="M5102" s="69" t="str">
        <f>IF(C5102&lt;&gt;"",DailyLog!$S$3,"")</f>
        <v/>
      </c>
      <c r="N5102" s="56" t="str">
        <f t="shared" si="238"/>
        <v/>
      </c>
      <c r="O5102" s="53" t="str">
        <f>IF($B5102&lt;&gt;"",IF(ISNUMBER(_xlfn.XMATCH($B5102,Language!$A$6:$E$6)),0,IF(ISNUMBER(_xlfn.XMATCH($B5102,Language!$A$29:$E$29)),'Lista de Prestatarios'!$B$3,VLOOKUP(B5102,'Lista de Prestatarios'!$A$2:$B$500,2,FALSE))),"")</f>
        <v/>
      </c>
      <c r="P5102" s="58" t="str">
        <f>IF(B5102&lt;&gt;"",IF(OR(D5102&gt;0,G5102&gt;0),COUNTIF($B$2:B5102,B5102),COUNTIFS($B$2:B5102,B5102,$E$2:E5102,"&gt;0")),"")</f>
        <v/>
      </c>
    </row>
    <row r="5103" spans="1:16" x14ac:dyDescent="0.35">
      <c r="A5103" s="51" t="str">
        <f t="shared" si="237"/>
        <v/>
      </c>
      <c r="B5103" s="99"/>
      <c r="C5103" s="4"/>
      <c r="D5103" s="14"/>
      <c r="E5103" s="14"/>
      <c r="F5103" s="14"/>
      <c r="G5103" s="82"/>
      <c r="H5103" s="107" t="str">
        <f>IF(B5103&lt;&gt;"",IF(OR(O5103=0,O5103=999),"",SUMIFS($E$2:E5103,$A$2:A5103,A5103)-SUMIFS($F$2:F5103,$A$2:A5103,A5103)),"")</f>
        <v/>
      </c>
      <c r="I5103" s="109" t="str">
        <f t="shared" si="239"/>
        <v/>
      </c>
      <c r="J5103" s="113"/>
      <c r="K5103" s="90"/>
      <c r="L5103" s="73"/>
      <c r="M5103" s="69" t="str">
        <f>IF(C5103&lt;&gt;"",DailyLog!$S$3,"")</f>
        <v/>
      </c>
      <c r="N5103" s="56" t="str">
        <f t="shared" si="238"/>
        <v/>
      </c>
      <c r="O5103" s="53" t="str">
        <f>IF($B5103&lt;&gt;"",IF(ISNUMBER(_xlfn.XMATCH($B5103,Language!$A$6:$E$6)),0,IF(ISNUMBER(_xlfn.XMATCH($B5103,Language!$A$29:$E$29)),'Lista de Prestatarios'!$B$3,VLOOKUP(B5103,'Lista de Prestatarios'!$A$2:$B$500,2,FALSE))),"")</f>
        <v/>
      </c>
      <c r="P5103" s="58" t="str">
        <f>IF(B5103&lt;&gt;"",IF(OR(D5103&gt;0,G5103&gt;0),COUNTIF($B$2:B5103,B5103),COUNTIFS($B$2:B5103,B5103,$E$2:E5103,"&gt;0")),"")</f>
        <v/>
      </c>
    </row>
    <row r="5104" spans="1:16" x14ac:dyDescent="0.35">
      <c r="A5104" s="51" t="str">
        <f t="shared" si="237"/>
        <v/>
      </c>
      <c r="B5104" s="99"/>
      <c r="C5104" s="4"/>
      <c r="D5104" s="14"/>
      <c r="E5104" s="14"/>
      <c r="F5104" s="14"/>
      <c r="G5104" s="82"/>
      <c r="H5104" s="107" t="str">
        <f>IF(B5104&lt;&gt;"",IF(OR(O5104=0,O5104=999),"",SUMIFS($E$2:E5104,$A$2:A5104,A5104)-SUMIFS($F$2:F5104,$A$2:A5104,A5104)),"")</f>
        <v/>
      </c>
      <c r="I5104" s="109" t="str">
        <f t="shared" si="239"/>
        <v/>
      </c>
      <c r="J5104" s="113"/>
      <c r="K5104" s="90"/>
      <c r="L5104" s="73"/>
      <c r="M5104" s="69" t="str">
        <f>IF(C5104&lt;&gt;"",DailyLog!$S$3,"")</f>
        <v/>
      </c>
      <c r="N5104" s="56" t="str">
        <f t="shared" si="238"/>
        <v/>
      </c>
      <c r="O5104" s="53" t="str">
        <f>IF($B5104&lt;&gt;"",IF(ISNUMBER(_xlfn.XMATCH($B5104,Language!$A$6:$E$6)),0,IF(ISNUMBER(_xlfn.XMATCH($B5104,Language!$A$29:$E$29)),'Lista de Prestatarios'!$B$3,VLOOKUP(B5104,'Lista de Prestatarios'!$A$2:$B$500,2,FALSE))),"")</f>
        <v/>
      </c>
      <c r="P5104" s="58" t="str">
        <f>IF(B5104&lt;&gt;"",IF(OR(D5104&gt;0,G5104&gt;0),COUNTIF($B$2:B5104,B5104),COUNTIFS($B$2:B5104,B5104,$E$2:E5104,"&gt;0")),"")</f>
        <v/>
      </c>
    </row>
    <row r="5105" spans="1:16" x14ac:dyDescent="0.35">
      <c r="A5105" s="51" t="str">
        <f t="shared" si="237"/>
        <v/>
      </c>
      <c r="B5105" s="99"/>
      <c r="C5105" s="4"/>
      <c r="D5105" s="14"/>
      <c r="E5105" s="14"/>
      <c r="F5105" s="14"/>
      <c r="G5105" s="82"/>
      <c r="H5105" s="107" t="str">
        <f>IF(B5105&lt;&gt;"",IF(OR(O5105=0,O5105=999),"",SUMIFS($E$2:E5105,$A$2:A5105,A5105)-SUMIFS($F$2:F5105,$A$2:A5105,A5105)),"")</f>
        <v/>
      </c>
      <c r="I5105" s="109" t="str">
        <f t="shared" si="239"/>
        <v/>
      </c>
      <c r="J5105" s="113"/>
      <c r="K5105" s="90"/>
      <c r="L5105" s="73"/>
      <c r="M5105" s="69" t="str">
        <f>IF(C5105&lt;&gt;"",DailyLog!$S$3,"")</f>
        <v/>
      </c>
      <c r="N5105" s="56" t="str">
        <f t="shared" si="238"/>
        <v/>
      </c>
      <c r="O5105" s="53" t="str">
        <f>IF($B5105&lt;&gt;"",IF(ISNUMBER(_xlfn.XMATCH($B5105,Language!$A$6:$E$6)),0,IF(ISNUMBER(_xlfn.XMATCH($B5105,Language!$A$29:$E$29)),'Lista de Prestatarios'!$B$3,VLOOKUP(B5105,'Lista de Prestatarios'!$A$2:$B$500,2,FALSE))),"")</f>
        <v/>
      </c>
      <c r="P5105" s="58" t="str">
        <f>IF(B5105&lt;&gt;"",IF(OR(D5105&gt;0,G5105&gt;0),COUNTIF($B$2:B5105,B5105),COUNTIFS($B$2:B5105,B5105,$E$2:E5105,"&gt;0")),"")</f>
        <v/>
      </c>
    </row>
    <row r="5106" spans="1:16" x14ac:dyDescent="0.35">
      <c r="A5106" s="51" t="str">
        <f t="shared" si="237"/>
        <v/>
      </c>
      <c r="B5106" s="99"/>
      <c r="C5106" s="4"/>
      <c r="D5106" s="14"/>
      <c r="E5106" s="14"/>
      <c r="F5106" s="14"/>
      <c r="G5106" s="82"/>
      <c r="H5106" s="107" t="str">
        <f>IF(B5106&lt;&gt;"",IF(OR(O5106=0,O5106=999),"",SUMIFS($E$2:E5106,$A$2:A5106,A5106)-SUMIFS($F$2:F5106,$A$2:A5106,A5106)),"")</f>
        <v/>
      </c>
      <c r="I5106" s="109" t="str">
        <f t="shared" si="239"/>
        <v/>
      </c>
      <c r="J5106" s="113"/>
      <c r="K5106" s="90"/>
      <c r="L5106" s="73"/>
      <c r="M5106" s="69" t="str">
        <f>IF(C5106&lt;&gt;"",DailyLog!$S$3,"")</f>
        <v/>
      </c>
      <c r="N5106" s="56" t="str">
        <f t="shared" si="238"/>
        <v/>
      </c>
      <c r="O5106" s="53" t="str">
        <f>IF($B5106&lt;&gt;"",IF(ISNUMBER(_xlfn.XMATCH($B5106,Language!$A$6:$E$6)),0,IF(ISNUMBER(_xlfn.XMATCH($B5106,Language!$A$29:$E$29)),'Lista de Prestatarios'!$B$3,VLOOKUP(B5106,'Lista de Prestatarios'!$A$2:$B$500,2,FALSE))),"")</f>
        <v/>
      </c>
      <c r="P5106" s="58" t="str">
        <f>IF(B5106&lt;&gt;"",IF(OR(D5106&gt;0,G5106&gt;0),COUNTIF($B$2:B5106,B5106),COUNTIFS($B$2:B5106,B5106,$E$2:E5106,"&gt;0")),"")</f>
        <v/>
      </c>
    </row>
    <row r="5107" spans="1:16" x14ac:dyDescent="0.35">
      <c r="A5107" s="51" t="str">
        <f t="shared" si="237"/>
        <v/>
      </c>
      <c r="B5107" s="99"/>
      <c r="C5107" s="4"/>
      <c r="D5107" s="14"/>
      <c r="E5107" s="14"/>
      <c r="F5107" s="14"/>
      <c r="G5107" s="82"/>
      <c r="H5107" s="107" t="str">
        <f>IF(B5107&lt;&gt;"",IF(OR(O5107=0,O5107=999),"",SUMIFS($E$2:E5107,$A$2:A5107,A5107)-SUMIFS($F$2:F5107,$A$2:A5107,A5107)),"")</f>
        <v/>
      </c>
      <c r="I5107" s="109" t="str">
        <f t="shared" si="239"/>
        <v/>
      </c>
      <c r="J5107" s="113"/>
      <c r="K5107" s="90"/>
      <c r="L5107" s="73"/>
      <c r="M5107" s="69" t="str">
        <f>IF(C5107&lt;&gt;"",DailyLog!$S$3,"")</f>
        <v/>
      </c>
      <c r="N5107" s="56" t="str">
        <f t="shared" si="238"/>
        <v/>
      </c>
      <c r="O5107" s="53" t="str">
        <f>IF($B5107&lt;&gt;"",IF(ISNUMBER(_xlfn.XMATCH($B5107,Language!$A$6:$E$6)),0,IF(ISNUMBER(_xlfn.XMATCH($B5107,Language!$A$29:$E$29)),'Lista de Prestatarios'!$B$3,VLOOKUP(B5107,'Lista de Prestatarios'!$A$2:$B$500,2,FALSE))),"")</f>
        <v/>
      </c>
      <c r="P5107" s="58" t="str">
        <f>IF(B5107&lt;&gt;"",IF(OR(D5107&gt;0,G5107&gt;0),COUNTIF($B$2:B5107,B5107),COUNTIFS($B$2:B5107,B5107,$E$2:E5107,"&gt;0")),"")</f>
        <v/>
      </c>
    </row>
    <row r="5108" spans="1:16" x14ac:dyDescent="0.35">
      <c r="A5108" s="51" t="str">
        <f t="shared" si="237"/>
        <v/>
      </c>
      <c r="B5108" s="99"/>
      <c r="C5108" s="4"/>
      <c r="D5108" s="14"/>
      <c r="E5108" s="14"/>
      <c r="F5108" s="14"/>
      <c r="G5108" s="82"/>
      <c r="H5108" s="107" t="str">
        <f>IF(B5108&lt;&gt;"",IF(OR(O5108=0,O5108=999),"",SUMIFS($E$2:E5108,$A$2:A5108,A5108)-SUMIFS($F$2:F5108,$A$2:A5108,A5108)),"")</f>
        <v/>
      </c>
      <c r="I5108" s="109" t="str">
        <f t="shared" si="239"/>
        <v/>
      </c>
      <c r="J5108" s="113"/>
      <c r="K5108" s="90"/>
      <c r="L5108" s="73"/>
      <c r="M5108" s="69" t="str">
        <f>IF(C5108&lt;&gt;"",DailyLog!$S$3,"")</f>
        <v/>
      </c>
      <c r="N5108" s="56" t="str">
        <f t="shared" si="238"/>
        <v/>
      </c>
      <c r="O5108" s="53" t="str">
        <f>IF($B5108&lt;&gt;"",IF(ISNUMBER(_xlfn.XMATCH($B5108,Language!$A$6:$E$6)),0,IF(ISNUMBER(_xlfn.XMATCH($B5108,Language!$A$29:$E$29)),'Lista de Prestatarios'!$B$3,VLOOKUP(B5108,'Lista de Prestatarios'!$A$2:$B$500,2,FALSE))),"")</f>
        <v/>
      </c>
      <c r="P5108" s="58" t="str">
        <f>IF(B5108&lt;&gt;"",IF(OR(D5108&gt;0,G5108&gt;0),COUNTIF($B$2:B5108,B5108),COUNTIFS($B$2:B5108,B5108,$E$2:E5108,"&gt;0")),"")</f>
        <v/>
      </c>
    </row>
    <row r="5109" spans="1:16" x14ac:dyDescent="0.35">
      <c r="A5109" s="51" t="str">
        <f t="shared" si="237"/>
        <v/>
      </c>
      <c r="B5109" s="99"/>
      <c r="C5109" s="4"/>
      <c r="D5109" s="14"/>
      <c r="E5109" s="14"/>
      <c r="F5109" s="14"/>
      <c r="G5109" s="82"/>
      <c r="H5109" s="107" t="str">
        <f>IF(B5109&lt;&gt;"",IF(OR(O5109=0,O5109=999),"",SUMIFS($E$2:E5109,$A$2:A5109,A5109)-SUMIFS($F$2:F5109,$A$2:A5109,A5109)),"")</f>
        <v/>
      </c>
      <c r="I5109" s="109" t="str">
        <f t="shared" si="239"/>
        <v/>
      </c>
      <c r="J5109" s="113"/>
      <c r="K5109" s="90"/>
      <c r="L5109" s="73"/>
      <c r="M5109" s="69" t="str">
        <f>IF(C5109&lt;&gt;"",DailyLog!$S$3,"")</f>
        <v/>
      </c>
      <c r="N5109" s="56" t="str">
        <f t="shared" si="238"/>
        <v/>
      </c>
      <c r="O5109" s="53" t="str">
        <f>IF($B5109&lt;&gt;"",IF(ISNUMBER(_xlfn.XMATCH($B5109,Language!$A$6:$E$6)),0,IF(ISNUMBER(_xlfn.XMATCH($B5109,Language!$A$29:$E$29)),'Lista de Prestatarios'!$B$3,VLOOKUP(B5109,'Lista de Prestatarios'!$A$2:$B$500,2,FALSE))),"")</f>
        <v/>
      </c>
      <c r="P5109" s="58" t="str">
        <f>IF(B5109&lt;&gt;"",IF(OR(D5109&gt;0,G5109&gt;0),COUNTIF($B$2:B5109,B5109),COUNTIFS($B$2:B5109,B5109,$E$2:E5109,"&gt;0")),"")</f>
        <v/>
      </c>
    </row>
    <row r="5110" spans="1:16" x14ac:dyDescent="0.35">
      <c r="A5110" s="51" t="str">
        <f t="shared" si="237"/>
        <v/>
      </c>
      <c r="B5110" s="99"/>
      <c r="C5110" s="4"/>
      <c r="D5110" s="14"/>
      <c r="E5110" s="14"/>
      <c r="F5110" s="14"/>
      <c r="G5110" s="82"/>
      <c r="H5110" s="107" t="str">
        <f>IF(B5110&lt;&gt;"",IF(OR(O5110=0,O5110=999),"",SUMIFS($E$2:E5110,$A$2:A5110,A5110)-SUMIFS($F$2:F5110,$A$2:A5110,A5110)),"")</f>
        <v/>
      </c>
      <c r="I5110" s="109" t="str">
        <f t="shared" si="239"/>
        <v/>
      </c>
      <c r="J5110" s="113"/>
      <c r="K5110" s="90"/>
      <c r="L5110" s="73"/>
      <c r="M5110" s="69" t="str">
        <f>IF(C5110&lt;&gt;"",DailyLog!$S$3,"")</f>
        <v/>
      </c>
      <c r="N5110" s="56" t="str">
        <f t="shared" si="238"/>
        <v/>
      </c>
      <c r="O5110" s="53" t="str">
        <f>IF($B5110&lt;&gt;"",IF(ISNUMBER(_xlfn.XMATCH($B5110,Language!$A$6:$E$6)),0,IF(ISNUMBER(_xlfn.XMATCH($B5110,Language!$A$29:$E$29)),'Lista de Prestatarios'!$B$3,VLOOKUP(B5110,'Lista de Prestatarios'!$A$2:$B$500,2,FALSE))),"")</f>
        <v/>
      </c>
      <c r="P5110" s="58" t="str">
        <f>IF(B5110&lt;&gt;"",IF(OR(D5110&gt;0,G5110&gt;0),COUNTIF($B$2:B5110,B5110),COUNTIFS($B$2:B5110,B5110,$E$2:E5110,"&gt;0")),"")</f>
        <v/>
      </c>
    </row>
    <row r="5111" spans="1:16" x14ac:dyDescent="0.35">
      <c r="A5111" s="51" t="str">
        <f t="shared" si="237"/>
        <v/>
      </c>
      <c r="B5111" s="99"/>
      <c r="C5111" s="4"/>
      <c r="D5111" s="14"/>
      <c r="E5111" s="14"/>
      <c r="F5111" s="14"/>
      <c r="G5111" s="82"/>
      <c r="H5111" s="107" t="str">
        <f>IF(B5111&lt;&gt;"",IF(OR(O5111=0,O5111=999),"",SUMIFS($E$2:E5111,$A$2:A5111,A5111)-SUMIFS($F$2:F5111,$A$2:A5111,A5111)),"")</f>
        <v/>
      </c>
      <c r="I5111" s="109" t="str">
        <f t="shared" si="239"/>
        <v/>
      </c>
      <c r="J5111" s="113"/>
      <c r="K5111" s="90"/>
      <c r="L5111" s="73"/>
      <c r="M5111" s="69" t="str">
        <f>IF(C5111&lt;&gt;"",DailyLog!$S$3,"")</f>
        <v/>
      </c>
      <c r="N5111" s="56" t="str">
        <f t="shared" si="238"/>
        <v/>
      </c>
      <c r="O5111" s="53" t="str">
        <f>IF($B5111&lt;&gt;"",IF(ISNUMBER(_xlfn.XMATCH($B5111,Language!$A$6:$E$6)),0,IF(ISNUMBER(_xlfn.XMATCH($B5111,Language!$A$29:$E$29)),'Lista de Prestatarios'!$B$3,VLOOKUP(B5111,'Lista de Prestatarios'!$A$2:$B$500,2,FALSE))),"")</f>
        <v/>
      </c>
      <c r="P5111" s="58" t="str">
        <f>IF(B5111&lt;&gt;"",IF(OR(D5111&gt;0,G5111&gt;0),COUNTIF($B$2:B5111,B5111),COUNTIFS($B$2:B5111,B5111,$E$2:E5111,"&gt;0")),"")</f>
        <v/>
      </c>
    </row>
    <row r="5112" spans="1:16" x14ac:dyDescent="0.35">
      <c r="A5112" s="51" t="str">
        <f t="shared" si="237"/>
        <v/>
      </c>
      <c r="B5112" s="99"/>
      <c r="C5112" s="4"/>
      <c r="D5112" s="14"/>
      <c r="E5112" s="14"/>
      <c r="F5112" s="14"/>
      <c r="G5112" s="82"/>
      <c r="H5112" s="107" t="str">
        <f>IF(B5112&lt;&gt;"",IF(OR(O5112=0,O5112=999),"",SUMIFS($E$2:E5112,$A$2:A5112,A5112)-SUMIFS($F$2:F5112,$A$2:A5112,A5112)),"")</f>
        <v/>
      </c>
      <c r="I5112" s="109" t="str">
        <f t="shared" si="239"/>
        <v/>
      </c>
      <c r="J5112" s="113"/>
      <c r="K5112" s="90"/>
      <c r="L5112" s="73"/>
      <c r="M5112" s="69" t="str">
        <f>IF(C5112&lt;&gt;"",DailyLog!$S$3,"")</f>
        <v/>
      </c>
      <c r="N5112" s="56" t="str">
        <f t="shared" si="238"/>
        <v/>
      </c>
      <c r="O5112" s="53" t="str">
        <f>IF($B5112&lt;&gt;"",IF(ISNUMBER(_xlfn.XMATCH($B5112,Language!$A$6:$E$6)),0,IF(ISNUMBER(_xlfn.XMATCH($B5112,Language!$A$29:$E$29)),'Lista de Prestatarios'!$B$3,VLOOKUP(B5112,'Lista de Prestatarios'!$A$2:$B$500,2,FALSE))),"")</f>
        <v/>
      </c>
      <c r="P5112" s="58" t="str">
        <f>IF(B5112&lt;&gt;"",IF(OR(D5112&gt;0,G5112&gt;0),COUNTIF($B$2:B5112,B5112),COUNTIFS($B$2:B5112,B5112,$E$2:E5112,"&gt;0")),"")</f>
        <v/>
      </c>
    </row>
    <row r="5113" spans="1:16" x14ac:dyDescent="0.35">
      <c r="A5113" s="51" t="str">
        <f t="shared" si="237"/>
        <v/>
      </c>
      <c r="B5113" s="99"/>
      <c r="C5113" s="4"/>
      <c r="D5113" s="14"/>
      <c r="E5113" s="14"/>
      <c r="F5113" s="14"/>
      <c r="G5113" s="82"/>
      <c r="H5113" s="107" t="str">
        <f>IF(B5113&lt;&gt;"",IF(OR(O5113=0,O5113=999),"",SUMIFS($E$2:E5113,$A$2:A5113,A5113)-SUMIFS($F$2:F5113,$A$2:A5113,A5113)),"")</f>
        <v/>
      </c>
      <c r="I5113" s="109" t="str">
        <f t="shared" si="239"/>
        <v/>
      </c>
      <c r="J5113" s="113"/>
      <c r="K5113" s="90"/>
      <c r="L5113" s="73"/>
      <c r="M5113" s="69" t="str">
        <f>IF(C5113&lt;&gt;"",DailyLog!$S$3,"")</f>
        <v/>
      </c>
      <c r="N5113" s="56" t="str">
        <f t="shared" si="238"/>
        <v/>
      </c>
      <c r="O5113" s="53" t="str">
        <f>IF($B5113&lt;&gt;"",IF(ISNUMBER(_xlfn.XMATCH($B5113,Language!$A$6:$E$6)),0,IF(ISNUMBER(_xlfn.XMATCH($B5113,Language!$A$29:$E$29)),'Lista de Prestatarios'!$B$3,VLOOKUP(B5113,'Lista de Prestatarios'!$A$2:$B$500,2,FALSE))),"")</f>
        <v/>
      </c>
      <c r="P5113" s="58" t="str">
        <f>IF(B5113&lt;&gt;"",IF(OR(D5113&gt;0,G5113&gt;0),COUNTIF($B$2:B5113,B5113),COUNTIFS($B$2:B5113,B5113,$E$2:E5113,"&gt;0")),"")</f>
        <v/>
      </c>
    </row>
    <row r="5114" spans="1:16" x14ac:dyDescent="0.35">
      <c r="A5114" s="51" t="str">
        <f t="shared" si="237"/>
        <v/>
      </c>
      <c r="B5114" s="99"/>
      <c r="C5114" s="4"/>
      <c r="D5114" s="14"/>
      <c r="E5114" s="14"/>
      <c r="F5114" s="14"/>
      <c r="G5114" s="82"/>
      <c r="H5114" s="107" t="str">
        <f>IF(B5114&lt;&gt;"",IF(OR(O5114=0,O5114=999),"",SUMIFS($E$2:E5114,$A$2:A5114,A5114)-SUMIFS($F$2:F5114,$A$2:A5114,A5114)),"")</f>
        <v/>
      </c>
      <c r="I5114" s="109" t="str">
        <f t="shared" si="239"/>
        <v/>
      </c>
      <c r="J5114" s="113"/>
      <c r="K5114" s="90"/>
      <c r="L5114" s="73"/>
      <c r="M5114" s="69" t="str">
        <f>IF(C5114&lt;&gt;"",DailyLog!$S$3,"")</f>
        <v/>
      </c>
      <c r="N5114" s="56" t="str">
        <f t="shared" si="238"/>
        <v/>
      </c>
      <c r="O5114" s="53" t="str">
        <f>IF($B5114&lt;&gt;"",IF(ISNUMBER(_xlfn.XMATCH($B5114,Language!$A$6:$E$6)),0,IF(ISNUMBER(_xlfn.XMATCH($B5114,Language!$A$29:$E$29)),'Lista de Prestatarios'!$B$3,VLOOKUP(B5114,'Lista de Prestatarios'!$A$2:$B$500,2,FALSE))),"")</f>
        <v/>
      </c>
      <c r="P5114" s="58" t="str">
        <f>IF(B5114&lt;&gt;"",IF(OR(D5114&gt;0,G5114&gt;0),COUNTIF($B$2:B5114,B5114),COUNTIFS($B$2:B5114,B5114,$E$2:E5114,"&gt;0")),"")</f>
        <v/>
      </c>
    </row>
    <row r="5115" spans="1:16" x14ac:dyDescent="0.35">
      <c r="A5115" s="51" t="str">
        <f t="shared" si="237"/>
        <v/>
      </c>
      <c r="B5115" s="99"/>
      <c r="C5115" s="4"/>
      <c r="D5115" s="14"/>
      <c r="E5115" s="14"/>
      <c r="F5115" s="14"/>
      <c r="G5115" s="82"/>
      <c r="H5115" s="107" t="str">
        <f>IF(B5115&lt;&gt;"",IF(OR(O5115=0,O5115=999),"",SUMIFS($E$2:E5115,$A$2:A5115,A5115)-SUMIFS($F$2:F5115,$A$2:A5115,A5115)),"")</f>
        <v/>
      </c>
      <c r="I5115" s="109" t="str">
        <f t="shared" si="239"/>
        <v/>
      </c>
      <c r="J5115" s="113"/>
      <c r="K5115" s="90"/>
      <c r="L5115" s="73"/>
      <c r="M5115" s="69" t="str">
        <f>IF(C5115&lt;&gt;"",DailyLog!$S$3,"")</f>
        <v/>
      </c>
      <c r="N5115" s="56" t="str">
        <f t="shared" si="238"/>
        <v/>
      </c>
      <c r="O5115" s="53" t="str">
        <f>IF($B5115&lt;&gt;"",IF(ISNUMBER(_xlfn.XMATCH($B5115,Language!$A$6:$E$6)),0,IF(ISNUMBER(_xlfn.XMATCH($B5115,Language!$A$29:$E$29)),'Lista de Prestatarios'!$B$3,VLOOKUP(B5115,'Lista de Prestatarios'!$A$2:$B$500,2,FALSE))),"")</f>
        <v/>
      </c>
      <c r="P5115" s="58" t="str">
        <f>IF(B5115&lt;&gt;"",IF(OR(D5115&gt;0,G5115&gt;0),COUNTIF($B$2:B5115,B5115),COUNTIFS($B$2:B5115,B5115,$E$2:E5115,"&gt;0")),"")</f>
        <v/>
      </c>
    </row>
    <row r="5116" spans="1:16" x14ac:dyDescent="0.35">
      <c r="A5116" s="51" t="str">
        <f t="shared" si="237"/>
        <v/>
      </c>
      <c r="B5116" s="99"/>
      <c r="C5116" s="4"/>
      <c r="D5116" s="14"/>
      <c r="E5116" s="14"/>
      <c r="F5116" s="14"/>
      <c r="G5116" s="82"/>
      <c r="H5116" s="107" t="str">
        <f>IF(B5116&lt;&gt;"",IF(OR(O5116=0,O5116=999),"",SUMIFS($E$2:E5116,$A$2:A5116,A5116)-SUMIFS($F$2:F5116,$A$2:A5116,A5116)),"")</f>
        <v/>
      </c>
      <c r="I5116" s="109" t="str">
        <f t="shared" si="239"/>
        <v/>
      </c>
      <c r="J5116" s="113"/>
      <c r="K5116" s="90"/>
      <c r="L5116" s="73"/>
      <c r="M5116" s="69" t="str">
        <f>IF(C5116&lt;&gt;"",DailyLog!$S$3,"")</f>
        <v/>
      </c>
      <c r="N5116" s="56" t="str">
        <f t="shared" si="238"/>
        <v/>
      </c>
      <c r="O5116" s="53" t="str">
        <f>IF($B5116&lt;&gt;"",IF(ISNUMBER(_xlfn.XMATCH($B5116,Language!$A$6:$E$6)),0,IF(ISNUMBER(_xlfn.XMATCH($B5116,Language!$A$29:$E$29)),'Lista de Prestatarios'!$B$3,VLOOKUP(B5116,'Lista de Prestatarios'!$A$2:$B$500,2,FALSE))),"")</f>
        <v/>
      </c>
      <c r="P5116" s="58" t="str">
        <f>IF(B5116&lt;&gt;"",IF(OR(D5116&gt;0,G5116&gt;0),COUNTIF($B$2:B5116,B5116),COUNTIFS($B$2:B5116,B5116,$E$2:E5116,"&gt;0")),"")</f>
        <v/>
      </c>
    </row>
    <row r="5117" spans="1:16" x14ac:dyDescent="0.35">
      <c r="A5117" s="51" t="str">
        <f t="shared" si="237"/>
        <v/>
      </c>
      <c r="B5117" s="99"/>
      <c r="C5117" s="4"/>
      <c r="D5117" s="14"/>
      <c r="E5117" s="14"/>
      <c r="F5117" s="14"/>
      <c r="G5117" s="82"/>
      <c r="H5117" s="107" t="str">
        <f>IF(B5117&lt;&gt;"",IF(OR(O5117=0,O5117=999),"",SUMIFS($E$2:E5117,$A$2:A5117,A5117)-SUMIFS($F$2:F5117,$A$2:A5117,A5117)),"")</f>
        <v/>
      </c>
      <c r="I5117" s="109" t="str">
        <f t="shared" si="239"/>
        <v/>
      </c>
      <c r="J5117" s="113"/>
      <c r="K5117" s="90"/>
      <c r="L5117" s="73"/>
      <c r="M5117" s="69" t="str">
        <f>IF(C5117&lt;&gt;"",DailyLog!$S$3,"")</f>
        <v/>
      </c>
      <c r="N5117" s="56" t="str">
        <f t="shared" si="238"/>
        <v/>
      </c>
      <c r="O5117" s="53" t="str">
        <f>IF($B5117&lt;&gt;"",IF(ISNUMBER(_xlfn.XMATCH($B5117,Language!$A$6:$E$6)),0,IF(ISNUMBER(_xlfn.XMATCH($B5117,Language!$A$29:$E$29)),'Lista de Prestatarios'!$B$3,VLOOKUP(B5117,'Lista de Prestatarios'!$A$2:$B$500,2,FALSE))),"")</f>
        <v/>
      </c>
      <c r="P5117" s="58" t="str">
        <f>IF(B5117&lt;&gt;"",IF(OR(D5117&gt;0,G5117&gt;0),COUNTIF($B$2:B5117,B5117),COUNTIFS($B$2:B5117,B5117,$E$2:E5117,"&gt;0")),"")</f>
        <v/>
      </c>
    </row>
    <row r="5118" spans="1:16" x14ac:dyDescent="0.35">
      <c r="A5118" s="51" t="str">
        <f t="shared" si="237"/>
        <v/>
      </c>
      <c r="B5118" s="99"/>
      <c r="C5118" s="4"/>
      <c r="D5118" s="14"/>
      <c r="E5118" s="14"/>
      <c r="F5118" s="14"/>
      <c r="G5118" s="82"/>
      <c r="H5118" s="107" t="str">
        <f>IF(B5118&lt;&gt;"",IF(OR(O5118=0,O5118=999),"",SUMIFS($E$2:E5118,$A$2:A5118,A5118)-SUMIFS($F$2:F5118,$A$2:A5118,A5118)),"")</f>
        <v/>
      </c>
      <c r="I5118" s="109" t="str">
        <f t="shared" si="239"/>
        <v/>
      </c>
      <c r="J5118" s="113"/>
      <c r="K5118" s="90"/>
      <c r="L5118" s="73"/>
      <c r="M5118" s="69" t="str">
        <f>IF(C5118&lt;&gt;"",DailyLog!$S$3,"")</f>
        <v/>
      </c>
      <c r="N5118" s="56" t="str">
        <f t="shared" si="238"/>
        <v/>
      </c>
      <c r="O5118" s="53" t="str">
        <f>IF($B5118&lt;&gt;"",IF(ISNUMBER(_xlfn.XMATCH($B5118,Language!$A$6:$E$6)),0,IF(ISNUMBER(_xlfn.XMATCH($B5118,Language!$A$29:$E$29)),'Lista de Prestatarios'!$B$3,VLOOKUP(B5118,'Lista de Prestatarios'!$A$2:$B$500,2,FALSE))),"")</f>
        <v/>
      </c>
      <c r="P5118" s="58" t="str">
        <f>IF(B5118&lt;&gt;"",IF(OR(D5118&gt;0,G5118&gt;0),COUNTIF($B$2:B5118,B5118),COUNTIFS($B$2:B5118,B5118,$E$2:E5118,"&gt;0")),"")</f>
        <v/>
      </c>
    </row>
    <row r="5119" spans="1:16" x14ac:dyDescent="0.35">
      <c r="A5119" s="51" t="str">
        <f t="shared" si="237"/>
        <v/>
      </c>
      <c r="B5119" s="99"/>
      <c r="C5119" s="4"/>
      <c r="D5119" s="14"/>
      <c r="E5119" s="14"/>
      <c r="F5119" s="14"/>
      <c r="G5119" s="82"/>
      <c r="H5119" s="107" t="str">
        <f>IF(B5119&lt;&gt;"",IF(OR(O5119=0,O5119=999),"",SUMIFS($E$2:E5119,$A$2:A5119,A5119)-SUMIFS($F$2:F5119,$A$2:A5119,A5119)),"")</f>
        <v/>
      </c>
      <c r="I5119" s="109" t="str">
        <f t="shared" si="239"/>
        <v/>
      </c>
      <c r="J5119" s="113"/>
      <c r="K5119" s="90"/>
      <c r="L5119" s="73"/>
      <c r="M5119" s="69" t="str">
        <f>IF(C5119&lt;&gt;"",DailyLog!$S$3,"")</f>
        <v/>
      </c>
      <c r="N5119" s="56" t="str">
        <f t="shared" si="238"/>
        <v/>
      </c>
      <c r="O5119" s="53" t="str">
        <f>IF($B5119&lt;&gt;"",IF(ISNUMBER(_xlfn.XMATCH($B5119,Language!$A$6:$E$6)),0,IF(ISNUMBER(_xlfn.XMATCH($B5119,Language!$A$29:$E$29)),'Lista de Prestatarios'!$B$3,VLOOKUP(B5119,'Lista de Prestatarios'!$A$2:$B$500,2,FALSE))),"")</f>
        <v/>
      </c>
      <c r="P5119" s="58" t="str">
        <f>IF(B5119&lt;&gt;"",IF(OR(D5119&gt;0,G5119&gt;0),COUNTIF($B$2:B5119,B5119),COUNTIFS($B$2:B5119,B5119,$E$2:E5119,"&gt;0")),"")</f>
        <v/>
      </c>
    </row>
    <row r="5120" spans="1:16" x14ac:dyDescent="0.35">
      <c r="A5120" s="51" t="str">
        <f t="shared" si="237"/>
        <v/>
      </c>
      <c r="B5120" s="99"/>
      <c r="C5120" s="4"/>
      <c r="D5120" s="14"/>
      <c r="E5120" s="14"/>
      <c r="F5120" s="14"/>
      <c r="G5120" s="82"/>
      <c r="H5120" s="107" t="str">
        <f>IF(B5120&lt;&gt;"",IF(OR(O5120=0,O5120=999),"",SUMIFS($E$2:E5120,$A$2:A5120,A5120)-SUMIFS($F$2:F5120,$A$2:A5120,A5120)),"")</f>
        <v/>
      </c>
      <c r="I5120" s="109" t="str">
        <f t="shared" si="239"/>
        <v/>
      </c>
      <c r="J5120" s="113"/>
      <c r="K5120" s="90"/>
      <c r="L5120" s="73"/>
      <c r="M5120" s="69" t="str">
        <f>IF(C5120&lt;&gt;"",DailyLog!$S$3,"")</f>
        <v/>
      </c>
      <c r="N5120" s="56" t="str">
        <f t="shared" si="238"/>
        <v/>
      </c>
      <c r="O5120" s="53" t="str">
        <f>IF($B5120&lt;&gt;"",IF(ISNUMBER(_xlfn.XMATCH($B5120,Language!$A$6:$E$6)),0,IF(ISNUMBER(_xlfn.XMATCH($B5120,Language!$A$29:$E$29)),'Lista de Prestatarios'!$B$3,VLOOKUP(B5120,'Lista de Prestatarios'!$A$2:$B$500,2,FALSE))),"")</f>
        <v/>
      </c>
      <c r="P5120" s="58" t="str">
        <f>IF(B5120&lt;&gt;"",IF(OR(D5120&gt;0,G5120&gt;0),COUNTIF($B$2:B5120,B5120),COUNTIFS($B$2:B5120,B5120,$E$2:E5120,"&gt;0")),"")</f>
        <v/>
      </c>
    </row>
    <row r="5121" spans="1:16" x14ac:dyDescent="0.35">
      <c r="A5121" s="51" t="str">
        <f t="shared" si="237"/>
        <v/>
      </c>
      <c r="B5121" s="99"/>
      <c r="C5121" s="4"/>
      <c r="D5121" s="14"/>
      <c r="E5121" s="14"/>
      <c r="F5121" s="14"/>
      <c r="G5121" s="82"/>
      <c r="H5121" s="107" t="str">
        <f>IF(B5121&lt;&gt;"",IF(OR(O5121=0,O5121=999),"",SUMIFS($E$2:E5121,$A$2:A5121,A5121)-SUMIFS($F$2:F5121,$A$2:A5121,A5121)),"")</f>
        <v/>
      </c>
      <c r="I5121" s="109" t="str">
        <f t="shared" si="239"/>
        <v/>
      </c>
      <c r="J5121" s="113"/>
      <c r="K5121" s="90"/>
      <c r="L5121" s="73"/>
      <c r="M5121" s="69" t="str">
        <f>IF(C5121&lt;&gt;"",DailyLog!$S$3,"")</f>
        <v/>
      </c>
      <c r="N5121" s="56" t="str">
        <f t="shared" si="238"/>
        <v/>
      </c>
      <c r="O5121" s="53" t="str">
        <f>IF($B5121&lt;&gt;"",IF(ISNUMBER(_xlfn.XMATCH($B5121,Language!$A$6:$E$6)),0,IF(ISNUMBER(_xlfn.XMATCH($B5121,Language!$A$29:$E$29)),'Lista de Prestatarios'!$B$3,VLOOKUP(B5121,'Lista de Prestatarios'!$A$2:$B$500,2,FALSE))),"")</f>
        <v/>
      </c>
      <c r="P5121" s="58" t="str">
        <f>IF(B5121&lt;&gt;"",IF(OR(D5121&gt;0,G5121&gt;0),COUNTIF($B$2:B5121,B5121),COUNTIFS($B$2:B5121,B5121,$E$2:E5121,"&gt;0")),"")</f>
        <v/>
      </c>
    </row>
    <row r="5122" spans="1:16" x14ac:dyDescent="0.35">
      <c r="A5122" s="51" t="str">
        <f t="shared" ref="A5122:A5185" si="240">IF(B5122&lt;&gt;"",O5122&amp;"."&amp;P5122,"")</f>
        <v/>
      </c>
      <c r="B5122" s="99"/>
      <c r="C5122" s="4"/>
      <c r="D5122" s="14"/>
      <c r="E5122" s="14"/>
      <c r="F5122" s="14"/>
      <c r="G5122" s="82"/>
      <c r="H5122" s="107" t="str">
        <f>IF(B5122&lt;&gt;"",IF(OR(O5122=0,O5122=999),"",SUMIFS($E$2:E5122,$A$2:A5122,A5122)-SUMIFS($F$2:F5122,$A$2:A5122,A5122)),"")</f>
        <v/>
      </c>
      <c r="I5122" s="109" t="str">
        <f t="shared" si="239"/>
        <v/>
      </c>
      <c r="J5122" s="113"/>
      <c r="K5122" s="90"/>
      <c r="L5122" s="73"/>
      <c r="M5122" s="69" t="str">
        <f>IF(C5122&lt;&gt;"",DailyLog!$S$3,"")</f>
        <v/>
      </c>
      <c r="N5122" s="56" t="str">
        <f t="shared" ref="N5122:N5185" si="241">IF(B5122&lt;&gt;"",COUNT(D5122:G5122),"")</f>
        <v/>
      </c>
      <c r="O5122" s="53" t="str">
        <f>IF($B5122&lt;&gt;"",IF(ISNUMBER(_xlfn.XMATCH($B5122,Language!$A$6:$E$6)),0,IF(ISNUMBER(_xlfn.XMATCH($B5122,Language!$A$29:$E$29)),'Lista de Prestatarios'!$B$3,VLOOKUP(B5122,'Lista de Prestatarios'!$A$2:$B$500,2,FALSE))),"")</f>
        <v/>
      </c>
      <c r="P5122" s="58" t="str">
        <f>IF(B5122&lt;&gt;"",IF(OR(D5122&gt;0,G5122&gt;0),COUNTIF($B$2:B5122,B5122),COUNTIFS($B$2:B5122,B5122,$E$2:E5122,"&gt;0")),"")</f>
        <v/>
      </c>
    </row>
    <row r="5123" spans="1:16" x14ac:dyDescent="0.35">
      <c r="A5123" s="51" t="str">
        <f t="shared" si="240"/>
        <v/>
      </c>
      <c r="B5123" s="99"/>
      <c r="C5123" s="4"/>
      <c r="D5123" s="14"/>
      <c r="E5123" s="14"/>
      <c r="F5123" s="14"/>
      <c r="G5123" s="82"/>
      <c r="H5123" s="107" t="str">
        <f>IF(B5123&lt;&gt;"",IF(OR(O5123=0,O5123=999),"",SUMIFS($E$2:E5123,$A$2:A5123,A5123)-SUMIFS($F$2:F5123,$A$2:A5123,A5123)),"")</f>
        <v/>
      </c>
      <c r="I5123" s="109" t="str">
        <f t="shared" si="239"/>
        <v/>
      </c>
      <c r="J5123" s="113"/>
      <c r="K5123" s="90"/>
      <c r="L5123" s="73"/>
      <c r="M5123" s="69" t="str">
        <f>IF(C5123&lt;&gt;"",DailyLog!$S$3,"")</f>
        <v/>
      </c>
      <c r="N5123" s="56" t="str">
        <f t="shared" si="241"/>
        <v/>
      </c>
      <c r="O5123" s="53" t="str">
        <f>IF($B5123&lt;&gt;"",IF(ISNUMBER(_xlfn.XMATCH($B5123,Language!$A$6:$E$6)),0,IF(ISNUMBER(_xlfn.XMATCH($B5123,Language!$A$29:$E$29)),'Lista de Prestatarios'!$B$3,VLOOKUP(B5123,'Lista de Prestatarios'!$A$2:$B$500,2,FALSE))),"")</f>
        <v/>
      </c>
      <c r="P5123" s="58" t="str">
        <f>IF(B5123&lt;&gt;"",IF(OR(D5123&gt;0,G5123&gt;0),COUNTIF($B$2:B5123,B5123),COUNTIFS($B$2:B5123,B5123,$E$2:E5123,"&gt;0")),"")</f>
        <v/>
      </c>
    </row>
    <row r="5124" spans="1:16" x14ac:dyDescent="0.35">
      <c r="A5124" s="51" t="str">
        <f t="shared" si="240"/>
        <v/>
      </c>
      <c r="B5124" s="99"/>
      <c r="C5124" s="4"/>
      <c r="D5124" s="14"/>
      <c r="E5124" s="14"/>
      <c r="F5124" s="14"/>
      <c r="G5124" s="82"/>
      <c r="H5124" s="107" t="str">
        <f>IF(B5124&lt;&gt;"",IF(OR(O5124=0,O5124=999),"",SUMIFS($E$2:E5124,$A$2:A5124,A5124)-SUMIFS($F$2:F5124,$A$2:A5124,A5124)),"")</f>
        <v/>
      </c>
      <c r="I5124" s="109" t="str">
        <f t="shared" ref="I5124:I5187" si="242">IF(B5124&lt;&gt;"",I5123+D5124-E5124+F5124-G5124,"")</f>
        <v/>
      </c>
      <c r="J5124" s="113"/>
      <c r="K5124" s="90"/>
      <c r="L5124" s="73"/>
      <c r="M5124" s="69" t="str">
        <f>IF(C5124&lt;&gt;"",DailyLog!$S$3,"")</f>
        <v/>
      </c>
      <c r="N5124" s="56" t="str">
        <f t="shared" si="241"/>
        <v/>
      </c>
      <c r="O5124" s="53" t="str">
        <f>IF($B5124&lt;&gt;"",IF(ISNUMBER(_xlfn.XMATCH($B5124,Language!$A$6:$E$6)),0,IF(ISNUMBER(_xlfn.XMATCH($B5124,Language!$A$29:$E$29)),'Lista de Prestatarios'!$B$3,VLOOKUP(B5124,'Lista de Prestatarios'!$A$2:$B$500,2,FALSE))),"")</f>
        <v/>
      </c>
      <c r="P5124" s="58" t="str">
        <f>IF(B5124&lt;&gt;"",IF(OR(D5124&gt;0,G5124&gt;0),COUNTIF($B$2:B5124,B5124),COUNTIFS($B$2:B5124,B5124,$E$2:E5124,"&gt;0")),"")</f>
        <v/>
      </c>
    </row>
    <row r="5125" spans="1:16" x14ac:dyDescent="0.35">
      <c r="A5125" s="51" t="str">
        <f t="shared" si="240"/>
        <v/>
      </c>
      <c r="B5125" s="99"/>
      <c r="C5125" s="4"/>
      <c r="D5125" s="14"/>
      <c r="E5125" s="14"/>
      <c r="F5125" s="14"/>
      <c r="G5125" s="82"/>
      <c r="H5125" s="107" t="str">
        <f>IF(B5125&lt;&gt;"",IF(OR(O5125=0,O5125=999),"",SUMIFS($E$2:E5125,$A$2:A5125,A5125)-SUMIFS($F$2:F5125,$A$2:A5125,A5125)),"")</f>
        <v/>
      </c>
      <c r="I5125" s="109" t="str">
        <f t="shared" si="242"/>
        <v/>
      </c>
      <c r="J5125" s="113"/>
      <c r="K5125" s="90"/>
      <c r="L5125" s="73"/>
      <c r="M5125" s="69" t="str">
        <f>IF(C5125&lt;&gt;"",DailyLog!$S$3,"")</f>
        <v/>
      </c>
      <c r="N5125" s="56" t="str">
        <f t="shared" si="241"/>
        <v/>
      </c>
      <c r="O5125" s="53" t="str">
        <f>IF($B5125&lt;&gt;"",IF(ISNUMBER(_xlfn.XMATCH($B5125,Language!$A$6:$E$6)),0,IF(ISNUMBER(_xlfn.XMATCH($B5125,Language!$A$29:$E$29)),'Lista de Prestatarios'!$B$3,VLOOKUP(B5125,'Lista de Prestatarios'!$A$2:$B$500,2,FALSE))),"")</f>
        <v/>
      </c>
      <c r="P5125" s="58" t="str">
        <f>IF(B5125&lt;&gt;"",IF(OR(D5125&gt;0,G5125&gt;0),COUNTIF($B$2:B5125,B5125),COUNTIFS($B$2:B5125,B5125,$E$2:E5125,"&gt;0")),"")</f>
        <v/>
      </c>
    </row>
    <row r="5126" spans="1:16" x14ac:dyDescent="0.35">
      <c r="A5126" s="51" t="str">
        <f t="shared" si="240"/>
        <v/>
      </c>
      <c r="B5126" s="99"/>
      <c r="C5126" s="4"/>
      <c r="D5126" s="14"/>
      <c r="E5126" s="14"/>
      <c r="F5126" s="14"/>
      <c r="G5126" s="82"/>
      <c r="H5126" s="107" t="str">
        <f>IF(B5126&lt;&gt;"",IF(OR(O5126=0,O5126=999),"",SUMIFS($E$2:E5126,$A$2:A5126,A5126)-SUMIFS($F$2:F5126,$A$2:A5126,A5126)),"")</f>
        <v/>
      </c>
      <c r="I5126" s="109" t="str">
        <f t="shared" si="242"/>
        <v/>
      </c>
      <c r="J5126" s="113"/>
      <c r="K5126" s="90"/>
      <c r="L5126" s="73"/>
      <c r="M5126" s="69" t="str">
        <f>IF(C5126&lt;&gt;"",DailyLog!$S$3,"")</f>
        <v/>
      </c>
      <c r="N5126" s="56" t="str">
        <f t="shared" si="241"/>
        <v/>
      </c>
      <c r="O5126" s="53" t="str">
        <f>IF($B5126&lt;&gt;"",IF(ISNUMBER(_xlfn.XMATCH($B5126,Language!$A$6:$E$6)),0,IF(ISNUMBER(_xlfn.XMATCH($B5126,Language!$A$29:$E$29)),'Lista de Prestatarios'!$B$3,VLOOKUP(B5126,'Lista de Prestatarios'!$A$2:$B$500,2,FALSE))),"")</f>
        <v/>
      </c>
      <c r="P5126" s="58" t="str">
        <f>IF(B5126&lt;&gt;"",IF(OR(D5126&gt;0,G5126&gt;0),COUNTIF($B$2:B5126,B5126),COUNTIFS($B$2:B5126,B5126,$E$2:E5126,"&gt;0")),"")</f>
        <v/>
      </c>
    </row>
    <row r="5127" spans="1:16" x14ac:dyDescent="0.35">
      <c r="A5127" s="51" t="str">
        <f t="shared" si="240"/>
        <v/>
      </c>
      <c r="B5127" s="99"/>
      <c r="C5127" s="4"/>
      <c r="D5127" s="14"/>
      <c r="E5127" s="14"/>
      <c r="F5127" s="14"/>
      <c r="G5127" s="82"/>
      <c r="H5127" s="107" t="str">
        <f>IF(B5127&lt;&gt;"",IF(OR(O5127=0,O5127=999),"",SUMIFS($E$2:E5127,$A$2:A5127,A5127)-SUMIFS($F$2:F5127,$A$2:A5127,A5127)),"")</f>
        <v/>
      </c>
      <c r="I5127" s="109" t="str">
        <f t="shared" si="242"/>
        <v/>
      </c>
      <c r="J5127" s="113"/>
      <c r="K5127" s="90"/>
      <c r="L5127" s="73"/>
      <c r="M5127" s="69" t="str">
        <f>IF(C5127&lt;&gt;"",DailyLog!$S$3,"")</f>
        <v/>
      </c>
      <c r="N5127" s="56" t="str">
        <f t="shared" si="241"/>
        <v/>
      </c>
      <c r="O5127" s="53" t="str">
        <f>IF($B5127&lt;&gt;"",IF(ISNUMBER(_xlfn.XMATCH($B5127,Language!$A$6:$E$6)),0,IF(ISNUMBER(_xlfn.XMATCH($B5127,Language!$A$29:$E$29)),'Lista de Prestatarios'!$B$3,VLOOKUP(B5127,'Lista de Prestatarios'!$A$2:$B$500,2,FALSE))),"")</f>
        <v/>
      </c>
      <c r="P5127" s="58" t="str">
        <f>IF(B5127&lt;&gt;"",IF(OR(D5127&gt;0,G5127&gt;0),COUNTIF($B$2:B5127,B5127),COUNTIFS($B$2:B5127,B5127,$E$2:E5127,"&gt;0")),"")</f>
        <v/>
      </c>
    </row>
    <row r="5128" spans="1:16" x14ac:dyDescent="0.35">
      <c r="A5128" s="51" t="str">
        <f t="shared" si="240"/>
        <v/>
      </c>
      <c r="B5128" s="99"/>
      <c r="C5128" s="4"/>
      <c r="D5128" s="14"/>
      <c r="E5128" s="14"/>
      <c r="F5128" s="14"/>
      <c r="G5128" s="82"/>
      <c r="H5128" s="107" t="str">
        <f>IF(B5128&lt;&gt;"",IF(OR(O5128=0,O5128=999),"",SUMIFS($E$2:E5128,$A$2:A5128,A5128)-SUMIFS($F$2:F5128,$A$2:A5128,A5128)),"")</f>
        <v/>
      </c>
      <c r="I5128" s="109" t="str">
        <f t="shared" si="242"/>
        <v/>
      </c>
      <c r="J5128" s="113"/>
      <c r="K5128" s="90"/>
      <c r="L5128" s="73"/>
      <c r="M5128" s="69" t="str">
        <f>IF(C5128&lt;&gt;"",DailyLog!$S$3,"")</f>
        <v/>
      </c>
      <c r="N5128" s="56" t="str">
        <f t="shared" si="241"/>
        <v/>
      </c>
      <c r="O5128" s="53" t="str">
        <f>IF($B5128&lt;&gt;"",IF(ISNUMBER(_xlfn.XMATCH($B5128,Language!$A$6:$E$6)),0,IF(ISNUMBER(_xlfn.XMATCH($B5128,Language!$A$29:$E$29)),'Lista de Prestatarios'!$B$3,VLOOKUP(B5128,'Lista de Prestatarios'!$A$2:$B$500,2,FALSE))),"")</f>
        <v/>
      </c>
      <c r="P5128" s="58" t="str">
        <f>IF(B5128&lt;&gt;"",IF(OR(D5128&gt;0,G5128&gt;0),COUNTIF($B$2:B5128,B5128),COUNTIFS($B$2:B5128,B5128,$E$2:E5128,"&gt;0")),"")</f>
        <v/>
      </c>
    </row>
    <row r="5129" spans="1:16" x14ac:dyDescent="0.35">
      <c r="A5129" s="51" t="str">
        <f t="shared" si="240"/>
        <v/>
      </c>
      <c r="B5129" s="99"/>
      <c r="C5129" s="4"/>
      <c r="D5129" s="14"/>
      <c r="E5129" s="14"/>
      <c r="F5129" s="14"/>
      <c r="G5129" s="82"/>
      <c r="H5129" s="107" t="str">
        <f>IF(B5129&lt;&gt;"",IF(OR(O5129=0,O5129=999),"",SUMIFS($E$2:E5129,$A$2:A5129,A5129)-SUMIFS($F$2:F5129,$A$2:A5129,A5129)),"")</f>
        <v/>
      </c>
      <c r="I5129" s="109" t="str">
        <f t="shared" si="242"/>
        <v/>
      </c>
      <c r="J5129" s="113"/>
      <c r="K5129" s="90"/>
      <c r="L5129" s="73"/>
      <c r="M5129" s="69" t="str">
        <f>IF(C5129&lt;&gt;"",DailyLog!$S$3,"")</f>
        <v/>
      </c>
      <c r="N5129" s="56" t="str">
        <f t="shared" si="241"/>
        <v/>
      </c>
      <c r="O5129" s="53" t="str">
        <f>IF($B5129&lt;&gt;"",IF(ISNUMBER(_xlfn.XMATCH($B5129,Language!$A$6:$E$6)),0,IF(ISNUMBER(_xlfn.XMATCH($B5129,Language!$A$29:$E$29)),'Lista de Prestatarios'!$B$3,VLOOKUP(B5129,'Lista de Prestatarios'!$A$2:$B$500,2,FALSE))),"")</f>
        <v/>
      </c>
      <c r="P5129" s="58" t="str">
        <f>IF(B5129&lt;&gt;"",IF(OR(D5129&gt;0,G5129&gt;0),COUNTIF($B$2:B5129,B5129),COUNTIFS($B$2:B5129,B5129,$E$2:E5129,"&gt;0")),"")</f>
        <v/>
      </c>
    </row>
    <row r="5130" spans="1:16" x14ac:dyDescent="0.35">
      <c r="A5130" s="51" t="str">
        <f t="shared" si="240"/>
        <v/>
      </c>
      <c r="B5130" s="99"/>
      <c r="C5130" s="4"/>
      <c r="D5130" s="14"/>
      <c r="E5130" s="14"/>
      <c r="F5130" s="14"/>
      <c r="G5130" s="82"/>
      <c r="H5130" s="107" t="str">
        <f>IF(B5130&lt;&gt;"",IF(OR(O5130=0,O5130=999),"",SUMIFS($E$2:E5130,$A$2:A5130,A5130)-SUMIFS($F$2:F5130,$A$2:A5130,A5130)),"")</f>
        <v/>
      </c>
      <c r="I5130" s="109" t="str">
        <f t="shared" si="242"/>
        <v/>
      </c>
      <c r="J5130" s="113"/>
      <c r="K5130" s="90"/>
      <c r="L5130" s="73"/>
      <c r="M5130" s="69" t="str">
        <f>IF(C5130&lt;&gt;"",DailyLog!$S$3,"")</f>
        <v/>
      </c>
      <c r="N5130" s="56" t="str">
        <f t="shared" si="241"/>
        <v/>
      </c>
      <c r="O5130" s="53" t="str">
        <f>IF($B5130&lt;&gt;"",IF(ISNUMBER(_xlfn.XMATCH($B5130,Language!$A$6:$E$6)),0,IF(ISNUMBER(_xlfn.XMATCH($B5130,Language!$A$29:$E$29)),'Lista de Prestatarios'!$B$3,VLOOKUP(B5130,'Lista de Prestatarios'!$A$2:$B$500,2,FALSE))),"")</f>
        <v/>
      </c>
      <c r="P5130" s="58" t="str">
        <f>IF(B5130&lt;&gt;"",IF(OR(D5130&gt;0,G5130&gt;0),COUNTIF($B$2:B5130,B5130),COUNTIFS($B$2:B5130,B5130,$E$2:E5130,"&gt;0")),"")</f>
        <v/>
      </c>
    </row>
    <row r="5131" spans="1:16" x14ac:dyDescent="0.35">
      <c r="A5131" s="51" t="str">
        <f t="shared" si="240"/>
        <v/>
      </c>
      <c r="B5131" s="99"/>
      <c r="C5131" s="4"/>
      <c r="D5131" s="14"/>
      <c r="E5131" s="14"/>
      <c r="F5131" s="14"/>
      <c r="G5131" s="82"/>
      <c r="H5131" s="107" t="str">
        <f>IF(B5131&lt;&gt;"",IF(OR(O5131=0,O5131=999),"",SUMIFS($E$2:E5131,$A$2:A5131,A5131)-SUMIFS($F$2:F5131,$A$2:A5131,A5131)),"")</f>
        <v/>
      </c>
      <c r="I5131" s="109" t="str">
        <f t="shared" si="242"/>
        <v/>
      </c>
      <c r="J5131" s="113"/>
      <c r="K5131" s="90"/>
      <c r="L5131" s="73"/>
      <c r="M5131" s="69" t="str">
        <f>IF(C5131&lt;&gt;"",DailyLog!$S$3,"")</f>
        <v/>
      </c>
      <c r="N5131" s="56" t="str">
        <f t="shared" si="241"/>
        <v/>
      </c>
      <c r="O5131" s="53" t="str">
        <f>IF($B5131&lt;&gt;"",IF(ISNUMBER(_xlfn.XMATCH($B5131,Language!$A$6:$E$6)),0,IF(ISNUMBER(_xlfn.XMATCH($B5131,Language!$A$29:$E$29)),'Lista de Prestatarios'!$B$3,VLOOKUP(B5131,'Lista de Prestatarios'!$A$2:$B$500,2,FALSE))),"")</f>
        <v/>
      </c>
      <c r="P5131" s="58" t="str">
        <f>IF(B5131&lt;&gt;"",IF(OR(D5131&gt;0,G5131&gt;0),COUNTIF($B$2:B5131,B5131),COUNTIFS($B$2:B5131,B5131,$E$2:E5131,"&gt;0")),"")</f>
        <v/>
      </c>
    </row>
    <row r="5132" spans="1:16" x14ac:dyDescent="0.35">
      <c r="A5132" s="51" t="str">
        <f t="shared" si="240"/>
        <v/>
      </c>
      <c r="B5132" s="99"/>
      <c r="C5132" s="4"/>
      <c r="D5132" s="14"/>
      <c r="E5132" s="14"/>
      <c r="F5132" s="14"/>
      <c r="G5132" s="82"/>
      <c r="H5132" s="107" t="str">
        <f>IF(B5132&lt;&gt;"",IF(OR(O5132=0,O5132=999),"",SUMIFS($E$2:E5132,$A$2:A5132,A5132)-SUMIFS($F$2:F5132,$A$2:A5132,A5132)),"")</f>
        <v/>
      </c>
      <c r="I5132" s="109" t="str">
        <f t="shared" si="242"/>
        <v/>
      </c>
      <c r="J5132" s="113"/>
      <c r="K5132" s="90"/>
      <c r="L5132" s="73"/>
      <c r="M5132" s="69" t="str">
        <f>IF(C5132&lt;&gt;"",DailyLog!$S$3,"")</f>
        <v/>
      </c>
      <c r="N5132" s="56" t="str">
        <f t="shared" si="241"/>
        <v/>
      </c>
      <c r="O5132" s="53" t="str">
        <f>IF($B5132&lt;&gt;"",IF(ISNUMBER(_xlfn.XMATCH($B5132,Language!$A$6:$E$6)),0,IF(ISNUMBER(_xlfn.XMATCH($B5132,Language!$A$29:$E$29)),'Lista de Prestatarios'!$B$3,VLOOKUP(B5132,'Lista de Prestatarios'!$A$2:$B$500,2,FALSE))),"")</f>
        <v/>
      </c>
      <c r="P5132" s="58" t="str">
        <f>IF(B5132&lt;&gt;"",IF(OR(D5132&gt;0,G5132&gt;0),COUNTIF($B$2:B5132,B5132),COUNTIFS($B$2:B5132,B5132,$E$2:E5132,"&gt;0")),"")</f>
        <v/>
      </c>
    </row>
    <row r="5133" spans="1:16" x14ac:dyDescent="0.35">
      <c r="A5133" s="51" t="str">
        <f t="shared" si="240"/>
        <v/>
      </c>
      <c r="B5133" s="99"/>
      <c r="C5133" s="4"/>
      <c r="D5133" s="14"/>
      <c r="E5133" s="14"/>
      <c r="F5133" s="14"/>
      <c r="G5133" s="82"/>
      <c r="H5133" s="107" t="str">
        <f>IF(B5133&lt;&gt;"",IF(OR(O5133=0,O5133=999),"",SUMIFS($E$2:E5133,$A$2:A5133,A5133)-SUMIFS($F$2:F5133,$A$2:A5133,A5133)),"")</f>
        <v/>
      </c>
      <c r="I5133" s="109" t="str">
        <f t="shared" si="242"/>
        <v/>
      </c>
      <c r="J5133" s="113"/>
      <c r="K5133" s="90"/>
      <c r="L5133" s="73"/>
      <c r="M5133" s="69" t="str">
        <f>IF(C5133&lt;&gt;"",DailyLog!$S$3,"")</f>
        <v/>
      </c>
      <c r="N5133" s="56" t="str">
        <f t="shared" si="241"/>
        <v/>
      </c>
      <c r="O5133" s="53" t="str">
        <f>IF($B5133&lt;&gt;"",IF(ISNUMBER(_xlfn.XMATCH($B5133,Language!$A$6:$E$6)),0,IF(ISNUMBER(_xlfn.XMATCH($B5133,Language!$A$29:$E$29)),'Lista de Prestatarios'!$B$3,VLOOKUP(B5133,'Lista de Prestatarios'!$A$2:$B$500,2,FALSE))),"")</f>
        <v/>
      </c>
      <c r="P5133" s="58" t="str">
        <f>IF(B5133&lt;&gt;"",IF(OR(D5133&gt;0,G5133&gt;0),COUNTIF($B$2:B5133,B5133),COUNTIFS($B$2:B5133,B5133,$E$2:E5133,"&gt;0")),"")</f>
        <v/>
      </c>
    </row>
    <row r="5134" spans="1:16" x14ac:dyDescent="0.35">
      <c r="A5134" s="51" t="str">
        <f t="shared" si="240"/>
        <v/>
      </c>
      <c r="B5134" s="99"/>
      <c r="C5134" s="4"/>
      <c r="D5134" s="14"/>
      <c r="E5134" s="14"/>
      <c r="F5134" s="14"/>
      <c r="G5134" s="82"/>
      <c r="H5134" s="107" t="str">
        <f>IF(B5134&lt;&gt;"",IF(OR(O5134=0,O5134=999),"",SUMIFS($E$2:E5134,$A$2:A5134,A5134)-SUMIFS($F$2:F5134,$A$2:A5134,A5134)),"")</f>
        <v/>
      </c>
      <c r="I5134" s="109" t="str">
        <f t="shared" si="242"/>
        <v/>
      </c>
      <c r="J5134" s="113"/>
      <c r="K5134" s="90"/>
      <c r="L5134" s="73"/>
      <c r="M5134" s="69" t="str">
        <f>IF(C5134&lt;&gt;"",DailyLog!$S$3,"")</f>
        <v/>
      </c>
      <c r="N5134" s="56" t="str">
        <f t="shared" si="241"/>
        <v/>
      </c>
      <c r="O5134" s="53" t="str">
        <f>IF($B5134&lt;&gt;"",IF(ISNUMBER(_xlfn.XMATCH($B5134,Language!$A$6:$E$6)),0,IF(ISNUMBER(_xlfn.XMATCH($B5134,Language!$A$29:$E$29)),'Lista de Prestatarios'!$B$3,VLOOKUP(B5134,'Lista de Prestatarios'!$A$2:$B$500,2,FALSE))),"")</f>
        <v/>
      </c>
      <c r="P5134" s="58" t="str">
        <f>IF(B5134&lt;&gt;"",IF(OR(D5134&gt;0,G5134&gt;0),COUNTIF($B$2:B5134,B5134),COUNTIFS($B$2:B5134,B5134,$E$2:E5134,"&gt;0")),"")</f>
        <v/>
      </c>
    </row>
    <row r="5135" spans="1:16" x14ac:dyDescent="0.35">
      <c r="A5135" s="51" t="str">
        <f t="shared" si="240"/>
        <v/>
      </c>
      <c r="B5135" s="99"/>
      <c r="C5135" s="4"/>
      <c r="D5135" s="14"/>
      <c r="E5135" s="14"/>
      <c r="F5135" s="14"/>
      <c r="G5135" s="82"/>
      <c r="H5135" s="107" t="str">
        <f>IF(B5135&lt;&gt;"",IF(OR(O5135=0,O5135=999),"",SUMIFS($E$2:E5135,$A$2:A5135,A5135)-SUMIFS($F$2:F5135,$A$2:A5135,A5135)),"")</f>
        <v/>
      </c>
      <c r="I5135" s="109" t="str">
        <f t="shared" si="242"/>
        <v/>
      </c>
      <c r="J5135" s="113"/>
      <c r="K5135" s="90"/>
      <c r="L5135" s="73"/>
      <c r="M5135" s="69" t="str">
        <f>IF(C5135&lt;&gt;"",DailyLog!$S$3,"")</f>
        <v/>
      </c>
      <c r="N5135" s="56" t="str">
        <f t="shared" si="241"/>
        <v/>
      </c>
      <c r="O5135" s="53" t="str">
        <f>IF($B5135&lt;&gt;"",IF(ISNUMBER(_xlfn.XMATCH($B5135,Language!$A$6:$E$6)),0,IF(ISNUMBER(_xlfn.XMATCH($B5135,Language!$A$29:$E$29)),'Lista de Prestatarios'!$B$3,VLOOKUP(B5135,'Lista de Prestatarios'!$A$2:$B$500,2,FALSE))),"")</f>
        <v/>
      </c>
      <c r="P5135" s="58" t="str">
        <f>IF(B5135&lt;&gt;"",IF(OR(D5135&gt;0,G5135&gt;0),COUNTIF($B$2:B5135,B5135),COUNTIFS($B$2:B5135,B5135,$E$2:E5135,"&gt;0")),"")</f>
        <v/>
      </c>
    </row>
    <row r="5136" spans="1:16" x14ac:dyDescent="0.35">
      <c r="A5136" s="51" t="str">
        <f t="shared" si="240"/>
        <v/>
      </c>
      <c r="B5136" s="99"/>
      <c r="C5136" s="4"/>
      <c r="D5136" s="14"/>
      <c r="E5136" s="14"/>
      <c r="F5136" s="14"/>
      <c r="G5136" s="82"/>
      <c r="H5136" s="107" t="str">
        <f>IF(B5136&lt;&gt;"",IF(OR(O5136=0,O5136=999),"",SUMIFS($E$2:E5136,$A$2:A5136,A5136)-SUMIFS($F$2:F5136,$A$2:A5136,A5136)),"")</f>
        <v/>
      </c>
      <c r="I5136" s="109" t="str">
        <f t="shared" si="242"/>
        <v/>
      </c>
      <c r="J5136" s="113"/>
      <c r="K5136" s="90"/>
      <c r="L5136" s="73"/>
      <c r="M5136" s="69" t="str">
        <f>IF(C5136&lt;&gt;"",DailyLog!$S$3,"")</f>
        <v/>
      </c>
      <c r="N5136" s="56" t="str">
        <f t="shared" si="241"/>
        <v/>
      </c>
      <c r="O5136" s="53" t="str">
        <f>IF($B5136&lt;&gt;"",IF(ISNUMBER(_xlfn.XMATCH($B5136,Language!$A$6:$E$6)),0,IF(ISNUMBER(_xlfn.XMATCH($B5136,Language!$A$29:$E$29)),'Lista de Prestatarios'!$B$3,VLOOKUP(B5136,'Lista de Prestatarios'!$A$2:$B$500,2,FALSE))),"")</f>
        <v/>
      </c>
      <c r="P5136" s="58" t="str">
        <f>IF(B5136&lt;&gt;"",IF(OR(D5136&gt;0,G5136&gt;0),COUNTIF($B$2:B5136,B5136),COUNTIFS($B$2:B5136,B5136,$E$2:E5136,"&gt;0")),"")</f>
        <v/>
      </c>
    </row>
    <row r="5137" spans="1:16" x14ac:dyDescent="0.35">
      <c r="A5137" s="51" t="str">
        <f t="shared" si="240"/>
        <v/>
      </c>
      <c r="B5137" s="99"/>
      <c r="C5137" s="4"/>
      <c r="D5137" s="14"/>
      <c r="E5137" s="14"/>
      <c r="F5137" s="14"/>
      <c r="G5137" s="82"/>
      <c r="H5137" s="107" t="str">
        <f>IF(B5137&lt;&gt;"",IF(OR(O5137=0,O5137=999),"",SUMIFS($E$2:E5137,$A$2:A5137,A5137)-SUMIFS($F$2:F5137,$A$2:A5137,A5137)),"")</f>
        <v/>
      </c>
      <c r="I5137" s="109" t="str">
        <f t="shared" si="242"/>
        <v/>
      </c>
      <c r="J5137" s="113"/>
      <c r="K5137" s="90"/>
      <c r="L5137" s="73"/>
      <c r="M5137" s="69" t="str">
        <f>IF(C5137&lt;&gt;"",DailyLog!$S$3,"")</f>
        <v/>
      </c>
      <c r="N5137" s="56" t="str">
        <f t="shared" si="241"/>
        <v/>
      </c>
      <c r="O5137" s="53" t="str">
        <f>IF($B5137&lt;&gt;"",IF(ISNUMBER(_xlfn.XMATCH($B5137,Language!$A$6:$E$6)),0,IF(ISNUMBER(_xlfn.XMATCH($B5137,Language!$A$29:$E$29)),'Lista de Prestatarios'!$B$3,VLOOKUP(B5137,'Lista de Prestatarios'!$A$2:$B$500,2,FALSE))),"")</f>
        <v/>
      </c>
      <c r="P5137" s="58" t="str">
        <f>IF(B5137&lt;&gt;"",IF(OR(D5137&gt;0,G5137&gt;0),COUNTIF($B$2:B5137,B5137),COUNTIFS($B$2:B5137,B5137,$E$2:E5137,"&gt;0")),"")</f>
        <v/>
      </c>
    </row>
    <row r="5138" spans="1:16" x14ac:dyDescent="0.35">
      <c r="A5138" s="51" t="str">
        <f t="shared" si="240"/>
        <v/>
      </c>
      <c r="B5138" s="99"/>
      <c r="C5138" s="4"/>
      <c r="D5138" s="14"/>
      <c r="E5138" s="14"/>
      <c r="F5138" s="14"/>
      <c r="G5138" s="82"/>
      <c r="H5138" s="107" t="str">
        <f>IF(B5138&lt;&gt;"",IF(OR(O5138=0,O5138=999),"",SUMIFS($E$2:E5138,$A$2:A5138,A5138)-SUMIFS($F$2:F5138,$A$2:A5138,A5138)),"")</f>
        <v/>
      </c>
      <c r="I5138" s="109" t="str">
        <f t="shared" si="242"/>
        <v/>
      </c>
      <c r="J5138" s="113"/>
      <c r="K5138" s="90"/>
      <c r="L5138" s="73"/>
      <c r="M5138" s="69" t="str">
        <f>IF(C5138&lt;&gt;"",DailyLog!$S$3,"")</f>
        <v/>
      </c>
      <c r="N5138" s="56" t="str">
        <f t="shared" si="241"/>
        <v/>
      </c>
      <c r="O5138" s="53" t="str">
        <f>IF($B5138&lt;&gt;"",IF(ISNUMBER(_xlfn.XMATCH($B5138,Language!$A$6:$E$6)),0,IF(ISNUMBER(_xlfn.XMATCH($B5138,Language!$A$29:$E$29)),'Lista de Prestatarios'!$B$3,VLOOKUP(B5138,'Lista de Prestatarios'!$A$2:$B$500,2,FALSE))),"")</f>
        <v/>
      </c>
      <c r="P5138" s="58" t="str">
        <f>IF(B5138&lt;&gt;"",IF(OR(D5138&gt;0,G5138&gt;0),COUNTIF($B$2:B5138,B5138),COUNTIFS($B$2:B5138,B5138,$E$2:E5138,"&gt;0")),"")</f>
        <v/>
      </c>
    </row>
    <row r="5139" spans="1:16" x14ac:dyDescent="0.35">
      <c r="A5139" s="51" t="str">
        <f t="shared" si="240"/>
        <v/>
      </c>
      <c r="B5139" s="99"/>
      <c r="C5139" s="4"/>
      <c r="D5139" s="14"/>
      <c r="E5139" s="14"/>
      <c r="F5139" s="14"/>
      <c r="G5139" s="82"/>
      <c r="H5139" s="107" t="str">
        <f>IF(B5139&lt;&gt;"",IF(OR(O5139=0,O5139=999),"",SUMIFS($E$2:E5139,$A$2:A5139,A5139)-SUMIFS($F$2:F5139,$A$2:A5139,A5139)),"")</f>
        <v/>
      </c>
      <c r="I5139" s="109" t="str">
        <f t="shared" si="242"/>
        <v/>
      </c>
      <c r="J5139" s="113"/>
      <c r="K5139" s="90"/>
      <c r="L5139" s="73"/>
      <c r="M5139" s="69" t="str">
        <f>IF(C5139&lt;&gt;"",DailyLog!$S$3,"")</f>
        <v/>
      </c>
      <c r="N5139" s="56" t="str">
        <f t="shared" si="241"/>
        <v/>
      </c>
      <c r="O5139" s="53" t="str">
        <f>IF($B5139&lt;&gt;"",IF(ISNUMBER(_xlfn.XMATCH($B5139,Language!$A$6:$E$6)),0,IF(ISNUMBER(_xlfn.XMATCH($B5139,Language!$A$29:$E$29)),'Lista de Prestatarios'!$B$3,VLOOKUP(B5139,'Lista de Prestatarios'!$A$2:$B$500,2,FALSE))),"")</f>
        <v/>
      </c>
      <c r="P5139" s="58" t="str">
        <f>IF(B5139&lt;&gt;"",IF(OR(D5139&gt;0,G5139&gt;0),COUNTIF($B$2:B5139,B5139),COUNTIFS($B$2:B5139,B5139,$E$2:E5139,"&gt;0")),"")</f>
        <v/>
      </c>
    </row>
    <row r="5140" spans="1:16" x14ac:dyDescent="0.35">
      <c r="A5140" s="51" t="str">
        <f t="shared" si="240"/>
        <v/>
      </c>
      <c r="B5140" s="99"/>
      <c r="C5140" s="4"/>
      <c r="D5140" s="14"/>
      <c r="E5140" s="14"/>
      <c r="F5140" s="14"/>
      <c r="G5140" s="82"/>
      <c r="H5140" s="107" t="str">
        <f>IF(B5140&lt;&gt;"",IF(OR(O5140=0,O5140=999),"",SUMIFS($E$2:E5140,$A$2:A5140,A5140)-SUMIFS($F$2:F5140,$A$2:A5140,A5140)),"")</f>
        <v/>
      </c>
      <c r="I5140" s="109" t="str">
        <f t="shared" si="242"/>
        <v/>
      </c>
      <c r="J5140" s="113"/>
      <c r="K5140" s="90"/>
      <c r="L5140" s="73"/>
      <c r="M5140" s="69" t="str">
        <f>IF(C5140&lt;&gt;"",DailyLog!$S$3,"")</f>
        <v/>
      </c>
      <c r="N5140" s="56" t="str">
        <f t="shared" si="241"/>
        <v/>
      </c>
      <c r="O5140" s="53" t="str">
        <f>IF($B5140&lt;&gt;"",IF(ISNUMBER(_xlfn.XMATCH($B5140,Language!$A$6:$E$6)),0,IF(ISNUMBER(_xlfn.XMATCH($B5140,Language!$A$29:$E$29)),'Lista de Prestatarios'!$B$3,VLOOKUP(B5140,'Lista de Prestatarios'!$A$2:$B$500,2,FALSE))),"")</f>
        <v/>
      </c>
      <c r="P5140" s="58" t="str">
        <f>IF(B5140&lt;&gt;"",IF(OR(D5140&gt;0,G5140&gt;0),COUNTIF($B$2:B5140,B5140),COUNTIFS($B$2:B5140,B5140,$E$2:E5140,"&gt;0")),"")</f>
        <v/>
      </c>
    </row>
    <row r="5141" spans="1:16" x14ac:dyDescent="0.35">
      <c r="A5141" s="51" t="str">
        <f t="shared" si="240"/>
        <v/>
      </c>
      <c r="B5141" s="99"/>
      <c r="C5141" s="4"/>
      <c r="D5141" s="14"/>
      <c r="E5141" s="14"/>
      <c r="F5141" s="14"/>
      <c r="G5141" s="82"/>
      <c r="H5141" s="107" t="str">
        <f>IF(B5141&lt;&gt;"",IF(OR(O5141=0,O5141=999),"",SUMIFS($E$2:E5141,$A$2:A5141,A5141)-SUMIFS($F$2:F5141,$A$2:A5141,A5141)),"")</f>
        <v/>
      </c>
      <c r="I5141" s="109" t="str">
        <f t="shared" si="242"/>
        <v/>
      </c>
      <c r="J5141" s="113"/>
      <c r="K5141" s="90"/>
      <c r="L5141" s="73"/>
      <c r="M5141" s="69" t="str">
        <f>IF(C5141&lt;&gt;"",DailyLog!$S$3,"")</f>
        <v/>
      </c>
      <c r="N5141" s="56" t="str">
        <f t="shared" si="241"/>
        <v/>
      </c>
      <c r="O5141" s="53" t="str">
        <f>IF($B5141&lt;&gt;"",IF(ISNUMBER(_xlfn.XMATCH($B5141,Language!$A$6:$E$6)),0,IF(ISNUMBER(_xlfn.XMATCH($B5141,Language!$A$29:$E$29)),'Lista de Prestatarios'!$B$3,VLOOKUP(B5141,'Lista de Prestatarios'!$A$2:$B$500,2,FALSE))),"")</f>
        <v/>
      </c>
      <c r="P5141" s="58" t="str">
        <f>IF(B5141&lt;&gt;"",IF(OR(D5141&gt;0,G5141&gt;0),COUNTIF($B$2:B5141,B5141),COUNTIFS($B$2:B5141,B5141,$E$2:E5141,"&gt;0")),"")</f>
        <v/>
      </c>
    </row>
    <row r="5142" spans="1:16" x14ac:dyDescent="0.35">
      <c r="A5142" s="51" t="str">
        <f t="shared" si="240"/>
        <v/>
      </c>
      <c r="B5142" s="99"/>
      <c r="C5142" s="4"/>
      <c r="D5142" s="14"/>
      <c r="E5142" s="14"/>
      <c r="F5142" s="14"/>
      <c r="G5142" s="82"/>
      <c r="H5142" s="107" t="str">
        <f>IF(B5142&lt;&gt;"",IF(OR(O5142=0,O5142=999),"",SUMIFS($E$2:E5142,$A$2:A5142,A5142)-SUMIFS($F$2:F5142,$A$2:A5142,A5142)),"")</f>
        <v/>
      </c>
      <c r="I5142" s="109" t="str">
        <f t="shared" si="242"/>
        <v/>
      </c>
      <c r="J5142" s="113"/>
      <c r="K5142" s="90"/>
      <c r="L5142" s="73"/>
      <c r="M5142" s="69" t="str">
        <f>IF(C5142&lt;&gt;"",DailyLog!$S$3,"")</f>
        <v/>
      </c>
      <c r="N5142" s="56" t="str">
        <f t="shared" si="241"/>
        <v/>
      </c>
      <c r="O5142" s="53" t="str">
        <f>IF($B5142&lt;&gt;"",IF(ISNUMBER(_xlfn.XMATCH($B5142,Language!$A$6:$E$6)),0,IF(ISNUMBER(_xlfn.XMATCH($B5142,Language!$A$29:$E$29)),'Lista de Prestatarios'!$B$3,VLOOKUP(B5142,'Lista de Prestatarios'!$A$2:$B$500,2,FALSE))),"")</f>
        <v/>
      </c>
      <c r="P5142" s="58" t="str">
        <f>IF(B5142&lt;&gt;"",IF(OR(D5142&gt;0,G5142&gt;0),COUNTIF($B$2:B5142,B5142),COUNTIFS($B$2:B5142,B5142,$E$2:E5142,"&gt;0")),"")</f>
        <v/>
      </c>
    </row>
    <row r="5143" spans="1:16" x14ac:dyDescent="0.35">
      <c r="A5143" s="51" t="str">
        <f t="shared" si="240"/>
        <v/>
      </c>
      <c r="B5143" s="99"/>
      <c r="C5143" s="4"/>
      <c r="D5143" s="14"/>
      <c r="E5143" s="14"/>
      <c r="F5143" s="14"/>
      <c r="G5143" s="82"/>
      <c r="H5143" s="107" t="str">
        <f>IF(B5143&lt;&gt;"",IF(OR(O5143=0,O5143=999),"",SUMIFS($E$2:E5143,$A$2:A5143,A5143)-SUMIFS($F$2:F5143,$A$2:A5143,A5143)),"")</f>
        <v/>
      </c>
      <c r="I5143" s="109" t="str">
        <f t="shared" si="242"/>
        <v/>
      </c>
      <c r="J5143" s="113"/>
      <c r="K5143" s="90"/>
      <c r="L5143" s="73"/>
      <c r="M5143" s="69" t="str">
        <f>IF(C5143&lt;&gt;"",DailyLog!$S$3,"")</f>
        <v/>
      </c>
      <c r="N5143" s="56" t="str">
        <f t="shared" si="241"/>
        <v/>
      </c>
      <c r="O5143" s="53" t="str">
        <f>IF($B5143&lt;&gt;"",IF(ISNUMBER(_xlfn.XMATCH($B5143,Language!$A$6:$E$6)),0,IF(ISNUMBER(_xlfn.XMATCH($B5143,Language!$A$29:$E$29)),'Lista de Prestatarios'!$B$3,VLOOKUP(B5143,'Lista de Prestatarios'!$A$2:$B$500,2,FALSE))),"")</f>
        <v/>
      </c>
      <c r="P5143" s="58" t="str">
        <f>IF(B5143&lt;&gt;"",IF(OR(D5143&gt;0,G5143&gt;0),COUNTIF($B$2:B5143,B5143),COUNTIFS($B$2:B5143,B5143,$E$2:E5143,"&gt;0")),"")</f>
        <v/>
      </c>
    </row>
    <row r="5144" spans="1:16" x14ac:dyDescent="0.35">
      <c r="A5144" s="51" t="str">
        <f t="shared" si="240"/>
        <v/>
      </c>
      <c r="B5144" s="99"/>
      <c r="C5144" s="4"/>
      <c r="D5144" s="14"/>
      <c r="E5144" s="14"/>
      <c r="F5144" s="14"/>
      <c r="G5144" s="82"/>
      <c r="H5144" s="107" t="str">
        <f>IF(B5144&lt;&gt;"",IF(OR(O5144=0,O5144=999),"",SUMIFS($E$2:E5144,$A$2:A5144,A5144)-SUMIFS($F$2:F5144,$A$2:A5144,A5144)),"")</f>
        <v/>
      </c>
      <c r="I5144" s="109" t="str">
        <f t="shared" si="242"/>
        <v/>
      </c>
      <c r="J5144" s="113"/>
      <c r="K5144" s="90"/>
      <c r="L5144" s="73"/>
      <c r="M5144" s="69" t="str">
        <f>IF(C5144&lt;&gt;"",DailyLog!$S$3,"")</f>
        <v/>
      </c>
      <c r="N5144" s="56" t="str">
        <f t="shared" si="241"/>
        <v/>
      </c>
      <c r="O5144" s="53" t="str">
        <f>IF($B5144&lt;&gt;"",IF(ISNUMBER(_xlfn.XMATCH($B5144,Language!$A$6:$E$6)),0,IF(ISNUMBER(_xlfn.XMATCH($B5144,Language!$A$29:$E$29)),'Lista de Prestatarios'!$B$3,VLOOKUP(B5144,'Lista de Prestatarios'!$A$2:$B$500,2,FALSE))),"")</f>
        <v/>
      </c>
      <c r="P5144" s="58" t="str">
        <f>IF(B5144&lt;&gt;"",IF(OR(D5144&gt;0,G5144&gt;0),COUNTIF($B$2:B5144,B5144),COUNTIFS($B$2:B5144,B5144,$E$2:E5144,"&gt;0")),"")</f>
        <v/>
      </c>
    </row>
    <row r="5145" spans="1:16" x14ac:dyDescent="0.35">
      <c r="A5145" s="51" t="str">
        <f t="shared" si="240"/>
        <v/>
      </c>
      <c r="B5145" s="99"/>
      <c r="C5145" s="4"/>
      <c r="D5145" s="14"/>
      <c r="E5145" s="14"/>
      <c r="F5145" s="14"/>
      <c r="G5145" s="82"/>
      <c r="H5145" s="107" t="str">
        <f>IF(B5145&lt;&gt;"",IF(OR(O5145=0,O5145=999),"",SUMIFS($E$2:E5145,$A$2:A5145,A5145)-SUMIFS($F$2:F5145,$A$2:A5145,A5145)),"")</f>
        <v/>
      </c>
      <c r="I5145" s="109" t="str">
        <f t="shared" si="242"/>
        <v/>
      </c>
      <c r="J5145" s="113"/>
      <c r="K5145" s="90"/>
      <c r="L5145" s="73"/>
      <c r="M5145" s="69" t="str">
        <f>IF(C5145&lt;&gt;"",DailyLog!$S$3,"")</f>
        <v/>
      </c>
      <c r="N5145" s="56" t="str">
        <f t="shared" si="241"/>
        <v/>
      </c>
      <c r="O5145" s="53" t="str">
        <f>IF($B5145&lt;&gt;"",IF(ISNUMBER(_xlfn.XMATCH($B5145,Language!$A$6:$E$6)),0,IF(ISNUMBER(_xlfn.XMATCH($B5145,Language!$A$29:$E$29)),'Lista de Prestatarios'!$B$3,VLOOKUP(B5145,'Lista de Prestatarios'!$A$2:$B$500,2,FALSE))),"")</f>
        <v/>
      </c>
      <c r="P5145" s="58" t="str">
        <f>IF(B5145&lt;&gt;"",IF(OR(D5145&gt;0,G5145&gt;0),COUNTIF($B$2:B5145,B5145),COUNTIFS($B$2:B5145,B5145,$E$2:E5145,"&gt;0")),"")</f>
        <v/>
      </c>
    </row>
    <row r="5146" spans="1:16" x14ac:dyDescent="0.35">
      <c r="A5146" s="51" t="str">
        <f t="shared" si="240"/>
        <v/>
      </c>
      <c r="B5146" s="99"/>
      <c r="C5146" s="4"/>
      <c r="D5146" s="14"/>
      <c r="E5146" s="14"/>
      <c r="F5146" s="14"/>
      <c r="G5146" s="82"/>
      <c r="H5146" s="107" t="str">
        <f>IF(B5146&lt;&gt;"",IF(OR(O5146=0,O5146=999),"",SUMIFS($E$2:E5146,$A$2:A5146,A5146)-SUMIFS($F$2:F5146,$A$2:A5146,A5146)),"")</f>
        <v/>
      </c>
      <c r="I5146" s="109" t="str">
        <f t="shared" si="242"/>
        <v/>
      </c>
      <c r="J5146" s="113"/>
      <c r="K5146" s="90"/>
      <c r="L5146" s="73"/>
      <c r="M5146" s="69" t="str">
        <f>IF(C5146&lt;&gt;"",DailyLog!$S$3,"")</f>
        <v/>
      </c>
      <c r="N5146" s="56" t="str">
        <f t="shared" si="241"/>
        <v/>
      </c>
      <c r="O5146" s="53" t="str">
        <f>IF($B5146&lt;&gt;"",IF(ISNUMBER(_xlfn.XMATCH($B5146,Language!$A$6:$E$6)),0,IF(ISNUMBER(_xlfn.XMATCH($B5146,Language!$A$29:$E$29)),'Lista de Prestatarios'!$B$3,VLOOKUP(B5146,'Lista de Prestatarios'!$A$2:$B$500,2,FALSE))),"")</f>
        <v/>
      </c>
      <c r="P5146" s="58" t="str">
        <f>IF(B5146&lt;&gt;"",IF(OR(D5146&gt;0,G5146&gt;0),COUNTIF($B$2:B5146,B5146),COUNTIFS($B$2:B5146,B5146,$E$2:E5146,"&gt;0")),"")</f>
        <v/>
      </c>
    </row>
    <row r="5147" spans="1:16" x14ac:dyDescent="0.35">
      <c r="A5147" s="51" t="str">
        <f t="shared" si="240"/>
        <v/>
      </c>
      <c r="B5147" s="99"/>
      <c r="C5147" s="4"/>
      <c r="D5147" s="14"/>
      <c r="E5147" s="14"/>
      <c r="F5147" s="14"/>
      <c r="G5147" s="82"/>
      <c r="H5147" s="107" t="str">
        <f>IF(B5147&lt;&gt;"",IF(OR(O5147=0,O5147=999),"",SUMIFS($E$2:E5147,$A$2:A5147,A5147)-SUMIFS($F$2:F5147,$A$2:A5147,A5147)),"")</f>
        <v/>
      </c>
      <c r="I5147" s="109" t="str">
        <f t="shared" si="242"/>
        <v/>
      </c>
      <c r="J5147" s="113"/>
      <c r="K5147" s="90"/>
      <c r="L5147" s="73"/>
      <c r="M5147" s="69" t="str">
        <f>IF(C5147&lt;&gt;"",DailyLog!$S$3,"")</f>
        <v/>
      </c>
      <c r="N5147" s="56" t="str">
        <f t="shared" si="241"/>
        <v/>
      </c>
      <c r="O5147" s="53" t="str">
        <f>IF($B5147&lt;&gt;"",IF(ISNUMBER(_xlfn.XMATCH($B5147,Language!$A$6:$E$6)),0,IF(ISNUMBER(_xlfn.XMATCH($B5147,Language!$A$29:$E$29)),'Lista de Prestatarios'!$B$3,VLOOKUP(B5147,'Lista de Prestatarios'!$A$2:$B$500,2,FALSE))),"")</f>
        <v/>
      </c>
      <c r="P5147" s="58" t="str">
        <f>IF(B5147&lt;&gt;"",IF(OR(D5147&gt;0,G5147&gt;0),COUNTIF($B$2:B5147,B5147),COUNTIFS($B$2:B5147,B5147,$E$2:E5147,"&gt;0")),"")</f>
        <v/>
      </c>
    </row>
    <row r="5148" spans="1:16" x14ac:dyDescent="0.35">
      <c r="A5148" s="51" t="str">
        <f t="shared" si="240"/>
        <v/>
      </c>
      <c r="B5148" s="99"/>
      <c r="C5148" s="4"/>
      <c r="D5148" s="14"/>
      <c r="E5148" s="14"/>
      <c r="F5148" s="14"/>
      <c r="G5148" s="82"/>
      <c r="H5148" s="107" t="str">
        <f>IF(B5148&lt;&gt;"",IF(OR(O5148=0,O5148=999),"",SUMIFS($E$2:E5148,$A$2:A5148,A5148)-SUMIFS($F$2:F5148,$A$2:A5148,A5148)),"")</f>
        <v/>
      </c>
      <c r="I5148" s="109" t="str">
        <f t="shared" si="242"/>
        <v/>
      </c>
      <c r="J5148" s="113"/>
      <c r="K5148" s="90"/>
      <c r="L5148" s="73"/>
      <c r="M5148" s="69" t="str">
        <f>IF(C5148&lt;&gt;"",DailyLog!$S$3,"")</f>
        <v/>
      </c>
      <c r="N5148" s="56" t="str">
        <f t="shared" si="241"/>
        <v/>
      </c>
      <c r="O5148" s="53" t="str">
        <f>IF($B5148&lt;&gt;"",IF(ISNUMBER(_xlfn.XMATCH($B5148,Language!$A$6:$E$6)),0,IF(ISNUMBER(_xlfn.XMATCH($B5148,Language!$A$29:$E$29)),'Lista de Prestatarios'!$B$3,VLOOKUP(B5148,'Lista de Prestatarios'!$A$2:$B$500,2,FALSE))),"")</f>
        <v/>
      </c>
      <c r="P5148" s="58" t="str">
        <f>IF(B5148&lt;&gt;"",IF(OR(D5148&gt;0,G5148&gt;0),COUNTIF($B$2:B5148,B5148),COUNTIFS($B$2:B5148,B5148,$E$2:E5148,"&gt;0")),"")</f>
        <v/>
      </c>
    </row>
    <row r="5149" spans="1:16" x14ac:dyDescent="0.35">
      <c r="A5149" s="51" t="str">
        <f t="shared" si="240"/>
        <v/>
      </c>
      <c r="B5149" s="99"/>
      <c r="C5149" s="4"/>
      <c r="D5149" s="14"/>
      <c r="E5149" s="14"/>
      <c r="F5149" s="14"/>
      <c r="G5149" s="82"/>
      <c r="H5149" s="107" t="str">
        <f>IF(B5149&lt;&gt;"",IF(OR(O5149=0,O5149=999),"",SUMIFS($E$2:E5149,$A$2:A5149,A5149)-SUMIFS($F$2:F5149,$A$2:A5149,A5149)),"")</f>
        <v/>
      </c>
      <c r="I5149" s="109" t="str">
        <f t="shared" si="242"/>
        <v/>
      </c>
      <c r="J5149" s="113"/>
      <c r="K5149" s="90"/>
      <c r="L5149" s="73"/>
      <c r="M5149" s="69" t="str">
        <f>IF(C5149&lt;&gt;"",DailyLog!$S$3,"")</f>
        <v/>
      </c>
      <c r="N5149" s="56" t="str">
        <f t="shared" si="241"/>
        <v/>
      </c>
      <c r="O5149" s="53" t="str">
        <f>IF($B5149&lt;&gt;"",IF(ISNUMBER(_xlfn.XMATCH($B5149,Language!$A$6:$E$6)),0,IF(ISNUMBER(_xlfn.XMATCH($B5149,Language!$A$29:$E$29)),'Lista de Prestatarios'!$B$3,VLOOKUP(B5149,'Lista de Prestatarios'!$A$2:$B$500,2,FALSE))),"")</f>
        <v/>
      </c>
      <c r="P5149" s="58" t="str">
        <f>IF(B5149&lt;&gt;"",IF(OR(D5149&gt;0,G5149&gt;0),COUNTIF($B$2:B5149,B5149),COUNTIFS($B$2:B5149,B5149,$E$2:E5149,"&gt;0")),"")</f>
        <v/>
      </c>
    </row>
    <row r="5150" spans="1:16" x14ac:dyDescent="0.35">
      <c r="A5150" s="51" t="str">
        <f t="shared" si="240"/>
        <v/>
      </c>
      <c r="B5150" s="99"/>
      <c r="C5150" s="4"/>
      <c r="D5150" s="14"/>
      <c r="E5150" s="14"/>
      <c r="F5150" s="14"/>
      <c r="G5150" s="82"/>
      <c r="H5150" s="107" t="str">
        <f>IF(B5150&lt;&gt;"",IF(OR(O5150=0,O5150=999),"",SUMIFS($E$2:E5150,$A$2:A5150,A5150)-SUMIFS($F$2:F5150,$A$2:A5150,A5150)),"")</f>
        <v/>
      </c>
      <c r="I5150" s="109" t="str">
        <f t="shared" si="242"/>
        <v/>
      </c>
      <c r="J5150" s="113"/>
      <c r="K5150" s="90"/>
      <c r="L5150" s="73"/>
      <c r="M5150" s="69" t="str">
        <f>IF(C5150&lt;&gt;"",DailyLog!$S$3,"")</f>
        <v/>
      </c>
      <c r="N5150" s="56" t="str">
        <f t="shared" si="241"/>
        <v/>
      </c>
      <c r="O5150" s="53" t="str">
        <f>IF($B5150&lt;&gt;"",IF(ISNUMBER(_xlfn.XMATCH($B5150,Language!$A$6:$E$6)),0,IF(ISNUMBER(_xlfn.XMATCH($B5150,Language!$A$29:$E$29)),'Lista de Prestatarios'!$B$3,VLOOKUP(B5150,'Lista de Prestatarios'!$A$2:$B$500,2,FALSE))),"")</f>
        <v/>
      </c>
      <c r="P5150" s="58" t="str">
        <f>IF(B5150&lt;&gt;"",IF(OR(D5150&gt;0,G5150&gt;0),COUNTIF($B$2:B5150,B5150),COUNTIFS($B$2:B5150,B5150,$E$2:E5150,"&gt;0")),"")</f>
        <v/>
      </c>
    </row>
    <row r="5151" spans="1:16" x14ac:dyDescent="0.35">
      <c r="A5151" s="51" t="str">
        <f t="shared" si="240"/>
        <v/>
      </c>
      <c r="B5151" s="99"/>
      <c r="C5151" s="4"/>
      <c r="D5151" s="14"/>
      <c r="E5151" s="14"/>
      <c r="F5151" s="14"/>
      <c r="G5151" s="82"/>
      <c r="H5151" s="107" t="str">
        <f>IF(B5151&lt;&gt;"",IF(OR(O5151=0,O5151=999),"",SUMIFS($E$2:E5151,$A$2:A5151,A5151)-SUMIFS($F$2:F5151,$A$2:A5151,A5151)),"")</f>
        <v/>
      </c>
      <c r="I5151" s="109" t="str">
        <f t="shared" si="242"/>
        <v/>
      </c>
      <c r="J5151" s="113"/>
      <c r="K5151" s="90"/>
      <c r="L5151" s="73"/>
      <c r="M5151" s="69" t="str">
        <f>IF(C5151&lt;&gt;"",DailyLog!$S$3,"")</f>
        <v/>
      </c>
      <c r="N5151" s="56" t="str">
        <f t="shared" si="241"/>
        <v/>
      </c>
      <c r="O5151" s="53" t="str">
        <f>IF($B5151&lt;&gt;"",IF(ISNUMBER(_xlfn.XMATCH($B5151,Language!$A$6:$E$6)),0,IF(ISNUMBER(_xlfn.XMATCH($B5151,Language!$A$29:$E$29)),'Lista de Prestatarios'!$B$3,VLOOKUP(B5151,'Lista de Prestatarios'!$A$2:$B$500,2,FALSE))),"")</f>
        <v/>
      </c>
      <c r="P5151" s="58" t="str">
        <f>IF(B5151&lt;&gt;"",IF(OR(D5151&gt;0,G5151&gt;0),COUNTIF($B$2:B5151,B5151),COUNTIFS($B$2:B5151,B5151,$E$2:E5151,"&gt;0")),"")</f>
        <v/>
      </c>
    </row>
    <row r="5152" spans="1:16" x14ac:dyDescent="0.35">
      <c r="A5152" s="51" t="str">
        <f t="shared" si="240"/>
        <v/>
      </c>
      <c r="B5152" s="99"/>
      <c r="C5152" s="4"/>
      <c r="D5152" s="14"/>
      <c r="E5152" s="14"/>
      <c r="F5152" s="14"/>
      <c r="G5152" s="82"/>
      <c r="H5152" s="107" t="str">
        <f>IF(B5152&lt;&gt;"",IF(OR(O5152=0,O5152=999),"",SUMIFS($E$2:E5152,$A$2:A5152,A5152)-SUMIFS($F$2:F5152,$A$2:A5152,A5152)),"")</f>
        <v/>
      </c>
      <c r="I5152" s="109" t="str">
        <f t="shared" si="242"/>
        <v/>
      </c>
      <c r="J5152" s="113"/>
      <c r="K5152" s="90"/>
      <c r="L5152" s="73"/>
      <c r="M5152" s="69" t="str">
        <f>IF(C5152&lt;&gt;"",DailyLog!$S$3,"")</f>
        <v/>
      </c>
      <c r="N5152" s="56" t="str">
        <f t="shared" si="241"/>
        <v/>
      </c>
      <c r="O5152" s="53" t="str">
        <f>IF($B5152&lt;&gt;"",IF(ISNUMBER(_xlfn.XMATCH($B5152,Language!$A$6:$E$6)),0,IF(ISNUMBER(_xlfn.XMATCH($B5152,Language!$A$29:$E$29)),'Lista de Prestatarios'!$B$3,VLOOKUP(B5152,'Lista de Prestatarios'!$A$2:$B$500,2,FALSE))),"")</f>
        <v/>
      </c>
      <c r="P5152" s="58" t="str">
        <f>IF(B5152&lt;&gt;"",IF(OR(D5152&gt;0,G5152&gt;0),COUNTIF($B$2:B5152,B5152),COUNTIFS($B$2:B5152,B5152,$E$2:E5152,"&gt;0")),"")</f>
        <v/>
      </c>
    </row>
    <row r="5153" spans="1:16" x14ac:dyDescent="0.35">
      <c r="A5153" s="51" t="str">
        <f t="shared" si="240"/>
        <v/>
      </c>
      <c r="B5153" s="99"/>
      <c r="C5153" s="4"/>
      <c r="D5153" s="14"/>
      <c r="E5153" s="14"/>
      <c r="F5153" s="14"/>
      <c r="G5153" s="82"/>
      <c r="H5153" s="107" t="str">
        <f>IF(B5153&lt;&gt;"",IF(OR(O5153=0,O5153=999),"",SUMIFS($E$2:E5153,$A$2:A5153,A5153)-SUMIFS($F$2:F5153,$A$2:A5153,A5153)),"")</f>
        <v/>
      </c>
      <c r="I5153" s="109" t="str">
        <f t="shared" si="242"/>
        <v/>
      </c>
      <c r="J5153" s="113"/>
      <c r="K5153" s="90"/>
      <c r="L5153" s="73"/>
      <c r="M5153" s="69" t="str">
        <f>IF(C5153&lt;&gt;"",DailyLog!$S$3,"")</f>
        <v/>
      </c>
      <c r="N5153" s="56" t="str">
        <f t="shared" si="241"/>
        <v/>
      </c>
      <c r="O5153" s="53" t="str">
        <f>IF($B5153&lt;&gt;"",IF(ISNUMBER(_xlfn.XMATCH($B5153,Language!$A$6:$E$6)),0,IF(ISNUMBER(_xlfn.XMATCH($B5153,Language!$A$29:$E$29)),'Lista de Prestatarios'!$B$3,VLOOKUP(B5153,'Lista de Prestatarios'!$A$2:$B$500,2,FALSE))),"")</f>
        <v/>
      </c>
      <c r="P5153" s="58" t="str">
        <f>IF(B5153&lt;&gt;"",IF(OR(D5153&gt;0,G5153&gt;0),COUNTIF($B$2:B5153,B5153),COUNTIFS($B$2:B5153,B5153,$E$2:E5153,"&gt;0")),"")</f>
        <v/>
      </c>
    </row>
    <row r="5154" spans="1:16" x14ac:dyDescent="0.35">
      <c r="A5154" s="51" t="str">
        <f t="shared" si="240"/>
        <v/>
      </c>
      <c r="B5154" s="99"/>
      <c r="C5154" s="4"/>
      <c r="D5154" s="14"/>
      <c r="E5154" s="14"/>
      <c r="F5154" s="14"/>
      <c r="G5154" s="82"/>
      <c r="H5154" s="107" t="str">
        <f>IF(B5154&lt;&gt;"",IF(OR(O5154=0,O5154=999),"",SUMIFS($E$2:E5154,$A$2:A5154,A5154)-SUMIFS($F$2:F5154,$A$2:A5154,A5154)),"")</f>
        <v/>
      </c>
      <c r="I5154" s="109" t="str">
        <f t="shared" si="242"/>
        <v/>
      </c>
      <c r="J5154" s="113"/>
      <c r="K5154" s="90"/>
      <c r="L5154" s="73"/>
      <c r="M5154" s="69" t="str">
        <f>IF(C5154&lt;&gt;"",DailyLog!$S$3,"")</f>
        <v/>
      </c>
      <c r="N5154" s="56" t="str">
        <f t="shared" si="241"/>
        <v/>
      </c>
      <c r="O5154" s="53" t="str">
        <f>IF($B5154&lt;&gt;"",IF(ISNUMBER(_xlfn.XMATCH($B5154,Language!$A$6:$E$6)),0,IF(ISNUMBER(_xlfn.XMATCH($B5154,Language!$A$29:$E$29)),'Lista de Prestatarios'!$B$3,VLOOKUP(B5154,'Lista de Prestatarios'!$A$2:$B$500,2,FALSE))),"")</f>
        <v/>
      </c>
      <c r="P5154" s="58" t="str">
        <f>IF(B5154&lt;&gt;"",IF(OR(D5154&gt;0,G5154&gt;0),COUNTIF($B$2:B5154,B5154),COUNTIFS($B$2:B5154,B5154,$E$2:E5154,"&gt;0")),"")</f>
        <v/>
      </c>
    </row>
    <row r="5155" spans="1:16" x14ac:dyDescent="0.35">
      <c r="A5155" s="51" t="str">
        <f t="shared" si="240"/>
        <v/>
      </c>
      <c r="B5155" s="99"/>
      <c r="C5155" s="4"/>
      <c r="D5155" s="14"/>
      <c r="E5155" s="14"/>
      <c r="F5155" s="14"/>
      <c r="G5155" s="82"/>
      <c r="H5155" s="107" t="str">
        <f>IF(B5155&lt;&gt;"",IF(OR(O5155=0,O5155=999),"",SUMIFS($E$2:E5155,$A$2:A5155,A5155)-SUMIFS($F$2:F5155,$A$2:A5155,A5155)),"")</f>
        <v/>
      </c>
      <c r="I5155" s="109" t="str">
        <f t="shared" si="242"/>
        <v/>
      </c>
      <c r="J5155" s="113"/>
      <c r="K5155" s="90"/>
      <c r="L5155" s="73"/>
      <c r="M5155" s="69" t="str">
        <f>IF(C5155&lt;&gt;"",DailyLog!$S$3,"")</f>
        <v/>
      </c>
      <c r="N5155" s="56" t="str">
        <f t="shared" si="241"/>
        <v/>
      </c>
      <c r="O5155" s="53" t="str">
        <f>IF($B5155&lt;&gt;"",IF(ISNUMBER(_xlfn.XMATCH($B5155,Language!$A$6:$E$6)),0,IF(ISNUMBER(_xlfn.XMATCH($B5155,Language!$A$29:$E$29)),'Lista de Prestatarios'!$B$3,VLOOKUP(B5155,'Lista de Prestatarios'!$A$2:$B$500,2,FALSE))),"")</f>
        <v/>
      </c>
      <c r="P5155" s="58" t="str">
        <f>IF(B5155&lt;&gt;"",IF(OR(D5155&gt;0,G5155&gt;0),COUNTIF($B$2:B5155,B5155),COUNTIFS($B$2:B5155,B5155,$E$2:E5155,"&gt;0")),"")</f>
        <v/>
      </c>
    </row>
    <row r="5156" spans="1:16" x14ac:dyDescent="0.35">
      <c r="A5156" s="51" t="str">
        <f t="shared" si="240"/>
        <v/>
      </c>
      <c r="B5156" s="99"/>
      <c r="C5156" s="4"/>
      <c r="D5156" s="14"/>
      <c r="E5156" s="14"/>
      <c r="F5156" s="14"/>
      <c r="G5156" s="82"/>
      <c r="H5156" s="107" t="str">
        <f>IF(B5156&lt;&gt;"",IF(OR(O5156=0,O5156=999),"",SUMIFS($E$2:E5156,$A$2:A5156,A5156)-SUMIFS($F$2:F5156,$A$2:A5156,A5156)),"")</f>
        <v/>
      </c>
      <c r="I5156" s="109" t="str">
        <f t="shared" si="242"/>
        <v/>
      </c>
      <c r="J5156" s="113"/>
      <c r="K5156" s="90"/>
      <c r="L5156" s="73"/>
      <c r="M5156" s="69" t="str">
        <f>IF(C5156&lt;&gt;"",DailyLog!$S$3,"")</f>
        <v/>
      </c>
      <c r="N5156" s="56" t="str">
        <f t="shared" si="241"/>
        <v/>
      </c>
      <c r="O5156" s="53" t="str">
        <f>IF($B5156&lt;&gt;"",IF(ISNUMBER(_xlfn.XMATCH($B5156,Language!$A$6:$E$6)),0,IF(ISNUMBER(_xlfn.XMATCH($B5156,Language!$A$29:$E$29)),'Lista de Prestatarios'!$B$3,VLOOKUP(B5156,'Lista de Prestatarios'!$A$2:$B$500,2,FALSE))),"")</f>
        <v/>
      </c>
      <c r="P5156" s="58" t="str">
        <f>IF(B5156&lt;&gt;"",IF(OR(D5156&gt;0,G5156&gt;0),COUNTIF($B$2:B5156,B5156),COUNTIFS($B$2:B5156,B5156,$E$2:E5156,"&gt;0")),"")</f>
        <v/>
      </c>
    </row>
    <row r="5157" spans="1:16" x14ac:dyDescent="0.35">
      <c r="A5157" s="51" t="str">
        <f t="shared" si="240"/>
        <v/>
      </c>
      <c r="B5157" s="99"/>
      <c r="C5157" s="4"/>
      <c r="D5157" s="14"/>
      <c r="E5157" s="14"/>
      <c r="F5157" s="14"/>
      <c r="G5157" s="82"/>
      <c r="H5157" s="107" t="str">
        <f>IF(B5157&lt;&gt;"",IF(OR(O5157=0,O5157=999),"",SUMIFS($E$2:E5157,$A$2:A5157,A5157)-SUMIFS($F$2:F5157,$A$2:A5157,A5157)),"")</f>
        <v/>
      </c>
      <c r="I5157" s="109" t="str">
        <f t="shared" si="242"/>
        <v/>
      </c>
      <c r="J5157" s="113"/>
      <c r="K5157" s="90"/>
      <c r="L5157" s="73"/>
      <c r="M5157" s="69" t="str">
        <f>IF(C5157&lt;&gt;"",DailyLog!$S$3,"")</f>
        <v/>
      </c>
      <c r="N5157" s="56" t="str">
        <f t="shared" si="241"/>
        <v/>
      </c>
      <c r="O5157" s="53" t="str">
        <f>IF($B5157&lt;&gt;"",IF(ISNUMBER(_xlfn.XMATCH($B5157,Language!$A$6:$E$6)),0,IF(ISNUMBER(_xlfn.XMATCH($B5157,Language!$A$29:$E$29)),'Lista de Prestatarios'!$B$3,VLOOKUP(B5157,'Lista de Prestatarios'!$A$2:$B$500,2,FALSE))),"")</f>
        <v/>
      </c>
      <c r="P5157" s="58" t="str">
        <f>IF(B5157&lt;&gt;"",IF(OR(D5157&gt;0,G5157&gt;0),COUNTIF($B$2:B5157,B5157),COUNTIFS($B$2:B5157,B5157,$E$2:E5157,"&gt;0")),"")</f>
        <v/>
      </c>
    </row>
    <row r="5158" spans="1:16" x14ac:dyDescent="0.35">
      <c r="A5158" s="51" t="str">
        <f t="shared" si="240"/>
        <v/>
      </c>
      <c r="B5158" s="99"/>
      <c r="C5158" s="4"/>
      <c r="D5158" s="14"/>
      <c r="E5158" s="14"/>
      <c r="F5158" s="14"/>
      <c r="G5158" s="82"/>
      <c r="H5158" s="107" t="str">
        <f>IF(B5158&lt;&gt;"",IF(OR(O5158=0,O5158=999),"",SUMIFS($E$2:E5158,$A$2:A5158,A5158)-SUMIFS($F$2:F5158,$A$2:A5158,A5158)),"")</f>
        <v/>
      </c>
      <c r="I5158" s="109" t="str">
        <f t="shared" si="242"/>
        <v/>
      </c>
      <c r="J5158" s="113"/>
      <c r="K5158" s="90"/>
      <c r="L5158" s="73"/>
      <c r="M5158" s="69" t="str">
        <f>IF(C5158&lt;&gt;"",DailyLog!$S$3,"")</f>
        <v/>
      </c>
      <c r="N5158" s="56" t="str">
        <f t="shared" si="241"/>
        <v/>
      </c>
      <c r="O5158" s="53" t="str">
        <f>IF($B5158&lt;&gt;"",IF(ISNUMBER(_xlfn.XMATCH($B5158,Language!$A$6:$E$6)),0,IF(ISNUMBER(_xlfn.XMATCH($B5158,Language!$A$29:$E$29)),'Lista de Prestatarios'!$B$3,VLOOKUP(B5158,'Lista de Prestatarios'!$A$2:$B$500,2,FALSE))),"")</f>
        <v/>
      </c>
      <c r="P5158" s="58" t="str">
        <f>IF(B5158&lt;&gt;"",IF(OR(D5158&gt;0,G5158&gt;0),COUNTIF($B$2:B5158,B5158),COUNTIFS($B$2:B5158,B5158,$E$2:E5158,"&gt;0")),"")</f>
        <v/>
      </c>
    </row>
    <row r="5159" spans="1:16" x14ac:dyDescent="0.35">
      <c r="A5159" s="51" t="str">
        <f t="shared" si="240"/>
        <v/>
      </c>
      <c r="B5159" s="99"/>
      <c r="C5159" s="4"/>
      <c r="D5159" s="14"/>
      <c r="E5159" s="14"/>
      <c r="F5159" s="14"/>
      <c r="G5159" s="82"/>
      <c r="H5159" s="107" t="str">
        <f>IF(B5159&lt;&gt;"",IF(OR(O5159=0,O5159=999),"",SUMIFS($E$2:E5159,$A$2:A5159,A5159)-SUMIFS($F$2:F5159,$A$2:A5159,A5159)),"")</f>
        <v/>
      </c>
      <c r="I5159" s="109" t="str">
        <f t="shared" si="242"/>
        <v/>
      </c>
      <c r="J5159" s="113"/>
      <c r="K5159" s="90"/>
      <c r="L5159" s="73"/>
      <c r="M5159" s="69" t="str">
        <f>IF(C5159&lt;&gt;"",DailyLog!$S$3,"")</f>
        <v/>
      </c>
      <c r="N5159" s="56" t="str">
        <f t="shared" si="241"/>
        <v/>
      </c>
      <c r="O5159" s="53" t="str">
        <f>IF($B5159&lt;&gt;"",IF(ISNUMBER(_xlfn.XMATCH($B5159,Language!$A$6:$E$6)),0,IF(ISNUMBER(_xlfn.XMATCH($B5159,Language!$A$29:$E$29)),'Lista de Prestatarios'!$B$3,VLOOKUP(B5159,'Lista de Prestatarios'!$A$2:$B$500,2,FALSE))),"")</f>
        <v/>
      </c>
      <c r="P5159" s="58" t="str">
        <f>IF(B5159&lt;&gt;"",IF(OR(D5159&gt;0,G5159&gt;0),COUNTIF($B$2:B5159,B5159),COUNTIFS($B$2:B5159,B5159,$E$2:E5159,"&gt;0")),"")</f>
        <v/>
      </c>
    </row>
    <row r="5160" spans="1:16" x14ac:dyDescent="0.35">
      <c r="A5160" s="51" t="str">
        <f t="shared" si="240"/>
        <v/>
      </c>
      <c r="B5160" s="99"/>
      <c r="C5160" s="4"/>
      <c r="D5160" s="14"/>
      <c r="E5160" s="14"/>
      <c r="F5160" s="14"/>
      <c r="G5160" s="82"/>
      <c r="H5160" s="107" t="str">
        <f>IF(B5160&lt;&gt;"",IF(OR(O5160=0,O5160=999),"",SUMIFS($E$2:E5160,$A$2:A5160,A5160)-SUMIFS($F$2:F5160,$A$2:A5160,A5160)),"")</f>
        <v/>
      </c>
      <c r="I5160" s="109" t="str">
        <f t="shared" si="242"/>
        <v/>
      </c>
      <c r="J5160" s="113"/>
      <c r="K5160" s="90"/>
      <c r="L5160" s="73"/>
      <c r="M5160" s="69" t="str">
        <f>IF(C5160&lt;&gt;"",DailyLog!$S$3,"")</f>
        <v/>
      </c>
      <c r="N5160" s="56" t="str">
        <f t="shared" si="241"/>
        <v/>
      </c>
      <c r="O5160" s="53" t="str">
        <f>IF($B5160&lt;&gt;"",IF(ISNUMBER(_xlfn.XMATCH($B5160,Language!$A$6:$E$6)),0,IF(ISNUMBER(_xlfn.XMATCH($B5160,Language!$A$29:$E$29)),'Lista de Prestatarios'!$B$3,VLOOKUP(B5160,'Lista de Prestatarios'!$A$2:$B$500,2,FALSE))),"")</f>
        <v/>
      </c>
      <c r="P5160" s="58" t="str">
        <f>IF(B5160&lt;&gt;"",IF(OR(D5160&gt;0,G5160&gt;0),COUNTIF($B$2:B5160,B5160),COUNTIFS($B$2:B5160,B5160,$E$2:E5160,"&gt;0")),"")</f>
        <v/>
      </c>
    </row>
    <row r="5161" spans="1:16" x14ac:dyDescent="0.35">
      <c r="A5161" s="51" t="str">
        <f t="shared" si="240"/>
        <v/>
      </c>
      <c r="B5161" s="99"/>
      <c r="C5161" s="4"/>
      <c r="D5161" s="14"/>
      <c r="E5161" s="14"/>
      <c r="F5161" s="14"/>
      <c r="G5161" s="82"/>
      <c r="H5161" s="107" t="str">
        <f>IF(B5161&lt;&gt;"",IF(OR(O5161=0,O5161=999),"",SUMIFS($E$2:E5161,$A$2:A5161,A5161)-SUMIFS($F$2:F5161,$A$2:A5161,A5161)),"")</f>
        <v/>
      </c>
      <c r="I5161" s="109" t="str">
        <f t="shared" si="242"/>
        <v/>
      </c>
      <c r="J5161" s="113"/>
      <c r="K5161" s="90"/>
      <c r="L5161" s="73"/>
      <c r="M5161" s="69" t="str">
        <f>IF(C5161&lt;&gt;"",DailyLog!$S$3,"")</f>
        <v/>
      </c>
      <c r="N5161" s="56" t="str">
        <f t="shared" si="241"/>
        <v/>
      </c>
      <c r="O5161" s="53" t="str">
        <f>IF($B5161&lt;&gt;"",IF(ISNUMBER(_xlfn.XMATCH($B5161,Language!$A$6:$E$6)),0,IF(ISNUMBER(_xlfn.XMATCH($B5161,Language!$A$29:$E$29)),'Lista de Prestatarios'!$B$3,VLOOKUP(B5161,'Lista de Prestatarios'!$A$2:$B$500,2,FALSE))),"")</f>
        <v/>
      </c>
      <c r="P5161" s="58" t="str">
        <f>IF(B5161&lt;&gt;"",IF(OR(D5161&gt;0,G5161&gt;0),COUNTIF($B$2:B5161,B5161),COUNTIFS($B$2:B5161,B5161,$E$2:E5161,"&gt;0")),"")</f>
        <v/>
      </c>
    </row>
    <row r="5162" spans="1:16" x14ac:dyDescent="0.35">
      <c r="A5162" s="51" t="str">
        <f t="shared" si="240"/>
        <v/>
      </c>
      <c r="B5162" s="99"/>
      <c r="C5162" s="4"/>
      <c r="D5162" s="14"/>
      <c r="E5162" s="14"/>
      <c r="F5162" s="14"/>
      <c r="G5162" s="82"/>
      <c r="H5162" s="107" t="str">
        <f>IF(B5162&lt;&gt;"",IF(OR(O5162=0,O5162=999),"",SUMIFS($E$2:E5162,$A$2:A5162,A5162)-SUMIFS($F$2:F5162,$A$2:A5162,A5162)),"")</f>
        <v/>
      </c>
      <c r="I5162" s="109" t="str">
        <f t="shared" si="242"/>
        <v/>
      </c>
      <c r="J5162" s="113"/>
      <c r="K5162" s="90"/>
      <c r="L5162" s="73"/>
      <c r="M5162" s="69" t="str">
        <f>IF(C5162&lt;&gt;"",DailyLog!$S$3,"")</f>
        <v/>
      </c>
      <c r="N5162" s="56" t="str">
        <f t="shared" si="241"/>
        <v/>
      </c>
      <c r="O5162" s="53" t="str">
        <f>IF($B5162&lt;&gt;"",IF(ISNUMBER(_xlfn.XMATCH($B5162,Language!$A$6:$E$6)),0,IF(ISNUMBER(_xlfn.XMATCH($B5162,Language!$A$29:$E$29)),'Lista de Prestatarios'!$B$3,VLOOKUP(B5162,'Lista de Prestatarios'!$A$2:$B$500,2,FALSE))),"")</f>
        <v/>
      </c>
      <c r="P5162" s="58" t="str">
        <f>IF(B5162&lt;&gt;"",IF(OR(D5162&gt;0,G5162&gt;0),COUNTIF($B$2:B5162,B5162),COUNTIFS($B$2:B5162,B5162,$E$2:E5162,"&gt;0")),"")</f>
        <v/>
      </c>
    </row>
    <row r="5163" spans="1:16" x14ac:dyDescent="0.35">
      <c r="A5163" s="51" t="str">
        <f t="shared" si="240"/>
        <v/>
      </c>
      <c r="B5163" s="99"/>
      <c r="C5163" s="4"/>
      <c r="D5163" s="14"/>
      <c r="E5163" s="14"/>
      <c r="F5163" s="14"/>
      <c r="G5163" s="82"/>
      <c r="H5163" s="107" t="str">
        <f>IF(B5163&lt;&gt;"",IF(OR(O5163=0,O5163=999),"",SUMIFS($E$2:E5163,$A$2:A5163,A5163)-SUMIFS($F$2:F5163,$A$2:A5163,A5163)),"")</f>
        <v/>
      </c>
      <c r="I5163" s="109" t="str">
        <f t="shared" si="242"/>
        <v/>
      </c>
      <c r="J5163" s="113"/>
      <c r="K5163" s="90"/>
      <c r="L5163" s="73"/>
      <c r="M5163" s="69" t="str">
        <f>IF(C5163&lt;&gt;"",DailyLog!$S$3,"")</f>
        <v/>
      </c>
      <c r="N5163" s="56" t="str">
        <f t="shared" si="241"/>
        <v/>
      </c>
      <c r="O5163" s="53" t="str">
        <f>IF($B5163&lt;&gt;"",IF(ISNUMBER(_xlfn.XMATCH($B5163,Language!$A$6:$E$6)),0,IF(ISNUMBER(_xlfn.XMATCH($B5163,Language!$A$29:$E$29)),'Lista de Prestatarios'!$B$3,VLOOKUP(B5163,'Lista de Prestatarios'!$A$2:$B$500,2,FALSE))),"")</f>
        <v/>
      </c>
      <c r="P5163" s="58" t="str">
        <f>IF(B5163&lt;&gt;"",IF(OR(D5163&gt;0,G5163&gt;0),COUNTIF($B$2:B5163,B5163),COUNTIFS($B$2:B5163,B5163,$E$2:E5163,"&gt;0")),"")</f>
        <v/>
      </c>
    </row>
    <row r="5164" spans="1:16" x14ac:dyDescent="0.35">
      <c r="A5164" s="51" t="str">
        <f t="shared" si="240"/>
        <v/>
      </c>
      <c r="B5164" s="99"/>
      <c r="C5164" s="4"/>
      <c r="D5164" s="14"/>
      <c r="E5164" s="14"/>
      <c r="F5164" s="14"/>
      <c r="G5164" s="82"/>
      <c r="H5164" s="107" t="str">
        <f>IF(B5164&lt;&gt;"",IF(OR(O5164=0,O5164=999),"",SUMIFS($E$2:E5164,$A$2:A5164,A5164)-SUMIFS($F$2:F5164,$A$2:A5164,A5164)),"")</f>
        <v/>
      </c>
      <c r="I5164" s="109" t="str">
        <f t="shared" si="242"/>
        <v/>
      </c>
      <c r="J5164" s="113"/>
      <c r="K5164" s="90"/>
      <c r="L5164" s="73"/>
      <c r="M5164" s="69" t="str">
        <f>IF(C5164&lt;&gt;"",DailyLog!$S$3,"")</f>
        <v/>
      </c>
      <c r="N5164" s="56" t="str">
        <f t="shared" si="241"/>
        <v/>
      </c>
      <c r="O5164" s="53" t="str">
        <f>IF($B5164&lt;&gt;"",IF(ISNUMBER(_xlfn.XMATCH($B5164,Language!$A$6:$E$6)),0,IF(ISNUMBER(_xlfn.XMATCH($B5164,Language!$A$29:$E$29)),'Lista de Prestatarios'!$B$3,VLOOKUP(B5164,'Lista de Prestatarios'!$A$2:$B$500,2,FALSE))),"")</f>
        <v/>
      </c>
      <c r="P5164" s="58" t="str">
        <f>IF(B5164&lt;&gt;"",IF(OR(D5164&gt;0,G5164&gt;0),COUNTIF($B$2:B5164,B5164),COUNTIFS($B$2:B5164,B5164,$E$2:E5164,"&gt;0")),"")</f>
        <v/>
      </c>
    </row>
    <row r="5165" spans="1:16" x14ac:dyDescent="0.35">
      <c r="A5165" s="51" t="str">
        <f t="shared" si="240"/>
        <v/>
      </c>
      <c r="B5165" s="99"/>
      <c r="C5165" s="4"/>
      <c r="D5165" s="14"/>
      <c r="E5165" s="14"/>
      <c r="F5165" s="14"/>
      <c r="G5165" s="82"/>
      <c r="H5165" s="107" t="str">
        <f>IF(B5165&lt;&gt;"",IF(OR(O5165=0,O5165=999),"",SUMIFS($E$2:E5165,$A$2:A5165,A5165)-SUMIFS($F$2:F5165,$A$2:A5165,A5165)),"")</f>
        <v/>
      </c>
      <c r="I5165" s="109" t="str">
        <f t="shared" si="242"/>
        <v/>
      </c>
      <c r="J5165" s="113"/>
      <c r="K5165" s="90"/>
      <c r="L5165" s="73"/>
      <c r="M5165" s="69" t="str">
        <f>IF(C5165&lt;&gt;"",DailyLog!$S$3,"")</f>
        <v/>
      </c>
      <c r="N5165" s="56" t="str">
        <f t="shared" si="241"/>
        <v/>
      </c>
      <c r="O5165" s="53" t="str">
        <f>IF($B5165&lt;&gt;"",IF(ISNUMBER(_xlfn.XMATCH($B5165,Language!$A$6:$E$6)),0,IF(ISNUMBER(_xlfn.XMATCH($B5165,Language!$A$29:$E$29)),'Lista de Prestatarios'!$B$3,VLOOKUP(B5165,'Lista de Prestatarios'!$A$2:$B$500,2,FALSE))),"")</f>
        <v/>
      </c>
      <c r="P5165" s="58" t="str">
        <f>IF(B5165&lt;&gt;"",IF(OR(D5165&gt;0,G5165&gt;0),COUNTIF($B$2:B5165,B5165),COUNTIFS($B$2:B5165,B5165,$E$2:E5165,"&gt;0")),"")</f>
        <v/>
      </c>
    </row>
    <row r="5166" spans="1:16" x14ac:dyDescent="0.35">
      <c r="A5166" s="51" t="str">
        <f t="shared" si="240"/>
        <v/>
      </c>
      <c r="B5166" s="99"/>
      <c r="C5166" s="4"/>
      <c r="D5166" s="14"/>
      <c r="E5166" s="14"/>
      <c r="F5166" s="14"/>
      <c r="G5166" s="82"/>
      <c r="H5166" s="107" t="str">
        <f>IF(B5166&lt;&gt;"",IF(OR(O5166=0,O5166=999),"",SUMIFS($E$2:E5166,$A$2:A5166,A5166)-SUMIFS($F$2:F5166,$A$2:A5166,A5166)),"")</f>
        <v/>
      </c>
      <c r="I5166" s="109" t="str">
        <f t="shared" si="242"/>
        <v/>
      </c>
      <c r="J5166" s="113"/>
      <c r="K5166" s="90"/>
      <c r="L5166" s="73"/>
      <c r="M5166" s="69" t="str">
        <f>IF(C5166&lt;&gt;"",DailyLog!$S$3,"")</f>
        <v/>
      </c>
      <c r="N5166" s="56" t="str">
        <f t="shared" si="241"/>
        <v/>
      </c>
      <c r="O5166" s="53" t="str">
        <f>IF($B5166&lt;&gt;"",IF(ISNUMBER(_xlfn.XMATCH($B5166,Language!$A$6:$E$6)),0,IF(ISNUMBER(_xlfn.XMATCH($B5166,Language!$A$29:$E$29)),'Lista de Prestatarios'!$B$3,VLOOKUP(B5166,'Lista de Prestatarios'!$A$2:$B$500,2,FALSE))),"")</f>
        <v/>
      </c>
      <c r="P5166" s="58" t="str">
        <f>IF(B5166&lt;&gt;"",IF(OR(D5166&gt;0,G5166&gt;0),COUNTIF($B$2:B5166,B5166),COUNTIFS($B$2:B5166,B5166,$E$2:E5166,"&gt;0")),"")</f>
        <v/>
      </c>
    </row>
    <row r="5167" spans="1:16" x14ac:dyDescent="0.35">
      <c r="A5167" s="51" t="str">
        <f t="shared" si="240"/>
        <v/>
      </c>
      <c r="B5167" s="99"/>
      <c r="C5167" s="4"/>
      <c r="D5167" s="14"/>
      <c r="E5167" s="14"/>
      <c r="F5167" s="14"/>
      <c r="G5167" s="82"/>
      <c r="H5167" s="107" t="str">
        <f>IF(B5167&lt;&gt;"",IF(OR(O5167=0,O5167=999),"",SUMIFS($E$2:E5167,$A$2:A5167,A5167)-SUMIFS($F$2:F5167,$A$2:A5167,A5167)),"")</f>
        <v/>
      </c>
      <c r="I5167" s="109" t="str">
        <f t="shared" si="242"/>
        <v/>
      </c>
      <c r="J5167" s="113"/>
      <c r="K5167" s="90"/>
      <c r="L5167" s="73"/>
      <c r="M5167" s="69" t="str">
        <f>IF(C5167&lt;&gt;"",DailyLog!$S$3,"")</f>
        <v/>
      </c>
      <c r="N5167" s="56" t="str">
        <f t="shared" si="241"/>
        <v/>
      </c>
      <c r="O5167" s="53" t="str">
        <f>IF($B5167&lt;&gt;"",IF(ISNUMBER(_xlfn.XMATCH($B5167,Language!$A$6:$E$6)),0,IF(ISNUMBER(_xlfn.XMATCH($B5167,Language!$A$29:$E$29)),'Lista de Prestatarios'!$B$3,VLOOKUP(B5167,'Lista de Prestatarios'!$A$2:$B$500,2,FALSE))),"")</f>
        <v/>
      </c>
      <c r="P5167" s="58" t="str">
        <f>IF(B5167&lt;&gt;"",IF(OR(D5167&gt;0,G5167&gt;0),COUNTIF($B$2:B5167,B5167),COUNTIFS($B$2:B5167,B5167,$E$2:E5167,"&gt;0")),"")</f>
        <v/>
      </c>
    </row>
    <row r="5168" spans="1:16" x14ac:dyDescent="0.35">
      <c r="A5168" s="51" t="str">
        <f t="shared" si="240"/>
        <v/>
      </c>
      <c r="B5168" s="99"/>
      <c r="C5168" s="4"/>
      <c r="D5168" s="14"/>
      <c r="E5168" s="14"/>
      <c r="F5168" s="14"/>
      <c r="G5168" s="82"/>
      <c r="H5168" s="107" t="str">
        <f>IF(B5168&lt;&gt;"",IF(OR(O5168=0,O5168=999),"",SUMIFS($E$2:E5168,$A$2:A5168,A5168)-SUMIFS($F$2:F5168,$A$2:A5168,A5168)),"")</f>
        <v/>
      </c>
      <c r="I5168" s="109" t="str">
        <f t="shared" si="242"/>
        <v/>
      </c>
      <c r="J5168" s="113"/>
      <c r="K5168" s="90"/>
      <c r="L5168" s="73"/>
      <c r="M5168" s="69" t="str">
        <f>IF(C5168&lt;&gt;"",DailyLog!$S$3,"")</f>
        <v/>
      </c>
      <c r="N5168" s="56" t="str">
        <f t="shared" si="241"/>
        <v/>
      </c>
      <c r="O5168" s="53" t="str">
        <f>IF($B5168&lt;&gt;"",IF(ISNUMBER(_xlfn.XMATCH($B5168,Language!$A$6:$E$6)),0,IF(ISNUMBER(_xlfn.XMATCH($B5168,Language!$A$29:$E$29)),'Lista de Prestatarios'!$B$3,VLOOKUP(B5168,'Lista de Prestatarios'!$A$2:$B$500,2,FALSE))),"")</f>
        <v/>
      </c>
      <c r="P5168" s="58" t="str">
        <f>IF(B5168&lt;&gt;"",IF(OR(D5168&gt;0,G5168&gt;0),COUNTIF($B$2:B5168,B5168),COUNTIFS($B$2:B5168,B5168,$E$2:E5168,"&gt;0")),"")</f>
        <v/>
      </c>
    </row>
    <row r="5169" spans="1:16" x14ac:dyDescent="0.35">
      <c r="A5169" s="51" t="str">
        <f t="shared" si="240"/>
        <v/>
      </c>
      <c r="B5169" s="99"/>
      <c r="C5169" s="4"/>
      <c r="D5169" s="14"/>
      <c r="E5169" s="14"/>
      <c r="F5169" s="14"/>
      <c r="G5169" s="82"/>
      <c r="H5169" s="107" t="str">
        <f>IF(B5169&lt;&gt;"",IF(OR(O5169=0,O5169=999),"",SUMIFS($E$2:E5169,$A$2:A5169,A5169)-SUMIFS($F$2:F5169,$A$2:A5169,A5169)),"")</f>
        <v/>
      </c>
      <c r="I5169" s="109" t="str">
        <f t="shared" si="242"/>
        <v/>
      </c>
      <c r="J5169" s="113"/>
      <c r="K5169" s="90"/>
      <c r="L5169" s="73"/>
      <c r="M5169" s="69" t="str">
        <f>IF(C5169&lt;&gt;"",DailyLog!$S$3,"")</f>
        <v/>
      </c>
      <c r="N5169" s="56" t="str">
        <f t="shared" si="241"/>
        <v/>
      </c>
      <c r="O5169" s="53" t="str">
        <f>IF($B5169&lt;&gt;"",IF(ISNUMBER(_xlfn.XMATCH($B5169,Language!$A$6:$E$6)),0,IF(ISNUMBER(_xlfn.XMATCH($B5169,Language!$A$29:$E$29)),'Lista de Prestatarios'!$B$3,VLOOKUP(B5169,'Lista de Prestatarios'!$A$2:$B$500,2,FALSE))),"")</f>
        <v/>
      </c>
      <c r="P5169" s="58" t="str">
        <f>IF(B5169&lt;&gt;"",IF(OR(D5169&gt;0,G5169&gt;0),COUNTIF($B$2:B5169,B5169),COUNTIFS($B$2:B5169,B5169,$E$2:E5169,"&gt;0")),"")</f>
        <v/>
      </c>
    </row>
    <row r="5170" spans="1:16" x14ac:dyDescent="0.35">
      <c r="A5170" s="51" t="str">
        <f t="shared" si="240"/>
        <v/>
      </c>
      <c r="B5170" s="99"/>
      <c r="C5170" s="4"/>
      <c r="D5170" s="14"/>
      <c r="E5170" s="14"/>
      <c r="F5170" s="14"/>
      <c r="G5170" s="82"/>
      <c r="H5170" s="107" t="str">
        <f>IF(B5170&lt;&gt;"",IF(OR(O5170=0,O5170=999),"",SUMIFS($E$2:E5170,$A$2:A5170,A5170)-SUMIFS($F$2:F5170,$A$2:A5170,A5170)),"")</f>
        <v/>
      </c>
      <c r="I5170" s="109" t="str">
        <f t="shared" si="242"/>
        <v/>
      </c>
      <c r="J5170" s="113"/>
      <c r="K5170" s="90"/>
      <c r="L5170" s="73"/>
      <c r="M5170" s="69" t="str">
        <f>IF(C5170&lt;&gt;"",DailyLog!$S$3,"")</f>
        <v/>
      </c>
      <c r="N5170" s="56" t="str">
        <f t="shared" si="241"/>
        <v/>
      </c>
      <c r="O5170" s="53" t="str">
        <f>IF($B5170&lt;&gt;"",IF(ISNUMBER(_xlfn.XMATCH($B5170,Language!$A$6:$E$6)),0,IF(ISNUMBER(_xlfn.XMATCH($B5170,Language!$A$29:$E$29)),'Lista de Prestatarios'!$B$3,VLOOKUP(B5170,'Lista de Prestatarios'!$A$2:$B$500,2,FALSE))),"")</f>
        <v/>
      </c>
      <c r="P5170" s="58" t="str">
        <f>IF(B5170&lt;&gt;"",IF(OR(D5170&gt;0,G5170&gt;0),COUNTIF($B$2:B5170,B5170),COUNTIFS($B$2:B5170,B5170,$E$2:E5170,"&gt;0")),"")</f>
        <v/>
      </c>
    </row>
    <row r="5171" spans="1:16" x14ac:dyDescent="0.35">
      <c r="A5171" s="51" t="str">
        <f t="shared" si="240"/>
        <v/>
      </c>
      <c r="B5171" s="99"/>
      <c r="C5171" s="4"/>
      <c r="D5171" s="14"/>
      <c r="E5171" s="14"/>
      <c r="F5171" s="14"/>
      <c r="G5171" s="82"/>
      <c r="H5171" s="107" t="str">
        <f>IF(B5171&lt;&gt;"",IF(OR(O5171=0,O5171=999),"",SUMIFS($E$2:E5171,$A$2:A5171,A5171)-SUMIFS($F$2:F5171,$A$2:A5171,A5171)),"")</f>
        <v/>
      </c>
      <c r="I5171" s="109" t="str">
        <f t="shared" si="242"/>
        <v/>
      </c>
      <c r="J5171" s="113"/>
      <c r="K5171" s="90"/>
      <c r="L5171" s="73"/>
      <c r="M5171" s="69" t="str">
        <f>IF(C5171&lt;&gt;"",DailyLog!$S$3,"")</f>
        <v/>
      </c>
      <c r="N5171" s="56" t="str">
        <f t="shared" si="241"/>
        <v/>
      </c>
      <c r="O5171" s="53" t="str">
        <f>IF($B5171&lt;&gt;"",IF(ISNUMBER(_xlfn.XMATCH($B5171,Language!$A$6:$E$6)),0,IF(ISNUMBER(_xlfn.XMATCH($B5171,Language!$A$29:$E$29)),'Lista de Prestatarios'!$B$3,VLOOKUP(B5171,'Lista de Prestatarios'!$A$2:$B$500,2,FALSE))),"")</f>
        <v/>
      </c>
      <c r="P5171" s="58" t="str">
        <f>IF(B5171&lt;&gt;"",IF(OR(D5171&gt;0,G5171&gt;0),COUNTIF($B$2:B5171,B5171),COUNTIFS($B$2:B5171,B5171,$E$2:E5171,"&gt;0")),"")</f>
        <v/>
      </c>
    </row>
    <row r="5172" spans="1:16" x14ac:dyDescent="0.35">
      <c r="A5172" s="51" t="str">
        <f t="shared" si="240"/>
        <v/>
      </c>
      <c r="B5172" s="99"/>
      <c r="C5172" s="4"/>
      <c r="D5172" s="14"/>
      <c r="E5172" s="14"/>
      <c r="F5172" s="14"/>
      <c r="G5172" s="82"/>
      <c r="H5172" s="107" t="str">
        <f>IF(B5172&lt;&gt;"",IF(OR(O5172=0,O5172=999),"",SUMIFS($E$2:E5172,$A$2:A5172,A5172)-SUMIFS($F$2:F5172,$A$2:A5172,A5172)),"")</f>
        <v/>
      </c>
      <c r="I5172" s="109" t="str">
        <f t="shared" si="242"/>
        <v/>
      </c>
      <c r="J5172" s="113"/>
      <c r="K5172" s="90"/>
      <c r="L5172" s="73"/>
      <c r="M5172" s="69" t="str">
        <f>IF(C5172&lt;&gt;"",DailyLog!$S$3,"")</f>
        <v/>
      </c>
      <c r="N5172" s="56" t="str">
        <f t="shared" si="241"/>
        <v/>
      </c>
      <c r="O5172" s="53" t="str">
        <f>IF($B5172&lt;&gt;"",IF(ISNUMBER(_xlfn.XMATCH($B5172,Language!$A$6:$E$6)),0,IF(ISNUMBER(_xlfn.XMATCH($B5172,Language!$A$29:$E$29)),'Lista de Prestatarios'!$B$3,VLOOKUP(B5172,'Lista de Prestatarios'!$A$2:$B$500,2,FALSE))),"")</f>
        <v/>
      </c>
      <c r="P5172" s="58" t="str">
        <f>IF(B5172&lt;&gt;"",IF(OR(D5172&gt;0,G5172&gt;0),COUNTIF($B$2:B5172,B5172),COUNTIFS($B$2:B5172,B5172,$E$2:E5172,"&gt;0")),"")</f>
        <v/>
      </c>
    </row>
    <row r="5173" spans="1:16" x14ac:dyDescent="0.35">
      <c r="A5173" s="51" t="str">
        <f t="shared" si="240"/>
        <v/>
      </c>
      <c r="B5173" s="99"/>
      <c r="C5173" s="4"/>
      <c r="D5173" s="14"/>
      <c r="E5173" s="14"/>
      <c r="F5173" s="14"/>
      <c r="G5173" s="82"/>
      <c r="H5173" s="107" t="str">
        <f>IF(B5173&lt;&gt;"",IF(OR(O5173=0,O5173=999),"",SUMIFS($E$2:E5173,$A$2:A5173,A5173)-SUMIFS($F$2:F5173,$A$2:A5173,A5173)),"")</f>
        <v/>
      </c>
      <c r="I5173" s="109" t="str">
        <f t="shared" si="242"/>
        <v/>
      </c>
      <c r="J5173" s="113"/>
      <c r="K5173" s="90"/>
      <c r="L5173" s="73"/>
      <c r="M5173" s="69" t="str">
        <f>IF(C5173&lt;&gt;"",DailyLog!$S$3,"")</f>
        <v/>
      </c>
      <c r="N5173" s="56" t="str">
        <f t="shared" si="241"/>
        <v/>
      </c>
      <c r="O5173" s="53" t="str">
        <f>IF($B5173&lt;&gt;"",IF(ISNUMBER(_xlfn.XMATCH($B5173,Language!$A$6:$E$6)),0,IF(ISNUMBER(_xlfn.XMATCH($B5173,Language!$A$29:$E$29)),'Lista de Prestatarios'!$B$3,VLOOKUP(B5173,'Lista de Prestatarios'!$A$2:$B$500,2,FALSE))),"")</f>
        <v/>
      </c>
      <c r="P5173" s="58" t="str">
        <f>IF(B5173&lt;&gt;"",IF(OR(D5173&gt;0,G5173&gt;0),COUNTIF($B$2:B5173,B5173),COUNTIFS($B$2:B5173,B5173,$E$2:E5173,"&gt;0")),"")</f>
        <v/>
      </c>
    </row>
    <row r="5174" spans="1:16" x14ac:dyDescent="0.35">
      <c r="A5174" s="51" t="str">
        <f t="shared" si="240"/>
        <v/>
      </c>
      <c r="B5174" s="99"/>
      <c r="C5174" s="4"/>
      <c r="D5174" s="14"/>
      <c r="E5174" s="14"/>
      <c r="F5174" s="14"/>
      <c r="G5174" s="82"/>
      <c r="H5174" s="107" t="str">
        <f>IF(B5174&lt;&gt;"",IF(OR(O5174=0,O5174=999),"",SUMIFS($E$2:E5174,$A$2:A5174,A5174)-SUMIFS($F$2:F5174,$A$2:A5174,A5174)),"")</f>
        <v/>
      </c>
      <c r="I5174" s="109" t="str">
        <f t="shared" si="242"/>
        <v/>
      </c>
      <c r="J5174" s="113"/>
      <c r="K5174" s="90"/>
      <c r="L5174" s="73"/>
      <c r="M5174" s="69" t="str">
        <f>IF(C5174&lt;&gt;"",DailyLog!$S$3,"")</f>
        <v/>
      </c>
      <c r="N5174" s="56" t="str">
        <f t="shared" si="241"/>
        <v/>
      </c>
      <c r="O5174" s="53" t="str">
        <f>IF($B5174&lt;&gt;"",IF(ISNUMBER(_xlfn.XMATCH($B5174,Language!$A$6:$E$6)),0,IF(ISNUMBER(_xlfn.XMATCH($B5174,Language!$A$29:$E$29)),'Lista de Prestatarios'!$B$3,VLOOKUP(B5174,'Lista de Prestatarios'!$A$2:$B$500,2,FALSE))),"")</f>
        <v/>
      </c>
      <c r="P5174" s="58" t="str">
        <f>IF(B5174&lt;&gt;"",IF(OR(D5174&gt;0,G5174&gt;0),COUNTIF($B$2:B5174,B5174),COUNTIFS($B$2:B5174,B5174,$E$2:E5174,"&gt;0")),"")</f>
        <v/>
      </c>
    </row>
    <row r="5175" spans="1:16" x14ac:dyDescent="0.35">
      <c r="A5175" s="51" t="str">
        <f t="shared" si="240"/>
        <v/>
      </c>
      <c r="B5175" s="99"/>
      <c r="C5175" s="4"/>
      <c r="D5175" s="14"/>
      <c r="E5175" s="14"/>
      <c r="F5175" s="14"/>
      <c r="G5175" s="82"/>
      <c r="H5175" s="107" t="str">
        <f>IF(B5175&lt;&gt;"",IF(OR(O5175=0,O5175=999),"",SUMIFS($E$2:E5175,$A$2:A5175,A5175)-SUMIFS($F$2:F5175,$A$2:A5175,A5175)),"")</f>
        <v/>
      </c>
      <c r="I5175" s="109" t="str">
        <f t="shared" si="242"/>
        <v/>
      </c>
      <c r="J5175" s="113"/>
      <c r="K5175" s="90"/>
      <c r="L5175" s="73"/>
      <c r="M5175" s="69" t="str">
        <f>IF(C5175&lt;&gt;"",DailyLog!$S$3,"")</f>
        <v/>
      </c>
      <c r="N5175" s="56" t="str">
        <f t="shared" si="241"/>
        <v/>
      </c>
      <c r="O5175" s="53" t="str">
        <f>IF($B5175&lt;&gt;"",IF(ISNUMBER(_xlfn.XMATCH($B5175,Language!$A$6:$E$6)),0,IF(ISNUMBER(_xlfn.XMATCH($B5175,Language!$A$29:$E$29)),'Lista de Prestatarios'!$B$3,VLOOKUP(B5175,'Lista de Prestatarios'!$A$2:$B$500,2,FALSE))),"")</f>
        <v/>
      </c>
      <c r="P5175" s="58" t="str">
        <f>IF(B5175&lt;&gt;"",IF(OR(D5175&gt;0,G5175&gt;0),COUNTIF($B$2:B5175,B5175),COUNTIFS($B$2:B5175,B5175,$E$2:E5175,"&gt;0")),"")</f>
        <v/>
      </c>
    </row>
    <row r="5176" spans="1:16" x14ac:dyDescent="0.35">
      <c r="A5176" s="51" t="str">
        <f t="shared" si="240"/>
        <v/>
      </c>
      <c r="B5176" s="99"/>
      <c r="C5176" s="4"/>
      <c r="D5176" s="14"/>
      <c r="E5176" s="14"/>
      <c r="F5176" s="14"/>
      <c r="G5176" s="82"/>
      <c r="H5176" s="107" t="str">
        <f>IF(B5176&lt;&gt;"",IF(OR(O5176=0,O5176=999),"",SUMIFS($E$2:E5176,$A$2:A5176,A5176)-SUMIFS($F$2:F5176,$A$2:A5176,A5176)),"")</f>
        <v/>
      </c>
      <c r="I5176" s="109" t="str">
        <f t="shared" si="242"/>
        <v/>
      </c>
      <c r="J5176" s="113"/>
      <c r="K5176" s="90"/>
      <c r="L5176" s="73"/>
      <c r="M5176" s="69" t="str">
        <f>IF(C5176&lt;&gt;"",DailyLog!$S$3,"")</f>
        <v/>
      </c>
      <c r="N5176" s="56" t="str">
        <f t="shared" si="241"/>
        <v/>
      </c>
      <c r="O5176" s="53" t="str">
        <f>IF($B5176&lt;&gt;"",IF(ISNUMBER(_xlfn.XMATCH($B5176,Language!$A$6:$E$6)),0,IF(ISNUMBER(_xlfn.XMATCH($B5176,Language!$A$29:$E$29)),'Lista de Prestatarios'!$B$3,VLOOKUP(B5176,'Lista de Prestatarios'!$A$2:$B$500,2,FALSE))),"")</f>
        <v/>
      </c>
      <c r="P5176" s="58" t="str">
        <f>IF(B5176&lt;&gt;"",IF(OR(D5176&gt;0,G5176&gt;0),COUNTIF($B$2:B5176,B5176),COUNTIFS($B$2:B5176,B5176,$E$2:E5176,"&gt;0")),"")</f>
        <v/>
      </c>
    </row>
    <row r="5177" spans="1:16" x14ac:dyDescent="0.35">
      <c r="A5177" s="51" t="str">
        <f t="shared" si="240"/>
        <v/>
      </c>
      <c r="B5177" s="99"/>
      <c r="C5177" s="4"/>
      <c r="D5177" s="14"/>
      <c r="E5177" s="14"/>
      <c r="F5177" s="14"/>
      <c r="G5177" s="82"/>
      <c r="H5177" s="107" t="str">
        <f>IF(B5177&lt;&gt;"",IF(OR(O5177=0,O5177=999),"",SUMIFS($E$2:E5177,$A$2:A5177,A5177)-SUMIFS($F$2:F5177,$A$2:A5177,A5177)),"")</f>
        <v/>
      </c>
      <c r="I5177" s="109" t="str">
        <f t="shared" si="242"/>
        <v/>
      </c>
      <c r="J5177" s="113"/>
      <c r="K5177" s="90"/>
      <c r="L5177" s="73"/>
      <c r="M5177" s="69" t="str">
        <f>IF(C5177&lt;&gt;"",DailyLog!$S$3,"")</f>
        <v/>
      </c>
      <c r="N5177" s="56" t="str">
        <f t="shared" si="241"/>
        <v/>
      </c>
      <c r="O5177" s="53" t="str">
        <f>IF($B5177&lt;&gt;"",IF(ISNUMBER(_xlfn.XMATCH($B5177,Language!$A$6:$E$6)),0,IF(ISNUMBER(_xlfn.XMATCH($B5177,Language!$A$29:$E$29)),'Lista de Prestatarios'!$B$3,VLOOKUP(B5177,'Lista de Prestatarios'!$A$2:$B$500,2,FALSE))),"")</f>
        <v/>
      </c>
      <c r="P5177" s="58" t="str">
        <f>IF(B5177&lt;&gt;"",IF(OR(D5177&gt;0,G5177&gt;0),COUNTIF($B$2:B5177,B5177),COUNTIFS($B$2:B5177,B5177,$E$2:E5177,"&gt;0")),"")</f>
        <v/>
      </c>
    </row>
    <row r="5178" spans="1:16" x14ac:dyDescent="0.35">
      <c r="A5178" s="51" t="str">
        <f t="shared" si="240"/>
        <v/>
      </c>
      <c r="B5178" s="99"/>
      <c r="C5178" s="4"/>
      <c r="D5178" s="14"/>
      <c r="E5178" s="14"/>
      <c r="F5178" s="14"/>
      <c r="G5178" s="82"/>
      <c r="H5178" s="107" t="str">
        <f>IF(B5178&lt;&gt;"",IF(OR(O5178=0,O5178=999),"",SUMIFS($E$2:E5178,$A$2:A5178,A5178)-SUMIFS($F$2:F5178,$A$2:A5178,A5178)),"")</f>
        <v/>
      </c>
      <c r="I5178" s="109" t="str">
        <f t="shared" si="242"/>
        <v/>
      </c>
      <c r="J5178" s="113"/>
      <c r="K5178" s="90"/>
      <c r="L5178" s="73"/>
      <c r="M5178" s="69" t="str">
        <f>IF(C5178&lt;&gt;"",DailyLog!$S$3,"")</f>
        <v/>
      </c>
      <c r="N5178" s="56" t="str">
        <f t="shared" si="241"/>
        <v/>
      </c>
      <c r="O5178" s="53" t="str">
        <f>IF($B5178&lt;&gt;"",IF(ISNUMBER(_xlfn.XMATCH($B5178,Language!$A$6:$E$6)),0,IF(ISNUMBER(_xlfn.XMATCH($B5178,Language!$A$29:$E$29)),'Lista de Prestatarios'!$B$3,VLOOKUP(B5178,'Lista de Prestatarios'!$A$2:$B$500,2,FALSE))),"")</f>
        <v/>
      </c>
      <c r="P5178" s="58" t="str">
        <f>IF(B5178&lt;&gt;"",IF(OR(D5178&gt;0,G5178&gt;0),COUNTIF($B$2:B5178,B5178),COUNTIFS($B$2:B5178,B5178,$E$2:E5178,"&gt;0")),"")</f>
        <v/>
      </c>
    </row>
    <row r="5179" spans="1:16" x14ac:dyDescent="0.35">
      <c r="A5179" s="51" t="str">
        <f t="shared" si="240"/>
        <v/>
      </c>
      <c r="B5179" s="99"/>
      <c r="C5179" s="4"/>
      <c r="D5179" s="14"/>
      <c r="E5179" s="14"/>
      <c r="F5179" s="14"/>
      <c r="G5179" s="82"/>
      <c r="H5179" s="107" t="str">
        <f>IF(B5179&lt;&gt;"",IF(OR(O5179=0,O5179=999),"",SUMIFS($E$2:E5179,$A$2:A5179,A5179)-SUMIFS($F$2:F5179,$A$2:A5179,A5179)),"")</f>
        <v/>
      </c>
      <c r="I5179" s="109" t="str">
        <f t="shared" si="242"/>
        <v/>
      </c>
      <c r="J5179" s="113"/>
      <c r="K5179" s="90"/>
      <c r="L5179" s="73"/>
      <c r="M5179" s="69" t="str">
        <f>IF(C5179&lt;&gt;"",DailyLog!$S$3,"")</f>
        <v/>
      </c>
      <c r="N5179" s="56" t="str">
        <f t="shared" si="241"/>
        <v/>
      </c>
      <c r="O5179" s="53" t="str">
        <f>IF($B5179&lt;&gt;"",IF(ISNUMBER(_xlfn.XMATCH($B5179,Language!$A$6:$E$6)),0,IF(ISNUMBER(_xlfn.XMATCH($B5179,Language!$A$29:$E$29)),'Lista de Prestatarios'!$B$3,VLOOKUP(B5179,'Lista de Prestatarios'!$A$2:$B$500,2,FALSE))),"")</f>
        <v/>
      </c>
      <c r="P5179" s="58" t="str">
        <f>IF(B5179&lt;&gt;"",IF(OR(D5179&gt;0,G5179&gt;0),COUNTIF($B$2:B5179,B5179),COUNTIFS($B$2:B5179,B5179,$E$2:E5179,"&gt;0")),"")</f>
        <v/>
      </c>
    </row>
    <row r="5180" spans="1:16" x14ac:dyDescent="0.35">
      <c r="A5180" s="51" t="str">
        <f t="shared" si="240"/>
        <v/>
      </c>
      <c r="B5180" s="99"/>
      <c r="C5180" s="4"/>
      <c r="D5180" s="14"/>
      <c r="E5180" s="14"/>
      <c r="F5180" s="14"/>
      <c r="G5180" s="82"/>
      <c r="H5180" s="107" t="str">
        <f>IF(B5180&lt;&gt;"",IF(OR(O5180=0,O5180=999),"",SUMIFS($E$2:E5180,$A$2:A5180,A5180)-SUMIFS($F$2:F5180,$A$2:A5180,A5180)),"")</f>
        <v/>
      </c>
      <c r="I5180" s="109" t="str">
        <f t="shared" si="242"/>
        <v/>
      </c>
      <c r="J5180" s="113"/>
      <c r="K5180" s="90"/>
      <c r="L5180" s="73"/>
      <c r="M5180" s="69" t="str">
        <f>IF(C5180&lt;&gt;"",DailyLog!$S$3,"")</f>
        <v/>
      </c>
      <c r="N5180" s="56" t="str">
        <f t="shared" si="241"/>
        <v/>
      </c>
      <c r="O5180" s="53" t="str">
        <f>IF($B5180&lt;&gt;"",IF(ISNUMBER(_xlfn.XMATCH($B5180,Language!$A$6:$E$6)),0,IF(ISNUMBER(_xlfn.XMATCH($B5180,Language!$A$29:$E$29)),'Lista de Prestatarios'!$B$3,VLOOKUP(B5180,'Lista de Prestatarios'!$A$2:$B$500,2,FALSE))),"")</f>
        <v/>
      </c>
      <c r="P5180" s="58" t="str">
        <f>IF(B5180&lt;&gt;"",IF(OR(D5180&gt;0,G5180&gt;0),COUNTIF($B$2:B5180,B5180),COUNTIFS($B$2:B5180,B5180,$E$2:E5180,"&gt;0")),"")</f>
        <v/>
      </c>
    </row>
    <row r="5181" spans="1:16" x14ac:dyDescent="0.35">
      <c r="A5181" s="51" t="str">
        <f t="shared" si="240"/>
        <v/>
      </c>
      <c r="B5181" s="99"/>
      <c r="C5181" s="4"/>
      <c r="D5181" s="14"/>
      <c r="E5181" s="14"/>
      <c r="F5181" s="14"/>
      <c r="G5181" s="82"/>
      <c r="H5181" s="107" t="str">
        <f>IF(B5181&lt;&gt;"",IF(OR(O5181=0,O5181=999),"",SUMIFS($E$2:E5181,$A$2:A5181,A5181)-SUMIFS($F$2:F5181,$A$2:A5181,A5181)),"")</f>
        <v/>
      </c>
      <c r="I5181" s="109" t="str">
        <f t="shared" si="242"/>
        <v/>
      </c>
      <c r="J5181" s="113"/>
      <c r="K5181" s="90"/>
      <c r="L5181" s="73"/>
      <c r="M5181" s="69" t="str">
        <f>IF(C5181&lt;&gt;"",DailyLog!$S$3,"")</f>
        <v/>
      </c>
      <c r="N5181" s="56" t="str">
        <f t="shared" si="241"/>
        <v/>
      </c>
      <c r="O5181" s="53" t="str">
        <f>IF($B5181&lt;&gt;"",IF(ISNUMBER(_xlfn.XMATCH($B5181,Language!$A$6:$E$6)),0,IF(ISNUMBER(_xlfn.XMATCH($B5181,Language!$A$29:$E$29)),'Lista de Prestatarios'!$B$3,VLOOKUP(B5181,'Lista de Prestatarios'!$A$2:$B$500,2,FALSE))),"")</f>
        <v/>
      </c>
      <c r="P5181" s="58" t="str">
        <f>IF(B5181&lt;&gt;"",IF(OR(D5181&gt;0,G5181&gt;0),COUNTIF($B$2:B5181,B5181),COUNTIFS($B$2:B5181,B5181,$E$2:E5181,"&gt;0")),"")</f>
        <v/>
      </c>
    </row>
    <row r="5182" spans="1:16" x14ac:dyDescent="0.35">
      <c r="A5182" s="51" t="str">
        <f t="shared" si="240"/>
        <v/>
      </c>
      <c r="B5182" s="99"/>
      <c r="C5182" s="4"/>
      <c r="D5182" s="14"/>
      <c r="E5182" s="14"/>
      <c r="F5182" s="14"/>
      <c r="G5182" s="82"/>
      <c r="H5182" s="107" t="str">
        <f>IF(B5182&lt;&gt;"",IF(OR(O5182=0,O5182=999),"",SUMIFS($E$2:E5182,$A$2:A5182,A5182)-SUMIFS($F$2:F5182,$A$2:A5182,A5182)),"")</f>
        <v/>
      </c>
      <c r="I5182" s="109" t="str">
        <f t="shared" si="242"/>
        <v/>
      </c>
      <c r="J5182" s="113"/>
      <c r="K5182" s="90"/>
      <c r="L5182" s="73"/>
      <c r="M5182" s="69" t="str">
        <f>IF(C5182&lt;&gt;"",DailyLog!$S$3,"")</f>
        <v/>
      </c>
      <c r="N5182" s="56" t="str">
        <f t="shared" si="241"/>
        <v/>
      </c>
      <c r="O5182" s="53" t="str">
        <f>IF($B5182&lt;&gt;"",IF(ISNUMBER(_xlfn.XMATCH($B5182,Language!$A$6:$E$6)),0,IF(ISNUMBER(_xlfn.XMATCH($B5182,Language!$A$29:$E$29)),'Lista de Prestatarios'!$B$3,VLOOKUP(B5182,'Lista de Prestatarios'!$A$2:$B$500,2,FALSE))),"")</f>
        <v/>
      </c>
      <c r="P5182" s="58" t="str">
        <f>IF(B5182&lt;&gt;"",IF(OR(D5182&gt;0,G5182&gt;0),COUNTIF($B$2:B5182,B5182),COUNTIFS($B$2:B5182,B5182,$E$2:E5182,"&gt;0")),"")</f>
        <v/>
      </c>
    </row>
    <row r="5183" spans="1:16" x14ac:dyDescent="0.35">
      <c r="A5183" s="51" t="str">
        <f t="shared" si="240"/>
        <v/>
      </c>
      <c r="B5183" s="99"/>
      <c r="C5183" s="4"/>
      <c r="D5183" s="14"/>
      <c r="E5183" s="14"/>
      <c r="F5183" s="14"/>
      <c r="G5183" s="82"/>
      <c r="H5183" s="107" t="str">
        <f>IF(B5183&lt;&gt;"",IF(OR(O5183=0,O5183=999),"",SUMIFS($E$2:E5183,$A$2:A5183,A5183)-SUMIFS($F$2:F5183,$A$2:A5183,A5183)),"")</f>
        <v/>
      </c>
      <c r="I5183" s="109" t="str">
        <f t="shared" si="242"/>
        <v/>
      </c>
      <c r="J5183" s="113"/>
      <c r="K5183" s="90"/>
      <c r="L5183" s="73"/>
      <c r="M5183" s="69" t="str">
        <f>IF(C5183&lt;&gt;"",DailyLog!$S$3,"")</f>
        <v/>
      </c>
      <c r="N5183" s="56" t="str">
        <f t="shared" si="241"/>
        <v/>
      </c>
      <c r="O5183" s="53" t="str">
        <f>IF($B5183&lt;&gt;"",IF(ISNUMBER(_xlfn.XMATCH($B5183,Language!$A$6:$E$6)),0,IF(ISNUMBER(_xlfn.XMATCH($B5183,Language!$A$29:$E$29)),'Lista de Prestatarios'!$B$3,VLOOKUP(B5183,'Lista de Prestatarios'!$A$2:$B$500,2,FALSE))),"")</f>
        <v/>
      </c>
      <c r="P5183" s="58" t="str">
        <f>IF(B5183&lt;&gt;"",IF(OR(D5183&gt;0,G5183&gt;0),COUNTIF($B$2:B5183,B5183),COUNTIFS($B$2:B5183,B5183,$E$2:E5183,"&gt;0")),"")</f>
        <v/>
      </c>
    </row>
    <row r="5184" spans="1:16" x14ac:dyDescent="0.35">
      <c r="A5184" s="51" t="str">
        <f t="shared" si="240"/>
        <v/>
      </c>
      <c r="B5184" s="99"/>
      <c r="C5184" s="4"/>
      <c r="D5184" s="14"/>
      <c r="E5184" s="14"/>
      <c r="F5184" s="14"/>
      <c r="G5184" s="82"/>
      <c r="H5184" s="107" t="str">
        <f>IF(B5184&lt;&gt;"",IF(OR(O5184=0,O5184=999),"",SUMIFS($E$2:E5184,$A$2:A5184,A5184)-SUMIFS($F$2:F5184,$A$2:A5184,A5184)),"")</f>
        <v/>
      </c>
      <c r="I5184" s="109" t="str">
        <f t="shared" si="242"/>
        <v/>
      </c>
      <c r="J5184" s="113"/>
      <c r="K5184" s="90"/>
      <c r="L5184" s="73"/>
      <c r="M5184" s="69" t="str">
        <f>IF(C5184&lt;&gt;"",DailyLog!$S$3,"")</f>
        <v/>
      </c>
      <c r="N5184" s="56" t="str">
        <f t="shared" si="241"/>
        <v/>
      </c>
      <c r="O5184" s="53" t="str">
        <f>IF($B5184&lt;&gt;"",IF(ISNUMBER(_xlfn.XMATCH($B5184,Language!$A$6:$E$6)),0,IF(ISNUMBER(_xlfn.XMATCH($B5184,Language!$A$29:$E$29)),'Lista de Prestatarios'!$B$3,VLOOKUP(B5184,'Lista de Prestatarios'!$A$2:$B$500,2,FALSE))),"")</f>
        <v/>
      </c>
      <c r="P5184" s="58" t="str">
        <f>IF(B5184&lt;&gt;"",IF(OR(D5184&gt;0,G5184&gt;0),COUNTIF($B$2:B5184,B5184),COUNTIFS($B$2:B5184,B5184,$E$2:E5184,"&gt;0")),"")</f>
        <v/>
      </c>
    </row>
    <row r="5185" spans="1:16" x14ac:dyDescent="0.35">
      <c r="A5185" s="51" t="str">
        <f t="shared" si="240"/>
        <v/>
      </c>
      <c r="B5185" s="99"/>
      <c r="C5185" s="4"/>
      <c r="D5185" s="14"/>
      <c r="E5185" s="14"/>
      <c r="F5185" s="14"/>
      <c r="G5185" s="82"/>
      <c r="H5185" s="107" t="str">
        <f>IF(B5185&lt;&gt;"",IF(OR(O5185=0,O5185=999),"",SUMIFS($E$2:E5185,$A$2:A5185,A5185)-SUMIFS($F$2:F5185,$A$2:A5185,A5185)),"")</f>
        <v/>
      </c>
      <c r="I5185" s="109" t="str">
        <f t="shared" si="242"/>
        <v/>
      </c>
      <c r="J5185" s="113"/>
      <c r="K5185" s="90"/>
      <c r="L5185" s="73"/>
      <c r="M5185" s="69" t="str">
        <f>IF(C5185&lt;&gt;"",DailyLog!$S$3,"")</f>
        <v/>
      </c>
      <c r="N5185" s="56" t="str">
        <f t="shared" si="241"/>
        <v/>
      </c>
      <c r="O5185" s="53" t="str">
        <f>IF($B5185&lt;&gt;"",IF(ISNUMBER(_xlfn.XMATCH($B5185,Language!$A$6:$E$6)),0,IF(ISNUMBER(_xlfn.XMATCH($B5185,Language!$A$29:$E$29)),'Lista de Prestatarios'!$B$3,VLOOKUP(B5185,'Lista de Prestatarios'!$A$2:$B$500,2,FALSE))),"")</f>
        <v/>
      </c>
      <c r="P5185" s="58" t="str">
        <f>IF(B5185&lt;&gt;"",IF(OR(D5185&gt;0,G5185&gt;0),COUNTIF($B$2:B5185,B5185),COUNTIFS($B$2:B5185,B5185,$E$2:E5185,"&gt;0")),"")</f>
        <v/>
      </c>
    </row>
    <row r="5186" spans="1:16" x14ac:dyDescent="0.35">
      <c r="A5186" s="51" t="str">
        <f t="shared" ref="A5186:A5249" si="243">IF(B5186&lt;&gt;"",O5186&amp;"."&amp;P5186,"")</f>
        <v/>
      </c>
      <c r="B5186" s="99"/>
      <c r="C5186" s="4"/>
      <c r="D5186" s="14"/>
      <c r="E5186" s="14"/>
      <c r="F5186" s="14"/>
      <c r="G5186" s="82"/>
      <c r="H5186" s="107" t="str">
        <f>IF(B5186&lt;&gt;"",IF(OR(O5186=0,O5186=999),"",SUMIFS($E$2:E5186,$A$2:A5186,A5186)-SUMIFS($F$2:F5186,$A$2:A5186,A5186)),"")</f>
        <v/>
      </c>
      <c r="I5186" s="109" t="str">
        <f t="shared" si="242"/>
        <v/>
      </c>
      <c r="J5186" s="113"/>
      <c r="K5186" s="90"/>
      <c r="L5186" s="73"/>
      <c r="M5186" s="69" t="str">
        <f>IF(C5186&lt;&gt;"",DailyLog!$S$3,"")</f>
        <v/>
      </c>
      <c r="N5186" s="56" t="str">
        <f t="shared" ref="N5186:N5249" si="244">IF(B5186&lt;&gt;"",COUNT(D5186:G5186),"")</f>
        <v/>
      </c>
      <c r="O5186" s="53" t="str">
        <f>IF($B5186&lt;&gt;"",IF(ISNUMBER(_xlfn.XMATCH($B5186,Language!$A$6:$E$6)),0,IF(ISNUMBER(_xlfn.XMATCH($B5186,Language!$A$29:$E$29)),'Lista de Prestatarios'!$B$3,VLOOKUP(B5186,'Lista de Prestatarios'!$A$2:$B$500,2,FALSE))),"")</f>
        <v/>
      </c>
      <c r="P5186" s="58" t="str">
        <f>IF(B5186&lt;&gt;"",IF(OR(D5186&gt;0,G5186&gt;0),COUNTIF($B$2:B5186,B5186),COUNTIFS($B$2:B5186,B5186,$E$2:E5186,"&gt;0")),"")</f>
        <v/>
      </c>
    </row>
    <row r="5187" spans="1:16" x14ac:dyDescent="0.35">
      <c r="A5187" s="51" t="str">
        <f t="shared" si="243"/>
        <v/>
      </c>
      <c r="B5187" s="99"/>
      <c r="C5187" s="4"/>
      <c r="D5187" s="14"/>
      <c r="E5187" s="14"/>
      <c r="F5187" s="14"/>
      <c r="G5187" s="82"/>
      <c r="H5187" s="107" t="str">
        <f>IF(B5187&lt;&gt;"",IF(OR(O5187=0,O5187=999),"",SUMIFS($E$2:E5187,$A$2:A5187,A5187)-SUMIFS($F$2:F5187,$A$2:A5187,A5187)),"")</f>
        <v/>
      </c>
      <c r="I5187" s="109" t="str">
        <f t="shared" si="242"/>
        <v/>
      </c>
      <c r="J5187" s="113"/>
      <c r="K5187" s="90"/>
      <c r="L5187" s="73"/>
      <c r="M5187" s="69" t="str">
        <f>IF(C5187&lt;&gt;"",DailyLog!$S$3,"")</f>
        <v/>
      </c>
      <c r="N5187" s="56" t="str">
        <f t="shared" si="244"/>
        <v/>
      </c>
      <c r="O5187" s="53" t="str">
        <f>IF($B5187&lt;&gt;"",IF(ISNUMBER(_xlfn.XMATCH($B5187,Language!$A$6:$E$6)),0,IF(ISNUMBER(_xlfn.XMATCH($B5187,Language!$A$29:$E$29)),'Lista de Prestatarios'!$B$3,VLOOKUP(B5187,'Lista de Prestatarios'!$A$2:$B$500,2,FALSE))),"")</f>
        <v/>
      </c>
      <c r="P5187" s="58" t="str">
        <f>IF(B5187&lt;&gt;"",IF(OR(D5187&gt;0,G5187&gt;0),COUNTIF($B$2:B5187,B5187),COUNTIFS($B$2:B5187,B5187,$E$2:E5187,"&gt;0")),"")</f>
        <v/>
      </c>
    </row>
    <row r="5188" spans="1:16" x14ac:dyDescent="0.35">
      <c r="A5188" s="51" t="str">
        <f t="shared" si="243"/>
        <v/>
      </c>
      <c r="B5188" s="99"/>
      <c r="C5188" s="4"/>
      <c r="D5188" s="14"/>
      <c r="E5188" s="14"/>
      <c r="F5188" s="14"/>
      <c r="G5188" s="82"/>
      <c r="H5188" s="107" t="str">
        <f>IF(B5188&lt;&gt;"",IF(OR(O5188=0,O5188=999),"",SUMIFS($E$2:E5188,$A$2:A5188,A5188)-SUMIFS($F$2:F5188,$A$2:A5188,A5188)),"")</f>
        <v/>
      </c>
      <c r="I5188" s="109" t="str">
        <f t="shared" ref="I5188:I5251" si="245">IF(B5188&lt;&gt;"",I5187+D5188-E5188+F5188-G5188,"")</f>
        <v/>
      </c>
      <c r="J5188" s="113"/>
      <c r="K5188" s="90"/>
      <c r="L5188" s="73"/>
      <c r="M5188" s="69" t="str">
        <f>IF(C5188&lt;&gt;"",DailyLog!$S$3,"")</f>
        <v/>
      </c>
      <c r="N5188" s="56" t="str">
        <f t="shared" si="244"/>
        <v/>
      </c>
      <c r="O5188" s="53" t="str">
        <f>IF($B5188&lt;&gt;"",IF(ISNUMBER(_xlfn.XMATCH($B5188,Language!$A$6:$E$6)),0,IF(ISNUMBER(_xlfn.XMATCH($B5188,Language!$A$29:$E$29)),'Lista de Prestatarios'!$B$3,VLOOKUP(B5188,'Lista de Prestatarios'!$A$2:$B$500,2,FALSE))),"")</f>
        <v/>
      </c>
      <c r="P5188" s="58" t="str">
        <f>IF(B5188&lt;&gt;"",IF(OR(D5188&gt;0,G5188&gt;0),COUNTIF($B$2:B5188,B5188),COUNTIFS($B$2:B5188,B5188,$E$2:E5188,"&gt;0")),"")</f>
        <v/>
      </c>
    </row>
    <row r="5189" spans="1:16" x14ac:dyDescent="0.35">
      <c r="A5189" s="51" t="str">
        <f t="shared" si="243"/>
        <v/>
      </c>
      <c r="B5189" s="99"/>
      <c r="C5189" s="4"/>
      <c r="D5189" s="14"/>
      <c r="E5189" s="14"/>
      <c r="F5189" s="14"/>
      <c r="G5189" s="82"/>
      <c r="H5189" s="107" t="str">
        <f>IF(B5189&lt;&gt;"",IF(OR(O5189=0,O5189=999),"",SUMIFS($E$2:E5189,$A$2:A5189,A5189)-SUMIFS($F$2:F5189,$A$2:A5189,A5189)),"")</f>
        <v/>
      </c>
      <c r="I5189" s="109" t="str">
        <f t="shared" si="245"/>
        <v/>
      </c>
      <c r="J5189" s="113"/>
      <c r="K5189" s="90"/>
      <c r="L5189" s="73"/>
      <c r="M5189" s="69" t="str">
        <f>IF(C5189&lt;&gt;"",DailyLog!$S$3,"")</f>
        <v/>
      </c>
      <c r="N5189" s="56" t="str">
        <f t="shared" si="244"/>
        <v/>
      </c>
      <c r="O5189" s="53" t="str">
        <f>IF($B5189&lt;&gt;"",IF(ISNUMBER(_xlfn.XMATCH($B5189,Language!$A$6:$E$6)),0,IF(ISNUMBER(_xlfn.XMATCH($B5189,Language!$A$29:$E$29)),'Lista de Prestatarios'!$B$3,VLOOKUP(B5189,'Lista de Prestatarios'!$A$2:$B$500,2,FALSE))),"")</f>
        <v/>
      </c>
      <c r="P5189" s="58" t="str">
        <f>IF(B5189&lt;&gt;"",IF(OR(D5189&gt;0,G5189&gt;0),COUNTIF($B$2:B5189,B5189),COUNTIFS($B$2:B5189,B5189,$E$2:E5189,"&gt;0")),"")</f>
        <v/>
      </c>
    </row>
    <row r="5190" spans="1:16" x14ac:dyDescent="0.35">
      <c r="A5190" s="51" t="str">
        <f t="shared" si="243"/>
        <v/>
      </c>
      <c r="B5190" s="99"/>
      <c r="C5190" s="4"/>
      <c r="D5190" s="14"/>
      <c r="E5190" s="14"/>
      <c r="F5190" s="14"/>
      <c r="G5190" s="82"/>
      <c r="H5190" s="107" t="str">
        <f>IF(B5190&lt;&gt;"",IF(OR(O5190=0,O5190=999),"",SUMIFS($E$2:E5190,$A$2:A5190,A5190)-SUMIFS($F$2:F5190,$A$2:A5190,A5190)),"")</f>
        <v/>
      </c>
      <c r="I5190" s="109" t="str">
        <f t="shared" si="245"/>
        <v/>
      </c>
      <c r="J5190" s="113"/>
      <c r="K5190" s="90"/>
      <c r="L5190" s="73"/>
      <c r="M5190" s="69" t="str">
        <f>IF(C5190&lt;&gt;"",DailyLog!$S$3,"")</f>
        <v/>
      </c>
      <c r="N5190" s="56" t="str">
        <f t="shared" si="244"/>
        <v/>
      </c>
      <c r="O5190" s="53" t="str">
        <f>IF($B5190&lt;&gt;"",IF(ISNUMBER(_xlfn.XMATCH($B5190,Language!$A$6:$E$6)),0,IF(ISNUMBER(_xlfn.XMATCH($B5190,Language!$A$29:$E$29)),'Lista de Prestatarios'!$B$3,VLOOKUP(B5190,'Lista de Prestatarios'!$A$2:$B$500,2,FALSE))),"")</f>
        <v/>
      </c>
      <c r="P5190" s="58" t="str">
        <f>IF(B5190&lt;&gt;"",IF(OR(D5190&gt;0,G5190&gt;0),COUNTIF($B$2:B5190,B5190),COUNTIFS($B$2:B5190,B5190,$E$2:E5190,"&gt;0")),"")</f>
        <v/>
      </c>
    </row>
    <row r="5191" spans="1:16" x14ac:dyDescent="0.35">
      <c r="A5191" s="51" t="str">
        <f t="shared" si="243"/>
        <v/>
      </c>
      <c r="B5191" s="99"/>
      <c r="C5191" s="4"/>
      <c r="D5191" s="14"/>
      <c r="E5191" s="14"/>
      <c r="F5191" s="14"/>
      <c r="G5191" s="82"/>
      <c r="H5191" s="107" t="str">
        <f>IF(B5191&lt;&gt;"",IF(OR(O5191=0,O5191=999),"",SUMIFS($E$2:E5191,$A$2:A5191,A5191)-SUMIFS($F$2:F5191,$A$2:A5191,A5191)),"")</f>
        <v/>
      </c>
      <c r="I5191" s="109" t="str">
        <f t="shared" si="245"/>
        <v/>
      </c>
      <c r="J5191" s="113"/>
      <c r="K5191" s="90"/>
      <c r="L5191" s="73"/>
      <c r="M5191" s="69" t="str">
        <f>IF(C5191&lt;&gt;"",DailyLog!$S$3,"")</f>
        <v/>
      </c>
      <c r="N5191" s="56" t="str">
        <f t="shared" si="244"/>
        <v/>
      </c>
      <c r="O5191" s="53" t="str">
        <f>IF($B5191&lt;&gt;"",IF(ISNUMBER(_xlfn.XMATCH($B5191,Language!$A$6:$E$6)),0,IF(ISNUMBER(_xlfn.XMATCH($B5191,Language!$A$29:$E$29)),'Lista de Prestatarios'!$B$3,VLOOKUP(B5191,'Lista de Prestatarios'!$A$2:$B$500,2,FALSE))),"")</f>
        <v/>
      </c>
      <c r="P5191" s="58" t="str">
        <f>IF(B5191&lt;&gt;"",IF(OR(D5191&gt;0,G5191&gt;0),COUNTIF($B$2:B5191,B5191),COUNTIFS($B$2:B5191,B5191,$E$2:E5191,"&gt;0")),"")</f>
        <v/>
      </c>
    </row>
    <row r="5192" spans="1:16" x14ac:dyDescent="0.35">
      <c r="A5192" s="51" t="str">
        <f t="shared" si="243"/>
        <v/>
      </c>
      <c r="B5192" s="99"/>
      <c r="C5192" s="4"/>
      <c r="D5192" s="14"/>
      <c r="E5192" s="14"/>
      <c r="F5192" s="14"/>
      <c r="G5192" s="82"/>
      <c r="H5192" s="107" t="str">
        <f>IF(B5192&lt;&gt;"",IF(OR(O5192=0,O5192=999),"",SUMIFS($E$2:E5192,$A$2:A5192,A5192)-SUMIFS($F$2:F5192,$A$2:A5192,A5192)),"")</f>
        <v/>
      </c>
      <c r="I5192" s="109" t="str">
        <f t="shared" si="245"/>
        <v/>
      </c>
      <c r="J5192" s="113"/>
      <c r="K5192" s="90"/>
      <c r="L5192" s="73"/>
      <c r="M5192" s="69" t="str">
        <f>IF(C5192&lt;&gt;"",DailyLog!$S$3,"")</f>
        <v/>
      </c>
      <c r="N5192" s="56" t="str">
        <f t="shared" si="244"/>
        <v/>
      </c>
      <c r="O5192" s="53" t="str">
        <f>IF($B5192&lt;&gt;"",IF(ISNUMBER(_xlfn.XMATCH($B5192,Language!$A$6:$E$6)),0,IF(ISNUMBER(_xlfn.XMATCH($B5192,Language!$A$29:$E$29)),'Lista de Prestatarios'!$B$3,VLOOKUP(B5192,'Lista de Prestatarios'!$A$2:$B$500,2,FALSE))),"")</f>
        <v/>
      </c>
      <c r="P5192" s="58" t="str">
        <f>IF(B5192&lt;&gt;"",IF(OR(D5192&gt;0,G5192&gt;0),COUNTIF($B$2:B5192,B5192),COUNTIFS($B$2:B5192,B5192,$E$2:E5192,"&gt;0")),"")</f>
        <v/>
      </c>
    </row>
    <row r="5193" spans="1:16" x14ac:dyDescent="0.35">
      <c r="A5193" s="51" t="str">
        <f t="shared" si="243"/>
        <v/>
      </c>
      <c r="B5193" s="99"/>
      <c r="C5193" s="4"/>
      <c r="D5193" s="14"/>
      <c r="E5193" s="14"/>
      <c r="F5193" s="14"/>
      <c r="G5193" s="82"/>
      <c r="H5193" s="107" t="str">
        <f>IF(B5193&lt;&gt;"",IF(OR(O5193=0,O5193=999),"",SUMIFS($E$2:E5193,$A$2:A5193,A5193)-SUMIFS($F$2:F5193,$A$2:A5193,A5193)),"")</f>
        <v/>
      </c>
      <c r="I5193" s="109" t="str">
        <f t="shared" si="245"/>
        <v/>
      </c>
      <c r="J5193" s="113"/>
      <c r="K5193" s="90"/>
      <c r="L5193" s="73"/>
      <c r="M5193" s="69" t="str">
        <f>IF(C5193&lt;&gt;"",DailyLog!$S$3,"")</f>
        <v/>
      </c>
      <c r="N5193" s="56" t="str">
        <f t="shared" si="244"/>
        <v/>
      </c>
      <c r="O5193" s="53" t="str">
        <f>IF($B5193&lt;&gt;"",IF(ISNUMBER(_xlfn.XMATCH($B5193,Language!$A$6:$E$6)),0,IF(ISNUMBER(_xlfn.XMATCH($B5193,Language!$A$29:$E$29)),'Lista de Prestatarios'!$B$3,VLOOKUP(B5193,'Lista de Prestatarios'!$A$2:$B$500,2,FALSE))),"")</f>
        <v/>
      </c>
      <c r="P5193" s="58" t="str">
        <f>IF(B5193&lt;&gt;"",IF(OR(D5193&gt;0,G5193&gt;0),COUNTIF($B$2:B5193,B5193),COUNTIFS($B$2:B5193,B5193,$E$2:E5193,"&gt;0")),"")</f>
        <v/>
      </c>
    </row>
    <row r="5194" spans="1:16" x14ac:dyDescent="0.35">
      <c r="A5194" s="51" t="str">
        <f t="shared" si="243"/>
        <v/>
      </c>
      <c r="B5194" s="99"/>
      <c r="C5194" s="4"/>
      <c r="D5194" s="14"/>
      <c r="E5194" s="14"/>
      <c r="F5194" s="14"/>
      <c r="G5194" s="82"/>
      <c r="H5194" s="107" t="str">
        <f>IF(B5194&lt;&gt;"",IF(OR(O5194=0,O5194=999),"",SUMIFS($E$2:E5194,$A$2:A5194,A5194)-SUMIFS($F$2:F5194,$A$2:A5194,A5194)),"")</f>
        <v/>
      </c>
      <c r="I5194" s="109" t="str">
        <f t="shared" si="245"/>
        <v/>
      </c>
      <c r="J5194" s="113"/>
      <c r="K5194" s="90"/>
      <c r="L5194" s="73"/>
      <c r="M5194" s="69" t="str">
        <f>IF(C5194&lt;&gt;"",DailyLog!$S$3,"")</f>
        <v/>
      </c>
      <c r="N5194" s="56" t="str">
        <f t="shared" si="244"/>
        <v/>
      </c>
      <c r="O5194" s="53" t="str">
        <f>IF($B5194&lt;&gt;"",IF(ISNUMBER(_xlfn.XMATCH($B5194,Language!$A$6:$E$6)),0,IF(ISNUMBER(_xlfn.XMATCH($B5194,Language!$A$29:$E$29)),'Lista de Prestatarios'!$B$3,VLOOKUP(B5194,'Lista de Prestatarios'!$A$2:$B$500,2,FALSE))),"")</f>
        <v/>
      </c>
      <c r="P5194" s="58" t="str">
        <f>IF(B5194&lt;&gt;"",IF(OR(D5194&gt;0,G5194&gt;0),COUNTIF($B$2:B5194,B5194),COUNTIFS($B$2:B5194,B5194,$E$2:E5194,"&gt;0")),"")</f>
        <v/>
      </c>
    </row>
    <row r="5195" spans="1:16" x14ac:dyDescent="0.35">
      <c r="A5195" s="51" t="str">
        <f t="shared" si="243"/>
        <v/>
      </c>
      <c r="B5195" s="99"/>
      <c r="C5195" s="4"/>
      <c r="D5195" s="14"/>
      <c r="E5195" s="14"/>
      <c r="F5195" s="14"/>
      <c r="G5195" s="82"/>
      <c r="H5195" s="107" t="str">
        <f>IF(B5195&lt;&gt;"",IF(OR(O5195=0,O5195=999),"",SUMIFS($E$2:E5195,$A$2:A5195,A5195)-SUMIFS($F$2:F5195,$A$2:A5195,A5195)),"")</f>
        <v/>
      </c>
      <c r="I5195" s="109" t="str">
        <f t="shared" si="245"/>
        <v/>
      </c>
      <c r="J5195" s="113"/>
      <c r="K5195" s="90"/>
      <c r="L5195" s="73"/>
      <c r="M5195" s="69" t="str">
        <f>IF(C5195&lt;&gt;"",DailyLog!$S$3,"")</f>
        <v/>
      </c>
      <c r="N5195" s="56" t="str">
        <f t="shared" si="244"/>
        <v/>
      </c>
      <c r="O5195" s="53" t="str">
        <f>IF($B5195&lt;&gt;"",IF(ISNUMBER(_xlfn.XMATCH($B5195,Language!$A$6:$E$6)),0,IF(ISNUMBER(_xlfn.XMATCH($B5195,Language!$A$29:$E$29)),'Lista de Prestatarios'!$B$3,VLOOKUP(B5195,'Lista de Prestatarios'!$A$2:$B$500,2,FALSE))),"")</f>
        <v/>
      </c>
      <c r="P5195" s="58" t="str">
        <f>IF(B5195&lt;&gt;"",IF(OR(D5195&gt;0,G5195&gt;0),COUNTIF($B$2:B5195,B5195),COUNTIFS($B$2:B5195,B5195,$E$2:E5195,"&gt;0")),"")</f>
        <v/>
      </c>
    </row>
    <row r="5196" spans="1:16" x14ac:dyDescent="0.35">
      <c r="A5196" s="51" t="str">
        <f t="shared" si="243"/>
        <v/>
      </c>
      <c r="B5196" s="99"/>
      <c r="C5196" s="4"/>
      <c r="D5196" s="14"/>
      <c r="E5196" s="14"/>
      <c r="F5196" s="14"/>
      <c r="G5196" s="82"/>
      <c r="H5196" s="107" t="str">
        <f>IF(B5196&lt;&gt;"",IF(OR(O5196=0,O5196=999),"",SUMIFS($E$2:E5196,$A$2:A5196,A5196)-SUMIFS($F$2:F5196,$A$2:A5196,A5196)),"")</f>
        <v/>
      </c>
      <c r="I5196" s="109" t="str">
        <f t="shared" si="245"/>
        <v/>
      </c>
      <c r="J5196" s="113"/>
      <c r="K5196" s="90"/>
      <c r="L5196" s="73"/>
      <c r="M5196" s="69" t="str">
        <f>IF(C5196&lt;&gt;"",DailyLog!$S$3,"")</f>
        <v/>
      </c>
      <c r="N5196" s="56" t="str">
        <f t="shared" si="244"/>
        <v/>
      </c>
      <c r="O5196" s="53" t="str">
        <f>IF($B5196&lt;&gt;"",IF(ISNUMBER(_xlfn.XMATCH($B5196,Language!$A$6:$E$6)),0,IF(ISNUMBER(_xlfn.XMATCH($B5196,Language!$A$29:$E$29)),'Lista de Prestatarios'!$B$3,VLOOKUP(B5196,'Lista de Prestatarios'!$A$2:$B$500,2,FALSE))),"")</f>
        <v/>
      </c>
      <c r="P5196" s="58" t="str">
        <f>IF(B5196&lt;&gt;"",IF(OR(D5196&gt;0,G5196&gt;0),COUNTIF($B$2:B5196,B5196),COUNTIFS($B$2:B5196,B5196,$E$2:E5196,"&gt;0")),"")</f>
        <v/>
      </c>
    </row>
    <row r="5197" spans="1:16" x14ac:dyDescent="0.35">
      <c r="A5197" s="51" t="str">
        <f t="shared" si="243"/>
        <v/>
      </c>
      <c r="B5197" s="99"/>
      <c r="C5197" s="4"/>
      <c r="D5197" s="14"/>
      <c r="E5197" s="14"/>
      <c r="F5197" s="14"/>
      <c r="G5197" s="82"/>
      <c r="H5197" s="107" t="str">
        <f>IF(B5197&lt;&gt;"",IF(OR(O5197=0,O5197=999),"",SUMIFS($E$2:E5197,$A$2:A5197,A5197)-SUMIFS($F$2:F5197,$A$2:A5197,A5197)),"")</f>
        <v/>
      </c>
      <c r="I5197" s="109" t="str">
        <f t="shared" si="245"/>
        <v/>
      </c>
      <c r="J5197" s="113"/>
      <c r="K5197" s="90"/>
      <c r="L5197" s="73"/>
      <c r="M5197" s="69" t="str">
        <f>IF(C5197&lt;&gt;"",DailyLog!$S$3,"")</f>
        <v/>
      </c>
      <c r="N5197" s="56" t="str">
        <f t="shared" si="244"/>
        <v/>
      </c>
      <c r="O5197" s="53" t="str">
        <f>IF($B5197&lt;&gt;"",IF(ISNUMBER(_xlfn.XMATCH($B5197,Language!$A$6:$E$6)),0,IF(ISNUMBER(_xlfn.XMATCH($B5197,Language!$A$29:$E$29)),'Lista de Prestatarios'!$B$3,VLOOKUP(B5197,'Lista de Prestatarios'!$A$2:$B$500,2,FALSE))),"")</f>
        <v/>
      </c>
      <c r="P5197" s="58" t="str">
        <f>IF(B5197&lt;&gt;"",IF(OR(D5197&gt;0,G5197&gt;0),COUNTIF($B$2:B5197,B5197),COUNTIFS($B$2:B5197,B5197,$E$2:E5197,"&gt;0")),"")</f>
        <v/>
      </c>
    </row>
    <row r="5198" spans="1:16" x14ac:dyDescent="0.35">
      <c r="A5198" s="51" t="str">
        <f t="shared" si="243"/>
        <v/>
      </c>
      <c r="B5198" s="99"/>
      <c r="C5198" s="4"/>
      <c r="D5198" s="14"/>
      <c r="E5198" s="14"/>
      <c r="F5198" s="14"/>
      <c r="G5198" s="82"/>
      <c r="H5198" s="107" t="str">
        <f>IF(B5198&lt;&gt;"",IF(OR(O5198=0,O5198=999),"",SUMIFS($E$2:E5198,$A$2:A5198,A5198)-SUMIFS($F$2:F5198,$A$2:A5198,A5198)),"")</f>
        <v/>
      </c>
      <c r="I5198" s="109" t="str">
        <f t="shared" si="245"/>
        <v/>
      </c>
      <c r="J5198" s="113"/>
      <c r="K5198" s="90"/>
      <c r="L5198" s="73"/>
      <c r="M5198" s="69" t="str">
        <f>IF(C5198&lt;&gt;"",DailyLog!$S$3,"")</f>
        <v/>
      </c>
      <c r="N5198" s="56" t="str">
        <f t="shared" si="244"/>
        <v/>
      </c>
      <c r="O5198" s="53" t="str">
        <f>IF($B5198&lt;&gt;"",IF(ISNUMBER(_xlfn.XMATCH($B5198,Language!$A$6:$E$6)),0,IF(ISNUMBER(_xlfn.XMATCH($B5198,Language!$A$29:$E$29)),'Lista de Prestatarios'!$B$3,VLOOKUP(B5198,'Lista de Prestatarios'!$A$2:$B$500,2,FALSE))),"")</f>
        <v/>
      </c>
      <c r="P5198" s="58" t="str">
        <f>IF(B5198&lt;&gt;"",IF(OR(D5198&gt;0,G5198&gt;0),COUNTIF($B$2:B5198,B5198),COUNTIFS($B$2:B5198,B5198,$E$2:E5198,"&gt;0")),"")</f>
        <v/>
      </c>
    </row>
    <row r="5199" spans="1:16" x14ac:dyDescent="0.35">
      <c r="A5199" s="51" t="str">
        <f t="shared" si="243"/>
        <v/>
      </c>
      <c r="B5199" s="99"/>
      <c r="C5199" s="4"/>
      <c r="D5199" s="14"/>
      <c r="E5199" s="14"/>
      <c r="F5199" s="14"/>
      <c r="G5199" s="82"/>
      <c r="H5199" s="107" t="str">
        <f>IF(B5199&lt;&gt;"",IF(OR(O5199=0,O5199=999),"",SUMIFS($E$2:E5199,$A$2:A5199,A5199)-SUMIFS($F$2:F5199,$A$2:A5199,A5199)),"")</f>
        <v/>
      </c>
      <c r="I5199" s="109" t="str">
        <f t="shared" si="245"/>
        <v/>
      </c>
      <c r="J5199" s="113"/>
      <c r="K5199" s="90"/>
      <c r="L5199" s="73"/>
      <c r="M5199" s="69" t="str">
        <f>IF(C5199&lt;&gt;"",DailyLog!$S$3,"")</f>
        <v/>
      </c>
      <c r="N5199" s="56" t="str">
        <f t="shared" si="244"/>
        <v/>
      </c>
      <c r="O5199" s="53" t="str">
        <f>IF($B5199&lt;&gt;"",IF(ISNUMBER(_xlfn.XMATCH($B5199,Language!$A$6:$E$6)),0,IF(ISNUMBER(_xlfn.XMATCH($B5199,Language!$A$29:$E$29)),'Lista de Prestatarios'!$B$3,VLOOKUP(B5199,'Lista de Prestatarios'!$A$2:$B$500,2,FALSE))),"")</f>
        <v/>
      </c>
      <c r="P5199" s="58" t="str">
        <f>IF(B5199&lt;&gt;"",IF(OR(D5199&gt;0,G5199&gt;0),COUNTIF($B$2:B5199,B5199),COUNTIFS($B$2:B5199,B5199,$E$2:E5199,"&gt;0")),"")</f>
        <v/>
      </c>
    </row>
    <row r="5200" spans="1:16" x14ac:dyDescent="0.35">
      <c r="A5200" s="51" t="str">
        <f t="shared" si="243"/>
        <v/>
      </c>
      <c r="B5200" s="99"/>
      <c r="C5200" s="4"/>
      <c r="D5200" s="14"/>
      <c r="E5200" s="14"/>
      <c r="F5200" s="14"/>
      <c r="G5200" s="82"/>
      <c r="H5200" s="107" t="str">
        <f>IF(B5200&lt;&gt;"",IF(OR(O5200=0,O5200=999),"",SUMIFS($E$2:E5200,$A$2:A5200,A5200)-SUMIFS($F$2:F5200,$A$2:A5200,A5200)),"")</f>
        <v/>
      </c>
      <c r="I5200" s="109" t="str">
        <f t="shared" si="245"/>
        <v/>
      </c>
      <c r="J5200" s="113"/>
      <c r="K5200" s="90"/>
      <c r="L5200" s="73"/>
      <c r="M5200" s="69" t="str">
        <f>IF(C5200&lt;&gt;"",DailyLog!$S$3,"")</f>
        <v/>
      </c>
      <c r="N5200" s="56" t="str">
        <f t="shared" si="244"/>
        <v/>
      </c>
      <c r="O5200" s="53" t="str">
        <f>IF($B5200&lt;&gt;"",IF(ISNUMBER(_xlfn.XMATCH($B5200,Language!$A$6:$E$6)),0,IF(ISNUMBER(_xlfn.XMATCH($B5200,Language!$A$29:$E$29)),'Lista de Prestatarios'!$B$3,VLOOKUP(B5200,'Lista de Prestatarios'!$A$2:$B$500,2,FALSE))),"")</f>
        <v/>
      </c>
      <c r="P5200" s="58" t="str">
        <f>IF(B5200&lt;&gt;"",IF(OR(D5200&gt;0,G5200&gt;0),COUNTIF($B$2:B5200,B5200),COUNTIFS($B$2:B5200,B5200,$E$2:E5200,"&gt;0")),"")</f>
        <v/>
      </c>
    </row>
    <row r="5201" spans="1:16" x14ac:dyDescent="0.35">
      <c r="A5201" s="51" t="str">
        <f t="shared" si="243"/>
        <v/>
      </c>
      <c r="B5201" s="99"/>
      <c r="C5201" s="4"/>
      <c r="D5201" s="14"/>
      <c r="E5201" s="14"/>
      <c r="F5201" s="14"/>
      <c r="G5201" s="82"/>
      <c r="H5201" s="107" t="str">
        <f>IF(B5201&lt;&gt;"",IF(OR(O5201=0,O5201=999),"",SUMIFS($E$2:E5201,$A$2:A5201,A5201)-SUMIFS($F$2:F5201,$A$2:A5201,A5201)),"")</f>
        <v/>
      </c>
      <c r="I5201" s="109" t="str">
        <f t="shared" si="245"/>
        <v/>
      </c>
      <c r="J5201" s="113"/>
      <c r="K5201" s="90"/>
      <c r="L5201" s="73"/>
      <c r="M5201" s="69" t="str">
        <f>IF(C5201&lt;&gt;"",DailyLog!$S$3,"")</f>
        <v/>
      </c>
      <c r="N5201" s="56" t="str">
        <f t="shared" si="244"/>
        <v/>
      </c>
      <c r="O5201" s="53" t="str">
        <f>IF($B5201&lt;&gt;"",IF(ISNUMBER(_xlfn.XMATCH($B5201,Language!$A$6:$E$6)),0,IF(ISNUMBER(_xlfn.XMATCH($B5201,Language!$A$29:$E$29)),'Lista de Prestatarios'!$B$3,VLOOKUP(B5201,'Lista de Prestatarios'!$A$2:$B$500,2,FALSE))),"")</f>
        <v/>
      </c>
      <c r="P5201" s="58" t="str">
        <f>IF(B5201&lt;&gt;"",IF(OR(D5201&gt;0,G5201&gt;0),COUNTIF($B$2:B5201,B5201),COUNTIFS($B$2:B5201,B5201,$E$2:E5201,"&gt;0")),"")</f>
        <v/>
      </c>
    </row>
    <row r="5202" spans="1:16" x14ac:dyDescent="0.35">
      <c r="A5202" s="51" t="str">
        <f t="shared" si="243"/>
        <v/>
      </c>
      <c r="B5202" s="99"/>
      <c r="C5202" s="4"/>
      <c r="D5202" s="14"/>
      <c r="E5202" s="14"/>
      <c r="F5202" s="14"/>
      <c r="G5202" s="82"/>
      <c r="H5202" s="107" t="str">
        <f>IF(B5202&lt;&gt;"",IF(OR(O5202=0,O5202=999),"",SUMIFS($E$2:E5202,$A$2:A5202,A5202)-SUMIFS($F$2:F5202,$A$2:A5202,A5202)),"")</f>
        <v/>
      </c>
      <c r="I5202" s="109" t="str">
        <f t="shared" si="245"/>
        <v/>
      </c>
      <c r="J5202" s="113"/>
      <c r="K5202" s="90"/>
      <c r="L5202" s="73"/>
      <c r="M5202" s="69" t="str">
        <f>IF(C5202&lt;&gt;"",DailyLog!$S$3,"")</f>
        <v/>
      </c>
      <c r="N5202" s="56" t="str">
        <f t="shared" si="244"/>
        <v/>
      </c>
      <c r="O5202" s="53" t="str">
        <f>IF($B5202&lt;&gt;"",IF(ISNUMBER(_xlfn.XMATCH($B5202,Language!$A$6:$E$6)),0,IF(ISNUMBER(_xlfn.XMATCH($B5202,Language!$A$29:$E$29)),'Lista de Prestatarios'!$B$3,VLOOKUP(B5202,'Lista de Prestatarios'!$A$2:$B$500,2,FALSE))),"")</f>
        <v/>
      </c>
      <c r="P5202" s="58" t="str">
        <f>IF(B5202&lt;&gt;"",IF(OR(D5202&gt;0,G5202&gt;0),COUNTIF($B$2:B5202,B5202),COUNTIFS($B$2:B5202,B5202,$E$2:E5202,"&gt;0")),"")</f>
        <v/>
      </c>
    </row>
    <row r="5203" spans="1:16" x14ac:dyDescent="0.35">
      <c r="A5203" s="51" t="str">
        <f t="shared" si="243"/>
        <v/>
      </c>
      <c r="B5203" s="99"/>
      <c r="C5203" s="4"/>
      <c r="D5203" s="14"/>
      <c r="E5203" s="14"/>
      <c r="F5203" s="14"/>
      <c r="G5203" s="82"/>
      <c r="H5203" s="107" t="str">
        <f>IF(B5203&lt;&gt;"",IF(OR(O5203=0,O5203=999),"",SUMIFS($E$2:E5203,$A$2:A5203,A5203)-SUMIFS($F$2:F5203,$A$2:A5203,A5203)),"")</f>
        <v/>
      </c>
      <c r="I5203" s="109" t="str">
        <f t="shared" si="245"/>
        <v/>
      </c>
      <c r="J5203" s="113"/>
      <c r="K5203" s="90"/>
      <c r="L5203" s="73"/>
      <c r="M5203" s="69" t="str">
        <f>IF(C5203&lt;&gt;"",DailyLog!$S$3,"")</f>
        <v/>
      </c>
      <c r="N5203" s="56" t="str">
        <f t="shared" si="244"/>
        <v/>
      </c>
      <c r="O5203" s="53" t="str">
        <f>IF($B5203&lt;&gt;"",IF(ISNUMBER(_xlfn.XMATCH($B5203,Language!$A$6:$E$6)),0,IF(ISNUMBER(_xlfn.XMATCH($B5203,Language!$A$29:$E$29)),'Lista de Prestatarios'!$B$3,VLOOKUP(B5203,'Lista de Prestatarios'!$A$2:$B$500,2,FALSE))),"")</f>
        <v/>
      </c>
      <c r="P5203" s="58" t="str">
        <f>IF(B5203&lt;&gt;"",IF(OR(D5203&gt;0,G5203&gt;0),COUNTIF($B$2:B5203,B5203),COUNTIFS($B$2:B5203,B5203,$E$2:E5203,"&gt;0")),"")</f>
        <v/>
      </c>
    </row>
    <row r="5204" spans="1:16" x14ac:dyDescent="0.35">
      <c r="A5204" s="51" t="str">
        <f t="shared" si="243"/>
        <v/>
      </c>
      <c r="B5204" s="99"/>
      <c r="C5204" s="4"/>
      <c r="D5204" s="14"/>
      <c r="E5204" s="14"/>
      <c r="F5204" s="14"/>
      <c r="G5204" s="82"/>
      <c r="H5204" s="107" t="str">
        <f>IF(B5204&lt;&gt;"",IF(OR(O5204=0,O5204=999),"",SUMIFS($E$2:E5204,$A$2:A5204,A5204)-SUMIFS($F$2:F5204,$A$2:A5204,A5204)),"")</f>
        <v/>
      </c>
      <c r="I5204" s="109" t="str">
        <f t="shared" si="245"/>
        <v/>
      </c>
      <c r="J5204" s="113"/>
      <c r="K5204" s="90"/>
      <c r="L5204" s="73"/>
      <c r="M5204" s="69" t="str">
        <f>IF(C5204&lt;&gt;"",DailyLog!$S$3,"")</f>
        <v/>
      </c>
      <c r="N5204" s="56" t="str">
        <f t="shared" si="244"/>
        <v/>
      </c>
      <c r="O5204" s="53" t="str">
        <f>IF($B5204&lt;&gt;"",IF(ISNUMBER(_xlfn.XMATCH($B5204,Language!$A$6:$E$6)),0,IF(ISNUMBER(_xlfn.XMATCH($B5204,Language!$A$29:$E$29)),'Lista de Prestatarios'!$B$3,VLOOKUP(B5204,'Lista de Prestatarios'!$A$2:$B$500,2,FALSE))),"")</f>
        <v/>
      </c>
      <c r="P5204" s="58" t="str">
        <f>IF(B5204&lt;&gt;"",IF(OR(D5204&gt;0,G5204&gt;0),COUNTIF($B$2:B5204,B5204),COUNTIFS($B$2:B5204,B5204,$E$2:E5204,"&gt;0")),"")</f>
        <v/>
      </c>
    </row>
    <row r="5205" spans="1:16" x14ac:dyDescent="0.35">
      <c r="A5205" s="51" t="str">
        <f t="shared" si="243"/>
        <v/>
      </c>
      <c r="B5205" s="99"/>
      <c r="C5205" s="4"/>
      <c r="D5205" s="14"/>
      <c r="E5205" s="14"/>
      <c r="F5205" s="14"/>
      <c r="G5205" s="82"/>
      <c r="H5205" s="107" t="str">
        <f>IF(B5205&lt;&gt;"",IF(OR(O5205=0,O5205=999),"",SUMIFS($E$2:E5205,$A$2:A5205,A5205)-SUMIFS($F$2:F5205,$A$2:A5205,A5205)),"")</f>
        <v/>
      </c>
      <c r="I5205" s="109" t="str">
        <f t="shared" si="245"/>
        <v/>
      </c>
      <c r="J5205" s="113"/>
      <c r="K5205" s="90"/>
      <c r="L5205" s="73"/>
      <c r="M5205" s="69" t="str">
        <f>IF(C5205&lt;&gt;"",DailyLog!$S$3,"")</f>
        <v/>
      </c>
      <c r="N5205" s="56" t="str">
        <f t="shared" si="244"/>
        <v/>
      </c>
      <c r="O5205" s="53" t="str">
        <f>IF($B5205&lt;&gt;"",IF(ISNUMBER(_xlfn.XMATCH($B5205,Language!$A$6:$E$6)),0,IF(ISNUMBER(_xlfn.XMATCH($B5205,Language!$A$29:$E$29)),'Lista de Prestatarios'!$B$3,VLOOKUP(B5205,'Lista de Prestatarios'!$A$2:$B$500,2,FALSE))),"")</f>
        <v/>
      </c>
      <c r="P5205" s="58" t="str">
        <f>IF(B5205&lt;&gt;"",IF(OR(D5205&gt;0,G5205&gt;0),COUNTIF($B$2:B5205,B5205),COUNTIFS($B$2:B5205,B5205,$E$2:E5205,"&gt;0")),"")</f>
        <v/>
      </c>
    </row>
    <row r="5206" spans="1:16" x14ac:dyDescent="0.35">
      <c r="A5206" s="51" t="str">
        <f t="shared" si="243"/>
        <v/>
      </c>
      <c r="B5206" s="99"/>
      <c r="C5206" s="4"/>
      <c r="D5206" s="14"/>
      <c r="E5206" s="14"/>
      <c r="F5206" s="14"/>
      <c r="G5206" s="82"/>
      <c r="H5206" s="107" t="str">
        <f>IF(B5206&lt;&gt;"",IF(OR(O5206=0,O5206=999),"",SUMIFS($E$2:E5206,$A$2:A5206,A5206)-SUMIFS($F$2:F5206,$A$2:A5206,A5206)),"")</f>
        <v/>
      </c>
      <c r="I5206" s="109" t="str">
        <f t="shared" si="245"/>
        <v/>
      </c>
      <c r="J5206" s="113"/>
      <c r="K5206" s="90"/>
      <c r="L5206" s="73"/>
      <c r="M5206" s="69" t="str">
        <f>IF(C5206&lt;&gt;"",DailyLog!$S$3,"")</f>
        <v/>
      </c>
      <c r="N5206" s="56" t="str">
        <f t="shared" si="244"/>
        <v/>
      </c>
      <c r="O5206" s="53" t="str">
        <f>IF($B5206&lt;&gt;"",IF(ISNUMBER(_xlfn.XMATCH($B5206,Language!$A$6:$E$6)),0,IF(ISNUMBER(_xlfn.XMATCH($B5206,Language!$A$29:$E$29)),'Lista de Prestatarios'!$B$3,VLOOKUP(B5206,'Lista de Prestatarios'!$A$2:$B$500,2,FALSE))),"")</f>
        <v/>
      </c>
      <c r="P5206" s="58" t="str">
        <f>IF(B5206&lt;&gt;"",IF(OR(D5206&gt;0,G5206&gt;0),COUNTIF($B$2:B5206,B5206),COUNTIFS($B$2:B5206,B5206,$E$2:E5206,"&gt;0")),"")</f>
        <v/>
      </c>
    </row>
    <row r="5207" spans="1:16" x14ac:dyDescent="0.35">
      <c r="A5207" s="51" t="str">
        <f t="shared" si="243"/>
        <v/>
      </c>
      <c r="B5207" s="99"/>
      <c r="C5207" s="4"/>
      <c r="D5207" s="14"/>
      <c r="E5207" s="14"/>
      <c r="F5207" s="14"/>
      <c r="G5207" s="82"/>
      <c r="H5207" s="107" t="str">
        <f>IF(B5207&lt;&gt;"",IF(OR(O5207=0,O5207=999),"",SUMIFS($E$2:E5207,$A$2:A5207,A5207)-SUMIFS($F$2:F5207,$A$2:A5207,A5207)),"")</f>
        <v/>
      </c>
      <c r="I5207" s="109" t="str">
        <f t="shared" si="245"/>
        <v/>
      </c>
      <c r="J5207" s="113"/>
      <c r="K5207" s="90"/>
      <c r="L5207" s="73"/>
      <c r="M5207" s="69" t="str">
        <f>IF(C5207&lt;&gt;"",DailyLog!$S$3,"")</f>
        <v/>
      </c>
      <c r="N5207" s="56" t="str">
        <f t="shared" si="244"/>
        <v/>
      </c>
      <c r="O5207" s="53" t="str">
        <f>IF($B5207&lt;&gt;"",IF(ISNUMBER(_xlfn.XMATCH($B5207,Language!$A$6:$E$6)),0,IF(ISNUMBER(_xlfn.XMATCH($B5207,Language!$A$29:$E$29)),'Lista de Prestatarios'!$B$3,VLOOKUP(B5207,'Lista de Prestatarios'!$A$2:$B$500,2,FALSE))),"")</f>
        <v/>
      </c>
      <c r="P5207" s="58" t="str">
        <f>IF(B5207&lt;&gt;"",IF(OR(D5207&gt;0,G5207&gt;0),COUNTIF($B$2:B5207,B5207),COUNTIFS($B$2:B5207,B5207,$E$2:E5207,"&gt;0")),"")</f>
        <v/>
      </c>
    </row>
    <row r="5208" spans="1:16" x14ac:dyDescent="0.35">
      <c r="A5208" s="51" t="str">
        <f t="shared" si="243"/>
        <v/>
      </c>
      <c r="B5208" s="99"/>
      <c r="C5208" s="4"/>
      <c r="D5208" s="14"/>
      <c r="E5208" s="14"/>
      <c r="F5208" s="14"/>
      <c r="G5208" s="82"/>
      <c r="H5208" s="107" t="str">
        <f>IF(B5208&lt;&gt;"",IF(OR(O5208=0,O5208=999),"",SUMIFS($E$2:E5208,$A$2:A5208,A5208)-SUMIFS($F$2:F5208,$A$2:A5208,A5208)),"")</f>
        <v/>
      </c>
      <c r="I5208" s="109" t="str">
        <f t="shared" si="245"/>
        <v/>
      </c>
      <c r="J5208" s="113"/>
      <c r="K5208" s="90"/>
      <c r="L5208" s="73"/>
      <c r="M5208" s="69" t="str">
        <f>IF(C5208&lt;&gt;"",DailyLog!$S$3,"")</f>
        <v/>
      </c>
      <c r="N5208" s="56" t="str">
        <f t="shared" si="244"/>
        <v/>
      </c>
      <c r="O5208" s="53" t="str">
        <f>IF($B5208&lt;&gt;"",IF(ISNUMBER(_xlfn.XMATCH($B5208,Language!$A$6:$E$6)),0,IF(ISNUMBER(_xlfn.XMATCH($B5208,Language!$A$29:$E$29)),'Lista de Prestatarios'!$B$3,VLOOKUP(B5208,'Lista de Prestatarios'!$A$2:$B$500,2,FALSE))),"")</f>
        <v/>
      </c>
      <c r="P5208" s="58" t="str">
        <f>IF(B5208&lt;&gt;"",IF(OR(D5208&gt;0,G5208&gt;0),COUNTIF($B$2:B5208,B5208),COUNTIFS($B$2:B5208,B5208,$E$2:E5208,"&gt;0")),"")</f>
        <v/>
      </c>
    </row>
    <row r="5209" spans="1:16" x14ac:dyDescent="0.35">
      <c r="A5209" s="51" t="str">
        <f t="shared" si="243"/>
        <v/>
      </c>
      <c r="B5209" s="99"/>
      <c r="C5209" s="4"/>
      <c r="D5209" s="14"/>
      <c r="E5209" s="14"/>
      <c r="F5209" s="14"/>
      <c r="G5209" s="82"/>
      <c r="H5209" s="107" t="str">
        <f>IF(B5209&lt;&gt;"",IF(OR(O5209=0,O5209=999),"",SUMIFS($E$2:E5209,$A$2:A5209,A5209)-SUMIFS($F$2:F5209,$A$2:A5209,A5209)),"")</f>
        <v/>
      </c>
      <c r="I5209" s="109" t="str">
        <f t="shared" si="245"/>
        <v/>
      </c>
      <c r="J5209" s="113"/>
      <c r="K5209" s="90"/>
      <c r="L5209" s="73"/>
      <c r="M5209" s="69" t="str">
        <f>IF(C5209&lt;&gt;"",DailyLog!$S$3,"")</f>
        <v/>
      </c>
      <c r="N5209" s="56" t="str">
        <f t="shared" si="244"/>
        <v/>
      </c>
      <c r="O5209" s="53" t="str">
        <f>IF($B5209&lt;&gt;"",IF(ISNUMBER(_xlfn.XMATCH($B5209,Language!$A$6:$E$6)),0,IF(ISNUMBER(_xlfn.XMATCH($B5209,Language!$A$29:$E$29)),'Lista de Prestatarios'!$B$3,VLOOKUP(B5209,'Lista de Prestatarios'!$A$2:$B$500,2,FALSE))),"")</f>
        <v/>
      </c>
      <c r="P5209" s="58" t="str">
        <f>IF(B5209&lt;&gt;"",IF(OR(D5209&gt;0,G5209&gt;0),COUNTIF($B$2:B5209,B5209),COUNTIFS($B$2:B5209,B5209,$E$2:E5209,"&gt;0")),"")</f>
        <v/>
      </c>
    </row>
    <row r="5210" spans="1:16" x14ac:dyDescent="0.35">
      <c r="A5210" s="51" t="str">
        <f t="shared" si="243"/>
        <v/>
      </c>
      <c r="B5210" s="99"/>
      <c r="C5210" s="4"/>
      <c r="D5210" s="14"/>
      <c r="E5210" s="14"/>
      <c r="F5210" s="14"/>
      <c r="G5210" s="82"/>
      <c r="H5210" s="107" t="str">
        <f>IF(B5210&lt;&gt;"",IF(OR(O5210=0,O5210=999),"",SUMIFS($E$2:E5210,$A$2:A5210,A5210)-SUMIFS($F$2:F5210,$A$2:A5210,A5210)),"")</f>
        <v/>
      </c>
      <c r="I5210" s="109" t="str">
        <f t="shared" si="245"/>
        <v/>
      </c>
      <c r="J5210" s="113"/>
      <c r="K5210" s="90"/>
      <c r="L5210" s="73"/>
      <c r="M5210" s="69" t="str">
        <f>IF(C5210&lt;&gt;"",DailyLog!$S$3,"")</f>
        <v/>
      </c>
      <c r="N5210" s="56" t="str">
        <f t="shared" si="244"/>
        <v/>
      </c>
      <c r="O5210" s="53" t="str">
        <f>IF($B5210&lt;&gt;"",IF(ISNUMBER(_xlfn.XMATCH($B5210,Language!$A$6:$E$6)),0,IF(ISNUMBER(_xlfn.XMATCH($B5210,Language!$A$29:$E$29)),'Lista de Prestatarios'!$B$3,VLOOKUP(B5210,'Lista de Prestatarios'!$A$2:$B$500,2,FALSE))),"")</f>
        <v/>
      </c>
      <c r="P5210" s="58" t="str">
        <f>IF(B5210&lt;&gt;"",IF(OR(D5210&gt;0,G5210&gt;0),COUNTIF($B$2:B5210,B5210),COUNTIFS($B$2:B5210,B5210,$E$2:E5210,"&gt;0")),"")</f>
        <v/>
      </c>
    </row>
    <row r="5211" spans="1:16" x14ac:dyDescent="0.35">
      <c r="A5211" s="51" t="str">
        <f t="shared" si="243"/>
        <v/>
      </c>
      <c r="B5211" s="99"/>
      <c r="C5211" s="4"/>
      <c r="D5211" s="14"/>
      <c r="E5211" s="14"/>
      <c r="F5211" s="14"/>
      <c r="G5211" s="82"/>
      <c r="H5211" s="107" t="str">
        <f>IF(B5211&lt;&gt;"",IF(OR(O5211=0,O5211=999),"",SUMIFS($E$2:E5211,$A$2:A5211,A5211)-SUMIFS($F$2:F5211,$A$2:A5211,A5211)),"")</f>
        <v/>
      </c>
      <c r="I5211" s="109" t="str">
        <f t="shared" si="245"/>
        <v/>
      </c>
      <c r="J5211" s="113"/>
      <c r="K5211" s="90"/>
      <c r="L5211" s="73"/>
      <c r="M5211" s="69" t="str">
        <f>IF(C5211&lt;&gt;"",DailyLog!$S$3,"")</f>
        <v/>
      </c>
      <c r="N5211" s="56" t="str">
        <f t="shared" si="244"/>
        <v/>
      </c>
      <c r="O5211" s="53" t="str">
        <f>IF($B5211&lt;&gt;"",IF(ISNUMBER(_xlfn.XMATCH($B5211,Language!$A$6:$E$6)),0,IF(ISNUMBER(_xlfn.XMATCH($B5211,Language!$A$29:$E$29)),'Lista de Prestatarios'!$B$3,VLOOKUP(B5211,'Lista de Prestatarios'!$A$2:$B$500,2,FALSE))),"")</f>
        <v/>
      </c>
      <c r="P5211" s="58" t="str">
        <f>IF(B5211&lt;&gt;"",IF(OR(D5211&gt;0,G5211&gt;0),COUNTIF($B$2:B5211,B5211),COUNTIFS($B$2:B5211,B5211,$E$2:E5211,"&gt;0")),"")</f>
        <v/>
      </c>
    </row>
    <row r="5212" spans="1:16" x14ac:dyDescent="0.35">
      <c r="A5212" s="51" t="str">
        <f t="shared" si="243"/>
        <v/>
      </c>
      <c r="B5212" s="99"/>
      <c r="C5212" s="4"/>
      <c r="D5212" s="14"/>
      <c r="E5212" s="14"/>
      <c r="F5212" s="14"/>
      <c r="G5212" s="82"/>
      <c r="H5212" s="107" t="str">
        <f>IF(B5212&lt;&gt;"",IF(OR(O5212=0,O5212=999),"",SUMIFS($E$2:E5212,$A$2:A5212,A5212)-SUMIFS($F$2:F5212,$A$2:A5212,A5212)),"")</f>
        <v/>
      </c>
      <c r="I5212" s="109" t="str">
        <f t="shared" si="245"/>
        <v/>
      </c>
      <c r="J5212" s="113"/>
      <c r="K5212" s="90"/>
      <c r="L5212" s="73"/>
      <c r="M5212" s="69" t="str">
        <f>IF(C5212&lt;&gt;"",DailyLog!$S$3,"")</f>
        <v/>
      </c>
      <c r="N5212" s="56" t="str">
        <f t="shared" si="244"/>
        <v/>
      </c>
      <c r="O5212" s="53" t="str">
        <f>IF($B5212&lt;&gt;"",IF(ISNUMBER(_xlfn.XMATCH($B5212,Language!$A$6:$E$6)),0,IF(ISNUMBER(_xlfn.XMATCH($B5212,Language!$A$29:$E$29)),'Lista de Prestatarios'!$B$3,VLOOKUP(B5212,'Lista de Prestatarios'!$A$2:$B$500,2,FALSE))),"")</f>
        <v/>
      </c>
      <c r="P5212" s="58" t="str">
        <f>IF(B5212&lt;&gt;"",IF(OR(D5212&gt;0,G5212&gt;0),COUNTIF($B$2:B5212,B5212),COUNTIFS($B$2:B5212,B5212,$E$2:E5212,"&gt;0")),"")</f>
        <v/>
      </c>
    </row>
    <row r="5213" spans="1:16" x14ac:dyDescent="0.35">
      <c r="A5213" s="51" t="str">
        <f t="shared" si="243"/>
        <v/>
      </c>
      <c r="B5213" s="99"/>
      <c r="C5213" s="4"/>
      <c r="D5213" s="14"/>
      <c r="E5213" s="14"/>
      <c r="F5213" s="14"/>
      <c r="G5213" s="82"/>
      <c r="H5213" s="107" t="str">
        <f>IF(B5213&lt;&gt;"",IF(OR(O5213=0,O5213=999),"",SUMIFS($E$2:E5213,$A$2:A5213,A5213)-SUMIFS($F$2:F5213,$A$2:A5213,A5213)),"")</f>
        <v/>
      </c>
      <c r="I5213" s="109" t="str">
        <f t="shared" si="245"/>
        <v/>
      </c>
      <c r="J5213" s="113"/>
      <c r="K5213" s="90"/>
      <c r="L5213" s="73"/>
      <c r="M5213" s="69" t="str">
        <f>IF(C5213&lt;&gt;"",DailyLog!$S$3,"")</f>
        <v/>
      </c>
      <c r="N5213" s="56" t="str">
        <f t="shared" si="244"/>
        <v/>
      </c>
      <c r="O5213" s="53" t="str">
        <f>IF($B5213&lt;&gt;"",IF(ISNUMBER(_xlfn.XMATCH($B5213,Language!$A$6:$E$6)),0,IF(ISNUMBER(_xlfn.XMATCH($B5213,Language!$A$29:$E$29)),'Lista de Prestatarios'!$B$3,VLOOKUP(B5213,'Lista de Prestatarios'!$A$2:$B$500,2,FALSE))),"")</f>
        <v/>
      </c>
      <c r="P5213" s="58" t="str">
        <f>IF(B5213&lt;&gt;"",IF(OR(D5213&gt;0,G5213&gt;0),COUNTIF($B$2:B5213,B5213),COUNTIFS($B$2:B5213,B5213,$E$2:E5213,"&gt;0")),"")</f>
        <v/>
      </c>
    </row>
    <row r="5214" spans="1:16" x14ac:dyDescent="0.35">
      <c r="A5214" s="51" t="str">
        <f t="shared" si="243"/>
        <v/>
      </c>
      <c r="B5214" s="99"/>
      <c r="C5214" s="4"/>
      <c r="D5214" s="14"/>
      <c r="E5214" s="14"/>
      <c r="F5214" s="14"/>
      <c r="G5214" s="82"/>
      <c r="H5214" s="107" t="str">
        <f>IF(B5214&lt;&gt;"",IF(OR(O5214=0,O5214=999),"",SUMIFS($E$2:E5214,$A$2:A5214,A5214)-SUMIFS($F$2:F5214,$A$2:A5214,A5214)),"")</f>
        <v/>
      </c>
      <c r="I5214" s="109" t="str">
        <f t="shared" si="245"/>
        <v/>
      </c>
      <c r="J5214" s="113"/>
      <c r="K5214" s="90"/>
      <c r="L5214" s="73"/>
      <c r="M5214" s="69" t="str">
        <f>IF(C5214&lt;&gt;"",DailyLog!$S$3,"")</f>
        <v/>
      </c>
      <c r="N5214" s="56" t="str">
        <f t="shared" si="244"/>
        <v/>
      </c>
      <c r="O5214" s="53" t="str">
        <f>IF($B5214&lt;&gt;"",IF(ISNUMBER(_xlfn.XMATCH($B5214,Language!$A$6:$E$6)),0,IF(ISNUMBER(_xlfn.XMATCH($B5214,Language!$A$29:$E$29)),'Lista de Prestatarios'!$B$3,VLOOKUP(B5214,'Lista de Prestatarios'!$A$2:$B$500,2,FALSE))),"")</f>
        <v/>
      </c>
      <c r="P5214" s="58" t="str">
        <f>IF(B5214&lt;&gt;"",IF(OR(D5214&gt;0,G5214&gt;0),COUNTIF($B$2:B5214,B5214),COUNTIFS($B$2:B5214,B5214,$E$2:E5214,"&gt;0")),"")</f>
        <v/>
      </c>
    </row>
    <row r="5215" spans="1:16" x14ac:dyDescent="0.35">
      <c r="A5215" s="51" t="str">
        <f t="shared" si="243"/>
        <v/>
      </c>
      <c r="B5215" s="99"/>
      <c r="C5215" s="4"/>
      <c r="D5215" s="14"/>
      <c r="E5215" s="14"/>
      <c r="F5215" s="14"/>
      <c r="G5215" s="82"/>
      <c r="H5215" s="107" t="str">
        <f>IF(B5215&lt;&gt;"",IF(OR(O5215=0,O5215=999),"",SUMIFS($E$2:E5215,$A$2:A5215,A5215)-SUMIFS($F$2:F5215,$A$2:A5215,A5215)),"")</f>
        <v/>
      </c>
      <c r="I5215" s="109" t="str">
        <f t="shared" si="245"/>
        <v/>
      </c>
      <c r="J5215" s="113"/>
      <c r="K5215" s="90"/>
      <c r="L5215" s="73"/>
      <c r="M5215" s="69" t="str">
        <f>IF(C5215&lt;&gt;"",DailyLog!$S$3,"")</f>
        <v/>
      </c>
      <c r="N5215" s="56" t="str">
        <f t="shared" si="244"/>
        <v/>
      </c>
      <c r="O5215" s="53" t="str">
        <f>IF($B5215&lt;&gt;"",IF(ISNUMBER(_xlfn.XMATCH($B5215,Language!$A$6:$E$6)),0,IF(ISNUMBER(_xlfn.XMATCH($B5215,Language!$A$29:$E$29)),'Lista de Prestatarios'!$B$3,VLOOKUP(B5215,'Lista de Prestatarios'!$A$2:$B$500,2,FALSE))),"")</f>
        <v/>
      </c>
      <c r="P5215" s="58" t="str">
        <f>IF(B5215&lt;&gt;"",IF(OR(D5215&gt;0,G5215&gt;0),COUNTIF($B$2:B5215,B5215),COUNTIFS($B$2:B5215,B5215,$E$2:E5215,"&gt;0")),"")</f>
        <v/>
      </c>
    </row>
    <row r="5216" spans="1:16" x14ac:dyDescent="0.35">
      <c r="A5216" s="51" t="str">
        <f t="shared" si="243"/>
        <v/>
      </c>
      <c r="B5216" s="99"/>
      <c r="C5216" s="4"/>
      <c r="D5216" s="14"/>
      <c r="E5216" s="14"/>
      <c r="F5216" s="14"/>
      <c r="G5216" s="82"/>
      <c r="H5216" s="107" t="str">
        <f>IF(B5216&lt;&gt;"",IF(OR(O5216=0,O5216=999),"",SUMIFS($E$2:E5216,$A$2:A5216,A5216)-SUMIFS($F$2:F5216,$A$2:A5216,A5216)),"")</f>
        <v/>
      </c>
      <c r="I5216" s="109" t="str">
        <f t="shared" si="245"/>
        <v/>
      </c>
      <c r="J5216" s="113"/>
      <c r="K5216" s="90"/>
      <c r="L5216" s="73"/>
      <c r="M5216" s="69" t="str">
        <f>IF(C5216&lt;&gt;"",DailyLog!$S$3,"")</f>
        <v/>
      </c>
      <c r="N5216" s="56" t="str">
        <f t="shared" si="244"/>
        <v/>
      </c>
      <c r="O5216" s="53" t="str">
        <f>IF($B5216&lt;&gt;"",IF(ISNUMBER(_xlfn.XMATCH($B5216,Language!$A$6:$E$6)),0,IF(ISNUMBER(_xlfn.XMATCH($B5216,Language!$A$29:$E$29)),'Lista de Prestatarios'!$B$3,VLOOKUP(B5216,'Lista de Prestatarios'!$A$2:$B$500,2,FALSE))),"")</f>
        <v/>
      </c>
      <c r="P5216" s="58" t="str">
        <f>IF(B5216&lt;&gt;"",IF(OR(D5216&gt;0,G5216&gt;0),COUNTIF($B$2:B5216,B5216),COUNTIFS($B$2:B5216,B5216,$E$2:E5216,"&gt;0")),"")</f>
        <v/>
      </c>
    </row>
    <row r="5217" spans="1:16" x14ac:dyDescent="0.35">
      <c r="A5217" s="51" t="str">
        <f t="shared" si="243"/>
        <v/>
      </c>
      <c r="B5217" s="99"/>
      <c r="C5217" s="4"/>
      <c r="D5217" s="14"/>
      <c r="E5217" s="14"/>
      <c r="F5217" s="14"/>
      <c r="G5217" s="82"/>
      <c r="H5217" s="107" t="str">
        <f>IF(B5217&lt;&gt;"",IF(OR(O5217=0,O5217=999),"",SUMIFS($E$2:E5217,$A$2:A5217,A5217)-SUMIFS($F$2:F5217,$A$2:A5217,A5217)),"")</f>
        <v/>
      </c>
      <c r="I5217" s="109" t="str">
        <f t="shared" si="245"/>
        <v/>
      </c>
      <c r="J5217" s="113"/>
      <c r="K5217" s="90"/>
      <c r="L5217" s="73"/>
      <c r="M5217" s="69" t="str">
        <f>IF(C5217&lt;&gt;"",DailyLog!$S$3,"")</f>
        <v/>
      </c>
      <c r="N5217" s="56" t="str">
        <f t="shared" si="244"/>
        <v/>
      </c>
      <c r="O5217" s="53" t="str">
        <f>IF($B5217&lt;&gt;"",IF(ISNUMBER(_xlfn.XMATCH($B5217,Language!$A$6:$E$6)),0,IF(ISNUMBER(_xlfn.XMATCH($B5217,Language!$A$29:$E$29)),'Lista de Prestatarios'!$B$3,VLOOKUP(B5217,'Lista de Prestatarios'!$A$2:$B$500,2,FALSE))),"")</f>
        <v/>
      </c>
      <c r="P5217" s="58" t="str">
        <f>IF(B5217&lt;&gt;"",IF(OR(D5217&gt;0,G5217&gt;0),COUNTIF($B$2:B5217,B5217),COUNTIFS($B$2:B5217,B5217,$E$2:E5217,"&gt;0")),"")</f>
        <v/>
      </c>
    </row>
    <row r="5218" spans="1:16" x14ac:dyDescent="0.35">
      <c r="A5218" s="51" t="str">
        <f t="shared" si="243"/>
        <v/>
      </c>
      <c r="B5218" s="99"/>
      <c r="C5218" s="4"/>
      <c r="D5218" s="14"/>
      <c r="E5218" s="14"/>
      <c r="F5218" s="14"/>
      <c r="G5218" s="82"/>
      <c r="H5218" s="107" t="str">
        <f>IF(B5218&lt;&gt;"",IF(OR(O5218=0,O5218=999),"",SUMIFS($E$2:E5218,$A$2:A5218,A5218)-SUMIFS($F$2:F5218,$A$2:A5218,A5218)),"")</f>
        <v/>
      </c>
      <c r="I5218" s="109" t="str">
        <f t="shared" si="245"/>
        <v/>
      </c>
      <c r="J5218" s="113"/>
      <c r="K5218" s="90"/>
      <c r="L5218" s="73"/>
      <c r="M5218" s="69" t="str">
        <f>IF(C5218&lt;&gt;"",DailyLog!$S$3,"")</f>
        <v/>
      </c>
      <c r="N5218" s="56" t="str">
        <f t="shared" si="244"/>
        <v/>
      </c>
      <c r="O5218" s="53" t="str">
        <f>IF($B5218&lt;&gt;"",IF(ISNUMBER(_xlfn.XMATCH($B5218,Language!$A$6:$E$6)),0,IF(ISNUMBER(_xlfn.XMATCH($B5218,Language!$A$29:$E$29)),'Lista de Prestatarios'!$B$3,VLOOKUP(B5218,'Lista de Prestatarios'!$A$2:$B$500,2,FALSE))),"")</f>
        <v/>
      </c>
      <c r="P5218" s="58" t="str">
        <f>IF(B5218&lt;&gt;"",IF(OR(D5218&gt;0,G5218&gt;0),COUNTIF($B$2:B5218,B5218),COUNTIFS($B$2:B5218,B5218,$E$2:E5218,"&gt;0")),"")</f>
        <v/>
      </c>
    </row>
    <row r="5219" spans="1:16" x14ac:dyDescent="0.35">
      <c r="A5219" s="51" t="str">
        <f t="shared" si="243"/>
        <v/>
      </c>
      <c r="B5219" s="99"/>
      <c r="C5219" s="4"/>
      <c r="D5219" s="14"/>
      <c r="E5219" s="14"/>
      <c r="F5219" s="14"/>
      <c r="G5219" s="82"/>
      <c r="H5219" s="107" t="str">
        <f>IF(B5219&lt;&gt;"",IF(OR(O5219=0,O5219=999),"",SUMIFS($E$2:E5219,$A$2:A5219,A5219)-SUMIFS($F$2:F5219,$A$2:A5219,A5219)),"")</f>
        <v/>
      </c>
      <c r="I5219" s="109" t="str">
        <f t="shared" si="245"/>
        <v/>
      </c>
      <c r="J5219" s="113"/>
      <c r="K5219" s="90"/>
      <c r="L5219" s="73"/>
      <c r="M5219" s="69" t="str">
        <f>IF(C5219&lt;&gt;"",DailyLog!$S$3,"")</f>
        <v/>
      </c>
      <c r="N5219" s="56" t="str">
        <f t="shared" si="244"/>
        <v/>
      </c>
      <c r="O5219" s="53" t="str">
        <f>IF($B5219&lt;&gt;"",IF(ISNUMBER(_xlfn.XMATCH($B5219,Language!$A$6:$E$6)),0,IF(ISNUMBER(_xlfn.XMATCH($B5219,Language!$A$29:$E$29)),'Lista de Prestatarios'!$B$3,VLOOKUP(B5219,'Lista de Prestatarios'!$A$2:$B$500,2,FALSE))),"")</f>
        <v/>
      </c>
      <c r="P5219" s="58" t="str">
        <f>IF(B5219&lt;&gt;"",IF(OR(D5219&gt;0,G5219&gt;0),COUNTIF($B$2:B5219,B5219),COUNTIFS($B$2:B5219,B5219,$E$2:E5219,"&gt;0")),"")</f>
        <v/>
      </c>
    </row>
    <row r="5220" spans="1:16" x14ac:dyDescent="0.35">
      <c r="A5220" s="51" t="str">
        <f t="shared" si="243"/>
        <v/>
      </c>
      <c r="B5220" s="99"/>
      <c r="C5220" s="4"/>
      <c r="D5220" s="14"/>
      <c r="E5220" s="14"/>
      <c r="F5220" s="14"/>
      <c r="G5220" s="82"/>
      <c r="H5220" s="107" t="str">
        <f>IF(B5220&lt;&gt;"",IF(OR(O5220=0,O5220=999),"",SUMIFS($E$2:E5220,$A$2:A5220,A5220)-SUMIFS($F$2:F5220,$A$2:A5220,A5220)),"")</f>
        <v/>
      </c>
      <c r="I5220" s="109" t="str">
        <f t="shared" si="245"/>
        <v/>
      </c>
      <c r="J5220" s="113"/>
      <c r="K5220" s="90"/>
      <c r="L5220" s="73"/>
      <c r="M5220" s="69" t="str">
        <f>IF(C5220&lt;&gt;"",DailyLog!$S$3,"")</f>
        <v/>
      </c>
      <c r="N5220" s="56" t="str">
        <f t="shared" si="244"/>
        <v/>
      </c>
      <c r="O5220" s="53" t="str">
        <f>IF($B5220&lt;&gt;"",IF(ISNUMBER(_xlfn.XMATCH($B5220,Language!$A$6:$E$6)),0,IF(ISNUMBER(_xlfn.XMATCH($B5220,Language!$A$29:$E$29)),'Lista de Prestatarios'!$B$3,VLOOKUP(B5220,'Lista de Prestatarios'!$A$2:$B$500,2,FALSE))),"")</f>
        <v/>
      </c>
      <c r="P5220" s="58" t="str">
        <f>IF(B5220&lt;&gt;"",IF(OR(D5220&gt;0,G5220&gt;0),COUNTIF($B$2:B5220,B5220),COUNTIFS($B$2:B5220,B5220,$E$2:E5220,"&gt;0")),"")</f>
        <v/>
      </c>
    </row>
    <row r="5221" spans="1:16" x14ac:dyDescent="0.35">
      <c r="A5221" s="51" t="str">
        <f t="shared" si="243"/>
        <v/>
      </c>
      <c r="B5221" s="99"/>
      <c r="C5221" s="4"/>
      <c r="D5221" s="14"/>
      <c r="E5221" s="14"/>
      <c r="F5221" s="14"/>
      <c r="G5221" s="82"/>
      <c r="H5221" s="107" t="str">
        <f>IF(B5221&lt;&gt;"",IF(OR(O5221=0,O5221=999),"",SUMIFS($E$2:E5221,$A$2:A5221,A5221)-SUMIFS($F$2:F5221,$A$2:A5221,A5221)),"")</f>
        <v/>
      </c>
      <c r="I5221" s="109" t="str">
        <f t="shared" si="245"/>
        <v/>
      </c>
      <c r="J5221" s="113"/>
      <c r="K5221" s="90"/>
      <c r="L5221" s="73"/>
      <c r="M5221" s="69" t="str">
        <f>IF(C5221&lt;&gt;"",DailyLog!$S$3,"")</f>
        <v/>
      </c>
      <c r="N5221" s="56" t="str">
        <f t="shared" si="244"/>
        <v/>
      </c>
      <c r="O5221" s="53" t="str">
        <f>IF($B5221&lt;&gt;"",IF(ISNUMBER(_xlfn.XMATCH($B5221,Language!$A$6:$E$6)),0,IF(ISNUMBER(_xlfn.XMATCH($B5221,Language!$A$29:$E$29)),'Lista de Prestatarios'!$B$3,VLOOKUP(B5221,'Lista de Prestatarios'!$A$2:$B$500,2,FALSE))),"")</f>
        <v/>
      </c>
      <c r="P5221" s="58" t="str">
        <f>IF(B5221&lt;&gt;"",IF(OR(D5221&gt;0,G5221&gt;0),COUNTIF($B$2:B5221,B5221),COUNTIFS($B$2:B5221,B5221,$E$2:E5221,"&gt;0")),"")</f>
        <v/>
      </c>
    </row>
    <row r="5222" spans="1:16" x14ac:dyDescent="0.35">
      <c r="A5222" s="51" t="str">
        <f t="shared" si="243"/>
        <v/>
      </c>
      <c r="B5222" s="99"/>
      <c r="C5222" s="4"/>
      <c r="D5222" s="14"/>
      <c r="E5222" s="14"/>
      <c r="F5222" s="14"/>
      <c r="G5222" s="82"/>
      <c r="H5222" s="107" t="str">
        <f>IF(B5222&lt;&gt;"",IF(OR(O5222=0,O5222=999),"",SUMIFS($E$2:E5222,$A$2:A5222,A5222)-SUMIFS($F$2:F5222,$A$2:A5222,A5222)),"")</f>
        <v/>
      </c>
      <c r="I5222" s="109" t="str">
        <f t="shared" si="245"/>
        <v/>
      </c>
      <c r="J5222" s="113"/>
      <c r="K5222" s="90"/>
      <c r="L5222" s="73"/>
      <c r="M5222" s="69" t="str">
        <f>IF(C5222&lt;&gt;"",DailyLog!$S$3,"")</f>
        <v/>
      </c>
      <c r="N5222" s="56" t="str">
        <f t="shared" si="244"/>
        <v/>
      </c>
      <c r="O5222" s="53" t="str">
        <f>IF($B5222&lt;&gt;"",IF(ISNUMBER(_xlfn.XMATCH($B5222,Language!$A$6:$E$6)),0,IF(ISNUMBER(_xlfn.XMATCH($B5222,Language!$A$29:$E$29)),'Lista de Prestatarios'!$B$3,VLOOKUP(B5222,'Lista de Prestatarios'!$A$2:$B$500,2,FALSE))),"")</f>
        <v/>
      </c>
      <c r="P5222" s="58" t="str">
        <f>IF(B5222&lt;&gt;"",IF(OR(D5222&gt;0,G5222&gt;0),COUNTIF($B$2:B5222,B5222),COUNTIFS($B$2:B5222,B5222,$E$2:E5222,"&gt;0")),"")</f>
        <v/>
      </c>
    </row>
    <row r="5223" spans="1:16" x14ac:dyDescent="0.35">
      <c r="A5223" s="51" t="str">
        <f t="shared" si="243"/>
        <v/>
      </c>
      <c r="B5223" s="99"/>
      <c r="C5223" s="4"/>
      <c r="D5223" s="14"/>
      <c r="E5223" s="14"/>
      <c r="F5223" s="14"/>
      <c r="G5223" s="82"/>
      <c r="H5223" s="107" t="str">
        <f>IF(B5223&lt;&gt;"",IF(OR(O5223=0,O5223=999),"",SUMIFS($E$2:E5223,$A$2:A5223,A5223)-SUMIFS($F$2:F5223,$A$2:A5223,A5223)),"")</f>
        <v/>
      </c>
      <c r="I5223" s="109" t="str">
        <f t="shared" si="245"/>
        <v/>
      </c>
      <c r="J5223" s="113"/>
      <c r="K5223" s="90"/>
      <c r="L5223" s="73"/>
      <c r="M5223" s="69" t="str">
        <f>IF(C5223&lt;&gt;"",DailyLog!$S$3,"")</f>
        <v/>
      </c>
      <c r="N5223" s="56" t="str">
        <f t="shared" si="244"/>
        <v/>
      </c>
      <c r="O5223" s="53" t="str">
        <f>IF($B5223&lt;&gt;"",IF(ISNUMBER(_xlfn.XMATCH($B5223,Language!$A$6:$E$6)),0,IF(ISNUMBER(_xlfn.XMATCH($B5223,Language!$A$29:$E$29)),'Lista de Prestatarios'!$B$3,VLOOKUP(B5223,'Lista de Prestatarios'!$A$2:$B$500,2,FALSE))),"")</f>
        <v/>
      </c>
      <c r="P5223" s="58" t="str">
        <f>IF(B5223&lt;&gt;"",IF(OR(D5223&gt;0,G5223&gt;0),COUNTIF($B$2:B5223,B5223),COUNTIFS($B$2:B5223,B5223,$E$2:E5223,"&gt;0")),"")</f>
        <v/>
      </c>
    </row>
    <row r="5224" spans="1:16" x14ac:dyDescent="0.35">
      <c r="A5224" s="51" t="str">
        <f t="shared" si="243"/>
        <v/>
      </c>
      <c r="B5224" s="99"/>
      <c r="C5224" s="4"/>
      <c r="D5224" s="14"/>
      <c r="E5224" s="14"/>
      <c r="F5224" s="14"/>
      <c r="G5224" s="82"/>
      <c r="H5224" s="107" t="str">
        <f>IF(B5224&lt;&gt;"",IF(OR(O5224=0,O5224=999),"",SUMIFS($E$2:E5224,$A$2:A5224,A5224)-SUMIFS($F$2:F5224,$A$2:A5224,A5224)),"")</f>
        <v/>
      </c>
      <c r="I5224" s="109" t="str">
        <f t="shared" si="245"/>
        <v/>
      </c>
      <c r="J5224" s="113"/>
      <c r="K5224" s="90"/>
      <c r="L5224" s="73"/>
      <c r="M5224" s="69" t="str">
        <f>IF(C5224&lt;&gt;"",DailyLog!$S$3,"")</f>
        <v/>
      </c>
      <c r="N5224" s="56" t="str">
        <f t="shared" si="244"/>
        <v/>
      </c>
      <c r="O5224" s="53" t="str">
        <f>IF($B5224&lt;&gt;"",IF(ISNUMBER(_xlfn.XMATCH($B5224,Language!$A$6:$E$6)),0,IF(ISNUMBER(_xlfn.XMATCH($B5224,Language!$A$29:$E$29)),'Lista de Prestatarios'!$B$3,VLOOKUP(B5224,'Lista de Prestatarios'!$A$2:$B$500,2,FALSE))),"")</f>
        <v/>
      </c>
      <c r="P5224" s="58" t="str">
        <f>IF(B5224&lt;&gt;"",IF(OR(D5224&gt;0,G5224&gt;0),COUNTIF($B$2:B5224,B5224),COUNTIFS($B$2:B5224,B5224,$E$2:E5224,"&gt;0")),"")</f>
        <v/>
      </c>
    </row>
    <row r="5225" spans="1:16" x14ac:dyDescent="0.35">
      <c r="A5225" s="51" t="str">
        <f t="shared" si="243"/>
        <v/>
      </c>
      <c r="B5225" s="99"/>
      <c r="C5225" s="4"/>
      <c r="D5225" s="14"/>
      <c r="E5225" s="14"/>
      <c r="F5225" s="14"/>
      <c r="G5225" s="82"/>
      <c r="H5225" s="107" t="str">
        <f>IF(B5225&lt;&gt;"",IF(OR(O5225=0,O5225=999),"",SUMIFS($E$2:E5225,$A$2:A5225,A5225)-SUMIFS($F$2:F5225,$A$2:A5225,A5225)),"")</f>
        <v/>
      </c>
      <c r="I5225" s="109" t="str">
        <f t="shared" si="245"/>
        <v/>
      </c>
      <c r="J5225" s="113"/>
      <c r="K5225" s="90"/>
      <c r="L5225" s="73"/>
      <c r="M5225" s="69" t="str">
        <f>IF(C5225&lt;&gt;"",DailyLog!$S$3,"")</f>
        <v/>
      </c>
      <c r="N5225" s="56" t="str">
        <f t="shared" si="244"/>
        <v/>
      </c>
      <c r="O5225" s="53" t="str">
        <f>IF($B5225&lt;&gt;"",IF(ISNUMBER(_xlfn.XMATCH($B5225,Language!$A$6:$E$6)),0,IF(ISNUMBER(_xlfn.XMATCH($B5225,Language!$A$29:$E$29)),'Lista de Prestatarios'!$B$3,VLOOKUP(B5225,'Lista de Prestatarios'!$A$2:$B$500,2,FALSE))),"")</f>
        <v/>
      </c>
      <c r="P5225" s="58" t="str">
        <f>IF(B5225&lt;&gt;"",IF(OR(D5225&gt;0,G5225&gt;0),COUNTIF($B$2:B5225,B5225),COUNTIFS($B$2:B5225,B5225,$E$2:E5225,"&gt;0")),"")</f>
        <v/>
      </c>
    </row>
    <row r="5226" spans="1:16" x14ac:dyDescent="0.35">
      <c r="A5226" s="51" t="str">
        <f t="shared" si="243"/>
        <v/>
      </c>
      <c r="B5226" s="99"/>
      <c r="C5226" s="4"/>
      <c r="D5226" s="14"/>
      <c r="E5226" s="14"/>
      <c r="F5226" s="14"/>
      <c r="G5226" s="82"/>
      <c r="H5226" s="107" t="str">
        <f>IF(B5226&lt;&gt;"",IF(OR(O5226=0,O5226=999),"",SUMIFS($E$2:E5226,$A$2:A5226,A5226)-SUMIFS($F$2:F5226,$A$2:A5226,A5226)),"")</f>
        <v/>
      </c>
      <c r="I5226" s="109" t="str">
        <f t="shared" si="245"/>
        <v/>
      </c>
      <c r="J5226" s="113"/>
      <c r="K5226" s="90"/>
      <c r="L5226" s="73"/>
      <c r="M5226" s="69" t="str">
        <f>IF(C5226&lt;&gt;"",DailyLog!$S$3,"")</f>
        <v/>
      </c>
      <c r="N5226" s="56" t="str">
        <f t="shared" si="244"/>
        <v/>
      </c>
      <c r="O5226" s="53" t="str">
        <f>IF($B5226&lt;&gt;"",IF(ISNUMBER(_xlfn.XMATCH($B5226,Language!$A$6:$E$6)),0,IF(ISNUMBER(_xlfn.XMATCH($B5226,Language!$A$29:$E$29)),'Lista de Prestatarios'!$B$3,VLOOKUP(B5226,'Lista de Prestatarios'!$A$2:$B$500,2,FALSE))),"")</f>
        <v/>
      </c>
      <c r="P5226" s="58" t="str">
        <f>IF(B5226&lt;&gt;"",IF(OR(D5226&gt;0,G5226&gt;0),COUNTIF($B$2:B5226,B5226),COUNTIFS($B$2:B5226,B5226,$E$2:E5226,"&gt;0")),"")</f>
        <v/>
      </c>
    </row>
    <row r="5227" spans="1:16" x14ac:dyDescent="0.35">
      <c r="A5227" s="51" t="str">
        <f t="shared" si="243"/>
        <v/>
      </c>
      <c r="B5227" s="99"/>
      <c r="C5227" s="4"/>
      <c r="D5227" s="14"/>
      <c r="E5227" s="14"/>
      <c r="F5227" s="14"/>
      <c r="G5227" s="82"/>
      <c r="H5227" s="107" t="str">
        <f>IF(B5227&lt;&gt;"",IF(OR(O5227=0,O5227=999),"",SUMIFS($E$2:E5227,$A$2:A5227,A5227)-SUMIFS($F$2:F5227,$A$2:A5227,A5227)),"")</f>
        <v/>
      </c>
      <c r="I5227" s="109" t="str">
        <f t="shared" si="245"/>
        <v/>
      </c>
      <c r="J5227" s="113"/>
      <c r="K5227" s="90"/>
      <c r="L5227" s="73"/>
      <c r="M5227" s="69" t="str">
        <f>IF(C5227&lt;&gt;"",DailyLog!$S$3,"")</f>
        <v/>
      </c>
      <c r="N5227" s="56" t="str">
        <f t="shared" si="244"/>
        <v/>
      </c>
      <c r="O5227" s="53" t="str">
        <f>IF($B5227&lt;&gt;"",IF(ISNUMBER(_xlfn.XMATCH($B5227,Language!$A$6:$E$6)),0,IF(ISNUMBER(_xlfn.XMATCH($B5227,Language!$A$29:$E$29)),'Lista de Prestatarios'!$B$3,VLOOKUP(B5227,'Lista de Prestatarios'!$A$2:$B$500,2,FALSE))),"")</f>
        <v/>
      </c>
      <c r="P5227" s="58" t="str">
        <f>IF(B5227&lt;&gt;"",IF(OR(D5227&gt;0,G5227&gt;0),COUNTIF($B$2:B5227,B5227),COUNTIFS($B$2:B5227,B5227,$E$2:E5227,"&gt;0")),"")</f>
        <v/>
      </c>
    </row>
    <row r="5228" spans="1:16" x14ac:dyDescent="0.35">
      <c r="A5228" s="51" t="str">
        <f t="shared" si="243"/>
        <v/>
      </c>
      <c r="B5228" s="99"/>
      <c r="C5228" s="4"/>
      <c r="D5228" s="14"/>
      <c r="E5228" s="14"/>
      <c r="F5228" s="14"/>
      <c r="G5228" s="82"/>
      <c r="H5228" s="107" t="str">
        <f>IF(B5228&lt;&gt;"",IF(OR(O5228=0,O5228=999),"",SUMIFS($E$2:E5228,$A$2:A5228,A5228)-SUMIFS($F$2:F5228,$A$2:A5228,A5228)),"")</f>
        <v/>
      </c>
      <c r="I5228" s="109" t="str">
        <f t="shared" si="245"/>
        <v/>
      </c>
      <c r="J5228" s="113"/>
      <c r="K5228" s="90"/>
      <c r="L5228" s="73"/>
      <c r="M5228" s="69" t="str">
        <f>IF(C5228&lt;&gt;"",DailyLog!$S$3,"")</f>
        <v/>
      </c>
      <c r="N5228" s="56" t="str">
        <f t="shared" si="244"/>
        <v/>
      </c>
      <c r="O5228" s="53" t="str">
        <f>IF($B5228&lt;&gt;"",IF(ISNUMBER(_xlfn.XMATCH($B5228,Language!$A$6:$E$6)),0,IF(ISNUMBER(_xlfn.XMATCH($B5228,Language!$A$29:$E$29)),'Lista de Prestatarios'!$B$3,VLOOKUP(B5228,'Lista de Prestatarios'!$A$2:$B$500,2,FALSE))),"")</f>
        <v/>
      </c>
      <c r="P5228" s="58" t="str">
        <f>IF(B5228&lt;&gt;"",IF(OR(D5228&gt;0,G5228&gt;0),COUNTIF($B$2:B5228,B5228),COUNTIFS($B$2:B5228,B5228,$E$2:E5228,"&gt;0")),"")</f>
        <v/>
      </c>
    </row>
    <row r="5229" spans="1:16" x14ac:dyDescent="0.35">
      <c r="A5229" s="51" t="str">
        <f t="shared" si="243"/>
        <v/>
      </c>
      <c r="B5229" s="99"/>
      <c r="C5229" s="4"/>
      <c r="D5229" s="14"/>
      <c r="E5229" s="14"/>
      <c r="F5229" s="14"/>
      <c r="G5229" s="82"/>
      <c r="H5229" s="107" t="str">
        <f>IF(B5229&lt;&gt;"",IF(OR(O5229=0,O5229=999),"",SUMIFS($E$2:E5229,$A$2:A5229,A5229)-SUMIFS($F$2:F5229,$A$2:A5229,A5229)),"")</f>
        <v/>
      </c>
      <c r="I5229" s="109" t="str">
        <f t="shared" si="245"/>
        <v/>
      </c>
      <c r="J5229" s="113"/>
      <c r="K5229" s="90"/>
      <c r="L5229" s="73"/>
      <c r="M5229" s="69" t="str">
        <f>IF(C5229&lt;&gt;"",DailyLog!$S$3,"")</f>
        <v/>
      </c>
      <c r="N5229" s="56" t="str">
        <f t="shared" si="244"/>
        <v/>
      </c>
      <c r="O5229" s="53" t="str">
        <f>IF($B5229&lt;&gt;"",IF(ISNUMBER(_xlfn.XMATCH($B5229,Language!$A$6:$E$6)),0,IF(ISNUMBER(_xlfn.XMATCH($B5229,Language!$A$29:$E$29)),'Lista de Prestatarios'!$B$3,VLOOKUP(B5229,'Lista de Prestatarios'!$A$2:$B$500,2,FALSE))),"")</f>
        <v/>
      </c>
      <c r="P5229" s="58" t="str">
        <f>IF(B5229&lt;&gt;"",IF(OR(D5229&gt;0,G5229&gt;0),COUNTIF($B$2:B5229,B5229),COUNTIFS($B$2:B5229,B5229,$E$2:E5229,"&gt;0")),"")</f>
        <v/>
      </c>
    </row>
    <row r="5230" spans="1:16" x14ac:dyDescent="0.35">
      <c r="A5230" s="51" t="str">
        <f t="shared" si="243"/>
        <v/>
      </c>
      <c r="B5230" s="99"/>
      <c r="C5230" s="4"/>
      <c r="D5230" s="14"/>
      <c r="E5230" s="14"/>
      <c r="F5230" s="14"/>
      <c r="G5230" s="82"/>
      <c r="H5230" s="107" t="str">
        <f>IF(B5230&lt;&gt;"",IF(OR(O5230=0,O5230=999),"",SUMIFS($E$2:E5230,$A$2:A5230,A5230)-SUMIFS($F$2:F5230,$A$2:A5230,A5230)),"")</f>
        <v/>
      </c>
      <c r="I5230" s="109" t="str">
        <f t="shared" si="245"/>
        <v/>
      </c>
      <c r="J5230" s="113"/>
      <c r="K5230" s="90"/>
      <c r="L5230" s="73"/>
      <c r="M5230" s="69" t="str">
        <f>IF(C5230&lt;&gt;"",DailyLog!$S$3,"")</f>
        <v/>
      </c>
      <c r="N5230" s="56" t="str">
        <f t="shared" si="244"/>
        <v/>
      </c>
      <c r="O5230" s="53" t="str">
        <f>IF($B5230&lt;&gt;"",IF(ISNUMBER(_xlfn.XMATCH($B5230,Language!$A$6:$E$6)),0,IF(ISNUMBER(_xlfn.XMATCH($B5230,Language!$A$29:$E$29)),'Lista de Prestatarios'!$B$3,VLOOKUP(B5230,'Lista de Prestatarios'!$A$2:$B$500,2,FALSE))),"")</f>
        <v/>
      </c>
      <c r="P5230" s="58" t="str">
        <f>IF(B5230&lt;&gt;"",IF(OR(D5230&gt;0,G5230&gt;0),COUNTIF($B$2:B5230,B5230),COUNTIFS($B$2:B5230,B5230,$E$2:E5230,"&gt;0")),"")</f>
        <v/>
      </c>
    </row>
    <row r="5231" spans="1:16" x14ac:dyDescent="0.35">
      <c r="A5231" s="51" t="str">
        <f t="shared" si="243"/>
        <v/>
      </c>
      <c r="B5231" s="99"/>
      <c r="C5231" s="4"/>
      <c r="D5231" s="14"/>
      <c r="E5231" s="14"/>
      <c r="F5231" s="14"/>
      <c r="G5231" s="82"/>
      <c r="H5231" s="107" t="str">
        <f>IF(B5231&lt;&gt;"",IF(OR(O5231=0,O5231=999),"",SUMIFS($E$2:E5231,$A$2:A5231,A5231)-SUMIFS($F$2:F5231,$A$2:A5231,A5231)),"")</f>
        <v/>
      </c>
      <c r="I5231" s="109" t="str">
        <f t="shared" si="245"/>
        <v/>
      </c>
      <c r="J5231" s="113"/>
      <c r="K5231" s="90"/>
      <c r="L5231" s="73"/>
      <c r="M5231" s="69" t="str">
        <f>IF(C5231&lt;&gt;"",DailyLog!$S$3,"")</f>
        <v/>
      </c>
      <c r="N5231" s="56" t="str">
        <f t="shared" si="244"/>
        <v/>
      </c>
      <c r="O5231" s="53" t="str">
        <f>IF($B5231&lt;&gt;"",IF(ISNUMBER(_xlfn.XMATCH($B5231,Language!$A$6:$E$6)),0,IF(ISNUMBER(_xlfn.XMATCH($B5231,Language!$A$29:$E$29)),'Lista de Prestatarios'!$B$3,VLOOKUP(B5231,'Lista de Prestatarios'!$A$2:$B$500,2,FALSE))),"")</f>
        <v/>
      </c>
      <c r="P5231" s="58" t="str">
        <f>IF(B5231&lt;&gt;"",IF(OR(D5231&gt;0,G5231&gt;0),COUNTIF($B$2:B5231,B5231),COUNTIFS($B$2:B5231,B5231,$E$2:E5231,"&gt;0")),"")</f>
        <v/>
      </c>
    </row>
    <row r="5232" spans="1:16" x14ac:dyDescent="0.35">
      <c r="A5232" s="51" t="str">
        <f t="shared" si="243"/>
        <v/>
      </c>
      <c r="B5232" s="99"/>
      <c r="C5232" s="4"/>
      <c r="D5232" s="14"/>
      <c r="E5232" s="14"/>
      <c r="F5232" s="14"/>
      <c r="G5232" s="82"/>
      <c r="H5232" s="107" t="str">
        <f>IF(B5232&lt;&gt;"",IF(OR(O5232=0,O5232=999),"",SUMIFS($E$2:E5232,$A$2:A5232,A5232)-SUMIFS($F$2:F5232,$A$2:A5232,A5232)),"")</f>
        <v/>
      </c>
      <c r="I5232" s="109" t="str">
        <f t="shared" si="245"/>
        <v/>
      </c>
      <c r="J5232" s="113"/>
      <c r="K5232" s="90"/>
      <c r="L5232" s="73"/>
      <c r="M5232" s="69" t="str">
        <f>IF(C5232&lt;&gt;"",DailyLog!$S$3,"")</f>
        <v/>
      </c>
      <c r="N5232" s="56" t="str">
        <f t="shared" si="244"/>
        <v/>
      </c>
      <c r="O5232" s="53" t="str">
        <f>IF($B5232&lt;&gt;"",IF(ISNUMBER(_xlfn.XMATCH($B5232,Language!$A$6:$E$6)),0,IF(ISNUMBER(_xlfn.XMATCH($B5232,Language!$A$29:$E$29)),'Lista de Prestatarios'!$B$3,VLOOKUP(B5232,'Lista de Prestatarios'!$A$2:$B$500,2,FALSE))),"")</f>
        <v/>
      </c>
      <c r="P5232" s="58" t="str">
        <f>IF(B5232&lt;&gt;"",IF(OR(D5232&gt;0,G5232&gt;0),COUNTIF($B$2:B5232,B5232),COUNTIFS($B$2:B5232,B5232,$E$2:E5232,"&gt;0")),"")</f>
        <v/>
      </c>
    </row>
    <row r="5233" spans="1:16" x14ac:dyDescent="0.35">
      <c r="A5233" s="51" t="str">
        <f t="shared" si="243"/>
        <v/>
      </c>
      <c r="B5233" s="99"/>
      <c r="C5233" s="4"/>
      <c r="D5233" s="14"/>
      <c r="E5233" s="14"/>
      <c r="F5233" s="14"/>
      <c r="G5233" s="82"/>
      <c r="H5233" s="107" t="str">
        <f>IF(B5233&lt;&gt;"",IF(OR(O5233=0,O5233=999),"",SUMIFS($E$2:E5233,$A$2:A5233,A5233)-SUMIFS($F$2:F5233,$A$2:A5233,A5233)),"")</f>
        <v/>
      </c>
      <c r="I5233" s="109" t="str">
        <f t="shared" si="245"/>
        <v/>
      </c>
      <c r="J5233" s="113"/>
      <c r="K5233" s="90"/>
      <c r="L5233" s="73"/>
      <c r="M5233" s="69" t="str">
        <f>IF(C5233&lt;&gt;"",DailyLog!$S$3,"")</f>
        <v/>
      </c>
      <c r="N5233" s="56" t="str">
        <f t="shared" si="244"/>
        <v/>
      </c>
      <c r="O5233" s="53" t="str">
        <f>IF($B5233&lt;&gt;"",IF(ISNUMBER(_xlfn.XMATCH($B5233,Language!$A$6:$E$6)),0,IF(ISNUMBER(_xlfn.XMATCH($B5233,Language!$A$29:$E$29)),'Lista de Prestatarios'!$B$3,VLOOKUP(B5233,'Lista de Prestatarios'!$A$2:$B$500,2,FALSE))),"")</f>
        <v/>
      </c>
      <c r="P5233" s="58" t="str">
        <f>IF(B5233&lt;&gt;"",IF(OR(D5233&gt;0,G5233&gt;0),COUNTIF($B$2:B5233,B5233),COUNTIFS($B$2:B5233,B5233,$E$2:E5233,"&gt;0")),"")</f>
        <v/>
      </c>
    </row>
    <row r="5234" spans="1:16" x14ac:dyDescent="0.35">
      <c r="A5234" s="51" t="str">
        <f t="shared" si="243"/>
        <v/>
      </c>
      <c r="B5234" s="99"/>
      <c r="C5234" s="4"/>
      <c r="D5234" s="14"/>
      <c r="E5234" s="14"/>
      <c r="F5234" s="14"/>
      <c r="G5234" s="82"/>
      <c r="H5234" s="107" t="str">
        <f>IF(B5234&lt;&gt;"",IF(OR(O5234=0,O5234=999),"",SUMIFS($E$2:E5234,$A$2:A5234,A5234)-SUMIFS($F$2:F5234,$A$2:A5234,A5234)),"")</f>
        <v/>
      </c>
      <c r="I5234" s="109" t="str">
        <f t="shared" si="245"/>
        <v/>
      </c>
      <c r="J5234" s="113"/>
      <c r="K5234" s="90"/>
      <c r="L5234" s="73"/>
      <c r="M5234" s="69" t="str">
        <f>IF(C5234&lt;&gt;"",DailyLog!$S$3,"")</f>
        <v/>
      </c>
      <c r="N5234" s="56" t="str">
        <f t="shared" si="244"/>
        <v/>
      </c>
      <c r="O5234" s="53" t="str">
        <f>IF($B5234&lt;&gt;"",IF(ISNUMBER(_xlfn.XMATCH($B5234,Language!$A$6:$E$6)),0,IF(ISNUMBER(_xlfn.XMATCH($B5234,Language!$A$29:$E$29)),'Lista de Prestatarios'!$B$3,VLOOKUP(B5234,'Lista de Prestatarios'!$A$2:$B$500,2,FALSE))),"")</f>
        <v/>
      </c>
      <c r="P5234" s="58" t="str">
        <f>IF(B5234&lt;&gt;"",IF(OR(D5234&gt;0,G5234&gt;0),COUNTIF($B$2:B5234,B5234),COUNTIFS($B$2:B5234,B5234,$E$2:E5234,"&gt;0")),"")</f>
        <v/>
      </c>
    </row>
    <row r="5235" spans="1:16" x14ac:dyDescent="0.35">
      <c r="A5235" s="51" t="str">
        <f t="shared" si="243"/>
        <v/>
      </c>
      <c r="B5235" s="99"/>
      <c r="C5235" s="4"/>
      <c r="D5235" s="14"/>
      <c r="E5235" s="14"/>
      <c r="F5235" s="14"/>
      <c r="G5235" s="82"/>
      <c r="H5235" s="107" t="str">
        <f>IF(B5235&lt;&gt;"",IF(OR(O5235=0,O5235=999),"",SUMIFS($E$2:E5235,$A$2:A5235,A5235)-SUMIFS($F$2:F5235,$A$2:A5235,A5235)),"")</f>
        <v/>
      </c>
      <c r="I5235" s="109" t="str">
        <f t="shared" si="245"/>
        <v/>
      </c>
      <c r="J5235" s="113"/>
      <c r="K5235" s="90"/>
      <c r="L5235" s="73"/>
      <c r="M5235" s="69" t="str">
        <f>IF(C5235&lt;&gt;"",DailyLog!$S$3,"")</f>
        <v/>
      </c>
      <c r="N5235" s="56" t="str">
        <f t="shared" si="244"/>
        <v/>
      </c>
      <c r="O5235" s="53" t="str">
        <f>IF($B5235&lt;&gt;"",IF(ISNUMBER(_xlfn.XMATCH($B5235,Language!$A$6:$E$6)),0,IF(ISNUMBER(_xlfn.XMATCH($B5235,Language!$A$29:$E$29)),'Lista de Prestatarios'!$B$3,VLOOKUP(B5235,'Lista de Prestatarios'!$A$2:$B$500,2,FALSE))),"")</f>
        <v/>
      </c>
      <c r="P5235" s="58" t="str">
        <f>IF(B5235&lt;&gt;"",IF(OR(D5235&gt;0,G5235&gt;0),COUNTIF($B$2:B5235,B5235),COUNTIFS($B$2:B5235,B5235,$E$2:E5235,"&gt;0")),"")</f>
        <v/>
      </c>
    </row>
    <row r="5236" spans="1:16" x14ac:dyDescent="0.35">
      <c r="A5236" s="51" t="str">
        <f t="shared" si="243"/>
        <v/>
      </c>
      <c r="B5236" s="99"/>
      <c r="C5236" s="4"/>
      <c r="D5236" s="14"/>
      <c r="E5236" s="14"/>
      <c r="F5236" s="14"/>
      <c r="G5236" s="82"/>
      <c r="H5236" s="107" t="str">
        <f>IF(B5236&lt;&gt;"",IF(OR(O5236=0,O5236=999),"",SUMIFS($E$2:E5236,$A$2:A5236,A5236)-SUMIFS($F$2:F5236,$A$2:A5236,A5236)),"")</f>
        <v/>
      </c>
      <c r="I5236" s="109" t="str">
        <f t="shared" si="245"/>
        <v/>
      </c>
      <c r="J5236" s="113"/>
      <c r="K5236" s="90"/>
      <c r="L5236" s="73"/>
      <c r="M5236" s="69" t="str">
        <f>IF(C5236&lt;&gt;"",DailyLog!$S$3,"")</f>
        <v/>
      </c>
      <c r="N5236" s="56" t="str">
        <f t="shared" si="244"/>
        <v/>
      </c>
      <c r="O5236" s="53" t="str">
        <f>IF($B5236&lt;&gt;"",IF(ISNUMBER(_xlfn.XMATCH($B5236,Language!$A$6:$E$6)),0,IF(ISNUMBER(_xlfn.XMATCH($B5236,Language!$A$29:$E$29)),'Lista de Prestatarios'!$B$3,VLOOKUP(B5236,'Lista de Prestatarios'!$A$2:$B$500,2,FALSE))),"")</f>
        <v/>
      </c>
      <c r="P5236" s="58" t="str">
        <f>IF(B5236&lt;&gt;"",IF(OR(D5236&gt;0,G5236&gt;0),COUNTIF($B$2:B5236,B5236),COUNTIFS($B$2:B5236,B5236,$E$2:E5236,"&gt;0")),"")</f>
        <v/>
      </c>
    </row>
    <row r="5237" spans="1:16" x14ac:dyDescent="0.35">
      <c r="A5237" s="51" t="str">
        <f t="shared" si="243"/>
        <v/>
      </c>
      <c r="B5237" s="99"/>
      <c r="C5237" s="4"/>
      <c r="D5237" s="14"/>
      <c r="E5237" s="14"/>
      <c r="F5237" s="14"/>
      <c r="G5237" s="82"/>
      <c r="H5237" s="107" t="str">
        <f>IF(B5237&lt;&gt;"",IF(OR(O5237=0,O5237=999),"",SUMIFS($E$2:E5237,$A$2:A5237,A5237)-SUMIFS($F$2:F5237,$A$2:A5237,A5237)),"")</f>
        <v/>
      </c>
      <c r="I5237" s="109" t="str">
        <f t="shared" si="245"/>
        <v/>
      </c>
      <c r="J5237" s="113"/>
      <c r="K5237" s="90"/>
      <c r="L5237" s="73"/>
      <c r="M5237" s="69" t="str">
        <f>IF(C5237&lt;&gt;"",DailyLog!$S$3,"")</f>
        <v/>
      </c>
      <c r="N5237" s="56" t="str">
        <f t="shared" si="244"/>
        <v/>
      </c>
      <c r="O5237" s="53" t="str">
        <f>IF($B5237&lt;&gt;"",IF(ISNUMBER(_xlfn.XMATCH($B5237,Language!$A$6:$E$6)),0,IF(ISNUMBER(_xlfn.XMATCH($B5237,Language!$A$29:$E$29)),'Lista de Prestatarios'!$B$3,VLOOKUP(B5237,'Lista de Prestatarios'!$A$2:$B$500,2,FALSE))),"")</f>
        <v/>
      </c>
      <c r="P5237" s="58" t="str">
        <f>IF(B5237&lt;&gt;"",IF(OR(D5237&gt;0,G5237&gt;0),COUNTIF($B$2:B5237,B5237),COUNTIFS($B$2:B5237,B5237,$E$2:E5237,"&gt;0")),"")</f>
        <v/>
      </c>
    </row>
    <row r="5238" spans="1:16" x14ac:dyDescent="0.35">
      <c r="A5238" s="51" t="str">
        <f t="shared" si="243"/>
        <v/>
      </c>
      <c r="B5238" s="99"/>
      <c r="C5238" s="4"/>
      <c r="D5238" s="14"/>
      <c r="E5238" s="14"/>
      <c r="F5238" s="14"/>
      <c r="G5238" s="82"/>
      <c r="H5238" s="107" t="str">
        <f>IF(B5238&lt;&gt;"",IF(OR(O5238=0,O5238=999),"",SUMIFS($E$2:E5238,$A$2:A5238,A5238)-SUMIFS($F$2:F5238,$A$2:A5238,A5238)),"")</f>
        <v/>
      </c>
      <c r="I5238" s="109" t="str">
        <f t="shared" si="245"/>
        <v/>
      </c>
      <c r="J5238" s="113"/>
      <c r="K5238" s="90"/>
      <c r="L5238" s="73"/>
      <c r="M5238" s="69" t="str">
        <f>IF(C5238&lt;&gt;"",DailyLog!$S$3,"")</f>
        <v/>
      </c>
      <c r="N5238" s="56" t="str">
        <f t="shared" si="244"/>
        <v/>
      </c>
      <c r="O5238" s="53" t="str">
        <f>IF($B5238&lt;&gt;"",IF(ISNUMBER(_xlfn.XMATCH($B5238,Language!$A$6:$E$6)),0,IF(ISNUMBER(_xlfn.XMATCH($B5238,Language!$A$29:$E$29)),'Lista de Prestatarios'!$B$3,VLOOKUP(B5238,'Lista de Prestatarios'!$A$2:$B$500,2,FALSE))),"")</f>
        <v/>
      </c>
      <c r="P5238" s="58" t="str">
        <f>IF(B5238&lt;&gt;"",IF(OR(D5238&gt;0,G5238&gt;0),COUNTIF($B$2:B5238,B5238),COUNTIFS($B$2:B5238,B5238,$E$2:E5238,"&gt;0")),"")</f>
        <v/>
      </c>
    </row>
    <row r="5239" spans="1:16" x14ac:dyDescent="0.35">
      <c r="A5239" s="51" t="str">
        <f t="shared" si="243"/>
        <v/>
      </c>
      <c r="B5239" s="99"/>
      <c r="C5239" s="4"/>
      <c r="D5239" s="14"/>
      <c r="E5239" s="14"/>
      <c r="F5239" s="14"/>
      <c r="G5239" s="82"/>
      <c r="H5239" s="107" t="str">
        <f>IF(B5239&lt;&gt;"",IF(OR(O5239=0,O5239=999),"",SUMIFS($E$2:E5239,$A$2:A5239,A5239)-SUMIFS($F$2:F5239,$A$2:A5239,A5239)),"")</f>
        <v/>
      </c>
      <c r="I5239" s="109" t="str">
        <f t="shared" si="245"/>
        <v/>
      </c>
      <c r="J5239" s="113"/>
      <c r="K5239" s="90"/>
      <c r="L5239" s="73"/>
      <c r="M5239" s="69" t="str">
        <f>IF(C5239&lt;&gt;"",DailyLog!$S$3,"")</f>
        <v/>
      </c>
      <c r="N5239" s="56" t="str">
        <f t="shared" si="244"/>
        <v/>
      </c>
      <c r="O5239" s="53" t="str">
        <f>IF($B5239&lt;&gt;"",IF(ISNUMBER(_xlfn.XMATCH($B5239,Language!$A$6:$E$6)),0,IF(ISNUMBER(_xlfn.XMATCH($B5239,Language!$A$29:$E$29)),'Lista de Prestatarios'!$B$3,VLOOKUP(B5239,'Lista de Prestatarios'!$A$2:$B$500,2,FALSE))),"")</f>
        <v/>
      </c>
      <c r="P5239" s="58" t="str">
        <f>IF(B5239&lt;&gt;"",IF(OR(D5239&gt;0,G5239&gt;0),COUNTIF($B$2:B5239,B5239),COUNTIFS($B$2:B5239,B5239,$E$2:E5239,"&gt;0")),"")</f>
        <v/>
      </c>
    </row>
    <row r="5240" spans="1:16" x14ac:dyDescent="0.35">
      <c r="A5240" s="51" t="str">
        <f t="shared" si="243"/>
        <v/>
      </c>
      <c r="B5240" s="99"/>
      <c r="C5240" s="4"/>
      <c r="D5240" s="14"/>
      <c r="E5240" s="14"/>
      <c r="F5240" s="14"/>
      <c r="G5240" s="82"/>
      <c r="H5240" s="107" t="str">
        <f>IF(B5240&lt;&gt;"",IF(OR(O5240=0,O5240=999),"",SUMIFS($E$2:E5240,$A$2:A5240,A5240)-SUMIFS($F$2:F5240,$A$2:A5240,A5240)),"")</f>
        <v/>
      </c>
      <c r="I5240" s="109" t="str">
        <f t="shared" si="245"/>
        <v/>
      </c>
      <c r="J5240" s="113"/>
      <c r="K5240" s="90"/>
      <c r="L5240" s="73"/>
      <c r="M5240" s="69" t="str">
        <f>IF(C5240&lt;&gt;"",DailyLog!$S$3,"")</f>
        <v/>
      </c>
      <c r="N5240" s="56" t="str">
        <f t="shared" si="244"/>
        <v/>
      </c>
      <c r="O5240" s="53" t="str">
        <f>IF($B5240&lt;&gt;"",IF(ISNUMBER(_xlfn.XMATCH($B5240,Language!$A$6:$E$6)),0,IF(ISNUMBER(_xlfn.XMATCH($B5240,Language!$A$29:$E$29)),'Lista de Prestatarios'!$B$3,VLOOKUP(B5240,'Lista de Prestatarios'!$A$2:$B$500,2,FALSE))),"")</f>
        <v/>
      </c>
      <c r="P5240" s="58" t="str">
        <f>IF(B5240&lt;&gt;"",IF(OR(D5240&gt;0,G5240&gt;0),COUNTIF($B$2:B5240,B5240),COUNTIFS($B$2:B5240,B5240,$E$2:E5240,"&gt;0")),"")</f>
        <v/>
      </c>
    </row>
    <row r="5241" spans="1:16" x14ac:dyDescent="0.35">
      <c r="A5241" s="51" t="str">
        <f t="shared" si="243"/>
        <v/>
      </c>
      <c r="B5241" s="99"/>
      <c r="C5241" s="4"/>
      <c r="D5241" s="14"/>
      <c r="E5241" s="14"/>
      <c r="F5241" s="14"/>
      <c r="G5241" s="82"/>
      <c r="H5241" s="107" t="str">
        <f>IF(B5241&lt;&gt;"",IF(OR(O5241=0,O5241=999),"",SUMIFS($E$2:E5241,$A$2:A5241,A5241)-SUMIFS($F$2:F5241,$A$2:A5241,A5241)),"")</f>
        <v/>
      </c>
      <c r="I5241" s="109" t="str">
        <f t="shared" si="245"/>
        <v/>
      </c>
      <c r="J5241" s="113"/>
      <c r="K5241" s="90"/>
      <c r="L5241" s="73"/>
      <c r="M5241" s="69" t="str">
        <f>IF(C5241&lt;&gt;"",DailyLog!$S$3,"")</f>
        <v/>
      </c>
      <c r="N5241" s="56" t="str">
        <f t="shared" si="244"/>
        <v/>
      </c>
      <c r="O5241" s="53" t="str">
        <f>IF($B5241&lt;&gt;"",IF(ISNUMBER(_xlfn.XMATCH($B5241,Language!$A$6:$E$6)),0,IF(ISNUMBER(_xlfn.XMATCH($B5241,Language!$A$29:$E$29)),'Lista de Prestatarios'!$B$3,VLOOKUP(B5241,'Lista de Prestatarios'!$A$2:$B$500,2,FALSE))),"")</f>
        <v/>
      </c>
      <c r="P5241" s="58" t="str">
        <f>IF(B5241&lt;&gt;"",IF(OR(D5241&gt;0,G5241&gt;0),COUNTIF($B$2:B5241,B5241),COUNTIFS($B$2:B5241,B5241,$E$2:E5241,"&gt;0")),"")</f>
        <v/>
      </c>
    </row>
    <row r="5242" spans="1:16" x14ac:dyDescent="0.35">
      <c r="A5242" s="51" t="str">
        <f t="shared" si="243"/>
        <v/>
      </c>
      <c r="B5242" s="99"/>
      <c r="C5242" s="4"/>
      <c r="D5242" s="14"/>
      <c r="E5242" s="14"/>
      <c r="F5242" s="14"/>
      <c r="G5242" s="82"/>
      <c r="H5242" s="107" t="str">
        <f>IF(B5242&lt;&gt;"",IF(OR(O5242=0,O5242=999),"",SUMIFS($E$2:E5242,$A$2:A5242,A5242)-SUMIFS($F$2:F5242,$A$2:A5242,A5242)),"")</f>
        <v/>
      </c>
      <c r="I5242" s="109" t="str">
        <f t="shared" si="245"/>
        <v/>
      </c>
      <c r="J5242" s="113"/>
      <c r="K5242" s="90"/>
      <c r="L5242" s="73"/>
      <c r="M5242" s="69" t="str">
        <f>IF(C5242&lt;&gt;"",DailyLog!$S$3,"")</f>
        <v/>
      </c>
      <c r="N5242" s="56" t="str">
        <f t="shared" si="244"/>
        <v/>
      </c>
      <c r="O5242" s="53" t="str">
        <f>IF($B5242&lt;&gt;"",IF(ISNUMBER(_xlfn.XMATCH($B5242,Language!$A$6:$E$6)),0,IF(ISNUMBER(_xlfn.XMATCH($B5242,Language!$A$29:$E$29)),'Lista de Prestatarios'!$B$3,VLOOKUP(B5242,'Lista de Prestatarios'!$A$2:$B$500,2,FALSE))),"")</f>
        <v/>
      </c>
      <c r="P5242" s="58" t="str">
        <f>IF(B5242&lt;&gt;"",IF(OR(D5242&gt;0,G5242&gt;0),COUNTIF($B$2:B5242,B5242),COUNTIFS($B$2:B5242,B5242,$E$2:E5242,"&gt;0")),"")</f>
        <v/>
      </c>
    </row>
    <row r="5243" spans="1:16" x14ac:dyDescent="0.35">
      <c r="A5243" s="51" t="str">
        <f t="shared" si="243"/>
        <v/>
      </c>
      <c r="B5243" s="99"/>
      <c r="C5243" s="4"/>
      <c r="D5243" s="14"/>
      <c r="E5243" s="14"/>
      <c r="F5243" s="14"/>
      <c r="G5243" s="82"/>
      <c r="H5243" s="107" t="str">
        <f>IF(B5243&lt;&gt;"",IF(OR(O5243=0,O5243=999),"",SUMIFS($E$2:E5243,$A$2:A5243,A5243)-SUMIFS($F$2:F5243,$A$2:A5243,A5243)),"")</f>
        <v/>
      </c>
      <c r="I5243" s="109" t="str">
        <f t="shared" si="245"/>
        <v/>
      </c>
      <c r="J5243" s="113"/>
      <c r="K5243" s="90"/>
      <c r="L5243" s="73"/>
      <c r="M5243" s="69" t="str">
        <f>IF(C5243&lt;&gt;"",DailyLog!$S$3,"")</f>
        <v/>
      </c>
      <c r="N5243" s="56" t="str">
        <f t="shared" si="244"/>
        <v/>
      </c>
      <c r="O5243" s="53" t="str">
        <f>IF($B5243&lt;&gt;"",IF(ISNUMBER(_xlfn.XMATCH($B5243,Language!$A$6:$E$6)),0,IF(ISNUMBER(_xlfn.XMATCH($B5243,Language!$A$29:$E$29)),'Lista de Prestatarios'!$B$3,VLOOKUP(B5243,'Lista de Prestatarios'!$A$2:$B$500,2,FALSE))),"")</f>
        <v/>
      </c>
      <c r="P5243" s="58" t="str">
        <f>IF(B5243&lt;&gt;"",IF(OR(D5243&gt;0,G5243&gt;0),COUNTIF($B$2:B5243,B5243),COUNTIFS($B$2:B5243,B5243,$E$2:E5243,"&gt;0")),"")</f>
        <v/>
      </c>
    </row>
    <row r="5244" spans="1:16" x14ac:dyDescent="0.35">
      <c r="A5244" s="51" t="str">
        <f t="shared" si="243"/>
        <v/>
      </c>
      <c r="B5244" s="99"/>
      <c r="C5244" s="4"/>
      <c r="D5244" s="14"/>
      <c r="E5244" s="14"/>
      <c r="F5244" s="14"/>
      <c r="G5244" s="82"/>
      <c r="H5244" s="107" t="str">
        <f>IF(B5244&lt;&gt;"",IF(OR(O5244=0,O5244=999),"",SUMIFS($E$2:E5244,$A$2:A5244,A5244)-SUMIFS($F$2:F5244,$A$2:A5244,A5244)),"")</f>
        <v/>
      </c>
      <c r="I5244" s="109" t="str">
        <f t="shared" si="245"/>
        <v/>
      </c>
      <c r="J5244" s="113"/>
      <c r="K5244" s="90"/>
      <c r="L5244" s="73"/>
      <c r="M5244" s="69" t="str">
        <f>IF(C5244&lt;&gt;"",DailyLog!$S$3,"")</f>
        <v/>
      </c>
      <c r="N5244" s="56" t="str">
        <f t="shared" si="244"/>
        <v/>
      </c>
      <c r="O5244" s="53" t="str">
        <f>IF($B5244&lt;&gt;"",IF(ISNUMBER(_xlfn.XMATCH($B5244,Language!$A$6:$E$6)),0,IF(ISNUMBER(_xlfn.XMATCH($B5244,Language!$A$29:$E$29)),'Lista de Prestatarios'!$B$3,VLOOKUP(B5244,'Lista de Prestatarios'!$A$2:$B$500,2,FALSE))),"")</f>
        <v/>
      </c>
      <c r="P5244" s="58" t="str">
        <f>IF(B5244&lt;&gt;"",IF(OR(D5244&gt;0,G5244&gt;0),COUNTIF($B$2:B5244,B5244),COUNTIFS($B$2:B5244,B5244,$E$2:E5244,"&gt;0")),"")</f>
        <v/>
      </c>
    </row>
    <row r="5245" spans="1:16" x14ac:dyDescent="0.35">
      <c r="A5245" s="51" t="str">
        <f t="shared" si="243"/>
        <v/>
      </c>
      <c r="B5245" s="99"/>
      <c r="C5245" s="4"/>
      <c r="D5245" s="14"/>
      <c r="E5245" s="14"/>
      <c r="F5245" s="14"/>
      <c r="G5245" s="82"/>
      <c r="H5245" s="107" t="str">
        <f>IF(B5245&lt;&gt;"",IF(OR(O5245=0,O5245=999),"",SUMIFS($E$2:E5245,$A$2:A5245,A5245)-SUMIFS($F$2:F5245,$A$2:A5245,A5245)),"")</f>
        <v/>
      </c>
      <c r="I5245" s="109" t="str">
        <f t="shared" si="245"/>
        <v/>
      </c>
      <c r="J5245" s="113"/>
      <c r="K5245" s="90"/>
      <c r="L5245" s="73"/>
      <c r="M5245" s="69" t="str">
        <f>IF(C5245&lt;&gt;"",DailyLog!$S$3,"")</f>
        <v/>
      </c>
      <c r="N5245" s="56" t="str">
        <f t="shared" si="244"/>
        <v/>
      </c>
      <c r="O5245" s="53" t="str">
        <f>IF($B5245&lt;&gt;"",IF(ISNUMBER(_xlfn.XMATCH($B5245,Language!$A$6:$E$6)),0,IF(ISNUMBER(_xlfn.XMATCH($B5245,Language!$A$29:$E$29)),'Lista de Prestatarios'!$B$3,VLOOKUP(B5245,'Lista de Prestatarios'!$A$2:$B$500,2,FALSE))),"")</f>
        <v/>
      </c>
      <c r="P5245" s="58" t="str">
        <f>IF(B5245&lt;&gt;"",IF(OR(D5245&gt;0,G5245&gt;0),COUNTIF($B$2:B5245,B5245),COUNTIFS($B$2:B5245,B5245,$E$2:E5245,"&gt;0")),"")</f>
        <v/>
      </c>
    </row>
    <row r="5246" spans="1:16" x14ac:dyDescent="0.35">
      <c r="A5246" s="51" t="str">
        <f t="shared" si="243"/>
        <v/>
      </c>
      <c r="B5246" s="99"/>
      <c r="C5246" s="4"/>
      <c r="D5246" s="14"/>
      <c r="E5246" s="14"/>
      <c r="F5246" s="14"/>
      <c r="G5246" s="82"/>
      <c r="H5246" s="107" t="str">
        <f>IF(B5246&lt;&gt;"",IF(OR(O5246=0,O5246=999),"",SUMIFS($E$2:E5246,$A$2:A5246,A5246)-SUMIFS($F$2:F5246,$A$2:A5246,A5246)),"")</f>
        <v/>
      </c>
      <c r="I5246" s="109" t="str">
        <f t="shared" si="245"/>
        <v/>
      </c>
      <c r="J5246" s="113"/>
      <c r="K5246" s="90"/>
      <c r="L5246" s="73"/>
      <c r="M5246" s="69" t="str">
        <f>IF(C5246&lt;&gt;"",DailyLog!$S$3,"")</f>
        <v/>
      </c>
      <c r="N5246" s="56" t="str">
        <f t="shared" si="244"/>
        <v/>
      </c>
      <c r="O5246" s="53" t="str">
        <f>IF($B5246&lt;&gt;"",IF(ISNUMBER(_xlfn.XMATCH($B5246,Language!$A$6:$E$6)),0,IF(ISNUMBER(_xlfn.XMATCH($B5246,Language!$A$29:$E$29)),'Lista de Prestatarios'!$B$3,VLOOKUP(B5246,'Lista de Prestatarios'!$A$2:$B$500,2,FALSE))),"")</f>
        <v/>
      </c>
      <c r="P5246" s="58" t="str">
        <f>IF(B5246&lt;&gt;"",IF(OR(D5246&gt;0,G5246&gt;0),COUNTIF($B$2:B5246,B5246),COUNTIFS($B$2:B5246,B5246,$E$2:E5246,"&gt;0")),"")</f>
        <v/>
      </c>
    </row>
    <row r="5247" spans="1:16" x14ac:dyDescent="0.35">
      <c r="A5247" s="51" t="str">
        <f t="shared" si="243"/>
        <v/>
      </c>
      <c r="B5247" s="99"/>
      <c r="C5247" s="4"/>
      <c r="D5247" s="14"/>
      <c r="E5247" s="14"/>
      <c r="F5247" s="14"/>
      <c r="G5247" s="82"/>
      <c r="H5247" s="107" t="str">
        <f>IF(B5247&lt;&gt;"",IF(OR(O5247=0,O5247=999),"",SUMIFS($E$2:E5247,$A$2:A5247,A5247)-SUMIFS($F$2:F5247,$A$2:A5247,A5247)),"")</f>
        <v/>
      </c>
      <c r="I5247" s="109" t="str">
        <f t="shared" si="245"/>
        <v/>
      </c>
      <c r="J5247" s="113"/>
      <c r="K5247" s="90"/>
      <c r="L5247" s="73"/>
      <c r="M5247" s="69" t="str">
        <f>IF(C5247&lt;&gt;"",DailyLog!$S$3,"")</f>
        <v/>
      </c>
      <c r="N5247" s="56" t="str">
        <f t="shared" si="244"/>
        <v/>
      </c>
      <c r="O5247" s="53" t="str">
        <f>IF($B5247&lt;&gt;"",IF(ISNUMBER(_xlfn.XMATCH($B5247,Language!$A$6:$E$6)),0,IF(ISNUMBER(_xlfn.XMATCH($B5247,Language!$A$29:$E$29)),'Lista de Prestatarios'!$B$3,VLOOKUP(B5247,'Lista de Prestatarios'!$A$2:$B$500,2,FALSE))),"")</f>
        <v/>
      </c>
      <c r="P5247" s="58" t="str">
        <f>IF(B5247&lt;&gt;"",IF(OR(D5247&gt;0,G5247&gt;0),COUNTIF($B$2:B5247,B5247),COUNTIFS($B$2:B5247,B5247,$E$2:E5247,"&gt;0")),"")</f>
        <v/>
      </c>
    </row>
    <row r="5248" spans="1:16" x14ac:dyDescent="0.35">
      <c r="A5248" s="51" t="str">
        <f t="shared" si="243"/>
        <v/>
      </c>
      <c r="B5248" s="99"/>
      <c r="C5248" s="4"/>
      <c r="D5248" s="14"/>
      <c r="E5248" s="14"/>
      <c r="F5248" s="14"/>
      <c r="G5248" s="82"/>
      <c r="H5248" s="107" t="str">
        <f>IF(B5248&lt;&gt;"",IF(OR(O5248=0,O5248=999),"",SUMIFS($E$2:E5248,$A$2:A5248,A5248)-SUMIFS($F$2:F5248,$A$2:A5248,A5248)),"")</f>
        <v/>
      </c>
      <c r="I5248" s="109" t="str">
        <f t="shared" si="245"/>
        <v/>
      </c>
      <c r="J5248" s="113"/>
      <c r="K5248" s="90"/>
      <c r="L5248" s="73"/>
      <c r="M5248" s="69" t="str">
        <f>IF(C5248&lt;&gt;"",DailyLog!$S$3,"")</f>
        <v/>
      </c>
      <c r="N5248" s="56" t="str">
        <f t="shared" si="244"/>
        <v/>
      </c>
      <c r="O5248" s="53" t="str">
        <f>IF($B5248&lt;&gt;"",IF(ISNUMBER(_xlfn.XMATCH($B5248,Language!$A$6:$E$6)),0,IF(ISNUMBER(_xlfn.XMATCH($B5248,Language!$A$29:$E$29)),'Lista de Prestatarios'!$B$3,VLOOKUP(B5248,'Lista de Prestatarios'!$A$2:$B$500,2,FALSE))),"")</f>
        <v/>
      </c>
      <c r="P5248" s="58" t="str">
        <f>IF(B5248&lt;&gt;"",IF(OR(D5248&gt;0,G5248&gt;0),COUNTIF($B$2:B5248,B5248),COUNTIFS($B$2:B5248,B5248,$E$2:E5248,"&gt;0")),"")</f>
        <v/>
      </c>
    </row>
    <row r="5249" spans="1:16" x14ac:dyDescent="0.35">
      <c r="A5249" s="51" t="str">
        <f t="shared" si="243"/>
        <v/>
      </c>
      <c r="B5249" s="99"/>
      <c r="C5249" s="4"/>
      <c r="D5249" s="14"/>
      <c r="E5249" s="14"/>
      <c r="F5249" s="14"/>
      <c r="G5249" s="82"/>
      <c r="H5249" s="107" t="str">
        <f>IF(B5249&lt;&gt;"",IF(OR(O5249=0,O5249=999),"",SUMIFS($E$2:E5249,$A$2:A5249,A5249)-SUMIFS($F$2:F5249,$A$2:A5249,A5249)),"")</f>
        <v/>
      </c>
      <c r="I5249" s="109" t="str">
        <f t="shared" si="245"/>
        <v/>
      </c>
      <c r="J5249" s="113"/>
      <c r="K5249" s="90"/>
      <c r="L5249" s="73"/>
      <c r="M5249" s="69" t="str">
        <f>IF(C5249&lt;&gt;"",DailyLog!$S$3,"")</f>
        <v/>
      </c>
      <c r="N5249" s="56" t="str">
        <f t="shared" si="244"/>
        <v/>
      </c>
      <c r="O5249" s="53" t="str">
        <f>IF($B5249&lt;&gt;"",IF(ISNUMBER(_xlfn.XMATCH($B5249,Language!$A$6:$E$6)),0,IF(ISNUMBER(_xlfn.XMATCH($B5249,Language!$A$29:$E$29)),'Lista de Prestatarios'!$B$3,VLOOKUP(B5249,'Lista de Prestatarios'!$A$2:$B$500,2,FALSE))),"")</f>
        <v/>
      </c>
      <c r="P5249" s="58" t="str">
        <f>IF(B5249&lt;&gt;"",IF(OR(D5249&gt;0,G5249&gt;0),COUNTIF($B$2:B5249,B5249),COUNTIFS($B$2:B5249,B5249,$E$2:E5249,"&gt;0")),"")</f>
        <v/>
      </c>
    </row>
    <row r="5250" spans="1:16" x14ac:dyDescent="0.35">
      <c r="A5250" s="51" t="str">
        <f t="shared" ref="A5250:A5313" si="246">IF(B5250&lt;&gt;"",O5250&amp;"."&amp;P5250,"")</f>
        <v/>
      </c>
      <c r="B5250" s="99"/>
      <c r="C5250" s="4"/>
      <c r="D5250" s="14"/>
      <c r="E5250" s="14"/>
      <c r="F5250" s="14"/>
      <c r="G5250" s="82"/>
      <c r="H5250" s="107" t="str">
        <f>IF(B5250&lt;&gt;"",IF(OR(O5250=0,O5250=999),"",SUMIFS($E$2:E5250,$A$2:A5250,A5250)-SUMIFS($F$2:F5250,$A$2:A5250,A5250)),"")</f>
        <v/>
      </c>
      <c r="I5250" s="109" t="str">
        <f t="shared" si="245"/>
        <v/>
      </c>
      <c r="J5250" s="113"/>
      <c r="K5250" s="90"/>
      <c r="L5250" s="73"/>
      <c r="M5250" s="69" t="str">
        <f>IF(C5250&lt;&gt;"",DailyLog!$S$3,"")</f>
        <v/>
      </c>
      <c r="N5250" s="56" t="str">
        <f t="shared" ref="N5250:N5313" si="247">IF(B5250&lt;&gt;"",COUNT(D5250:G5250),"")</f>
        <v/>
      </c>
      <c r="O5250" s="53" t="str">
        <f>IF($B5250&lt;&gt;"",IF(ISNUMBER(_xlfn.XMATCH($B5250,Language!$A$6:$E$6)),0,IF(ISNUMBER(_xlfn.XMATCH($B5250,Language!$A$29:$E$29)),'Lista de Prestatarios'!$B$3,VLOOKUP(B5250,'Lista de Prestatarios'!$A$2:$B$500,2,FALSE))),"")</f>
        <v/>
      </c>
      <c r="P5250" s="58" t="str">
        <f>IF(B5250&lt;&gt;"",IF(OR(D5250&gt;0,G5250&gt;0),COUNTIF($B$2:B5250,B5250),COUNTIFS($B$2:B5250,B5250,$E$2:E5250,"&gt;0")),"")</f>
        <v/>
      </c>
    </row>
    <row r="5251" spans="1:16" x14ac:dyDescent="0.35">
      <c r="A5251" s="51" t="str">
        <f t="shared" si="246"/>
        <v/>
      </c>
      <c r="B5251" s="99"/>
      <c r="C5251" s="4"/>
      <c r="D5251" s="14"/>
      <c r="E5251" s="14"/>
      <c r="F5251" s="14"/>
      <c r="G5251" s="82"/>
      <c r="H5251" s="107" t="str">
        <f>IF(B5251&lt;&gt;"",IF(OR(O5251=0,O5251=999),"",SUMIFS($E$2:E5251,$A$2:A5251,A5251)-SUMIFS($F$2:F5251,$A$2:A5251,A5251)),"")</f>
        <v/>
      </c>
      <c r="I5251" s="109" t="str">
        <f t="shared" si="245"/>
        <v/>
      </c>
      <c r="J5251" s="113"/>
      <c r="K5251" s="90"/>
      <c r="L5251" s="73"/>
      <c r="M5251" s="69" t="str">
        <f>IF(C5251&lt;&gt;"",DailyLog!$S$3,"")</f>
        <v/>
      </c>
      <c r="N5251" s="56" t="str">
        <f t="shared" si="247"/>
        <v/>
      </c>
      <c r="O5251" s="53" t="str">
        <f>IF($B5251&lt;&gt;"",IF(ISNUMBER(_xlfn.XMATCH($B5251,Language!$A$6:$E$6)),0,IF(ISNUMBER(_xlfn.XMATCH($B5251,Language!$A$29:$E$29)),'Lista de Prestatarios'!$B$3,VLOOKUP(B5251,'Lista de Prestatarios'!$A$2:$B$500,2,FALSE))),"")</f>
        <v/>
      </c>
      <c r="P5251" s="58" t="str">
        <f>IF(B5251&lt;&gt;"",IF(OR(D5251&gt;0,G5251&gt;0),COUNTIF($B$2:B5251,B5251),COUNTIFS($B$2:B5251,B5251,$E$2:E5251,"&gt;0")),"")</f>
        <v/>
      </c>
    </row>
    <row r="5252" spans="1:16" x14ac:dyDescent="0.35">
      <c r="A5252" s="51" t="str">
        <f t="shared" si="246"/>
        <v/>
      </c>
      <c r="B5252" s="99"/>
      <c r="C5252" s="4"/>
      <c r="D5252" s="14"/>
      <c r="E5252" s="14"/>
      <c r="F5252" s="14"/>
      <c r="G5252" s="82"/>
      <c r="H5252" s="107" t="str">
        <f>IF(B5252&lt;&gt;"",IF(OR(O5252=0,O5252=999),"",SUMIFS($E$2:E5252,$A$2:A5252,A5252)-SUMIFS($F$2:F5252,$A$2:A5252,A5252)),"")</f>
        <v/>
      </c>
      <c r="I5252" s="109" t="str">
        <f t="shared" ref="I5252:I5315" si="248">IF(B5252&lt;&gt;"",I5251+D5252-E5252+F5252-G5252,"")</f>
        <v/>
      </c>
      <c r="J5252" s="113"/>
      <c r="K5252" s="90"/>
      <c r="L5252" s="73"/>
      <c r="M5252" s="69" t="str">
        <f>IF(C5252&lt;&gt;"",DailyLog!$S$3,"")</f>
        <v/>
      </c>
      <c r="N5252" s="56" t="str">
        <f t="shared" si="247"/>
        <v/>
      </c>
      <c r="O5252" s="53" t="str">
        <f>IF($B5252&lt;&gt;"",IF(ISNUMBER(_xlfn.XMATCH($B5252,Language!$A$6:$E$6)),0,IF(ISNUMBER(_xlfn.XMATCH($B5252,Language!$A$29:$E$29)),'Lista de Prestatarios'!$B$3,VLOOKUP(B5252,'Lista de Prestatarios'!$A$2:$B$500,2,FALSE))),"")</f>
        <v/>
      </c>
      <c r="P5252" s="58" t="str">
        <f>IF(B5252&lt;&gt;"",IF(OR(D5252&gt;0,G5252&gt;0),COUNTIF($B$2:B5252,B5252),COUNTIFS($B$2:B5252,B5252,$E$2:E5252,"&gt;0")),"")</f>
        <v/>
      </c>
    </row>
    <row r="5253" spans="1:16" x14ac:dyDescent="0.35">
      <c r="A5253" s="51" t="str">
        <f t="shared" si="246"/>
        <v/>
      </c>
      <c r="B5253" s="99"/>
      <c r="C5253" s="4"/>
      <c r="D5253" s="14"/>
      <c r="E5253" s="14"/>
      <c r="F5253" s="14"/>
      <c r="G5253" s="82"/>
      <c r="H5253" s="107" t="str">
        <f>IF(B5253&lt;&gt;"",IF(OR(O5253=0,O5253=999),"",SUMIFS($E$2:E5253,$A$2:A5253,A5253)-SUMIFS($F$2:F5253,$A$2:A5253,A5253)),"")</f>
        <v/>
      </c>
      <c r="I5253" s="109" t="str">
        <f t="shared" si="248"/>
        <v/>
      </c>
      <c r="J5253" s="113"/>
      <c r="K5253" s="90"/>
      <c r="L5253" s="73"/>
      <c r="M5253" s="69" t="str">
        <f>IF(C5253&lt;&gt;"",DailyLog!$S$3,"")</f>
        <v/>
      </c>
      <c r="N5253" s="56" t="str">
        <f t="shared" si="247"/>
        <v/>
      </c>
      <c r="O5253" s="53" t="str">
        <f>IF($B5253&lt;&gt;"",IF(ISNUMBER(_xlfn.XMATCH($B5253,Language!$A$6:$E$6)),0,IF(ISNUMBER(_xlfn.XMATCH($B5253,Language!$A$29:$E$29)),'Lista de Prestatarios'!$B$3,VLOOKUP(B5253,'Lista de Prestatarios'!$A$2:$B$500,2,FALSE))),"")</f>
        <v/>
      </c>
      <c r="P5253" s="58" t="str">
        <f>IF(B5253&lt;&gt;"",IF(OR(D5253&gt;0,G5253&gt;0),COUNTIF($B$2:B5253,B5253),COUNTIFS($B$2:B5253,B5253,$E$2:E5253,"&gt;0")),"")</f>
        <v/>
      </c>
    </row>
    <row r="5254" spans="1:16" x14ac:dyDescent="0.35">
      <c r="A5254" s="51" t="str">
        <f t="shared" si="246"/>
        <v/>
      </c>
      <c r="B5254" s="99"/>
      <c r="C5254" s="4"/>
      <c r="D5254" s="14"/>
      <c r="E5254" s="14"/>
      <c r="F5254" s="14"/>
      <c r="G5254" s="82"/>
      <c r="H5254" s="107" t="str">
        <f>IF(B5254&lt;&gt;"",IF(OR(O5254=0,O5254=999),"",SUMIFS($E$2:E5254,$A$2:A5254,A5254)-SUMIFS($F$2:F5254,$A$2:A5254,A5254)),"")</f>
        <v/>
      </c>
      <c r="I5254" s="109" t="str">
        <f t="shared" si="248"/>
        <v/>
      </c>
      <c r="J5254" s="113"/>
      <c r="K5254" s="90"/>
      <c r="L5254" s="73"/>
      <c r="M5254" s="69" t="str">
        <f>IF(C5254&lt;&gt;"",DailyLog!$S$3,"")</f>
        <v/>
      </c>
      <c r="N5254" s="56" t="str">
        <f t="shared" si="247"/>
        <v/>
      </c>
      <c r="O5254" s="53" t="str">
        <f>IF($B5254&lt;&gt;"",IF(ISNUMBER(_xlfn.XMATCH($B5254,Language!$A$6:$E$6)),0,IF(ISNUMBER(_xlfn.XMATCH($B5254,Language!$A$29:$E$29)),'Lista de Prestatarios'!$B$3,VLOOKUP(B5254,'Lista de Prestatarios'!$A$2:$B$500,2,FALSE))),"")</f>
        <v/>
      </c>
      <c r="P5254" s="58" t="str">
        <f>IF(B5254&lt;&gt;"",IF(OR(D5254&gt;0,G5254&gt;0),COUNTIF($B$2:B5254,B5254),COUNTIFS($B$2:B5254,B5254,$E$2:E5254,"&gt;0")),"")</f>
        <v/>
      </c>
    </row>
    <row r="5255" spans="1:16" x14ac:dyDescent="0.35">
      <c r="A5255" s="51" t="str">
        <f t="shared" si="246"/>
        <v/>
      </c>
      <c r="B5255" s="99"/>
      <c r="C5255" s="4"/>
      <c r="D5255" s="14"/>
      <c r="E5255" s="14"/>
      <c r="F5255" s="14"/>
      <c r="G5255" s="82"/>
      <c r="H5255" s="107" t="str">
        <f>IF(B5255&lt;&gt;"",IF(OR(O5255=0,O5255=999),"",SUMIFS($E$2:E5255,$A$2:A5255,A5255)-SUMIFS($F$2:F5255,$A$2:A5255,A5255)),"")</f>
        <v/>
      </c>
      <c r="I5255" s="109" t="str">
        <f t="shared" si="248"/>
        <v/>
      </c>
      <c r="J5255" s="113"/>
      <c r="K5255" s="90"/>
      <c r="L5255" s="73"/>
      <c r="M5255" s="69" t="str">
        <f>IF(C5255&lt;&gt;"",DailyLog!$S$3,"")</f>
        <v/>
      </c>
      <c r="N5255" s="56" t="str">
        <f t="shared" si="247"/>
        <v/>
      </c>
      <c r="O5255" s="53" t="str">
        <f>IF($B5255&lt;&gt;"",IF(ISNUMBER(_xlfn.XMATCH($B5255,Language!$A$6:$E$6)),0,IF(ISNUMBER(_xlfn.XMATCH($B5255,Language!$A$29:$E$29)),'Lista de Prestatarios'!$B$3,VLOOKUP(B5255,'Lista de Prestatarios'!$A$2:$B$500,2,FALSE))),"")</f>
        <v/>
      </c>
      <c r="P5255" s="58" t="str">
        <f>IF(B5255&lt;&gt;"",IF(OR(D5255&gt;0,G5255&gt;0),COUNTIF($B$2:B5255,B5255),COUNTIFS($B$2:B5255,B5255,$E$2:E5255,"&gt;0")),"")</f>
        <v/>
      </c>
    </row>
    <row r="5256" spans="1:16" x14ac:dyDescent="0.35">
      <c r="A5256" s="51" t="str">
        <f t="shared" si="246"/>
        <v/>
      </c>
      <c r="B5256" s="99"/>
      <c r="C5256" s="4"/>
      <c r="D5256" s="14"/>
      <c r="E5256" s="14"/>
      <c r="F5256" s="14"/>
      <c r="G5256" s="82"/>
      <c r="H5256" s="107" t="str">
        <f>IF(B5256&lt;&gt;"",IF(OR(O5256=0,O5256=999),"",SUMIFS($E$2:E5256,$A$2:A5256,A5256)-SUMIFS($F$2:F5256,$A$2:A5256,A5256)),"")</f>
        <v/>
      </c>
      <c r="I5256" s="109" t="str">
        <f t="shared" si="248"/>
        <v/>
      </c>
      <c r="J5256" s="113"/>
      <c r="K5256" s="90"/>
      <c r="L5256" s="73"/>
      <c r="M5256" s="69" t="str">
        <f>IF(C5256&lt;&gt;"",DailyLog!$S$3,"")</f>
        <v/>
      </c>
      <c r="N5256" s="56" t="str">
        <f t="shared" si="247"/>
        <v/>
      </c>
      <c r="O5256" s="53" t="str">
        <f>IF($B5256&lt;&gt;"",IF(ISNUMBER(_xlfn.XMATCH($B5256,Language!$A$6:$E$6)),0,IF(ISNUMBER(_xlfn.XMATCH($B5256,Language!$A$29:$E$29)),'Lista de Prestatarios'!$B$3,VLOOKUP(B5256,'Lista de Prestatarios'!$A$2:$B$500,2,FALSE))),"")</f>
        <v/>
      </c>
      <c r="P5256" s="58" t="str">
        <f>IF(B5256&lt;&gt;"",IF(OR(D5256&gt;0,G5256&gt;0),COUNTIF($B$2:B5256,B5256),COUNTIFS($B$2:B5256,B5256,$E$2:E5256,"&gt;0")),"")</f>
        <v/>
      </c>
    </row>
    <row r="5257" spans="1:16" x14ac:dyDescent="0.35">
      <c r="A5257" s="51" t="str">
        <f t="shared" si="246"/>
        <v/>
      </c>
      <c r="B5257" s="99"/>
      <c r="C5257" s="4"/>
      <c r="D5257" s="14"/>
      <c r="E5257" s="14"/>
      <c r="F5257" s="14"/>
      <c r="G5257" s="82"/>
      <c r="H5257" s="107" t="str">
        <f>IF(B5257&lt;&gt;"",IF(OR(O5257=0,O5257=999),"",SUMIFS($E$2:E5257,$A$2:A5257,A5257)-SUMIFS($F$2:F5257,$A$2:A5257,A5257)),"")</f>
        <v/>
      </c>
      <c r="I5257" s="109" t="str">
        <f t="shared" si="248"/>
        <v/>
      </c>
      <c r="J5257" s="113"/>
      <c r="K5257" s="90"/>
      <c r="L5257" s="73"/>
      <c r="M5257" s="69" t="str">
        <f>IF(C5257&lt;&gt;"",DailyLog!$S$3,"")</f>
        <v/>
      </c>
      <c r="N5257" s="56" t="str">
        <f t="shared" si="247"/>
        <v/>
      </c>
      <c r="O5257" s="53" t="str">
        <f>IF($B5257&lt;&gt;"",IF(ISNUMBER(_xlfn.XMATCH($B5257,Language!$A$6:$E$6)),0,IF(ISNUMBER(_xlfn.XMATCH($B5257,Language!$A$29:$E$29)),'Lista de Prestatarios'!$B$3,VLOOKUP(B5257,'Lista de Prestatarios'!$A$2:$B$500,2,FALSE))),"")</f>
        <v/>
      </c>
      <c r="P5257" s="58" t="str">
        <f>IF(B5257&lt;&gt;"",IF(OR(D5257&gt;0,G5257&gt;0),COUNTIF($B$2:B5257,B5257),COUNTIFS($B$2:B5257,B5257,$E$2:E5257,"&gt;0")),"")</f>
        <v/>
      </c>
    </row>
    <row r="5258" spans="1:16" x14ac:dyDescent="0.35">
      <c r="A5258" s="51" t="str">
        <f t="shared" si="246"/>
        <v/>
      </c>
      <c r="B5258" s="99"/>
      <c r="C5258" s="4"/>
      <c r="D5258" s="14"/>
      <c r="E5258" s="14"/>
      <c r="F5258" s="14"/>
      <c r="G5258" s="82"/>
      <c r="H5258" s="107" t="str">
        <f>IF(B5258&lt;&gt;"",IF(OR(O5258=0,O5258=999),"",SUMIFS($E$2:E5258,$A$2:A5258,A5258)-SUMIFS($F$2:F5258,$A$2:A5258,A5258)),"")</f>
        <v/>
      </c>
      <c r="I5258" s="109" t="str">
        <f t="shared" si="248"/>
        <v/>
      </c>
      <c r="J5258" s="113"/>
      <c r="K5258" s="90"/>
      <c r="L5258" s="73"/>
      <c r="M5258" s="69" t="str">
        <f>IF(C5258&lt;&gt;"",DailyLog!$S$3,"")</f>
        <v/>
      </c>
      <c r="N5258" s="56" t="str">
        <f t="shared" si="247"/>
        <v/>
      </c>
      <c r="O5258" s="53" t="str">
        <f>IF($B5258&lt;&gt;"",IF(ISNUMBER(_xlfn.XMATCH($B5258,Language!$A$6:$E$6)),0,IF(ISNUMBER(_xlfn.XMATCH($B5258,Language!$A$29:$E$29)),'Lista de Prestatarios'!$B$3,VLOOKUP(B5258,'Lista de Prestatarios'!$A$2:$B$500,2,FALSE))),"")</f>
        <v/>
      </c>
      <c r="P5258" s="58" t="str">
        <f>IF(B5258&lt;&gt;"",IF(OR(D5258&gt;0,G5258&gt;0),COUNTIF($B$2:B5258,B5258),COUNTIFS($B$2:B5258,B5258,$E$2:E5258,"&gt;0")),"")</f>
        <v/>
      </c>
    </row>
    <row r="5259" spans="1:16" x14ac:dyDescent="0.35">
      <c r="A5259" s="51" t="str">
        <f t="shared" si="246"/>
        <v/>
      </c>
      <c r="B5259" s="99"/>
      <c r="C5259" s="4"/>
      <c r="D5259" s="14"/>
      <c r="E5259" s="14"/>
      <c r="F5259" s="14"/>
      <c r="G5259" s="82"/>
      <c r="H5259" s="107" t="str">
        <f>IF(B5259&lt;&gt;"",IF(OR(O5259=0,O5259=999),"",SUMIFS($E$2:E5259,$A$2:A5259,A5259)-SUMIFS($F$2:F5259,$A$2:A5259,A5259)),"")</f>
        <v/>
      </c>
      <c r="I5259" s="109" t="str">
        <f t="shared" si="248"/>
        <v/>
      </c>
      <c r="J5259" s="113"/>
      <c r="K5259" s="90"/>
      <c r="L5259" s="73"/>
      <c r="M5259" s="69" t="str">
        <f>IF(C5259&lt;&gt;"",DailyLog!$S$3,"")</f>
        <v/>
      </c>
      <c r="N5259" s="56" t="str">
        <f t="shared" si="247"/>
        <v/>
      </c>
      <c r="O5259" s="53" t="str">
        <f>IF($B5259&lt;&gt;"",IF(ISNUMBER(_xlfn.XMATCH($B5259,Language!$A$6:$E$6)),0,IF(ISNUMBER(_xlfn.XMATCH($B5259,Language!$A$29:$E$29)),'Lista de Prestatarios'!$B$3,VLOOKUP(B5259,'Lista de Prestatarios'!$A$2:$B$500,2,FALSE))),"")</f>
        <v/>
      </c>
      <c r="P5259" s="58" t="str">
        <f>IF(B5259&lt;&gt;"",IF(OR(D5259&gt;0,G5259&gt;0),COUNTIF($B$2:B5259,B5259),COUNTIFS($B$2:B5259,B5259,$E$2:E5259,"&gt;0")),"")</f>
        <v/>
      </c>
    </row>
    <row r="5260" spans="1:16" x14ac:dyDescent="0.35">
      <c r="A5260" s="51" t="str">
        <f t="shared" si="246"/>
        <v/>
      </c>
      <c r="B5260" s="99"/>
      <c r="C5260" s="4"/>
      <c r="D5260" s="14"/>
      <c r="E5260" s="14"/>
      <c r="F5260" s="14"/>
      <c r="G5260" s="82"/>
      <c r="H5260" s="107" t="str">
        <f>IF(B5260&lt;&gt;"",IF(OR(O5260=0,O5260=999),"",SUMIFS($E$2:E5260,$A$2:A5260,A5260)-SUMIFS($F$2:F5260,$A$2:A5260,A5260)),"")</f>
        <v/>
      </c>
      <c r="I5260" s="109" t="str">
        <f t="shared" si="248"/>
        <v/>
      </c>
      <c r="J5260" s="113"/>
      <c r="K5260" s="90"/>
      <c r="L5260" s="73"/>
      <c r="M5260" s="69" t="str">
        <f>IF(C5260&lt;&gt;"",DailyLog!$S$3,"")</f>
        <v/>
      </c>
      <c r="N5260" s="56" t="str">
        <f t="shared" si="247"/>
        <v/>
      </c>
      <c r="O5260" s="53" t="str">
        <f>IF($B5260&lt;&gt;"",IF(ISNUMBER(_xlfn.XMATCH($B5260,Language!$A$6:$E$6)),0,IF(ISNUMBER(_xlfn.XMATCH($B5260,Language!$A$29:$E$29)),'Lista de Prestatarios'!$B$3,VLOOKUP(B5260,'Lista de Prestatarios'!$A$2:$B$500,2,FALSE))),"")</f>
        <v/>
      </c>
      <c r="P5260" s="58" t="str">
        <f>IF(B5260&lt;&gt;"",IF(OR(D5260&gt;0,G5260&gt;0),COUNTIF($B$2:B5260,B5260),COUNTIFS($B$2:B5260,B5260,$E$2:E5260,"&gt;0")),"")</f>
        <v/>
      </c>
    </row>
    <row r="5261" spans="1:16" x14ac:dyDescent="0.35">
      <c r="A5261" s="51" t="str">
        <f t="shared" si="246"/>
        <v/>
      </c>
      <c r="B5261" s="99"/>
      <c r="C5261" s="4"/>
      <c r="D5261" s="14"/>
      <c r="E5261" s="14"/>
      <c r="F5261" s="14"/>
      <c r="G5261" s="82"/>
      <c r="H5261" s="107" t="str">
        <f>IF(B5261&lt;&gt;"",IF(OR(O5261=0,O5261=999),"",SUMIFS($E$2:E5261,$A$2:A5261,A5261)-SUMIFS($F$2:F5261,$A$2:A5261,A5261)),"")</f>
        <v/>
      </c>
      <c r="I5261" s="109" t="str">
        <f t="shared" si="248"/>
        <v/>
      </c>
      <c r="J5261" s="113"/>
      <c r="K5261" s="90"/>
      <c r="L5261" s="73"/>
      <c r="M5261" s="69" t="str">
        <f>IF(C5261&lt;&gt;"",DailyLog!$S$3,"")</f>
        <v/>
      </c>
      <c r="N5261" s="56" t="str">
        <f t="shared" si="247"/>
        <v/>
      </c>
      <c r="O5261" s="53" t="str">
        <f>IF($B5261&lt;&gt;"",IF(ISNUMBER(_xlfn.XMATCH($B5261,Language!$A$6:$E$6)),0,IF(ISNUMBER(_xlfn.XMATCH($B5261,Language!$A$29:$E$29)),'Lista de Prestatarios'!$B$3,VLOOKUP(B5261,'Lista de Prestatarios'!$A$2:$B$500,2,FALSE))),"")</f>
        <v/>
      </c>
      <c r="P5261" s="58" t="str">
        <f>IF(B5261&lt;&gt;"",IF(OR(D5261&gt;0,G5261&gt;0),COUNTIF($B$2:B5261,B5261),COUNTIFS($B$2:B5261,B5261,$E$2:E5261,"&gt;0")),"")</f>
        <v/>
      </c>
    </row>
    <row r="5262" spans="1:16" x14ac:dyDescent="0.35">
      <c r="A5262" s="51" t="str">
        <f t="shared" si="246"/>
        <v/>
      </c>
      <c r="B5262" s="99"/>
      <c r="C5262" s="4"/>
      <c r="D5262" s="14"/>
      <c r="E5262" s="14"/>
      <c r="F5262" s="14"/>
      <c r="G5262" s="82"/>
      <c r="H5262" s="107" t="str">
        <f>IF(B5262&lt;&gt;"",IF(OR(O5262=0,O5262=999),"",SUMIFS($E$2:E5262,$A$2:A5262,A5262)-SUMIFS($F$2:F5262,$A$2:A5262,A5262)),"")</f>
        <v/>
      </c>
      <c r="I5262" s="109" t="str">
        <f t="shared" si="248"/>
        <v/>
      </c>
      <c r="J5262" s="113"/>
      <c r="K5262" s="90"/>
      <c r="L5262" s="73"/>
      <c r="M5262" s="69" t="str">
        <f>IF(C5262&lt;&gt;"",DailyLog!$S$3,"")</f>
        <v/>
      </c>
      <c r="N5262" s="56" t="str">
        <f t="shared" si="247"/>
        <v/>
      </c>
      <c r="O5262" s="53" t="str">
        <f>IF($B5262&lt;&gt;"",IF(ISNUMBER(_xlfn.XMATCH($B5262,Language!$A$6:$E$6)),0,IF(ISNUMBER(_xlfn.XMATCH($B5262,Language!$A$29:$E$29)),'Lista de Prestatarios'!$B$3,VLOOKUP(B5262,'Lista de Prestatarios'!$A$2:$B$500,2,FALSE))),"")</f>
        <v/>
      </c>
      <c r="P5262" s="58" t="str">
        <f>IF(B5262&lt;&gt;"",IF(OR(D5262&gt;0,G5262&gt;0),COUNTIF($B$2:B5262,B5262),COUNTIFS($B$2:B5262,B5262,$E$2:E5262,"&gt;0")),"")</f>
        <v/>
      </c>
    </row>
    <row r="5263" spans="1:16" x14ac:dyDescent="0.35">
      <c r="A5263" s="51" t="str">
        <f t="shared" si="246"/>
        <v/>
      </c>
      <c r="B5263" s="99"/>
      <c r="C5263" s="4"/>
      <c r="D5263" s="14"/>
      <c r="E5263" s="14"/>
      <c r="F5263" s="14"/>
      <c r="G5263" s="82"/>
      <c r="H5263" s="107" t="str">
        <f>IF(B5263&lt;&gt;"",IF(OR(O5263=0,O5263=999),"",SUMIFS($E$2:E5263,$A$2:A5263,A5263)-SUMIFS($F$2:F5263,$A$2:A5263,A5263)),"")</f>
        <v/>
      </c>
      <c r="I5263" s="109" t="str">
        <f t="shared" si="248"/>
        <v/>
      </c>
      <c r="J5263" s="113"/>
      <c r="K5263" s="90"/>
      <c r="L5263" s="73"/>
      <c r="M5263" s="69" t="str">
        <f>IF(C5263&lt;&gt;"",DailyLog!$S$3,"")</f>
        <v/>
      </c>
      <c r="N5263" s="56" t="str">
        <f t="shared" si="247"/>
        <v/>
      </c>
      <c r="O5263" s="53" t="str">
        <f>IF($B5263&lt;&gt;"",IF(ISNUMBER(_xlfn.XMATCH($B5263,Language!$A$6:$E$6)),0,IF(ISNUMBER(_xlfn.XMATCH($B5263,Language!$A$29:$E$29)),'Lista de Prestatarios'!$B$3,VLOOKUP(B5263,'Lista de Prestatarios'!$A$2:$B$500,2,FALSE))),"")</f>
        <v/>
      </c>
      <c r="P5263" s="58" t="str">
        <f>IF(B5263&lt;&gt;"",IF(OR(D5263&gt;0,G5263&gt;0),COUNTIF($B$2:B5263,B5263),COUNTIFS($B$2:B5263,B5263,$E$2:E5263,"&gt;0")),"")</f>
        <v/>
      </c>
    </row>
    <row r="5264" spans="1:16" x14ac:dyDescent="0.35">
      <c r="A5264" s="51" t="str">
        <f t="shared" si="246"/>
        <v/>
      </c>
      <c r="B5264" s="99"/>
      <c r="C5264" s="4"/>
      <c r="D5264" s="14"/>
      <c r="E5264" s="14"/>
      <c r="F5264" s="14"/>
      <c r="G5264" s="82"/>
      <c r="H5264" s="107" t="str">
        <f>IF(B5264&lt;&gt;"",IF(OR(O5264=0,O5264=999),"",SUMIFS($E$2:E5264,$A$2:A5264,A5264)-SUMIFS($F$2:F5264,$A$2:A5264,A5264)),"")</f>
        <v/>
      </c>
      <c r="I5264" s="109" t="str">
        <f t="shared" si="248"/>
        <v/>
      </c>
      <c r="J5264" s="113"/>
      <c r="K5264" s="90"/>
      <c r="L5264" s="73"/>
      <c r="M5264" s="69" t="str">
        <f>IF(C5264&lt;&gt;"",DailyLog!$S$3,"")</f>
        <v/>
      </c>
      <c r="N5264" s="56" t="str">
        <f t="shared" si="247"/>
        <v/>
      </c>
      <c r="O5264" s="53" t="str">
        <f>IF($B5264&lt;&gt;"",IF(ISNUMBER(_xlfn.XMATCH($B5264,Language!$A$6:$E$6)),0,IF(ISNUMBER(_xlfn.XMATCH($B5264,Language!$A$29:$E$29)),'Lista de Prestatarios'!$B$3,VLOOKUP(B5264,'Lista de Prestatarios'!$A$2:$B$500,2,FALSE))),"")</f>
        <v/>
      </c>
      <c r="P5264" s="58" t="str">
        <f>IF(B5264&lt;&gt;"",IF(OR(D5264&gt;0,G5264&gt;0),COUNTIF($B$2:B5264,B5264),COUNTIFS($B$2:B5264,B5264,$E$2:E5264,"&gt;0")),"")</f>
        <v/>
      </c>
    </row>
    <row r="5265" spans="1:16" x14ac:dyDescent="0.35">
      <c r="A5265" s="51" t="str">
        <f t="shared" si="246"/>
        <v/>
      </c>
      <c r="B5265" s="99"/>
      <c r="C5265" s="4"/>
      <c r="D5265" s="14"/>
      <c r="E5265" s="14"/>
      <c r="F5265" s="14"/>
      <c r="G5265" s="82"/>
      <c r="H5265" s="107" t="str">
        <f>IF(B5265&lt;&gt;"",IF(OR(O5265=0,O5265=999),"",SUMIFS($E$2:E5265,$A$2:A5265,A5265)-SUMIFS($F$2:F5265,$A$2:A5265,A5265)),"")</f>
        <v/>
      </c>
      <c r="I5265" s="109" t="str">
        <f t="shared" si="248"/>
        <v/>
      </c>
      <c r="J5265" s="113"/>
      <c r="K5265" s="90"/>
      <c r="L5265" s="73"/>
      <c r="M5265" s="69" t="str">
        <f>IF(C5265&lt;&gt;"",DailyLog!$S$3,"")</f>
        <v/>
      </c>
      <c r="N5265" s="56" t="str">
        <f t="shared" si="247"/>
        <v/>
      </c>
      <c r="O5265" s="53" t="str">
        <f>IF($B5265&lt;&gt;"",IF(ISNUMBER(_xlfn.XMATCH($B5265,Language!$A$6:$E$6)),0,IF(ISNUMBER(_xlfn.XMATCH($B5265,Language!$A$29:$E$29)),'Lista de Prestatarios'!$B$3,VLOOKUP(B5265,'Lista de Prestatarios'!$A$2:$B$500,2,FALSE))),"")</f>
        <v/>
      </c>
      <c r="P5265" s="58" t="str">
        <f>IF(B5265&lt;&gt;"",IF(OR(D5265&gt;0,G5265&gt;0),COUNTIF($B$2:B5265,B5265),COUNTIFS($B$2:B5265,B5265,$E$2:E5265,"&gt;0")),"")</f>
        <v/>
      </c>
    </row>
    <row r="5266" spans="1:16" x14ac:dyDescent="0.35">
      <c r="A5266" s="51" t="str">
        <f t="shared" si="246"/>
        <v/>
      </c>
      <c r="B5266" s="99"/>
      <c r="C5266" s="4"/>
      <c r="D5266" s="14"/>
      <c r="E5266" s="14"/>
      <c r="F5266" s="14"/>
      <c r="G5266" s="82"/>
      <c r="H5266" s="107" t="str">
        <f>IF(B5266&lt;&gt;"",IF(OR(O5266=0,O5266=999),"",SUMIFS($E$2:E5266,$A$2:A5266,A5266)-SUMIFS($F$2:F5266,$A$2:A5266,A5266)),"")</f>
        <v/>
      </c>
      <c r="I5266" s="109" t="str">
        <f t="shared" si="248"/>
        <v/>
      </c>
      <c r="J5266" s="113"/>
      <c r="K5266" s="90"/>
      <c r="L5266" s="73"/>
      <c r="M5266" s="69" t="str">
        <f>IF(C5266&lt;&gt;"",DailyLog!$S$3,"")</f>
        <v/>
      </c>
      <c r="N5266" s="56" t="str">
        <f t="shared" si="247"/>
        <v/>
      </c>
      <c r="O5266" s="53" t="str">
        <f>IF($B5266&lt;&gt;"",IF(ISNUMBER(_xlfn.XMATCH($B5266,Language!$A$6:$E$6)),0,IF(ISNUMBER(_xlfn.XMATCH($B5266,Language!$A$29:$E$29)),'Lista de Prestatarios'!$B$3,VLOOKUP(B5266,'Lista de Prestatarios'!$A$2:$B$500,2,FALSE))),"")</f>
        <v/>
      </c>
      <c r="P5266" s="58" t="str">
        <f>IF(B5266&lt;&gt;"",IF(OR(D5266&gt;0,G5266&gt;0),COUNTIF($B$2:B5266,B5266),COUNTIFS($B$2:B5266,B5266,$E$2:E5266,"&gt;0")),"")</f>
        <v/>
      </c>
    </row>
    <row r="5267" spans="1:16" x14ac:dyDescent="0.35">
      <c r="A5267" s="51" t="str">
        <f t="shared" si="246"/>
        <v/>
      </c>
      <c r="B5267" s="99"/>
      <c r="C5267" s="4"/>
      <c r="D5267" s="14"/>
      <c r="E5267" s="14"/>
      <c r="F5267" s="14"/>
      <c r="G5267" s="82"/>
      <c r="H5267" s="107" t="str">
        <f>IF(B5267&lt;&gt;"",IF(OR(O5267=0,O5267=999),"",SUMIFS($E$2:E5267,$A$2:A5267,A5267)-SUMIFS($F$2:F5267,$A$2:A5267,A5267)),"")</f>
        <v/>
      </c>
      <c r="I5267" s="109" t="str">
        <f t="shared" si="248"/>
        <v/>
      </c>
      <c r="J5267" s="113"/>
      <c r="K5267" s="90"/>
      <c r="L5267" s="73"/>
      <c r="M5267" s="69" t="str">
        <f>IF(C5267&lt;&gt;"",DailyLog!$S$3,"")</f>
        <v/>
      </c>
      <c r="N5267" s="56" t="str">
        <f t="shared" si="247"/>
        <v/>
      </c>
      <c r="O5267" s="53" t="str">
        <f>IF($B5267&lt;&gt;"",IF(ISNUMBER(_xlfn.XMATCH($B5267,Language!$A$6:$E$6)),0,IF(ISNUMBER(_xlfn.XMATCH($B5267,Language!$A$29:$E$29)),'Lista de Prestatarios'!$B$3,VLOOKUP(B5267,'Lista de Prestatarios'!$A$2:$B$500,2,FALSE))),"")</f>
        <v/>
      </c>
      <c r="P5267" s="58" t="str">
        <f>IF(B5267&lt;&gt;"",IF(OR(D5267&gt;0,G5267&gt;0),COUNTIF($B$2:B5267,B5267),COUNTIFS($B$2:B5267,B5267,$E$2:E5267,"&gt;0")),"")</f>
        <v/>
      </c>
    </row>
    <row r="5268" spans="1:16" x14ac:dyDescent="0.35">
      <c r="A5268" s="51" t="str">
        <f t="shared" si="246"/>
        <v/>
      </c>
      <c r="B5268" s="99"/>
      <c r="C5268" s="4"/>
      <c r="D5268" s="14"/>
      <c r="E5268" s="14"/>
      <c r="F5268" s="14"/>
      <c r="G5268" s="82"/>
      <c r="H5268" s="107" t="str">
        <f>IF(B5268&lt;&gt;"",IF(OR(O5268=0,O5268=999),"",SUMIFS($E$2:E5268,$A$2:A5268,A5268)-SUMIFS($F$2:F5268,$A$2:A5268,A5268)),"")</f>
        <v/>
      </c>
      <c r="I5268" s="109" t="str">
        <f t="shared" si="248"/>
        <v/>
      </c>
      <c r="J5268" s="113"/>
      <c r="K5268" s="90"/>
      <c r="L5268" s="73"/>
      <c r="M5268" s="69" t="str">
        <f>IF(C5268&lt;&gt;"",DailyLog!$S$3,"")</f>
        <v/>
      </c>
      <c r="N5268" s="56" t="str">
        <f t="shared" si="247"/>
        <v/>
      </c>
      <c r="O5268" s="53" t="str">
        <f>IF($B5268&lt;&gt;"",IF(ISNUMBER(_xlfn.XMATCH($B5268,Language!$A$6:$E$6)),0,IF(ISNUMBER(_xlfn.XMATCH($B5268,Language!$A$29:$E$29)),'Lista de Prestatarios'!$B$3,VLOOKUP(B5268,'Lista de Prestatarios'!$A$2:$B$500,2,FALSE))),"")</f>
        <v/>
      </c>
      <c r="P5268" s="58" t="str">
        <f>IF(B5268&lt;&gt;"",IF(OR(D5268&gt;0,G5268&gt;0),COUNTIF($B$2:B5268,B5268),COUNTIFS($B$2:B5268,B5268,$E$2:E5268,"&gt;0")),"")</f>
        <v/>
      </c>
    </row>
    <row r="5269" spans="1:16" x14ac:dyDescent="0.35">
      <c r="A5269" s="51" t="str">
        <f t="shared" si="246"/>
        <v/>
      </c>
      <c r="B5269" s="99"/>
      <c r="C5269" s="4"/>
      <c r="D5269" s="14"/>
      <c r="E5269" s="14"/>
      <c r="F5269" s="14"/>
      <c r="G5269" s="82"/>
      <c r="H5269" s="107" t="str">
        <f>IF(B5269&lt;&gt;"",IF(OR(O5269=0,O5269=999),"",SUMIFS($E$2:E5269,$A$2:A5269,A5269)-SUMIFS($F$2:F5269,$A$2:A5269,A5269)),"")</f>
        <v/>
      </c>
      <c r="I5269" s="109" t="str">
        <f t="shared" si="248"/>
        <v/>
      </c>
      <c r="J5269" s="113"/>
      <c r="K5269" s="90"/>
      <c r="L5269" s="73"/>
      <c r="M5269" s="69" t="str">
        <f>IF(C5269&lt;&gt;"",DailyLog!$S$3,"")</f>
        <v/>
      </c>
      <c r="N5269" s="56" t="str">
        <f t="shared" si="247"/>
        <v/>
      </c>
      <c r="O5269" s="53" t="str">
        <f>IF($B5269&lt;&gt;"",IF(ISNUMBER(_xlfn.XMATCH($B5269,Language!$A$6:$E$6)),0,IF(ISNUMBER(_xlfn.XMATCH($B5269,Language!$A$29:$E$29)),'Lista de Prestatarios'!$B$3,VLOOKUP(B5269,'Lista de Prestatarios'!$A$2:$B$500,2,FALSE))),"")</f>
        <v/>
      </c>
      <c r="P5269" s="58" t="str">
        <f>IF(B5269&lt;&gt;"",IF(OR(D5269&gt;0,G5269&gt;0),COUNTIF($B$2:B5269,B5269),COUNTIFS($B$2:B5269,B5269,$E$2:E5269,"&gt;0")),"")</f>
        <v/>
      </c>
    </row>
    <row r="5270" spans="1:16" x14ac:dyDescent="0.35">
      <c r="A5270" s="51" t="str">
        <f t="shared" si="246"/>
        <v/>
      </c>
      <c r="B5270" s="99"/>
      <c r="C5270" s="4"/>
      <c r="D5270" s="14"/>
      <c r="E5270" s="14"/>
      <c r="F5270" s="14"/>
      <c r="G5270" s="82"/>
      <c r="H5270" s="107" t="str">
        <f>IF(B5270&lt;&gt;"",IF(OR(O5270=0,O5270=999),"",SUMIFS($E$2:E5270,$A$2:A5270,A5270)-SUMIFS($F$2:F5270,$A$2:A5270,A5270)),"")</f>
        <v/>
      </c>
      <c r="I5270" s="109" t="str">
        <f t="shared" si="248"/>
        <v/>
      </c>
      <c r="J5270" s="113"/>
      <c r="K5270" s="90"/>
      <c r="L5270" s="73"/>
      <c r="M5270" s="69" t="str">
        <f>IF(C5270&lt;&gt;"",DailyLog!$S$3,"")</f>
        <v/>
      </c>
      <c r="N5270" s="56" t="str">
        <f t="shared" si="247"/>
        <v/>
      </c>
      <c r="O5270" s="53" t="str">
        <f>IF($B5270&lt;&gt;"",IF(ISNUMBER(_xlfn.XMATCH($B5270,Language!$A$6:$E$6)),0,IF(ISNUMBER(_xlfn.XMATCH($B5270,Language!$A$29:$E$29)),'Lista de Prestatarios'!$B$3,VLOOKUP(B5270,'Lista de Prestatarios'!$A$2:$B$500,2,FALSE))),"")</f>
        <v/>
      </c>
      <c r="P5270" s="58" t="str">
        <f>IF(B5270&lt;&gt;"",IF(OR(D5270&gt;0,G5270&gt;0),COUNTIF($B$2:B5270,B5270),COUNTIFS($B$2:B5270,B5270,$E$2:E5270,"&gt;0")),"")</f>
        <v/>
      </c>
    </row>
    <row r="5271" spans="1:16" x14ac:dyDescent="0.35">
      <c r="A5271" s="51" t="str">
        <f t="shared" si="246"/>
        <v/>
      </c>
      <c r="B5271" s="99"/>
      <c r="C5271" s="4"/>
      <c r="D5271" s="14"/>
      <c r="E5271" s="14"/>
      <c r="F5271" s="14"/>
      <c r="G5271" s="82"/>
      <c r="H5271" s="107" t="str">
        <f>IF(B5271&lt;&gt;"",IF(OR(O5271=0,O5271=999),"",SUMIFS($E$2:E5271,$A$2:A5271,A5271)-SUMIFS($F$2:F5271,$A$2:A5271,A5271)),"")</f>
        <v/>
      </c>
      <c r="I5271" s="109" t="str">
        <f t="shared" si="248"/>
        <v/>
      </c>
      <c r="J5271" s="113"/>
      <c r="K5271" s="90"/>
      <c r="L5271" s="73"/>
      <c r="M5271" s="69" t="str">
        <f>IF(C5271&lt;&gt;"",DailyLog!$S$3,"")</f>
        <v/>
      </c>
      <c r="N5271" s="56" t="str">
        <f t="shared" si="247"/>
        <v/>
      </c>
      <c r="O5271" s="53" t="str">
        <f>IF($B5271&lt;&gt;"",IF(ISNUMBER(_xlfn.XMATCH($B5271,Language!$A$6:$E$6)),0,IF(ISNUMBER(_xlfn.XMATCH($B5271,Language!$A$29:$E$29)),'Lista de Prestatarios'!$B$3,VLOOKUP(B5271,'Lista de Prestatarios'!$A$2:$B$500,2,FALSE))),"")</f>
        <v/>
      </c>
      <c r="P5271" s="58" t="str">
        <f>IF(B5271&lt;&gt;"",IF(OR(D5271&gt;0,G5271&gt;0),COUNTIF($B$2:B5271,B5271),COUNTIFS($B$2:B5271,B5271,$E$2:E5271,"&gt;0")),"")</f>
        <v/>
      </c>
    </row>
    <row r="5272" spans="1:16" x14ac:dyDescent="0.35">
      <c r="A5272" s="51" t="str">
        <f t="shared" si="246"/>
        <v/>
      </c>
      <c r="B5272" s="99"/>
      <c r="C5272" s="4"/>
      <c r="D5272" s="14"/>
      <c r="E5272" s="14"/>
      <c r="F5272" s="14"/>
      <c r="G5272" s="82"/>
      <c r="H5272" s="107" t="str">
        <f>IF(B5272&lt;&gt;"",IF(OR(O5272=0,O5272=999),"",SUMIFS($E$2:E5272,$A$2:A5272,A5272)-SUMIFS($F$2:F5272,$A$2:A5272,A5272)),"")</f>
        <v/>
      </c>
      <c r="I5272" s="109" t="str">
        <f t="shared" si="248"/>
        <v/>
      </c>
      <c r="J5272" s="113"/>
      <c r="K5272" s="90"/>
      <c r="L5272" s="73"/>
      <c r="M5272" s="69" t="str">
        <f>IF(C5272&lt;&gt;"",DailyLog!$S$3,"")</f>
        <v/>
      </c>
      <c r="N5272" s="56" t="str">
        <f t="shared" si="247"/>
        <v/>
      </c>
      <c r="O5272" s="53" t="str">
        <f>IF($B5272&lt;&gt;"",IF(ISNUMBER(_xlfn.XMATCH($B5272,Language!$A$6:$E$6)),0,IF(ISNUMBER(_xlfn.XMATCH($B5272,Language!$A$29:$E$29)),'Lista de Prestatarios'!$B$3,VLOOKUP(B5272,'Lista de Prestatarios'!$A$2:$B$500,2,FALSE))),"")</f>
        <v/>
      </c>
      <c r="P5272" s="58" t="str">
        <f>IF(B5272&lt;&gt;"",IF(OR(D5272&gt;0,G5272&gt;0),COUNTIF($B$2:B5272,B5272),COUNTIFS($B$2:B5272,B5272,$E$2:E5272,"&gt;0")),"")</f>
        <v/>
      </c>
    </row>
    <row r="5273" spans="1:16" x14ac:dyDescent="0.35">
      <c r="A5273" s="51" t="str">
        <f t="shared" si="246"/>
        <v/>
      </c>
      <c r="B5273" s="99"/>
      <c r="C5273" s="4"/>
      <c r="D5273" s="14"/>
      <c r="E5273" s="14"/>
      <c r="F5273" s="14"/>
      <c r="G5273" s="82"/>
      <c r="H5273" s="107" t="str">
        <f>IF(B5273&lt;&gt;"",IF(OR(O5273=0,O5273=999),"",SUMIFS($E$2:E5273,$A$2:A5273,A5273)-SUMIFS($F$2:F5273,$A$2:A5273,A5273)),"")</f>
        <v/>
      </c>
      <c r="I5273" s="109" t="str">
        <f t="shared" si="248"/>
        <v/>
      </c>
      <c r="J5273" s="113"/>
      <c r="K5273" s="90"/>
      <c r="L5273" s="73"/>
      <c r="M5273" s="69" t="str">
        <f>IF(C5273&lt;&gt;"",DailyLog!$S$3,"")</f>
        <v/>
      </c>
      <c r="N5273" s="56" t="str">
        <f t="shared" si="247"/>
        <v/>
      </c>
      <c r="O5273" s="53" t="str">
        <f>IF($B5273&lt;&gt;"",IF(ISNUMBER(_xlfn.XMATCH($B5273,Language!$A$6:$E$6)),0,IF(ISNUMBER(_xlfn.XMATCH($B5273,Language!$A$29:$E$29)),'Lista de Prestatarios'!$B$3,VLOOKUP(B5273,'Lista de Prestatarios'!$A$2:$B$500,2,FALSE))),"")</f>
        <v/>
      </c>
      <c r="P5273" s="58" t="str">
        <f>IF(B5273&lt;&gt;"",IF(OR(D5273&gt;0,G5273&gt;0),COUNTIF($B$2:B5273,B5273),COUNTIFS($B$2:B5273,B5273,$E$2:E5273,"&gt;0")),"")</f>
        <v/>
      </c>
    </row>
    <row r="5274" spans="1:16" x14ac:dyDescent="0.35">
      <c r="A5274" s="51" t="str">
        <f t="shared" si="246"/>
        <v/>
      </c>
      <c r="B5274" s="99"/>
      <c r="C5274" s="4"/>
      <c r="D5274" s="14"/>
      <c r="E5274" s="14"/>
      <c r="F5274" s="14"/>
      <c r="G5274" s="82"/>
      <c r="H5274" s="107" t="str">
        <f>IF(B5274&lt;&gt;"",IF(OR(O5274=0,O5274=999),"",SUMIFS($E$2:E5274,$A$2:A5274,A5274)-SUMIFS($F$2:F5274,$A$2:A5274,A5274)),"")</f>
        <v/>
      </c>
      <c r="I5274" s="109" t="str">
        <f t="shared" si="248"/>
        <v/>
      </c>
      <c r="J5274" s="113"/>
      <c r="K5274" s="90"/>
      <c r="L5274" s="73"/>
      <c r="M5274" s="69" t="str">
        <f>IF(C5274&lt;&gt;"",DailyLog!$S$3,"")</f>
        <v/>
      </c>
      <c r="N5274" s="56" t="str">
        <f t="shared" si="247"/>
        <v/>
      </c>
      <c r="O5274" s="53" t="str">
        <f>IF($B5274&lt;&gt;"",IF(ISNUMBER(_xlfn.XMATCH($B5274,Language!$A$6:$E$6)),0,IF(ISNUMBER(_xlfn.XMATCH($B5274,Language!$A$29:$E$29)),'Lista de Prestatarios'!$B$3,VLOOKUP(B5274,'Lista de Prestatarios'!$A$2:$B$500,2,FALSE))),"")</f>
        <v/>
      </c>
      <c r="P5274" s="58" t="str">
        <f>IF(B5274&lt;&gt;"",IF(OR(D5274&gt;0,G5274&gt;0),COUNTIF($B$2:B5274,B5274),COUNTIFS($B$2:B5274,B5274,$E$2:E5274,"&gt;0")),"")</f>
        <v/>
      </c>
    </row>
    <row r="5275" spans="1:16" x14ac:dyDescent="0.35">
      <c r="A5275" s="51" t="str">
        <f t="shared" si="246"/>
        <v/>
      </c>
      <c r="B5275" s="99"/>
      <c r="C5275" s="4"/>
      <c r="D5275" s="14"/>
      <c r="E5275" s="14"/>
      <c r="F5275" s="14"/>
      <c r="G5275" s="82"/>
      <c r="H5275" s="107" t="str">
        <f>IF(B5275&lt;&gt;"",IF(OR(O5275=0,O5275=999),"",SUMIFS($E$2:E5275,$A$2:A5275,A5275)-SUMIFS($F$2:F5275,$A$2:A5275,A5275)),"")</f>
        <v/>
      </c>
      <c r="I5275" s="109" t="str">
        <f t="shared" si="248"/>
        <v/>
      </c>
      <c r="J5275" s="113"/>
      <c r="K5275" s="90"/>
      <c r="L5275" s="73"/>
      <c r="M5275" s="69" t="str">
        <f>IF(C5275&lt;&gt;"",DailyLog!$S$3,"")</f>
        <v/>
      </c>
      <c r="N5275" s="56" t="str">
        <f t="shared" si="247"/>
        <v/>
      </c>
      <c r="O5275" s="53" t="str">
        <f>IF($B5275&lt;&gt;"",IF(ISNUMBER(_xlfn.XMATCH($B5275,Language!$A$6:$E$6)),0,IF(ISNUMBER(_xlfn.XMATCH($B5275,Language!$A$29:$E$29)),'Lista de Prestatarios'!$B$3,VLOOKUP(B5275,'Lista de Prestatarios'!$A$2:$B$500,2,FALSE))),"")</f>
        <v/>
      </c>
      <c r="P5275" s="58" t="str">
        <f>IF(B5275&lt;&gt;"",IF(OR(D5275&gt;0,G5275&gt;0),COUNTIF($B$2:B5275,B5275),COUNTIFS($B$2:B5275,B5275,$E$2:E5275,"&gt;0")),"")</f>
        <v/>
      </c>
    </row>
    <row r="5276" spans="1:16" x14ac:dyDescent="0.35">
      <c r="A5276" s="51" t="str">
        <f t="shared" si="246"/>
        <v/>
      </c>
      <c r="B5276" s="99"/>
      <c r="C5276" s="4"/>
      <c r="D5276" s="14"/>
      <c r="E5276" s="14"/>
      <c r="F5276" s="14"/>
      <c r="G5276" s="82"/>
      <c r="H5276" s="107" t="str">
        <f>IF(B5276&lt;&gt;"",IF(OR(O5276=0,O5276=999),"",SUMIFS($E$2:E5276,$A$2:A5276,A5276)-SUMIFS($F$2:F5276,$A$2:A5276,A5276)),"")</f>
        <v/>
      </c>
      <c r="I5276" s="109" t="str">
        <f t="shared" si="248"/>
        <v/>
      </c>
      <c r="J5276" s="113"/>
      <c r="K5276" s="90"/>
      <c r="L5276" s="73"/>
      <c r="M5276" s="69" t="str">
        <f>IF(C5276&lt;&gt;"",DailyLog!$S$3,"")</f>
        <v/>
      </c>
      <c r="N5276" s="56" t="str">
        <f t="shared" si="247"/>
        <v/>
      </c>
      <c r="O5276" s="53" t="str">
        <f>IF($B5276&lt;&gt;"",IF(ISNUMBER(_xlfn.XMATCH($B5276,Language!$A$6:$E$6)),0,IF(ISNUMBER(_xlfn.XMATCH($B5276,Language!$A$29:$E$29)),'Lista de Prestatarios'!$B$3,VLOOKUP(B5276,'Lista de Prestatarios'!$A$2:$B$500,2,FALSE))),"")</f>
        <v/>
      </c>
      <c r="P5276" s="58" t="str">
        <f>IF(B5276&lt;&gt;"",IF(OR(D5276&gt;0,G5276&gt;0),COUNTIF($B$2:B5276,B5276),COUNTIFS($B$2:B5276,B5276,$E$2:E5276,"&gt;0")),"")</f>
        <v/>
      </c>
    </row>
    <row r="5277" spans="1:16" x14ac:dyDescent="0.35">
      <c r="A5277" s="51" t="str">
        <f t="shared" si="246"/>
        <v/>
      </c>
      <c r="B5277" s="99"/>
      <c r="C5277" s="4"/>
      <c r="D5277" s="14"/>
      <c r="E5277" s="14"/>
      <c r="F5277" s="14"/>
      <c r="G5277" s="82"/>
      <c r="H5277" s="107" t="str">
        <f>IF(B5277&lt;&gt;"",IF(OR(O5277=0,O5277=999),"",SUMIFS($E$2:E5277,$A$2:A5277,A5277)-SUMIFS($F$2:F5277,$A$2:A5277,A5277)),"")</f>
        <v/>
      </c>
      <c r="I5277" s="109" t="str">
        <f t="shared" si="248"/>
        <v/>
      </c>
      <c r="J5277" s="113"/>
      <c r="K5277" s="90"/>
      <c r="L5277" s="73"/>
      <c r="M5277" s="69" t="str">
        <f>IF(C5277&lt;&gt;"",DailyLog!$S$3,"")</f>
        <v/>
      </c>
      <c r="N5277" s="56" t="str">
        <f t="shared" si="247"/>
        <v/>
      </c>
      <c r="O5277" s="53" t="str">
        <f>IF($B5277&lt;&gt;"",IF(ISNUMBER(_xlfn.XMATCH($B5277,Language!$A$6:$E$6)),0,IF(ISNUMBER(_xlfn.XMATCH($B5277,Language!$A$29:$E$29)),'Lista de Prestatarios'!$B$3,VLOOKUP(B5277,'Lista de Prestatarios'!$A$2:$B$500,2,FALSE))),"")</f>
        <v/>
      </c>
      <c r="P5277" s="58" t="str">
        <f>IF(B5277&lt;&gt;"",IF(OR(D5277&gt;0,G5277&gt;0),COUNTIF($B$2:B5277,B5277),COUNTIFS($B$2:B5277,B5277,$E$2:E5277,"&gt;0")),"")</f>
        <v/>
      </c>
    </row>
    <row r="5278" spans="1:16" x14ac:dyDescent="0.35">
      <c r="A5278" s="51" t="str">
        <f t="shared" si="246"/>
        <v/>
      </c>
      <c r="B5278" s="99"/>
      <c r="C5278" s="4"/>
      <c r="D5278" s="14"/>
      <c r="E5278" s="14"/>
      <c r="F5278" s="14"/>
      <c r="G5278" s="82"/>
      <c r="H5278" s="107" t="str">
        <f>IF(B5278&lt;&gt;"",IF(OR(O5278=0,O5278=999),"",SUMIFS($E$2:E5278,$A$2:A5278,A5278)-SUMIFS($F$2:F5278,$A$2:A5278,A5278)),"")</f>
        <v/>
      </c>
      <c r="I5278" s="109" t="str">
        <f t="shared" si="248"/>
        <v/>
      </c>
      <c r="J5278" s="113"/>
      <c r="K5278" s="90"/>
      <c r="L5278" s="73"/>
      <c r="M5278" s="69" t="str">
        <f>IF(C5278&lt;&gt;"",DailyLog!$S$3,"")</f>
        <v/>
      </c>
      <c r="N5278" s="56" t="str">
        <f t="shared" si="247"/>
        <v/>
      </c>
      <c r="O5278" s="53" t="str">
        <f>IF($B5278&lt;&gt;"",IF(ISNUMBER(_xlfn.XMATCH($B5278,Language!$A$6:$E$6)),0,IF(ISNUMBER(_xlfn.XMATCH($B5278,Language!$A$29:$E$29)),'Lista de Prestatarios'!$B$3,VLOOKUP(B5278,'Lista de Prestatarios'!$A$2:$B$500,2,FALSE))),"")</f>
        <v/>
      </c>
      <c r="P5278" s="58" t="str">
        <f>IF(B5278&lt;&gt;"",IF(OR(D5278&gt;0,G5278&gt;0),COUNTIF($B$2:B5278,B5278),COUNTIFS($B$2:B5278,B5278,$E$2:E5278,"&gt;0")),"")</f>
        <v/>
      </c>
    </row>
    <row r="5279" spans="1:16" x14ac:dyDescent="0.35">
      <c r="A5279" s="51" t="str">
        <f t="shared" si="246"/>
        <v/>
      </c>
      <c r="B5279" s="99"/>
      <c r="C5279" s="4"/>
      <c r="D5279" s="14"/>
      <c r="E5279" s="14"/>
      <c r="F5279" s="14"/>
      <c r="G5279" s="82"/>
      <c r="H5279" s="107" t="str">
        <f>IF(B5279&lt;&gt;"",IF(OR(O5279=0,O5279=999),"",SUMIFS($E$2:E5279,$A$2:A5279,A5279)-SUMIFS($F$2:F5279,$A$2:A5279,A5279)),"")</f>
        <v/>
      </c>
      <c r="I5279" s="109" t="str">
        <f t="shared" si="248"/>
        <v/>
      </c>
      <c r="J5279" s="113"/>
      <c r="K5279" s="90"/>
      <c r="L5279" s="73"/>
      <c r="M5279" s="69" t="str">
        <f>IF(C5279&lt;&gt;"",DailyLog!$S$3,"")</f>
        <v/>
      </c>
      <c r="N5279" s="56" t="str">
        <f t="shared" si="247"/>
        <v/>
      </c>
      <c r="O5279" s="53" t="str">
        <f>IF($B5279&lt;&gt;"",IF(ISNUMBER(_xlfn.XMATCH($B5279,Language!$A$6:$E$6)),0,IF(ISNUMBER(_xlfn.XMATCH($B5279,Language!$A$29:$E$29)),'Lista de Prestatarios'!$B$3,VLOOKUP(B5279,'Lista de Prestatarios'!$A$2:$B$500,2,FALSE))),"")</f>
        <v/>
      </c>
      <c r="P5279" s="58" t="str">
        <f>IF(B5279&lt;&gt;"",IF(OR(D5279&gt;0,G5279&gt;0),COUNTIF($B$2:B5279,B5279),COUNTIFS($B$2:B5279,B5279,$E$2:E5279,"&gt;0")),"")</f>
        <v/>
      </c>
    </row>
    <row r="5280" spans="1:16" x14ac:dyDescent="0.35">
      <c r="A5280" s="51" t="str">
        <f t="shared" si="246"/>
        <v/>
      </c>
      <c r="B5280" s="99"/>
      <c r="C5280" s="4"/>
      <c r="D5280" s="14"/>
      <c r="E5280" s="14"/>
      <c r="F5280" s="14"/>
      <c r="G5280" s="82"/>
      <c r="H5280" s="107" t="str">
        <f>IF(B5280&lt;&gt;"",IF(OR(O5280=0,O5280=999),"",SUMIFS($E$2:E5280,$A$2:A5280,A5280)-SUMIFS($F$2:F5280,$A$2:A5280,A5280)),"")</f>
        <v/>
      </c>
      <c r="I5280" s="109" t="str">
        <f t="shared" si="248"/>
        <v/>
      </c>
      <c r="J5280" s="113"/>
      <c r="K5280" s="90"/>
      <c r="L5280" s="73"/>
      <c r="M5280" s="69" t="str">
        <f>IF(C5280&lt;&gt;"",DailyLog!$S$3,"")</f>
        <v/>
      </c>
      <c r="N5280" s="56" t="str">
        <f t="shared" si="247"/>
        <v/>
      </c>
      <c r="O5280" s="53" t="str">
        <f>IF($B5280&lt;&gt;"",IF(ISNUMBER(_xlfn.XMATCH($B5280,Language!$A$6:$E$6)),0,IF(ISNUMBER(_xlfn.XMATCH($B5280,Language!$A$29:$E$29)),'Lista de Prestatarios'!$B$3,VLOOKUP(B5280,'Lista de Prestatarios'!$A$2:$B$500,2,FALSE))),"")</f>
        <v/>
      </c>
      <c r="P5280" s="58" t="str">
        <f>IF(B5280&lt;&gt;"",IF(OR(D5280&gt;0,G5280&gt;0),COUNTIF($B$2:B5280,B5280),COUNTIFS($B$2:B5280,B5280,$E$2:E5280,"&gt;0")),"")</f>
        <v/>
      </c>
    </row>
    <row r="5281" spans="1:16" x14ac:dyDescent="0.35">
      <c r="A5281" s="51" t="str">
        <f t="shared" si="246"/>
        <v/>
      </c>
      <c r="B5281" s="99"/>
      <c r="C5281" s="4"/>
      <c r="D5281" s="14"/>
      <c r="E5281" s="14"/>
      <c r="F5281" s="14"/>
      <c r="G5281" s="82"/>
      <c r="H5281" s="107" t="str">
        <f>IF(B5281&lt;&gt;"",IF(OR(O5281=0,O5281=999),"",SUMIFS($E$2:E5281,$A$2:A5281,A5281)-SUMIFS($F$2:F5281,$A$2:A5281,A5281)),"")</f>
        <v/>
      </c>
      <c r="I5281" s="109" t="str">
        <f t="shared" si="248"/>
        <v/>
      </c>
      <c r="J5281" s="113"/>
      <c r="K5281" s="90"/>
      <c r="L5281" s="73"/>
      <c r="M5281" s="69" t="str">
        <f>IF(C5281&lt;&gt;"",DailyLog!$S$3,"")</f>
        <v/>
      </c>
      <c r="N5281" s="56" t="str">
        <f t="shared" si="247"/>
        <v/>
      </c>
      <c r="O5281" s="53" t="str">
        <f>IF($B5281&lt;&gt;"",IF(ISNUMBER(_xlfn.XMATCH($B5281,Language!$A$6:$E$6)),0,IF(ISNUMBER(_xlfn.XMATCH($B5281,Language!$A$29:$E$29)),'Lista de Prestatarios'!$B$3,VLOOKUP(B5281,'Lista de Prestatarios'!$A$2:$B$500,2,FALSE))),"")</f>
        <v/>
      </c>
      <c r="P5281" s="58" t="str">
        <f>IF(B5281&lt;&gt;"",IF(OR(D5281&gt;0,G5281&gt;0),COUNTIF($B$2:B5281,B5281),COUNTIFS($B$2:B5281,B5281,$E$2:E5281,"&gt;0")),"")</f>
        <v/>
      </c>
    </row>
    <row r="5282" spans="1:16" x14ac:dyDescent="0.35">
      <c r="A5282" s="51" t="str">
        <f t="shared" si="246"/>
        <v/>
      </c>
      <c r="B5282" s="99"/>
      <c r="C5282" s="4"/>
      <c r="D5282" s="14"/>
      <c r="E5282" s="14"/>
      <c r="F5282" s="14"/>
      <c r="G5282" s="82"/>
      <c r="H5282" s="107" t="str">
        <f>IF(B5282&lt;&gt;"",IF(OR(O5282=0,O5282=999),"",SUMIFS($E$2:E5282,$A$2:A5282,A5282)-SUMIFS($F$2:F5282,$A$2:A5282,A5282)),"")</f>
        <v/>
      </c>
      <c r="I5282" s="109" t="str">
        <f t="shared" si="248"/>
        <v/>
      </c>
      <c r="J5282" s="113"/>
      <c r="K5282" s="90"/>
      <c r="L5282" s="73"/>
      <c r="M5282" s="69" t="str">
        <f>IF(C5282&lt;&gt;"",DailyLog!$S$3,"")</f>
        <v/>
      </c>
      <c r="N5282" s="56" t="str">
        <f t="shared" si="247"/>
        <v/>
      </c>
      <c r="O5282" s="53" t="str">
        <f>IF($B5282&lt;&gt;"",IF(ISNUMBER(_xlfn.XMATCH($B5282,Language!$A$6:$E$6)),0,IF(ISNUMBER(_xlfn.XMATCH($B5282,Language!$A$29:$E$29)),'Lista de Prestatarios'!$B$3,VLOOKUP(B5282,'Lista de Prestatarios'!$A$2:$B$500,2,FALSE))),"")</f>
        <v/>
      </c>
      <c r="P5282" s="58" t="str">
        <f>IF(B5282&lt;&gt;"",IF(OR(D5282&gt;0,G5282&gt;0),COUNTIF($B$2:B5282,B5282),COUNTIFS($B$2:B5282,B5282,$E$2:E5282,"&gt;0")),"")</f>
        <v/>
      </c>
    </row>
    <row r="5283" spans="1:16" x14ac:dyDescent="0.35">
      <c r="A5283" s="51" t="str">
        <f t="shared" si="246"/>
        <v/>
      </c>
      <c r="B5283" s="99"/>
      <c r="C5283" s="4"/>
      <c r="D5283" s="14"/>
      <c r="E5283" s="14"/>
      <c r="F5283" s="14"/>
      <c r="G5283" s="82"/>
      <c r="H5283" s="107" t="str">
        <f>IF(B5283&lt;&gt;"",IF(OR(O5283=0,O5283=999),"",SUMIFS($E$2:E5283,$A$2:A5283,A5283)-SUMIFS($F$2:F5283,$A$2:A5283,A5283)),"")</f>
        <v/>
      </c>
      <c r="I5283" s="109" t="str">
        <f t="shared" si="248"/>
        <v/>
      </c>
      <c r="J5283" s="113"/>
      <c r="K5283" s="90"/>
      <c r="L5283" s="73"/>
      <c r="M5283" s="69" t="str">
        <f>IF(C5283&lt;&gt;"",DailyLog!$S$3,"")</f>
        <v/>
      </c>
      <c r="N5283" s="56" t="str">
        <f t="shared" si="247"/>
        <v/>
      </c>
      <c r="O5283" s="53" t="str">
        <f>IF($B5283&lt;&gt;"",IF(ISNUMBER(_xlfn.XMATCH($B5283,Language!$A$6:$E$6)),0,IF(ISNUMBER(_xlfn.XMATCH($B5283,Language!$A$29:$E$29)),'Lista de Prestatarios'!$B$3,VLOOKUP(B5283,'Lista de Prestatarios'!$A$2:$B$500,2,FALSE))),"")</f>
        <v/>
      </c>
      <c r="P5283" s="58" t="str">
        <f>IF(B5283&lt;&gt;"",IF(OR(D5283&gt;0,G5283&gt;0),COUNTIF($B$2:B5283,B5283),COUNTIFS($B$2:B5283,B5283,$E$2:E5283,"&gt;0")),"")</f>
        <v/>
      </c>
    </row>
    <row r="5284" spans="1:16" x14ac:dyDescent="0.35">
      <c r="A5284" s="51" t="str">
        <f t="shared" si="246"/>
        <v/>
      </c>
      <c r="B5284" s="99"/>
      <c r="C5284" s="4"/>
      <c r="D5284" s="14"/>
      <c r="E5284" s="14"/>
      <c r="F5284" s="14"/>
      <c r="G5284" s="82"/>
      <c r="H5284" s="107" t="str">
        <f>IF(B5284&lt;&gt;"",IF(OR(O5284=0,O5284=999),"",SUMIFS($E$2:E5284,$A$2:A5284,A5284)-SUMIFS($F$2:F5284,$A$2:A5284,A5284)),"")</f>
        <v/>
      </c>
      <c r="I5284" s="109" t="str">
        <f t="shared" si="248"/>
        <v/>
      </c>
      <c r="J5284" s="113"/>
      <c r="K5284" s="90"/>
      <c r="L5284" s="73"/>
      <c r="M5284" s="69" t="str">
        <f>IF(C5284&lt;&gt;"",DailyLog!$S$3,"")</f>
        <v/>
      </c>
      <c r="N5284" s="56" t="str">
        <f t="shared" si="247"/>
        <v/>
      </c>
      <c r="O5284" s="53" t="str">
        <f>IF($B5284&lt;&gt;"",IF(ISNUMBER(_xlfn.XMATCH($B5284,Language!$A$6:$E$6)),0,IF(ISNUMBER(_xlfn.XMATCH($B5284,Language!$A$29:$E$29)),'Lista de Prestatarios'!$B$3,VLOOKUP(B5284,'Lista de Prestatarios'!$A$2:$B$500,2,FALSE))),"")</f>
        <v/>
      </c>
      <c r="P5284" s="58" t="str">
        <f>IF(B5284&lt;&gt;"",IF(OR(D5284&gt;0,G5284&gt;0),COUNTIF($B$2:B5284,B5284),COUNTIFS($B$2:B5284,B5284,$E$2:E5284,"&gt;0")),"")</f>
        <v/>
      </c>
    </row>
    <row r="5285" spans="1:16" x14ac:dyDescent="0.35">
      <c r="A5285" s="51" t="str">
        <f t="shared" si="246"/>
        <v/>
      </c>
      <c r="B5285" s="99"/>
      <c r="C5285" s="4"/>
      <c r="D5285" s="14"/>
      <c r="E5285" s="14"/>
      <c r="F5285" s="14"/>
      <c r="G5285" s="82"/>
      <c r="H5285" s="107" t="str">
        <f>IF(B5285&lt;&gt;"",IF(OR(O5285=0,O5285=999),"",SUMIFS($E$2:E5285,$A$2:A5285,A5285)-SUMIFS($F$2:F5285,$A$2:A5285,A5285)),"")</f>
        <v/>
      </c>
      <c r="I5285" s="109" t="str">
        <f t="shared" si="248"/>
        <v/>
      </c>
      <c r="J5285" s="113"/>
      <c r="K5285" s="90"/>
      <c r="L5285" s="73"/>
      <c r="M5285" s="69" t="str">
        <f>IF(C5285&lt;&gt;"",DailyLog!$S$3,"")</f>
        <v/>
      </c>
      <c r="N5285" s="56" t="str">
        <f t="shared" si="247"/>
        <v/>
      </c>
      <c r="O5285" s="53" t="str">
        <f>IF($B5285&lt;&gt;"",IF(ISNUMBER(_xlfn.XMATCH($B5285,Language!$A$6:$E$6)),0,IF(ISNUMBER(_xlfn.XMATCH($B5285,Language!$A$29:$E$29)),'Lista de Prestatarios'!$B$3,VLOOKUP(B5285,'Lista de Prestatarios'!$A$2:$B$500,2,FALSE))),"")</f>
        <v/>
      </c>
      <c r="P5285" s="58" t="str">
        <f>IF(B5285&lt;&gt;"",IF(OR(D5285&gt;0,G5285&gt;0),COUNTIF($B$2:B5285,B5285),COUNTIFS($B$2:B5285,B5285,$E$2:E5285,"&gt;0")),"")</f>
        <v/>
      </c>
    </row>
    <row r="5286" spans="1:16" x14ac:dyDescent="0.35">
      <c r="A5286" s="51" t="str">
        <f t="shared" si="246"/>
        <v/>
      </c>
      <c r="B5286" s="99"/>
      <c r="C5286" s="4"/>
      <c r="D5286" s="14"/>
      <c r="E5286" s="14"/>
      <c r="F5286" s="14"/>
      <c r="G5286" s="82"/>
      <c r="H5286" s="107" t="str">
        <f>IF(B5286&lt;&gt;"",IF(OR(O5286=0,O5286=999),"",SUMIFS($E$2:E5286,$A$2:A5286,A5286)-SUMIFS($F$2:F5286,$A$2:A5286,A5286)),"")</f>
        <v/>
      </c>
      <c r="I5286" s="109" t="str">
        <f t="shared" si="248"/>
        <v/>
      </c>
      <c r="J5286" s="113"/>
      <c r="K5286" s="90"/>
      <c r="L5286" s="73"/>
      <c r="M5286" s="69" t="str">
        <f>IF(C5286&lt;&gt;"",DailyLog!$S$3,"")</f>
        <v/>
      </c>
      <c r="N5286" s="56" t="str">
        <f t="shared" si="247"/>
        <v/>
      </c>
      <c r="O5286" s="53" t="str">
        <f>IF($B5286&lt;&gt;"",IF(ISNUMBER(_xlfn.XMATCH($B5286,Language!$A$6:$E$6)),0,IF(ISNUMBER(_xlfn.XMATCH($B5286,Language!$A$29:$E$29)),'Lista de Prestatarios'!$B$3,VLOOKUP(B5286,'Lista de Prestatarios'!$A$2:$B$500,2,FALSE))),"")</f>
        <v/>
      </c>
      <c r="P5286" s="58" t="str">
        <f>IF(B5286&lt;&gt;"",IF(OR(D5286&gt;0,G5286&gt;0),COUNTIF($B$2:B5286,B5286),COUNTIFS($B$2:B5286,B5286,$E$2:E5286,"&gt;0")),"")</f>
        <v/>
      </c>
    </row>
    <row r="5287" spans="1:16" x14ac:dyDescent="0.35">
      <c r="A5287" s="51" t="str">
        <f t="shared" si="246"/>
        <v/>
      </c>
      <c r="B5287" s="99"/>
      <c r="C5287" s="4"/>
      <c r="D5287" s="14"/>
      <c r="E5287" s="14"/>
      <c r="F5287" s="14"/>
      <c r="G5287" s="82"/>
      <c r="H5287" s="107" t="str">
        <f>IF(B5287&lt;&gt;"",IF(OR(O5287=0,O5287=999),"",SUMIFS($E$2:E5287,$A$2:A5287,A5287)-SUMIFS($F$2:F5287,$A$2:A5287,A5287)),"")</f>
        <v/>
      </c>
      <c r="I5287" s="109" t="str">
        <f t="shared" si="248"/>
        <v/>
      </c>
      <c r="J5287" s="113"/>
      <c r="K5287" s="90"/>
      <c r="L5287" s="73"/>
      <c r="M5287" s="69" t="str">
        <f>IF(C5287&lt;&gt;"",DailyLog!$S$3,"")</f>
        <v/>
      </c>
      <c r="N5287" s="56" t="str">
        <f t="shared" si="247"/>
        <v/>
      </c>
      <c r="O5287" s="53" t="str">
        <f>IF($B5287&lt;&gt;"",IF(ISNUMBER(_xlfn.XMATCH($B5287,Language!$A$6:$E$6)),0,IF(ISNUMBER(_xlfn.XMATCH($B5287,Language!$A$29:$E$29)),'Lista de Prestatarios'!$B$3,VLOOKUP(B5287,'Lista de Prestatarios'!$A$2:$B$500,2,FALSE))),"")</f>
        <v/>
      </c>
      <c r="P5287" s="58" t="str">
        <f>IF(B5287&lt;&gt;"",IF(OR(D5287&gt;0,G5287&gt;0),COUNTIF($B$2:B5287,B5287),COUNTIFS($B$2:B5287,B5287,$E$2:E5287,"&gt;0")),"")</f>
        <v/>
      </c>
    </row>
    <row r="5288" spans="1:16" x14ac:dyDescent="0.35">
      <c r="A5288" s="51" t="str">
        <f t="shared" si="246"/>
        <v/>
      </c>
      <c r="B5288" s="99"/>
      <c r="C5288" s="4"/>
      <c r="D5288" s="14"/>
      <c r="E5288" s="14"/>
      <c r="F5288" s="14"/>
      <c r="G5288" s="82"/>
      <c r="H5288" s="107" t="str">
        <f>IF(B5288&lt;&gt;"",IF(OR(O5288=0,O5288=999),"",SUMIFS($E$2:E5288,$A$2:A5288,A5288)-SUMIFS($F$2:F5288,$A$2:A5288,A5288)),"")</f>
        <v/>
      </c>
      <c r="I5288" s="109" t="str">
        <f t="shared" si="248"/>
        <v/>
      </c>
      <c r="J5288" s="113"/>
      <c r="K5288" s="90"/>
      <c r="L5288" s="73"/>
      <c r="M5288" s="69" t="str">
        <f>IF(C5288&lt;&gt;"",DailyLog!$S$3,"")</f>
        <v/>
      </c>
      <c r="N5288" s="56" t="str">
        <f t="shared" si="247"/>
        <v/>
      </c>
      <c r="O5288" s="53" t="str">
        <f>IF($B5288&lt;&gt;"",IF(ISNUMBER(_xlfn.XMATCH($B5288,Language!$A$6:$E$6)),0,IF(ISNUMBER(_xlfn.XMATCH($B5288,Language!$A$29:$E$29)),'Lista de Prestatarios'!$B$3,VLOOKUP(B5288,'Lista de Prestatarios'!$A$2:$B$500,2,FALSE))),"")</f>
        <v/>
      </c>
      <c r="P5288" s="58" t="str">
        <f>IF(B5288&lt;&gt;"",IF(OR(D5288&gt;0,G5288&gt;0),COUNTIF($B$2:B5288,B5288),COUNTIFS($B$2:B5288,B5288,$E$2:E5288,"&gt;0")),"")</f>
        <v/>
      </c>
    </row>
    <row r="5289" spans="1:16" x14ac:dyDescent="0.35">
      <c r="A5289" s="51" t="str">
        <f t="shared" si="246"/>
        <v/>
      </c>
      <c r="B5289" s="99"/>
      <c r="C5289" s="4"/>
      <c r="D5289" s="14"/>
      <c r="E5289" s="14"/>
      <c r="F5289" s="14"/>
      <c r="G5289" s="82"/>
      <c r="H5289" s="107" t="str">
        <f>IF(B5289&lt;&gt;"",IF(OR(O5289=0,O5289=999),"",SUMIFS($E$2:E5289,$A$2:A5289,A5289)-SUMIFS($F$2:F5289,$A$2:A5289,A5289)),"")</f>
        <v/>
      </c>
      <c r="I5289" s="109" t="str">
        <f t="shared" si="248"/>
        <v/>
      </c>
      <c r="J5289" s="113"/>
      <c r="K5289" s="90"/>
      <c r="L5289" s="73"/>
      <c r="M5289" s="69" t="str">
        <f>IF(C5289&lt;&gt;"",DailyLog!$S$3,"")</f>
        <v/>
      </c>
      <c r="N5289" s="56" t="str">
        <f t="shared" si="247"/>
        <v/>
      </c>
      <c r="O5289" s="53" t="str">
        <f>IF($B5289&lt;&gt;"",IF(ISNUMBER(_xlfn.XMATCH($B5289,Language!$A$6:$E$6)),0,IF(ISNUMBER(_xlfn.XMATCH($B5289,Language!$A$29:$E$29)),'Lista de Prestatarios'!$B$3,VLOOKUP(B5289,'Lista de Prestatarios'!$A$2:$B$500,2,FALSE))),"")</f>
        <v/>
      </c>
      <c r="P5289" s="58" t="str">
        <f>IF(B5289&lt;&gt;"",IF(OR(D5289&gt;0,G5289&gt;0),COUNTIF($B$2:B5289,B5289),COUNTIFS($B$2:B5289,B5289,$E$2:E5289,"&gt;0")),"")</f>
        <v/>
      </c>
    </row>
    <row r="5290" spans="1:16" x14ac:dyDescent="0.35">
      <c r="A5290" s="51" t="str">
        <f t="shared" si="246"/>
        <v/>
      </c>
      <c r="B5290" s="99"/>
      <c r="C5290" s="4"/>
      <c r="D5290" s="14"/>
      <c r="E5290" s="14"/>
      <c r="F5290" s="14"/>
      <c r="G5290" s="82"/>
      <c r="H5290" s="107" t="str">
        <f>IF(B5290&lt;&gt;"",IF(OR(O5290=0,O5290=999),"",SUMIFS($E$2:E5290,$A$2:A5290,A5290)-SUMIFS($F$2:F5290,$A$2:A5290,A5290)),"")</f>
        <v/>
      </c>
      <c r="I5290" s="109" t="str">
        <f t="shared" si="248"/>
        <v/>
      </c>
      <c r="J5290" s="113"/>
      <c r="K5290" s="90"/>
      <c r="L5290" s="73"/>
      <c r="M5290" s="69" t="str">
        <f>IF(C5290&lt;&gt;"",DailyLog!$S$3,"")</f>
        <v/>
      </c>
      <c r="N5290" s="56" t="str">
        <f t="shared" si="247"/>
        <v/>
      </c>
      <c r="O5290" s="53" t="str">
        <f>IF($B5290&lt;&gt;"",IF(ISNUMBER(_xlfn.XMATCH($B5290,Language!$A$6:$E$6)),0,IF(ISNUMBER(_xlfn.XMATCH($B5290,Language!$A$29:$E$29)),'Lista de Prestatarios'!$B$3,VLOOKUP(B5290,'Lista de Prestatarios'!$A$2:$B$500,2,FALSE))),"")</f>
        <v/>
      </c>
      <c r="P5290" s="58" t="str">
        <f>IF(B5290&lt;&gt;"",IF(OR(D5290&gt;0,G5290&gt;0),COUNTIF($B$2:B5290,B5290),COUNTIFS($B$2:B5290,B5290,$E$2:E5290,"&gt;0")),"")</f>
        <v/>
      </c>
    </row>
    <row r="5291" spans="1:16" x14ac:dyDescent="0.35">
      <c r="A5291" s="51" t="str">
        <f t="shared" si="246"/>
        <v/>
      </c>
      <c r="B5291" s="99"/>
      <c r="C5291" s="4"/>
      <c r="D5291" s="14"/>
      <c r="E5291" s="14"/>
      <c r="F5291" s="14"/>
      <c r="G5291" s="82"/>
      <c r="H5291" s="107" t="str">
        <f>IF(B5291&lt;&gt;"",IF(OR(O5291=0,O5291=999),"",SUMIFS($E$2:E5291,$A$2:A5291,A5291)-SUMIFS($F$2:F5291,$A$2:A5291,A5291)),"")</f>
        <v/>
      </c>
      <c r="I5291" s="109" t="str">
        <f t="shared" si="248"/>
        <v/>
      </c>
      <c r="J5291" s="113"/>
      <c r="K5291" s="90"/>
      <c r="L5291" s="73"/>
      <c r="M5291" s="69" t="str">
        <f>IF(C5291&lt;&gt;"",DailyLog!$S$3,"")</f>
        <v/>
      </c>
      <c r="N5291" s="56" t="str">
        <f t="shared" si="247"/>
        <v/>
      </c>
      <c r="O5291" s="53" t="str">
        <f>IF($B5291&lt;&gt;"",IF(ISNUMBER(_xlfn.XMATCH($B5291,Language!$A$6:$E$6)),0,IF(ISNUMBER(_xlfn.XMATCH($B5291,Language!$A$29:$E$29)),'Lista de Prestatarios'!$B$3,VLOOKUP(B5291,'Lista de Prestatarios'!$A$2:$B$500,2,FALSE))),"")</f>
        <v/>
      </c>
      <c r="P5291" s="58" t="str">
        <f>IF(B5291&lt;&gt;"",IF(OR(D5291&gt;0,G5291&gt;0),COUNTIF($B$2:B5291,B5291),COUNTIFS($B$2:B5291,B5291,$E$2:E5291,"&gt;0")),"")</f>
        <v/>
      </c>
    </row>
    <row r="5292" spans="1:16" x14ac:dyDescent="0.35">
      <c r="A5292" s="51" t="str">
        <f t="shared" si="246"/>
        <v/>
      </c>
      <c r="B5292" s="99"/>
      <c r="C5292" s="4"/>
      <c r="D5292" s="14"/>
      <c r="E5292" s="14"/>
      <c r="F5292" s="14"/>
      <c r="G5292" s="82"/>
      <c r="H5292" s="107" t="str">
        <f>IF(B5292&lt;&gt;"",IF(OR(O5292=0,O5292=999),"",SUMIFS($E$2:E5292,$A$2:A5292,A5292)-SUMIFS($F$2:F5292,$A$2:A5292,A5292)),"")</f>
        <v/>
      </c>
      <c r="I5292" s="109" t="str">
        <f t="shared" si="248"/>
        <v/>
      </c>
      <c r="J5292" s="113"/>
      <c r="K5292" s="90"/>
      <c r="L5292" s="73"/>
      <c r="M5292" s="69" t="str">
        <f>IF(C5292&lt;&gt;"",DailyLog!$S$3,"")</f>
        <v/>
      </c>
      <c r="N5292" s="56" t="str">
        <f t="shared" si="247"/>
        <v/>
      </c>
      <c r="O5292" s="53" t="str">
        <f>IF($B5292&lt;&gt;"",IF(ISNUMBER(_xlfn.XMATCH($B5292,Language!$A$6:$E$6)),0,IF(ISNUMBER(_xlfn.XMATCH($B5292,Language!$A$29:$E$29)),'Lista de Prestatarios'!$B$3,VLOOKUP(B5292,'Lista de Prestatarios'!$A$2:$B$500,2,FALSE))),"")</f>
        <v/>
      </c>
      <c r="P5292" s="58" t="str">
        <f>IF(B5292&lt;&gt;"",IF(OR(D5292&gt;0,G5292&gt;0),COUNTIF($B$2:B5292,B5292),COUNTIFS($B$2:B5292,B5292,$E$2:E5292,"&gt;0")),"")</f>
        <v/>
      </c>
    </row>
    <row r="5293" spans="1:16" x14ac:dyDescent="0.35">
      <c r="A5293" s="51" t="str">
        <f t="shared" si="246"/>
        <v/>
      </c>
      <c r="B5293" s="99"/>
      <c r="C5293" s="4"/>
      <c r="D5293" s="14"/>
      <c r="E5293" s="14"/>
      <c r="F5293" s="14"/>
      <c r="G5293" s="82"/>
      <c r="H5293" s="107" t="str">
        <f>IF(B5293&lt;&gt;"",IF(OR(O5293=0,O5293=999),"",SUMIFS($E$2:E5293,$A$2:A5293,A5293)-SUMIFS($F$2:F5293,$A$2:A5293,A5293)),"")</f>
        <v/>
      </c>
      <c r="I5293" s="109" t="str">
        <f t="shared" si="248"/>
        <v/>
      </c>
      <c r="J5293" s="113"/>
      <c r="K5293" s="90"/>
      <c r="L5293" s="73"/>
      <c r="M5293" s="69" t="str">
        <f>IF(C5293&lt;&gt;"",DailyLog!$S$3,"")</f>
        <v/>
      </c>
      <c r="N5293" s="56" t="str">
        <f t="shared" si="247"/>
        <v/>
      </c>
      <c r="O5293" s="53" t="str">
        <f>IF($B5293&lt;&gt;"",IF(ISNUMBER(_xlfn.XMATCH($B5293,Language!$A$6:$E$6)),0,IF(ISNUMBER(_xlfn.XMATCH($B5293,Language!$A$29:$E$29)),'Lista de Prestatarios'!$B$3,VLOOKUP(B5293,'Lista de Prestatarios'!$A$2:$B$500,2,FALSE))),"")</f>
        <v/>
      </c>
      <c r="P5293" s="58" t="str">
        <f>IF(B5293&lt;&gt;"",IF(OR(D5293&gt;0,G5293&gt;0),COUNTIF($B$2:B5293,B5293),COUNTIFS($B$2:B5293,B5293,$E$2:E5293,"&gt;0")),"")</f>
        <v/>
      </c>
    </row>
    <row r="5294" spans="1:16" x14ac:dyDescent="0.35">
      <c r="A5294" s="51" t="str">
        <f t="shared" si="246"/>
        <v/>
      </c>
      <c r="B5294" s="99"/>
      <c r="C5294" s="4"/>
      <c r="D5294" s="14"/>
      <c r="E5294" s="14"/>
      <c r="F5294" s="14"/>
      <c r="G5294" s="82"/>
      <c r="H5294" s="107" t="str">
        <f>IF(B5294&lt;&gt;"",IF(OR(O5294=0,O5294=999),"",SUMIFS($E$2:E5294,$A$2:A5294,A5294)-SUMIFS($F$2:F5294,$A$2:A5294,A5294)),"")</f>
        <v/>
      </c>
      <c r="I5294" s="109" t="str">
        <f t="shared" si="248"/>
        <v/>
      </c>
      <c r="J5294" s="113"/>
      <c r="K5294" s="90"/>
      <c r="L5294" s="73"/>
      <c r="M5294" s="69" t="str">
        <f>IF(C5294&lt;&gt;"",DailyLog!$S$3,"")</f>
        <v/>
      </c>
      <c r="N5294" s="56" t="str">
        <f t="shared" si="247"/>
        <v/>
      </c>
      <c r="O5294" s="53" t="str">
        <f>IF($B5294&lt;&gt;"",IF(ISNUMBER(_xlfn.XMATCH($B5294,Language!$A$6:$E$6)),0,IF(ISNUMBER(_xlfn.XMATCH($B5294,Language!$A$29:$E$29)),'Lista de Prestatarios'!$B$3,VLOOKUP(B5294,'Lista de Prestatarios'!$A$2:$B$500,2,FALSE))),"")</f>
        <v/>
      </c>
      <c r="P5294" s="58" t="str">
        <f>IF(B5294&lt;&gt;"",IF(OR(D5294&gt;0,G5294&gt;0),COUNTIF($B$2:B5294,B5294),COUNTIFS($B$2:B5294,B5294,$E$2:E5294,"&gt;0")),"")</f>
        <v/>
      </c>
    </row>
    <row r="5295" spans="1:16" x14ac:dyDescent="0.35">
      <c r="A5295" s="51" t="str">
        <f t="shared" si="246"/>
        <v/>
      </c>
      <c r="B5295" s="99"/>
      <c r="C5295" s="4"/>
      <c r="D5295" s="14"/>
      <c r="E5295" s="14"/>
      <c r="F5295" s="14"/>
      <c r="G5295" s="82"/>
      <c r="H5295" s="107" t="str">
        <f>IF(B5295&lt;&gt;"",IF(OR(O5295=0,O5295=999),"",SUMIFS($E$2:E5295,$A$2:A5295,A5295)-SUMIFS($F$2:F5295,$A$2:A5295,A5295)),"")</f>
        <v/>
      </c>
      <c r="I5295" s="109" t="str">
        <f t="shared" si="248"/>
        <v/>
      </c>
      <c r="J5295" s="113"/>
      <c r="K5295" s="90"/>
      <c r="L5295" s="73"/>
      <c r="M5295" s="69" t="str">
        <f>IF(C5295&lt;&gt;"",DailyLog!$S$3,"")</f>
        <v/>
      </c>
      <c r="N5295" s="56" t="str">
        <f t="shared" si="247"/>
        <v/>
      </c>
      <c r="O5295" s="53" t="str">
        <f>IF($B5295&lt;&gt;"",IF(ISNUMBER(_xlfn.XMATCH($B5295,Language!$A$6:$E$6)),0,IF(ISNUMBER(_xlfn.XMATCH($B5295,Language!$A$29:$E$29)),'Lista de Prestatarios'!$B$3,VLOOKUP(B5295,'Lista de Prestatarios'!$A$2:$B$500,2,FALSE))),"")</f>
        <v/>
      </c>
      <c r="P5295" s="58" t="str">
        <f>IF(B5295&lt;&gt;"",IF(OR(D5295&gt;0,G5295&gt;0),COUNTIF($B$2:B5295,B5295),COUNTIFS($B$2:B5295,B5295,$E$2:E5295,"&gt;0")),"")</f>
        <v/>
      </c>
    </row>
    <row r="5296" spans="1:16" x14ac:dyDescent="0.35">
      <c r="A5296" s="51" t="str">
        <f t="shared" si="246"/>
        <v/>
      </c>
      <c r="B5296" s="99"/>
      <c r="C5296" s="4"/>
      <c r="D5296" s="14"/>
      <c r="E5296" s="14"/>
      <c r="F5296" s="14"/>
      <c r="G5296" s="82"/>
      <c r="H5296" s="107" t="str">
        <f>IF(B5296&lt;&gt;"",IF(OR(O5296=0,O5296=999),"",SUMIFS($E$2:E5296,$A$2:A5296,A5296)-SUMIFS($F$2:F5296,$A$2:A5296,A5296)),"")</f>
        <v/>
      </c>
      <c r="I5296" s="109" t="str">
        <f t="shared" si="248"/>
        <v/>
      </c>
      <c r="J5296" s="113"/>
      <c r="K5296" s="90"/>
      <c r="L5296" s="73"/>
      <c r="M5296" s="69" t="str">
        <f>IF(C5296&lt;&gt;"",DailyLog!$S$3,"")</f>
        <v/>
      </c>
      <c r="N5296" s="56" t="str">
        <f t="shared" si="247"/>
        <v/>
      </c>
      <c r="O5296" s="53" t="str">
        <f>IF($B5296&lt;&gt;"",IF(ISNUMBER(_xlfn.XMATCH($B5296,Language!$A$6:$E$6)),0,IF(ISNUMBER(_xlfn.XMATCH($B5296,Language!$A$29:$E$29)),'Lista de Prestatarios'!$B$3,VLOOKUP(B5296,'Lista de Prestatarios'!$A$2:$B$500,2,FALSE))),"")</f>
        <v/>
      </c>
      <c r="P5296" s="58" t="str">
        <f>IF(B5296&lt;&gt;"",IF(OR(D5296&gt;0,G5296&gt;0),COUNTIF($B$2:B5296,B5296),COUNTIFS($B$2:B5296,B5296,$E$2:E5296,"&gt;0")),"")</f>
        <v/>
      </c>
    </row>
    <row r="5297" spans="1:16" x14ac:dyDescent="0.35">
      <c r="A5297" s="51" t="str">
        <f t="shared" si="246"/>
        <v/>
      </c>
      <c r="B5297" s="99"/>
      <c r="C5297" s="4"/>
      <c r="D5297" s="14"/>
      <c r="E5297" s="14"/>
      <c r="F5297" s="14"/>
      <c r="G5297" s="82"/>
      <c r="H5297" s="107" t="str">
        <f>IF(B5297&lt;&gt;"",IF(OR(O5297=0,O5297=999),"",SUMIFS($E$2:E5297,$A$2:A5297,A5297)-SUMIFS($F$2:F5297,$A$2:A5297,A5297)),"")</f>
        <v/>
      </c>
      <c r="I5297" s="109" t="str">
        <f t="shared" si="248"/>
        <v/>
      </c>
      <c r="J5297" s="113"/>
      <c r="K5297" s="90"/>
      <c r="L5297" s="73"/>
      <c r="M5297" s="69" t="str">
        <f>IF(C5297&lt;&gt;"",DailyLog!$S$3,"")</f>
        <v/>
      </c>
      <c r="N5297" s="56" t="str">
        <f t="shared" si="247"/>
        <v/>
      </c>
      <c r="O5297" s="53" t="str">
        <f>IF($B5297&lt;&gt;"",IF(ISNUMBER(_xlfn.XMATCH($B5297,Language!$A$6:$E$6)),0,IF(ISNUMBER(_xlfn.XMATCH($B5297,Language!$A$29:$E$29)),'Lista de Prestatarios'!$B$3,VLOOKUP(B5297,'Lista de Prestatarios'!$A$2:$B$500,2,FALSE))),"")</f>
        <v/>
      </c>
      <c r="P5297" s="58" t="str">
        <f>IF(B5297&lt;&gt;"",IF(OR(D5297&gt;0,G5297&gt;0),COUNTIF($B$2:B5297,B5297),COUNTIFS($B$2:B5297,B5297,$E$2:E5297,"&gt;0")),"")</f>
        <v/>
      </c>
    </row>
    <row r="5298" spans="1:16" x14ac:dyDescent="0.35">
      <c r="A5298" s="51" t="str">
        <f t="shared" si="246"/>
        <v/>
      </c>
      <c r="B5298" s="99"/>
      <c r="C5298" s="4"/>
      <c r="D5298" s="14"/>
      <c r="E5298" s="14"/>
      <c r="F5298" s="14"/>
      <c r="G5298" s="82"/>
      <c r="H5298" s="107" t="str">
        <f>IF(B5298&lt;&gt;"",IF(OR(O5298=0,O5298=999),"",SUMIFS($E$2:E5298,$A$2:A5298,A5298)-SUMIFS($F$2:F5298,$A$2:A5298,A5298)),"")</f>
        <v/>
      </c>
      <c r="I5298" s="109" t="str">
        <f t="shared" si="248"/>
        <v/>
      </c>
      <c r="J5298" s="113"/>
      <c r="K5298" s="90"/>
      <c r="L5298" s="73"/>
      <c r="M5298" s="69" t="str">
        <f>IF(C5298&lt;&gt;"",DailyLog!$S$3,"")</f>
        <v/>
      </c>
      <c r="N5298" s="56" t="str">
        <f t="shared" si="247"/>
        <v/>
      </c>
      <c r="O5298" s="53" t="str">
        <f>IF($B5298&lt;&gt;"",IF(ISNUMBER(_xlfn.XMATCH($B5298,Language!$A$6:$E$6)),0,IF(ISNUMBER(_xlfn.XMATCH($B5298,Language!$A$29:$E$29)),'Lista de Prestatarios'!$B$3,VLOOKUP(B5298,'Lista de Prestatarios'!$A$2:$B$500,2,FALSE))),"")</f>
        <v/>
      </c>
      <c r="P5298" s="58" t="str">
        <f>IF(B5298&lt;&gt;"",IF(OR(D5298&gt;0,G5298&gt;0),COUNTIF($B$2:B5298,B5298),COUNTIFS($B$2:B5298,B5298,$E$2:E5298,"&gt;0")),"")</f>
        <v/>
      </c>
    </row>
    <row r="5299" spans="1:16" x14ac:dyDescent="0.35">
      <c r="A5299" s="51" t="str">
        <f t="shared" si="246"/>
        <v/>
      </c>
      <c r="B5299" s="99"/>
      <c r="C5299" s="4"/>
      <c r="D5299" s="14"/>
      <c r="E5299" s="14"/>
      <c r="F5299" s="14"/>
      <c r="G5299" s="82"/>
      <c r="H5299" s="107" t="str">
        <f>IF(B5299&lt;&gt;"",IF(OR(O5299=0,O5299=999),"",SUMIFS($E$2:E5299,$A$2:A5299,A5299)-SUMIFS($F$2:F5299,$A$2:A5299,A5299)),"")</f>
        <v/>
      </c>
      <c r="I5299" s="109" t="str">
        <f t="shared" si="248"/>
        <v/>
      </c>
      <c r="J5299" s="113"/>
      <c r="K5299" s="90"/>
      <c r="L5299" s="73"/>
      <c r="M5299" s="69" t="str">
        <f>IF(C5299&lt;&gt;"",DailyLog!$S$3,"")</f>
        <v/>
      </c>
      <c r="N5299" s="56" t="str">
        <f t="shared" si="247"/>
        <v/>
      </c>
      <c r="O5299" s="53" t="str">
        <f>IF($B5299&lt;&gt;"",IF(ISNUMBER(_xlfn.XMATCH($B5299,Language!$A$6:$E$6)),0,IF(ISNUMBER(_xlfn.XMATCH($B5299,Language!$A$29:$E$29)),'Lista de Prestatarios'!$B$3,VLOOKUP(B5299,'Lista de Prestatarios'!$A$2:$B$500,2,FALSE))),"")</f>
        <v/>
      </c>
      <c r="P5299" s="58" t="str">
        <f>IF(B5299&lt;&gt;"",IF(OR(D5299&gt;0,G5299&gt;0),COUNTIF($B$2:B5299,B5299),COUNTIFS($B$2:B5299,B5299,$E$2:E5299,"&gt;0")),"")</f>
        <v/>
      </c>
    </row>
    <row r="5300" spans="1:16" x14ac:dyDescent="0.35">
      <c r="A5300" s="51" t="str">
        <f t="shared" si="246"/>
        <v/>
      </c>
      <c r="B5300" s="99"/>
      <c r="C5300" s="4"/>
      <c r="D5300" s="14"/>
      <c r="E5300" s="14"/>
      <c r="F5300" s="14"/>
      <c r="G5300" s="82"/>
      <c r="H5300" s="107" t="str">
        <f>IF(B5300&lt;&gt;"",IF(OR(O5300=0,O5300=999),"",SUMIFS($E$2:E5300,$A$2:A5300,A5300)-SUMIFS($F$2:F5300,$A$2:A5300,A5300)),"")</f>
        <v/>
      </c>
      <c r="I5300" s="109" t="str">
        <f t="shared" si="248"/>
        <v/>
      </c>
      <c r="J5300" s="113"/>
      <c r="K5300" s="90"/>
      <c r="L5300" s="73"/>
      <c r="M5300" s="69" t="str">
        <f>IF(C5300&lt;&gt;"",DailyLog!$S$3,"")</f>
        <v/>
      </c>
      <c r="N5300" s="56" t="str">
        <f t="shared" si="247"/>
        <v/>
      </c>
      <c r="O5300" s="53" t="str">
        <f>IF($B5300&lt;&gt;"",IF(ISNUMBER(_xlfn.XMATCH($B5300,Language!$A$6:$E$6)),0,IF(ISNUMBER(_xlfn.XMATCH($B5300,Language!$A$29:$E$29)),'Lista de Prestatarios'!$B$3,VLOOKUP(B5300,'Lista de Prestatarios'!$A$2:$B$500,2,FALSE))),"")</f>
        <v/>
      </c>
      <c r="P5300" s="58" t="str">
        <f>IF(B5300&lt;&gt;"",IF(OR(D5300&gt;0,G5300&gt;0),COUNTIF($B$2:B5300,B5300),COUNTIFS($B$2:B5300,B5300,$E$2:E5300,"&gt;0")),"")</f>
        <v/>
      </c>
    </row>
    <row r="5301" spans="1:16" x14ac:dyDescent="0.35">
      <c r="A5301" s="51" t="str">
        <f t="shared" si="246"/>
        <v/>
      </c>
      <c r="B5301" s="99"/>
      <c r="C5301" s="4"/>
      <c r="D5301" s="14"/>
      <c r="E5301" s="14"/>
      <c r="F5301" s="14"/>
      <c r="G5301" s="82"/>
      <c r="H5301" s="107" t="str">
        <f>IF(B5301&lt;&gt;"",IF(OR(O5301=0,O5301=999),"",SUMIFS($E$2:E5301,$A$2:A5301,A5301)-SUMIFS($F$2:F5301,$A$2:A5301,A5301)),"")</f>
        <v/>
      </c>
      <c r="I5301" s="109" t="str">
        <f t="shared" si="248"/>
        <v/>
      </c>
      <c r="J5301" s="113"/>
      <c r="K5301" s="90"/>
      <c r="L5301" s="73"/>
      <c r="M5301" s="69" t="str">
        <f>IF(C5301&lt;&gt;"",DailyLog!$S$3,"")</f>
        <v/>
      </c>
      <c r="N5301" s="56" t="str">
        <f t="shared" si="247"/>
        <v/>
      </c>
      <c r="O5301" s="53" t="str">
        <f>IF($B5301&lt;&gt;"",IF(ISNUMBER(_xlfn.XMATCH($B5301,Language!$A$6:$E$6)),0,IF(ISNUMBER(_xlfn.XMATCH($B5301,Language!$A$29:$E$29)),'Lista de Prestatarios'!$B$3,VLOOKUP(B5301,'Lista de Prestatarios'!$A$2:$B$500,2,FALSE))),"")</f>
        <v/>
      </c>
      <c r="P5301" s="58" t="str">
        <f>IF(B5301&lt;&gt;"",IF(OR(D5301&gt;0,G5301&gt;0),COUNTIF($B$2:B5301,B5301),COUNTIFS($B$2:B5301,B5301,$E$2:E5301,"&gt;0")),"")</f>
        <v/>
      </c>
    </row>
    <row r="5302" spans="1:16" x14ac:dyDescent="0.35">
      <c r="A5302" s="51" t="str">
        <f t="shared" si="246"/>
        <v/>
      </c>
      <c r="B5302" s="99"/>
      <c r="C5302" s="4"/>
      <c r="D5302" s="14"/>
      <c r="E5302" s="14"/>
      <c r="F5302" s="14"/>
      <c r="G5302" s="82"/>
      <c r="H5302" s="107" t="str">
        <f>IF(B5302&lt;&gt;"",IF(OR(O5302=0,O5302=999),"",SUMIFS($E$2:E5302,$A$2:A5302,A5302)-SUMIFS($F$2:F5302,$A$2:A5302,A5302)),"")</f>
        <v/>
      </c>
      <c r="I5302" s="109" t="str">
        <f t="shared" si="248"/>
        <v/>
      </c>
      <c r="J5302" s="113"/>
      <c r="K5302" s="90"/>
      <c r="L5302" s="73"/>
      <c r="M5302" s="69" t="str">
        <f>IF(C5302&lt;&gt;"",DailyLog!$S$3,"")</f>
        <v/>
      </c>
      <c r="N5302" s="56" t="str">
        <f t="shared" si="247"/>
        <v/>
      </c>
      <c r="O5302" s="53" t="str">
        <f>IF($B5302&lt;&gt;"",IF(ISNUMBER(_xlfn.XMATCH($B5302,Language!$A$6:$E$6)),0,IF(ISNUMBER(_xlfn.XMATCH($B5302,Language!$A$29:$E$29)),'Lista de Prestatarios'!$B$3,VLOOKUP(B5302,'Lista de Prestatarios'!$A$2:$B$500,2,FALSE))),"")</f>
        <v/>
      </c>
      <c r="P5302" s="58" t="str">
        <f>IF(B5302&lt;&gt;"",IF(OR(D5302&gt;0,G5302&gt;0),COUNTIF($B$2:B5302,B5302),COUNTIFS($B$2:B5302,B5302,$E$2:E5302,"&gt;0")),"")</f>
        <v/>
      </c>
    </row>
    <row r="5303" spans="1:16" x14ac:dyDescent="0.35">
      <c r="A5303" s="51" t="str">
        <f t="shared" si="246"/>
        <v/>
      </c>
      <c r="B5303" s="99"/>
      <c r="C5303" s="4"/>
      <c r="D5303" s="14"/>
      <c r="E5303" s="14"/>
      <c r="F5303" s="14"/>
      <c r="G5303" s="82"/>
      <c r="H5303" s="107" t="str">
        <f>IF(B5303&lt;&gt;"",IF(OR(O5303=0,O5303=999),"",SUMIFS($E$2:E5303,$A$2:A5303,A5303)-SUMIFS($F$2:F5303,$A$2:A5303,A5303)),"")</f>
        <v/>
      </c>
      <c r="I5303" s="109" t="str">
        <f t="shared" si="248"/>
        <v/>
      </c>
      <c r="J5303" s="113"/>
      <c r="K5303" s="90"/>
      <c r="L5303" s="73"/>
      <c r="M5303" s="69" t="str">
        <f>IF(C5303&lt;&gt;"",DailyLog!$S$3,"")</f>
        <v/>
      </c>
      <c r="N5303" s="56" t="str">
        <f t="shared" si="247"/>
        <v/>
      </c>
      <c r="O5303" s="53" t="str">
        <f>IF($B5303&lt;&gt;"",IF(ISNUMBER(_xlfn.XMATCH($B5303,Language!$A$6:$E$6)),0,IF(ISNUMBER(_xlfn.XMATCH($B5303,Language!$A$29:$E$29)),'Lista de Prestatarios'!$B$3,VLOOKUP(B5303,'Lista de Prestatarios'!$A$2:$B$500,2,FALSE))),"")</f>
        <v/>
      </c>
      <c r="P5303" s="58" t="str">
        <f>IF(B5303&lt;&gt;"",IF(OR(D5303&gt;0,G5303&gt;0),COUNTIF($B$2:B5303,B5303),COUNTIFS($B$2:B5303,B5303,$E$2:E5303,"&gt;0")),"")</f>
        <v/>
      </c>
    </row>
    <row r="5304" spans="1:16" x14ac:dyDescent="0.35">
      <c r="A5304" s="51" t="str">
        <f t="shared" si="246"/>
        <v/>
      </c>
      <c r="B5304" s="99"/>
      <c r="C5304" s="4"/>
      <c r="D5304" s="14"/>
      <c r="E5304" s="14"/>
      <c r="F5304" s="14"/>
      <c r="G5304" s="82"/>
      <c r="H5304" s="107" t="str">
        <f>IF(B5304&lt;&gt;"",IF(OR(O5304=0,O5304=999),"",SUMIFS($E$2:E5304,$A$2:A5304,A5304)-SUMIFS($F$2:F5304,$A$2:A5304,A5304)),"")</f>
        <v/>
      </c>
      <c r="I5304" s="109" t="str">
        <f t="shared" si="248"/>
        <v/>
      </c>
      <c r="J5304" s="113"/>
      <c r="K5304" s="90"/>
      <c r="L5304" s="73"/>
      <c r="M5304" s="69" t="str">
        <f>IF(C5304&lt;&gt;"",DailyLog!$S$3,"")</f>
        <v/>
      </c>
      <c r="N5304" s="56" t="str">
        <f t="shared" si="247"/>
        <v/>
      </c>
      <c r="O5304" s="53" t="str">
        <f>IF($B5304&lt;&gt;"",IF(ISNUMBER(_xlfn.XMATCH($B5304,Language!$A$6:$E$6)),0,IF(ISNUMBER(_xlfn.XMATCH($B5304,Language!$A$29:$E$29)),'Lista de Prestatarios'!$B$3,VLOOKUP(B5304,'Lista de Prestatarios'!$A$2:$B$500,2,FALSE))),"")</f>
        <v/>
      </c>
      <c r="P5304" s="58" t="str">
        <f>IF(B5304&lt;&gt;"",IF(OR(D5304&gt;0,G5304&gt;0),COUNTIF($B$2:B5304,B5304),COUNTIFS($B$2:B5304,B5304,$E$2:E5304,"&gt;0")),"")</f>
        <v/>
      </c>
    </row>
    <row r="5305" spans="1:16" x14ac:dyDescent="0.35">
      <c r="A5305" s="51" t="str">
        <f t="shared" si="246"/>
        <v/>
      </c>
      <c r="B5305" s="99"/>
      <c r="C5305" s="4"/>
      <c r="D5305" s="14"/>
      <c r="E5305" s="14"/>
      <c r="F5305" s="14"/>
      <c r="G5305" s="82"/>
      <c r="H5305" s="107" t="str">
        <f>IF(B5305&lt;&gt;"",IF(OR(O5305=0,O5305=999),"",SUMIFS($E$2:E5305,$A$2:A5305,A5305)-SUMIFS($F$2:F5305,$A$2:A5305,A5305)),"")</f>
        <v/>
      </c>
      <c r="I5305" s="109" t="str">
        <f t="shared" si="248"/>
        <v/>
      </c>
      <c r="J5305" s="113"/>
      <c r="K5305" s="90"/>
      <c r="L5305" s="73"/>
      <c r="M5305" s="69" t="str">
        <f>IF(C5305&lt;&gt;"",DailyLog!$S$3,"")</f>
        <v/>
      </c>
      <c r="N5305" s="56" t="str">
        <f t="shared" si="247"/>
        <v/>
      </c>
      <c r="O5305" s="53" t="str">
        <f>IF($B5305&lt;&gt;"",IF(ISNUMBER(_xlfn.XMATCH($B5305,Language!$A$6:$E$6)),0,IF(ISNUMBER(_xlfn.XMATCH($B5305,Language!$A$29:$E$29)),'Lista de Prestatarios'!$B$3,VLOOKUP(B5305,'Lista de Prestatarios'!$A$2:$B$500,2,FALSE))),"")</f>
        <v/>
      </c>
      <c r="P5305" s="58" t="str">
        <f>IF(B5305&lt;&gt;"",IF(OR(D5305&gt;0,G5305&gt;0),COUNTIF($B$2:B5305,B5305),COUNTIFS($B$2:B5305,B5305,$E$2:E5305,"&gt;0")),"")</f>
        <v/>
      </c>
    </row>
    <row r="5306" spans="1:16" x14ac:dyDescent="0.35">
      <c r="A5306" s="51" t="str">
        <f t="shared" si="246"/>
        <v/>
      </c>
      <c r="B5306" s="99"/>
      <c r="C5306" s="4"/>
      <c r="D5306" s="14"/>
      <c r="E5306" s="14"/>
      <c r="F5306" s="14"/>
      <c r="G5306" s="82"/>
      <c r="H5306" s="107" t="str">
        <f>IF(B5306&lt;&gt;"",IF(OR(O5306=0,O5306=999),"",SUMIFS($E$2:E5306,$A$2:A5306,A5306)-SUMIFS($F$2:F5306,$A$2:A5306,A5306)),"")</f>
        <v/>
      </c>
      <c r="I5306" s="109" t="str">
        <f t="shared" si="248"/>
        <v/>
      </c>
      <c r="J5306" s="113"/>
      <c r="K5306" s="90"/>
      <c r="L5306" s="73"/>
      <c r="M5306" s="69" t="str">
        <f>IF(C5306&lt;&gt;"",DailyLog!$S$3,"")</f>
        <v/>
      </c>
      <c r="N5306" s="56" t="str">
        <f t="shared" si="247"/>
        <v/>
      </c>
      <c r="O5306" s="53" t="str">
        <f>IF($B5306&lt;&gt;"",IF(ISNUMBER(_xlfn.XMATCH($B5306,Language!$A$6:$E$6)),0,IF(ISNUMBER(_xlfn.XMATCH($B5306,Language!$A$29:$E$29)),'Lista de Prestatarios'!$B$3,VLOOKUP(B5306,'Lista de Prestatarios'!$A$2:$B$500,2,FALSE))),"")</f>
        <v/>
      </c>
      <c r="P5306" s="58" t="str">
        <f>IF(B5306&lt;&gt;"",IF(OR(D5306&gt;0,G5306&gt;0),COUNTIF($B$2:B5306,B5306),COUNTIFS($B$2:B5306,B5306,$E$2:E5306,"&gt;0")),"")</f>
        <v/>
      </c>
    </row>
    <row r="5307" spans="1:16" x14ac:dyDescent="0.35">
      <c r="A5307" s="51" t="str">
        <f t="shared" si="246"/>
        <v/>
      </c>
      <c r="B5307" s="99"/>
      <c r="C5307" s="4"/>
      <c r="D5307" s="14"/>
      <c r="E5307" s="14"/>
      <c r="F5307" s="14"/>
      <c r="G5307" s="82"/>
      <c r="H5307" s="107" t="str">
        <f>IF(B5307&lt;&gt;"",IF(OR(O5307=0,O5307=999),"",SUMIFS($E$2:E5307,$A$2:A5307,A5307)-SUMIFS($F$2:F5307,$A$2:A5307,A5307)),"")</f>
        <v/>
      </c>
      <c r="I5307" s="109" t="str">
        <f t="shared" si="248"/>
        <v/>
      </c>
      <c r="J5307" s="113"/>
      <c r="K5307" s="90"/>
      <c r="L5307" s="73"/>
      <c r="M5307" s="69" t="str">
        <f>IF(C5307&lt;&gt;"",DailyLog!$S$3,"")</f>
        <v/>
      </c>
      <c r="N5307" s="56" t="str">
        <f t="shared" si="247"/>
        <v/>
      </c>
      <c r="O5307" s="53" t="str">
        <f>IF($B5307&lt;&gt;"",IF(ISNUMBER(_xlfn.XMATCH($B5307,Language!$A$6:$E$6)),0,IF(ISNUMBER(_xlfn.XMATCH($B5307,Language!$A$29:$E$29)),'Lista de Prestatarios'!$B$3,VLOOKUP(B5307,'Lista de Prestatarios'!$A$2:$B$500,2,FALSE))),"")</f>
        <v/>
      </c>
      <c r="P5307" s="58" t="str">
        <f>IF(B5307&lt;&gt;"",IF(OR(D5307&gt;0,G5307&gt;0),COUNTIF($B$2:B5307,B5307),COUNTIFS($B$2:B5307,B5307,$E$2:E5307,"&gt;0")),"")</f>
        <v/>
      </c>
    </row>
    <row r="5308" spans="1:16" x14ac:dyDescent="0.35">
      <c r="A5308" s="51" t="str">
        <f t="shared" si="246"/>
        <v/>
      </c>
      <c r="B5308" s="99"/>
      <c r="C5308" s="4"/>
      <c r="D5308" s="14"/>
      <c r="E5308" s="14"/>
      <c r="F5308" s="14"/>
      <c r="G5308" s="82"/>
      <c r="H5308" s="107" t="str">
        <f>IF(B5308&lt;&gt;"",IF(OR(O5308=0,O5308=999),"",SUMIFS($E$2:E5308,$A$2:A5308,A5308)-SUMIFS($F$2:F5308,$A$2:A5308,A5308)),"")</f>
        <v/>
      </c>
      <c r="I5308" s="109" t="str">
        <f t="shared" si="248"/>
        <v/>
      </c>
      <c r="J5308" s="113"/>
      <c r="K5308" s="90"/>
      <c r="L5308" s="73"/>
      <c r="M5308" s="69" t="str">
        <f>IF(C5308&lt;&gt;"",DailyLog!$S$3,"")</f>
        <v/>
      </c>
      <c r="N5308" s="56" t="str">
        <f t="shared" si="247"/>
        <v/>
      </c>
      <c r="O5308" s="53" t="str">
        <f>IF($B5308&lt;&gt;"",IF(ISNUMBER(_xlfn.XMATCH($B5308,Language!$A$6:$E$6)),0,IF(ISNUMBER(_xlfn.XMATCH($B5308,Language!$A$29:$E$29)),'Lista de Prestatarios'!$B$3,VLOOKUP(B5308,'Lista de Prestatarios'!$A$2:$B$500,2,FALSE))),"")</f>
        <v/>
      </c>
      <c r="P5308" s="58" t="str">
        <f>IF(B5308&lt;&gt;"",IF(OR(D5308&gt;0,G5308&gt;0),COUNTIF($B$2:B5308,B5308),COUNTIFS($B$2:B5308,B5308,$E$2:E5308,"&gt;0")),"")</f>
        <v/>
      </c>
    </row>
    <row r="5309" spans="1:16" x14ac:dyDescent="0.35">
      <c r="A5309" s="51" t="str">
        <f t="shared" si="246"/>
        <v/>
      </c>
      <c r="B5309" s="99"/>
      <c r="C5309" s="4"/>
      <c r="D5309" s="14"/>
      <c r="E5309" s="14"/>
      <c r="F5309" s="14"/>
      <c r="G5309" s="82"/>
      <c r="H5309" s="107" t="str">
        <f>IF(B5309&lt;&gt;"",IF(OR(O5309=0,O5309=999),"",SUMIFS($E$2:E5309,$A$2:A5309,A5309)-SUMIFS($F$2:F5309,$A$2:A5309,A5309)),"")</f>
        <v/>
      </c>
      <c r="I5309" s="109" t="str">
        <f t="shared" si="248"/>
        <v/>
      </c>
      <c r="J5309" s="113"/>
      <c r="K5309" s="90"/>
      <c r="L5309" s="73"/>
      <c r="M5309" s="69" t="str">
        <f>IF(C5309&lt;&gt;"",DailyLog!$S$3,"")</f>
        <v/>
      </c>
      <c r="N5309" s="56" t="str">
        <f t="shared" si="247"/>
        <v/>
      </c>
      <c r="O5309" s="53" t="str">
        <f>IF($B5309&lt;&gt;"",IF(ISNUMBER(_xlfn.XMATCH($B5309,Language!$A$6:$E$6)),0,IF(ISNUMBER(_xlfn.XMATCH($B5309,Language!$A$29:$E$29)),'Lista de Prestatarios'!$B$3,VLOOKUP(B5309,'Lista de Prestatarios'!$A$2:$B$500,2,FALSE))),"")</f>
        <v/>
      </c>
      <c r="P5309" s="58" t="str">
        <f>IF(B5309&lt;&gt;"",IF(OR(D5309&gt;0,G5309&gt;0),COUNTIF($B$2:B5309,B5309),COUNTIFS($B$2:B5309,B5309,$E$2:E5309,"&gt;0")),"")</f>
        <v/>
      </c>
    </row>
    <row r="5310" spans="1:16" x14ac:dyDescent="0.35">
      <c r="A5310" s="51" t="str">
        <f t="shared" si="246"/>
        <v/>
      </c>
      <c r="B5310" s="99"/>
      <c r="C5310" s="4"/>
      <c r="D5310" s="14"/>
      <c r="E5310" s="14"/>
      <c r="F5310" s="14"/>
      <c r="G5310" s="82"/>
      <c r="H5310" s="107" t="str">
        <f>IF(B5310&lt;&gt;"",IF(OR(O5310=0,O5310=999),"",SUMIFS($E$2:E5310,$A$2:A5310,A5310)-SUMIFS($F$2:F5310,$A$2:A5310,A5310)),"")</f>
        <v/>
      </c>
      <c r="I5310" s="109" t="str">
        <f t="shared" si="248"/>
        <v/>
      </c>
      <c r="J5310" s="113"/>
      <c r="K5310" s="90"/>
      <c r="L5310" s="73"/>
      <c r="M5310" s="69" t="str">
        <f>IF(C5310&lt;&gt;"",DailyLog!$S$3,"")</f>
        <v/>
      </c>
      <c r="N5310" s="56" t="str">
        <f t="shared" si="247"/>
        <v/>
      </c>
      <c r="O5310" s="53" t="str">
        <f>IF($B5310&lt;&gt;"",IF(ISNUMBER(_xlfn.XMATCH($B5310,Language!$A$6:$E$6)),0,IF(ISNUMBER(_xlfn.XMATCH($B5310,Language!$A$29:$E$29)),'Lista de Prestatarios'!$B$3,VLOOKUP(B5310,'Lista de Prestatarios'!$A$2:$B$500,2,FALSE))),"")</f>
        <v/>
      </c>
      <c r="P5310" s="58" t="str">
        <f>IF(B5310&lt;&gt;"",IF(OR(D5310&gt;0,G5310&gt;0),COUNTIF($B$2:B5310,B5310),COUNTIFS($B$2:B5310,B5310,$E$2:E5310,"&gt;0")),"")</f>
        <v/>
      </c>
    </row>
    <row r="5311" spans="1:16" x14ac:dyDescent="0.35">
      <c r="A5311" s="51" t="str">
        <f t="shared" si="246"/>
        <v/>
      </c>
      <c r="B5311" s="99"/>
      <c r="C5311" s="4"/>
      <c r="D5311" s="14"/>
      <c r="E5311" s="14"/>
      <c r="F5311" s="14"/>
      <c r="G5311" s="82"/>
      <c r="H5311" s="107" t="str">
        <f>IF(B5311&lt;&gt;"",IF(OR(O5311=0,O5311=999),"",SUMIFS($E$2:E5311,$A$2:A5311,A5311)-SUMIFS($F$2:F5311,$A$2:A5311,A5311)),"")</f>
        <v/>
      </c>
      <c r="I5311" s="109" t="str">
        <f t="shared" si="248"/>
        <v/>
      </c>
      <c r="J5311" s="113"/>
      <c r="K5311" s="90"/>
      <c r="L5311" s="73"/>
      <c r="M5311" s="69" t="str">
        <f>IF(C5311&lt;&gt;"",DailyLog!$S$3,"")</f>
        <v/>
      </c>
      <c r="N5311" s="56" t="str">
        <f t="shared" si="247"/>
        <v/>
      </c>
      <c r="O5311" s="53" t="str">
        <f>IF($B5311&lt;&gt;"",IF(ISNUMBER(_xlfn.XMATCH($B5311,Language!$A$6:$E$6)),0,IF(ISNUMBER(_xlfn.XMATCH($B5311,Language!$A$29:$E$29)),'Lista de Prestatarios'!$B$3,VLOOKUP(B5311,'Lista de Prestatarios'!$A$2:$B$500,2,FALSE))),"")</f>
        <v/>
      </c>
      <c r="P5311" s="58" t="str">
        <f>IF(B5311&lt;&gt;"",IF(OR(D5311&gt;0,G5311&gt;0),COUNTIF($B$2:B5311,B5311),COUNTIFS($B$2:B5311,B5311,$E$2:E5311,"&gt;0")),"")</f>
        <v/>
      </c>
    </row>
    <row r="5312" spans="1:16" x14ac:dyDescent="0.35">
      <c r="A5312" s="51" t="str">
        <f t="shared" si="246"/>
        <v/>
      </c>
      <c r="B5312" s="99"/>
      <c r="C5312" s="4"/>
      <c r="D5312" s="14"/>
      <c r="E5312" s="14"/>
      <c r="F5312" s="14"/>
      <c r="G5312" s="82"/>
      <c r="H5312" s="107" t="str">
        <f>IF(B5312&lt;&gt;"",IF(OR(O5312=0,O5312=999),"",SUMIFS($E$2:E5312,$A$2:A5312,A5312)-SUMIFS($F$2:F5312,$A$2:A5312,A5312)),"")</f>
        <v/>
      </c>
      <c r="I5312" s="109" t="str">
        <f t="shared" si="248"/>
        <v/>
      </c>
      <c r="J5312" s="113"/>
      <c r="K5312" s="90"/>
      <c r="L5312" s="73"/>
      <c r="M5312" s="69" t="str">
        <f>IF(C5312&lt;&gt;"",DailyLog!$S$3,"")</f>
        <v/>
      </c>
      <c r="N5312" s="56" t="str">
        <f t="shared" si="247"/>
        <v/>
      </c>
      <c r="O5312" s="53" t="str">
        <f>IF($B5312&lt;&gt;"",IF(ISNUMBER(_xlfn.XMATCH($B5312,Language!$A$6:$E$6)),0,IF(ISNUMBER(_xlfn.XMATCH($B5312,Language!$A$29:$E$29)),'Lista de Prestatarios'!$B$3,VLOOKUP(B5312,'Lista de Prestatarios'!$A$2:$B$500,2,FALSE))),"")</f>
        <v/>
      </c>
      <c r="P5312" s="58" t="str">
        <f>IF(B5312&lt;&gt;"",IF(OR(D5312&gt;0,G5312&gt;0),COUNTIF($B$2:B5312,B5312),COUNTIFS($B$2:B5312,B5312,$E$2:E5312,"&gt;0")),"")</f>
        <v/>
      </c>
    </row>
    <row r="5313" spans="1:16" x14ac:dyDescent="0.35">
      <c r="A5313" s="51" t="str">
        <f t="shared" si="246"/>
        <v/>
      </c>
      <c r="B5313" s="99"/>
      <c r="C5313" s="4"/>
      <c r="D5313" s="14"/>
      <c r="E5313" s="14"/>
      <c r="F5313" s="14"/>
      <c r="G5313" s="82"/>
      <c r="H5313" s="107" t="str">
        <f>IF(B5313&lt;&gt;"",IF(OR(O5313=0,O5313=999),"",SUMIFS($E$2:E5313,$A$2:A5313,A5313)-SUMIFS($F$2:F5313,$A$2:A5313,A5313)),"")</f>
        <v/>
      </c>
      <c r="I5313" s="109" t="str">
        <f t="shared" si="248"/>
        <v/>
      </c>
      <c r="J5313" s="113"/>
      <c r="K5313" s="90"/>
      <c r="L5313" s="73"/>
      <c r="M5313" s="69" t="str">
        <f>IF(C5313&lt;&gt;"",DailyLog!$S$3,"")</f>
        <v/>
      </c>
      <c r="N5313" s="56" t="str">
        <f t="shared" si="247"/>
        <v/>
      </c>
      <c r="O5313" s="53" t="str">
        <f>IF($B5313&lt;&gt;"",IF(ISNUMBER(_xlfn.XMATCH($B5313,Language!$A$6:$E$6)),0,IF(ISNUMBER(_xlfn.XMATCH($B5313,Language!$A$29:$E$29)),'Lista de Prestatarios'!$B$3,VLOOKUP(B5313,'Lista de Prestatarios'!$A$2:$B$500,2,FALSE))),"")</f>
        <v/>
      </c>
      <c r="P5313" s="58" t="str">
        <f>IF(B5313&lt;&gt;"",IF(OR(D5313&gt;0,G5313&gt;0),COUNTIF($B$2:B5313,B5313),COUNTIFS($B$2:B5313,B5313,$E$2:E5313,"&gt;0")),"")</f>
        <v/>
      </c>
    </row>
    <row r="5314" spans="1:16" x14ac:dyDescent="0.35">
      <c r="A5314" s="51" t="str">
        <f t="shared" ref="A5314:A5377" si="249">IF(B5314&lt;&gt;"",O5314&amp;"."&amp;P5314,"")</f>
        <v/>
      </c>
      <c r="B5314" s="99"/>
      <c r="C5314" s="4"/>
      <c r="D5314" s="14"/>
      <c r="E5314" s="14"/>
      <c r="F5314" s="14"/>
      <c r="G5314" s="82"/>
      <c r="H5314" s="107" t="str">
        <f>IF(B5314&lt;&gt;"",IF(OR(O5314=0,O5314=999),"",SUMIFS($E$2:E5314,$A$2:A5314,A5314)-SUMIFS($F$2:F5314,$A$2:A5314,A5314)),"")</f>
        <v/>
      </c>
      <c r="I5314" s="109" t="str">
        <f t="shared" si="248"/>
        <v/>
      </c>
      <c r="J5314" s="113"/>
      <c r="K5314" s="90"/>
      <c r="L5314" s="73"/>
      <c r="M5314" s="69" t="str">
        <f>IF(C5314&lt;&gt;"",DailyLog!$S$3,"")</f>
        <v/>
      </c>
      <c r="N5314" s="56" t="str">
        <f t="shared" ref="N5314:N5377" si="250">IF(B5314&lt;&gt;"",COUNT(D5314:G5314),"")</f>
        <v/>
      </c>
      <c r="O5314" s="53" t="str">
        <f>IF($B5314&lt;&gt;"",IF(ISNUMBER(_xlfn.XMATCH($B5314,Language!$A$6:$E$6)),0,IF(ISNUMBER(_xlfn.XMATCH($B5314,Language!$A$29:$E$29)),'Lista de Prestatarios'!$B$3,VLOOKUP(B5314,'Lista de Prestatarios'!$A$2:$B$500,2,FALSE))),"")</f>
        <v/>
      </c>
      <c r="P5314" s="58" t="str">
        <f>IF(B5314&lt;&gt;"",IF(OR(D5314&gt;0,G5314&gt;0),COUNTIF($B$2:B5314,B5314),COUNTIFS($B$2:B5314,B5314,$E$2:E5314,"&gt;0")),"")</f>
        <v/>
      </c>
    </row>
    <row r="5315" spans="1:16" x14ac:dyDescent="0.35">
      <c r="A5315" s="51" t="str">
        <f t="shared" si="249"/>
        <v/>
      </c>
      <c r="B5315" s="99"/>
      <c r="C5315" s="4"/>
      <c r="D5315" s="14"/>
      <c r="E5315" s="14"/>
      <c r="F5315" s="14"/>
      <c r="G5315" s="82"/>
      <c r="H5315" s="107" t="str">
        <f>IF(B5315&lt;&gt;"",IF(OR(O5315=0,O5315=999),"",SUMIFS($E$2:E5315,$A$2:A5315,A5315)-SUMIFS($F$2:F5315,$A$2:A5315,A5315)),"")</f>
        <v/>
      </c>
      <c r="I5315" s="109" t="str">
        <f t="shared" si="248"/>
        <v/>
      </c>
      <c r="J5315" s="113"/>
      <c r="K5315" s="90"/>
      <c r="L5315" s="73"/>
      <c r="M5315" s="69" t="str">
        <f>IF(C5315&lt;&gt;"",DailyLog!$S$3,"")</f>
        <v/>
      </c>
      <c r="N5315" s="56" t="str">
        <f t="shared" si="250"/>
        <v/>
      </c>
      <c r="O5315" s="53" t="str">
        <f>IF($B5315&lt;&gt;"",IF(ISNUMBER(_xlfn.XMATCH($B5315,Language!$A$6:$E$6)),0,IF(ISNUMBER(_xlfn.XMATCH($B5315,Language!$A$29:$E$29)),'Lista de Prestatarios'!$B$3,VLOOKUP(B5315,'Lista de Prestatarios'!$A$2:$B$500,2,FALSE))),"")</f>
        <v/>
      </c>
      <c r="P5315" s="58" t="str">
        <f>IF(B5315&lt;&gt;"",IF(OR(D5315&gt;0,G5315&gt;0),COUNTIF($B$2:B5315,B5315),COUNTIFS($B$2:B5315,B5315,$E$2:E5315,"&gt;0")),"")</f>
        <v/>
      </c>
    </row>
    <row r="5316" spans="1:16" x14ac:dyDescent="0.35">
      <c r="A5316" s="51" t="str">
        <f t="shared" si="249"/>
        <v/>
      </c>
      <c r="B5316" s="99"/>
      <c r="C5316" s="4"/>
      <c r="D5316" s="14"/>
      <c r="E5316" s="14"/>
      <c r="F5316" s="14"/>
      <c r="G5316" s="82"/>
      <c r="H5316" s="107" t="str">
        <f>IF(B5316&lt;&gt;"",IF(OR(O5316=0,O5316=999),"",SUMIFS($E$2:E5316,$A$2:A5316,A5316)-SUMIFS($F$2:F5316,$A$2:A5316,A5316)),"")</f>
        <v/>
      </c>
      <c r="I5316" s="109" t="str">
        <f t="shared" ref="I5316:I5379" si="251">IF(B5316&lt;&gt;"",I5315+D5316-E5316+F5316-G5316,"")</f>
        <v/>
      </c>
      <c r="J5316" s="113"/>
      <c r="K5316" s="90"/>
      <c r="L5316" s="73"/>
      <c r="M5316" s="69" t="str">
        <f>IF(C5316&lt;&gt;"",DailyLog!$S$3,"")</f>
        <v/>
      </c>
      <c r="N5316" s="56" t="str">
        <f t="shared" si="250"/>
        <v/>
      </c>
      <c r="O5316" s="53" t="str">
        <f>IF($B5316&lt;&gt;"",IF(ISNUMBER(_xlfn.XMATCH($B5316,Language!$A$6:$E$6)),0,IF(ISNUMBER(_xlfn.XMATCH($B5316,Language!$A$29:$E$29)),'Lista de Prestatarios'!$B$3,VLOOKUP(B5316,'Lista de Prestatarios'!$A$2:$B$500,2,FALSE))),"")</f>
        <v/>
      </c>
      <c r="P5316" s="58" t="str">
        <f>IF(B5316&lt;&gt;"",IF(OR(D5316&gt;0,G5316&gt;0),COUNTIF($B$2:B5316,B5316),COUNTIFS($B$2:B5316,B5316,$E$2:E5316,"&gt;0")),"")</f>
        <v/>
      </c>
    </row>
    <row r="5317" spans="1:16" x14ac:dyDescent="0.35">
      <c r="A5317" s="51" t="str">
        <f t="shared" si="249"/>
        <v/>
      </c>
      <c r="B5317" s="99"/>
      <c r="C5317" s="4"/>
      <c r="D5317" s="14"/>
      <c r="E5317" s="14"/>
      <c r="F5317" s="14"/>
      <c r="G5317" s="82"/>
      <c r="H5317" s="107" t="str">
        <f>IF(B5317&lt;&gt;"",IF(OR(O5317=0,O5317=999),"",SUMIFS($E$2:E5317,$A$2:A5317,A5317)-SUMIFS($F$2:F5317,$A$2:A5317,A5317)),"")</f>
        <v/>
      </c>
      <c r="I5317" s="109" t="str">
        <f t="shared" si="251"/>
        <v/>
      </c>
      <c r="J5317" s="113"/>
      <c r="K5317" s="90"/>
      <c r="L5317" s="73"/>
      <c r="M5317" s="69" t="str">
        <f>IF(C5317&lt;&gt;"",DailyLog!$S$3,"")</f>
        <v/>
      </c>
      <c r="N5317" s="56" t="str">
        <f t="shared" si="250"/>
        <v/>
      </c>
      <c r="O5317" s="53" t="str">
        <f>IF($B5317&lt;&gt;"",IF(ISNUMBER(_xlfn.XMATCH($B5317,Language!$A$6:$E$6)),0,IF(ISNUMBER(_xlfn.XMATCH($B5317,Language!$A$29:$E$29)),'Lista de Prestatarios'!$B$3,VLOOKUP(B5317,'Lista de Prestatarios'!$A$2:$B$500,2,FALSE))),"")</f>
        <v/>
      </c>
      <c r="P5317" s="58" t="str">
        <f>IF(B5317&lt;&gt;"",IF(OR(D5317&gt;0,G5317&gt;0),COUNTIF($B$2:B5317,B5317),COUNTIFS($B$2:B5317,B5317,$E$2:E5317,"&gt;0")),"")</f>
        <v/>
      </c>
    </row>
    <row r="5318" spans="1:16" x14ac:dyDescent="0.35">
      <c r="A5318" s="51" t="str">
        <f t="shared" si="249"/>
        <v/>
      </c>
      <c r="B5318" s="99"/>
      <c r="C5318" s="4"/>
      <c r="D5318" s="14"/>
      <c r="E5318" s="14"/>
      <c r="F5318" s="14"/>
      <c r="G5318" s="82"/>
      <c r="H5318" s="107" t="str">
        <f>IF(B5318&lt;&gt;"",IF(OR(O5318=0,O5318=999),"",SUMIFS($E$2:E5318,$A$2:A5318,A5318)-SUMIFS($F$2:F5318,$A$2:A5318,A5318)),"")</f>
        <v/>
      </c>
      <c r="I5318" s="109" t="str">
        <f t="shared" si="251"/>
        <v/>
      </c>
      <c r="J5318" s="113"/>
      <c r="K5318" s="90"/>
      <c r="L5318" s="73"/>
      <c r="M5318" s="69" t="str">
        <f>IF(C5318&lt;&gt;"",DailyLog!$S$3,"")</f>
        <v/>
      </c>
      <c r="N5318" s="56" t="str">
        <f t="shared" si="250"/>
        <v/>
      </c>
      <c r="O5318" s="53" t="str">
        <f>IF($B5318&lt;&gt;"",IF(ISNUMBER(_xlfn.XMATCH($B5318,Language!$A$6:$E$6)),0,IF(ISNUMBER(_xlfn.XMATCH($B5318,Language!$A$29:$E$29)),'Lista de Prestatarios'!$B$3,VLOOKUP(B5318,'Lista de Prestatarios'!$A$2:$B$500,2,FALSE))),"")</f>
        <v/>
      </c>
      <c r="P5318" s="58" t="str">
        <f>IF(B5318&lt;&gt;"",IF(OR(D5318&gt;0,G5318&gt;0),COUNTIF($B$2:B5318,B5318),COUNTIFS($B$2:B5318,B5318,$E$2:E5318,"&gt;0")),"")</f>
        <v/>
      </c>
    </row>
    <row r="5319" spans="1:16" x14ac:dyDescent="0.35">
      <c r="A5319" s="51" t="str">
        <f t="shared" si="249"/>
        <v/>
      </c>
      <c r="B5319" s="99"/>
      <c r="C5319" s="4"/>
      <c r="D5319" s="14"/>
      <c r="E5319" s="14"/>
      <c r="F5319" s="14"/>
      <c r="G5319" s="82"/>
      <c r="H5319" s="107" t="str">
        <f>IF(B5319&lt;&gt;"",IF(OR(O5319=0,O5319=999),"",SUMIFS($E$2:E5319,$A$2:A5319,A5319)-SUMIFS($F$2:F5319,$A$2:A5319,A5319)),"")</f>
        <v/>
      </c>
      <c r="I5319" s="109" t="str">
        <f t="shared" si="251"/>
        <v/>
      </c>
      <c r="J5319" s="113"/>
      <c r="K5319" s="90"/>
      <c r="L5319" s="73"/>
      <c r="M5319" s="69" t="str">
        <f>IF(C5319&lt;&gt;"",DailyLog!$S$3,"")</f>
        <v/>
      </c>
      <c r="N5319" s="56" t="str">
        <f t="shared" si="250"/>
        <v/>
      </c>
      <c r="O5319" s="53" t="str">
        <f>IF($B5319&lt;&gt;"",IF(ISNUMBER(_xlfn.XMATCH($B5319,Language!$A$6:$E$6)),0,IF(ISNUMBER(_xlfn.XMATCH($B5319,Language!$A$29:$E$29)),'Lista de Prestatarios'!$B$3,VLOOKUP(B5319,'Lista de Prestatarios'!$A$2:$B$500,2,FALSE))),"")</f>
        <v/>
      </c>
      <c r="P5319" s="58" t="str">
        <f>IF(B5319&lt;&gt;"",IF(OR(D5319&gt;0,G5319&gt;0),COUNTIF($B$2:B5319,B5319),COUNTIFS($B$2:B5319,B5319,$E$2:E5319,"&gt;0")),"")</f>
        <v/>
      </c>
    </row>
    <row r="5320" spans="1:16" x14ac:dyDescent="0.35">
      <c r="A5320" s="51" t="str">
        <f t="shared" si="249"/>
        <v/>
      </c>
      <c r="B5320" s="99"/>
      <c r="C5320" s="4"/>
      <c r="D5320" s="14"/>
      <c r="E5320" s="14"/>
      <c r="F5320" s="14"/>
      <c r="G5320" s="82"/>
      <c r="H5320" s="107" t="str">
        <f>IF(B5320&lt;&gt;"",IF(OR(O5320=0,O5320=999),"",SUMIFS($E$2:E5320,$A$2:A5320,A5320)-SUMIFS($F$2:F5320,$A$2:A5320,A5320)),"")</f>
        <v/>
      </c>
      <c r="I5320" s="109" t="str">
        <f t="shared" si="251"/>
        <v/>
      </c>
      <c r="J5320" s="113"/>
      <c r="K5320" s="90"/>
      <c r="L5320" s="73"/>
      <c r="M5320" s="69" t="str">
        <f>IF(C5320&lt;&gt;"",DailyLog!$S$3,"")</f>
        <v/>
      </c>
      <c r="N5320" s="56" t="str">
        <f t="shared" si="250"/>
        <v/>
      </c>
      <c r="O5320" s="53" t="str">
        <f>IF($B5320&lt;&gt;"",IF(ISNUMBER(_xlfn.XMATCH($B5320,Language!$A$6:$E$6)),0,IF(ISNUMBER(_xlfn.XMATCH($B5320,Language!$A$29:$E$29)),'Lista de Prestatarios'!$B$3,VLOOKUP(B5320,'Lista de Prestatarios'!$A$2:$B$500,2,FALSE))),"")</f>
        <v/>
      </c>
      <c r="P5320" s="58" t="str">
        <f>IF(B5320&lt;&gt;"",IF(OR(D5320&gt;0,G5320&gt;0),COUNTIF($B$2:B5320,B5320),COUNTIFS($B$2:B5320,B5320,$E$2:E5320,"&gt;0")),"")</f>
        <v/>
      </c>
    </row>
    <row r="5321" spans="1:16" x14ac:dyDescent="0.35">
      <c r="A5321" s="51" t="str">
        <f t="shared" si="249"/>
        <v/>
      </c>
      <c r="B5321" s="99"/>
      <c r="C5321" s="4"/>
      <c r="D5321" s="14"/>
      <c r="E5321" s="14"/>
      <c r="F5321" s="14"/>
      <c r="G5321" s="82"/>
      <c r="H5321" s="107" t="str">
        <f>IF(B5321&lt;&gt;"",IF(OR(O5321=0,O5321=999),"",SUMIFS($E$2:E5321,$A$2:A5321,A5321)-SUMIFS($F$2:F5321,$A$2:A5321,A5321)),"")</f>
        <v/>
      </c>
      <c r="I5321" s="109" t="str">
        <f t="shared" si="251"/>
        <v/>
      </c>
      <c r="J5321" s="113"/>
      <c r="K5321" s="90"/>
      <c r="L5321" s="73"/>
      <c r="M5321" s="69" t="str">
        <f>IF(C5321&lt;&gt;"",DailyLog!$S$3,"")</f>
        <v/>
      </c>
      <c r="N5321" s="56" t="str">
        <f t="shared" si="250"/>
        <v/>
      </c>
      <c r="O5321" s="53" t="str">
        <f>IF($B5321&lt;&gt;"",IF(ISNUMBER(_xlfn.XMATCH($B5321,Language!$A$6:$E$6)),0,IF(ISNUMBER(_xlfn.XMATCH($B5321,Language!$A$29:$E$29)),'Lista de Prestatarios'!$B$3,VLOOKUP(B5321,'Lista de Prestatarios'!$A$2:$B$500,2,FALSE))),"")</f>
        <v/>
      </c>
      <c r="P5321" s="58" t="str">
        <f>IF(B5321&lt;&gt;"",IF(OR(D5321&gt;0,G5321&gt;0),COUNTIF($B$2:B5321,B5321),COUNTIFS($B$2:B5321,B5321,$E$2:E5321,"&gt;0")),"")</f>
        <v/>
      </c>
    </row>
    <row r="5322" spans="1:16" x14ac:dyDescent="0.35">
      <c r="A5322" s="51" t="str">
        <f t="shared" si="249"/>
        <v/>
      </c>
      <c r="B5322" s="99"/>
      <c r="C5322" s="4"/>
      <c r="D5322" s="14"/>
      <c r="E5322" s="14"/>
      <c r="F5322" s="14"/>
      <c r="G5322" s="82"/>
      <c r="H5322" s="107" t="str">
        <f>IF(B5322&lt;&gt;"",IF(OR(O5322=0,O5322=999),"",SUMIFS($E$2:E5322,$A$2:A5322,A5322)-SUMIFS($F$2:F5322,$A$2:A5322,A5322)),"")</f>
        <v/>
      </c>
      <c r="I5322" s="109" t="str">
        <f t="shared" si="251"/>
        <v/>
      </c>
      <c r="J5322" s="113"/>
      <c r="K5322" s="90"/>
      <c r="L5322" s="73"/>
      <c r="M5322" s="69" t="str">
        <f>IF(C5322&lt;&gt;"",DailyLog!$S$3,"")</f>
        <v/>
      </c>
      <c r="N5322" s="56" t="str">
        <f t="shared" si="250"/>
        <v/>
      </c>
      <c r="O5322" s="53" t="str">
        <f>IF($B5322&lt;&gt;"",IF(ISNUMBER(_xlfn.XMATCH($B5322,Language!$A$6:$E$6)),0,IF(ISNUMBER(_xlfn.XMATCH($B5322,Language!$A$29:$E$29)),'Lista de Prestatarios'!$B$3,VLOOKUP(B5322,'Lista de Prestatarios'!$A$2:$B$500,2,FALSE))),"")</f>
        <v/>
      </c>
      <c r="P5322" s="58" t="str">
        <f>IF(B5322&lt;&gt;"",IF(OR(D5322&gt;0,G5322&gt;0),COUNTIF($B$2:B5322,B5322),COUNTIFS($B$2:B5322,B5322,$E$2:E5322,"&gt;0")),"")</f>
        <v/>
      </c>
    </row>
    <row r="5323" spans="1:16" x14ac:dyDescent="0.35">
      <c r="A5323" s="51" t="str">
        <f t="shared" si="249"/>
        <v/>
      </c>
      <c r="B5323" s="99"/>
      <c r="C5323" s="4"/>
      <c r="D5323" s="14"/>
      <c r="E5323" s="14"/>
      <c r="F5323" s="14"/>
      <c r="G5323" s="82"/>
      <c r="H5323" s="107" t="str">
        <f>IF(B5323&lt;&gt;"",IF(OR(O5323=0,O5323=999),"",SUMIFS($E$2:E5323,$A$2:A5323,A5323)-SUMIFS($F$2:F5323,$A$2:A5323,A5323)),"")</f>
        <v/>
      </c>
      <c r="I5323" s="109" t="str">
        <f t="shared" si="251"/>
        <v/>
      </c>
      <c r="J5323" s="113"/>
      <c r="K5323" s="90"/>
      <c r="L5323" s="73"/>
      <c r="M5323" s="69" t="str">
        <f>IF(C5323&lt;&gt;"",DailyLog!$S$3,"")</f>
        <v/>
      </c>
      <c r="N5323" s="56" t="str">
        <f t="shared" si="250"/>
        <v/>
      </c>
      <c r="O5323" s="53" t="str">
        <f>IF($B5323&lt;&gt;"",IF(ISNUMBER(_xlfn.XMATCH($B5323,Language!$A$6:$E$6)),0,IF(ISNUMBER(_xlfn.XMATCH($B5323,Language!$A$29:$E$29)),'Lista de Prestatarios'!$B$3,VLOOKUP(B5323,'Lista de Prestatarios'!$A$2:$B$500,2,FALSE))),"")</f>
        <v/>
      </c>
      <c r="P5323" s="58" t="str">
        <f>IF(B5323&lt;&gt;"",IF(OR(D5323&gt;0,G5323&gt;0),COUNTIF($B$2:B5323,B5323),COUNTIFS($B$2:B5323,B5323,$E$2:E5323,"&gt;0")),"")</f>
        <v/>
      </c>
    </row>
    <row r="5324" spans="1:16" x14ac:dyDescent="0.35">
      <c r="A5324" s="51" t="str">
        <f t="shared" si="249"/>
        <v/>
      </c>
      <c r="B5324" s="99"/>
      <c r="C5324" s="4"/>
      <c r="D5324" s="14"/>
      <c r="E5324" s="14"/>
      <c r="F5324" s="14"/>
      <c r="G5324" s="82"/>
      <c r="H5324" s="107" t="str">
        <f>IF(B5324&lt;&gt;"",IF(OR(O5324=0,O5324=999),"",SUMIFS($E$2:E5324,$A$2:A5324,A5324)-SUMIFS($F$2:F5324,$A$2:A5324,A5324)),"")</f>
        <v/>
      </c>
      <c r="I5324" s="109" t="str">
        <f t="shared" si="251"/>
        <v/>
      </c>
      <c r="J5324" s="113"/>
      <c r="K5324" s="90"/>
      <c r="L5324" s="73"/>
      <c r="M5324" s="69" t="str">
        <f>IF(C5324&lt;&gt;"",DailyLog!$S$3,"")</f>
        <v/>
      </c>
      <c r="N5324" s="56" t="str">
        <f t="shared" si="250"/>
        <v/>
      </c>
      <c r="O5324" s="53" t="str">
        <f>IF($B5324&lt;&gt;"",IF(ISNUMBER(_xlfn.XMATCH($B5324,Language!$A$6:$E$6)),0,IF(ISNUMBER(_xlfn.XMATCH($B5324,Language!$A$29:$E$29)),'Lista de Prestatarios'!$B$3,VLOOKUP(B5324,'Lista de Prestatarios'!$A$2:$B$500,2,FALSE))),"")</f>
        <v/>
      </c>
      <c r="P5324" s="58" t="str">
        <f>IF(B5324&lt;&gt;"",IF(OR(D5324&gt;0,G5324&gt;0),COUNTIF($B$2:B5324,B5324),COUNTIFS($B$2:B5324,B5324,$E$2:E5324,"&gt;0")),"")</f>
        <v/>
      </c>
    </row>
    <row r="5325" spans="1:16" x14ac:dyDescent="0.35">
      <c r="A5325" s="51" t="str">
        <f t="shared" si="249"/>
        <v/>
      </c>
      <c r="B5325" s="99"/>
      <c r="C5325" s="4"/>
      <c r="D5325" s="14"/>
      <c r="E5325" s="14"/>
      <c r="F5325" s="14"/>
      <c r="G5325" s="82"/>
      <c r="H5325" s="107" t="str">
        <f>IF(B5325&lt;&gt;"",IF(OR(O5325=0,O5325=999),"",SUMIFS($E$2:E5325,$A$2:A5325,A5325)-SUMIFS($F$2:F5325,$A$2:A5325,A5325)),"")</f>
        <v/>
      </c>
      <c r="I5325" s="109" t="str">
        <f t="shared" si="251"/>
        <v/>
      </c>
      <c r="J5325" s="113"/>
      <c r="K5325" s="90"/>
      <c r="L5325" s="73"/>
      <c r="M5325" s="69" t="str">
        <f>IF(C5325&lt;&gt;"",DailyLog!$S$3,"")</f>
        <v/>
      </c>
      <c r="N5325" s="56" t="str">
        <f t="shared" si="250"/>
        <v/>
      </c>
      <c r="O5325" s="53" t="str">
        <f>IF($B5325&lt;&gt;"",IF(ISNUMBER(_xlfn.XMATCH($B5325,Language!$A$6:$E$6)),0,IF(ISNUMBER(_xlfn.XMATCH($B5325,Language!$A$29:$E$29)),'Lista de Prestatarios'!$B$3,VLOOKUP(B5325,'Lista de Prestatarios'!$A$2:$B$500,2,FALSE))),"")</f>
        <v/>
      </c>
      <c r="P5325" s="58" t="str">
        <f>IF(B5325&lt;&gt;"",IF(OR(D5325&gt;0,G5325&gt;0),COUNTIF($B$2:B5325,B5325),COUNTIFS($B$2:B5325,B5325,$E$2:E5325,"&gt;0")),"")</f>
        <v/>
      </c>
    </row>
    <row r="5326" spans="1:16" x14ac:dyDescent="0.35">
      <c r="A5326" s="51" t="str">
        <f t="shared" si="249"/>
        <v/>
      </c>
      <c r="B5326" s="99"/>
      <c r="C5326" s="4"/>
      <c r="D5326" s="14"/>
      <c r="E5326" s="14"/>
      <c r="F5326" s="14"/>
      <c r="G5326" s="82"/>
      <c r="H5326" s="107" t="str">
        <f>IF(B5326&lt;&gt;"",IF(OR(O5326=0,O5326=999),"",SUMIFS($E$2:E5326,$A$2:A5326,A5326)-SUMIFS($F$2:F5326,$A$2:A5326,A5326)),"")</f>
        <v/>
      </c>
      <c r="I5326" s="109" t="str">
        <f t="shared" si="251"/>
        <v/>
      </c>
      <c r="J5326" s="113"/>
      <c r="K5326" s="90"/>
      <c r="L5326" s="73"/>
      <c r="M5326" s="69" t="str">
        <f>IF(C5326&lt;&gt;"",DailyLog!$S$3,"")</f>
        <v/>
      </c>
      <c r="N5326" s="56" t="str">
        <f t="shared" si="250"/>
        <v/>
      </c>
      <c r="O5326" s="53" t="str">
        <f>IF($B5326&lt;&gt;"",IF(ISNUMBER(_xlfn.XMATCH($B5326,Language!$A$6:$E$6)),0,IF(ISNUMBER(_xlfn.XMATCH($B5326,Language!$A$29:$E$29)),'Lista de Prestatarios'!$B$3,VLOOKUP(B5326,'Lista de Prestatarios'!$A$2:$B$500,2,FALSE))),"")</f>
        <v/>
      </c>
      <c r="P5326" s="58" t="str">
        <f>IF(B5326&lt;&gt;"",IF(OR(D5326&gt;0,G5326&gt;0),COUNTIF($B$2:B5326,B5326),COUNTIFS($B$2:B5326,B5326,$E$2:E5326,"&gt;0")),"")</f>
        <v/>
      </c>
    </row>
    <row r="5327" spans="1:16" x14ac:dyDescent="0.35">
      <c r="A5327" s="51" t="str">
        <f t="shared" si="249"/>
        <v/>
      </c>
      <c r="B5327" s="99"/>
      <c r="C5327" s="4"/>
      <c r="D5327" s="14"/>
      <c r="E5327" s="14"/>
      <c r="F5327" s="14"/>
      <c r="G5327" s="82"/>
      <c r="H5327" s="107" t="str">
        <f>IF(B5327&lt;&gt;"",IF(OR(O5327=0,O5327=999),"",SUMIFS($E$2:E5327,$A$2:A5327,A5327)-SUMIFS($F$2:F5327,$A$2:A5327,A5327)),"")</f>
        <v/>
      </c>
      <c r="I5327" s="109" t="str">
        <f t="shared" si="251"/>
        <v/>
      </c>
      <c r="J5327" s="113"/>
      <c r="K5327" s="90"/>
      <c r="L5327" s="73"/>
      <c r="M5327" s="69" t="str">
        <f>IF(C5327&lt;&gt;"",DailyLog!$S$3,"")</f>
        <v/>
      </c>
      <c r="N5327" s="56" t="str">
        <f t="shared" si="250"/>
        <v/>
      </c>
      <c r="O5327" s="53" t="str">
        <f>IF($B5327&lt;&gt;"",IF(ISNUMBER(_xlfn.XMATCH($B5327,Language!$A$6:$E$6)),0,IF(ISNUMBER(_xlfn.XMATCH($B5327,Language!$A$29:$E$29)),'Lista de Prestatarios'!$B$3,VLOOKUP(B5327,'Lista de Prestatarios'!$A$2:$B$500,2,FALSE))),"")</f>
        <v/>
      </c>
      <c r="P5327" s="58" t="str">
        <f>IF(B5327&lt;&gt;"",IF(OR(D5327&gt;0,G5327&gt;0),COUNTIF($B$2:B5327,B5327),COUNTIFS($B$2:B5327,B5327,$E$2:E5327,"&gt;0")),"")</f>
        <v/>
      </c>
    </row>
    <row r="5328" spans="1:16" x14ac:dyDescent="0.35">
      <c r="A5328" s="51" t="str">
        <f t="shared" si="249"/>
        <v/>
      </c>
      <c r="B5328" s="99"/>
      <c r="C5328" s="4"/>
      <c r="D5328" s="14"/>
      <c r="E5328" s="14"/>
      <c r="F5328" s="14"/>
      <c r="G5328" s="82"/>
      <c r="H5328" s="107" t="str">
        <f>IF(B5328&lt;&gt;"",IF(OR(O5328=0,O5328=999),"",SUMIFS($E$2:E5328,$A$2:A5328,A5328)-SUMIFS($F$2:F5328,$A$2:A5328,A5328)),"")</f>
        <v/>
      </c>
      <c r="I5328" s="109" t="str">
        <f t="shared" si="251"/>
        <v/>
      </c>
      <c r="J5328" s="113"/>
      <c r="K5328" s="90"/>
      <c r="L5328" s="73"/>
      <c r="M5328" s="69" t="str">
        <f>IF(C5328&lt;&gt;"",DailyLog!$S$3,"")</f>
        <v/>
      </c>
      <c r="N5328" s="56" t="str">
        <f t="shared" si="250"/>
        <v/>
      </c>
      <c r="O5328" s="53" t="str">
        <f>IF($B5328&lt;&gt;"",IF(ISNUMBER(_xlfn.XMATCH($B5328,Language!$A$6:$E$6)),0,IF(ISNUMBER(_xlfn.XMATCH($B5328,Language!$A$29:$E$29)),'Lista de Prestatarios'!$B$3,VLOOKUP(B5328,'Lista de Prestatarios'!$A$2:$B$500,2,FALSE))),"")</f>
        <v/>
      </c>
      <c r="P5328" s="58" t="str">
        <f>IF(B5328&lt;&gt;"",IF(OR(D5328&gt;0,G5328&gt;0),COUNTIF($B$2:B5328,B5328),COUNTIFS($B$2:B5328,B5328,$E$2:E5328,"&gt;0")),"")</f>
        <v/>
      </c>
    </row>
    <row r="5329" spans="1:16" x14ac:dyDescent="0.35">
      <c r="A5329" s="51" t="str">
        <f t="shared" si="249"/>
        <v/>
      </c>
      <c r="B5329" s="99"/>
      <c r="C5329" s="4"/>
      <c r="D5329" s="14"/>
      <c r="E5329" s="14"/>
      <c r="F5329" s="14"/>
      <c r="G5329" s="82"/>
      <c r="H5329" s="107" t="str">
        <f>IF(B5329&lt;&gt;"",IF(OR(O5329=0,O5329=999),"",SUMIFS($E$2:E5329,$A$2:A5329,A5329)-SUMIFS($F$2:F5329,$A$2:A5329,A5329)),"")</f>
        <v/>
      </c>
      <c r="I5329" s="109" t="str">
        <f t="shared" si="251"/>
        <v/>
      </c>
      <c r="J5329" s="113"/>
      <c r="K5329" s="90"/>
      <c r="L5329" s="73"/>
      <c r="M5329" s="69" t="str">
        <f>IF(C5329&lt;&gt;"",DailyLog!$S$3,"")</f>
        <v/>
      </c>
      <c r="N5329" s="56" t="str">
        <f t="shared" si="250"/>
        <v/>
      </c>
      <c r="O5329" s="53" t="str">
        <f>IF($B5329&lt;&gt;"",IF(ISNUMBER(_xlfn.XMATCH($B5329,Language!$A$6:$E$6)),0,IF(ISNUMBER(_xlfn.XMATCH($B5329,Language!$A$29:$E$29)),'Lista de Prestatarios'!$B$3,VLOOKUP(B5329,'Lista de Prestatarios'!$A$2:$B$500,2,FALSE))),"")</f>
        <v/>
      </c>
      <c r="P5329" s="58" t="str">
        <f>IF(B5329&lt;&gt;"",IF(OR(D5329&gt;0,G5329&gt;0),COUNTIF($B$2:B5329,B5329),COUNTIFS($B$2:B5329,B5329,$E$2:E5329,"&gt;0")),"")</f>
        <v/>
      </c>
    </row>
    <row r="5330" spans="1:16" x14ac:dyDescent="0.35">
      <c r="A5330" s="51" t="str">
        <f t="shared" si="249"/>
        <v/>
      </c>
      <c r="B5330" s="99"/>
      <c r="C5330" s="4"/>
      <c r="D5330" s="14"/>
      <c r="E5330" s="14"/>
      <c r="F5330" s="14"/>
      <c r="G5330" s="82"/>
      <c r="H5330" s="107" t="str">
        <f>IF(B5330&lt;&gt;"",IF(OR(O5330=0,O5330=999),"",SUMIFS($E$2:E5330,$A$2:A5330,A5330)-SUMIFS($F$2:F5330,$A$2:A5330,A5330)),"")</f>
        <v/>
      </c>
      <c r="I5330" s="109" t="str">
        <f t="shared" si="251"/>
        <v/>
      </c>
      <c r="J5330" s="113"/>
      <c r="K5330" s="90"/>
      <c r="L5330" s="73"/>
      <c r="M5330" s="69" t="str">
        <f>IF(C5330&lt;&gt;"",DailyLog!$S$3,"")</f>
        <v/>
      </c>
      <c r="N5330" s="56" t="str">
        <f t="shared" si="250"/>
        <v/>
      </c>
      <c r="O5330" s="53" t="str">
        <f>IF($B5330&lt;&gt;"",IF(ISNUMBER(_xlfn.XMATCH($B5330,Language!$A$6:$E$6)),0,IF(ISNUMBER(_xlfn.XMATCH($B5330,Language!$A$29:$E$29)),'Lista de Prestatarios'!$B$3,VLOOKUP(B5330,'Lista de Prestatarios'!$A$2:$B$500,2,FALSE))),"")</f>
        <v/>
      </c>
      <c r="P5330" s="58" t="str">
        <f>IF(B5330&lt;&gt;"",IF(OR(D5330&gt;0,G5330&gt;0),COUNTIF($B$2:B5330,B5330),COUNTIFS($B$2:B5330,B5330,$E$2:E5330,"&gt;0")),"")</f>
        <v/>
      </c>
    </row>
    <row r="5331" spans="1:16" x14ac:dyDescent="0.35">
      <c r="A5331" s="51" t="str">
        <f t="shared" si="249"/>
        <v/>
      </c>
      <c r="B5331" s="99"/>
      <c r="C5331" s="4"/>
      <c r="D5331" s="14"/>
      <c r="E5331" s="14"/>
      <c r="F5331" s="14"/>
      <c r="G5331" s="82"/>
      <c r="H5331" s="107" t="str">
        <f>IF(B5331&lt;&gt;"",IF(OR(O5331=0,O5331=999),"",SUMIFS($E$2:E5331,$A$2:A5331,A5331)-SUMIFS($F$2:F5331,$A$2:A5331,A5331)),"")</f>
        <v/>
      </c>
      <c r="I5331" s="109" t="str">
        <f t="shared" si="251"/>
        <v/>
      </c>
      <c r="J5331" s="113"/>
      <c r="K5331" s="90"/>
      <c r="L5331" s="73"/>
      <c r="M5331" s="69" t="str">
        <f>IF(C5331&lt;&gt;"",DailyLog!$S$3,"")</f>
        <v/>
      </c>
      <c r="N5331" s="56" t="str">
        <f t="shared" si="250"/>
        <v/>
      </c>
      <c r="O5331" s="53" t="str">
        <f>IF($B5331&lt;&gt;"",IF(ISNUMBER(_xlfn.XMATCH($B5331,Language!$A$6:$E$6)),0,IF(ISNUMBER(_xlfn.XMATCH($B5331,Language!$A$29:$E$29)),'Lista de Prestatarios'!$B$3,VLOOKUP(B5331,'Lista de Prestatarios'!$A$2:$B$500,2,FALSE))),"")</f>
        <v/>
      </c>
      <c r="P5331" s="58" t="str">
        <f>IF(B5331&lt;&gt;"",IF(OR(D5331&gt;0,G5331&gt;0),COUNTIF($B$2:B5331,B5331),COUNTIFS($B$2:B5331,B5331,$E$2:E5331,"&gt;0")),"")</f>
        <v/>
      </c>
    </row>
    <row r="5332" spans="1:16" x14ac:dyDescent="0.35">
      <c r="A5332" s="51" t="str">
        <f t="shared" si="249"/>
        <v/>
      </c>
      <c r="B5332" s="99"/>
      <c r="C5332" s="4"/>
      <c r="D5332" s="14"/>
      <c r="E5332" s="14"/>
      <c r="F5332" s="14"/>
      <c r="G5332" s="82"/>
      <c r="H5332" s="107" t="str">
        <f>IF(B5332&lt;&gt;"",IF(OR(O5332=0,O5332=999),"",SUMIFS($E$2:E5332,$A$2:A5332,A5332)-SUMIFS($F$2:F5332,$A$2:A5332,A5332)),"")</f>
        <v/>
      </c>
      <c r="I5332" s="109" t="str">
        <f t="shared" si="251"/>
        <v/>
      </c>
      <c r="J5332" s="113"/>
      <c r="K5332" s="90"/>
      <c r="L5332" s="73"/>
      <c r="M5332" s="69" t="str">
        <f>IF(C5332&lt;&gt;"",DailyLog!$S$3,"")</f>
        <v/>
      </c>
      <c r="N5332" s="56" t="str">
        <f t="shared" si="250"/>
        <v/>
      </c>
      <c r="O5332" s="53" t="str">
        <f>IF($B5332&lt;&gt;"",IF(ISNUMBER(_xlfn.XMATCH($B5332,Language!$A$6:$E$6)),0,IF(ISNUMBER(_xlfn.XMATCH($B5332,Language!$A$29:$E$29)),'Lista de Prestatarios'!$B$3,VLOOKUP(B5332,'Lista de Prestatarios'!$A$2:$B$500,2,FALSE))),"")</f>
        <v/>
      </c>
      <c r="P5332" s="58" t="str">
        <f>IF(B5332&lt;&gt;"",IF(OR(D5332&gt;0,G5332&gt;0),COUNTIF($B$2:B5332,B5332),COUNTIFS($B$2:B5332,B5332,$E$2:E5332,"&gt;0")),"")</f>
        <v/>
      </c>
    </row>
    <row r="5333" spans="1:16" x14ac:dyDescent="0.35">
      <c r="A5333" s="51" t="str">
        <f t="shared" si="249"/>
        <v/>
      </c>
      <c r="B5333" s="99"/>
      <c r="C5333" s="4"/>
      <c r="D5333" s="14"/>
      <c r="E5333" s="14"/>
      <c r="F5333" s="14"/>
      <c r="G5333" s="82"/>
      <c r="H5333" s="107" t="str">
        <f>IF(B5333&lt;&gt;"",IF(OR(O5333=0,O5333=999),"",SUMIFS($E$2:E5333,$A$2:A5333,A5333)-SUMIFS($F$2:F5333,$A$2:A5333,A5333)),"")</f>
        <v/>
      </c>
      <c r="I5333" s="109" t="str">
        <f t="shared" si="251"/>
        <v/>
      </c>
      <c r="J5333" s="113"/>
      <c r="K5333" s="90"/>
      <c r="L5333" s="73"/>
      <c r="M5333" s="69" t="str">
        <f>IF(C5333&lt;&gt;"",DailyLog!$S$3,"")</f>
        <v/>
      </c>
      <c r="N5333" s="56" t="str">
        <f t="shared" si="250"/>
        <v/>
      </c>
      <c r="O5333" s="53" t="str">
        <f>IF($B5333&lt;&gt;"",IF(ISNUMBER(_xlfn.XMATCH($B5333,Language!$A$6:$E$6)),0,IF(ISNUMBER(_xlfn.XMATCH($B5333,Language!$A$29:$E$29)),'Lista de Prestatarios'!$B$3,VLOOKUP(B5333,'Lista de Prestatarios'!$A$2:$B$500,2,FALSE))),"")</f>
        <v/>
      </c>
      <c r="P5333" s="58" t="str">
        <f>IF(B5333&lt;&gt;"",IF(OR(D5333&gt;0,G5333&gt;0),COUNTIF($B$2:B5333,B5333),COUNTIFS($B$2:B5333,B5333,$E$2:E5333,"&gt;0")),"")</f>
        <v/>
      </c>
    </row>
    <row r="5334" spans="1:16" x14ac:dyDescent="0.35">
      <c r="A5334" s="51" t="str">
        <f t="shared" si="249"/>
        <v/>
      </c>
      <c r="B5334" s="99"/>
      <c r="C5334" s="4"/>
      <c r="D5334" s="14"/>
      <c r="E5334" s="14"/>
      <c r="F5334" s="14"/>
      <c r="G5334" s="82"/>
      <c r="H5334" s="107" t="str">
        <f>IF(B5334&lt;&gt;"",IF(OR(O5334=0,O5334=999),"",SUMIFS($E$2:E5334,$A$2:A5334,A5334)-SUMIFS($F$2:F5334,$A$2:A5334,A5334)),"")</f>
        <v/>
      </c>
      <c r="I5334" s="109" t="str">
        <f t="shared" si="251"/>
        <v/>
      </c>
      <c r="J5334" s="113"/>
      <c r="K5334" s="90"/>
      <c r="L5334" s="73"/>
      <c r="M5334" s="69" t="str">
        <f>IF(C5334&lt;&gt;"",DailyLog!$S$3,"")</f>
        <v/>
      </c>
      <c r="N5334" s="56" t="str">
        <f t="shared" si="250"/>
        <v/>
      </c>
      <c r="O5334" s="53" t="str">
        <f>IF($B5334&lt;&gt;"",IF(ISNUMBER(_xlfn.XMATCH($B5334,Language!$A$6:$E$6)),0,IF(ISNUMBER(_xlfn.XMATCH($B5334,Language!$A$29:$E$29)),'Lista de Prestatarios'!$B$3,VLOOKUP(B5334,'Lista de Prestatarios'!$A$2:$B$500,2,FALSE))),"")</f>
        <v/>
      </c>
      <c r="P5334" s="58" t="str">
        <f>IF(B5334&lt;&gt;"",IF(OR(D5334&gt;0,G5334&gt;0),COUNTIF($B$2:B5334,B5334),COUNTIFS($B$2:B5334,B5334,$E$2:E5334,"&gt;0")),"")</f>
        <v/>
      </c>
    </row>
    <row r="5335" spans="1:16" x14ac:dyDescent="0.35">
      <c r="A5335" s="51" t="str">
        <f t="shared" si="249"/>
        <v/>
      </c>
      <c r="B5335" s="99"/>
      <c r="C5335" s="4"/>
      <c r="D5335" s="14"/>
      <c r="E5335" s="14"/>
      <c r="F5335" s="14"/>
      <c r="G5335" s="82"/>
      <c r="H5335" s="107" t="str">
        <f>IF(B5335&lt;&gt;"",IF(OR(O5335=0,O5335=999),"",SUMIFS($E$2:E5335,$A$2:A5335,A5335)-SUMIFS($F$2:F5335,$A$2:A5335,A5335)),"")</f>
        <v/>
      </c>
      <c r="I5335" s="109" t="str">
        <f t="shared" si="251"/>
        <v/>
      </c>
      <c r="J5335" s="113"/>
      <c r="K5335" s="90"/>
      <c r="L5335" s="73"/>
      <c r="M5335" s="69" t="str">
        <f>IF(C5335&lt;&gt;"",DailyLog!$S$3,"")</f>
        <v/>
      </c>
      <c r="N5335" s="56" t="str">
        <f t="shared" si="250"/>
        <v/>
      </c>
      <c r="O5335" s="53" t="str">
        <f>IF($B5335&lt;&gt;"",IF(ISNUMBER(_xlfn.XMATCH($B5335,Language!$A$6:$E$6)),0,IF(ISNUMBER(_xlfn.XMATCH($B5335,Language!$A$29:$E$29)),'Lista de Prestatarios'!$B$3,VLOOKUP(B5335,'Lista de Prestatarios'!$A$2:$B$500,2,FALSE))),"")</f>
        <v/>
      </c>
      <c r="P5335" s="58" t="str">
        <f>IF(B5335&lt;&gt;"",IF(OR(D5335&gt;0,G5335&gt;0),COUNTIF($B$2:B5335,B5335),COUNTIFS($B$2:B5335,B5335,$E$2:E5335,"&gt;0")),"")</f>
        <v/>
      </c>
    </row>
    <row r="5336" spans="1:16" x14ac:dyDescent="0.35">
      <c r="A5336" s="51" t="str">
        <f t="shared" si="249"/>
        <v/>
      </c>
      <c r="B5336" s="99"/>
      <c r="C5336" s="4"/>
      <c r="D5336" s="14"/>
      <c r="E5336" s="14"/>
      <c r="F5336" s="14"/>
      <c r="G5336" s="82"/>
      <c r="H5336" s="107" t="str">
        <f>IF(B5336&lt;&gt;"",IF(OR(O5336=0,O5336=999),"",SUMIFS($E$2:E5336,$A$2:A5336,A5336)-SUMIFS($F$2:F5336,$A$2:A5336,A5336)),"")</f>
        <v/>
      </c>
      <c r="I5336" s="109" t="str">
        <f t="shared" si="251"/>
        <v/>
      </c>
      <c r="J5336" s="113"/>
      <c r="K5336" s="90"/>
      <c r="L5336" s="73"/>
      <c r="M5336" s="69" t="str">
        <f>IF(C5336&lt;&gt;"",DailyLog!$S$3,"")</f>
        <v/>
      </c>
      <c r="N5336" s="56" t="str">
        <f t="shared" si="250"/>
        <v/>
      </c>
      <c r="O5336" s="53" t="str">
        <f>IF($B5336&lt;&gt;"",IF(ISNUMBER(_xlfn.XMATCH($B5336,Language!$A$6:$E$6)),0,IF(ISNUMBER(_xlfn.XMATCH($B5336,Language!$A$29:$E$29)),'Lista de Prestatarios'!$B$3,VLOOKUP(B5336,'Lista de Prestatarios'!$A$2:$B$500,2,FALSE))),"")</f>
        <v/>
      </c>
      <c r="P5336" s="58" t="str">
        <f>IF(B5336&lt;&gt;"",IF(OR(D5336&gt;0,G5336&gt;0),COUNTIF($B$2:B5336,B5336),COUNTIFS($B$2:B5336,B5336,$E$2:E5336,"&gt;0")),"")</f>
        <v/>
      </c>
    </row>
    <row r="5337" spans="1:16" x14ac:dyDescent="0.35">
      <c r="A5337" s="51" t="str">
        <f t="shared" si="249"/>
        <v/>
      </c>
      <c r="B5337" s="99"/>
      <c r="C5337" s="4"/>
      <c r="D5337" s="14"/>
      <c r="E5337" s="14"/>
      <c r="F5337" s="14"/>
      <c r="G5337" s="82"/>
      <c r="H5337" s="107" t="str">
        <f>IF(B5337&lt;&gt;"",IF(OR(O5337=0,O5337=999),"",SUMIFS($E$2:E5337,$A$2:A5337,A5337)-SUMIFS($F$2:F5337,$A$2:A5337,A5337)),"")</f>
        <v/>
      </c>
      <c r="I5337" s="109" t="str">
        <f t="shared" si="251"/>
        <v/>
      </c>
      <c r="J5337" s="113"/>
      <c r="K5337" s="90"/>
      <c r="L5337" s="73"/>
      <c r="M5337" s="69" t="str">
        <f>IF(C5337&lt;&gt;"",DailyLog!$S$3,"")</f>
        <v/>
      </c>
      <c r="N5337" s="56" t="str">
        <f t="shared" si="250"/>
        <v/>
      </c>
      <c r="O5337" s="53" t="str">
        <f>IF($B5337&lt;&gt;"",IF(ISNUMBER(_xlfn.XMATCH($B5337,Language!$A$6:$E$6)),0,IF(ISNUMBER(_xlfn.XMATCH($B5337,Language!$A$29:$E$29)),'Lista de Prestatarios'!$B$3,VLOOKUP(B5337,'Lista de Prestatarios'!$A$2:$B$500,2,FALSE))),"")</f>
        <v/>
      </c>
      <c r="P5337" s="58" t="str">
        <f>IF(B5337&lt;&gt;"",IF(OR(D5337&gt;0,G5337&gt;0),COUNTIF($B$2:B5337,B5337),COUNTIFS($B$2:B5337,B5337,$E$2:E5337,"&gt;0")),"")</f>
        <v/>
      </c>
    </row>
    <row r="5338" spans="1:16" x14ac:dyDescent="0.35">
      <c r="A5338" s="51" t="str">
        <f t="shared" si="249"/>
        <v/>
      </c>
      <c r="B5338" s="99"/>
      <c r="C5338" s="4"/>
      <c r="D5338" s="14"/>
      <c r="E5338" s="14"/>
      <c r="F5338" s="14"/>
      <c r="G5338" s="82"/>
      <c r="H5338" s="107" t="str">
        <f>IF(B5338&lt;&gt;"",IF(OR(O5338=0,O5338=999),"",SUMIFS($E$2:E5338,$A$2:A5338,A5338)-SUMIFS($F$2:F5338,$A$2:A5338,A5338)),"")</f>
        <v/>
      </c>
      <c r="I5338" s="109" t="str">
        <f t="shared" si="251"/>
        <v/>
      </c>
      <c r="J5338" s="113"/>
      <c r="K5338" s="90"/>
      <c r="L5338" s="73"/>
      <c r="M5338" s="69" t="str">
        <f>IF(C5338&lt;&gt;"",DailyLog!$S$3,"")</f>
        <v/>
      </c>
      <c r="N5338" s="56" t="str">
        <f t="shared" si="250"/>
        <v/>
      </c>
      <c r="O5338" s="53" t="str">
        <f>IF($B5338&lt;&gt;"",IF(ISNUMBER(_xlfn.XMATCH($B5338,Language!$A$6:$E$6)),0,IF(ISNUMBER(_xlfn.XMATCH($B5338,Language!$A$29:$E$29)),'Lista de Prestatarios'!$B$3,VLOOKUP(B5338,'Lista de Prestatarios'!$A$2:$B$500,2,FALSE))),"")</f>
        <v/>
      </c>
      <c r="P5338" s="58" t="str">
        <f>IF(B5338&lt;&gt;"",IF(OR(D5338&gt;0,G5338&gt;0),COUNTIF($B$2:B5338,B5338),COUNTIFS($B$2:B5338,B5338,$E$2:E5338,"&gt;0")),"")</f>
        <v/>
      </c>
    </row>
    <row r="5339" spans="1:16" x14ac:dyDescent="0.35">
      <c r="A5339" s="51" t="str">
        <f t="shared" si="249"/>
        <v/>
      </c>
      <c r="B5339" s="99"/>
      <c r="C5339" s="4"/>
      <c r="D5339" s="14"/>
      <c r="E5339" s="14"/>
      <c r="F5339" s="14"/>
      <c r="G5339" s="82"/>
      <c r="H5339" s="107" t="str">
        <f>IF(B5339&lt;&gt;"",IF(OR(O5339=0,O5339=999),"",SUMIFS($E$2:E5339,$A$2:A5339,A5339)-SUMIFS($F$2:F5339,$A$2:A5339,A5339)),"")</f>
        <v/>
      </c>
      <c r="I5339" s="109" t="str">
        <f t="shared" si="251"/>
        <v/>
      </c>
      <c r="J5339" s="113"/>
      <c r="K5339" s="90"/>
      <c r="L5339" s="73"/>
      <c r="M5339" s="69" t="str">
        <f>IF(C5339&lt;&gt;"",DailyLog!$S$3,"")</f>
        <v/>
      </c>
      <c r="N5339" s="56" t="str">
        <f t="shared" si="250"/>
        <v/>
      </c>
      <c r="O5339" s="53" t="str">
        <f>IF($B5339&lt;&gt;"",IF(ISNUMBER(_xlfn.XMATCH($B5339,Language!$A$6:$E$6)),0,IF(ISNUMBER(_xlfn.XMATCH($B5339,Language!$A$29:$E$29)),'Lista de Prestatarios'!$B$3,VLOOKUP(B5339,'Lista de Prestatarios'!$A$2:$B$500,2,FALSE))),"")</f>
        <v/>
      </c>
      <c r="P5339" s="58" t="str">
        <f>IF(B5339&lt;&gt;"",IF(OR(D5339&gt;0,G5339&gt;0),COUNTIF($B$2:B5339,B5339),COUNTIFS($B$2:B5339,B5339,$E$2:E5339,"&gt;0")),"")</f>
        <v/>
      </c>
    </row>
    <row r="5340" spans="1:16" x14ac:dyDescent="0.35">
      <c r="A5340" s="51" t="str">
        <f t="shared" si="249"/>
        <v/>
      </c>
      <c r="B5340" s="99"/>
      <c r="C5340" s="4"/>
      <c r="D5340" s="14"/>
      <c r="E5340" s="14"/>
      <c r="F5340" s="14"/>
      <c r="G5340" s="82"/>
      <c r="H5340" s="107" t="str">
        <f>IF(B5340&lt;&gt;"",IF(OR(O5340=0,O5340=999),"",SUMIFS($E$2:E5340,$A$2:A5340,A5340)-SUMIFS($F$2:F5340,$A$2:A5340,A5340)),"")</f>
        <v/>
      </c>
      <c r="I5340" s="109" t="str">
        <f t="shared" si="251"/>
        <v/>
      </c>
      <c r="J5340" s="113"/>
      <c r="K5340" s="90"/>
      <c r="L5340" s="73"/>
      <c r="M5340" s="69" t="str">
        <f>IF(C5340&lt;&gt;"",DailyLog!$S$3,"")</f>
        <v/>
      </c>
      <c r="N5340" s="56" t="str">
        <f t="shared" si="250"/>
        <v/>
      </c>
      <c r="O5340" s="53" t="str">
        <f>IF($B5340&lt;&gt;"",IF(ISNUMBER(_xlfn.XMATCH($B5340,Language!$A$6:$E$6)),0,IF(ISNUMBER(_xlfn.XMATCH($B5340,Language!$A$29:$E$29)),'Lista de Prestatarios'!$B$3,VLOOKUP(B5340,'Lista de Prestatarios'!$A$2:$B$500,2,FALSE))),"")</f>
        <v/>
      </c>
      <c r="P5340" s="58" t="str">
        <f>IF(B5340&lt;&gt;"",IF(OR(D5340&gt;0,G5340&gt;0),COUNTIF($B$2:B5340,B5340),COUNTIFS($B$2:B5340,B5340,$E$2:E5340,"&gt;0")),"")</f>
        <v/>
      </c>
    </row>
    <row r="5341" spans="1:16" x14ac:dyDescent="0.35">
      <c r="A5341" s="51" t="str">
        <f t="shared" si="249"/>
        <v/>
      </c>
      <c r="B5341" s="99"/>
      <c r="C5341" s="4"/>
      <c r="D5341" s="14"/>
      <c r="E5341" s="14"/>
      <c r="F5341" s="14"/>
      <c r="G5341" s="82"/>
      <c r="H5341" s="107" t="str">
        <f>IF(B5341&lt;&gt;"",IF(OR(O5341=0,O5341=999),"",SUMIFS($E$2:E5341,$A$2:A5341,A5341)-SUMIFS($F$2:F5341,$A$2:A5341,A5341)),"")</f>
        <v/>
      </c>
      <c r="I5341" s="109" t="str">
        <f t="shared" si="251"/>
        <v/>
      </c>
      <c r="J5341" s="113"/>
      <c r="K5341" s="90"/>
      <c r="L5341" s="73"/>
      <c r="M5341" s="69" t="str">
        <f>IF(C5341&lt;&gt;"",DailyLog!$S$3,"")</f>
        <v/>
      </c>
      <c r="N5341" s="56" t="str">
        <f t="shared" si="250"/>
        <v/>
      </c>
      <c r="O5341" s="53" t="str">
        <f>IF($B5341&lt;&gt;"",IF(ISNUMBER(_xlfn.XMATCH($B5341,Language!$A$6:$E$6)),0,IF(ISNUMBER(_xlfn.XMATCH($B5341,Language!$A$29:$E$29)),'Lista de Prestatarios'!$B$3,VLOOKUP(B5341,'Lista de Prestatarios'!$A$2:$B$500,2,FALSE))),"")</f>
        <v/>
      </c>
      <c r="P5341" s="58" t="str">
        <f>IF(B5341&lt;&gt;"",IF(OR(D5341&gt;0,G5341&gt;0),COUNTIF($B$2:B5341,B5341),COUNTIFS($B$2:B5341,B5341,$E$2:E5341,"&gt;0")),"")</f>
        <v/>
      </c>
    </row>
    <row r="5342" spans="1:16" x14ac:dyDescent="0.35">
      <c r="A5342" s="51" t="str">
        <f t="shared" si="249"/>
        <v/>
      </c>
      <c r="B5342" s="99"/>
      <c r="C5342" s="4"/>
      <c r="D5342" s="14"/>
      <c r="E5342" s="14"/>
      <c r="F5342" s="14"/>
      <c r="G5342" s="82"/>
      <c r="H5342" s="107" t="str">
        <f>IF(B5342&lt;&gt;"",IF(OR(O5342=0,O5342=999),"",SUMIFS($E$2:E5342,$A$2:A5342,A5342)-SUMIFS($F$2:F5342,$A$2:A5342,A5342)),"")</f>
        <v/>
      </c>
      <c r="I5342" s="109" t="str">
        <f t="shared" si="251"/>
        <v/>
      </c>
      <c r="J5342" s="113"/>
      <c r="K5342" s="90"/>
      <c r="L5342" s="73"/>
      <c r="M5342" s="69" t="str">
        <f>IF(C5342&lt;&gt;"",DailyLog!$S$3,"")</f>
        <v/>
      </c>
      <c r="N5342" s="56" t="str">
        <f t="shared" si="250"/>
        <v/>
      </c>
      <c r="O5342" s="53" t="str">
        <f>IF($B5342&lt;&gt;"",IF(ISNUMBER(_xlfn.XMATCH($B5342,Language!$A$6:$E$6)),0,IF(ISNUMBER(_xlfn.XMATCH($B5342,Language!$A$29:$E$29)),'Lista de Prestatarios'!$B$3,VLOOKUP(B5342,'Lista de Prestatarios'!$A$2:$B$500,2,FALSE))),"")</f>
        <v/>
      </c>
      <c r="P5342" s="58" t="str">
        <f>IF(B5342&lt;&gt;"",IF(OR(D5342&gt;0,G5342&gt;0),COUNTIF($B$2:B5342,B5342),COUNTIFS($B$2:B5342,B5342,$E$2:E5342,"&gt;0")),"")</f>
        <v/>
      </c>
    </row>
    <row r="5343" spans="1:16" x14ac:dyDescent="0.35">
      <c r="A5343" s="51" t="str">
        <f t="shared" si="249"/>
        <v/>
      </c>
      <c r="B5343" s="99"/>
      <c r="C5343" s="4"/>
      <c r="D5343" s="14"/>
      <c r="E5343" s="14"/>
      <c r="F5343" s="14"/>
      <c r="G5343" s="82"/>
      <c r="H5343" s="107" t="str">
        <f>IF(B5343&lt;&gt;"",IF(OR(O5343=0,O5343=999),"",SUMIFS($E$2:E5343,$A$2:A5343,A5343)-SUMIFS($F$2:F5343,$A$2:A5343,A5343)),"")</f>
        <v/>
      </c>
      <c r="I5343" s="109" t="str">
        <f t="shared" si="251"/>
        <v/>
      </c>
      <c r="J5343" s="113"/>
      <c r="K5343" s="90"/>
      <c r="L5343" s="73"/>
      <c r="M5343" s="69" t="str">
        <f>IF(C5343&lt;&gt;"",DailyLog!$S$3,"")</f>
        <v/>
      </c>
      <c r="N5343" s="56" t="str">
        <f t="shared" si="250"/>
        <v/>
      </c>
      <c r="O5343" s="53" t="str">
        <f>IF($B5343&lt;&gt;"",IF(ISNUMBER(_xlfn.XMATCH($B5343,Language!$A$6:$E$6)),0,IF(ISNUMBER(_xlfn.XMATCH($B5343,Language!$A$29:$E$29)),'Lista de Prestatarios'!$B$3,VLOOKUP(B5343,'Lista de Prestatarios'!$A$2:$B$500,2,FALSE))),"")</f>
        <v/>
      </c>
      <c r="P5343" s="58" t="str">
        <f>IF(B5343&lt;&gt;"",IF(OR(D5343&gt;0,G5343&gt;0),COUNTIF($B$2:B5343,B5343),COUNTIFS($B$2:B5343,B5343,$E$2:E5343,"&gt;0")),"")</f>
        <v/>
      </c>
    </row>
    <row r="5344" spans="1:16" x14ac:dyDescent="0.35">
      <c r="A5344" s="51" t="str">
        <f t="shared" si="249"/>
        <v/>
      </c>
      <c r="B5344" s="99"/>
      <c r="C5344" s="4"/>
      <c r="D5344" s="14"/>
      <c r="E5344" s="14"/>
      <c r="F5344" s="14"/>
      <c r="G5344" s="82"/>
      <c r="H5344" s="107" t="str">
        <f>IF(B5344&lt;&gt;"",IF(OR(O5344=0,O5344=999),"",SUMIFS($E$2:E5344,$A$2:A5344,A5344)-SUMIFS($F$2:F5344,$A$2:A5344,A5344)),"")</f>
        <v/>
      </c>
      <c r="I5344" s="109" t="str">
        <f t="shared" si="251"/>
        <v/>
      </c>
      <c r="J5344" s="113"/>
      <c r="K5344" s="90"/>
      <c r="L5344" s="73"/>
      <c r="M5344" s="69" t="str">
        <f>IF(C5344&lt;&gt;"",DailyLog!$S$3,"")</f>
        <v/>
      </c>
      <c r="N5344" s="56" t="str">
        <f t="shared" si="250"/>
        <v/>
      </c>
      <c r="O5344" s="53" t="str">
        <f>IF($B5344&lt;&gt;"",IF(ISNUMBER(_xlfn.XMATCH($B5344,Language!$A$6:$E$6)),0,IF(ISNUMBER(_xlfn.XMATCH($B5344,Language!$A$29:$E$29)),'Lista de Prestatarios'!$B$3,VLOOKUP(B5344,'Lista de Prestatarios'!$A$2:$B$500,2,FALSE))),"")</f>
        <v/>
      </c>
      <c r="P5344" s="58" t="str">
        <f>IF(B5344&lt;&gt;"",IF(OR(D5344&gt;0,G5344&gt;0),COUNTIF($B$2:B5344,B5344),COUNTIFS($B$2:B5344,B5344,$E$2:E5344,"&gt;0")),"")</f>
        <v/>
      </c>
    </row>
    <row r="5345" spans="1:16" x14ac:dyDescent="0.35">
      <c r="A5345" s="51" t="str">
        <f t="shared" si="249"/>
        <v/>
      </c>
      <c r="B5345" s="99"/>
      <c r="C5345" s="4"/>
      <c r="D5345" s="14"/>
      <c r="E5345" s="14"/>
      <c r="F5345" s="14"/>
      <c r="G5345" s="82"/>
      <c r="H5345" s="107" t="str">
        <f>IF(B5345&lt;&gt;"",IF(OR(O5345=0,O5345=999),"",SUMIFS($E$2:E5345,$A$2:A5345,A5345)-SUMIFS($F$2:F5345,$A$2:A5345,A5345)),"")</f>
        <v/>
      </c>
      <c r="I5345" s="109" t="str">
        <f t="shared" si="251"/>
        <v/>
      </c>
      <c r="J5345" s="113"/>
      <c r="K5345" s="90"/>
      <c r="L5345" s="73"/>
      <c r="M5345" s="69" t="str">
        <f>IF(C5345&lt;&gt;"",DailyLog!$S$3,"")</f>
        <v/>
      </c>
      <c r="N5345" s="56" t="str">
        <f t="shared" si="250"/>
        <v/>
      </c>
      <c r="O5345" s="53" t="str">
        <f>IF($B5345&lt;&gt;"",IF(ISNUMBER(_xlfn.XMATCH($B5345,Language!$A$6:$E$6)),0,IF(ISNUMBER(_xlfn.XMATCH($B5345,Language!$A$29:$E$29)),'Lista de Prestatarios'!$B$3,VLOOKUP(B5345,'Lista de Prestatarios'!$A$2:$B$500,2,FALSE))),"")</f>
        <v/>
      </c>
      <c r="P5345" s="58" t="str">
        <f>IF(B5345&lt;&gt;"",IF(OR(D5345&gt;0,G5345&gt;0),COUNTIF($B$2:B5345,B5345),COUNTIFS($B$2:B5345,B5345,$E$2:E5345,"&gt;0")),"")</f>
        <v/>
      </c>
    </row>
    <row r="5346" spans="1:16" x14ac:dyDescent="0.35">
      <c r="A5346" s="51" t="str">
        <f t="shared" si="249"/>
        <v/>
      </c>
      <c r="B5346" s="99"/>
      <c r="C5346" s="4"/>
      <c r="D5346" s="14"/>
      <c r="E5346" s="14"/>
      <c r="F5346" s="14"/>
      <c r="G5346" s="82"/>
      <c r="H5346" s="107" t="str">
        <f>IF(B5346&lt;&gt;"",IF(OR(O5346=0,O5346=999),"",SUMIFS($E$2:E5346,$A$2:A5346,A5346)-SUMIFS($F$2:F5346,$A$2:A5346,A5346)),"")</f>
        <v/>
      </c>
      <c r="I5346" s="109" t="str">
        <f t="shared" si="251"/>
        <v/>
      </c>
      <c r="J5346" s="113"/>
      <c r="K5346" s="90"/>
      <c r="L5346" s="73"/>
      <c r="M5346" s="69" t="str">
        <f>IF(C5346&lt;&gt;"",DailyLog!$S$3,"")</f>
        <v/>
      </c>
      <c r="N5346" s="56" t="str">
        <f t="shared" si="250"/>
        <v/>
      </c>
      <c r="O5346" s="53" t="str">
        <f>IF($B5346&lt;&gt;"",IF(ISNUMBER(_xlfn.XMATCH($B5346,Language!$A$6:$E$6)),0,IF(ISNUMBER(_xlfn.XMATCH($B5346,Language!$A$29:$E$29)),'Lista de Prestatarios'!$B$3,VLOOKUP(B5346,'Lista de Prestatarios'!$A$2:$B$500,2,FALSE))),"")</f>
        <v/>
      </c>
      <c r="P5346" s="58" t="str">
        <f>IF(B5346&lt;&gt;"",IF(OR(D5346&gt;0,G5346&gt;0),COUNTIF($B$2:B5346,B5346),COUNTIFS($B$2:B5346,B5346,$E$2:E5346,"&gt;0")),"")</f>
        <v/>
      </c>
    </row>
    <row r="5347" spans="1:16" x14ac:dyDescent="0.35">
      <c r="A5347" s="51" t="str">
        <f t="shared" si="249"/>
        <v/>
      </c>
      <c r="B5347" s="99"/>
      <c r="C5347" s="4"/>
      <c r="D5347" s="14"/>
      <c r="E5347" s="14"/>
      <c r="F5347" s="14"/>
      <c r="G5347" s="82"/>
      <c r="H5347" s="107" t="str">
        <f>IF(B5347&lt;&gt;"",IF(OR(O5347=0,O5347=999),"",SUMIFS($E$2:E5347,$A$2:A5347,A5347)-SUMIFS($F$2:F5347,$A$2:A5347,A5347)),"")</f>
        <v/>
      </c>
      <c r="I5347" s="109" t="str">
        <f t="shared" si="251"/>
        <v/>
      </c>
      <c r="J5347" s="113"/>
      <c r="K5347" s="90"/>
      <c r="L5347" s="73"/>
      <c r="M5347" s="69" t="str">
        <f>IF(C5347&lt;&gt;"",DailyLog!$S$3,"")</f>
        <v/>
      </c>
      <c r="N5347" s="56" t="str">
        <f t="shared" si="250"/>
        <v/>
      </c>
      <c r="O5347" s="53" t="str">
        <f>IF($B5347&lt;&gt;"",IF(ISNUMBER(_xlfn.XMATCH($B5347,Language!$A$6:$E$6)),0,IF(ISNUMBER(_xlfn.XMATCH($B5347,Language!$A$29:$E$29)),'Lista de Prestatarios'!$B$3,VLOOKUP(B5347,'Lista de Prestatarios'!$A$2:$B$500,2,FALSE))),"")</f>
        <v/>
      </c>
      <c r="P5347" s="58" t="str">
        <f>IF(B5347&lt;&gt;"",IF(OR(D5347&gt;0,G5347&gt;0),COUNTIF($B$2:B5347,B5347),COUNTIFS($B$2:B5347,B5347,$E$2:E5347,"&gt;0")),"")</f>
        <v/>
      </c>
    </row>
    <row r="5348" spans="1:16" x14ac:dyDescent="0.35">
      <c r="A5348" s="51" t="str">
        <f t="shared" si="249"/>
        <v/>
      </c>
      <c r="B5348" s="99"/>
      <c r="C5348" s="4"/>
      <c r="D5348" s="14"/>
      <c r="E5348" s="14"/>
      <c r="F5348" s="14"/>
      <c r="G5348" s="82"/>
      <c r="H5348" s="107" t="str">
        <f>IF(B5348&lt;&gt;"",IF(OR(O5348=0,O5348=999),"",SUMIFS($E$2:E5348,$A$2:A5348,A5348)-SUMIFS($F$2:F5348,$A$2:A5348,A5348)),"")</f>
        <v/>
      </c>
      <c r="I5348" s="109" t="str">
        <f t="shared" si="251"/>
        <v/>
      </c>
      <c r="J5348" s="113"/>
      <c r="K5348" s="90"/>
      <c r="L5348" s="73"/>
      <c r="M5348" s="69" t="str">
        <f>IF(C5348&lt;&gt;"",DailyLog!$S$3,"")</f>
        <v/>
      </c>
      <c r="N5348" s="56" t="str">
        <f t="shared" si="250"/>
        <v/>
      </c>
      <c r="O5348" s="53" t="str">
        <f>IF($B5348&lt;&gt;"",IF(ISNUMBER(_xlfn.XMATCH($B5348,Language!$A$6:$E$6)),0,IF(ISNUMBER(_xlfn.XMATCH($B5348,Language!$A$29:$E$29)),'Lista de Prestatarios'!$B$3,VLOOKUP(B5348,'Lista de Prestatarios'!$A$2:$B$500,2,FALSE))),"")</f>
        <v/>
      </c>
      <c r="P5348" s="58" t="str">
        <f>IF(B5348&lt;&gt;"",IF(OR(D5348&gt;0,G5348&gt;0),COUNTIF($B$2:B5348,B5348),COUNTIFS($B$2:B5348,B5348,$E$2:E5348,"&gt;0")),"")</f>
        <v/>
      </c>
    </row>
    <row r="5349" spans="1:16" x14ac:dyDescent="0.35">
      <c r="A5349" s="51" t="str">
        <f t="shared" si="249"/>
        <v/>
      </c>
      <c r="B5349" s="99"/>
      <c r="C5349" s="4"/>
      <c r="D5349" s="14"/>
      <c r="E5349" s="14"/>
      <c r="F5349" s="14"/>
      <c r="G5349" s="82"/>
      <c r="H5349" s="107" t="str">
        <f>IF(B5349&lt;&gt;"",IF(OR(O5349=0,O5349=999),"",SUMIFS($E$2:E5349,$A$2:A5349,A5349)-SUMIFS($F$2:F5349,$A$2:A5349,A5349)),"")</f>
        <v/>
      </c>
      <c r="I5349" s="109" t="str">
        <f t="shared" si="251"/>
        <v/>
      </c>
      <c r="J5349" s="113"/>
      <c r="K5349" s="90"/>
      <c r="L5349" s="73"/>
      <c r="M5349" s="69" t="str">
        <f>IF(C5349&lt;&gt;"",DailyLog!$S$3,"")</f>
        <v/>
      </c>
      <c r="N5349" s="56" t="str">
        <f t="shared" si="250"/>
        <v/>
      </c>
      <c r="O5349" s="53" t="str">
        <f>IF($B5349&lt;&gt;"",IF(ISNUMBER(_xlfn.XMATCH($B5349,Language!$A$6:$E$6)),0,IF(ISNUMBER(_xlfn.XMATCH($B5349,Language!$A$29:$E$29)),'Lista de Prestatarios'!$B$3,VLOOKUP(B5349,'Lista de Prestatarios'!$A$2:$B$500,2,FALSE))),"")</f>
        <v/>
      </c>
      <c r="P5349" s="58" t="str">
        <f>IF(B5349&lt;&gt;"",IF(OR(D5349&gt;0,G5349&gt;0),COUNTIF($B$2:B5349,B5349),COUNTIFS($B$2:B5349,B5349,$E$2:E5349,"&gt;0")),"")</f>
        <v/>
      </c>
    </row>
    <row r="5350" spans="1:16" x14ac:dyDescent="0.35">
      <c r="A5350" s="51" t="str">
        <f t="shared" si="249"/>
        <v/>
      </c>
      <c r="B5350" s="99"/>
      <c r="C5350" s="4"/>
      <c r="D5350" s="14"/>
      <c r="E5350" s="14"/>
      <c r="F5350" s="14"/>
      <c r="G5350" s="82"/>
      <c r="H5350" s="107" t="str">
        <f>IF(B5350&lt;&gt;"",IF(OR(O5350=0,O5350=999),"",SUMIFS($E$2:E5350,$A$2:A5350,A5350)-SUMIFS($F$2:F5350,$A$2:A5350,A5350)),"")</f>
        <v/>
      </c>
      <c r="I5350" s="109" t="str">
        <f t="shared" si="251"/>
        <v/>
      </c>
      <c r="J5350" s="113"/>
      <c r="K5350" s="90"/>
      <c r="L5350" s="73"/>
      <c r="M5350" s="69" t="str">
        <f>IF(C5350&lt;&gt;"",DailyLog!$S$3,"")</f>
        <v/>
      </c>
      <c r="N5350" s="56" t="str">
        <f t="shared" si="250"/>
        <v/>
      </c>
      <c r="O5350" s="53" t="str">
        <f>IF($B5350&lt;&gt;"",IF(ISNUMBER(_xlfn.XMATCH($B5350,Language!$A$6:$E$6)),0,IF(ISNUMBER(_xlfn.XMATCH($B5350,Language!$A$29:$E$29)),'Lista de Prestatarios'!$B$3,VLOOKUP(B5350,'Lista de Prestatarios'!$A$2:$B$500,2,FALSE))),"")</f>
        <v/>
      </c>
      <c r="P5350" s="58" t="str">
        <f>IF(B5350&lt;&gt;"",IF(OR(D5350&gt;0,G5350&gt;0),COUNTIF($B$2:B5350,B5350),COUNTIFS($B$2:B5350,B5350,$E$2:E5350,"&gt;0")),"")</f>
        <v/>
      </c>
    </row>
    <row r="5351" spans="1:16" x14ac:dyDescent="0.35">
      <c r="A5351" s="51" t="str">
        <f t="shared" si="249"/>
        <v/>
      </c>
      <c r="B5351" s="99"/>
      <c r="C5351" s="4"/>
      <c r="D5351" s="14"/>
      <c r="E5351" s="14"/>
      <c r="F5351" s="14"/>
      <c r="G5351" s="82"/>
      <c r="H5351" s="107" t="str">
        <f>IF(B5351&lt;&gt;"",IF(OR(O5351=0,O5351=999),"",SUMIFS($E$2:E5351,$A$2:A5351,A5351)-SUMIFS($F$2:F5351,$A$2:A5351,A5351)),"")</f>
        <v/>
      </c>
      <c r="I5351" s="109" t="str">
        <f t="shared" si="251"/>
        <v/>
      </c>
      <c r="J5351" s="113"/>
      <c r="K5351" s="90"/>
      <c r="L5351" s="73"/>
      <c r="M5351" s="69" t="str">
        <f>IF(C5351&lt;&gt;"",DailyLog!$S$3,"")</f>
        <v/>
      </c>
      <c r="N5351" s="56" t="str">
        <f t="shared" si="250"/>
        <v/>
      </c>
      <c r="O5351" s="53" t="str">
        <f>IF($B5351&lt;&gt;"",IF(ISNUMBER(_xlfn.XMATCH($B5351,Language!$A$6:$E$6)),0,IF(ISNUMBER(_xlfn.XMATCH($B5351,Language!$A$29:$E$29)),'Lista de Prestatarios'!$B$3,VLOOKUP(B5351,'Lista de Prestatarios'!$A$2:$B$500,2,FALSE))),"")</f>
        <v/>
      </c>
      <c r="P5351" s="58" t="str">
        <f>IF(B5351&lt;&gt;"",IF(OR(D5351&gt;0,G5351&gt;0),COUNTIF($B$2:B5351,B5351),COUNTIFS($B$2:B5351,B5351,$E$2:E5351,"&gt;0")),"")</f>
        <v/>
      </c>
    </row>
    <row r="5352" spans="1:16" x14ac:dyDescent="0.35">
      <c r="A5352" s="51" t="str">
        <f t="shared" si="249"/>
        <v/>
      </c>
      <c r="B5352" s="99"/>
      <c r="C5352" s="4"/>
      <c r="D5352" s="14"/>
      <c r="E5352" s="14"/>
      <c r="F5352" s="14"/>
      <c r="G5352" s="82"/>
      <c r="H5352" s="107" t="str">
        <f>IF(B5352&lt;&gt;"",IF(OR(O5352=0,O5352=999),"",SUMIFS($E$2:E5352,$A$2:A5352,A5352)-SUMIFS($F$2:F5352,$A$2:A5352,A5352)),"")</f>
        <v/>
      </c>
      <c r="I5352" s="109" t="str">
        <f t="shared" si="251"/>
        <v/>
      </c>
      <c r="J5352" s="113"/>
      <c r="K5352" s="90"/>
      <c r="L5352" s="73"/>
      <c r="M5352" s="69" t="str">
        <f>IF(C5352&lt;&gt;"",DailyLog!$S$3,"")</f>
        <v/>
      </c>
      <c r="N5352" s="56" t="str">
        <f t="shared" si="250"/>
        <v/>
      </c>
      <c r="O5352" s="53" t="str">
        <f>IF($B5352&lt;&gt;"",IF(ISNUMBER(_xlfn.XMATCH($B5352,Language!$A$6:$E$6)),0,IF(ISNUMBER(_xlfn.XMATCH($B5352,Language!$A$29:$E$29)),'Lista de Prestatarios'!$B$3,VLOOKUP(B5352,'Lista de Prestatarios'!$A$2:$B$500,2,FALSE))),"")</f>
        <v/>
      </c>
      <c r="P5352" s="58" t="str">
        <f>IF(B5352&lt;&gt;"",IF(OR(D5352&gt;0,G5352&gt;0),COUNTIF($B$2:B5352,B5352),COUNTIFS($B$2:B5352,B5352,$E$2:E5352,"&gt;0")),"")</f>
        <v/>
      </c>
    </row>
    <row r="5353" spans="1:16" x14ac:dyDescent="0.35">
      <c r="A5353" s="51" t="str">
        <f t="shared" si="249"/>
        <v/>
      </c>
      <c r="B5353" s="99"/>
      <c r="C5353" s="4"/>
      <c r="D5353" s="14"/>
      <c r="E5353" s="14"/>
      <c r="F5353" s="14"/>
      <c r="G5353" s="82"/>
      <c r="H5353" s="107" t="str">
        <f>IF(B5353&lt;&gt;"",IF(OR(O5353=0,O5353=999),"",SUMIFS($E$2:E5353,$A$2:A5353,A5353)-SUMIFS($F$2:F5353,$A$2:A5353,A5353)),"")</f>
        <v/>
      </c>
      <c r="I5353" s="109" t="str">
        <f t="shared" si="251"/>
        <v/>
      </c>
      <c r="J5353" s="113"/>
      <c r="K5353" s="90"/>
      <c r="L5353" s="73"/>
      <c r="M5353" s="69" t="str">
        <f>IF(C5353&lt;&gt;"",DailyLog!$S$3,"")</f>
        <v/>
      </c>
      <c r="N5353" s="56" t="str">
        <f t="shared" si="250"/>
        <v/>
      </c>
      <c r="O5353" s="53" t="str">
        <f>IF($B5353&lt;&gt;"",IF(ISNUMBER(_xlfn.XMATCH($B5353,Language!$A$6:$E$6)),0,IF(ISNUMBER(_xlfn.XMATCH($B5353,Language!$A$29:$E$29)),'Lista de Prestatarios'!$B$3,VLOOKUP(B5353,'Lista de Prestatarios'!$A$2:$B$500,2,FALSE))),"")</f>
        <v/>
      </c>
      <c r="P5353" s="58" t="str">
        <f>IF(B5353&lt;&gt;"",IF(OR(D5353&gt;0,G5353&gt;0),COUNTIF($B$2:B5353,B5353),COUNTIFS($B$2:B5353,B5353,$E$2:E5353,"&gt;0")),"")</f>
        <v/>
      </c>
    </row>
    <row r="5354" spans="1:16" x14ac:dyDescent="0.35">
      <c r="A5354" s="51" t="str">
        <f t="shared" si="249"/>
        <v/>
      </c>
      <c r="B5354" s="99"/>
      <c r="C5354" s="4"/>
      <c r="D5354" s="14"/>
      <c r="E5354" s="14"/>
      <c r="F5354" s="14"/>
      <c r="G5354" s="82"/>
      <c r="H5354" s="107" t="str">
        <f>IF(B5354&lt;&gt;"",IF(OR(O5354=0,O5354=999),"",SUMIFS($E$2:E5354,$A$2:A5354,A5354)-SUMIFS($F$2:F5354,$A$2:A5354,A5354)),"")</f>
        <v/>
      </c>
      <c r="I5354" s="109" t="str">
        <f t="shared" si="251"/>
        <v/>
      </c>
      <c r="J5354" s="113"/>
      <c r="K5354" s="90"/>
      <c r="L5354" s="73"/>
      <c r="M5354" s="69" t="str">
        <f>IF(C5354&lt;&gt;"",DailyLog!$S$3,"")</f>
        <v/>
      </c>
      <c r="N5354" s="56" t="str">
        <f t="shared" si="250"/>
        <v/>
      </c>
      <c r="O5354" s="53" t="str">
        <f>IF($B5354&lt;&gt;"",IF(ISNUMBER(_xlfn.XMATCH($B5354,Language!$A$6:$E$6)),0,IF(ISNUMBER(_xlfn.XMATCH($B5354,Language!$A$29:$E$29)),'Lista de Prestatarios'!$B$3,VLOOKUP(B5354,'Lista de Prestatarios'!$A$2:$B$500,2,FALSE))),"")</f>
        <v/>
      </c>
      <c r="P5354" s="58" t="str">
        <f>IF(B5354&lt;&gt;"",IF(OR(D5354&gt;0,G5354&gt;0),COUNTIF($B$2:B5354,B5354),COUNTIFS($B$2:B5354,B5354,$E$2:E5354,"&gt;0")),"")</f>
        <v/>
      </c>
    </row>
    <row r="5355" spans="1:16" x14ac:dyDescent="0.35">
      <c r="A5355" s="51" t="str">
        <f t="shared" si="249"/>
        <v/>
      </c>
      <c r="B5355" s="99"/>
      <c r="C5355" s="4"/>
      <c r="D5355" s="14"/>
      <c r="E5355" s="14"/>
      <c r="F5355" s="14"/>
      <c r="G5355" s="82"/>
      <c r="H5355" s="107" t="str">
        <f>IF(B5355&lt;&gt;"",IF(OR(O5355=0,O5355=999),"",SUMIFS($E$2:E5355,$A$2:A5355,A5355)-SUMIFS($F$2:F5355,$A$2:A5355,A5355)),"")</f>
        <v/>
      </c>
      <c r="I5355" s="109" t="str">
        <f t="shared" si="251"/>
        <v/>
      </c>
      <c r="J5355" s="113"/>
      <c r="K5355" s="90"/>
      <c r="L5355" s="73"/>
      <c r="M5355" s="69" t="str">
        <f>IF(C5355&lt;&gt;"",DailyLog!$S$3,"")</f>
        <v/>
      </c>
      <c r="N5355" s="56" t="str">
        <f t="shared" si="250"/>
        <v/>
      </c>
      <c r="O5355" s="53" t="str">
        <f>IF($B5355&lt;&gt;"",IF(ISNUMBER(_xlfn.XMATCH($B5355,Language!$A$6:$E$6)),0,IF(ISNUMBER(_xlfn.XMATCH($B5355,Language!$A$29:$E$29)),'Lista de Prestatarios'!$B$3,VLOOKUP(B5355,'Lista de Prestatarios'!$A$2:$B$500,2,FALSE))),"")</f>
        <v/>
      </c>
      <c r="P5355" s="58" t="str">
        <f>IF(B5355&lt;&gt;"",IF(OR(D5355&gt;0,G5355&gt;0),COUNTIF($B$2:B5355,B5355),COUNTIFS($B$2:B5355,B5355,$E$2:E5355,"&gt;0")),"")</f>
        <v/>
      </c>
    </row>
    <row r="5356" spans="1:16" x14ac:dyDescent="0.35">
      <c r="A5356" s="51" t="str">
        <f t="shared" si="249"/>
        <v/>
      </c>
      <c r="B5356" s="99"/>
      <c r="C5356" s="4"/>
      <c r="D5356" s="14"/>
      <c r="E5356" s="14"/>
      <c r="F5356" s="14"/>
      <c r="G5356" s="82"/>
      <c r="H5356" s="107" t="str">
        <f>IF(B5356&lt;&gt;"",IF(OR(O5356=0,O5356=999),"",SUMIFS($E$2:E5356,$A$2:A5356,A5356)-SUMIFS($F$2:F5356,$A$2:A5356,A5356)),"")</f>
        <v/>
      </c>
      <c r="I5356" s="109" t="str">
        <f t="shared" si="251"/>
        <v/>
      </c>
      <c r="J5356" s="113"/>
      <c r="K5356" s="90"/>
      <c r="L5356" s="73"/>
      <c r="M5356" s="69" t="str">
        <f>IF(C5356&lt;&gt;"",DailyLog!$S$3,"")</f>
        <v/>
      </c>
      <c r="N5356" s="56" t="str">
        <f t="shared" si="250"/>
        <v/>
      </c>
      <c r="O5356" s="53" t="str">
        <f>IF($B5356&lt;&gt;"",IF(ISNUMBER(_xlfn.XMATCH($B5356,Language!$A$6:$E$6)),0,IF(ISNUMBER(_xlfn.XMATCH($B5356,Language!$A$29:$E$29)),'Lista de Prestatarios'!$B$3,VLOOKUP(B5356,'Lista de Prestatarios'!$A$2:$B$500,2,FALSE))),"")</f>
        <v/>
      </c>
      <c r="P5356" s="58" t="str">
        <f>IF(B5356&lt;&gt;"",IF(OR(D5356&gt;0,G5356&gt;0),COUNTIF($B$2:B5356,B5356),COUNTIFS($B$2:B5356,B5356,$E$2:E5356,"&gt;0")),"")</f>
        <v/>
      </c>
    </row>
    <row r="5357" spans="1:16" x14ac:dyDescent="0.35">
      <c r="A5357" s="51" t="str">
        <f t="shared" si="249"/>
        <v/>
      </c>
      <c r="B5357" s="99"/>
      <c r="C5357" s="4"/>
      <c r="D5357" s="14"/>
      <c r="E5357" s="14"/>
      <c r="F5357" s="14"/>
      <c r="G5357" s="82"/>
      <c r="H5357" s="107" t="str">
        <f>IF(B5357&lt;&gt;"",IF(OR(O5357=0,O5357=999),"",SUMIFS($E$2:E5357,$A$2:A5357,A5357)-SUMIFS($F$2:F5357,$A$2:A5357,A5357)),"")</f>
        <v/>
      </c>
      <c r="I5357" s="109" t="str">
        <f t="shared" si="251"/>
        <v/>
      </c>
      <c r="J5357" s="113"/>
      <c r="K5357" s="90"/>
      <c r="L5357" s="73"/>
      <c r="M5357" s="69" t="str">
        <f>IF(C5357&lt;&gt;"",DailyLog!$S$3,"")</f>
        <v/>
      </c>
      <c r="N5357" s="56" t="str">
        <f t="shared" si="250"/>
        <v/>
      </c>
      <c r="O5357" s="53" t="str">
        <f>IF($B5357&lt;&gt;"",IF(ISNUMBER(_xlfn.XMATCH($B5357,Language!$A$6:$E$6)),0,IF(ISNUMBER(_xlfn.XMATCH($B5357,Language!$A$29:$E$29)),'Lista de Prestatarios'!$B$3,VLOOKUP(B5357,'Lista de Prestatarios'!$A$2:$B$500,2,FALSE))),"")</f>
        <v/>
      </c>
      <c r="P5357" s="58" t="str">
        <f>IF(B5357&lt;&gt;"",IF(OR(D5357&gt;0,G5357&gt;0),COUNTIF($B$2:B5357,B5357),COUNTIFS($B$2:B5357,B5357,$E$2:E5357,"&gt;0")),"")</f>
        <v/>
      </c>
    </row>
    <row r="5358" spans="1:16" x14ac:dyDescent="0.35">
      <c r="A5358" s="51" t="str">
        <f t="shared" si="249"/>
        <v/>
      </c>
      <c r="B5358" s="99"/>
      <c r="C5358" s="4"/>
      <c r="D5358" s="14"/>
      <c r="E5358" s="14"/>
      <c r="F5358" s="14"/>
      <c r="G5358" s="82"/>
      <c r="H5358" s="107" t="str">
        <f>IF(B5358&lt;&gt;"",IF(OR(O5358=0,O5358=999),"",SUMIFS($E$2:E5358,$A$2:A5358,A5358)-SUMIFS($F$2:F5358,$A$2:A5358,A5358)),"")</f>
        <v/>
      </c>
      <c r="I5358" s="109" t="str">
        <f t="shared" si="251"/>
        <v/>
      </c>
      <c r="J5358" s="113"/>
      <c r="K5358" s="90"/>
      <c r="L5358" s="73"/>
      <c r="M5358" s="69" t="str">
        <f>IF(C5358&lt;&gt;"",DailyLog!$S$3,"")</f>
        <v/>
      </c>
      <c r="N5358" s="56" t="str">
        <f t="shared" si="250"/>
        <v/>
      </c>
      <c r="O5358" s="53" t="str">
        <f>IF($B5358&lt;&gt;"",IF(ISNUMBER(_xlfn.XMATCH($B5358,Language!$A$6:$E$6)),0,IF(ISNUMBER(_xlfn.XMATCH($B5358,Language!$A$29:$E$29)),'Lista de Prestatarios'!$B$3,VLOOKUP(B5358,'Lista de Prestatarios'!$A$2:$B$500,2,FALSE))),"")</f>
        <v/>
      </c>
      <c r="P5358" s="58" t="str">
        <f>IF(B5358&lt;&gt;"",IF(OR(D5358&gt;0,G5358&gt;0),COUNTIF($B$2:B5358,B5358),COUNTIFS($B$2:B5358,B5358,$E$2:E5358,"&gt;0")),"")</f>
        <v/>
      </c>
    </row>
    <row r="5359" spans="1:16" x14ac:dyDescent="0.35">
      <c r="A5359" s="51" t="str">
        <f t="shared" si="249"/>
        <v/>
      </c>
      <c r="B5359" s="99"/>
      <c r="C5359" s="4"/>
      <c r="D5359" s="14"/>
      <c r="E5359" s="14"/>
      <c r="F5359" s="14"/>
      <c r="G5359" s="82"/>
      <c r="H5359" s="107" t="str">
        <f>IF(B5359&lt;&gt;"",IF(OR(O5359=0,O5359=999),"",SUMIFS($E$2:E5359,$A$2:A5359,A5359)-SUMIFS($F$2:F5359,$A$2:A5359,A5359)),"")</f>
        <v/>
      </c>
      <c r="I5359" s="109" t="str">
        <f t="shared" si="251"/>
        <v/>
      </c>
      <c r="J5359" s="113"/>
      <c r="K5359" s="90"/>
      <c r="L5359" s="73"/>
      <c r="M5359" s="69" t="str">
        <f>IF(C5359&lt;&gt;"",DailyLog!$S$3,"")</f>
        <v/>
      </c>
      <c r="N5359" s="56" t="str">
        <f t="shared" si="250"/>
        <v/>
      </c>
      <c r="O5359" s="53" t="str">
        <f>IF($B5359&lt;&gt;"",IF(ISNUMBER(_xlfn.XMATCH($B5359,Language!$A$6:$E$6)),0,IF(ISNUMBER(_xlfn.XMATCH($B5359,Language!$A$29:$E$29)),'Lista de Prestatarios'!$B$3,VLOOKUP(B5359,'Lista de Prestatarios'!$A$2:$B$500,2,FALSE))),"")</f>
        <v/>
      </c>
      <c r="P5359" s="58" t="str">
        <f>IF(B5359&lt;&gt;"",IF(OR(D5359&gt;0,G5359&gt;0),COUNTIF($B$2:B5359,B5359),COUNTIFS($B$2:B5359,B5359,$E$2:E5359,"&gt;0")),"")</f>
        <v/>
      </c>
    </row>
    <row r="5360" spans="1:16" x14ac:dyDescent="0.35">
      <c r="A5360" s="51" t="str">
        <f t="shared" si="249"/>
        <v/>
      </c>
      <c r="B5360" s="99"/>
      <c r="C5360" s="4"/>
      <c r="D5360" s="14"/>
      <c r="E5360" s="14"/>
      <c r="F5360" s="14"/>
      <c r="G5360" s="82"/>
      <c r="H5360" s="107" t="str">
        <f>IF(B5360&lt;&gt;"",IF(OR(O5360=0,O5360=999),"",SUMIFS($E$2:E5360,$A$2:A5360,A5360)-SUMIFS($F$2:F5360,$A$2:A5360,A5360)),"")</f>
        <v/>
      </c>
      <c r="I5360" s="109" t="str">
        <f t="shared" si="251"/>
        <v/>
      </c>
      <c r="J5360" s="113"/>
      <c r="K5360" s="90"/>
      <c r="L5360" s="73"/>
      <c r="M5360" s="69" t="str">
        <f>IF(C5360&lt;&gt;"",DailyLog!$S$3,"")</f>
        <v/>
      </c>
      <c r="N5360" s="56" t="str">
        <f t="shared" si="250"/>
        <v/>
      </c>
      <c r="O5360" s="53" t="str">
        <f>IF($B5360&lt;&gt;"",IF(ISNUMBER(_xlfn.XMATCH($B5360,Language!$A$6:$E$6)),0,IF(ISNUMBER(_xlfn.XMATCH($B5360,Language!$A$29:$E$29)),'Lista de Prestatarios'!$B$3,VLOOKUP(B5360,'Lista de Prestatarios'!$A$2:$B$500,2,FALSE))),"")</f>
        <v/>
      </c>
      <c r="P5360" s="58" t="str">
        <f>IF(B5360&lt;&gt;"",IF(OR(D5360&gt;0,G5360&gt;0),COUNTIF($B$2:B5360,B5360),COUNTIFS($B$2:B5360,B5360,$E$2:E5360,"&gt;0")),"")</f>
        <v/>
      </c>
    </row>
    <row r="5361" spans="1:16" x14ac:dyDescent="0.35">
      <c r="A5361" s="51" t="str">
        <f t="shared" si="249"/>
        <v/>
      </c>
      <c r="B5361" s="99"/>
      <c r="C5361" s="4"/>
      <c r="D5361" s="14"/>
      <c r="E5361" s="14"/>
      <c r="F5361" s="14"/>
      <c r="G5361" s="82"/>
      <c r="H5361" s="107" t="str">
        <f>IF(B5361&lt;&gt;"",IF(OR(O5361=0,O5361=999),"",SUMIFS($E$2:E5361,$A$2:A5361,A5361)-SUMIFS($F$2:F5361,$A$2:A5361,A5361)),"")</f>
        <v/>
      </c>
      <c r="I5361" s="109" t="str">
        <f t="shared" si="251"/>
        <v/>
      </c>
      <c r="J5361" s="113"/>
      <c r="K5361" s="90"/>
      <c r="L5361" s="73"/>
      <c r="M5361" s="69" t="str">
        <f>IF(C5361&lt;&gt;"",DailyLog!$S$3,"")</f>
        <v/>
      </c>
      <c r="N5361" s="56" t="str">
        <f t="shared" si="250"/>
        <v/>
      </c>
      <c r="O5361" s="53" t="str">
        <f>IF($B5361&lt;&gt;"",IF(ISNUMBER(_xlfn.XMATCH($B5361,Language!$A$6:$E$6)),0,IF(ISNUMBER(_xlfn.XMATCH($B5361,Language!$A$29:$E$29)),'Lista de Prestatarios'!$B$3,VLOOKUP(B5361,'Lista de Prestatarios'!$A$2:$B$500,2,FALSE))),"")</f>
        <v/>
      </c>
      <c r="P5361" s="58" t="str">
        <f>IF(B5361&lt;&gt;"",IF(OR(D5361&gt;0,G5361&gt;0),COUNTIF($B$2:B5361,B5361),COUNTIFS($B$2:B5361,B5361,$E$2:E5361,"&gt;0")),"")</f>
        <v/>
      </c>
    </row>
    <row r="5362" spans="1:16" x14ac:dyDescent="0.35">
      <c r="A5362" s="51" t="str">
        <f t="shared" si="249"/>
        <v/>
      </c>
      <c r="B5362" s="99"/>
      <c r="C5362" s="4"/>
      <c r="D5362" s="14"/>
      <c r="E5362" s="14"/>
      <c r="F5362" s="14"/>
      <c r="G5362" s="82"/>
      <c r="H5362" s="107" t="str">
        <f>IF(B5362&lt;&gt;"",IF(OR(O5362=0,O5362=999),"",SUMIFS($E$2:E5362,$A$2:A5362,A5362)-SUMIFS($F$2:F5362,$A$2:A5362,A5362)),"")</f>
        <v/>
      </c>
      <c r="I5362" s="109" t="str">
        <f t="shared" si="251"/>
        <v/>
      </c>
      <c r="J5362" s="113"/>
      <c r="K5362" s="90"/>
      <c r="L5362" s="73"/>
      <c r="M5362" s="69" t="str">
        <f>IF(C5362&lt;&gt;"",DailyLog!$S$3,"")</f>
        <v/>
      </c>
      <c r="N5362" s="56" t="str">
        <f t="shared" si="250"/>
        <v/>
      </c>
      <c r="O5362" s="53" t="str">
        <f>IF($B5362&lt;&gt;"",IF(ISNUMBER(_xlfn.XMATCH($B5362,Language!$A$6:$E$6)),0,IF(ISNUMBER(_xlfn.XMATCH($B5362,Language!$A$29:$E$29)),'Lista de Prestatarios'!$B$3,VLOOKUP(B5362,'Lista de Prestatarios'!$A$2:$B$500,2,FALSE))),"")</f>
        <v/>
      </c>
      <c r="P5362" s="58" t="str">
        <f>IF(B5362&lt;&gt;"",IF(OR(D5362&gt;0,G5362&gt;0),COUNTIF($B$2:B5362,B5362),COUNTIFS($B$2:B5362,B5362,$E$2:E5362,"&gt;0")),"")</f>
        <v/>
      </c>
    </row>
    <row r="5363" spans="1:16" x14ac:dyDescent="0.35">
      <c r="A5363" s="51" t="str">
        <f t="shared" si="249"/>
        <v/>
      </c>
      <c r="B5363" s="99"/>
      <c r="C5363" s="4"/>
      <c r="D5363" s="14"/>
      <c r="E5363" s="14"/>
      <c r="F5363" s="14"/>
      <c r="G5363" s="82"/>
      <c r="H5363" s="107" t="str">
        <f>IF(B5363&lt;&gt;"",IF(OR(O5363=0,O5363=999),"",SUMIFS($E$2:E5363,$A$2:A5363,A5363)-SUMIFS($F$2:F5363,$A$2:A5363,A5363)),"")</f>
        <v/>
      </c>
      <c r="I5363" s="109" t="str">
        <f t="shared" si="251"/>
        <v/>
      </c>
      <c r="J5363" s="113"/>
      <c r="K5363" s="90"/>
      <c r="L5363" s="73"/>
      <c r="M5363" s="69" t="str">
        <f>IF(C5363&lt;&gt;"",DailyLog!$S$3,"")</f>
        <v/>
      </c>
      <c r="N5363" s="56" t="str">
        <f t="shared" si="250"/>
        <v/>
      </c>
      <c r="O5363" s="53" t="str">
        <f>IF($B5363&lt;&gt;"",IF(ISNUMBER(_xlfn.XMATCH($B5363,Language!$A$6:$E$6)),0,IF(ISNUMBER(_xlfn.XMATCH($B5363,Language!$A$29:$E$29)),'Lista de Prestatarios'!$B$3,VLOOKUP(B5363,'Lista de Prestatarios'!$A$2:$B$500,2,FALSE))),"")</f>
        <v/>
      </c>
      <c r="P5363" s="58" t="str">
        <f>IF(B5363&lt;&gt;"",IF(OR(D5363&gt;0,G5363&gt;0),COUNTIF($B$2:B5363,B5363),COUNTIFS($B$2:B5363,B5363,$E$2:E5363,"&gt;0")),"")</f>
        <v/>
      </c>
    </row>
    <row r="5364" spans="1:16" x14ac:dyDescent="0.35">
      <c r="A5364" s="51" t="str">
        <f t="shared" si="249"/>
        <v/>
      </c>
      <c r="B5364" s="99"/>
      <c r="C5364" s="4"/>
      <c r="D5364" s="14"/>
      <c r="E5364" s="14"/>
      <c r="F5364" s="14"/>
      <c r="G5364" s="82"/>
      <c r="H5364" s="107" t="str">
        <f>IF(B5364&lt;&gt;"",IF(OR(O5364=0,O5364=999),"",SUMIFS($E$2:E5364,$A$2:A5364,A5364)-SUMIFS($F$2:F5364,$A$2:A5364,A5364)),"")</f>
        <v/>
      </c>
      <c r="I5364" s="109" t="str">
        <f t="shared" si="251"/>
        <v/>
      </c>
      <c r="J5364" s="113"/>
      <c r="K5364" s="90"/>
      <c r="L5364" s="73"/>
      <c r="M5364" s="69" t="str">
        <f>IF(C5364&lt;&gt;"",DailyLog!$S$3,"")</f>
        <v/>
      </c>
      <c r="N5364" s="56" t="str">
        <f t="shared" si="250"/>
        <v/>
      </c>
      <c r="O5364" s="53" t="str">
        <f>IF($B5364&lt;&gt;"",IF(ISNUMBER(_xlfn.XMATCH($B5364,Language!$A$6:$E$6)),0,IF(ISNUMBER(_xlfn.XMATCH($B5364,Language!$A$29:$E$29)),'Lista de Prestatarios'!$B$3,VLOOKUP(B5364,'Lista de Prestatarios'!$A$2:$B$500,2,FALSE))),"")</f>
        <v/>
      </c>
      <c r="P5364" s="58" t="str">
        <f>IF(B5364&lt;&gt;"",IF(OR(D5364&gt;0,G5364&gt;0),COUNTIF($B$2:B5364,B5364),COUNTIFS($B$2:B5364,B5364,$E$2:E5364,"&gt;0")),"")</f>
        <v/>
      </c>
    </row>
    <row r="5365" spans="1:16" x14ac:dyDescent="0.35">
      <c r="A5365" s="51" t="str">
        <f t="shared" si="249"/>
        <v/>
      </c>
      <c r="B5365" s="99"/>
      <c r="C5365" s="4"/>
      <c r="D5365" s="14"/>
      <c r="E5365" s="14"/>
      <c r="F5365" s="14"/>
      <c r="G5365" s="82"/>
      <c r="H5365" s="107" t="str">
        <f>IF(B5365&lt;&gt;"",IF(OR(O5365=0,O5365=999),"",SUMIFS($E$2:E5365,$A$2:A5365,A5365)-SUMIFS($F$2:F5365,$A$2:A5365,A5365)),"")</f>
        <v/>
      </c>
      <c r="I5365" s="109" t="str">
        <f t="shared" si="251"/>
        <v/>
      </c>
      <c r="J5365" s="113"/>
      <c r="K5365" s="90"/>
      <c r="L5365" s="73"/>
      <c r="M5365" s="69" t="str">
        <f>IF(C5365&lt;&gt;"",DailyLog!$S$3,"")</f>
        <v/>
      </c>
      <c r="N5365" s="56" t="str">
        <f t="shared" si="250"/>
        <v/>
      </c>
      <c r="O5365" s="53" t="str">
        <f>IF($B5365&lt;&gt;"",IF(ISNUMBER(_xlfn.XMATCH($B5365,Language!$A$6:$E$6)),0,IF(ISNUMBER(_xlfn.XMATCH($B5365,Language!$A$29:$E$29)),'Lista de Prestatarios'!$B$3,VLOOKUP(B5365,'Lista de Prestatarios'!$A$2:$B$500,2,FALSE))),"")</f>
        <v/>
      </c>
      <c r="P5365" s="58" t="str">
        <f>IF(B5365&lt;&gt;"",IF(OR(D5365&gt;0,G5365&gt;0),COUNTIF($B$2:B5365,B5365),COUNTIFS($B$2:B5365,B5365,$E$2:E5365,"&gt;0")),"")</f>
        <v/>
      </c>
    </row>
    <row r="5366" spans="1:16" x14ac:dyDescent="0.35">
      <c r="A5366" s="51" t="str">
        <f t="shared" si="249"/>
        <v/>
      </c>
      <c r="B5366" s="99"/>
      <c r="C5366" s="4"/>
      <c r="D5366" s="14"/>
      <c r="E5366" s="14"/>
      <c r="F5366" s="14"/>
      <c r="G5366" s="82"/>
      <c r="H5366" s="107" t="str">
        <f>IF(B5366&lt;&gt;"",IF(OR(O5366=0,O5366=999),"",SUMIFS($E$2:E5366,$A$2:A5366,A5366)-SUMIFS($F$2:F5366,$A$2:A5366,A5366)),"")</f>
        <v/>
      </c>
      <c r="I5366" s="109" t="str">
        <f t="shared" si="251"/>
        <v/>
      </c>
      <c r="J5366" s="113"/>
      <c r="K5366" s="90"/>
      <c r="L5366" s="73"/>
      <c r="M5366" s="69" t="str">
        <f>IF(C5366&lt;&gt;"",DailyLog!$S$3,"")</f>
        <v/>
      </c>
      <c r="N5366" s="56" t="str">
        <f t="shared" si="250"/>
        <v/>
      </c>
      <c r="O5366" s="53" t="str">
        <f>IF($B5366&lt;&gt;"",IF(ISNUMBER(_xlfn.XMATCH($B5366,Language!$A$6:$E$6)),0,IF(ISNUMBER(_xlfn.XMATCH($B5366,Language!$A$29:$E$29)),'Lista de Prestatarios'!$B$3,VLOOKUP(B5366,'Lista de Prestatarios'!$A$2:$B$500,2,FALSE))),"")</f>
        <v/>
      </c>
      <c r="P5366" s="58" t="str">
        <f>IF(B5366&lt;&gt;"",IF(OR(D5366&gt;0,G5366&gt;0),COUNTIF($B$2:B5366,B5366),COUNTIFS($B$2:B5366,B5366,$E$2:E5366,"&gt;0")),"")</f>
        <v/>
      </c>
    </row>
    <row r="5367" spans="1:16" x14ac:dyDescent="0.35">
      <c r="A5367" s="51" t="str">
        <f t="shared" si="249"/>
        <v/>
      </c>
      <c r="B5367" s="99"/>
      <c r="C5367" s="4"/>
      <c r="D5367" s="14"/>
      <c r="E5367" s="14"/>
      <c r="F5367" s="14"/>
      <c r="G5367" s="82"/>
      <c r="H5367" s="107" t="str">
        <f>IF(B5367&lt;&gt;"",IF(OR(O5367=0,O5367=999),"",SUMIFS($E$2:E5367,$A$2:A5367,A5367)-SUMIFS($F$2:F5367,$A$2:A5367,A5367)),"")</f>
        <v/>
      </c>
      <c r="I5367" s="109" t="str">
        <f t="shared" si="251"/>
        <v/>
      </c>
      <c r="J5367" s="113"/>
      <c r="K5367" s="90"/>
      <c r="L5367" s="73"/>
      <c r="M5367" s="69" t="str">
        <f>IF(C5367&lt;&gt;"",DailyLog!$S$3,"")</f>
        <v/>
      </c>
      <c r="N5367" s="56" t="str">
        <f t="shared" si="250"/>
        <v/>
      </c>
      <c r="O5367" s="53" t="str">
        <f>IF($B5367&lt;&gt;"",IF(ISNUMBER(_xlfn.XMATCH($B5367,Language!$A$6:$E$6)),0,IF(ISNUMBER(_xlfn.XMATCH($B5367,Language!$A$29:$E$29)),'Lista de Prestatarios'!$B$3,VLOOKUP(B5367,'Lista de Prestatarios'!$A$2:$B$500,2,FALSE))),"")</f>
        <v/>
      </c>
      <c r="P5367" s="58" t="str">
        <f>IF(B5367&lt;&gt;"",IF(OR(D5367&gt;0,G5367&gt;0),COUNTIF($B$2:B5367,B5367),COUNTIFS($B$2:B5367,B5367,$E$2:E5367,"&gt;0")),"")</f>
        <v/>
      </c>
    </row>
    <row r="5368" spans="1:16" x14ac:dyDescent="0.35">
      <c r="A5368" s="51" t="str">
        <f t="shared" si="249"/>
        <v/>
      </c>
      <c r="B5368" s="99"/>
      <c r="C5368" s="4"/>
      <c r="D5368" s="14"/>
      <c r="E5368" s="14"/>
      <c r="F5368" s="14"/>
      <c r="G5368" s="82"/>
      <c r="H5368" s="107" t="str">
        <f>IF(B5368&lt;&gt;"",IF(OR(O5368=0,O5368=999),"",SUMIFS($E$2:E5368,$A$2:A5368,A5368)-SUMIFS($F$2:F5368,$A$2:A5368,A5368)),"")</f>
        <v/>
      </c>
      <c r="I5368" s="109" t="str">
        <f t="shared" si="251"/>
        <v/>
      </c>
      <c r="J5368" s="113"/>
      <c r="K5368" s="90"/>
      <c r="L5368" s="73"/>
      <c r="M5368" s="69" t="str">
        <f>IF(C5368&lt;&gt;"",DailyLog!$S$3,"")</f>
        <v/>
      </c>
      <c r="N5368" s="56" t="str">
        <f t="shared" si="250"/>
        <v/>
      </c>
      <c r="O5368" s="53" t="str">
        <f>IF($B5368&lt;&gt;"",IF(ISNUMBER(_xlfn.XMATCH($B5368,Language!$A$6:$E$6)),0,IF(ISNUMBER(_xlfn.XMATCH($B5368,Language!$A$29:$E$29)),'Lista de Prestatarios'!$B$3,VLOOKUP(B5368,'Lista de Prestatarios'!$A$2:$B$500,2,FALSE))),"")</f>
        <v/>
      </c>
      <c r="P5368" s="58" t="str">
        <f>IF(B5368&lt;&gt;"",IF(OR(D5368&gt;0,G5368&gt;0),COUNTIF($B$2:B5368,B5368),COUNTIFS($B$2:B5368,B5368,$E$2:E5368,"&gt;0")),"")</f>
        <v/>
      </c>
    </row>
    <row r="5369" spans="1:16" x14ac:dyDescent="0.35">
      <c r="A5369" s="51" t="str">
        <f t="shared" si="249"/>
        <v/>
      </c>
      <c r="B5369" s="99"/>
      <c r="C5369" s="4"/>
      <c r="D5369" s="14"/>
      <c r="E5369" s="14"/>
      <c r="F5369" s="14"/>
      <c r="G5369" s="82"/>
      <c r="H5369" s="107" t="str">
        <f>IF(B5369&lt;&gt;"",IF(OR(O5369=0,O5369=999),"",SUMIFS($E$2:E5369,$A$2:A5369,A5369)-SUMIFS($F$2:F5369,$A$2:A5369,A5369)),"")</f>
        <v/>
      </c>
      <c r="I5369" s="109" t="str">
        <f t="shared" si="251"/>
        <v/>
      </c>
      <c r="J5369" s="113"/>
      <c r="K5369" s="90"/>
      <c r="L5369" s="73"/>
      <c r="M5369" s="69" t="str">
        <f>IF(C5369&lt;&gt;"",DailyLog!$S$3,"")</f>
        <v/>
      </c>
      <c r="N5369" s="56" t="str">
        <f t="shared" si="250"/>
        <v/>
      </c>
      <c r="O5369" s="53" t="str">
        <f>IF($B5369&lt;&gt;"",IF(ISNUMBER(_xlfn.XMATCH($B5369,Language!$A$6:$E$6)),0,IF(ISNUMBER(_xlfn.XMATCH($B5369,Language!$A$29:$E$29)),'Lista de Prestatarios'!$B$3,VLOOKUP(B5369,'Lista de Prestatarios'!$A$2:$B$500,2,FALSE))),"")</f>
        <v/>
      </c>
      <c r="P5369" s="58" t="str">
        <f>IF(B5369&lt;&gt;"",IF(OR(D5369&gt;0,G5369&gt;0),COUNTIF($B$2:B5369,B5369),COUNTIFS($B$2:B5369,B5369,$E$2:E5369,"&gt;0")),"")</f>
        <v/>
      </c>
    </row>
    <row r="5370" spans="1:16" x14ac:dyDescent="0.35">
      <c r="A5370" s="51" t="str">
        <f t="shared" si="249"/>
        <v/>
      </c>
      <c r="B5370" s="99"/>
      <c r="C5370" s="4"/>
      <c r="D5370" s="14"/>
      <c r="E5370" s="14"/>
      <c r="F5370" s="14"/>
      <c r="G5370" s="82"/>
      <c r="H5370" s="107" t="str">
        <f>IF(B5370&lt;&gt;"",IF(OR(O5370=0,O5370=999),"",SUMIFS($E$2:E5370,$A$2:A5370,A5370)-SUMIFS($F$2:F5370,$A$2:A5370,A5370)),"")</f>
        <v/>
      </c>
      <c r="I5370" s="109" t="str">
        <f t="shared" si="251"/>
        <v/>
      </c>
      <c r="J5370" s="113"/>
      <c r="K5370" s="90"/>
      <c r="L5370" s="73"/>
      <c r="M5370" s="69" t="str">
        <f>IF(C5370&lt;&gt;"",DailyLog!$S$3,"")</f>
        <v/>
      </c>
      <c r="N5370" s="56" t="str">
        <f t="shared" si="250"/>
        <v/>
      </c>
      <c r="O5370" s="53" t="str">
        <f>IF($B5370&lt;&gt;"",IF(ISNUMBER(_xlfn.XMATCH($B5370,Language!$A$6:$E$6)),0,IF(ISNUMBER(_xlfn.XMATCH($B5370,Language!$A$29:$E$29)),'Lista de Prestatarios'!$B$3,VLOOKUP(B5370,'Lista de Prestatarios'!$A$2:$B$500,2,FALSE))),"")</f>
        <v/>
      </c>
      <c r="P5370" s="58" t="str">
        <f>IF(B5370&lt;&gt;"",IF(OR(D5370&gt;0,G5370&gt;0),COUNTIF($B$2:B5370,B5370),COUNTIFS($B$2:B5370,B5370,$E$2:E5370,"&gt;0")),"")</f>
        <v/>
      </c>
    </row>
    <row r="5371" spans="1:16" x14ac:dyDescent="0.35">
      <c r="A5371" s="51" t="str">
        <f t="shared" si="249"/>
        <v/>
      </c>
      <c r="B5371" s="99"/>
      <c r="C5371" s="4"/>
      <c r="D5371" s="14"/>
      <c r="E5371" s="14"/>
      <c r="F5371" s="14"/>
      <c r="G5371" s="82"/>
      <c r="H5371" s="107" t="str">
        <f>IF(B5371&lt;&gt;"",IF(OR(O5371=0,O5371=999),"",SUMIFS($E$2:E5371,$A$2:A5371,A5371)-SUMIFS($F$2:F5371,$A$2:A5371,A5371)),"")</f>
        <v/>
      </c>
      <c r="I5371" s="109" t="str">
        <f t="shared" si="251"/>
        <v/>
      </c>
      <c r="J5371" s="113"/>
      <c r="K5371" s="90"/>
      <c r="L5371" s="73"/>
      <c r="M5371" s="69" t="str">
        <f>IF(C5371&lt;&gt;"",DailyLog!$S$3,"")</f>
        <v/>
      </c>
      <c r="N5371" s="56" t="str">
        <f t="shared" si="250"/>
        <v/>
      </c>
      <c r="O5371" s="53" t="str">
        <f>IF($B5371&lt;&gt;"",IF(ISNUMBER(_xlfn.XMATCH($B5371,Language!$A$6:$E$6)),0,IF(ISNUMBER(_xlfn.XMATCH($B5371,Language!$A$29:$E$29)),'Lista de Prestatarios'!$B$3,VLOOKUP(B5371,'Lista de Prestatarios'!$A$2:$B$500,2,FALSE))),"")</f>
        <v/>
      </c>
      <c r="P5371" s="58" t="str">
        <f>IF(B5371&lt;&gt;"",IF(OR(D5371&gt;0,G5371&gt;0),COUNTIF($B$2:B5371,B5371),COUNTIFS($B$2:B5371,B5371,$E$2:E5371,"&gt;0")),"")</f>
        <v/>
      </c>
    </row>
    <row r="5372" spans="1:16" x14ac:dyDescent="0.35">
      <c r="A5372" s="51" t="str">
        <f t="shared" si="249"/>
        <v/>
      </c>
      <c r="B5372" s="99"/>
      <c r="C5372" s="4"/>
      <c r="D5372" s="14"/>
      <c r="E5372" s="14"/>
      <c r="F5372" s="14"/>
      <c r="G5372" s="82"/>
      <c r="H5372" s="107" t="str">
        <f>IF(B5372&lt;&gt;"",IF(OR(O5372=0,O5372=999),"",SUMIFS($E$2:E5372,$A$2:A5372,A5372)-SUMIFS($F$2:F5372,$A$2:A5372,A5372)),"")</f>
        <v/>
      </c>
      <c r="I5372" s="109" t="str">
        <f t="shared" si="251"/>
        <v/>
      </c>
      <c r="J5372" s="113"/>
      <c r="K5372" s="90"/>
      <c r="L5372" s="73"/>
      <c r="M5372" s="69" t="str">
        <f>IF(C5372&lt;&gt;"",DailyLog!$S$3,"")</f>
        <v/>
      </c>
      <c r="N5372" s="56" t="str">
        <f t="shared" si="250"/>
        <v/>
      </c>
      <c r="O5372" s="53" t="str">
        <f>IF($B5372&lt;&gt;"",IF(ISNUMBER(_xlfn.XMATCH($B5372,Language!$A$6:$E$6)),0,IF(ISNUMBER(_xlfn.XMATCH($B5372,Language!$A$29:$E$29)),'Lista de Prestatarios'!$B$3,VLOOKUP(B5372,'Lista de Prestatarios'!$A$2:$B$500,2,FALSE))),"")</f>
        <v/>
      </c>
      <c r="P5372" s="58" t="str">
        <f>IF(B5372&lt;&gt;"",IF(OR(D5372&gt;0,G5372&gt;0),COUNTIF($B$2:B5372,B5372),COUNTIFS($B$2:B5372,B5372,$E$2:E5372,"&gt;0")),"")</f>
        <v/>
      </c>
    </row>
    <row r="5373" spans="1:16" x14ac:dyDescent="0.35">
      <c r="A5373" s="51" t="str">
        <f t="shared" si="249"/>
        <v/>
      </c>
      <c r="B5373" s="99"/>
      <c r="C5373" s="4"/>
      <c r="D5373" s="14"/>
      <c r="E5373" s="14"/>
      <c r="F5373" s="14"/>
      <c r="G5373" s="82"/>
      <c r="H5373" s="107" t="str">
        <f>IF(B5373&lt;&gt;"",IF(OR(O5373=0,O5373=999),"",SUMIFS($E$2:E5373,$A$2:A5373,A5373)-SUMIFS($F$2:F5373,$A$2:A5373,A5373)),"")</f>
        <v/>
      </c>
      <c r="I5373" s="109" t="str">
        <f t="shared" si="251"/>
        <v/>
      </c>
      <c r="J5373" s="113"/>
      <c r="K5373" s="90"/>
      <c r="L5373" s="73"/>
      <c r="M5373" s="69" t="str">
        <f>IF(C5373&lt;&gt;"",DailyLog!$S$3,"")</f>
        <v/>
      </c>
      <c r="N5373" s="56" t="str">
        <f t="shared" si="250"/>
        <v/>
      </c>
      <c r="O5373" s="53" t="str">
        <f>IF($B5373&lt;&gt;"",IF(ISNUMBER(_xlfn.XMATCH($B5373,Language!$A$6:$E$6)),0,IF(ISNUMBER(_xlfn.XMATCH($B5373,Language!$A$29:$E$29)),'Lista de Prestatarios'!$B$3,VLOOKUP(B5373,'Lista de Prestatarios'!$A$2:$B$500,2,FALSE))),"")</f>
        <v/>
      </c>
      <c r="P5373" s="58" t="str">
        <f>IF(B5373&lt;&gt;"",IF(OR(D5373&gt;0,G5373&gt;0),COUNTIF($B$2:B5373,B5373),COUNTIFS($B$2:B5373,B5373,$E$2:E5373,"&gt;0")),"")</f>
        <v/>
      </c>
    </row>
    <row r="5374" spans="1:16" x14ac:dyDescent="0.35">
      <c r="A5374" s="51" t="str">
        <f t="shared" si="249"/>
        <v/>
      </c>
      <c r="B5374" s="99"/>
      <c r="C5374" s="4"/>
      <c r="D5374" s="14"/>
      <c r="E5374" s="14"/>
      <c r="F5374" s="14"/>
      <c r="G5374" s="82"/>
      <c r="H5374" s="107" t="str">
        <f>IF(B5374&lt;&gt;"",IF(OR(O5374=0,O5374=999),"",SUMIFS($E$2:E5374,$A$2:A5374,A5374)-SUMIFS($F$2:F5374,$A$2:A5374,A5374)),"")</f>
        <v/>
      </c>
      <c r="I5374" s="109" t="str">
        <f t="shared" si="251"/>
        <v/>
      </c>
      <c r="J5374" s="113"/>
      <c r="K5374" s="90"/>
      <c r="L5374" s="73"/>
      <c r="M5374" s="69" t="str">
        <f>IF(C5374&lt;&gt;"",DailyLog!$S$3,"")</f>
        <v/>
      </c>
      <c r="N5374" s="56" t="str">
        <f t="shared" si="250"/>
        <v/>
      </c>
      <c r="O5374" s="53" t="str">
        <f>IF($B5374&lt;&gt;"",IF(ISNUMBER(_xlfn.XMATCH($B5374,Language!$A$6:$E$6)),0,IF(ISNUMBER(_xlfn.XMATCH($B5374,Language!$A$29:$E$29)),'Lista de Prestatarios'!$B$3,VLOOKUP(B5374,'Lista de Prestatarios'!$A$2:$B$500,2,FALSE))),"")</f>
        <v/>
      </c>
      <c r="P5374" s="58" t="str">
        <f>IF(B5374&lt;&gt;"",IF(OR(D5374&gt;0,G5374&gt;0),COUNTIF($B$2:B5374,B5374),COUNTIFS($B$2:B5374,B5374,$E$2:E5374,"&gt;0")),"")</f>
        <v/>
      </c>
    </row>
    <row r="5375" spans="1:16" x14ac:dyDescent="0.35">
      <c r="A5375" s="51" t="str">
        <f t="shared" si="249"/>
        <v/>
      </c>
      <c r="B5375" s="99"/>
      <c r="C5375" s="4"/>
      <c r="D5375" s="14"/>
      <c r="E5375" s="14"/>
      <c r="F5375" s="14"/>
      <c r="G5375" s="82"/>
      <c r="H5375" s="107" t="str">
        <f>IF(B5375&lt;&gt;"",IF(OR(O5375=0,O5375=999),"",SUMIFS($E$2:E5375,$A$2:A5375,A5375)-SUMIFS($F$2:F5375,$A$2:A5375,A5375)),"")</f>
        <v/>
      </c>
      <c r="I5375" s="109" t="str">
        <f t="shared" si="251"/>
        <v/>
      </c>
      <c r="J5375" s="113"/>
      <c r="K5375" s="90"/>
      <c r="L5375" s="73"/>
      <c r="M5375" s="69" t="str">
        <f>IF(C5375&lt;&gt;"",DailyLog!$S$3,"")</f>
        <v/>
      </c>
      <c r="N5375" s="56" t="str">
        <f t="shared" si="250"/>
        <v/>
      </c>
      <c r="O5375" s="53" t="str">
        <f>IF($B5375&lt;&gt;"",IF(ISNUMBER(_xlfn.XMATCH($B5375,Language!$A$6:$E$6)),0,IF(ISNUMBER(_xlfn.XMATCH($B5375,Language!$A$29:$E$29)),'Lista de Prestatarios'!$B$3,VLOOKUP(B5375,'Lista de Prestatarios'!$A$2:$B$500,2,FALSE))),"")</f>
        <v/>
      </c>
      <c r="P5375" s="58" t="str">
        <f>IF(B5375&lt;&gt;"",IF(OR(D5375&gt;0,G5375&gt;0),COUNTIF($B$2:B5375,B5375),COUNTIFS($B$2:B5375,B5375,$E$2:E5375,"&gt;0")),"")</f>
        <v/>
      </c>
    </row>
    <row r="5376" spans="1:16" x14ac:dyDescent="0.35">
      <c r="A5376" s="51" t="str">
        <f t="shared" si="249"/>
        <v/>
      </c>
      <c r="B5376" s="99"/>
      <c r="C5376" s="4"/>
      <c r="D5376" s="14"/>
      <c r="E5376" s="14"/>
      <c r="F5376" s="14"/>
      <c r="G5376" s="82"/>
      <c r="H5376" s="107" t="str">
        <f>IF(B5376&lt;&gt;"",IF(OR(O5376=0,O5376=999),"",SUMIFS($E$2:E5376,$A$2:A5376,A5376)-SUMIFS($F$2:F5376,$A$2:A5376,A5376)),"")</f>
        <v/>
      </c>
      <c r="I5376" s="109" t="str">
        <f t="shared" si="251"/>
        <v/>
      </c>
      <c r="J5376" s="113"/>
      <c r="K5376" s="90"/>
      <c r="L5376" s="73"/>
      <c r="M5376" s="69" t="str">
        <f>IF(C5376&lt;&gt;"",DailyLog!$S$3,"")</f>
        <v/>
      </c>
      <c r="N5376" s="56" t="str">
        <f t="shared" si="250"/>
        <v/>
      </c>
      <c r="O5376" s="53" t="str">
        <f>IF($B5376&lt;&gt;"",IF(ISNUMBER(_xlfn.XMATCH($B5376,Language!$A$6:$E$6)),0,IF(ISNUMBER(_xlfn.XMATCH($B5376,Language!$A$29:$E$29)),'Lista de Prestatarios'!$B$3,VLOOKUP(B5376,'Lista de Prestatarios'!$A$2:$B$500,2,FALSE))),"")</f>
        <v/>
      </c>
      <c r="P5376" s="58" t="str">
        <f>IF(B5376&lt;&gt;"",IF(OR(D5376&gt;0,G5376&gt;0),COUNTIF($B$2:B5376,B5376),COUNTIFS($B$2:B5376,B5376,$E$2:E5376,"&gt;0")),"")</f>
        <v/>
      </c>
    </row>
    <row r="5377" spans="1:16" x14ac:dyDescent="0.35">
      <c r="A5377" s="51" t="str">
        <f t="shared" si="249"/>
        <v/>
      </c>
      <c r="B5377" s="99"/>
      <c r="C5377" s="4"/>
      <c r="D5377" s="14"/>
      <c r="E5377" s="14"/>
      <c r="F5377" s="14"/>
      <c r="G5377" s="82"/>
      <c r="H5377" s="107" t="str">
        <f>IF(B5377&lt;&gt;"",IF(OR(O5377=0,O5377=999),"",SUMIFS($E$2:E5377,$A$2:A5377,A5377)-SUMIFS($F$2:F5377,$A$2:A5377,A5377)),"")</f>
        <v/>
      </c>
      <c r="I5377" s="109" t="str">
        <f t="shared" si="251"/>
        <v/>
      </c>
      <c r="J5377" s="113"/>
      <c r="K5377" s="90"/>
      <c r="L5377" s="73"/>
      <c r="M5377" s="69" t="str">
        <f>IF(C5377&lt;&gt;"",DailyLog!$S$3,"")</f>
        <v/>
      </c>
      <c r="N5377" s="56" t="str">
        <f t="shared" si="250"/>
        <v/>
      </c>
      <c r="O5377" s="53" t="str">
        <f>IF($B5377&lt;&gt;"",IF(ISNUMBER(_xlfn.XMATCH($B5377,Language!$A$6:$E$6)),0,IF(ISNUMBER(_xlfn.XMATCH($B5377,Language!$A$29:$E$29)),'Lista de Prestatarios'!$B$3,VLOOKUP(B5377,'Lista de Prestatarios'!$A$2:$B$500,2,FALSE))),"")</f>
        <v/>
      </c>
      <c r="P5377" s="58" t="str">
        <f>IF(B5377&lt;&gt;"",IF(OR(D5377&gt;0,G5377&gt;0),COUNTIF($B$2:B5377,B5377),COUNTIFS($B$2:B5377,B5377,$E$2:E5377,"&gt;0")),"")</f>
        <v/>
      </c>
    </row>
    <row r="5378" spans="1:16" x14ac:dyDescent="0.35">
      <c r="A5378" s="51" t="str">
        <f t="shared" ref="A5378:A5441" si="252">IF(B5378&lt;&gt;"",O5378&amp;"."&amp;P5378,"")</f>
        <v/>
      </c>
      <c r="B5378" s="99"/>
      <c r="C5378" s="4"/>
      <c r="D5378" s="14"/>
      <c r="E5378" s="14"/>
      <c r="F5378" s="14"/>
      <c r="G5378" s="82"/>
      <c r="H5378" s="107" t="str">
        <f>IF(B5378&lt;&gt;"",IF(OR(O5378=0,O5378=999),"",SUMIFS($E$2:E5378,$A$2:A5378,A5378)-SUMIFS($F$2:F5378,$A$2:A5378,A5378)),"")</f>
        <v/>
      </c>
      <c r="I5378" s="109" t="str">
        <f t="shared" si="251"/>
        <v/>
      </c>
      <c r="J5378" s="113"/>
      <c r="K5378" s="90"/>
      <c r="L5378" s="73"/>
      <c r="M5378" s="69" t="str">
        <f>IF(C5378&lt;&gt;"",DailyLog!$S$3,"")</f>
        <v/>
      </c>
      <c r="N5378" s="56" t="str">
        <f t="shared" ref="N5378:N5441" si="253">IF(B5378&lt;&gt;"",COUNT(D5378:G5378),"")</f>
        <v/>
      </c>
      <c r="O5378" s="53" t="str">
        <f>IF($B5378&lt;&gt;"",IF(ISNUMBER(_xlfn.XMATCH($B5378,Language!$A$6:$E$6)),0,IF(ISNUMBER(_xlfn.XMATCH($B5378,Language!$A$29:$E$29)),'Lista de Prestatarios'!$B$3,VLOOKUP(B5378,'Lista de Prestatarios'!$A$2:$B$500,2,FALSE))),"")</f>
        <v/>
      </c>
      <c r="P5378" s="58" t="str">
        <f>IF(B5378&lt;&gt;"",IF(OR(D5378&gt;0,G5378&gt;0),COUNTIF($B$2:B5378,B5378),COUNTIFS($B$2:B5378,B5378,$E$2:E5378,"&gt;0")),"")</f>
        <v/>
      </c>
    </row>
    <row r="5379" spans="1:16" x14ac:dyDescent="0.35">
      <c r="A5379" s="51" t="str">
        <f t="shared" si="252"/>
        <v/>
      </c>
      <c r="B5379" s="99"/>
      <c r="C5379" s="4"/>
      <c r="D5379" s="14"/>
      <c r="E5379" s="14"/>
      <c r="F5379" s="14"/>
      <c r="G5379" s="82"/>
      <c r="H5379" s="107" t="str">
        <f>IF(B5379&lt;&gt;"",IF(OR(O5379=0,O5379=999),"",SUMIFS($E$2:E5379,$A$2:A5379,A5379)-SUMIFS($F$2:F5379,$A$2:A5379,A5379)),"")</f>
        <v/>
      </c>
      <c r="I5379" s="109" t="str">
        <f t="shared" si="251"/>
        <v/>
      </c>
      <c r="J5379" s="113"/>
      <c r="K5379" s="90"/>
      <c r="L5379" s="73"/>
      <c r="M5379" s="69" t="str">
        <f>IF(C5379&lt;&gt;"",DailyLog!$S$3,"")</f>
        <v/>
      </c>
      <c r="N5379" s="56" t="str">
        <f t="shared" si="253"/>
        <v/>
      </c>
      <c r="O5379" s="53" t="str">
        <f>IF($B5379&lt;&gt;"",IF(ISNUMBER(_xlfn.XMATCH($B5379,Language!$A$6:$E$6)),0,IF(ISNUMBER(_xlfn.XMATCH($B5379,Language!$A$29:$E$29)),'Lista de Prestatarios'!$B$3,VLOOKUP(B5379,'Lista de Prestatarios'!$A$2:$B$500,2,FALSE))),"")</f>
        <v/>
      </c>
      <c r="P5379" s="58" t="str">
        <f>IF(B5379&lt;&gt;"",IF(OR(D5379&gt;0,G5379&gt;0),COUNTIF($B$2:B5379,B5379),COUNTIFS($B$2:B5379,B5379,$E$2:E5379,"&gt;0")),"")</f>
        <v/>
      </c>
    </row>
    <row r="5380" spans="1:16" x14ac:dyDescent="0.35">
      <c r="A5380" s="51" t="str">
        <f t="shared" si="252"/>
        <v/>
      </c>
      <c r="B5380" s="99"/>
      <c r="C5380" s="4"/>
      <c r="D5380" s="14"/>
      <c r="E5380" s="14"/>
      <c r="F5380" s="14"/>
      <c r="G5380" s="82"/>
      <c r="H5380" s="107" t="str">
        <f>IF(B5380&lt;&gt;"",IF(OR(O5380=0,O5380=999),"",SUMIFS($E$2:E5380,$A$2:A5380,A5380)-SUMIFS($F$2:F5380,$A$2:A5380,A5380)),"")</f>
        <v/>
      </c>
      <c r="I5380" s="109" t="str">
        <f t="shared" ref="I5380:I5443" si="254">IF(B5380&lt;&gt;"",I5379+D5380-E5380+F5380-G5380,"")</f>
        <v/>
      </c>
      <c r="J5380" s="113"/>
      <c r="K5380" s="90"/>
      <c r="L5380" s="73"/>
      <c r="M5380" s="69" t="str">
        <f>IF(C5380&lt;&gt;"",DailyLog!$S$3,"")</f>
        <v/>
      </c>
      <c r="N5380" s="56" t="str">
        <f t="shared" si="253"/>
        <v/>
      </c>
      <c r="O5380" s="53" t="str">
        <f>IF($B5380&lt;&gt;"",IF(ISNUMBER(_xlfn.XMATCH($B5380,Language!$A$6:$E$6)),0,IF(ISNUMBER(_xlfn.XMATCH($B5380,Language!$A$29:$E$29)),'Lista de Prestatarios'!$B$3,VLOOKUP(B5380,'Lista de Prestatarios'!$A$2:$B$500,2,FALSE))),"")</f>
        <v/>
      </c>
      <c r="P5380" s="58" t="str">
        <f>IF(B5380&lt;&gt;"",IF(OR(D5380&gt;0,G5380&gt;0),COUNTIF($B$2:B5380,B5380),COUNTIFS($B$2:B5380,B5380,$E$2:E5380,"&gt;0")),"")</f>
        <v/>
      </c>
    </row>
    <row r="5381" spans="1:16" x14ac:dyDescent="0.35">
      <c r="A5381" s="51" t="str">
        <f t="shared" si="252"/>
        <v/>
      </c>
      <c r="B5381" s="99"/>
      <c r="C5381" s="4"/>
      <c r="D5381" s="14"/>
      <c r="E5381" s="14"/>
      <c r="F5381" s="14"/>
      <c r="G5381" s="82"/>
      <c r="H5381" s="107" t="str">
        <f>IF(B5381&lt;&gt;"",IF(OR(O5381=0,O5381=999),"",SUMIFS($E$2:E5381,$A$2:A5381,A5381)-SUMIFS($F$2:F5381,$A$2:A5381,A5381)),"")</f>
        <v/>
      </c>
      <c r="I5381" s="109" t="str">
        <f t="shared" si="254"/>
        <v/>
      </c>
      <c r="J5381" s="113"/>
      <c r="K5381" s="90"/>
      <c r="L5381" s="73"/>
      <c r="M5381" s="69" t="str">
        <f>IF(C5381&lt;&gt;"",DailyLog!$S$3,"")</f>
        <v/>
      </c>
      <c r="N5381" s="56" t="str">
        <f t="shared" si="253"/>
        <v/>
      </c>
      <c r="O5381" s="53" t="str">
        <f>IF($B5381&lt;&gt;"",IF(ISNUMBER(_xlfn.XMATCH($B5381,Language!$A$6:$E$6)),0,IF(ISNUMBER(_xlfn.XMATCH($B5381,Language!$A$29:$E$29)),'Lista de Prestatarios'!$B$3,VLOOKUP(B5381,'Lista de Prestatarios'!$A$2:$B$500,2,FALSE))),"")</f>
        <v/>
      </c>
      <c r="P5381" s="58" t="str">
        <f>IF(B5381&lt;&gt;"",IF(OR(D5381&gt;0,G5381&gt;0),COUNTIF($B$2:B5381,B5381),COUNTIFS($B$2:B5381,B5381,$E$2:E5381,"&gt;0")),"")</f>
        <v/>
      </c>
    </row>
    <row r="5382" spans="1:16" x14ac:dyDescent="0.35">
      <c r="A5382" s="51" t="str">
        <f t="shared" si="252"/>
        <v/>
      </c>
      <c r="B5382" s="99"/>
      <c r="C5382" s="4"/>
      <c r="D5382" s="14"/>
      <c r="E5382" s="14"/>
      <c r="F5382" s="14"/>
      <c r="G5382" s="82"/>
      <c r="H5382" s="107" t="str">
        <f>IF(B5382&lt;&gt;"",IF(OR(O5382=0,O5382=999),"",SUMIFS($E$2:E5382,$A$2:A5382,A5382)-SUMIFS($F$2:F5382,$A$2:A5382,A5382)),"")</f>
        <v/>
      </c>
      <c r="I5382" s="109" t="str">
        <f t="shared" si="254"/>
        <v/>
      </c>
      <c r="J5382" s="113"/>
      <c r="K5382" s="90"/>
      <c r="L5382" s="73"/>
      <c r="M5382" s="69" t="str">
        <f>IF(C5382&lt;&gt;"",DailyLog!$S$3,"")</f>
        <v/>
      </c>
      <c r="N5382" s="56" t="str">
        <f t="shared" si="253"/>
        <v/>
      </c>
      <c r="O5382" s="53" t="str">
        <f>IF($B5382&lt;&gt;"",IF(ISNUMBER(_xlfn.XMATCH($B5382,Language!$A$6:$E$6)),0,IF(ISNUMBER(_xlfn.XMATCH($B5382,Language!$A$29:$E$29)),'Lista de Prestatarios'!$B$3,VLOOKUP(B5382,'Lista de Prestatarios'!$A$2:$B$500,2,FALSE))),"")</f>
        <v/>
      </c>
      <c r="P5382" s="58" t="str">
        <f>IF(B5382&lt;&gt;"",IF(OR(D5382&gt;0,G5382&gt;0),COUNTIF($B$2:B5382,B5382),COUNTIFS($B$2:B5382,B5382,$E$2:E5382,"&gt;0")),"")</f>
        <v/>
      </c>
    </row>
    <row r="5383" spans="1:16" x14ac:dyDescent="0.35">
      <c r="A5383" s="51" t="str">
        <f t="shared" si="252"/>
        <v/>
      </c>
      <c r="B5383" s="99"/>
      <c r="C5383" s="4"/>
      <c r="D5383" s="14"/>
      <c r="E5383" s="14"/>
      <c r="F5383" s="14"/>
      <c r="G5383" s="82"/>
      <c r="H5383" s="107" t="str">
        <f>IF(B5383&lt;&gt;"",IF(OR(O5383=0,O5383=999),"",SUMIFS($E$2:E5383,$A$2:A5383,A5383)-SUMIFS($F$2:F5383,$A$2:A5383,A5383)),"")</f>
        <v/>
      </c>
      <c r="I5383" s="109" t="str">
        <f t="shared" si="254"/>
        <v/>
      </c>
      <c r="J5383" s="113"/>
      <c r="K5383" s="90"/>
      <c r="L5383" s="73"/>
      <c r="M5383" s="69" t="str">
        <f>IF(C5383&lt;&gt;"",DailyLog!$S$3,"")</f>
        <v/>
      </c>
      <c r="N5383" s="56" t="str">
        <f t="shared" si="253"/>
        <v/>
      </c>
      <c r="O5383" s="53" t="str">
        <f>IF($B5383&lt;&gt;"",IF(ISNUMBER(_xlfn.XMATCH($B5383,Language!$A$6:$E$6)),0,IF(ISNUMBER(_xlfn.XMATCH($B5383,Language!$A$29:$E$29)),'Lista de Prestatarios'!$B$3,VLOOKUP(B5383,'Lista de Prestatarios'!$A$2:$B$500,2,FALSE))),"")</f>
        <v/>
      </c>
      <c r="P5383" s="58" t="str">
        <f>IF(B5383&lt;&gt;"",IF(OR(D5383&gt;0,G5383&gt;0),COUNTIF($B$2:B5383,B5383),COUNTIFS($B$2:B5383,B5383,$E$2:E5383,"&gt;0")),"")</f>
        <v/>
      </c>
    </row>
    <row r="5384" spans="1:16" x14ac:dyDescent="0.35">
      <c r="A5384" s="51" t="str">
        <f t="shared" si="252"/>
        <v/>
      </c>
      <c r="B5384" s="99"/>
      <c r="C5384" s="4"/>
      <c r="D5384" s="14"/>
      <c r="E5384" s="14"/>
      <c r="F5384" s="14"/>
      <c r="G5384" s="82"/>
      <c r="H5384" s="107" t="str">
        <f>IF(B5384&lt;&gt;"",IF(OR(O5384=0,O5384=999),"",SUMIFS($E$2:E5384,$A$2:A5384,A5384)-SUMIFS($F$2:F5384,$A$2:A5384,A5384)),"")</f>
        <v/>
      </c>
      <c r="I5384" s="109" t="str">
        <f t="shared" si="254"/>
        <v/>
      </c>
      <c r="J5384" s="113"/>
      <c r="K5384" s="90"/>
      <c r="L5384" s="73"/>
      <c r="M5384" s="69" t="str">
        <f>IF(C5384&lt;&gt;"",DailyLog!$S$3,"")</f>
        <v/>
      </c>
      <c r="N5384" s="56" t="str">
        <f t="shared" si="253"/>
        <v/>
      </c>
      <c r="O5384" s="53" t="str">
        <f>IF($B5384&lt;&gt;"",IF(ISNUMBER(_xlfn.XMATCH($B5384,Language!$A$6:$E$6)),0,IF(ISNUMBER(_xlfn.XMATCH($B5384,Language!$A$29:$E$29)),'Lista de Prestatarios'!$B$3,VLOOKUP(B5384,'Lista de Prestatarios'!$A$2:$B$500,2,FALSE))),"")</f>
        <v/>
      </c>
      <c r="P5384" s="58" t="str">
        <f>IF(B5384&lt;&gt;"",IF(OR(D5384&gt;0,G5384&gt;0),COUNTIF($B$2:B5384,B5384),COUNTIFS($B$2:B5384,B5384,$E$2:E5384,"&gt;0")),"")</f>
        <v/>
      </c>
    </row>
    <row r="5385" spans="1:16" x14ac:dyDescent="0.35">
      <c r="A5385" s="51" t="str">
        <f t="shared" si="252"/>
        <v/>
      </c>
      <c r="B5385" s="99"/>
      <c r="C5385" s="4"/>
      <c r="D5385" s="14"/>
      <c r="E5385" s="14"/>
      <c r="F5385" s="14"/>
      <c r="G5385" s="82"/>
      <c r="H5385" s="107" t="str">
        <f>IF(B5385&lt;&gt;"",IF(OR(O5385=0,O5385=999),"",SUMIFS($E$2:E5385,$A$2:A5385,A5385)-SUMIFS($F$2:F5385,$A$2:A5385,A5385)),"")</f>
        <v/>
      </c>
      <c r="I5385" s="109" t="str">
        <f t="shared" si="254"/>
        <v/>
      </c>
      <c r="J5385" s="113"/>
      <c r="K5385" s="90"/>
      <c r="L5385" s="73"/>
      <c r="M5385" s="69" t="str">
        <f>IF(C5385&lt;&gt;"",DailyLog!$S$3,"")</f>
        <v/>
      </c>
      <c r="N5385" s="56" t="str">
        <f t="shared" si="253"/>
        <v/>
      </c>
      <c r="O5385" s="53" t="str">
        <f>IF($B5385&lt;&gt;"",IF(ISNUMBER(_xlfn.XMATCH($B5385,Language!$A$6:$E$6)),0,IF(ISNUMBER(_xlfn.XMATCH($B5385,Language!$A$29:$E$29)),'Lista de Prestatarios'!$B$3,VLOOKUP(B5385,'Lista de Prestatarios'!$A$2:$B$500,2,FALSE))),"")</f>
        <v/>
      </c>
      <c r="P5385" s="58" t="str">
        <f>IF(B5385&lt;&gt;"",IF(OR(D5385&gt;0,G5385&gt;0),COUNTIF($B$2:B5385,B5385),COUNTIFS($B$2:B5385,B5385,$E$2:E5385,"&gt;0")),"")</f>
        <v/>
      </c>
    </row>
    <row r="5386" spans="1:16" x14ac:dyDescent="0.35">
      <c r="A5386" s="51" t="str">
        <f t="shared" si="252"/>
        <v/>
      </c>
      <c r="B5386" s="99"/>
      <c r="C5386" s="4"/>
      <c r="D5386" s="14"/>
      <c r="E5386" s="14"/>
      <c r="F5386" s="14"/>
      <c r="G5386" s="82"/>
      <c r="H5386" s="107" t="str">
        <f>IF(B5386&lt;&gt;"",IF(OR(O5386=0,O5386=999),"",SUMIFS($E$2:E5386,$A$2:A5386,A5386)-SUMIFS($F$2:F5386,$A$2:A5386,A5386)),"")</f>
        <v/>
      </c>
      <c r="I5386" s="109" t="str">
        <f t="shared" si="254"/>
        <v/>
      </c>
      <c r="J5386" s="113"/>
      <c r="K5386" s="90"/>
      <c r="L5386" s="73"/>
      <c r="M5386" s="69" t="str">
        <f>IF(C5386&lt;&gt;"",DailyLog!$S$3,"")</f>
        <v/>
      </c>
      <c r="N5386" s="56" t="str">
        <f t="shared" si="253"/>
        <v/>
      </c>
      <c r="O5386" s="53" t="str">
        <f>IF($B5386&lt;&gt;"",IF(ISNUMBER(_xlfn.XMATCH($B5386,Language!$A$6:$E$6)),0,IF(ISNUMBER(_xlfn.XMATCH($B5386,Language!$A$29:$E$29)),'Lista de Prestatarios'!$B$3,VLOOKUP(B5386,'Lista de Prestatarios'!$A$2:$B$500,2,FALSE))),"")</f>
        <v/>
      </c>
      <c r="P5386" s="58" t="str">
        <f>IF(B5386&lt;&gt;"",IF(OR(D5386&gt;0,G5386&gt;0),COUNTIF($B$2:B5386,B5386),COUNTIFS($B$2:B5386,B5386,$E$2:E5386,"&gt;0")),"")</f>
        <v/>
      </c>
    </row>
    <row r="5387" spans="1:16" x14ac:dyDescent="0.35">
      <c r="A5387" s="51" t="str">
        <f t="shared" si="252"/>
        <v/>
      </c>
      <c r="B5387" s="99"/>
      <c r="C5387" s="4"/>
      <c r="D5387" s="14"/>
      <c r="E5387" s="14"/>
      <c r="F5387" s="14"/>
      <c r="G5387" s="82"/>
      <c r="H5387" s="107" t="str">
        <f>IF(B5387&lt;&gt;"",IF(OR(O5387=0,O5387=999),"",SUMIFS($E$2:E5387,$A$2:A5387,A5387)-SUMIFS($F$2:F5387,$A$2:A5387,A5387)),"")</f>
        <v/>
      </c>
      <c r="I5387" s="109" t="str">
        <f t="shared" si="254"/>
        <v/>
      </c>
      <c r="J5387" s="113"/>
      <c r="K5387" s="90"/>
      <c r="L5387" s="73"/>
      <c r="M5387" s="69" t="str">
        <f>IF(C5387&lt;&gt;"",DailyLog!$S$3,"")</f>
        <v/>
      </c>
      <c r="N5387" s="56" t="str">
        <f t="shared" si="253"/>
        <v/>
      </c>
      <c r="O5387" s="53" t="str">
        <f>IF($B5387&lt;&gt;"",IF(ISNUMBER(_xlfn.XMATCH($B5387,Language!$A$6:$E$6)),0,IF(ISNUMBER(_xlfn.XMATCH($B5387,Language!$A$29:$E$29)),'Lista de Prestatarios'!$B$3,VLOOKUP(B5387,'Lista de Prestatarios'!$A$2:$B$500,2,FALSE))),"")</f>
        <v/>
      </c>
      <c r="P5387" s="58" t="str">
        <f>IF(B5387&lt;&gt;"",IF(OR(D5387&gt;0,G5387&gt;0),COUNTIF($B$2:B5387,B5387),COUNTIFS($B$2:B5387,B5387,$E$2:E5387,"&gt;0")),"")</f>
        <v/>
      </c>
    </row>
    <row r="5388" spans="1:16" x14ac:dyDescent="0.35">
      <c r="A5388" s="51" t="str">
        <f t="shared" si="252"/>
        <v/>
      </c>
      <c r="B5388" s="99"/>
      <c r="C5388" s="4"/>
      <c r="D5388" s="14"/>
      <c r="E5388" s="14"/>
      <c r="F5388" s="14"/>
      <c r="G5388" s="82"/>
      <c r="H5388" s="107" t="str">
        <f>IF(B5388&lt;&gt;"",IF(OR(O5388=0,O5388=999),"",SUMIFS($E$2:E5388,$A$2:A5388,A5388)-SUMIFS($F$2:F5388,$A$2:A5388,A5388)),"")</f>
        <v/>
      </c>
      <c r="I5388" s="109" t="str">
        <f t="shared" si="254"/>
        <v/>
      </c>
      <c r="J5388" s="113"/>
      <c r="K5388" s="90"/>
      <c r="L5388" s="73"/>
      <c r="M5388" s="69" t="str">
        <f>IF(C5388&lt;&gt;"",DailyLog!$S$3,"")</f>
        <v/>
      </c>
      <c r="N5388" s="56" t="str">
        <f t="shared" si="253"/>
        <v/>
      </c>
      <c r="O5388" s="53" t="str">
        <f>IF($B5388&lt;&gt;"",IF(ISNUMBER(_xlfn.XMATCH($B5388,Language!$A$6:$E$6)),0,IF(ISNUMBER(_xlfn.XMATCH($B5388,Language!$A$29:$E$29)),'Lista de Prestatarios'!$B$3,VLOOKUP(B5388,'Lista de Prestatarios'!$A$2:$B$500,2,FALSE))),"")</f>
        <v/>
      </c>
      <c r="P5388" s="58" t="str">
        <f>IF(B5388&lt;&gt;"",IF(OR(D5388&gt;0,G5388&gt;0),COUNTIF($B$2:B5388,B5388),COUNTIFS($B$2:B5388,B5388,$E$2:E5388,"&gt;0")),"")</f>
        <v/>
      </c>
    </row>
    <row r="5389" spans="1:16" x14ac:dyDescent="0.35">
      <c r="A5389" s="51" t="str">
        <f t="shared" si="252"/>
        <v/>
      </c>
      <c r="B5389" s="99"/>
      <c r="C5389" s="4"/>
      <c r="D5389" s="14"/>
      <c r="E5389" s="14"/>
      <c r="F5389" s="14"/>
      <c r="G5389" s="82"/>
      <c r="H5389" s="107" t="str">
        <f>IF(B5389&lt;&gt;"",IF(OR(O5389=0,O5389=999),"",SUMIFS($E$2:E5389,$A$2:A5389,A5389)-SUMIFS($F$2:F5389,$A$2:A5389,A5389)),"")</f>
        <v/>
      </c>
      <c r="I5389" s="109" t="str">
        <f t="shared" si="254"/>
        <v/>
      </c>
      <c r="J5389" s="113"/>
      <c r="K5389" s="90"/>
      <c r="L5389" s="73"/>
      <c r="M5389" s="69" t="str">
        <f>IF(C5389&lt;&gt;"",DailyLog!$S$3,"")</f>
        <v/>
      </c>
      <c r="N5389" s="56" t="str">
        <f t="shared" si="253"/>
        <v/>
      </c>
      <c r="O5389" s="53" t="str">
        <f>IF($B5389&lt;&gt;"",IF(ISNUMBER(_xlfn.XMATCH($B5389,Language!$A$6:$E$6)),0,IF(ISNUMBER(_xlfn.XMATCH($B5389,Language!$A$29:$E$29)),'Lista de Prestatarios'!$B$3,VLOOKUP(B5389,'Lista de Prestatarios'!$A$2:$B$500,2,FALSE))),"")</f>
        <v/>
      </c>
      <c r="P5389" s="58" t="str">
        <f>IF(B5389&lt;&gt;"",IF(OR(D5389&gt;0,G5389&gt;0),COUNTIF($B$2:B5389,B5389),COUNTIFS($B$2:B5389,B5389,$E$2:E5389,"&gt;0")),"")</f>
        <v/>
      </c>
    </row>
    <row r="5390" spans="1:16" x14ac:dyDescent="0.35">
      <c r="A5390" s="51" t="str">
        <f t="shared" si="252"/>
        <v/>
      </c>
      <c r="B5390" s="99"/>
      <c r="C5390" s="4"/>
      <c r="D5390" s="14"/>
      <c r="E5390" s="14"/>
      <c r="F5390" s="14"/>
      <c r="G5390" s="82"/>
      <c r="H5390" s="107" t="str">
        <f>IF(B5390&lt;&gt;"",IF(OR(O5390=0,O5390=999),"",SUMIFS($E$2:E5390,$A$2:A5390,A5390)-SUMIFS($F$2:F5390,$A$2:A5390,A5390)),"")</f>
        <v/>
      </c>
      <c r="I5390" s="109" t="str">
        <f t="shared" si="254"/>
        <v/>
      </c>
      <c r="J5390" s="113"/>
      <c r="K5390" s="90"/>
      <c r="L5390" s="73"/>
      <c r="M5390" s="69" t="str">
        <f>IF(C5390&lt;&gt;"",DailyLog!$S$3,"")</f>
        <v/>
      </c>
      <c r="N5390" s="56" t="str">
        <f t="shared" si="253"/>
        <v/>
      </c>
      <c r="O5390" s="53" t="str">
        <f>IF($B5390&lt;&gt;"",IF(ISNUMBER(_xlfn.XMATCH($B5390,Language!$A$6:$E$6)),0,IF(ISNUMBER(_xlfn.XMATCH($B5390,Language!$A$29:$E$29)),'Lista de Prestatarios'!$B$3,VLOOKUP(B5390,'Lista de Prestatarios'!$A$2:$B$500,2,FALSE))),"")</f>
        <v/>
      </c>
      <c r="P5390" s="58" t="str">
        <f>IF(B5390&lt;&gt;"",IF(OR(D5390&gt;0,G5390&gt;0),COUNTIF($B$2:B5390,B5390),COUNTIFS($B$2:B5390,B5390,$E$2:E5390,"&gt;0")),"")</f>
        <v/>
      </c>
    </row>
    <row r="5391" spans="1:16" x14ac:dyDescent="0.35">
      <c r="A5391" s="51" t="str">
        <f t="shared" si="252"/>
        <v/>
      </c>
      <c r="B5391" s="99"/>
      <c r="C5391" s="4"/>
      <c r="D5391" s="14"/>
      <c r="E5391" s="14"/>
      <c r="F5391" s="14"/>
      <c r="G5391" s="82"/>
      <c r="H5391" s="107" t="str">
        <f>IF(B5391&lt;&gt;"",IF(OR(O5391=0,O5391=999),"",SUMIFS($E$2:E5391,$A$2:A5391,A5391)-SUMIFS($F$2:F5391,$A$2:A5391,A5391)),"")</f>
        <v/>
      </c>
      <c r="I5391" s="109" t="str">
        <f t="shared" si="254"/>
        <v/>
      </c>
      <c r="J5391" s="113"/>
      <c r="K5391" s="90"/>
      <c r="L5391" s="73"/>
      <c r="M5391" s="69" t="str">
        <f>IF(C5391&lt;&gt;"",DailyLog!$S$3,"")</f>
        <v/>
      </c>
      <c r="N5391" s="56" t="str">
        <f t="shared" si="253"/>
        <v/>
      </c>
      <c r="O5391" s="53" t="str">
        <f>IF($B5391&lt;&gt;"",IF(ISNUMBER(_xlfn.XMATCH($B5391,Language!$A$6:$E$6)),0,IF(ISNUMBER(_xlfn.XMATCH($B5391,Language!$A$29:$E$29)),'Lista de Prestatarios'!$B$3,VLOOKUP(B5391,'Lista de Prestatarios'!$A$2:$B$500,2,FALSE))),"")</f>
        <v/>
      </c>
      <c r="P5391" s="58" t="str">
        <f>IF(B5391&lt;&gt;"",IF(OR(D5391&gt;0,G5391&gt;0),COUNTIF($B$2:B5391,B5391),COUNTIFS($B$2:B5391,B5391,$E$2:E5391,"&gt;0")),"")</f>
        <v/>
      </c>
    </row>
    <row r="5392" spans="1:16" x14ac:dyDescent="0.35">
      <c r="A5392" s="51" t="str">
        <f t="shared" si="252"/>
        <v/>
      </c>
      <c r="B5392" s="99"/>
      <c r="C5392" s="4"/>
      <c r="D5392" s="14"/>
      <c r="E5392" s="14"/>
      <c r="F5392" s="14"/>
      <c r="G5392" s="82"/>
      <c r="H5392" s="107" t="str">
        <f>IF(B5392&lt;&gt;"",IF(OR(O5392=0,O5392=999),"",SUMIFS($E$2:E5392,$A$2:A5392,A5392)-SUMIFS($F$2:F5392,$A$2:A5392,A5392)),"")</f>
        <v/>
      </c>
      <c r="I5392" s="109" t="str">
        <f t="shared" si="254"/>
        <v/>
      </c>
      <c r="J5392" s="113"/>
      <c r="K5392" s="90"/>
      <c r="L5392" s="73"/>
      <c r="M5392" s="69" t="str">
        <f>IF(C5392&lt;&gt;"",DailyLog!$S$3,"")</f>
        <v/>
      </c>
      <c r="N5392" s="56" t="str">
        <f t="shared" si="253"/>
        <v/>
      </c>
      <c r="O5392" s="53" t="str">
        <f>IF($B5392&lt;&gt;"",IF(ISNUMBER(_xlfn.XMATCH($B5392,Language!$A$6:$E$6)),0,IF(ISNUMBER(_xlfn.XMATCH($B5392,Language!$A$29:$E$29)),'Lista de Prestatarios'!$B$3,VLOOKUP(B5392,'Lista de Prestatarios'!$A$2:$B$500,2,FALSE))),"")</f>
        <v/>
      </c>
      <c r="P5392" s="58" t="str">
        <f>IF(B5392&lt;&gt;"",IF(OR(D5392&gt;0,G5392&gt;0),COUNTIF($B$2:B5392,B5392),COUNTIFS($B$2:B5392,B5392,$E$2:E5392,"&gt;0")),"")</f>
        <v/>
      </c>
    </row>
    <row r="5393" spans="1:16" x14ac:dyDescent="0.35">
      <c r="A5393" s="51" t="str">
        <f t="shared" si="252"/>
        <v/>
      </c>
      <c r="B5393" s="99"/>
      <c r="C5393" s="4"/>
      <c r="D5393" s="14"/>
      <c r="E5393" s="14"/>
      <c r="F5393" s="14"/>
      <c r="G5393" s="82"/>
      <c r="H5393" s="107" t="str">
        <f>IF(B5393&lt;&gt;"",IF(OR(O5393=0,O5393=999),"",SUMIFS($E$2:E5393,$A$2:A5393,A5393)-SUMIFS($F$2:F5393,$A$2:A5393,A5393)),"")</f>
        <v/>
      </c>
      <c r="I5393" s="109" t="str">
        <f t="shared" si="254"/>
        <v/>
      </c>
      <c r="J5393" s="113"/>
      <c r="K5393" s="90"/>
      <c r="L5393" s="73"/>
      <c r="M5393" s="69" t="str">
        <f>IF(C5393&lt;&gt;"",DailyLog!$S$3,"")</f>
        <v/>
      </c>
      <c r="N5393" s="56" t="str">
        <f t="shared" si="253"/>
        <v/>
      </c>
      <c r="O5393" s="53" t="str">
        <f>IF($B5393&lt;&gt;"",IF(ISNUMBER(_xlfn.XMATCH($B5393,Language!$A$6:$E$6)),0,IF(ISNUMBER(_xlfn.XMATCH($B5393,Language!$A$29:$E$29)),'Lista de Prestatarios'!$B$3,VLOOKUP(B5393,'Lista de Prestatarios'!$A$2:$B$500,2,FALSE))),"")</f>
        <v/>
      </c>
      <c r="P5393" s="58" t="str">
        <f>IF(B5393&lt;&gt;"",IF(OR(D5393&gt;0,G5393&gt;0),COUNTIF($B$2:B5393,B5393),COUNTIFS($B$2:B5393,B5393,$E$2:E5393,"&gt;0")),"")</f>
        <v/>
      </c>
    </row>
    <row r="5394" spans="1:16" x14ac:dyDescent="0.35">
      <c r="A5394" s="51" t="str">
        <f t="shared" si="252"/>
        <v/>
      </c>
      <c r="B5394" s="99"/>
      <c r="C5394" s="4"/>
      <c r="D5394" s="14"/>
      <c r="E5394" s="14"/>
      <c r="F5394" s="14"/>
      <c r="G5394" s="82"/>
      <c r="H5394" s="107" t="str">
        <f>IF(B5394&lt;&gt;"",IF(OR(O5394=0,O5394=999),"",SUMIFS($E$2:E5394,$A$2:A5394,A5394)-SUMIFS($F$2:F5394,$A$2:A5394,A5394)),"")</f>
        <v/>
      </c>
      <c r="I5394" s="109" t="str">
        <f t="shared" si="254"/>
        <v/>
      </c>
      <c r="J5394" s="113"/>
      <c r="K5394" s="90"/>
      <c r="L5394" s="73"/>
      <c r="M5394" s="69" t="str">
        <f>IF(C5394&lt;&gt;"",DailyLog!$S$3,"")</f>
        <v/>
      </c>
      <c r="N5394" s="56" t="str">
        <f t="shared" si="253"/>
        <v/>
      </c>
      <c r="O5394" s="53" t="str">
        <f>IF($B5394&lt;&gt;"",IF(ISNUMBER(_xlfn.XMATCH($B5394,Language!$A$6:$E$6)),0,IF(ISNUMBER(_xlfn.XMATCH($B5394,Language!$A$29:$E$29)),'Lista de Prestatarios'!$B$3,VLOOKUP(B5394,'Lista de Prestatarios'!$A$2:$B$500,2,FALSE))),"")</f>
        <v/>
      </c>
      <c r="P5394" s="58" t="str">
        <f>IF(B5394&lt;&gt;"",IF(OR(D5394&gt;0,G5394&gt;0),COUNTIF($B$2:B5394,B5394),COUNTIFS($B$2:B5394,B5394,$E$2:E5394,"&gt;0")),"")</f>
        <v/>
      </c>
    </row>
    <row r="5395" spans="1:16" x14ac:dyDescent="0.35">
      <c r="A5395" s="51" t="str">
        <f t="shared" si="252"/>
        <v/>
      </c>
      <c r="B5395" s="99"/>
      <c r="C5395" s="4"/>
      <c r="D5395" s="14"/>
      <c r="E5395" s="14"/>
      <c r="F5395" s="14"/>
      <c r="G5395" s="82"/>
      <c r="H5395" s="107" t="str">
        <f>IF(B5395&lt;&gt;"",IF(OR(O5395=0,O5395=999),"",SUMIFS($E$2:E5395,$A$2:A5395,A5395)-SUMIFS($F$2:F5395,$A$2:A5395,A5395)),"")</f>
        <v/>
      </c>
      <c r="I5395" s="109" t="str">
        <f t="shared" si="254"/>
        <v/>
      </c>
      <c r="J5395" s="113"/>
      <c r="K5395" s="90"/>
      <c r="L5395" s="73"/>
      <c r="M5395" s="69" t="str">
        <f>IF(C5395&lt;&gt;"",DailyLog!$S$3,"")</f>
        <v/>
      </c>
      <c r="N5395" s="56" t="str">
        <f t="shared" si="253"/>
        <v/>
      </c>
      <c r="O5395" s="53" t="str">
        <f>IF($B5395&lt;&gt;"",IF(ISNUMBER(_xlfn.XMATCH($B5395,Language!$A$6:$E$6)),0,IF(ISNUMBER(_xlfn.XMATCH($B5395,Language!$A$29:$E$29)),'Lista de Prestatarios'!$B$3,VLOOKUP(B5395,'Lista de Prestatarios'!$A$2:$B$500,2,FALSE))),"")</f>
        <v/>
      </c>
      <c r="P5395" s="58" t="str">
        <f>IF(B5395&lt;&gt;"",IF(OR(D5395&gt;0,G5395&gt;0),COUNTIF($B$2:B5395,B5395),COUNTIFS($B$2:B5395,B5395,$E$2:E5395,"&gt;0")),"")</f>
        <v/>
      </c>
    </row>
    <row r="5396" spans="1:16" x14ac:dyDescent="0.35">
      <c r="A5396" s="51" t="str">
        <f t="shared" si="252"/>
        <v/>
      </c>
      <c r="B5396" s="99"/>
      <c r="C5396" s="4"/>
      <c r="D5396" s="14"/>
      <c r="E5396" s="14"/>
      <c r="F5396" s="14"/>
      <c r="G5396" s="82"/>
      <c r="H5396" s="107" t="str">
        <f>IF(B5396&lt;&gt;"",IF(OR(O5396=0,O5396=999),"",SUMIFS($E$2:E5396,$A$2:A5396,A5396)-SUMIFS($F$2:F5396,$A$2:A5396,A5396)),"")</f>
        <v/>
      </c>
      <c r="I5396" s="109" t="str">
        <f t="shared" si="254"/>
        <v/>
      </c>
      <c r="J5396" s="113"/>
      <c r="K5396" s="90"/>
      <c r="L5396" s="73"/>
      <c r="M5396" s="69" t="str">
        <f>IF(C5396&lt;&gt;"",DailyLog!$S$3,"")</f>
        <v/>
      </c>
      <c r="N5396" s="56" t="str">
        <f t="shared" si="253"/>
        <v/>
      </c>
      <c r="O5396" s="53" t="str">
        <f>IF($B5396&lt;&gt;"",IF(ISNUMBER(_xlfn.XMATCH($B5396,Language!$A$6:$E$6)),0,IF(ISNUMBER(_xlfn.XMATCH($B5396,Language!$A$29:$E$29)),'Lista de Prestatarios'!$B$3,VLOOKUP(B5396,'Lista de Prestatarios'!$A$2:$B$500,2,FALSE))),"")</f>
        <v/>
      </c>
      <c r="P5396" s="58" t="str">
        <f>IF(B5396&lt;&gt;"",IF(OR(D5396&gt;0,G5396&gt;0),COUNTIF($B$2:B5396,B5396),COUNTIFS($B$2:B5396,B5396,$E$2:E5396,"&gt;0")),"")</f>
        <v/>
      </c>
    </row>
    <row r="5397" spans="1:16" x14ac:dyDescent="0.35">
      <c r="A5397" s="51" t="str">
        <f t="shared" si="252"/>
        <v/>
      </c>
      <c r="B5397" s="99"/>
      <c r="C5397" s="4"/>
      <c r="D5397" s="14"/>
      <c r="E5397" s="14"/>
      <c r="F5397" s="14"/>
      <c r="G5397" s="82"/>
      <c r="H5397" s="107" t="str">
        <f>IF(B5397&lt;&gt;"",IF(OR(O5397=0,O5397=999),"",SUMIFS($E$2:E5397,$A$2:A5397,A5397)-SUMIFS($F$2:F5397,$A$2:A5397,A5397)),"")</f>
        <v/>
      </c>
      <c r="I5397" s="109" t="str">
        <f t="shared" si="254"/>
        <v/>
      </c>
      <c r="J5397" s="113"/>
      <c r="K5397" s="90"/>
      <c r="L5397" s="73"/>
      <c r="M5397" s="69" t="str">
        <f>IF(C5397&lt;&gt;"",DailyLog!$S$3,"")</f>
        <v/>
      </c>
      <c r="N5397" s="56" t="str">
        <f t="shared" si="253"/>
        <v/>
      </c>
      <c r="O5397" s="53" t="str">
        <f>IF($B5397&lt;&gt;"",IF(ISNUMBER(_xlfn.XMATCH($B5397,Language!$A$6:$E$6)),0,IF(ISNUMBER(_xlfn.XMATCH($B5397,Language!$A$29:$E$29)),'Lista de Prestatarios'!$B$3,VLOOKUP(B5397,'Lista de Prestatarios'!$A$2:$B$500,2,FALSE))),"")</f>
        <v/>
      </c>
      <c r="P5397" s="58" t="str">
        <f>IF(B5397&lt;&gt;"",IF(OR(D5397&gt;0,G5397&gt;0),COUNTIF($B$2:B5397,B5397),COUNTIFS($B$2:B5397,B5397,$E$2:E5397,"&gt;0")),"")</f>
        <v/>
      </c>
    </row>
    <row r="5398" spans="1:16" x14ac:dyDescent="0.35">
      <c r="A5398" s="51" t="str">
        <f t="shared" si="252"/>
        <v/>
      </c>
      <c r="B5398" s="99"/>
      <c r="C5398" s="4"/>
      <c r="D5398" s="14"/>
      <c r="E5398" s="14"/>
      <c r="F5398" s="14"/>
      <c r="G5398" s="82"/>
      <c r="H5398" s="107" t="str">
        <f>IF(B5398&lt;&gt;"",IF(OR(O5398=0,O5398=999),"",SUMIFS($E$2:E5398,$A$2:A5398,A5398)-SUMIFS($F$2:F5398,$A$2:A5398,A5398)),"")</f>
        <v/>
      </c>
      <c r="I5398" s="109" t="str">
        <f t="shared" si="254"/>
        <v/>
      </c>
      <c r="J5398" s="113"/>
      <c r="K5398" s="90"/>
      <c r="L5398" s="73"/>
      <c r="M5398" s="69" t="str">
        <f>IF(C5398&lt;&gt;"",DailyLog!$S$3,"")</f>
        <v/>
      </c>
      <c r="N5398" s="56" t="str">
        <f t="shared" si="253"/>
        <v/>
      </c>
      <c r="O5398" s="53" t="str">
        <f>IF($B5398&lt;&gt;"",IF(ISNUMBER(_xlfn.XMATCH($B5398,Language!$A$6:$E$6)),0,IF(ISNUMBER(_xlfn.XMATCH($B5398,Language!$A$29:$E$29)),'Lista de Prestatarios'!$B$3,VLOOKUP(B5398,'Lista de Prestatarios'!$A$2:$B$500,2,FALSE))),"")</f>
        <v/>
      </c>
      <c r="P5398" s="58" t="str">
        <f>IF(B5398&lt;&gt;"",IF(OR(D5398&gt;0,G5398&gt;0),COUNTIF($B$2:B5398,B5398),COUNTIFS($B$2:B5398,B5398,$E$2:E5398,"&gt;0")),"")</f>
        <v/>
      </c>
    </row>
    <row r="5399" spans="1:16" x14ac:dyDescent="0.35">
      <c r="A5399" s="51" t="str">
        <f t="shared" si="252"/>
        <v/>
      </c>
      <c r="B5399" s="99"/>
      <c r="C5399" s="4"/>
      <c r="D5399" s="14"/>
      <c r="E5399" s="14"/>
      <c r="F5399" s="14"/>
      <c r="G5399" s="82"/>
      <c r="H5399" s="107" t="str">
        <f>IF(B5399&lt;&gt;"",IF(OR(O5399=0,O5399=999),"",SUMIFS($E$2:E5399,$A$2:A5399,A5399)-SUMIFS($F$2:F5399,$A$2:A5399,A5399)),"")</f>
        <v/>
      </c>
      <c r="I5399" s="109" t="str">
        <f t="shared" si="254"/>
        <v/>
      </c>
      <c r="J5399" s="113"/>
      <c r="K5399" s="90"/>
      <c r="L5399" s="73"/>
      <c r="M5399" s="69" t="str">
        <f>IF(C5399&lt;&gt;"",DailyLog!$S$3,"")</f>
        <v/>
      </c>
      <c r="N5399" s="56" t="str">
        <f t="shared" si="253"/>
        <v/>
      </c>
      <c r="O5399" s="53" t="str">
        <f>IF($B5399&lt;&gt;"",IF(ISNUMBER(_xlfn.XMATCH($B5399,Language!$A$6:$E$6)),0,IF(ISNUMBER(_xlfn.XMATCH($B5399,Language!$A$29:$E$29)),'Lista de Prestatarios'!$B$3,VLOOKUP(B5399,'Lista de Prestatarios'!$A$2:$B$500,2,FALSE))),"")</f>
        <v/>
      </c>
      <c r="P5399" s="58" t="str">
        <f>IF(B5399&lt;&gt;"",IF(OR(D5399&gt;0,G5399&gt;0),COUNTIF($B$2:B5399,B5399),COUNTIFS($B$2:B5399,B5399,$E$2:E5399,"&gt;0")),"")</f>
        <v/>
      </c>
    </row>
    <row r="5400" spans="1:16" x14ac:dyDescent="0.35">
      <c r="A5400" s="51" t="str">
        <f t="shared" si="252"/>
        <v/>
      </c>
      <c r="B5400" s="99"/>
      <c r="C5400" s="4"/>
      <c r="D5400" s="14"/>
      <c r="E5400" s="14"/>
      <c r="F5400" s="14"/>
      <c r="G5400" s="82"/>
      <c r="H5400" s="107" t="str">
        <f>IF(B5400&lt;&gt;"",IF(OR(O5400=0,O5400=999),"",SUMIFS($E$2:E5400,$A$2:A5400,A5400)-SUMIFS($F$2:F5400,$A$2:A5400,A5400)),"")</f>
        <v/>
      </c>
      <c r="I5400" s="109" t="str">
        <f t="shared" si="254"/>
        <v/>
      </c>
      <c r="J5400" s="113"/>
      <c r="K5400" s="90"/>
      <c r="L5400" s="73"/>
      <c r="M5400" s="69" t="str">
        <f>IF(C5400&lt;&gt;"",DailyLog!$S$3,"")</f>
        <v/>
      </c>
      <c r="N5400" s="56" t="str">
        <f t="shared" si="253"/>
        <v/>
      </c>
      <c r="O5400" s="53" t="str">
        <f>IF($B5400&lt;&gt;"",IF(ISNUMBER(_xlfn.XMATCH($B5400,Language!$A$6:$E$6)),0,IF(ISNUMBER(_xlfn.XMATCH($B5400,Language!$A$29:$E$29)),'Lista de Prestatarios'!$B$3,VLOOKUP(B5400,'Lista de Prestatarios'!$A$2:$B$500,2,FALSE))),"")</f>
        <v/>
      </c>
      <c r="P5400" s="58" t="str">
        <f>IF(B5400&lt;&gt;"",IF(OR(D5400&gt;0,G5400&gt;0),COUNTIF($B$2:B5400,B5400),COUNTIFS($B$2:B5400,B5400,$E$2:E5400,"&gt;0")),"")</f>
        <v/>
      </c>
    </row>
    <row r="5401" spans="1:16" x14ac:dyDescent="0.35">
      <c r="A5401" s="51" t="str">
        <f t="shared" si="252"/>
        <v/>
      </c>
      <c r="B5401" s="99"/>
      <c r="C5401" s="4"/>
      <c r="D5401" s="14"/>
      <c r="E5401" s="14"/>
      <c r="F5401" s="14"/>
      <c r="G5401" s="82"/>
      <c r="H5401" s="107" t="str">
        <f>IF(B5401&lt;&gt;"",IF(OR(O5401=0,O5401=999),"",SUMIFS($E$2:E5401,$A$2:A5401,A5401)-SUMIFS($F$2:F5401,$A$2:A5401,A5401)),"")</f>
        <v/>
      </c>
      <c r="I5401" s="109" t="str">
        <f t="shared" si="254"/>
        <v/>
      </c>
      <c r="J5401" s="113"/>
      <c r="K5401" s="90"/>
      <c r="L5401" s="73"/>
      <c r="M5401" s="69" t="str">
        <f>IF(C5401&lt;&gt;"",DailyLog!$S$3,"")</f>
        <v/>
      </c>
      <c r="N5401" s="56" t="str">
        <f t="shared" si="253"/>
        <v/>
      </c>
      <c r="O5401" s="53" t="str">
        <f>IF($B5401&lt;&gt;"",IF(ISNUMBER(_xlfn.XMATCH($B5401,Language!$A$6:$E$6)),0,IF(ISNUMBER(_xlfn.XMATCH($B5401,Language!$A$29:$E$29)),'Lista de Prestatarios'!$B$3,VLOOKUP(B5401,'Lista de Prestatarios'!$A$2:$B$500,2,FALSE))),"")</f>
        <v/>
      </c>
      <c r="P5401" s="58" t="str">
        <f>IF(B5401&lt;&gt;"",IF(OR(D5401&gt;0,G5401&gt;0),COUNTIF($B$2:B5401,B5401),COUNTIFS($B$2:B5401,B5401,$E$2:E5401,"&gt;0")),"")</f>
        <v/>
      </c>
    </row>
    <row r="5402" spans="1:16" x14ac:dyDescent="0.35">
      <c r="A5402" s="51" t="str">
        <f t="shared" si="252"/>
        <v/>
      </c>
      <c r="B5402" s="99"/>
      <c r="C5402" s="4"/>
      <c r="D5402" s="14"/>
      <c r="E5402" s="14"/>
      <c r="F5402" s="14"/>
      <c r="G5402" s="82"/>
      <c r="H5402" s="107" t="str">
        <f>IF(B5402&lt;&gt;"",IF(OR(O5402=0,O5402=999),"",SUMIFS($E$2:E5402,$A$2:A5402,A5402)-SUMIFS($F$2:F5402,$A$2:A5402,A5402)),"")</f>
        <v/>
      </c>
      <c r="I5402" s="109" t="str">
        <f t="shared" si="254"/>
        <v/>
      </c>
      <c r="J5402" s="113"/>
      <c r="K5402" s="90"/>
      <c r="L5402" s="73"/>
      <c r="M5402" s="69" t="str">
        <f>IF(C5402&lt;&gt;"",DailyLog!$S$3,"")</f>
        <v/>
      </c>
      <c r="N5402" s="56" t="str">
        <f t="shared" si="253"/>
        <v/>
      </c>
      <c r="O5402" s="53" t="str">
        <f>IF($B5402&lt;&gt;"",IF(ISNUMBER(_xlfn.XMATCH($B5402,Language!$A$6:$E$6)),0,IF(ISNUMBER(_xlfn.XMATCH($B5402,Language!$A$29:$E$29)),'Lista de Prestatarios'!$B$3,VLOOKUP(B5402,'Lista de Prestatarios'!$A$2:$B$500,2,FALSE))),"")</f>
        <v/>
      </c>
      <c r="P5402" s="58" t="str">
        <f>IF(B5402&lt;&gt;"",IF(OR(D5402&gt;0,G5402&gt;0),COUNTIF($B$2:B5402,B5402),COUNTIFS($B$2:B5402,B5402,$E$2:E5402,"&gt;0")),"")</f>
        <v/>
      </c>
    </row>
    <row r="5403" spans="1:16" x14ac:dyDescent="0.35">
      <c r="A5403" s="51" t="str">
        <f t="shared" si="252"/>
        <v/>
      </c>
      <c r="B5403" s="99"/>
      <c r="C5403" s="4"/>
      <c r="D5403" s="14"/>
      <c r="E5403" s="14"/>
      <c r="F5403" s="14"/>
      <c r="G5403" s="82"/>
      <c r="H5403" s="107" t="str">
        <f>IF(B5403&lt;&gt;"",IF(OR(O5403=0,O5403=999),"",SUMIFS($E$2:E5403,$A$2:A5403,A5403)-SUMIFS($F$2:F5403,$A$2:A5403,A5403)),"")</f>
        <v/>
      </c>
      <c r="I5403" s="109" t="str">
        <f t="shared" si="254"/>
        <v/>
      </c>
      <c r="J5403" s="113"/>
      <c r="K5403" s="90"/>
      <c r="L5403" s="73"/>
      <c r="M5403" s="69" t="str">
        <f>IF(C5403&lt;&gt;"",DailyLog!$S$3,"")</f>
        <v/>
      </c>
      <c r="N5403" s="56" t="str">
        <f t="shared" si="253"/>
        <v/>
      </c>
      <c r="O5403" s="53" t="str">
        <f>IF($B5403&lt;&gt;"",IF(ISNUMBER(_xlfn.XMATCH($B5403,Language!$A$6:$E$6)),0,IF(ISNUMBER(_xlfn.XMATCH($B5403,Language!$A$29:$E$29)),'Lista de Prestatarios'!$B$3,VLOOKUP(B5403,'Lista de Prestatarios'!$A$2:$B$500,2,FALSE))),"")</f>
        <v/>
      </c>
      <c r="P5403" s="58" t="str">
        <f>IF(B5403&lt;&gt;"",IF(OR(D5403&gt;0,G5403&gt;0),COUNTIF($B$2:B5403,B5403),COUNTIFS($B$2:B5403,B5403,$E$2:E5403,"&gt;0")),"")</f>
        <v/>
      </c>
    </row>
    <row r="5404" spans="1:16" x14ac:dyDescent="0.35">
      <c r="A5404" s="51" t="str">
        <f t="shared" si="252"/>
        <v/>
      </c>
      <c r="B5404" s="99"/>
      <c r="C5404" s="4"/>
      <c r="D5404" s="14"/>
      <c r="E5404" s="14"/>
      <c r="F5404" s="14"/>
      <c r="G5404" s="82"/>
      <c r="H5404" s="107" t="str">
        <f>IF(B5404&lt;&gt;"",IF(OR(O5404=0,O5404=999),"",SUMIFS($E$2:E5404,$A$2:A5404,A5404)-SUMIFS($F$2:F5404,$A$2:A5404,A5404)),"")</f>
        <v/>
      </c>
      <c r="I5404" s="109" t="str">
        <f t="shared" si="254"/>
        <v/>
      </c>
      <c r="J5404" s="113"/>
      <c r="K5404" s="90"/>
      <c r="L5404" s="73"/>
      <c r="M5404" s="69" t="str">
        <f>IF(C5404&lt;&gt;"",DailyLog!$S$3,"")</f>
        <v/>
      </c>
      <c r="N5404" s="56" t="str">
        <f t="shared" si="253"/>
        <v/>
      </c>
      <c r="O5404" s="53" t="str">
        <f>IF($B5404&lt;&gt;"",IF(ISNUMBER(_xlfn.XMATCH($B5404,Language!$A$6:$E$6)),0,IF(ISNUMBER(_xlfn.XMATCH($B5404,Language!$A$29:$E$29)),'Lista de Prestatarios'!$B$3,VLOOKUP(B5404,'Lista de Prestatarios'!$A$2:$B$500,2,FALSE))),"")</f>
        <v/>
      </c>
      <c r="P5404" s="58" t="str">
        <f>IF(B5404&lt;&gt;"",IF(OR(D5404&gt;0,G5404&gt;0),COUNTIF($B$2:B5404,B5404),COUNTIFS($B$2:B5404,B5404,$E$2:E5404,"&gt;0")),"")</f>
        <v/>
      </c>
    </row>
    <row r="5405" spans="1:16" x14ac:dyDescent="0.35">
      <c r="A5405" s="51" t="str">
        <f t="shared" si="252"/>
        <v/>
      </c>
      <c r="B5405" s="99"/>
      <c r="C5405" s="4"/>
      <c r="D5405" s="14"/>
      <c r="E5405" s="14"/>
      <c r="F5405" s="14"/>
      <c r="G5405" s="82"/>
      <c r="H5405" s="107" t="str">
        <f>IF(B5405&lt;&gt;"",IF(OR(O5405=0,O5405=999),"",SUMIFS($E$2:E5405,$A$2:A5405,A5405)-SUMIFS($F$2:F5405,$A$2:A5405,A5405)),"")</f>
        <v/>
      </c>
      <c r="I5405" s="109" t="str">
        <f t="shared" si="254"/>
        <v/>
      </c>
      <c r="J5405" s="113"/>
      <c r="K5405" s="90"/>
      <c r="L5405" s="73"/>
      <c r="M5405" s="69" t="str">
        <f>IF(C5405&lt;&gt;"",DailyLog!$S$3,"")</f>
        <v/>
      </c>
      <c r="N5405" s="56" t="str">
        <f t="shared" si="253"/>
        <v/>
      </c>
      <c r="O5405" s="53" t="str">
        <f>IF($B5405&lt;&gt;"",IF(ISNUMBER(_xlfn.XMATCH($B5405,Language!$A$6:$E$6)),0,IF(ISNUMBER(_xlfn.XMATCH($B5405,Language!$A$29:$E$29)),'Lista de Prestatarios'!$B$3,VLOOKUP(B5405,'Lista de Prestatarios'!$A$2:$B$500,2,FALSE))),"")</f>
        <v/>
      </c>
      <c r="P5405" s="58" t="str">
        <f>IF(B5405&lt;&gt;"",IF(OR(D5405&gt;0,G5405&gt;0),COUNTIF($B$2:B5405,B5405),COUNTIFS($B$2:B5405,B5405,$E$2:E5405,"&gt;0")),"")</f>
        <v/>
      </c>
    </row>
    <row r="5406" spans="1:16" x14ac:dyDescent="0.35">
      <c r="A5406" s="51" t="str">
        <f t="shared" si="252"/>
        <v/>
      </c>
      <c r="B5406" s="99"/>
      <c r="C5406" s="4"/>
      <c r="D5406" s="14"/>
      <c r="E5406" s="14"/>
      <c r="F5406" s="14"/>
      <c r="G5406" s="82"/>
      <c r="H5406" s="107" t="str">
        <f>IF(B5406&lt;&gt;"",IF(OR(O5406=0,O5406=999),"",SUMIFS($E$2:E5406,$A$2:A5406,A5406)-SUMIFS($F$2:F5406,$A$2:A5406,A5406)),"")</f>
        <v/>
      </c>
      <c r="I5406" s="109" t="str">
        <f t="shared" si="254"/>
        <v/>
      </c>
      <c r="J5406" s="113"/>
      <c r="K5406" s="90"/>
      <c r="L5406" s="73"/>
      <c r="M5406" s="69" t="str">
        <f>IF(C5406&lt;&gt;"",DailyLog!$S$3,"")</f>
        <v/>
      </c>
      <c r="N5406" s="56" t="str">
        <f t="shared" si="253"/>
        <v/>
      </c>
      <c r="O5406" s="53" t="str">
        <f>IF($B5406&lt;&gt;"",IF(ISNUMBER(_xlfn.XMATCH($B5406,Language!$A$6:$E$6)),0,IF(ISNUMBER(_xlfn.XMATCH($B5406,Language!$A$29:$E$29)),'Lista de Prestatarios'!$B$3,VLOOKUP(B5406,'Lista de Prestatarios'!$A$2:$B$500,2,FALSE))),"")</f>
        <v/>
      </c>
      <c r="P5406" s="58" t="str">
        <f>IF(B5406&lt;&gt;"",IF(OR(D5406&gt;0,G5406&gt;0),COUNTIF($B$2:B5406,B5406),COUNTIFS($B$2:B5406,B5406,$E$2:E5406,"&gt;0")),"")</f>
        <v/>
      </c>
    </row>
    <row r="5407" spans="1:16" x14ac:dyDescent="0.35">
      <c r="A5407" s="51" t="str">
        <f t="shared" si="252"/>
        <v/>
      </c>
      <c r="B5407" s="99"/>
      <c r="C5407" s="4"/>
      <c r="D5407" s="14"/>
      <c r="E5407" s="14"/>
      <c r="F5407" s="14"/>
      <c r="G5407" s="82"/>
      <c r="H5407" s="107" t="str">
        <f>IF(B5407&lt;&gt;"",IF(OR(O5407=0,O5407=999),"",SUMIFS($E$2:E5407,$A$2:A5407,A5407)-SUMIFS($F$2:F5407,$A$2:A5407,A5407)),"")</f>
        <v/>
      </c>
      <c r="I5407" s="109" t="str">
        <f t="shared" si="254"/>
        <v/>
      </c>
      <c r="J5407" s="113"/>
      <c r="K5407" s="90"/>
      <c r="L5407" s="73"/>
      <c r="M5407" s="69" t="str">
        <f>IF(C5407&lt;&gt;"",DailyLog!$S$3,"")</f>
        <v/>
      </c>
      <c r="N5407" s="56" t="str">
        <f t="shared" si="253"/>
        <v/>
      </c>
      <c r="O5407" s="53" t="str">
        <f>IF($B5407&lt;&gt;"",IF(ISNUMBER(_xlfn.XMATCH($B5407,Language!$A$6:$E$6)),0,IF(ISNUMBER(_xlfn.XMATCH($B5407,Language!$A$29:$E$29)),'Lista de Prestatarios'!$B$3,VLOOKUP(B5407,'Lista de Prestatarios'!$A$2:$B$500,2,FALSE))),"")</f>
        <v/>
      </c>
      <c r="P5407" s="58" t="str">
        <f>IF(B5407&lt;&gt;"",IF(OR(D5407&gt;0,G5407&gt;0),COUNTIF($B$2:B5407,B5407),COUNTIFS($B$2:B5407,B5407,$E$2:E5407,"&gt;0")),"")</f>
        <v/>
      </c>
    </row>
    <row r="5408" spans="1:16" x14ac:dyDescent="0.35">
      <c r="A5408" s="51" t="str">
        <f t="shared" si="252"/>
        <v/>
      </c>
      <c r="B5408" s="99"/>
      <c r="C5408" s="4"/>
      <c r="D5408" s="14"/>
      <c r="E5408" s="14"/>
      <c r="F5408" s="14"/>
      <c r="G5408" s="82"/>
      <c r="H5408" s="107" t="str">
        <f>IF(B5408&lt;&gt;"",IF(OR(O5408=0,O5408=999),"",SUMIFS($E$2:E5408,$A$2:A5408,A5408)-SUMIFS($F$2:F5408,$A$2:A5408,A5408)),"")</f>
        <v/>
      </c>
      <c r="I5408" s="109" t="str">
        <f t="shared" si="254"/>
        <v/>
      </c>
      <c r="J5408" s="113"/>
      <c r="K5408" s="90"/>
      <c r="L5408" s="73"/>
      <c r="M5408" s="69" t="str">
        <f>IF(C5408&lt;&gt;"",DailyLog!$S$3,"")</f>
        <v/>
      </c>
      <c r="N5408" s="56" t="str">
        <f t="shared" si="253"/>
        <v/>
      </c>
      <c r="O5408" s="53" t="str">
        <f>IF($B5408&lt;&gt;"",IF(ISNUMBER(_xlfn.XMATCH($B5408,Language!$A$6:$E$6)),0,IF(ISNUMBER(_xlfn.XMATCH($B5408,Language!$A$29:$E$29)),'Lista de Prestatarios'!$B$3,VLOOKUP(B5408,'Lista de Prestatarios'!$A$2:$B$500,2,FALSE))),"")</f>
        <v/>
      </c>
      <c r="P5408" s="58" t="str">
        <f>IF(B5408&lt;&gt;"",IF(OR(D5408&gt;0,G5408&gt;0),COUNTIF($B$2:B5408,B5408),COUNTIFS($B$2:B5408,B5408,$E$2:E5408,"&gt;0")),"")</f>
        <v/>
      </c>
    </row>
    <row r="5409" spans="1:16" x14ac:dyDescent="0.35">
      <c r="A5409" s="51" t="str">
        <f t="shared" si="252"/>
        <v/>
      </c>
      <c r="B5409" s="99"/>
      <c r="C5409" s="4"/>
      <c r="D5409" s="14"/>
      <c r="E5409" s="14"/>
      <c r="F5409" s="14"/>
      <c r="G5409" s="82"/>
      <c r="H5409" s="107" t="str">
        <f>IF(B5409&lt;&gt;"",IF(OR(O5409=0,O5409=999),"",SUMIFS($E$2:E5409,$A$2:A5409,A5409)-SUMIFS($F$2:F5409,$A$2:A5409,A5409)),"")</f>
        <v/>
      </c>
      <c r="I5409" s="109" t="str">
        <f t="shared" si="254"/>
        <v/>
      </c>
      <c r="J5409" s="113"/>
      <c r="K5409" s="90"/>
      <c r="L5409" s="73"/>
      <c r="M5409" s="69" t="str">
        <f>IF(C5409&lt;&gt;"",DailyLog!$S$3,"")</f>
        <v/>
      </c>
      <c r="N5409" s="56" t="str">
        <f t="shared" si="253"/>
        <v/>
      </c>
      <c r="O5409" s="53" t="str">
        <f>IF($B5409&lt;&gt;"",IF(ISNUMBER(_xlfn.XMATCH($B5409,Language!$A$6:$E$6)),0,IF(ISNUMBER(_xlfn.XMATCH($B5409,Language!$A$29:$E$29)),'Lista de Prestatarios'!$B$3,VLOOKUP(B5409,'Lista de Prestatarios'!$A$2:$B$500,2,FALSE))),"")</f>
        <v/>
      </c>
      <c r="P5409" s="58" t="str">
        <f>IF(B5409&lt;&gt;"",IF(OR(D5409&gt;0,G5409&gt;0),COUNTIF($B$2:B5409,B5409),COUNTIFS($B$2:B5409,B5409,$E$2:E5409,"&gt;0")),"")</f>
        <v/>
      </c>
    </row>
    <row r="5410" spans="1:16" x14ac:dyDescent="0.35">
      <c r="A5410" s="51" t="str">
        <f t="shared" si="252"/>
        <v/>
      </c>
      <c r="B5410" s="99"/>
      <c r="C5410" s="4"/>
      <c r="D5410" s="14"/>
      <c r="E5410" s="14"/>
      <c r="F5410" s="14"/>
      <c r="G5410" s="82"/>
      <c r="H5410" s="107" t="str">
        <f>IF(B5410&lt;&gt;"",IF(OR(O5410=0,O5410=999),"",SUMIFS($E$2:E5410,$A$2:A5410,A5410)-SUMIFS($F$2:F5410,$A$2:A5410,A5410)),"")</f>
        <v/>
      </c>
      <c r="I5410" s="109" t="str">
        <f t="shared" si="254"/>
        <v/>
      </c>
      <c r="J5410" s="113"/>
      <c r="K5410" s="90"/>
      <c r="L5410" s="73"/>
      <c r="M5410" s="69" t="str">
        <f>IF(C5410&lt;&gt;"",DailyLog!$S$3,"")</f>
        <v/>
      </c>
      <c r="N5410" s="56" t="str">
        <f t="shared" si="253"/>
        <v/>
      </c>
      <c r="O5410" s="53" t="str">
        <f>IF($B5410&lt;&gt;"",IF(ISNUMBER(_xlfn.XMATCH($B5410,Language!$A$6:$E$6)),0,IF(ISNUMBER(_xlfn.XMATCH($B5410,Language!$A$29:$E$29)),'Lista de Prestatarios'!$B$3,VLOOKUP(B5410,'Lista de Prestatarios'!$A$2:$B$500,2,FALSE))),"")</f>
        <v/>
      </c>
      <c r="P5410" s="58" t="str">
        <f>IF(B5410&lt;&gt;"",IF(OR(D5410&gt;0,G5410&gt;0),COUNTIF($B$2:B5410,B5410),COUNTIFS($B$2:B5410,B5410,$E$2:E5410,"&gt;0")),"")</f>
        <v/>
      </c>
    </row>
    <row r="5411" spans="1:16" x14ac:dyDescent="0.35">
      <c r="A5411" s="51" t="str">
        <f t="shared" si="252"/>
        <v/>
      </c>
      <c r="B5411" s="99"/>
      <c r="C5411" s="4"/>
      <c r="D5411" s="14"/>
      <c r="E5411" s="14"/>
      <c r="F5411" s="14"/>
      <c r="G5411" s="82"/>
      <c r="H5411" s="107" t="str">
        <f>IF(B5411&lt;&gt;"",IF(OR(O5411=0,O5411=999),"",SUMIFS($E$2:E5411,$A$2:A5411,A5411)-SUMIFS($F$2:F5411,$A$2:A5411,A5411)),"")</f>
        <v/>
      </c>
      <c r="I5411" s="109" t="str">
        <f t="shared" si="254"/>
        <v/>
      </c>
      <c r="J5411" s="113"/>
      <c r="K5411" s="90"/>
      <c r="L5411" s="73"/>
      <c r="M5411" s="69" t="str">
        <f>IF(C5411&lt;&gt;"",DailyLog!$S$3,"")</f>
        <v/>
      </c>
      <c r="N5411" s="56" t="str">
        <f t="shared" si="253"/>
        <v/>
      </c>
      <c r="O5411" s="53" t="str">
        <f>IF($B5411&lt;&gt;"",IF(ISNUMBER(_xlfn.XMATCH($B5411,Language!$A$6:$E$6)),0,IF(ISNUMBER(_xlfn.XMATCH($B5411,Language!$A$29:$E$29)),'Lista de Prestatarios'!$B$3,VLOOKUP(B5411,'Lista de Prestatarios'!$A$2:$B$500,2,FALSE))),"")</f>
        <v/>
      </c>
      <c r="P5411" s="58" t="str">
        <f>IF(B5411&lt;&gt;"",IF(OR(D5411&gt;0,G5411&gt;0),COUNTIF($B$2:B5411,B5411),COUNTIFS($B$2:B5411,B5411,$E$2:E5411,"&gt;0")),"")</f>
        <v/>
      </c>
    </row>
    <row r="5412" spans="1:16" x14ac:dyDescent="0.35">
      <c r="A5412" s="51" t="str">
        <f t="shared" si="252"/>
        <v/>
      </c>
      <c r="B5412" s="99"/>
      <c r="C5412" s="4"/>
      <c r="D5412" s="14"/>
      <c r="E5412" s="14"/>
      <c r="F5412" s="14"/>
      <c r="G5412" s="82"/>
      <c r="H5412" s="107" t="str">
        <f>IF(B5412&lt;&gt;"",IF(OR(O5412=0,O5412=999),"",SUMIFS($E$2:E5412,$A$2:A5412,A5412)-SUMIFS($F$2:F5412,$A$2:A5412,A5412)),"")</f>
        <v/>
      </c>
      <c r="I5412" s="109" t="str">
        <f t="shared" si="254"/>
        <v/>
      </c>
      <c r="J5412" s="113"/>
      <c r="K5412" s="90"/>
      <c r="L5412" s="73"/>
      <c r="M5412" s="69" t="str">
        <f>IF(C5412&lt;&gt;"",DailyLog!$S$3,"")</f>
        <v/>
      </c>
      <c r="N5412" s="56" t="str">
        <f t="shared" si="253"/>
        <v/>
      </c>
      <c r="O5412" s="53" t="str">
        <f>IF($B5412&lt;&gt;"",IF(ISNUMBER(_xlfn.XMATCH($B5412,Language!$A$6:$E$6)),0,IF(ISNUMBER(_xlfn.XMATCH($B5412,Language!$A$29:$E$29)),'Lista de Prestatarios'!$B$3,VLOOKUP(B5412,'Lista de Prestatarios'!$A$2:$B$500,2,FALSE))),"")</f>
        <v/>
      </c>
      <c r="P5412" s="58" t="str">
        <f>IF(B5412&lt;&gt;"",IF(OR(D5412&gt;0,G5412&gt;0),COUNTIF($B$2:B5412,B5412),COUNTIFS($B$2:B5412,B5412,$E$2:E5412,"&gt;0")),"")</f>
        <v/>
      </c>
    </row>
    <row r="5413" spans="1:16" x14ac:dyDescent="0.35">
      <c r="A5413" s="51" t="str">
        <f t="shared" si="252"/>
        <v/>
      </c>
      <c r="B5413" s="99"/>
      <c r="C5413" s="4"/>
      <c r="D5413" s="14"/>
      <c r="E5413" s="14"/>
      <c r="F5413" s="14"/>
      <c r="G5413" s="82"/>
      <c r="H5413" s="107" t="str">
        <f>IF(B5413&lt;&gt;"",IF(OR(O5413=0,O5413=999),"",SUMIFS($E$2:E5413,$A$2:A5413,A5413)-SUMIFS($F$2:F5413,$A$2:A5413,A5413)),"")</f>
        <v/>
      </c>
      <c r="I5413" s="109" t="str">
        <f t="shared" si="254"/>
        <v/>
      </c>
      <c r="J5413" s="113"/>
      <c r="K5413" s="90"/>
      <c r="L5413" s="73"/>
      <c r="M5413" s="69" t="str">
        <f>IF(C5413&lt;&gt;"",DailyLog!$S$3,"")</f>
        <v/>
      </c>
      <c r="N5413" s="56" t="str">
        <f t="shared" si="253"/>
        <v/>
      </c>
      <c r="O5413" s="53" t="str">
        <f>IF($B5413&lt;&gt;"",IF(ISNUMBER(_xlfn.XMATCH($B5413,Language!$A$6:$E$6)),0,IF(ISNUMBER(_xlfn.XMATCH($B5413,Language!$A$29:$E$29)),'Lista de Prestatarios'!$B$3,VLOOKUP(B5413,'Lista de Prestatarios'!$A$2:$B$500,2,FALSE))),"")</f>
        <v/>
      </c>
      <c r="P5413" s="58" t="str">
        <f>IF(B5413&lt;&gt;"",IF(OR(D5413&gt;0,G5413&gt;0),COUNTIF($B$2:B5413,B5413),COUNTIFS($B$2:B5413,B5413,$E$2:E5413,"&gt;0")),"")</f>
        <v/>
      </c>
    </row>
    <row r="5414" spans="1:16" x14ac:dyDescent="0.35">
      <c r="A5414" s="51" t="str">
        <f t="shared" si="252"/>
        <v/>
      </c>
      <c r="B5414" s="99"/>
      <c r="C5414" s="4"/>
      <c r="D5414" s="14"/>
      <c r="E5414" s="14"/>
      <c r="F5414" s="14"/>
      <c r="G5414" s="82"/>
      <c r="H5414" s="107" t="str">
        <f>IF(B5414&lt;&gt;"",IF(OR(O5414=0,O5414=999),"",SUMIFS($E$2:E5414,$A$2:A5414,A5414)-SUMIFS($F$2:F5414,$A$2:A5414,A5414)),"")</f>
        <v/>
      </c>
      <c r="I5414" s="109" t="str">
        <f t="shared" si="254"/>
        <v/>
      </c>
      <c r="J5414" s="113"/>
      <c r="K5414" s="90"/>
      <c r="L5414" s="73"/>
      <c r="M5414" s="69" t="str">
        <f>IF(C5414&lt;&gt;"",DailyLog!$S$3,"")</f>
        <v/>
      </c>
      <c r="N5414" s="56" t="str">
        <f t="shared" si="253"/>
        <v/>
      </c>
      <c r="O5414" s="53" t="str">
        <f>IF($B5414&lt;&gt;"",IF(ISNUMBER(_xlfn.XMATCH($B5414,Language!$A$6:$E$6)),0,IF(ISNUMBER(_xlfn.XMATCH($B5414,Language!$A$29:$E$29)),'Lista de Prestatarios'!$B$3,VLOOKUP(B5414,'Lista de Prestatarios'!$A$2:$B$500,2,FALSE))),"")</f>
        <v/>
      </c>
      <c r="P5414" s="58" t="str">
        <f>IF(B5414&lt;&gt;"",IF(OR(D5414&gt;0,G5414&gt;0),COUNTIF($B$2:B5414,B5414),COUNTIFS($B$2:B5414,B5414,$E$2:E5414,"&gt;0")),"")</f>
        <v/>
      </c>
    </row>
    <row r="5415" spans="1:16" x14ac:dyDescent="0.35">
      <c r="A5415" s="51" t="str">
        <f t="shared" si="252"/>
        <v/>
      </c>
      <c r="B5415" s="99"/>
      <c r="C5415" s="4"/>
      <c r="D5415" s="14"/>
      <c r="E5415" s="14"/>
      <c r="F5415" s="14"/>
      <c r="G5415" s="82"/>
      <c r="H5415" s="107" t="str">
        <f>IF(B5415&lt;&gt;"",IF(OR(O5415=0,O5415=999),"",SUMIFS($E$2:E5415,$A$2:A5415,A5415)-SUMIFS($F$2:F5415,$A$2:A5415,A5415)),"")</f>
        <v/>
      </c>
      <c r="I5415" s="109" t="str">
        <f t="shared" si="254"/>
        <v/>
      </c>
      <c r="J5415" s="113"/>
      <c r="K5415" s="90"/>
      <c r="L5415" s="73"/>
      <c r="M5415" s="69" t="str">
        <f>IF(C5415&lt;&gt;"",DailyLog!$S$3,"")</f>
        <v/>
      </c>
      <c r="N5415" s="56" t="str">
        <f t="shared" si="253"/>
        <v/>
      </c>
      <c r="O5415" s="53" t="str">
        <f>IF($B5415&lt;&gt;"",IF(ISNUMBER(_xlfn.XMATCH($B5415,Language!$A$6:$E$6)),0,IF(ISNUMBER(_xlfn.XMATCH($B5415,Language!$A$29:$E$29)),'Lista de Prestatarios'!$B$3,VLOOKUP(B5415,'Lista de Prestatarios'!$A$2:$B$500,2,FALSE))),"")</f>
        <v/>
      </c>
      <c r="P5415" s="58" t="str">
        <f>IF(B5415&lt;&gt;"",IF(OR(D5415&gt;0,G5415&gt;0),COUNTIF($B$2:B5415,B5415),COUNTIFS($B$2:B5415,B5415,$E$2:E5415,"&gt;0")),"")</f>
        <v/>
      </c>
    </row>
    <row r="5416" spans="1:16" x14ac:dyDescent="0.35">
      <c r="A5416" s="51" t="str">
        <f t="shared" si="252"/>
        <v/>
      </c>
      <c r="B5416" s="99"/>
      <c r="C5416" s="4"/>
      <c r="D5416" s="14"/>
      <c r="E5416" s="14"/>
      <c r="F5416" s="14"/>
      <c r="G5416" s="82"/>
      <c r="H5416" s="107" t="str">
        <f>IF(B5416&lt;&gt;"",IF(OR(O5416=0,O5416=999),"",SUMIFS($E$2:E5416,$A$2:A5416,A5416)-SUMIFS($F$2:F5416,$A$2:A5416,A5416)),"")</f>
        <v/>
      </c>
      <c r="I5416" s="109" t="str">
        <f t="shared" si="254"/>
        <v/>
      </c>
      <c r="J5416" s="113"/>
      <c r="K5416" s="90"/>
      <c r="L5416" s="73"/>
      <c r="M5416" s="69" t="str">
        <f>IF(C5416&lt;&gt;"",DailyLog!$S$3,"")</f>
        <v/>
      </c>
      <c r="N5416" s="56" t="str">
        <f t="shared" si="253"/>
        <v/>
      </c>
      <c r="O5416" s="53" t="str">
        <f>IF($B5416&lt;&gt;"",IF(ISNUMBER(_xlfn.XMATCH($B5416,Language!$A$6:$E$6)),0,IF(ISNUMBER(_xlfn.XMATCH($B5416,Language!$A$29:$E$29)),'Lista de Prestatarios'!$B$3,VLOOKUP(B5416,'Lista de Prestatarios'!$A$2:$B$500,2,FALSE))),"")</f>
        <v/>
      </c>
      <c r="P5416" s="58" t="str">
        <f>IF(B5416&lt;&gt;"",IF(OR(D5416&gt;0,G5416&gt;0),COUNTIF($B$2:B5416,B5416),COUNTIFS($B$2:B5416,B5416,$E$2:E5416,"&gt;0")),"")</f>
        <v/>
      </c>
    </row>
    <row r="5417" spans="1:16" x14ac:dyDescent="0.35">
      <c r="A5417" s="51" t="str">
        <f t="shared" si="252"/>
        <v/>
      </c>
      <c r="B5417" s="99"/>
      <c r="C5417" s="4"/>
      <c r="D5417" s="14"/>
      <c r="E5417" s="14"/>
      <c r="F5417" s="14"/>
      <c r="G5417" s="82"/>
      <c r="H5417" s="107" t="str">
        <f>IF(B5417&lt;&gt;"",IF(OR(O5417=0,O5417=999),"",SUMIFS($E$2:E5417,$A$2:A5417,A5417)-SUMIFS($F$2:F5417,$A$2:A5417,A5417)),"")</f>
        <v/>
      </c>
      <c r="I5417" s="109" t="str">
        <f t="shared" si="254"/>
        <v/>
      </c>
      <c r="J5417" s="113"/>
      <c r="K5417" s="90"/>
      <c r="L5417" s="73"/>
      <c r="M5417" s="69" t="str">
        <f>IF(C5417&lt;&gt;"",DailyLog!$S$3,"")</f>
        <v/>
      </c>
      <c r="N5417" s="56" t="str">
        <f t="shared" si="253"/>
        <v/>
      </c>
      <c r="O5417" s="53" t="str">
        <f>IF($B5417&lt;&gt;"",IF(ISNUMBER(_xlfn.XMATCH($B5417,Language!$A$6:$E$6)),0,IF(ISNUMBER(_xlfn.XMATCH($B5417,Language!$A$29:$E$29)),'Lista de Prestatarios'!$B$3,VLOOKUP(B5417,'Lista de Prestatarios'!$A$2:$B$500,2,FALSE))),"")</f>
        <v/>
      </c>
      <c r="P5417" s="58" t="str">
        <f>IF(B5417&lt;&gt;"",IF(OR(D5417&gt;0,G5417&gt;0),COUNTIF($B$2:B5417,B5417),COUNTIFS($B$2:B5417,B5417,$E$2:E5417,"&gt;0")),"")</f>
        <v/>
      </c>
    </row>
    <row r="5418" spans="1:16" x14ac:dyDescent="0.35">
      <c r="A5418" s="51" t="str">
        <f t="shared" si="252"/>
        <v/>
      </c>
      <c r="B5418" s="99"/>
      <c r="C5418" s="4"/>
      <c r="D5418" s="14"/>
      <c r="E5418" s="14"/>
      <c r="F5418" s="14"/>
      <c r="G5418" s="82"/>
      <c r="H5418" s="107" t="str">
        <f>IF(B5418&lt;&gt;"",IF(OR(O5418=0,O5418=999),"",SUMIFS($E$2:E5418,$A$2:A5418,A5418)-SUMIFS($F$2:F5418,$A$2:A5418,A5418)),"")</f>
        <v/>
      </c>
      <c r="I5418" s="109" t="str">
        <f t="shared" si="254"/>
        <v/>
      </c>
      <c r="J5418" s="113"/>
      <c r="K5418" s="90"/>
      <c r="L5418" s="73"/>
      <c r="M5418" s="69" t="str">
        <f>IF(C5418&lt;&gt;"",DailyLog!$S$3,"")</f>
        <v/>
      </c>
      <c r="N5418" s="56" t="str">
        <f t="shared" si="253"/>
        <v/>
      </c>
      <c r="O5418" s="53" t="str">
        <f>IF($B5418&lt;&gt;"",IF(ISNUMBER(_xlfn.XMATCH($B5418,Language!$A$6:$E$6)),0,IF(ISNUMBER(_xlfn.XMATCH($B5418,Language!$A$29:$E$29)),'Lista de Prestatarios'!$B$3,VLOOKUP(B5418,'Lista de Prestatarios'!$A$2:$B$500,2,FALSE))),"")</f>
        <v/>
      </c>
      <c r="P5418" s="58" t="str">
        <f>IF(B5418&lt;&gt;"",IF(OR(D5418&gt;0,G5418&gt;0),COUNTIF($B$2:B5418,B5418),COUNTIFS($B$2:B5418,B5418,$E$2:E5418,"&gt;0")),"")</f>
        <v/>
      </c>
    </row>
    <row r="5419" spans="1:16" x14ac:dyDescent="0.35">
      <c r="A5419" s="51" t="str">
        <f t="shared" si="252"/>
        <v/>
      </c>
      <c r="B5419" s="99"/>
      <c r="C5419" s="4"/>
      <c r="D5419" s="14"/>
      <c r="E5419" s="14"/>
      <c r="F5419" s="14"/>
      <c r="G5419" s="82"/>
      <c r="H5419" s="107" t="str">
        <f>IF(B5419&lt;&gt;"",IF(OR(O5419=0,O5419=999),"",SUMIFS($E$2:E5419,$A$2:A5419,A5419)-SUMIFS($F$2:F5419,$A$2:A5419,A5419)),"")</f>
        <v/>
      </c>
      <c r="I5419" s="109" t="str">
        <f t="shared" si="254"/>
        <v/>
      </c>
      <c r="J5419" s="113"/>
      <c r="K5419" s="90"/>
      <c r="L5419" s="73"/>
      <c r="M5419" s="69" t="str">
        <f>IF(C5419&lt;&gt;"",DailyLog!$S$3,"")</f>
        <v/>
      </c>
      <c r="N5419" s="56" t="str">
        <f t="shared" si="253"/>
        <v/>
      </c>
      <c r="O5419" s="53" t="str">
        <f>IF($B5419&lt;&gt;"",IF(ISNUMBER(_xlfn.XMATCH($B5419,Language!$A$6:$E$6)),0,IF(ISNUMBER(_xlfn.XMATCH($B5419,Language!$A$29:$E$29)),'Lista de Prestatarios'!$B$3,VLOOKUP(B5419,'Lista de Prestatarios'!$A$2:$B$500,2,FALSE))),"")</f>
        <v/>
      </c>
      <c r="P5419" s="58" t="str">
        <f>IF(B5419&lt;&gt;"",IF(OR(D5419&gt;0,G5419&gt;0),COUNTIF($B$2:B5419,B5419),COUNTIFS($B$2:B5419,B5419,$E$2:E5419,"&gt;0")),"")</f>
        <v/>
      </c>
    </row>
    <row r="5420" spans="1:16" x14ac:dyDescent="0.35">
      <c r="A5420" s="51" t="str">
        <f t="shared" si="252"/>
        <v/>
      </c>
      <c r="B5420" s="99"/>
      <c r="C5420" s="4"/>
      <c r="D5420" s="14"/>
      <c r="E5420" s="14"/>
      <c r="F5420" s="14"/>
      <c r="G5420" s="82"/>
      <c r="H5420" s="107" t="str">
        <f>IF(B5420&lt;&gt;"",IF(OR(O5420=0,O5420=999),"",SUMIFS($E$2:E5420,$A$2:A5420,A5420)-SUMIFS($F$2:F5420,$A$2:A5420,A5420)),"")</f>
        <v/>
      </c>
      <c r="I5420" s="109" t="str">
        <f t="shared" si="254"/>
        <v/>
      </c>
      <c r="J5420" s="113"/>
      <c r="K5420" s="90"/>
      <c r="L5420" s="73"/>
      <c r="M5420" s="69" t="str">
        <f>IF(C5420&lt;&gt;"",DailyLog!$S$3,"")</f>
        <v/>
      </c>
      <c r="N5420" s="56" t="str">
        <f t="shared" si="253"/>
        <v/>
      </c>
      <c r="O5420" s="53" t="str">
        <f>IF($B5420&lt;&gt;"",IF(ISNUMBER(_xlfn.XMATCH($B5420,Language!$A$6:$E$6)),0,IF(ISNUMBER(_xlfn.XMATCH($B5420,Language!$A$29:$E$29)),'Lista de Prestatarios'!$B$3,VLOOKUP(B5420,'Lista de Prestatarios'!$A$2:$B$500,2,FALSE))),"")</f>
        <v/>
      </c>
      <c r="P5420" s="58" t="str">
        <f>IF(B5420&lt;&gt;"",IF(OR(D5420&gt;0,G5420&gt;0),COUNTIF($B$2:B5420,B5420),COUNTIFS($B$2:B5420,B5420,$E$2:E5420,"&gt;0")),"")</f>
        <v/>
      </c>
    </row>
    <row r="5421" spans="1:16" x14ac:dyDescent="0.35">
      <c r="A5421" s="51" t="str">
        <f t="shared" si="252"/>
        <v/>
      </c>
      <c r="B5421" s="99"/>
      <c r="C5421" s="4"/>
      <c r="D5421" s="14"/>
      <c r="E5421" s="14"/>
      <c r="F5421" s="14"/>
      <c r="G5421" s="82"/>
      <c r="H5421" s="107" t="str">
        <f>IF(B5421&lt;&gt;"",IF(OR(O5421=0,O5421=999),"",SUMIFS($E$2:E5421,$A$2:A5421,A5421)-SUMIFS($F$2:F5421,$A$2:A5421,A5421)),"")</f>
        <v/>
      </c>
      <c r="I5421" s="109" t="str">
        <f t="shared" si="254"/>
        <v/>
      </c>
      <c r="J5421" s="113"/>
      <c r="K5421" s="90"/>
      <c r="L5421" s="73"/>
      <c r="M5421" s="69" t="str">
        <f>IF(C5421&lt;&gt;"",DailyLog!$S$3,"")</f>
        <v/>
      </c>
      <c r="N5421" s="56" t="str">
        <f t="shared" si="253"/>
        <v/>
      </c>
      <c r="O5421" s="53" t="str">
        <f>IF($B5421&lt;&gt;"",IF(ISNUMBER(_xlfn.XMATCH($B5421,Language!$A$6:$E$6)),0,IF(ISNUMBER(_xlfn.XMATCH($B5421,Language!$A$29:$E$29)),'Lista de Prestatarios'!$B$3,VLOOKUP(B5421,'Lista de Prestatarios'!$A$2:$B$500,2,FALSE))),"")</f>
        <v/>
      </c>
      <c r="P5421" s="58" t="str">
        <f>IF(B5421&lt;&gt;"",IF(OR(D5421&gt;0,G5421&gt;0),COUNTIF($B$2:B5421,B5421),COUNTIFS($B$2:B5421,B5421,$E$2:E5421,"&gt;0")),"")</f>
        <v/>
      </c>
    </row>
    <row r="5422" spans="1:16" x14ac:dyDescent="0.35">
      <c r="A5422" s="51" t="str">
        <f t="shared" si="252"/>
        <v/>
      </c>
      <c r="B5422" s="99"/>
      <c r="C5422" s="4"/>
      <c r="D5422" s="14"/>
      <c r="E5422" s="14"/>
      <c r="F5422" s="14"/>
      <c r="G5422" s="82"/>
      <c r="H5422" s="107" t="str">
        <f>IF(B5422&lt;&gt;"",IF(OR(O5422=0,O5422=999),"",SUMIFS($E$2:E5422,$A$2:A5422,A5422)-SUMIFS($F$2:F5422,$A$2:A5422,A5422)),"")</f>
        <v/>
      </c>
      <c r="I5422" s="109" t="str">
        <f t="shared" si="254"/>
        <v/>
      </c>
      <c r="J5422" s="113"/>
      <c r="K5422" s="90"/>
      <c r="L5422" s="73"/>
      <c r="M5422" s="69" t="str">
        <f>IF(C5422&lt;&gt;"",DailyLog!$S$3,"")</f>
        <v/>
      </c>
      <c r="N5422" s="56" t="str">
        <f t="shared" si="253"/>
        <v/>
      </c>
      <c r="O5422" s="53" t="str">
        <f>IF($B5422&lt;&gt;"",IF(ISNUMBER(_xlfn.XMATCH($B5422,Language!$A$6:$E$6)),0,IF(ISNUMBER(_xlfn.XMATCH($B5422,Language!$A$29:$E$29)),'Lista de Prestatarios'!$B$3,VLOOKUP(B5422,'Lista de Prestatarios'!$A$2:$B$500,2,FALSE))),"")</f>
        <v/>
      </c>
      <c r="P5422" s="58" t="str">
        <f>IF(B5422&lt;&gt;"",IF(OR(D5422&gt;0,G5422&gt;0),COUNTIF($B$2:B5422,B5422),COUNTIFS($B$2:B5422,B5422,$E$2:E5422,"&gt;0")),"")</f>
        <v/>
      </c>
    </row>
    <row r="5423" spans="1:16" x14ac:dyDescent="0.35">
      <c r="A5423" s="51" t="str">
        <f t="shared" si="252"/>
        <v/>
      </c>
      <c r="B5423" s="99"/>
      <c r="C5423" s="4"/>
      <c r="D5423" s="14"/>
      <c r="E5423" s="14"/>
      <c r="F5423" s="14"/>
      <c r="G5423" s="82"/>
      <c r="H5423" s="107" t="str">
        <f>IF(B5423&lt;&gt;"",IF(OR(O5423=0,O5423=999),"",SUMIFS($E$2:E5423,$A$2:A5423,A5423)-SUMIFS($F$2:F5423,$A$2:A5423,A5423)),"")</f>
        <v/>
      </c>
      <c r="I5423" s="109" t="str">
        <f t="shared" si="254"/>
        <v/>
      </c>
      <c r="J5423" s="113"/>
      <c r="K5423" s="90"/>
      <c r="L5423" s="73"/>
      <c r="M5423" s="69" t="str">
        <f>IF(C5423&lt;&gt;"",DailyLog!$S$3,"")</f>
        <v/>
      </c>
      <c r="N5423" s="56" t="str">
        <f t="shared" si="253"/>
        <v/>
      </c>
      <c r="O5423" s="53" t="str">
        <f>IF($B5423&lt;&gt;"",IF(ISNUMBER(_xlfn.XMATCH($B5423,Language!$A$6:$E$6)),0,IF(ISNUMBER(_xlfn.XMATCH($B5423,Language!$A$29:$E$29)),'Lista de Prestatarios'!$B$3,VLOOKUP(B5423,'Lista de Prestatarios'!$A$2:$B$500,2,FALSE))),"")</f>
        <v/>
      </c>
      <c r="P5423" s="58" t="str">
        <f>IF(B5423&lt;&gt;"",IF(OR(D5423&gt;0,G5423&gt;0),COUNTIF($B$2:B5423,B5423),COUNTIFS($B$2:B5423,B5423,$E$2:E5423,"&gt;0")),"")</f>
        <v/>
      </c>
    </row>
    <row r="5424" spans="1:16" x14ac:dyDescent="0.35">
      <c r="A5424" s="51" t="str">
        <f t="shared" si="252"/>
        <v/>
      </c>
      <c r="B5424" s="99"/>
      <c r="C5424" s="4"/>
      <c r="D5424" s="14"/>
      <c r="E5424" s="14"/>
      <c r="F5424" s="14"/>
      <c r="G5424" s="82"/>
      <c r="H5424" s="107" t="str">
        <f>IF(B5424&lt;&gt;"",IF(OR(O5424=0,O5424=999),"",SUMIFS($E$2:E5424,$A$2:A5424,A5424)-SUMIFS($F$2:F5424,$A$2:A5424,A5424)),"")</f>
        <v/>
      </c>
      <c r="I5424" s="109" t="str">
        <f t="shared" si="254"/>
        <v/>
      </c>
      <c r="J5424" s="113"/>
      <c r="K5424" s="90"/>
      <c r="L5424" s="73"/>
      <c r="M5424" s="69" t="str">
        <f>IF(C5424&lt;&gt;"",DailyLog!$S$3,"")</f>
        <v/>
      </c>
      <c r="N5424" s="56" t="str">
        <f t="shared" si="253"/>
        <v/>
      </c>
      <c r="O5424" s="53" t="str">
        <f>IF($B5424&lt;&gt;"",IF(ISNUMBER(_xlfn.XMATCH($B5424,Language!$A$6:$E$6)),0,IF(ISNUMBER(_xlfn.XMATCH($B5424,Language!$A$29:$E$29)),'Lista de Prestatarios'!$B$3,VLOOKUP(B5424,'Lista de Prestatarios'!$A$2:$B$500,2,FALSE))),"")</f>
        <v/>
      </c>
      <c r="P5424" s="58" t="str">
        <f>IF(B5424&lt;&gt;"",IF(OR(D5424&gt;0,G5424&gt;0),COUNTIF($B$2:B5424,B5424),COUNTIFS($B$2:B5424,B5424,$E$2:E5424,"&gt;0")),"")</f>
        <v/>
      </c>
    </row>
    <row r="5425" spans="1:16" x14ac:dyDescent="0.35">
      <c r="A5425" s="51" t="str">
        <f t="shared" si="252"/>
        <v/>
      </c>
      <c r="B5425" s="99"/>
      <c r="C5425" s="4"/>
      <c r="D5425" s="14"/>
      <c r="E5425" s="14"/>
      <c r="F5425" s="14"/>
      <c r="G5425" s="82"/>
      <c r="H5425" s="107" t="str">
        <f>IF(B5425&lt;&gt;"",IF(OR(O5425=0,O5425=999),"",SUMIFS($E$2:E5425,$A$2:A5425,A5425)-SUMIFS($F$2:F5425,$A$2:A5425,A5425)),"")</f>
        <v/>
      </c>
      <c r="I5425" s="109" t="str">
        <f t="shared" si="254"/>
        <v/>
      </c>
      <c r="J5425" s="113"/>
      <c r="K5425" s="90"/>
      <c r="L5425" s="73"/>
      <c r="M5425" s="69" t="str">
        <f>IF(C5425&lt;&gt;"",DailyLog!$S$3,"")</f>
        <v/>
      </c>
      <c r="N5425" s="56" t="str">
        <f t="shared" si="253"/>
        <v/>
      </c>
      <c r="O5425" s="53" t="str">
        <f>IF($B5425&lt;&gt;"",IF(ISNUMBER(_xlfn.XMATCH($B5425,Language!$A$6:$E$6)),0,IF(ISNUMBER(_xlfn.XMATCH($B5425,Language!$A$29:$E$29)),'Lista de Prestatarios'!$B$3,VLOOKUP(B5425,'Lista de Prestatarios'!$A$2:$B$500,2,FALSE))),"")</f>
        <v/>
      </c>
      <c r="P5425" s="58" t="str">
        <f>IF(B5425&lt;&gt;"",IF(OR(D5425&gt;0,G5425&gt;0),COUNTIF($B$2:B5425,B5425),COUNTIFS($B$2:B5425,B5425,$E$2:E5425,"&gt;0")),"")</f>
        <v/>
      </c>
    </row>
    <row r="5426" spans="1:16" x14ac:dyDescent="0.35">
      <c r="A5426" s="51" t="str">
        <f t="shared" si="252"/>
        <v/>
      </c>
      <c r="B5426" s="99"/>
      <c r="C5426" s="4"/>
      <c r="D5426" s="14"/>
      <c r="E5426" s="14"/>
      <c r="F5426" s="14"/>
      <c r="G5426" s="82"/>
      <c r="H5426" s="107" t="str">
        <f>IF(B5426&lt;&gt;"",IF(OR(O5426=0,O5426=999),"",SUMIFS($E$2:E5426,$A$2:A5426,A5426)-SUMIFS($F$2:F5426,$A$2:A5426,A5426)),"")</f>
        <v/>
      </c>
      <c r="I5426" s="109" t="str">
        <f t="shared" si="254"/>
        <v/>
      </c>
      <c r="J5426" s="113"/>
      <c r="K5426" s="90"/>
      <c r="L5426" s="73"/>
      <c r="M5426" s="69" t="str">
        <f>IF(C5426&lt;&gt;"",DailyLog!$S$3,"")</f>
        <v/>
      </c>
      <c r="N5426" s="56" t="str">
        <f t="shared" si="253"/>
        <v/>
      </c>
      <c r="O5426" s="53" t="str">
        <f>IF($B5426&lt;&gt;"",IF(ISNUMBER(_xlfn.XMATCH($B5426,Language!$A$6:$E$6)),0,IF(ISNUMBER(_xlfn.XMATCH($B5426,Language!$A$29:$E$29)),'Lista de Prestatarios'!$B$3,VLOOKUP(B5426,'Lista de Prestatarios'!$A$2:$B$500,2,FALSE))),"")</f>
        <v/>
      </c>
      <c r="P5426" s="58" t="str">
        <f>IF(B5426&lt;&gt;"",IF(OR(D5426&gt;0,G5426&gt;0),COUNTIF($B$2:B5426,B5426),COUNTIFS($B$2:B5426,B5426,$E$2:E5426,"&gt;0")),"")</f>
        <v/>
      </c>
    </row>
    <row r="5427" spans="1:16" x14ac:dyDescent="0.35">
      <c r="A5427" s="51" t="str">
        <f t="shared" si="252"/>
        <v/>
      </c>
      <c r="B5427" s="99"/>
      <c r="C5427" s="4"/>
      <c r="D5427" s="14"/>
      <c r="E5427" s="14"/>
      <c r="F5427" s="14"/>
      <c r="G5427" s="82"/>
      <c r="H5427" s="107" t="str">
        <f>IF(B5427&lt;&gt;"",IF(OR(O5427=0,O5427=999),"",SUMIFS($E$2:E5427,$A$2:A5427,A5427)-SUMIFS($F$2:F5427,$A$2:A5427,A5427)),"")</f>
        <v/>
      </c>
      <c r="I5427" s="109" t="str">
        <f t="shared" si="254"/>
        <v/>
      </c>
      <c r="J5427" s="113"/>
      <c r="K5427" s="90"/>
      <c r="L5427" s="73"/>
      <c r="M5427" s="69" t="str">
        <f>IF(C5427&lt;&gt;"",DailyLog!$S$3,"")</f>
        <v/>
      </c>
      <c r="N5427" s="56" t="str">
        <f t="shared" si="253"/>
        <v/>
      </c>
      <c r="O5427" s="53" t="str">
        <f>IF($B5427&lt;&gt;"",IF(ISNUMBER(_xlfn.XMATCH($B5427,Language!$A$6:$E$6)),0,IF(ISNUMBER(_xlfn.XMATCH($B5427,Language!$A$29:$E$29)),'Lista de Prestatarios'!$B$3,VLOOKUP(B5427,'Lista de Prestatarios'!$A$2:$B$500,2,FALSE))),"")</f>
        <v/>
      </c>
      <c r="P5427" s="58" t="str">
        <f>IF(B5427&lt;&gt;"",IF(OR(D5427&gt;0,G5427&gt;0),COUNTIF($B$2:B5427,B5427),COUNTIFS($B$2:B5427,B5427,$E$2:E5427,"&gt;0")),"")</f>
        <v/>
      </c>
    </row>
    <row r="5428" spans="1:16" x14ac:dyDescent="0.35">
      <c r="A5428" s="51" t="str">
        <f t="shared" si="252"/>
        <v/>
      </c>
      <c r="B5428" s="99"/>
      <c r="C5428" s="4"/>
      <c r="D5428" s="14"/>
      <c r="E5428" s="14"/>
      <c r="F5428" s="14"/>
      <c r="G5428" s="82"/>
      <c r="H5428" s="107" t="str">
        <f>IF(B5428&lt;&gt;"",IF(OR(O5428=0,O5428=999),"",SUMIFS($E$2:E5428,$A$2:A5428,A5428)-SUMIFS($F$2:F5428,$A$2:A5428,A5428)),"")</f>
        <v/>
      </c>
      <c r="I5428" s="109" t="str">
        <f t="shared" si="254"/>
        <v/>
      </c>
      <c r="J5428" s="113"/>
      <c r="K5428" s="90"/>
      <c r="L5428" s="73"/>
      <c r="M5428" s="69" t="str">
        <f>IF(C5428&lt;&gt;"",DailyLog!$S$3,"")</f>
        <v/>
      </c>
      <c r="N5428" s="56" t="str">
        <f t="shared" si="253"/>
        <v/>
      </c>
      <c r="O5428" s="53" t="str">
        <f>IF($B5428&lt;&gt;"",IF(ISNUMBER(_xlfn.XMATCH($B5428,Language!$A$6:$E$6)),0,IF(ISNUMBER(_xlfn.XMATCH($B5428,Language!$A$29:$E$29)),'Lista de Prestatarios'!$B$3,VLOOKUP(B5428,'Lista de Prestatarios'!$A$2:$B$500,2,FALSE))),"")</f>
        <v/>
      </c>
      <c r="P5428" s="58" t="str">
        <f>IF(B5428&lt;&gt;"",IF(OR(D5428&gt;0,G5428&gt;0),COUNTIF($B$2:B5428,B5428),COUNTIFS($B$2:B5428,B5428,$E$2:E5428,"&gt;0")),"")</f>
        <v/>
      </c>
    </row>
    <row r="5429" spans="1:16" x14ac:dyDescent="0.35">
      <c r="A5429" s="51" t="str">
        <f t="shared" si="252"/>
        <v/>
      </c>
      <c r="B5429" s="99"/>
      <c r="C5429" s="4"/>
      <c r="D5429" s="14"/>
      <c r="E5429" s="14"/>
      <c r="F5429" s="14"/>
      <c r="G5429" s="82"/>
      <c r="H5429" s="107" t="str">
        <f>IF(B5429&lt;&gt;"",IF(OR(O5429=0,O5429=999),"",SUMIFS($E$2:E5429,$A$2:A5429,A5429)-SUMIFS($F$2:F5429,$A$2:A5429,A5429)),"")</f>
        <v/>
      </c>
      <c r="I5429" s="109" t="str">
        <f t="shared" si="254"/>
        <v/>
      </c>
      <c r="J5429" s="113"/>
      <c r="K5429" s="90"/>
      <c r="L5429" s="73"/>
      <c r="M5429" s="69" t="str">
        <f>IF(C5429&lt;&gt;"",DailyLog!$S$3,"")</f>
        <v/>
      </c>
      <c r="N5429" s="56" t="str">
        <f t="shared" si="253"/>
        <v/>
      </c>
      <c r="O5429" s="53" t="str">
        <f>IF($B5429&lt;&gt;"",IF(ISNUMBER(_xlfn.XMATCH($B5429,Language!$A$6:$E$6)),0,IF(ISNUMBER(_xlfn.XMATCH($B5429,Language!$A$29:$E$29)),'Lista de Prestatarios'!$B$3,VLOOKUP(B5429,'Lista de Prestatarios'!$A$2:$B$500,2,FALSE))),"")</f>
        <v/>
      </c>
      <c r="P5429" s="58" t="str">
        <f>IF(B5429&lt;&gt;"",IF(OR(D5429&gt;0,G5429&gt;0),COUNTIF($B$2:B5429,B5429),COUNTIFS($B$2:B5429,B5429,$E$2:E5429,"&gt;0")),"")</f>
        <v/>
      </c>
    </row>
    <row r="5430" spans="1:16" x14ac:dyDescent="0.35">
      <c r="A5430" s="51" t="str">
        <f t="shared" si="252"/>
        <v/>
      </c>
      <c r="B5430" s="99"/>
      <c r="C5430" s="4"/>
      <c r="D5430" s="14"/>
      <c r="E5430" s="14"/>
      <c r="F5430" s="14"/>
      <c r="G5430" s="82"/>
      <c r="H5430" s="107" t="str">
        <f>IF(B5430&lt;&gt;"",IF(OR(O5430=0,O5430=999),"",SUMIFS($E$2:E5430,$A$2:A5430,A5430)-SUMIFS($F$2:F5430,$A$2:A5430,A5430)),"")</f>
        <v/>
      </c>
      <c r="I5430" s="109" t="str">
        <f t="shared" si="254"/>
        <v/>
      </c>
      <c r="J5430" s="113"/>
      <c r="K5430" s="90"/>
      <c r="L5430" s="73"/>
      <c r="M5430" s="69" t="str">
        <f>IF(C5430&lt;&gt;"",DailyLog!$S$3,"")</f>
        <v/>
      </c>
      <c r="N5430" s="56" t="str">
        <f t="shared" si="253"/>
        <v/>
      </c>
      <c r="O5430" s="53" t="str">
        <f>IF($B5430&lt;&gt;"",IF(ISNUMBER(_xlfn.XMATCH($B5430,Language!$A$6:$E$6)),0,IF(ISNUMBER(_xlfn.XMATCH($B5430,Language!$A$29:$E$29)),'Lista de Prestatarios'!$B$3,VLOOKUP(B5430,'Lista de Prestatarios'!$A$2:$B$500,2,FALSE))),"")</f>
        <v/>
      </c>
      <c r="P5430" s="58" t="str">
        <f>IF(B5430&lt;&gt;"",IF(OR(D5430&gt;0,G5430&gt;0),COUNTIF($B$2:B5430,B5430),COUNTIFS($B$2:B5430,B5430,$E$2:E5430,"&gt;0")),"")</f>
        <v/>
      </c>
    </row>
    <row r="5431" spans="1:16" x14ac:dyDescent="0.35">
      <c r="A5431" s="51" t="str">
        <f t="shared" si="252"/>
        <v/>
      </c>
      <c r="B5431" s="99"/>
      <c r="C5431" s="4"/>
      <c r="D5431" s="14"/>
      <c r="E5431" s="14"/>
      <c r="F5431" s="14"/>
      <c r="G5431" s="82"/>
      <c r="H5431" s="107" t="str">
        <f>IF(B5431&lt;&gt;"",IF(OR(O5431=0,O5431=999),"",SUMIFS($E$2:E5431,$A$2:A5431,A5431)-SUMIFS($F$2:F5431,$A$2:A5431,A5431)),"")</f>
        <v/>
      </c>
      <c r="I5431" s="109" t="str">
        <f t="shared" si="254"/>
        <v/>
      </c>
      <c r="J5431" s="113"/>
      <c r="K5431" s="90"/>
      <c r="L5431" s="73"/>
      <c r="M5431" s="69" t="str">
        <f>IF(C5431&lt;&gt;"",DailyLog!$S$3,"")</f>
        <v/>
      </c>
      <c r="N5431" s="56" t="str">
        <f t="shared" si="253"/>
        <v/>
      </c>
      <c r="O5431" s="53" t="str">
        <f>IF($B5431&lt;&gt;"",IF(ISNUMBER(_xlfn.XMATCH($B5431,Language!$A$6:$E$6)),0,IF(ISNUMBER(_xlfn.XMATCH($B5431,Language!$A$29:$E$29)),'Lista de Prestatarios'!$B$3,VLOOKUP(B5431,'Lista de Prestatarios'!$A$2:$B$500,2,FALSE))),"")</f>
        <v/>
      </c>
      <c r="P5431" s="58" t="str">
        <f>IF(B5431&lt;&gt;"",IF(OR(D5431&gt;0,G5431&gt;0),COUNTIF($B$2:B5431,B5431),COUNTIFS($B$2:B5431,B5431,$E$2:E5431,"&gt;0")),"")</f>
        <v/>
      </c>
    </row>
    <row r="5432" spans="1:16" x14ac:dyDescent="0.35">
      <c r="A5432" s="51" t="str">
        <f t="shared" si="252"/>
        <v/>
      </c>
      <c r="B5432" s="99"/>
      <c r="C5432" s="4"/>
      <c r="D5432" s="14"/>
      <c r="E5432" s="14"/>
      <c r="F5432" s="14"/>
      <c r="G5432" s="82"/>
      <c r="H5432" s="107" t="str">
        <f>IF(B5432&lt;&gt;"",IF(OR(O5432=0,O5432=999),"",SUMIFS($E$2:E5432,$A$2:A5432,A5432)-SUMIFS($F$2:F5432,$A$2:A5432,A5432)),"")</f>
        <v/>
      </c>
      <c r="I5432" s="109" t="str">
        <f t="shared" si="254"/>
        <v/>
      </c>
      <c r="J5432" s="113"/>
      <c r="K5432" s="90"/>
      <c r="L5432" s="73"/>
      <c r="M5432" s="69" t="str">
        <f>IF(C5432&lt;&gt;"",DailyLog!$S$3,"")</f>
        <v/>
      </c>
      <c r="N5432" s="56" t="str">
        <f t="shared" si="253"/>
        <v/>
      </c>
      <c r="O5432" s="53" t="str">
        <f>IF($B5432&lt;&gt;"",IF(ISNUMBER(_xlfn.XMATCH($B5432,Language!$A$6:$E$6)),0,IF(ISNUMBER(_xlfn.XMATCH($B5432,Language!$A$29:$E$29)),'Lista de Prestatarios'!$B$3,VLOOKUP(B5432,'Lista de Prestatarios'!$A$2:$B$500,2,FALSE))),"")</f>
        <v/>
      </c>
      <c r="P5432" s="58" t="str">
        <f>IF(B5432&lt;&gt;"",IF(OR(D5432&gt;0,G5432&gt;0),COUNTIF($B$2:B5432,B5432),COUNTIFS($B$2:B5432,B5432,$E$2:E5432,"&gt;0")),"")</f>
        <v/>
      </c>
    </row>
    <row r="5433" spans="1:16" x14ac:dyDescent="0.35">
      <c r="A5433" s="51" t="str">
        <f t="shared" si="252"/>
        <v/>
      </c>
      <c r="B5433" s="99"/>
      <c r="C5433" s="4"/>
      <c r="D5433" s="14"/>
      <c r="E5433" s="14"/>
      <c r="F5433" s="14"/>
      <c r="G5433" s="82"/>
      <c r="H5433" s="107" t="str">
        <f>IF(B5433&lt;&gt;"",IF(OR(O5433=0,O5433=999),"",SUMIFS($E$2:E5433,$A$2:A5433,A5433)-SUMIFS($F$2:F5433,$A$2:A5433,A5433)),"")</f>
        <v/>
      </c>
      <c r="I5433" s="109" t="str">
        <f t="shared" si="254"/>
        <v/>
      </c>
      <c r="J5433" s="113"/>
      <c r="K5433" s="90"/>
      <c r="L5433" s="73"/>
      <c r="M5433" s="69" t="str">
        <f>IF(C5433&lt;&gt;"",DailyLog!$S$3,"")</f>
        <v/>
      </c>
      <c r="N5433" s="56" t="str">
        <f t="shared" si="253"/>
        <v/>
      </c>
      <c r="O5433" s="53" t="str">
        <f>IF($B5433&lt;&gt;"",IF(ISNUMBER(_xlfn.XMATCH($B5433,Language!$A$6:$E$6)),0,IF(ISNUMBER(_xlfn.XMATCH($B5433,Language!$A$29:$E$29)),'Lista de Prestatarios'!$B$3,VLOOKUP(B5433,'Lista de Prestatarios'!$A$2:$B$500,2,FALSE))),"")</f>
        <v/>
      </c>
      <c r="P5433" s="58" t="str">
        <f>IF(B5433&lt;&gt;"",IF(OR(D5433&gt;0,G5433&gt;0),COUNTIF($B$2:B5433,B5433),COUNTIFS($B$2:B5433,B5433,$E$2:E5433,"&gt;0")),"")</f>
        <v/>
      </c>
    </row>
    <row r="5434" spans="1:16" x14ac:dyDescent="0.35">
      <c r="A5434" s="51" t="str">
        <f t="shared" si="252"/>
        <v/>
      </c>
      <c r="B5434" s="99"/>
      <c r="C5434" s="4"/>
      <c r="D5434" s="14"/>
      <c r="E5434" s="14"/>
      <c r="F5434" s="14"/>
      <c r="G5434" s="82"/>
      <c r="H5434" s="107" t="str">
        <f>IF(B5434&lt;&gt;"",IF(OR(O5434=0,O5434=999),"",SUMIFS($E$2:E5434,$A$2:A5434,A5434)-SUMIFS($F$2:F5434,$A$2:A5434,A5434)),"")</f>
        <v/>
      </c>
      <c r="I5434" s="109" t="str">
        <f t="shared" si="254"/>
        <v/>
      </c>
      <c r="J5434" s="113"/>
      <c r="K5434" s="90"/>
      <c r="L5434" s="73"/>
      <c r="M5434" s="69" t="str">
        <f>IF(C5434&lt;&gt;"",DailyLog!$S$3,"")</f>
        <v/>
      </c>
      <c r="N5434" s="56" t="str">
        <f t="shared" si="253"/>
        <v/>
      </c>
      <c r="O5434" s="53" t="str">
        <f>IF($B5434&lt;&gt;"",IF(ISNUMBER(_xlfn.XMATCH($B5434,Language!$A$6:$E$6)),0,IF(ISNUMBER(_xlfn.XMATCH($B5434,Language!$A$29:$E$29)),'Lista de Prestatarios'!$B$3,VLOOKUP(B5434,'Lista de Prestatarios'!$A$2:$B$500,2,FALSE))),"")</f>
        <v/>
      </c>
      <c r="P5434" s="58" t="str">
        <f>IF(B5434&lt;&gt;"",IF(OR(D5434&gt;0,G5434&gt;0),COUNTIF($B$2:B5434,B5434),COUNTIFS($B$2:B5434,B5434,$E$2:E5434,"&gt;0")),"")</f>
        <v/>
      </c>
    </row>
    <row r="5435" spans="1:16" x14ac:dyDescent="0.35">
      <c r="A5435" s="51" t="str">
        <f t="shared" si="252"/>
        <v/>
      </c>
      <c r="B5435" s="99"/>
      <c r="C5435" s="4"/>
      <c r="D5435" s="14"/>
      <c r="E5435" s="14"/>
      <c r="F5435" s="14"/>
      <c r="G5435" s="82"/>
      <c r="H5435" s="107" t="str">
        <f>IF(B5435&lt;&gt;"",IF(OR(O5435=0,O5435=999),"",SUMIFS($E$2:E5435,$A$2:A5435,A5435)-SUMIFS($F$2:F5435,$A$2:A5435,A5435)),"")</f>
        <v/>
      </c>
      <c r="I5435" s="109" t="str">
        <f t="shared" si="254"/>
        <v/>
      </c>
      <c r="J5435" s="113"/>
      <c r="K5435" s="90"/>
      <c r="L5435" s="73"/>
      <c r="M5435" s="69" t="str">
        <f>IF(C5435&lt;&gt;"",DailyLog!$S$3,"")</f>
        <v/>
      </c>
      <c r="N5435" s="56" t="str">
        <f t="shared" si="253"/>
        <v/>
      </c>
      <c r="O5435" s="53" t="str">
        <f>IF($B5435&lt;&gt;"",IF(ISNUMBER(_xlfn.XMATCH($B5435,Language!$A$6:$E$6)),0,IF(ISNUMBER(_xlfn.XMATCH($B5435,Language!$A$29:$E$29)),'Lista de Prestatarios'!$B$3,VLOOKUP(B5435,'Lista de Prestatarios'!$A$2:$B$500,2,FALSE))),"")</f>
        <v/>
      </c>
      <c r="P5435" s="58" t="str">
        <f>IF(B5435&lt;&gt;"",IF(OR(D5435&gt;0,G5435&gt;0),COUNTIF($B$2:B5435,B5435),COUNTIFS($B$2:B5435,B5435,$E$2:E5435,"&gt;0")),"")</f>
        <v/>
      </c>
    </row>
    <row r="5436" spans="1:16" x14ac:dyDescent="0.35">
      <c r="A5436" s="51" t="str">
        <f t="shared" si="252"/>
        <v/>
      </c>
      <c r="B5436" s="99"/>
      <c r="C5436" s="4"/>
      <c r="D5436" s="14"/>
      <c r="E5436" s="14"/>
      <c r="F5436" s="14"/>
      <c r="G5436" s="82"/>
      <c r="H5436" s="107" t="str">
        <f>IF(B5436&lt;&gt;"",IF(OR(O5436=0,O5436=999),"",SUMIFS($E$2:E5436,$A$2:A5436,A5436)-SUMIFS($F$2:F5436,$A$2:A5436,A5436)),"")</f>
        <v/>
      </c>
      <c r="I5436" s="109" t="str">
        <f t="shared" si="254"/>
        <v/>
      </c>
      <c r="J5436" s="113"/>
      <c r="K5436" s="90"/>
      <c r="L5436" s="73"/>
      <c r="M5436" s="69" t="str">
        <f>IF(C5436&lt;&gt;"",DailyLog!$S$3,"")</f>
        <v/>
      </c>
      <c r="N5436" s="56" t="str">
        <f t="shared" si="253"/>
        <v/>
      </c>
      <c r="O5436" s="53" t="str">
        <f>IF($B5436&lt;&gt;"",IF(ISNUMBER(_xlfn.XMATCH($B5436,Language!$A$6:$E$6)),0,IF(ISNUMBER(_xlfn.XMATCH($B5436,Language!$A$29:$E$29)),'Lista de Prestatarios'!$B$3,VLOOKUP(B5436,'Lista de Prestatarios'!$A$2:$B$500,2,FALSE))),"")</f>
        <v/>
      </c>
      <c r="P5436" s="58" t="str">
        <f>IF(B5436&lt;&gt;"",IF(OR(D5436&gt;0,G5436&gt;0),COUNTIF($B$2:B5436,B5436),COUNTIFS($B$2:B5436,B5436,$E$2:E5436,"&gt;0")),"")</f>
        <v/>
      </c>
    </row>
    <row r="5437" spans="1:16" x14ac:dyDescent="0.35">
      <c r="A5437" s="51" t="str">
        <f t="shared" si="252"/>
        <v/>
      </c>
      <c r="B5437" s="99"/>
      <c r="C5437" s="4"/>
      <c r="D5437" s="14"/>
      <c r="E5437" s="14"/>
      <c r="F5437" s="14"/>
      <c r="G5437" s="82"/>
      <c r="H5437" s="107" t="str">
        <f>IF(B5437&lt;&gt;"",IF(OR(O5437=0,O5437=999),"",SUMIFS($E$2:E5437,$A$2:A5437,A5437)-SUMIFS($F$2:F5437,$A$2:A5437,A5437)),"")</f>
        <v/>
      </c>
      <c r="I5437" s="109" t="str">
        <f t="shared" si="254"/>
        <v/>
      </c>
      <c r="J5437" s="113"/>
      <c r="K5437" s="90"/>
      <c r="L5437" s="73"/>
      <c r="M5437" s="69" t="str">
        <f>IF(C5437&lt;&gt;"",DailyLog!$S$3,"")</f>
        <v/>
      </c>
      <c r="N5437" s="56" t="str">
        <f t="shared" si="253"/>
        <v/>
      </c>
      <c r="O5437" s="53" t="str">
        <f>IF($B5437&lt;&gt;"",IF(ISNUMBER(_xlfn.XMATCH($B5437,Language!$A$6:$E$6)),0,IF(ISNUMBER(_xlfn.XMATCH($B5437,Language!$A$29:$E$29)),'Lista de Prestatarios'!$B$3,VLOOKUP(B5437,'Lista de Prestatarios'!$A$2:$B$500,2,FALSE))),"")</f>
        <v/>
      </c>
      <c r="P5437" s="58" t="str">
        <f>IF(B5437&lt;&gt;"",IF(OR(D5437&gt;0,G5437&gt;0),COUNTIF($B$2:B5437,B5437),COUNTIFS($B$2:B5437,B5437,$E$2:E5437,"&gt;0")),"")</f>
        <v/>
      </c>
    </row>
    <row r="5438" spans="1:16" x14ac:dyDescent="0.35">
      <c r="A5438" s="51" t="str">
        <f t="shared" si="252"/>
        <v/>
      </c>
      <c r="B5438" s="99"/>
      <c r="C5438" s="4"/>
      <c r="D5438" s="14"/>
      <c r="E5438" s="14"/>
      <c r="F5438" s="14"/>
      <c r="G5438" s="82"/>
      <c r="H5438" s="107" t="str">
        <f>IF(B5438&lt;&gt;"",IF(OR(O5438=0,O5438=999),"",SUMIFS($E$2:E5438,$A$2:A5438,A5438)-SUMIFS($F$2:F5438,$A$2:A5438,A5438)),"")</f>
        <v/>
      </c>
      <c r="I5438" s="109" t="str">
        <f t="shared" si="254"/>
        <v/>
      </c>
      <c r="J5438" s="113"/>
      <c r="K5438" s="90"/>
      <c r="L5438" s="73"/>
      <c r="M5438" s="69" t="str">
        <f>IF(C5438&lt;&gt;"",DailyLog!$S$3,"")</f>
        <v/>
      </c>
      <c r="N5438" s="56" t="str">
        <f t="shared" si="253"/>
        <v/>
      </c>
      <c r="O5438" s="53" t="str">
        <f>IF($B5438&lt;&gt;"",IF(ISNUMBER(_xlfn.XMATCH($B5438,Language!$A$6:$E$6)),0,IF(ISNUMBER(_xlfn.XMATCH($B5438,Language!$A$29:$E$29)),'Lista de Prestatarios'!$B$3,VLOOKUP(B5438,'Lista de Prestatarios'!$A$2:$B$500,2,FALSE))),"")</f>
        <v/>
      </c>
      <c r="P5438" s="58" t="str">
        <f>IF(B5438&lt;&gt;"",IF(OR(D5438&gt;0,G5438&gt;0),COUNTIF($B$2:B5438,B5438),COUNTIFS($B$2:B5438,B5438,$E$2:E5438,"&gt;0")),"")</f>
        <v/>
      </c>
    </row>
    <row r="5439" spans="1:16" x14ac:dyDescent="0.35">
      <c r="A5439" s="51" t="str">
        <f t="shared" si="252"/>
        <v/>
      </c>
      <c r="B5439" s="99"/>
      <c r="C5439" s="4"/>
      <c r="D5439" s="14"/>
      <c r="E5439" s="14"/>
      <c r="F5439" s="14"/>
      <c r="G5439" s="82"/>
      <c r="H5439" s="107" t="str">
        <f>IF(B5439&lt;&gt;"",IF(OR(O5439=0,O5439=999),"",SUMIFS($E$2:E5439,$A$2:A5439,A5439)-SUMIFS($F$2:F5439,$A$2:A5439,A5439)),"")</f>
        <v/>
      </c>
      <c r="I5439" s="109" t="str">
        <f t="shared" si="254"/>
        <v/>
      </c>
      <c r="J5439" s="113"/>
      <c r="K5439" s="90"/>
      <c r="L5439" s="73"/>
      <c r="M5439" s="69" t="str">
        <f>IF(C5439&lt;&gt;"",DailyLog!$S$3,"")</f>
        <v/>
      </c>
      <c r="N5439" s="56" t="str">
        <f t="shared" si="253"/>
        <v/>
      </c>
      <c r="O5439" s="53" t="str">
        <f>IF($B5439&lt;&gt;"",IF(ISNUMBER(_xlfn.XMATCH($B5439,Language!$A$6:$E$6)),0,IF(ISNUMBER(_xlfn.XMATCH($B5439,Language!$A$29:$E$29)),'Lista de Prestatarios'!$B$3,VLOOKUP(B5439,'Lista de Prestatarios'!$A$2:$B$500,2,FALSE))),"")</f>
        <v/>
      </c>
      <c r="P5439" s="58" t="str">
        <f>IF(B5439&lt;&gt;"",IF(OR(D5439&gt;0,G5439&gt;0),COUNTIF($B$2:B5439,B5439),COUNTIFS($B$2:B5439,B5439,$E$2:E5439,"&gt;0")),"")</f>
        <v/>
      </c>
    </row>
    <row r="5440" spans="1:16" x14ac:dyDescent="0.35">
      <c r="A5440" s="51" t="str">
        <f t="shared" si="252"/>
        <v/>
      </c>
      <c r="B5440" s="99"/>
      <c r="C5440" s="4"/>
      <c r="D5440" s="14"/>
      <c r="E5440" s="14"/>
      <c r="F5440" s="14"/>
      <c r="G5440" s="82"/>
      <c r="H5440" s="107" t="str">
        <f>IF(B5440&lt;&gt;"",IF(OR(O5440=0,O5440=999),"",SUMIFS($E$2:E5440,$A$2:A5440,A5440)-SUMIFS($F$2:F5440,$A$2:A5440,A5440)),"")</f>
        <v/>
      </c>
      <c r="I5440" s="109" t="str">
        <f t="shared" si="254"/>
        <v/>
      </c>
      <c r="J5440" s="113"/>
      <c r="K5440" s="90"/>
      <c r="L5440" s="73"/>
      <c r="M5440" s="69" t="str">
        <f>IF(C5440&lt;&gt;"",DailyLog!$S$3,"")</f>
        <v/>
      </c>
      <c r="N5440" s="56" t="str">
        <f t="shared" si="253"/>
        <v/>
      </c>
      <c r="O5440" s="53" t="str">
        <f>IF($B5440&lt;&gt;"",IF(ISNUMBER(_xlfn.XMATCH($B5440,Language!$A$6:$E$6)),0,IF(ISNUMBER(_xlfn.XMATCH($B5440,Language!$A$29:$E$29)),'Lista de Prestatarios'!$B$3,VLOOKUP(B5440,'Lista de Prestatarios'!$A$2:$B$500,2,FALSE))),"")</f>
        <v/>
      </c>
      <c r="P5440" s="58" t="str">
        <f>IF(B5440&lt;&gt;"",IF(OR(D5440&gt;0,G5440&gt;0),COUNTIF($B$2:B5440,B5440),COUNTIFS($B$2:B5440,B5440,$E$2:E5440,"&gt;0")),"")</f>
        <v/>
      </c>
    </row>
    <row r="5441" spans="1:16" x14ac:dyDescent="0.35">
      <c r="A5441" s="51" t="str">
        <f t="shared" si="252"/>
        <v/>
      </c>
      <c r="B5441" s="99"/>
      <c r="C5441" s="4"/>
      <c r="D5441" s="14"/>
      <c r="E5441" s="14"/>
      <c r="F5441" s="14"/>
      <c r="G5441" s="82"/>
      <c r="H5441" s="107" t="str">
        <f>IF(B5441&lt;&gt;"",IF(OR(O5441=0,O5441=999),"",SUMIFS($E$2:E5441,$A$2:A5441,A5441)-SUMIFS($F$2:F5441,$A$2:A5441,A5441)),"")</f>
        <v/>
      </c>
      <c r="I5441" s="109" t="str">
        <f t="shared" si="254"/>
        <v/>
      </c>
      <c r="J5441" s="113"/>
      <c r="K5441" s="90"/>
      <c r="L5441" s="73"/>
      <c r="M5441" s="69" t="str">
        <f>IF(C5441&lt;&gt;"",DailyLog!$S$3,"")</f>
        <v/>
      </c>
      <c r="N5441" s="56" t="str">
        <f t="shared" si="253"/>
        <v/>
      </c>
      <c r="O5441" s="53" t="str">
        <f>IF($B5441&lt;&gt;"",IF(ISNUMBER(_xlfn.XMATCH($B5441,Language!$A$6:$E$6)),0,IF(ISNUMBER(_xlfn.XMATCH($B5441,Language!$A$29:$E$29)),'Lista de Prestatarios'!$B$3,VLOOKUP(B5441,'Lista de Prestatarios'!$A$2:$B$500,2,FALSE))),"")</f>
        <v/>
      </c>
      <c r="P5441" s="58" t="str">
        <f>IF(B5441&lt;&gt;"",IF(OR(D5441&gt;0,G5441&gt;0),COUNTIF($B$2:B5441,B5441),COUNTIFS($B$2:B5441,B5441,$E$2:E5441,"&gt;0")),"")</f>
        <v/>
      </c>
    </row>
    <row r="5442" spans="1:16" x14ac:dyDescent="0.35">
      <c r="A5442" s="51" t="str">
        <f t="shared" ref="A5442:A5505" si="255">IF(B5442&lt;&gt;"",O5442&amp;"."&amp;P5442,"")</f>
        <v/>
      </c>
      <c r="B5442" s="99"/>
      <c r="C5442" s="4"/>
      <c r="D5442" s="14"/>
      <c r="E5442" s="14"/>
      <c r="F5442" s="14"/>
      <c r="G5442" s="82"/>
      <c r="H5442" s="107" t="str">
        <f>IF(B5442&lt;&gt;"",IF(OR(O5442=0,O5442=999),"",SUMIFS($E$2:E5442,$A$2:A5442,A5442)-SUMIFS($F$2:F5442,$A$2:A5442,A5442)),"")</f>
        <v/>
      </c>
      <c r="I5442" s="109" t="str">
        <f t="shared" si="254"/>
        <v/>
      </c>
      <c r="J5442" s="113"/>
      <c r="K5442" s="90"/>
      <c r="L5442" s="73"/>
      <c r="M5442" s="69" t="str">
        <f>IF(C5442&lt;&gt;"",DailyLog!$S$3,"")</f>
        <v/>
      </c>
      <c r="N5442" s="56" t="str">
        <f t="shared" ref="N5442:N5505" si="256">IF(B5442&lt;&gt;"",COUNT(D5442:G5442),"")</f>
        <v/>
      </c>
      <c r="O5442" s="53" t="str">
        <f>IF($B5442&lt;&gt;"",IF(ISNUMBER(_xlfn.XMATCH($B5442,Language!$A$6:$E$6)),0,IF(ISNUMBER(_xlfn.XMATCH($B5442,Language!$A$29:$E$29)),'Lista de Prestatarios'!$B$3,VLOOKUP(B5442,'Lista de Prestatarios'!$A$2:$B$500,2,FALSE))),"")</f>
        <v/>
      </c>
      <c r="P5442" s="58" t="str">
        <f>IF(B5442&lt;&gt;"",IF(OR(D5442&gt;0,G5442&gt;0),COUNTIF($B$2:B5442,B5442),COUNTIFS($B$2:B5442,B5442,$E$2:E5442,"&gt;0")),"")</f>
        <v/>
      </c>
    </row>
    <row r="5443" spans="1:16" x14ac:dyDescent="0.35">
      <c r="A5443" s="51" t="str">
        <f t="shared" si="255"/>
        <v/>
      </c>
      <c r="B5443" s="99"/>
      <c r="C5443" s="4"/>
      <c r="D5443" s="14"/>
      <c r="E5443" s="14"/>
      <c r="F5443" s="14"/>
      <c r="G5443" s="82"/>
      <c r="H5443" s="107" t="str">
        <f>IF(B5443&lt;&gt;"",IF(OR(O5443=0,O5443=999),"",SUMIFS($E$2:E5443,$A$2:A5443,A5443)-SUMIFS($F$2:F5443,$A$2:A5443,A5443)),"")</f>
        <v/>
      </c>
      <c r="I5443" s="109" t="str">
        <f t="shared" si="254"/>
        <v/>
      </c>
      <c r="J5443" s="113"/>
      <c r="K5443" s="90"/>
      <c r="L5443" s="73"/>
      <c r="M5443" s="69" t="str">
        <f>IF(C5443&lt;&gt;"",DailyLog!$S$3,"")</f>
        <v/>
      </c>
      <c r="N5443" s="56" t="str">
        <f t="shared" si="256"/>
        <v/>
      </c>
      <c r="O5443" s="53" t="str">
        <f>IF($B5443&lt;&gt;"",IF(ISNUMBER(_xlfn.XMATCH($B5443,Language!$A$6:$E$6)),0,IF(ISNUMBER(_xlfn.XMATCH($B5443,Language!$A$29:$E$29)),'Lista de Prestatarios'!$B$3,VLOOKUP(B5443,'Lista de Prestatarios'!$A$2:$B$500,2,FALSE))),"")</f>
        <v/>
      </c>
      <c r="P5443" s="58" t="str">
        <f>IF(B5443&lt;&gt;"",IF(OR(D5443&gt;0,G5443&gt;0),COUNTIF($B$2:B5443,B5443),COUNTIFS($B$2:B5443,B5443,$E$2:E5443,"&gt;0")),"")</f>
        <v/>
      </c>
    </row>
    <row r="5444" spans="1:16" x14ac:dyDescent="0.35">
      <c r="A5444" s="51" t="str">
        <f t="shared" si="255"/>
        <v/>
      </c>
      <c r="B5444" s="99"/>
      <c r="C5444" s="4"/>
      <c r="D5444" s="14"/>
      <c r="E5444" s="14"/>
      <c r="F5444" s="14"/>
      <c r="G5444" s="82"/>
      <c r="H5444" s="107" t="str">
        <f>IF(B5444&lt;&gt;"",IF(OR(O5444=0,O5444=999),"",SUMIFS($E$2:E5444,$A$2:A5444,A5444)-SUMIFS($F$2:F5444,$A$2:A5444,A5444)),"")</f>
        <v/>
      </c>
      <c r="I5444" s="109" t="str">
        <f t="shared" ref="I5444:I5507" si="257">IF(B5444&lt;&gt;"",I5443+D5444-E5444+F5444-G5444,"")</f>
        <v/>
      </c>
      <c r="J5444" s="113"/>
      <c r="K5444" s="90"/>
      <c r="L5444" s="73"/>
      <c r="M5444" s="69" t="str">
        <f>IF(C5444&lt;&gt;"",DailyLog!$S$3,"")</f>
        <v/>
      </c>
      <c r="N5444" s="56" t="str">
        <f t="shared" si="256"/>
        <v/>
      </c>
      <c r="O5444" s="53" t="str">
        <f>IF($B5444&lt;&gt;"",IF(ISNUMBER(_xlfn.XMATCH($B5444,Language!$A$6:$E$6)),0,IF(ISNUMBER(_xlfn.XMATCH($B5444,Language!$A$29:$E$29)),'Lista de Prestatarios'!$B$3,VLOOKUP(B5444,'Lista de Prestatarios'!$A$2:$B$500,2,FALSE))),"")</f>
        <v/>
      </c>
      <c r="P5444" s="58" t="str">
        <f>IF(B5444&lt;&gt;"",IF(OR(D5444&gt;0,G5444&gt;0),COUNTIF($B$2:B5444,B5444),COUNTIFS($B$2:B5444,B5444,$E$2:E5444,"&gt;0")),"")</f>
        <v/>
      </c>
    </row>
    <row r="5445" spans="1:16" x14ac:dyDescent="0.35">
      <c r="A5445" s="51" t="str">
        <f t="shared" si="255"/>
        <v/>
      </c>
      <c r="B5445" s="99"/>
      <c r="C5445" s="4"/>
      <c r="D5445" s="14"/>
      <c r="E5445" s="14"/>
      <c r="F5445" s="14"/>
      <c r="G5445" s="82"/>
      <c r="H5445" s="107" t="str">
        <f>IF(B5445&lt;&gt;"",IF(OR(O5445=0,O5445=999),"",SUMIFS($E$2:E5445,$A$2:A5445,A5445)-SUMIFS($F$2:F5445,$A$2:A5445,A5445)),"")</f>
        <v/>
      </c>
      <c r="I5445" s="109" t="str">
        <f t="shared" si="257"/>
        <v/>
      </c>
      <c r="J5445" s="113"/>
      <c r="K5445" s="90"/>
      <c r="L5445" s="73"/>
      <c r="M5445" s="69" t="str">
        <f>IF(C5445&lt;&gt;"",DailyLog!$S$3,"")</f>
        <v/>
      </c>
      <c r="N5445" s="56" t="str">
        <f t="shared" si="256"/>
        <v/>
      </c>
      <c r="O5445" s="53" t="str">
        <f>IF($B5445&lt;&gt;"",IF(ISNUMBER(_xlfn.XMATCH($B5445,Language!$A$6:$E$6)),0,IF(ISNUMBER(_xlfn.XMATCH($B5445,Language!$A$29:$E$29)),'Lista de Prestatarios'!$B$3,VLOOKUP(B5445,'Lista de Prestatarios'!$A$2:$B$500,2,FALSE))),"")</f>
        <v/>
      </c>
      <c r="P5445" s="58" t="str">
        <f>IF(B5445&lt;&gt;"",IF(OR(D5445&gt;0,G5445&gt;0),COUNTIF($B$2:B5445,B5445),COUNTIFS($B$2:B5445,B5445,$E$2:E5445,"&gt;0")),"")</f>
        <v/>
      </c>
    </row>
    <row r="5446" spans="1:16" x14ac:dyDescent="0.35">
      <c r="A5446" s="51" t="str">
        <f t="shared" si="255"/>
        <v/>
      </c>
      <c r="B5446" s="99"/>
      <c r="C5446" s="4"/>
      <c r="D5446" s="14"/>
      <c r="E5446" s="14"/>
      <c r="F5446" s="14"/>
      <c r="G5446" s="82"/>
      <c r="H5446" s="107" t="str">
        <f>IF(B5446&lt;&gt;"",IF(OR(O5446=0,O5446=999),"",SUMIFS($E$2:E5446,$A$2:A5446,A5446)-SUMIFS($F$2:F5446,$A$2:A5446,A5446)),"")</f>
        <v/>
      </c>
      <c r="I5446" s="109" t="str">
        <f t="shared" si="257"/>
        <v/>
      </c>
      <c r="J5446" s="113"/>
      <c r="K5446" s="90"/>
      <c r="L5446" s="73"/>
      <c r="M5446" s="69" t="str">
        <f>IF(C5446&lt;&gt;"",DailyLog!$S$3,"")</f>
        <v/>
      </c>
      <c r="N5446" s="56" t="str">
        <f t="shared" si="256"/>
        <v/>
      </c>
      <c r="O5446" s="53" t="str">
        <f>IF($B5446&lt;&gt;"",IF(ISNUMBER(_xlfn.XMATCH($B5446,Language!$A$6:$E$6)),0,IF(ISNUMBER(_xlfn.XMATCH($B5446,Language!$A$29:$E$29)),'Lista de Prestatarios'!$B$3,VLOOKUP(B5446,'Lista de Prestatarios'!$A$2:$B$500,2,FALSE))),"")</f>
        <v/>
      </c>
      <c r="P5446" s="58" t="str">
        <f>IF(B5446&lt;&gt;"",IF(OR(D5446&gt;0,G5446&gt;0),COUNTIF($B$2:B5446,B5446),COUNTIFS($B$2:B5446,B5446,$E$2:E5446,"&gt;0")),"")</f>
        <v/>
      </c>
    </row>
    <row r="5447" spans="1:16" x14ac:dyDescent="0.35">
      <c r="A5447" s="51" t="str">
        <f t="shared" si="255"/>
        <v/>
      </c>
      <c r="B5447" s="99"/>
      <c r="C5447" s="4"/>
      <c r="D5447" s="14"/>
      <c r="E5447" s="14"/>
      <c r="F5447" s="14"/>
      <c r="G5447" s="82"/>
      <c r="H5447" s="107" t="str">
        <f>IF(B5447&lt;&gt;"",IF(OR(O5447=0,O5447=999),"",SUMIFS($E$2:E5447,$A$2:A5447,A5447)-SUMIFS($F$2:F5447,$A$2:A5447,A5447)),"")</f>
        <v/>
      </c>
      <c r="I5447" s="109" t="str">
        <f t="shared" si="257"/>
        <v/>
      </c>
      <c r="J5447" s="113"/>
      <c r="K5447" s="90"/>
      <c r="L5447" s="73"/>
      <c r="M5447" s="69" t="str">
        <f>IF(C5447&lt;&gt;"",DailyLog!$S$3,"")</f>
        <v/>
      </c>
      <c r="N5447" s="56" t="str">
        <f t="shared" si="256"/>
        <v/>
      </c>
      <c r="O5447" s="53" t="str">
        <f>IF($B5447&lt;&gt;"",IF(ISNUMBER(_xlfn.XMATCH($B5447,Language!$A$6:$E$6)),0,IF(ISNUMBER(_xlfn.XMATCH($B5447,Language!$A$29:$E$29)),'Lista de Prestatarios'!$B$3,VLOOKUP(B5447,'Lista de Prestatarios'!$A$2:$B$500,2,FALSE))),"")</f>
        <v/>
      </c>
      <c r="P5447" s="58" t="str">
        <f>IF(B5447&lt;&gt;"",IF(OR(D5447&gt;0,G5447&gt;0),COUNTIF($B$2:B5447,B5447),COUNTIFS($B$2:B5447,B5447,$E$2:E5447,"&gt;0")),"")</f>
        <v/>
      </c>
    </row>
    <row r="5448" spans="1:16" x14ac:dyDescent="0.35">
      <c r="A5448" s="51" t="str">
        <f t="shared" si="255"/>
        <v/>
      </c>
      <c r="B5448" s="99"/>
      <c r="C5448" s="4"/>
      <c r="D5448" s="14"/>
      <c r="E5448" s="14"/>
      <c r="F5448" s="14"/>
      <c r="G5448" s="82"/>
      <c r="H5448" s="107" t="str">
        <f>IF(B5448&lt;&gt;"",IF(OR(O5448=0,O5448=999),"",SUMIFS($E$2:E5448,$A$2:A5448,A5448)-SUMIFS($F$2:F5448,$A$2:A5448,A5448)),"")</f>
        <v/>
      </c>
      <c r="I5448" s="109" t="str">
        <f t="shared" si="257"/>
        <v/>
      </c>
      <c r="J5448" s="113"/>
      <c r="K5448" s="90"/>
      <c r="L5448" s="73"/>
      <c r="M5448" s="69" t="str">
        <f>IF(C5448&lt;&gt;"",DailyLog!$S$3,"")</f>
        <v/>
      </c>
      <c r="N5448" s="56" t="str">
        <f t="shared" si="256"/>
        <v/>
      </c>
      <c r="O5448" s="53" t="str">
        <f>IF($B5448&lt;&gt;"",IF(ISNUMBER(_xlfn.XMATCH($B5448,Language!$A$6:$E$6)),0,IF(ISNUMBER(_xlfn.XMATCH($B5448,Language!$A$29:$E$29)),'Lista de Prestatarios'!$B$3,VLOOKUP(B5448,'Lista de Prestatarios'!$A$2:$B$500,2,FALSE))),"")</f>
        <v/>
      </c>
      <c r="P5448" s="58" t="str">
        <f>IF(B5448&lt;&gt;"",IF(OR(D5448&gt;0,G5448&gt;0),COUNTIF($B$2:B5448,B5448),COUNTIFS($B$2:B5448,B5448,$E$2:E5448,"&gt;0")),"")</f>
        <v/>
      </c>
    </row>
    <row r="5449" spans="1:16" x14ac:dyDescent="0.35">
      <c r="A5449" s="51" t="str">
        <f t="shared" si="255"/>
        <v/>
      </c>
      <c r="B5449" s="99"/>
      <c r="C5449" s="4"/>
      <c r="D5449" s="14"/>
      <c r="E5449" s="14"/>
      <c r="F5449" s="14"/>
      <c r="G5449" s="82"/>
      <c r="H5449" s="107" t="str">
        <f>IF(B5449&lt;&gt;"",IF(OR(O5449=0,O5449=999),"",SUMIFS($E$2:E5449,$A$2:A5449,A5449)-SUMIFS($F$2:F5449,$A$2:A5449,A5449)),"")</f>
        <v/>
      </c>
      <c r="I5449" s="109" t="str">
        <f t="shared" si="257"/>
        <v/>
      </c>
      <c r="J5449" s="113"/>
      <c r="K5449" s="90"/>
      <c r="L5449" s="73"/>
      <c r="M5449" s="69" t="str">
        <f>IF(C5449&lt;&gt;"",DailyLog!$S$3,"")</f>
        <v/>
      </c>
      <c r="N5449" s="56" t="str">
        <f t="shared" si="256"/>
        <v/>
      </c>
      <c r="O5449" s="53" t="str">
        <f>IF($B5449&lt;&gt;"",IF(ISNUMBER(_xlfn.XMATCH($B5449,Language!$A$6:$E$6)),0,IF(ISNUMBER(_xlfn.XMATCH($B5449,Language!$A$29:$E$29)),'Lista de Prestatarios'!$B$3,VLOOKUP(B5449,'Lista de Prestatarios'!$A$2:$B$500,2,FALSE))),"")</f>
        <v/>
      </c>
      <c r="P5449" s="58" t="str">
        <f>IF(B5449&lt;&gt;"",IF(OR(D5449&gt;0,G5449&gt;0),COUNTIF($B$2:B5449,B5449),COUNTIFS($B$2:B5449,B5449,$E$2:E5449,"&gt;0")),"")</f>
        <v/>
      </c>
    </row>
    <row r="5450" spans="1:16" x14ac:dyDescent="0.35">
      <c r="A5450" s="51" t="str">
        <f t="shared" si="255"/>
        <v/>
      </c>
      <c r="B5450" s="99"/>
      <c r="C5450" s="4"/>
      <c r="D5450" s="14"/>
      <c r="E5450" s="14"/>
      <c r="F5450" s="14"/>
      <c r="G5450" s="82"/>
      <c r="H5450" s="107" t="str">
        <f>IF(B5450&lt;&gt;"",IF(OR(O5450=0,O5450=999),"",SUMIFS($E$2:E5450,$A$2:A5450,A5450)-SUMIFS($F$2:F5450,$A$2:A5450,A5450)),"")</f>
        <v/>
      </c>
      <c r="I5450" s="109" t="str">
        <f t="shared" si="257"/>
        <v/>
      </c>
      <c r="J5450" s="113"/>
      <c r="K5450" s="90"/>
      <c r="L5450" s="73"/>
      <c r="M5450" s="69" t="str">
        <f>IF(C5450&lt;&gt;"",DailyLog!$S$3,"")</f>
        <v/>
      </c>
      <c r="N5450" s="56" t="str">
        <f t="shared" si="256"/>
        <v/>
      </c>
      <c r="O5450" s="53" t="str">
        <f>IF($B5450&lt;&gt;"",IF(ISNUMBER(_xlfn.XMATCH($B5450,Language!$A$6:$E$6)),0,IF(ISNUMBER(_xlfn.XMATCH($B5450,Language!$A$29:$E$29)),'Lista de Prestatarios'!$B$3,VLOOKUP(B5450,'Lista de Prestatarios'!$A$2:$B$500,2,FALSE))),"")</f>
        <v/>
      </c>
      <c r="P5450" s="58" t="str">
        <f>IF(B5450&lt;&gt;"",IF(OR(D5450&gt;0,G5450&gt;0),COUNTIF($B$2:B5450,B5450),COUNTIFS($B$2:B5450,B5450,$E$2:E5450,"&gt;0")),"")</f>
        <v/>
      </c>
    </row>
    <row r="5451" spans="1:16" x14ac:dyDescent="0.35">
      <c r="A5451" s="51" t="str">
        <f t="shared" si="255"/>
        <v/>
      </c>
      <c r="B5451" s="99"/>
      <c r="C5451" s="4"/>
      <c r="D5451" s="14"/>
      <c r="E5451" s="14"/>
      <c r="F5451" s="14"/>
      <c r="G5451" s="82"/>
      <c r="H5451" s="107" t="str">
        <f>IF(B5451&lt;&gt;"",IF(OR(O5451=0,O5451=999),"",SUMIFS($E$2:E5451,$A$2:A5451,A5451)-SUMIFS($F$2:F5451,$A$2:A5451,A5451)),"")</f>
        <v/>
      </c>
      <c r="I5451" s="109" t="str">
        <f t="shared" si="257"/>
        <v/>
      </c>
      <c r="J5451" s="113"/>
      <c r="K5451" s="90"/>
      <c r="L5451" s="73"/>
      <c r="M5451" s="69" t="str">
        <f>IF(C5451&lt;&gt;"",DailyLog!$S$3,"")</f>
        <v/>
      </c>
      <c r="N5451" s="56" t="str">
        <f t="shared" si="256"/>
        <v/>
      </c>
      <c r="O5451" s="53" t="str">
        <f>IF($B5451&lt;&gt;"",IF(ISNUMBER(_xlfn.XMATCH($B5451,Language!$A$6:$E$6)),0,IF(ISNUMBER(_xlfn.XMATCH($B5451,Language!$A$29:$E$29)),'Lista de Prestatarios'!$B$3,VLOOKUP(B5451,'Lista de Prestatarios'!$A$2:$B$500,2,FALSE))),"")</f>
        <v/>
      </c>
      <c r="P5451" s="58" t="str">
        <f>IF(B5451&lt;&gt;"",IF(OR(D5451&gt;0,G5451&gt;0),COUNTIF($B$2:B5451,B5451),COUNTIFS($B$2:B5451,B5451,$E$2:E5451,"&gt;0")),"")</f>
        <v/>
      </c>
    </row>
    <row r="5452" spans="1:16" x14ac:dyDescent="0.35">
      <c r="A5452" s="51" t="str">
        <f t="shared" si="255"/>
        <v/>
      </c>
      <c r="B5452" s="99"/>
      <c r="C5452" s="4"/>
      <c r="D5452" s="14"/>
      <c r="E5452" s="14"/>
      <c r="F5452" s="14"/>
      <c r="G5452" s="82"/>
      <c r="H5452" s="107" t="str">
        <f>IF(B5452&lt;&gt;"",IF(OR(O5452=0,O5452=999),"",SUMIFS($E$2:E5452,$A$2:A5452,A5452)-SUMIFS($F$2:F5452,$A$2:A5452,A5452)),"")</f>
        <v/>
      </c>
      <c r="I5452" s="109" t="str">
        <f t="shared" si="257"/>
        <v/>
      </c>
      <c r="J5452" s="113"/>
      <c r="K5452" s="90"/>
      <c r="L5452" s="73"/>
      <c r="M5452" s="69" t="str">
        <f>IF(C5452&lt;&gt;"",DailyLog!$S$3,"")</f>
        <v/>
      </c>
      <c r="N5452" s="56" t="str">
        <f t="shared" si="256"/>
        <v/>
      </c>
      <c r="O5452" s="53" t="str">
        <f>IF($B5452&lt;&gt;"",IF(ISNUMBER(_xlfn.XMATCH($B5452,Language!$A$6:$E$6)),0,IF(ISNUMBER(_xlfn.XMATCH($B5452,Language!$A$29:$E$29)),'Lista de Prestatarios'!$B$3,VLOOKUP(B5452,'Lista de Prestatarios'!$A$2:$B$500,2,FALSE))),"")</f>
        <v/>
      </c>
      <c r="P5452" s="58" t="str">
        <f>IF(B5452&lt;&gt;"",IF(OR(D5452&gt;0,G5452&gt;0),COUNTIF($B$2:B5452,B5452),COUNTIFS($B$2:B5452,B5452,$E$2:E5452,"&gt;0")),"")</f>
        <v/>
      </c>
    </row>
    <row r="5453" spans="1:16" x14ac:dyDescent="0.35">
      <c r="A5453" s="51" t="str">
        <f t="shared" si="255"/>
        <v/>
      </c>
      <c r="B5453" s="99"/>
      <c r="C5453" s="4"/>
      <c r="D5453" s="14"/>
      <c r="E5453" s="14"/>
      <c r="F5453" s="14"/>
      <c r="G5453" s="82"/>
      <c r="H5453" s="107" t="str">
        <f>IF(B5453&lt;&gt;"",IF(OR(O5453=0,O5453=999),"",SUMIFS($E$2:E5453,$A$2:A5453,A5453)-SUMIFS($F$2:F5453,$A$2:A5453,A5453)),"")</f>
        <v/>
      </c>
      <c r="I5453" s="109" t="str">
        <f t="shared" si="257"/>
        <v/>
      </c>
      <c r="J5453" s="113"/>
      <c r="K5453" s="90"/>
      <c r="L5453" s="73"/>
      <c r="M5453" s="69" t="str">
        <f>IF(C5453&lt;&gt;"",DailyLog!$S$3,"")</f>
        <v/>
      </c>
      <c r="N5453" s="56" t="str">
        <f t="shared" si="256"/>
        <v/>
      </c>
      <c r="O5453" s="53" t="str">
        <f>IF($B5453&lt;&gt;"",IF(ISNUMBER(_xlfn.XMATCH($B5453,Language!$A$6:$E$6)),0,IF(ISNUMBER(_xlfn.XMATCH($B5453,Language!$A$29:$E$29)),'Lista de Prestatarios'!$B$3,VLOOKUP(B5453,'Lista de Prestatarios'!$A$2:$B$500,2,FALSE))),"")</f>
        <v/>
      </c>
      <c r="P5453" s="58" t="str">
        <f>IF(B5453&lt;&gt;"",IF(OR(D5453&gt;0,G5453&gt;0),COUNTIF($B$2:B5453,B5453),COUNTIFS($B$2:B5453,B5453,$E$2:E5453,"&gt;0")),"")</f>
        <v/>
      </c>
    </row>
    <row r="5454" spans="1:16" x14ac:dyDescent="0.35">
      <c r="A5454" s="51" t="str">
        <f t="shared" si="255"/>
        <v/>
      </c>
      <c r="B5454" s="99"/>
      <c r="C5454" s="4"/>
      <c r="D5454" s="14"/>
      <c r="E5454" s="14"/>
      <c r="F5454" s="14"/>
      <c r="G5454" s="82"/>
      <c r="H5454" s="107" t="str">
        <f>IF(B5454&lt;&gt;"",IF(OR(O5454=0,O5454=999),"",SUMIFS($E$2:E5454,$A$2:A5454,A5454)-SUMIFS($F$2:F5454,$A$2:A5454,A5454)),"")</f>
        <v/>
      </c>
      <c r="I5454" s="109" t="str">
        <f t="shared" si="257"/>
        <v/>
      </c>
      <c r="J5454" s="113"/>
      <c r="K5454" s="90"/>
      <c r="L5454" s="73"/>
      <c r="M5454" s="69" t="str">
        <f>IF(C5454&lt;&gt;"",DailyLog!$S$3,"")</f>
        <v/>
      </c>
      <c r="N5454" s="56" t="str">
        <f t="shared" si="256"/>
        <v/>
      </c>
      <c r="O5454" s="53" t="str">
        <f>IF($B5454&lt;&gt;"",IF(ISNUMBER(_xlfn.XMATCH($B5454,Language!$A$6:$E$6)),0,IF(ISNUMBER(_xlfn.XMATCH($B5454,Language!$A$29:$E$29)),'Lista de Prestatarios'!$B$3,VLOOKUP(B5454,'Lista de Prestatarios'!$A$2:$B$500,2,FALSE))),"")</f>
        <v/>
      </c>
      <c r="P5454" s="58" t="str">
        <f>IF(B5454&lt;&gt;"",IF(OR(D5454&gt;0,G5454&gt;0),COUNTIF($B$2:B5454,B5454),COUNTIFS($B$2:B5454,B5454,$E$2:E5454,"&gt;0")),"")</f>
        <v/>
      </c>
    </row>
    <row r="5455" spans="1:16" x14ac:dyDescent="0.35">
      <c r="A5455" s="51" t="str">
        <f t="shared" si="255"/>
        <v/>
      </c>
      <c r="B5455" s="99"/>
      <c r="C5455" s="4"/>
      <c r="D5455" s="14"/>
      <c r="E5455" s="14"/>
      <c r="F5455" s="14"/>
      <c r="G5455" s="82"/>
      <c r="H5455" s="107" t="str">
        <f>IF(B5455&lt;&gt;"",IF(OR(O5455=0,O5455=999),"",SUMIFS($E$2:E5455,$A$2:A5455,A5455)-SUMIFS($F$2:F5455,$A$2:A5455,A5455)),"")</f>
        <v/>
      </c>
      <c r="I5455" s="109" t="str">
        <f t="shared" si="257"/>
        <v/>
      </c>
      <c r="J5455" s="113"/>
      <c r="K5455" s="90"/>
      <c r="L5455" s="73"/>
      <c r="M5455" s="69" t="str">
        <f>IF(C5455&lt;&gt;"",DailyLog!$S$3,"")</f>
        <v/>
      </c>
      <c r="N5455" s="56" t="str">
        <f t="shared" si="256"/>
        <v/>
      </c>
      <c r="O5455" s="53" t="str">
        <f>IF($B5455&lt;&gt;"",IF(ISNUMBER(_xlfn.XMATCH($B5455,Language!$A$6:$E$6)),0,IF(ISNUMBER(_xlfn.XMATCH($B5455,Language!$A$29:$E$29)),'Lista de Prestatarios'!$B$3,VLOOKUP(B5455,'Lista de Prestatarios'!$A$2:$B$500,2,FALSE))),"")</f>
        <v/>
      </c>
      <c r="P5455" s="58" t="str">
        <f>IF(B5455&lt;&gt;"",IF(OR(D5455&gt;0,G5455&gt;0),COUNTIF($B$2:B5455,B5455),COUNTIFS($B$2:B5455,B5455,$E$2:E5455,"&gt;0")),"")</f>
        <v/>
      </c>
    </row>
    <row r="5456" spans="1:16" x14ac:dyDescent="0.35">
      <c r="A5456" s="51" t="str">
        <f t="shared" si="255"/>
        <v/>
      </c>
      <c r="B5456" s="99"/>
      <c r="C5456" s="4"/>
      <c r="D5456" s="14"/>
      <c r="E5456" s="14"/>
      <c r="F5456" s="14"/>
      <c r="G5456" s="82"/>
      <c r="H5456" s="107" t="str">
        <f>IF(B5456&lt;&gt;"",IF(OR(O5456=0,O5456=999),"",SUMIFS($E$2:E5456,$A$2:A5456,A5456)-SUMIFS($F$2:F5456,$A$2:A5456,A5456)),"")</f>
        <v/>
      </c>
      <c r="I5456" s="109" t="str">
        <f t="shared" si="257"/>
        <v/>
      </c>
      <c r="J5456" s="113"/>
      <c r="K5456" s="90"/>
      <c r="L5456" s="73"/>
      <c r="M5456" s="69" t="str">
        <f>IF(C5456&lt;&gt;"",DailyLog!$S$3,"")</f>
        <v/>
      </c>
      <c r="N5456" s="56" t="str">
        <f t="shared" si="256"/>
        <v/>
      </c>
      <c r="O5456" s="53" t="str">
        <f>IF($B5456&lt;&gt;"",IF(ISNUMBER(_xlfn.XMATCH($B5456,Language!$A$6:$E$6)),0,IF(ISNUMBER(_xlfn.XMATCH($B5456,Language!$A$29:$E$29)),'Lista de Prestatarios'!$B$3,VLOOKUP(B5456,'Lista de Prestatarios'!$A$2:$B$500,2,FALSE))),"")</f>
        <v/>
      </c>
      <c r="P5456" s="58" t="str">
        <f>IF(B5456&lt;&gt;"",IF(OR(D5456&gt;0,G5456&gt;0),COUNTIF($B$2:B5456,B5456),COUNTIFS($B$2:B5456,B5456,$E$2:E5456,"&gt;0")),"")</f>
        <v/>
      </c>
    </row>
    <row r="5457" spans="1:16" x14ac:dyDescent="0.35">
      <c r="A5457" s="51" t="str">
        <f t="shared" si="255"/>
        <v/>
      </c>
      <c r="B5457" s="99"/>
      <c r="C5457" s="4"/>
      <c r="D5457" s="14"/>
      <c r="E5457" s="14"/>
      <c r="F5457" s="14"/>
      <c r="G5457" s="82"/>
      <c r="H5457" s="107" t="str">
        <f>IF(B5457&lt;&gt;"",IF(OR(O5457=0,O5457=999),"",SUMIFS($E$2:E5457,$A$2:A5457,A5457)-SUMIFS($F$2:F5457,$A$2:A5457,A5457)),"")</f>
        <v/>
      </c>
      <c r="I5457" s="109" t="str">
        <f t="shared" si="257"/>
        <v/>
      </c>
      <c r="J5457" s="113"/>
      <c r="K5457" s="90"/>
      <c r="L5457" s="73"/>
      <c r="M5457" s="69" t="str">
        <f>IF(C5457&lt;&gt;"",DailyLog!$S$3,"")</f>
        <v/>
      </c>
      <c r="N5457" s="56" t="str">
        <f t="shared" si="256"/>
        <v/>
      </c>
      <c r="O5457" s="53" t="str">
        <f>IF($B5457&lt;&gt;"",IF(ISNUMBER(_xlfn.XMATCH($B5457,Language!$A$6:$E$6)),0,IF(ISNUMBER(_xlfn.XMATCH($B5457,Language!$A$29:$E$29)),'Lista de Prestatarios'!$B$3,VLOOKUP(B5457,'Lista de Prestatarios'!$A$2:$B$500,2,FALSE))),"")</f>
        <v/>
      </c>
      <c r="P5457" s="58" t="str">
        <f>IF(B5457&lt;&gt;"",IF(OR(D5457&gt;0,G5457&gt;0),COUNTIF($B$2:B5457,B5457),COUNTIFS($B$2:B5457,B5457,$E$2:E5457,"&gt;0")),"")</f>
        <v/>
      </c>
    </row>
    <row r="5458" spans="1:16" x14ac:dyDescent="0.35">
      <c r="A5458" s="51" t="str">
        <f t="shared" si="255"/>
        <v/>
      </c>
      <c r="B5458" s="99"/>
      <c r="C5458" s="4"/>
      <c r="D5458" s="14"/>
      <c r="E5458" s="14"/>
      <c r="F5458" s="14"/>
      <c r="G5458" s="82"/>
      <c r="H5458" s="107" t="str">
        <f>IF(B5458&lt;&gt;"",IF(OR(O5458=0,O5458=999),"",SUMIFS($E$2:E5458,$A$2:A5458,A5458)-SUMIFS($F$2:F5458,$A$2:A5458,A5458)),"")</f>
        <v/>
      </c>
      <c r="I5458" s="109" t="str">
        <f t="shared" si="257"/>
        <v/>
      </c>
      <c r="J5458" s="113"/>
      <c r="K5458" s="90"/>
      <c r="L5458" s="73"/>
      <c r="M5458" s="69" t="str">
        <f>IF(C5458&lt;&gt;"",DailyLog!$S$3,"")</f>
        <v/>
      </c>
      <c r="N5458" s="56" t="str">
        <f t="shared" si="256"/>
        <v/>
      </c>
      <c r="O5458" s="53" t="str">
        <f>IF($B5458&lt;&gt;"",IF(ISNUMBER(_xlfn.XMATCH($B5458,Language!$A$6:$E$6)),0,IF(ISNUMBER(_xlfn.XMATCH($B5458,Language!$A$29:$E$29)),'Lista de Prestatarios'!$B$3,VLOOKUP(B5458,'Lista de Prestatarios'!$A$2:$B$500,2,FALSE))),"")</f>
        <v/>
      </c>
      <c r="P5458" s="58" t="str">
        <f>IF(B5458&lt;&gt;"",IF(OR(D5458&gt;0,G5458&gt;0),COUNTIF($B$2:B5458,B5458),COUNTIFS($B$2:B5458,B5458,$E$2:E5458,"&gt;0")),"")</f>
        <v/>
      </c>
    </row>
    <row r="5459" spans="1:16" x14ac:dyDescent="0.35">
      <c r="A5459" s="51" t="str">
        <f t="shared" si="255"/>
        <v/>
      </c>
      <c r="B5459" s="99"/>
      <c r="C5459" s="4"/>
      <c r="D5459" s="14"/>
      <c r="E5459" s="14"/>
      <c r="F5459" s="14"/>
      <c r="G5459" s="82"/>
      <c r="H5459" s="107" t="str">
        <f>IF(B5459&lt;&gt;"",IF(OR(O5459=0,O5459=999),"",SUMIFS($E$2:E5459,$A$2:A5459,A5459)-SUMIFS($F$2:F5459,$A$2:A5459,A5459)),"")</f>
        <v/>
      </c>
      <c r="I5459" s="109" t="str">
        <f t="shared" si="257"/>
        <v/>
      </c>
      <c r="J5459" s="113"/>
      <c r="K5459" s="90"/>
      <c r="L5459" s="73"/>
      <c r="M5459" s="69" t="str">
        <f>IF(C5459&lt;&gt;"",DailyLog!$S$3,"")</f>
        <v/>
      </c>
      <c r="N5459" s="56" t="str">
        <f t="shared" si="256"/>
        <v/>
      </c>
      <c r="O5459" s="53" t="str">
        <f>IF($B5459&lt;&gt;"",IF(ISNUMBER(_xlfn.XMATCH($B5459,Language!$A$6:$E$6)),0,IF(ISNUMBER(_xlfn.XMATCH($B5459,Language!$A$29:$E$29)),'Lista de Prestatarios'!$B$3,VLOOKUP(B5459,'Lista de Prestatarios'!$A$2:$B$500,2,FALSE))),"")</f>
        <v/>
      </c>
      <c r="P5459" s="58" t="str">
        <f>IF(B5459&lt;&gt;"",IF(OR(D5459&gt;0,G5459&gt;0),COUNTIF($B$2:B5459,B5459),COUNTIFS($B$2:B5459,B5459,$E$2:E5459,"&gt;0")),"")</f>
        <v/>
      </c>
    </row>
    <row r="5460" spans="1:16" x14ac:dyDescent="0.35">
      <c r="A5460" s="51" t="str">
        <f t="shared" si="255"/>
        <v/>
      </c>
      <c r="B5460" s="99"/>
      <c r="C5460" s="4"/>
      <c r="D5460" s="14"/>
      <c r="E5460" s="14"/>
      <c r="F5460" s="14"/>
      <c r="G5460" s="82"/>
      <c r="H5460" s="107" t="str">
        <f>IF(B5460&lt;&gt;"",IF(OR(O5460=0,O5460=999),"",SUMIFS($E$2:E5460,$A$2:A5460,A5460)-SUMIFS($F$2:F5460,$A$2:A5460,A5460)),"")</f>
        <v/>
      </c>
      <c r="I5460" s="109" t="str">
        <f t="shared" si="257"/>
        <v/>
      </c>
      <c r="J5460" s="113"/>
      <c r="K5460" s="90"/>
      <c r="L5460" s="73"/>
      <c r="M5460" s="69" t="str">
        <f>IF(C5460&lt;&gt;"",DailyLog!$S$3,"")</f>
        <v/>
      </c>
      <c r="N5460" s="56" t="str">
        <f t="shared" si="256"/>
        <v/>
      </c>
      <c r="O5460" s="53" t="str">
        <f>IF($B5460&lt;&gt;"",IF(ISNUMBER(_xlfn.XMATCH($B5460,Language!$A$6:$E$6)),0,IF(ISNUMBER(_xlfn.XMATCH($B5460,Language!$A$29:$E$29)),'Lista de Prestatarios'!$B$3,VLOOKUP(B5460,'Lista de Prestatarios'!$A$2:$B$500,2,FALSE))),"")</f>
        <v/>
      </c>
      <c r="P5460" s="58" t="str">
        <f>IF(B5460&lt;&gt;"",IF(OR(D5460&gt;0,G5460&gt;0),COUNTIF($B$2:B5460,B5460),COUNTIFS($B$2:B5460,B5460,$E$2:E5460,"&gt;0")),"")</f>
        <v/>
      </c>
    </row>
    <row r="5461" spans="1:16" x14ac:dyDescent="0.35">
      <c r="A5461" s="51" t="str">
        <f t="shared" si="255"/>
        <v/>
      </c>
      <c r="B5461" s="99"/>
      <c r="C5461" s="4"/>
      <c r="D5461" s="14"/>
      <c r="E5461" s="14"/>
      <c r="F5461" s="14"/>
      <c r="G5461" s="82"/>
      <c r="H5461" s="107" t="str">
        <f>IF(B5461&lt;&gt;"",IF(OR(O5461=0,O5461=999),"",SUMIFS($E$2:E5461,$A$2:A5461,A5461)-SUMIFS($F$2:F5461,$A$2:A5461,A5461)),"")</f>
        <v/>
      </c>
      <c r="I5461" s="109" t="str">
        <f t="shared" si="257"/>
        <v/>
      </c>
      <c r="J5461" s="113"/>
      <c r="K5461" s="90"/>
      <c r="L5461" s="73"/>
      <c r="M5461" s="69" t="str">
        <f>IF(C5461&lt;&gt;"",DailyLog!$S$3,"")</f>
        <v/>
      </c>
      <c r="N5461" s="56" t="str">
        <f t="shared" si="256"/>
        <v/>
      </c>
      <c r="O5461" s="53" t="str">
        <f>IF($B5461&lt;&gt;"",IF(ISNUMBER(_xlfn.XMATCH($B5461,Language!$A$6:$E$6)),0,IF(ISNUMBER(_xlfn.XMATCH($B5461,Language!$A$29:$E$29)),'Lista de Prestatarios'!$B$3,VLOOKUP(B5461,'Lista de Prestatarios'!$A$2:$B$500,2,FALSE))),"")</f>
        <v/>
      </c>
      <c r="P5461" s="58" t="str">
        <f>IF(B5461&lt;&gt;"",IF(OR(D5461&gt;0,G5461&gt;0),COUNTIF($B$2:B5461,B5461),COUNTIFS($B$2:B5461,B5461,$E$2:E5461,"&gt;0")),"")</f>
        <v/>
      </c>
    </row>
    <row r="5462" spans="1:16" x14ac:dyDescent="0.35">
      <c r="A5462" s="51" t="str">
        <f t="shared" si="255"/>
        <v/>
      </c>
      <c r="B5462" s="99"/>
      <c r="C5462" s="4"/>
      <c r="D5462" s="14"/>
      <c r="E5462" s="14"/>
      <c r="F5462" s="14"/>
      <c r="G5462" s="82"/>
      <c r="H5462" s="107" t="str">
        <f>IF(B5462&lt;&gt;"",IF(OR(O5462=0,O5462=999),"",SUMIFS($E$2:E5462,$A$2:A5462,A5462)-SUMIFS($F$2:F5462,$A$2:A5462,A5462)),"")</f>
        <v/>
      </c>
      <c r="I5462" s="109" t="str">
        <f t="shared" si="257"/>
        <v/>
      </c>
      <c r="J5462" s="113"/>
      <c r="K5462" s="90"/>
      <c r="L5462" s="73"/>
      <c r="M5462" s="69" t="str">
        <f>IF(C5462&lt;&gt;"",DailyLog!$S$3,"")</f>
        <v/>
      </c>
      <c r="N5462" s="56" t="str">
        <f t="shared" si="256"/>
        <v/>
      </c>
      <c r="O5462" s="53" t="str">
        <f>IF($B5462&lt;&gt;"",IF(ISNUMBER(_xlfn.XMATCH($B5462,Language!$A$6:$E$6)),0,IF(ISNUMBER(_xlfn.XMATCH($B5462,Language!$A$29:$E$29)),'Lista de Prestatarios'!$B$3,VLOOKUP(B5462,'Lista de Prestatarios'!$A$2:$B$500,2,FALSE))),"")</f>
        <v/>
      </c>
      <c r="P5462" s="58" t="str">
        <f>IF(B5462&lt;&gt;"",IF(OR(D5462&gt;0,G5462&gt;0),COUNTIF($B$2:B5462,B5462),COUNTIFS($B$2:B5462,B5462,$E$2:E5462,"&gt;0")),"")</f>
        <v/>
      </c>
    </row>
    <row r="5463" spans="1:16" x14ac:dyDescent="0.35">
      <c r="A5463" s="51" t="str">
        <f t="shared" si="255"/>
        <v/>
      </c>
      <c r="B5463" s="99"/>
      <c r="C5463" s="4"/>
      <c r="D5463" s="14"/>
      <c r="E5463" s="14"/>
      <c r="F5463" s="14"/>
      <c r="G5463" s="82"/>
      <c r="H5463" s="107" t="str">
        <f>IF(B5463&lt;&gt;"",IF(OR(O5463=0,O5463=999),"",SUMIFS($E$2:E5463,$A$2:A5463,A5463)-SUMIFS($F$2:F5463,$A$2:A5463,A5463)),"")</f>
        <v/>
      </c>
      <c r="I5463" s="109" t="str">
        <f t="shared" si="257"/>
        <v/>
      </c>
      <c r="J5463" s="113"/>
      <c r="K5463" s="90"/>
      <c r="L5463" s="73"/>
      <c r="M5463" s="69" t="str">
        <f>IF(C5463&lt;&gt;"",DailyLog!$S$3,"")</f>
        <v/>
      </c>
      <c r="N5463" s="56" t="str">
        <f t="shared" si="256"/>
        <v/>
      </c>
      <c r="O5463" s="53" t="str">
        <f>IF($B5463&lt;&gt;"",IF(ISNUMBER(_xlfn.XMATCH($B5463,Language!$A$6:$E$6)),0,IF(ISNUMBER(_xlfn.XMATCH($B5463,Language!$A$29:$E$29)),'Lista de Prestatarios'!$B$3,VLOOKUP(B5463,'Lista de Prestatarios'!$A$2:$B$500,2,FALSE))),"")</f>
        <v/>
      </c>
      <c r="P5463" s="58" t="str">
        <f>IF(B5463&lt;&gt;"",IF(OR(D5463&gt;0,G5463&gt;0),COUNTIF($B$2:B5463,B5463),COUNTIFS($B$2:B5463,B5463,$E$2:E5463,"&gt;0")),"")</f>
        <v/>
      </c>
    </row>
    <row r="5464" spans="1:16" x14ac:dyDescent="0.35">
      <c r="A5464" s="51" t="str">
        <f t="shared" si="255"/>
        <v/>
      </c>
      <c r="B5464" s="99"/>
      <c r="C5464" s="4"/>
      <c r="D5464" s="14"/>
      <c r="E5464" s="14"/>
      <c r="F5464" s="14"/>
      <c r="G5464" s="82"/>
      <c r="H5464" s="107" t="str">
        <f>IF(B5464&lt;&gt;"",IF(OR(O5464=0,O5464=999),"",SUMIFS($E$2:E5464,$A$2:A5464,A5464)-SUMIFS($F$2:F5464,$A$2:A5464,A5464)),"")</f>
        <v/>
      </c>
      <c r="I5464" s="109" t="str">
        <f t="shared" si="257"/>
        <v/>
      </c>
      <c r="J5464" s="113"/>
      <c r="K5464" s="90"/>
      <c r="L5464" s="73"/>
      <c r="M5464" s="69" t="str">
        <f>IF(C5464&lt;&gt;"",DailyLog!$S$3,"")</f>
        <v/>
      </c>
      <c r="N5464" s="56" t="str">
        <f t="shared" si="256"/>
        <v/>
      </c>
      <c r="O5464" s="53" t="str">
        <f>IF($B5464&lt;&gt;"",IF(ISNUMBER(_xlfn.XMATCH($B5464,Language!$A$6:$E$6)),0,IF(ISNUMBER(_xlfn.XMATCH($B5464,Language!$A$29:$E$29)),'Lista de Prestatarios'!$B$3,VLOOKUP(B5464,'Lista de Prestatarios'!$A$2:$B$500,2,FALSE))),"")</f>
        <v/>
      </c>
      <c r="P5464" s="58" t="str">
        <f>IF(B5464&lt;&gt;"",IF(OR(D5464&gt;0,G5464&gt;0),COUNTIF($B$2:B5464,B5464),COUNTIFS($B$2:B5464,B5464,$E$2:E5464,"&gt;0")),"")</f>
        <v/>
      </c>
    </row>
    <row r="5465" spans="1:16" x14ac:dyDescent="0.35">
      <c r="A5465" s="51" t="str">
        <f t="shared" si="255"/>
        <v/>
      </c>
      <c r="B5465" s="99"/>
      <c r="C5465" s="4"/>
      <c r="D5465" s="14"/>
      <c r="E5465" s="14"/>
      <c r="F5465" s="14"/>
      <c r="G5465" s="82"/>
      <c r="H5465" s="107" t="str">
        <f>IF(B5465&lt;&gt;"",IF(OR(O5465=0,O5465=999),"",SUMIFS($E$2:E5465,$A$2:A5465,A5465)-SUMIFS($F$2:F5465,$A$2:A5465,A5465)),"")</f>
        <v/>
      </c>
      <c r="I5465" s="109" t="str">
        <f t="shared" si="257"/>
        <v/>
      </c>
      <c r="J5465" s="113"/>
      <c r="K5465" s="90"/>
      <c r="L5465" s="73"/>
      <c r="M5465" s="69" t="str">
        <f>IF(C5465&lt;&gt;"",DailyLog!$S$3,"")</f>
        <v/>
      </c>
      <c r="N5465" s="56" t="str">
        <f t="shared" si="256"/>
        <v/>
      </c>
      <c r="O5465" s="53" t="str">
        <f>IF($B5465&lt;&gt;"",IF(ISNUMBER(_xlfn.XMATCH($B5465,Language!$A$6:$E$6)),0,IF(ISNUMBER(_xlfn.XMATCH($B5465,Language!$A$29:$E$29)),'Lista de Prestatarios'!$B$3,VLOOKUP(B5465,'Lista de Prestatarios'!$A$2:$B$500,2,FALSE))),"")</f>
        <v/>
      </c>
      <c r="P5465" s="58" t="str">
        <f>IF(B5465&lt;&gt;"",IF(OR(D5465&gt;0,G5465&gt;0),COUNTIF($B$2:B5465,B5465),COUNTIFS($B$2:B5465,B5465,$E$2:E5465,"&gt;0")),"")</f>
        <v/>
      </c>
    </row>
    <row r="5466" spans="1:16" x14ac:dyDescent="0.35">
      <c r="A5466" s="51" t="str">
        <f t="shared" si="255"/>
        <v/>
      </c>
      <c r="B5466" s="99"/>
      <c r="C5466" s="4"/>
      <c r="D5466" s="14"/>
      <c r="E5466" s="14"/>
      <c r="F5466" s="14"/>
      <c r="G5466" s="82"/>
      <c r="H5466" s="107" t="str">
        <f>IF(B5466&lt;&gt;"",IF(OR(O5466=0,O5466=999),"",SUMIFS($E$2:E5466,$A$2:A5466,A5466)-SUMIFS($F$2:F5466,$A$2:A5466,A5466)),"")</f>
        <v/>
      </c>
      <c r="I5466" s="109" t="str">
        <f t="shared" si="257"/>
        <v/>
      </c>
      <c r="J5466" s="113"/>
      <c r="K5466" s="90"/>
      <c r="L5466" s="73"/>
      <c r="M5466" s="69" t="str">
        <f>IF(C5466&lt;&gt;"",DailyLog!$S$3,"")</f>
        <v/>
      </c>
      <c r="N5466" s="56" t="str">
        <f t="shared" si="256"/>
        <v/>
      </c>
      <c r="O5466" s="53" t="str">
        <f>IF($B5466&lt;&gt;"",IF(ISNUMBER(_xlfn.XMATCH($B5466,Language!$A$6:$E$6)),0,IF(ISNUMBER(_xlfn.XMATCH($B5466,Language!$A$29:$E$29)),'Lista de Prestatarios'!$B$3,VLOOKUP(B5466,'Lista de Prestatarios'!$A$2:$B$500,2,FALSE))),"")</f>
        <v/>
      </c>
      <c r="P5466" s="58" t="str">
        <f>IF(B5466&lt;&gt;"",IF(OR(D5466&gt;0,G5466&gt;0),COUNTIF($B$2:B5466,B5466),COUNTIFS($B$2:B5466,B5466,$E$2:E5466,"&gt;0")),"")</f>
        <v/>
      </c>
    </row>
    <row r="5467" spans="1:16" x14ac:dyDescent="0.35">
      <c r="A5467" s="51" t="str">
        <f t="shared" si="255"/>
        <v/>
      </c>
      <c r="B5467" s="99"/>
      <c r="C5467" s="4"/>
      <c r="D5467" s="14"/>
      <c r="E5467" s="14"/>
      <c r="F5467" s="14"/>
      <c r="G5467" s="82"/>
      <c r="H5467" s="107" t="str">
        <f>IF(B5467&lt;&gt;"",IF(OR(O5467=0,O5467=999),"",SUMIFS($E$2:E5467,$A$2:A5467,A5467)-SUMIFS($F$2:F5467,$A$2:A5467,A5467)),"")</f>
        <v/>
      </c>
      <c r="I5467" s="109" t="str">
        <f t="shared" si="257"/>
        <v/>
      </c>
      <c r="J5467" s="113"/>
      <c r="K5467" s="90"/>
      <c r="L5467" s="73"/>
      <c r="M5467" s="69" t="str">
        <f>IF(C5467&lt;&gt;"",DailyLog!$S$3,"")</f>
        <v/>
      </c>
      <c r="N5467" s="56" t="str">
        <f t="shared" si="256"/>
        <v/>
      </c>
      <c r="O5467" s="53" t="str">
        <f>IF($B5467&lt;&gt;"",IF(ISNUMBER(_xlfn.XMATCH($B5467,Language!$A$6:$E$6)),0,IF(ISNUMBER(_xlfn.XMATCH($B5467,Language!$A$29:$E$29)),'Lista de Prestatarios'!$B$3,VLOOKUP(B5467,'Lista de Prestatarios'!$A$2:$B$500,2,FALSE))),"")</f>
        <v/>
      </c>
      <c r="P5467" s="58" t="str">
        <f>IF(B5467&lt;&gt;"",IF(OR(D5467&gt;0,G5467&gt;0),COUNTIF($B$2:B5467,B5467),COUNTIFS($B$2:B5467,B5467,$E$2:E5467,"&gt;0")),"")</f>
        <v/>
      </c>
    </row>
    <row r="5468" spans="1:16" x14ac:dyDescent="0.35">
      <c r="A5468" s="51" t="str">
        <f t="shared" si="255"/>
        <v/>
      </c>
      <c r="B5468" s="99"/>
      <c r="C5468" s="4"/>
      <c r="D5468" s="14"/>
      <c r="E5468" s="14"/>
      <c r="F5468" s="14"/>
      <c r="G5468" s="82"/>
      <c r="H5468" s="107" t="str">
        <f>IF(B5468&lt;&gt;"",IF(OR(O5468=0,O5468=999),"",SUMIFS($E$2:E5468,$A$2:A5468,A5468)-SUMIFS($F$2:F5468,$A$2:A5468,A5468)),"")</f>
        <v/>
      </c>
      <c r="I5468" s="109" t="str">
        <f t="shared" si="257"/>
        <v/>
      </c>
      <c r="J5468" s="113"/>
      <c r="K5468" s="90"/>
      <c r="L5468" s="73"/>
      <c r="M5468" s="69" t="str">
        <f>IF(C5468&lt;&gt;"",DailyLog!$S$3,"")</f>
        <v/>
      </c>
      <c r="N5468" s="56" t="str">
        <f t="shared" si="256"/>
        <v/>
      </c>
      <c r="O5468" s="53" t="str">
        <f>IF($B5468&lt;&gt;"",IF(ISNUMBER(_xlfn.XMATCH($B5468,Language!$A$6:$E$6)),0,IF(ISNUMBER(_xlfn.XMATCH($B5468,Language!$A$29:$E$29)),'Lista de Prestatarios'!$B$3,VLOOKUP(B5468,'Lista de Prestatarios'!$A$2:$B$500,2,FALSE))),"")</f>
        <v/>
      </c>
      <c r="P5468" s="58" t="str">
        <f>IF(B5468&lt;&gt;"",IF(OR(D5468&gt;0,G5468&gt;0),COUNTIF($B$2:B5468,B5468),COUNTIFS($B$2:B5468,B5468,$E$2:E5468,"&gt;0")),"")</f>
        <v/>
      </c>
    </row>
    <row r="5469" spans="1:16" x14ac:dyDescent="0.35">
      <c r="A5469" s="51" t="str">
        <f t="shared" si="255"/>
        <v/>
      </c>
      <c r="B5469" s="99"/>
      <c r="C5469" s="4"/>
      <c r="D5469" s="14"/>
      <c r="E5469" s="14"/>
      <c r="F5469" s="14"/>
      <c r="G5469" s="82"/>
      <c r="H5469" s="107" t="str">
        <f>IF(B5469&lt;&gt;"",IF(OR(O5469=0,O5469=999),"",SUMIFS($E$2:E5469,$A$2:A5469,A5469)-SUMIFS($F$2:F5469,$A$2:A5469,A5469)),"")</f>
        <v/>
      </c>
      <c r="I5469" s="109" t="str">
        <f t="shared" si="257"/>
        <v/>
      </c>
      <c r="J5469" s="113"/>
      <c r="K5469" s="90"/>
      <c r="L5469" s="73"/>
      <c r="M5469" s="69" t="str">
        <f>IF(C5469&lt;&gt;"",DailyLog!$S$3,"")</f>
        <v/>
      </c>
      <c r="N5469" s="56" t="str">
        <f t="shared" si="256"/>
        <v/>
      </c>
      <c r="O5469" s="53" t="str">
        <f>IF($B5469&lt;&gt;"",IF(ISNUMBER(_xlfn.XMATCH($B5469,Language!$A$6:$E$6)),0,IF(ISNUMBER(_xlfn.XMATCH($B5469,Language!$A$29:$E$29)),'Lista de Prestatarios'!$B$3,VLOOKUP(B5469,'Lista de Prestatarios'!$A$2:$B$500,2,FALSE))),"")</f>
        <v/>
      </c>
      <c r="P5469" s="58" t="str">
        <f>IF(B5469&lt;&gt;"",IF(OR(D5469&gt;0,G5469&gt;0),COUNTIF($B$2:B5469,B5469),COUNTIFS($B$2:B5469,B5469,$E$2:E5469,"&gt;0")),"")</f>
        <v/>
      </c>
    </row>
    <row r="5470" spans="1:16" x14ac:dyDescent="0.35">
      <c r="A5470" s="51" t="str">
        <f t="shared" si="255"/>
        <v/>
      </c>
      <c r="B5470" s="99"/>
      <c r="C5470" s="4"/>
      <c r="D5470" s="14"/>
      <c r="E5470" s="14"/>
      <c r="F5470" s="14"/>
      <c r="G5470" s="82"/>
      <c r="H5470" s="107" t="str">
        <f>IF(B5470&lt;&gt;"",IF(OR(O5470=0,O5470=999),"",SUMIFS($E$2:E5470,$A$2:A5470,A5470)-SUMIFS($F$2:F5470,$A$2:A5470,A5470)),"")</f>
        <v/>
      </c>
      <c r="I5470" s="109" t="str">
        <f t="shared" si="257"/>
        <v/>
      </c>
      <c r="J5470" s="113"/>
      <c r="K5470" s="90"/>
      <c r="L5470" s="73"/>
      <c r="M5470" s="69" t="str">
        <f>IF(C5470&lt;&gt;"",DailyLog!$S$3,"")</f>
        <v/>
      </c>
      <c r="N5470" s="56" t="str">
        <f t="shared" si="256"/>
        <v/>
      </c>
      <c r="O5470" s="53" t="str">
        <f>IF($B5470&lt;&gt;"",IF(ISNUMBER(_xlfn.XMATCH($B5470,Language!$A$6:$E$6)),0,IF(ISNUMBER(_xlfn.XMATCH($B5470,Language!$A$29:$E$29)),'Lista de Prestatarios'!$B$3,VLOOKUP(B5470,'Lista de Prestatarios'!$A$2:$B$500,2,FALSE))),"")</f>
        <v/>
      </c>
      <c r="P5470" s="58" t="str">
        <f>IF(B5470&lt;&gt;"",IF(OR(D5470&gt;0,G5470&gt;0),COUNTIF($B$2:B5470,B5470),COUNTIFS($B$2:B5470,B5470,$E$2:E5470,"&gt;0")),"")</f>
        <v/>
      </c>
    </row>
    <row r="5471" spans="1:16" x14ac:dyDescent="0.35">
      <c r="A5471" s="51" t="str">
        <f t="shared" si="255"/>
        <v/>
      </c>
      <c r="B5471" s="99"/>
      <c r="C5471" s="4"/>
      <c r="D5471" s="14"/>
      <c r="E5471" s="14"/>
      <c r="F5471" s="14"/>
      <c r="G5471" s="82"/>
      <c r="H5471" s="107" t="str">
        <f>IF(B5471&lt;&gt;"",IF(OR(O5471=0,O5471=999),"",SUMIFS($E$2:E5471,$A$2:A5471,A5471)-SUMIFS($F$2:F5471,$A$2:A5471,A5471)),"")</f>
        <v/>
      </c>
      <c r="I5471" s="109" t="str">
        <f t="shared" si="257"/>
        <v/>
      </c>
      <c r="J5471" s="113"/>
      <c r="K5471" s="90"/>
      <c r="L5471" s="73"/>
      <c r="M5471" s="69" t="str">
        <f>IF(C5471&lt;&gt;"",DailyLog!$S$3,"")</f>
        <v/>
      </c>
      <c r="N5471" s="56" t="str">
        <f t="shared" si="256"/>
        <v/>
      </c>
      <c r="O5471" s="53" t="str">
        <f>IF($B5471&lt;&gt;"",IF(ISNUMBER(_xlfn.XMATCH($B5471,Language!$A$6:$E$6)),0,IF(ISNUMBER(_xlfn.XMATCH($B5471,Language!$A$29:$E$29)),'Lista de Prestatarios'!$B$3,VLOOKUP(B5471,'Lista de Prestatarios'!$A$2:$B$500,2,FALSE))),"")</f>
        <v/>
      </c>
      <c r="P5471" s="58" t="str">
        <f>IF(B5471&lt;&gt;"",IF(OR(D5471&gt;0,G5471&gt;0),COUNTIF($B$2:B5471,B5471),COUNTIFS($B$2:B5471,B5471,$E$2:E5471,"&gt;0")),"")</f>
        <v/>
      </c>
    </row>
    <row r="5472" spans="1:16" x14ac:dyDescent="0.35">
      <c r="A5472" s="51" t="str">
        <f t="shared" si="255"/>
        <v/>
      </c>
      <c r="B5472" s="99"/>
      <c r="C5472" s="4"/>
      <c r="D5472" s="14"/>
      <c r="E5472" s="14"/>
      <c r="F5472" s="14"/>
      <c r="G5472" s="82"/>
      <c r="H5472" s="107" t="str">
        <f>IF(B5472&lt;&gt;"",IF(OR(O5472=0,O5472=999),"",SUMIFS($E$2:E5472,$A$2:A5472,A5472)-SUMIFS($F$2:F5472,$A$2:A5472,A5472)),"")</f>
        <v/>
      </c>
      <c r="I5472" s="109" t="str">
        <f t="shared" si="257"/>
        <v/>
      </c>
      <c r="J5472" s="113"/>
      <c r="K5472" s="90"/>
      <c r="L5472" s="73"/>
      <c r="M5472" s="69" t="str">
        <f>IF(C5472&lt;&gt;"",DailyLog!$S$3,"")</f>
        <v/>
      </c>
      <c r="N5472" s="56" t="str">
        <f t="shared" si="256"/>
        <v/>
      </c>
      <c r="O5472" s="53" t="str">
        <f>IF($B5472&lt;&gt;"",IF(ISNUMBER(_xlfn.XMATCH($B5472,Language!$A$6:$E$6)),0,IF(ISNUMBER(_xlfn.XMATCH($B5472,Language!$A$29:$E$29)),'Lista de Prestatarios'!$B$3,VLOOKUP(B5472,'Lista de Prestatarios'!$A$2:$B$500,2,FALSE))),"")</f>
        <v/>
      </c>
      <c r="P5472" s="58" t="str">
        <f>IF(B5472&lt;&gt;"",IF(OR(D5472&gt;0,G5472&gt;0),COUNTIF($B$2:B5472,B5472),COUNTIFS($B$2:B5472,B5472,$E$2:E5472,"&gt;0")),"")</f>
        <v/>
      </c>
    </row>
    <row r="5473" spans="1:16" x14ac:dyDescent="0.35">
      <c r="A5473" s="51" t="str">
        <f t="shared" si="255"/>
        <v/>
      </c>
      <c r="B5473" s="99"/>
      <c r="C5473" s="4"/>
      <c r="D5473" s="14"/>
      <c r="E5473" s="14"/>
      <c r="F5473" s="14"/>
      <c r="G5473" s="82"/>
      <c r="H5473" s="107" t="str">
        <f>IF(B5473&lt;&gt;"",IF(OR(O5473=0,O5473=999),"",SUMIFS($E$2:E5473,$A$2:A5473,A5473)-SUMIFS($F$2:F5473,$A$2:A5473,A5473)),"")</f>
        <v/>
      </c>
      <c r="I5473" s="109" t="str">
        <f t="shared" si="257"/>
        <v/>
      </c>
      <c r="J5473" s="113"/>
      <c r="K5473" s="90"/>
      <c r="L5473" s="73"/>
      <c r="M5473" s="69" t="str">
        <f>IF(C5473&lt;&gt;"",DailyLog!$S$3,"")</f>
        <v/>
      </c>
      <c r="N5473" s="56" t="str">
        <f t="shared" si="256"/>
        <v/>
      </c>
      <c r="O5473" s="53" t="str">
        <f>IF($B5473&lt;&gt;"",IF(ISNUMBER(_xlfn.XMATCH($B5473,Language!$A$6:$E$6)),0,IF(ISNUMBER(_xlfn.XMATCH($B5473,Language!$A$29:$E$29)),'Lista de Prestatarios'!$B$3,VLOOKUP(B5473,'Lista de Prestatarios'!$A$2:$B$500,2,FALSE))),"")</f>
        <v/>
      </c>
      <c r="P5473" s="58" t="str">
        <f>IF(B5473&lt;&gt;"",IF(OR(D5473&gt;0,G5473&gt;0),COUNTIF($B$2:B5473,B5473),COUNTIFS($B$2:B5473,B5473,$E$2:E5473,"&gt;0")),"")</f>
        <v/>
      </c>
    </row>
    <row r="5474" spans="1:16" x14ac:dyDescent="0.35">
      <c r="A5474" s="51" t="str">
        <f t="shared" si="255"/>
        <v/>
      </c>
      <c r="B5474" s="99"/>
      <c r="C5474" s="4"/>
      <c r="D5474" s="14"/>
      <c r="E5474" s="14"/>
      <c r="F5474" s="14"/>
      <c r="G5474" s="82"/>
      <c r="H5474" s="107" t="str">
        <f>IF(B5474&lt;&gt;"",IF(OR(O5474=0,O5474=999),"",SUMIFS($E$2:E5474,$A$2:A5474,A5474)-SUMIFS($F$2:F5474,$A$2:A5474,A5474)),"")</f>
        <v/>
      </c>
      <c r="I5474" s="109" t="str">
        <f t="shared" si="257"/>
        <v/>
      </c>
      <c r="J5474" s="113"/>
      <c r="K5474" s="90"/>
      <c r="L5474" s="73"/>
      <c r="M5474" s="69" t="str">
        <f>IF(C5474&lt;&gt;"",DailyLog!$S$3,"")</f>
        <v/>
      </c>
      <c r="N5474" s="56" t="str">
        <f t="shared" si="256"/>
        <v/>
      </c>
      <c r="O5474" s="53" t="str">
        <f>IF($B5474&lt;&gt;"",IF(ISNUMBER(_xlfn.XMATCH($B5474,Language!$A$6:$E$6)),0,IF(ISNUMBER(_xlfn.XMATCH($B5474,Language!$A$29:$E$29)),'Lista de Prestatarios'!$B$3,VLOOKUP(B5474,'Lista de Prestatarios'!$A$2:$B$500,2,FALSE))),"")</f>
        <v/>
      </c>
      <c r="P5474" s="58" t="str">
        <f>IF(B5474&lt;&gt;"",IF(OR(D5474&gt;0,G5474&gt;0),COUNTIF($B$2:B5474,B5474),COUNTIFS($B$2:B5474,B5474,$E$2:E5474,"&gt;0")),"")</f>
        <v/>
      </c>
    </row>
    <row r="5475" spans="1:16" x14ac:dyDescent="0.35">
      <c r="A5475" s="51" t="str">
        <f t="shared" si="255"/>
        <v/>
      </c>
      <c r="B5475" s="99"/>
      <c r="C5475" s="4"/>
      <c r="D5475" s="14"/>
      <c r="E5475" s="14"/>
      <c r="F5475" s="14"/>
      <c r="G5475" s="82"/>
      <c r="H5475" s="107" t="str">
        <f>IF(B5475&lt;&gt;"",IF(OR(O5475=0,O5475=999),"",SUMIFS($E$2:E5475,$A$2:A5475,A5475)-SUMIFS($F$2:F5475,$A$2:A5475,A5475)),"")</f>
        <v/>
      </c>
      <c r="I5475" s="109" t="str">
        <f t="shared" si="257"/>
        <v/>
      </c>
      <c r="J5475" s="113"/>
      <c r="K5475" s="90"/>
      <c r="L5475" s="73"/>
      <c r="M5475" s="69" t="str">
        <f>IF(C5475&lt;&gt;"",DailyLog!$S$3,"")</f>
        <v/>
      </c>
      <c r="N5475" s="56" t="str">
        <f t="shared" si="256"/>
        <v/>
      </c>
      <c r="O5475" s="53" t="str">
        <f>IF($B5475&lt;&gt;"",IF(ISNUMBER(_xlfn.XMATCH($B5475,Language!$A$6:$E$6)),0,IF(ISNUMBER(_xlfn.XMATCH($B5475,Language!$A$29:$E$29)),'Lista de Prestatarios'!$B$3,VLOOKUP(B5475,'Lista de Prestatarios'!$A$2:$B$500,2,FALSE))),"")</f>
        <v/>
      </c>
      <c r="P5475" s="58" t="str">
        <f>IF(B5475&lt;&gt;"",IF(OR(D5475&gt;0,G5475&gt;0),COUNTIF($B$2:B5475,B5475),COUNTIFS($B$2:B5475,B5475,$E$2:E5475,"&gt;0")),"")</f>
        <v/>
      </c>
    </row>
    <row r="5476" spans="1:16" x14ac:dyDescent="0.35">
      <c r="A5476" s="51" t="str">
        <f t="shared" si="255"/>
        <v/>
      </c>
      <c r="B5476" s="99"/>
      <c r="C5476" s="4"/>
      <c r="D5476" s="14"/>
      <c r="E5476" s="14"/>
      <c r="F5476" s="14"/>
      <c r="G5476" s="82"/>
      <c r="H5476" s="107" t="str">
        <f>IF(B5476&lt;&gt;"",IF(OR(O5476=0,O5476=999),"",SUMIFS($E$2:E5476,$A$2:A5476,A5476)-SUMIFS($F$2:F5476,$A$2:A5476,A5476)),"")</f>
        <v/>
      </c>
      <c r="I5476" s="109" t="str">
        <f t="shared" si="257"/>
        <v/>
      </c>
      <c r="J5476" s="113"/>
      <c r="K5476" s="90"/>
      <c r="L5476" s="73"/>
      <c r="M5476" s="69" t="str">
        <f>IF(C5476&lt;&gt;"",DailyLog!$S$3,"")</f>
        <v/>
      </c>
      <c r="N5476" s="56" t="str">
        <f t="shared" si="256"/>
        <v/>
      </c>
      <c r="O5476" s="53" t="str">
        <f>IF($B5476&lt;&gt;"",IF(ISNUMBER(_xlfn.XMATCH($B5476,Language!$A$6:$E$6)),0,IF(ISNUMBER(_xlfn.XMATCH($B5476,Language!$A$29:$E$29)),'Lista de Prestatarios'!$B$3,VLOOKUP(B5476,'Lista de Prestatarios'!$A$2:$B$500,2,FALSE))),"")</f>
        <v/>
      </c>
      <c r="P5476" s="58" t="str">
        <f>IF(B5476&lt;&gt;"",IF(OR(D5476&gt;0,G5476&gt;0),COUNTIF($B$2:B5476,B5476),COUNTIFS($B$2:B5476,B5476,$E$2:E5476,"&gt;0")),"")</f>
        <v/>
      </c>
    </row>
    <row r="5477" spans="1:16" x14ac:dyDescent="0.35">
      <c r="A5477" s="51" t="str">
        <f t="shared" si="255"/>
        <v/>
      </c>
      <c r="B5477" s="99"/>
      <c r="C5477" s="4"/>
      <c r="D5477" s="14"/>
      <c r="E5477" s="14"/>
      <c r="F5477" s="14"/>
      <c r="G5477" s="82"/>
      <c r="H5477" s="107" t="str">
        <f>IF(B5477&lt;&gt;"",IF(OR(O5477=0,O5477=999),"",SUMIFS($E$2:E5477,$A$2:A5477,A5477)-SUMIFS($F$2:F5477,$A$2:A5477,A5477)),"")</f>
        <v/>
      </c>
      <c r="I5477" s="109" t="str">
        <f t="shared" si="257"/>
        <v/>
      </c>
      <c r="J5477" s="113"/>
      <c r="K5477" s="90"/>
      <c r="L5477" s="73"/>
      <c r="M5477" s="69" t="str">
        <f>IF(C5477&lt;&gt;"",DailyLog!$S$3,"")</f>
        <v/>
      </c>
      <c r="N5477" s="56" t="str">
        <f t="shared" si="256"/>
        <v/>
      </c>
      <c r="O5477" s="53" t="str">
        <f>IF($B5477&lt;&gt;"",IF(ISNUMBER(_xlfn.XMATCH($B5477,Language!$A$6:$E$6)),0,IF(ISNUMBER(_xlfn.XMATCH($B5477,Language!$A$29:$E$29)),'Lista de Prestatarios'!$B$3,VLOOKUP(B5477,'Lista de Prestatarios'!$A$2:$B$500,2,FALSE))),"")</f>
        <v/>
      </c>
      <c r="P5477" s="58" t="str">
        <f>IF(B5477&lt;&gt;"",IF(OR(D5477&gt;0,G5477&gt;0),COUNTIF($B$2:B5477,B5477),COUNTIFS($B$2:B5477,B5477,$E$2:E5477,"&gt;0")),"")</f>
        <v/>
      </c>
    </row>
    <row r="5478" spans="1:16" x14ac:dyDescent="0.35">
      <c r="A5478" s="51" t="str">
        <f t="shared" si="255"/>
        <v/>
      </c>
      <c r="B5478" s="99"/>
      <c r="C5478" s="4"/>
      <c r="D5478" s="14"/>
      <c r="E5478" s="14"/>
      <c r="F5478" s="14"/>
      <c r="G5478" s="82"/>
      <c r="H5478" s="107" t="str">
        <f>IF(B5478&lt;&gt;"",IF(OR(O5478=0,O5478=999),"",SUMIFS($E$2:E5478,$A$2:A5478,A5478)-SUMIFS($F$2:F5478,$A$2:A5478,A5478)),"")</f>
        <v/>
      </c>
      <c r="I5478" s="109" t="str">
        <f t="shared" si="257"/>
        <v/>
      </c>
      <c r="J5478" s="113"/>
      <c r="K5478" s="90"/>
      <c r="L5478" s="73"/>
      <c r="M5478" s="69" t="str">
        <f>IF(C5478&lt;&gt;"",DailyLog!$S$3,"")</f>
        <v/>
      </c>
      <c r="N5478" s="56" t="str">
        <f t="shared" si="256"/>
        <v/>
      </c>
      <c r="O5478" s="53" t="str">
        <f>IF($B5478&lt;&gt;"",IF(ISNUMBER(_xlfn.XMATCH($B5478,Language!$A$6:$E$6)),0,IF(ISNUMBER(_xlfn.XMATCH($B5478,Language!$A$29:$E$29)),'Lista de Prestatarios'!$B$3,VLOOKUP(B5478,'Lista de Prestatarios'!$A$2:$B$500,2,FALSE))),"")</f>
        <v/>
      </c>
      <c r="P5478" s="58" t="str">
        <f>IF(B5478&lt;&gt;"",IF(OR(D5478&gt;0,G5478&gt;0),COUNTIF($B$2:B5478,B5478),COUNTIFS($B$2:B5478,B5478,$E$2:E5478,"&gt;0")),"")</f>
        <v/>
      </c>
    </row>
    <row r="5479" spans="1:16" x14ac:dyDescent="0.35">
      <c r="A5479" s="51" t="str">
        <f t="shared" si="255"/>
        <v/>
      </c>
      <c r="B5479" s="99"/>
      <c r="C5479" s="4"/>
      <c r="D5479" s="14"/>
      <c r="E5479" s="14"/>
      <c r="F5479" s="14"/>
      <c r="G5479" s="82"/>
      <c r="H5479" s="107" t="str">
        <f>IF(B5479&lt;&gt;"",IF(OR(O5479=0,O5479=999),"",SUMIFS($E$2:E5479,$A$2:A5479,A5479)-SUMIFS($F$2:F5479,$A$2:A5479,A5479)),"")</f>
        <v/>
      </c>
      <c r="I5479" s="109" t="str">
        <f t="shared" si="257"/>
        <v/>
      </c>
      <c r="J5479" s="113"/>
      <c r="K5479" s="90"/>
      <c r="L5479" s="73"/>
      <c r="M5479" s="69" t="str">
        <f>IF(C5479&lt;&gt;"",DailyLog!$S$3,"")</f>
        <v/>
      </c>
      <c r="N5479" s="56" t="str">
        <f t="shared" si="256"/>
        <v/>
      </c>
      <c r="O5479" s="53" t="str">
        <f>IF($B5479&lt;&gt;"",IF(ISNUMBER(_xlfn.XMATCH($B5479,Language!$A$6:$E$6)),0,IF(ISNUMBER(_xlfn.XMATCH($B5479,Language!$A$29:$E$29)),'Lista de Prestatarios'!$B$3,VLOOKUP(B5479,'Lista de Prestatarios'!$A$2:$B$500,2,FALSE))),"")</f>
        <v/>
      </c>
      <c r="P5479" s="58" t="str">
        <f>IF(B5479&lt;&gt;"",IF(OR(D5479&gt;0,G5479&gt;0),COUNTIF($B$2:B5479,B5479),COUNTIFS($B$2:B5479,B5479,$E$2:E5479,"&gt;0")),"")</f>
        <v/>
      </c>
    </row>
    <row r="5480" spans="1:16" x14ac:dyDescent="0.35">
      <c r="A5480" s="51" t="str">
        <f t="shared" si="255"/>
        <v/>
      </c>
      <c r="B5480" s="99"/>
      <c r="C5480" s="4"/>
      <c r="D5480" s="14"/>
      <c r="E5480" s="14"/>
      <c r="F5480" s="14"/>
      <c r="G5480" s="82"/>
      <c r="H5480" s="107" t="str">
        <f>IF(B5480&lt;&gt;"",IF(OR(O5480=0,O5480=999),"",SUMIFS($E$2:E5480,$A$2:A5480,A5480)-SUMIFS($F$2:F5480,$A$2:A5480,A5480)),"")</f>
        <v/>
      </c>
      <c r="I5480" s="109" t="str">
        <f t="shared" si="257"/>
        <v/>
      </c>
      <c r="J5480" s="113"/>
      <c r="K5480" s="90"/>
      <c r="L5480" s="73"/>
      <c r="M5480" s="69" t="str">
        <f>IF(C5480&lt;&gt;"",DailyLog!$S$3,"")</f>
        <v/>
      </c>
      <c r="N5480" s="56" t="str">
        <f t="shared" si="256"/>
        <v/>
      </c>
      <c r="O5480" s="53" t="str">
        <f>IF($B5480&lt;&gt;"",IF(ISNUMBER(_xlfn.XMATCH($B5480,Language!$A$6:$E$6)),0,IF(ISNUMBER(_xlfn.XMATCH($B5480,Language!$A$29:$E$29)),'Lista de Prestatarios'!$B$3,VLOOKUP(B5480,'Lista de Prestatarios'!$A$2:$B$500,2,FALSE))),"")</f>
        <v/>
      </c>
      <c r="P5480" s="58" t="str">
        <f>IF(B5480&lt;&gt;"",IF(OR(D5480&gt;0,G5480&gt;0),COUNTIF($B$2:B5480,B5480),COUNTIFS($B$2:B5480,B5480,$E$2:E5480,"&gt;0")),"")</f>
        <v/>
      </c>
    </row>
    <row r="5481" spans="1:16" x14ac:dyDescent="0.35">
      <c r="A5481" s="51" t="str">
        <f t="shared" si="255"/>
        <v/>
      </c>
      <c r="B5481" s="99"/>
      <c r="C5481" s="4"/>
      <c r="D5481" s="14"/>
      <c r="E5481" s="14"/>
      <c r="F5481" s="14"/>
      <c r="G5481" s="82"/>
      <c r="H5481" s="107" t="str">
        <f>IF(B5481&lt;&gt;"",IF(OR(O5481=0,O5481=999),"",SUMIFS($E$2:E5481,$A$2:A5481,A5481)-SUMIFS($F$2:F5481,$A$2:A5481,A5481)),"")</f>
        <v/>
      </c>
      <c r="I5481" s="109" t="str">
        <f t="shared" si="257"/>
        <v/>
      </c>
      <c r="J5481" s="113"/>
      <c r="K5481" s="90"/>
      <c r="L5481" s="73"/>
      <c r="M5481" s="69" t="str">
        <f>IF(C5481&lt;&gt;"",DailyLog!$S$3,"")</f>
        <v/>
      </c>
      <c r="N5481" s="56" t="str">
        <f t="shared" si="256"/>
        <v/>
      </c>
      <c r="O5481" s="53" t="str">
        <f>IF($B5481&lt;&gt;"",IF(ISNUMBER(_xlfn.XMATCH($B5481,Language!$A$6:$E$6)),0,IF(ISNUMBER(_xlfn.XMATCH($B5481,Language!$A$29:$E$29)),'Lista de Prestatarios'!$B$3,VLOOKUP(B5481,'Lista de Prestatarios'!$A$2:$B$500,2,FALSE))),"")</f>
        <v/>
      </c>
      <c r="P5481" s="58" t="str">
        <f>IF(B5481&lt;&gt;"",IF(OR(D5481&gt;0,G5481&gt;0),COUNTIF($B$2:B5481,B5481),COUNTIFS($B$2:B5481,B5481,$E$2:E5481,"&gt;0")),"")</f>
        <v/>
      </c>
    </row>
    <row r="5482" spans="1:16" x14ac:dyDescent="0.35">
      <c r="A5482" s="51" t="str">
        <f t="shared" si="255"/>
        <v/>
      </c>
      <c r="B5482" s="99"/>
      <c r="C5482" s="4"/>
      <c r="D5482" s="14"/>
      <c r="E5482" s="14"/>
      <c r="F5482" s="14"/>
      <c r="G5482" s="82"/>
      <c r="H5482" s="107" t="str">
        <f>IF(B5482&lt;&gt;"",IF(OR(O5482=0,O5482=999),"",SUMIFS($E$2:E5482,$A$2:A5482,A5482)-SUMIFS($F$2:F5482,$A$2:A5482,A5482)),"")</f>
        <v/>
      </c>
      <c r="I5482" s="109" t="str">
        <f t="shared" si="257"/>
        <v/>
      </c>
      <c r="J5482" s="113"/>
      <c r="K5482" s="90"/>
      <c r="L5482" s="73"/>
      <c r="M5482" s="69" t="str">
        <f>IF(C5482&lt;&gt;"",DailyLog!$S$3,"")</f>
        <v/>
      </c>
      <c r="N5482" s="56" t="str">
        <f t="shared" si="256"/>
        <v/>
      </c>
      <c r="O5482" s="53" t="str">
        <f>IF($B5482&lt;&gt;"",IF(ISNUMBER(_xlfn.XMATCH($B5482,Language!$A$6:$E$6)),0,IF(ISNUMBER(_xlfn.XMATCH($B5482,Language!$A$29:$E$29)),'Lista de Prestatarios'!$B$3,VLOOKUP(B5482,'Lista de Prestatarios'!$A$2:$B$500,2,FALSE))),"")</f>
        <v/>
      </c>
      <c r="P5482" s="58" t="str">
        <f>IF(B5482&lt;&gt;"",IF(OR(D5482&gt;0,G5482&gt;0),COUNTIF($B$2:B5482,B5482),COUNTIFS($B$2:B5482,B5482,$E$2:E5482,"&gt;0")),"")</f>
        <v/>
      </c>
    </row>
    <row r="5483" spans="1:16" x14ac:dyDescent="0.35">
      <c r="A5483" s="51" t="str">
        <f t="shared" si="255"/>
        <v/>
      </c>
      <c r="B5483" s="99"/>
      <c r="C5483" s="4"/>
      <c r="D5483" s="14"/>
      <c r="E5483" s="14"/>
      <c r="F5483" s="14"/>
      <c r="G5483" s="82"/>
      <c r="H5483" s="107" t="str">
        <f>IF(B5483&lt;&gt;"",IF(OR(O5483=0,O5483=999),"",SUMIFS($E$2:E5483,$A$2:A5483,A5483)-SUMIFS($F$2:F5483,$A$2:A5483,A5483)),"")</f>
        <v/>
      </c>
      <c r="I5483" s="109" t="str">
        <f t="shared" si="257"/>
        <v/>
      </c>
      <c r="J5483" s="113"/>
      <c r="K5483" s="90"/>
      <c r="L5483" s="73"/>
      <c r="M5483" s="69" t="str">
        <f>IF(C5483&lt;&gt;"",DailyLog!$S$3,"")</f>
        <v/>
      </c>
      <c r="N5483" s="56" t="str">
        <f t="shared" si="256"/>
        <v/>
      </c>
      <c r="O5483" s="53" t="str">
        <f>IF($B5483&lt;&gt;"",IF(ISNUMBER(_xlfn.XMATCH($B5483,Language!$A$6:$E$6)),0,IF(ISNUMBER(_xlfn.XMATCH($B5483,Language!$A$29:$E$29)),'Lista de Prestatarios'!$B$3,VLOOKUP(B5483,'Lista de Prestatarios'!$A$2:$B$500,2,FALSE))),"")</f>
        <v/>
      </c>
      <c r="P5483" s="58" t="str">
        <f>IF(B5483&lt;&gt;"",IF(OR(D5483&gt;0,G5483&gt;0),COUNTIF($B$2:B5483,B5483),COUNTIFS($B$2:B5483,B5483,$E$2:E5483,"&gt;0")),"")</f>
        <v/>
      </c>
    </row>
    <row r="5484" spans="1:16" x14ac:dyDescent="0.35">
      <c r="A5484" s="51" t="str">
        <f t="shared" si="255"/>
        <v/>
      </c>
      <c r="B5484" s="99"/>
      <c r="C5484" s="4"/>
      <c r="D5484" s="14"/>
      <c r="E5484" s="14"/>
      <c r="F5484" s="14"/>
      <c r="G5484" s="82"/>
      <c r="H5484" s="107" t="str">
        <f>IF(B5484&lt;&gt;"",IF(OR(O5484=0,O5484=999),"",SUMIFS($E$2:E5484,$A$2:A5484,A5484)-SUMIFS($F$2:F5484,$A$2:A5484,A5484)),"")</f>
        <v/>
      </c>
      <c r="I5484" s="109" t="str">
        <f t="shared" si="257"/>
        <v/>
      </c>
      <c r="J5484" s="113"/>
      <c r="K5484" s="90"/>
      <c r="L5484" s="73"/>
      <c r="M5484" s="69" t="str">
        <f>IF(C5484&lt;&gt;"",DailyLog!$S$3,"")</f>
        <v/>
      </c>
      <c r="N5484" s="56" t="str">
        <f t="shared" si="256"/>
        <v/>
      </c>
      <c r="O5484" s="53" t="str">
        <f>IF($B5484&lt;&gt;"",IF(ISNUMBER(_xlfn.XMATCH($B5484,Language!$A$6:$E$6)),0,IF(ISNUMBER(_xlfn.XMATCH($B5484,Language!$A$29:$E$29)),'Lista de Prestatarios'!$B$3,VLOOKUP(B5484,'Lista de Prestatarios'!$A$2:$B$500,2,FALSE))),"")</f>
        <v/>
      </c>
      <c r="P5484" s="58" t="str">
        <f>IF(B5484&lt;&gt;"",IF(OR(D5484&gt;0,G5484&gt;0),COUNTIF($B$2:B5484,B5484),COUNTIFS($B$2:B5484,B5484,$E$2:E5484,"&gt;0")),"")</f>
        <v/>
      </c>
    </row>
    <row r="5485" spans="1:16" x14ac:dyDescent="0.35">
      <c r="A5485" s="51" t="str">
        <f t="shared" si="255"/>
        <v/>
      </c>
      <c r="B5485" s="99"/>
      <c r="C5485" s="4"/>
      <c r="D5485" s="14"/>
      <c r="E5485" s="14"/>
      <c r="F5485" s="14"/>
      <c r="G5485" s="82"/>
      <c r="H5485" s="107" t="str">
        <f>IF(B5485&lt;&gt;"",IF(OR(O5485=0,O5485=999),"",SUMIFS($E$2:E5485,$A$2:A5485,A5485)-SUMIFS($F$2:F5485,$A$2:A5485,A5485)),"")</f>
        <v/>
      </c>
      <c r="I5485" s="109" t="str">
        <f t="shared" si="257"/>
        <v/>
      </c>
      <c r="J5485" s="113"/>
      <c r="K5485" s="90"/>
      <c r="L5485" s="73"/>
      <c r="M5485" s="69" t="str">
        <f>IF(C5485&lt;&gt;"",DailyLog!$S$3,"")</f>
        <v/>
      </c>
      <c r="N5485" s="56" t="str">
        <f t="shared" si="256"/>
        <v/>
      </c>
      <c r="O5485" s="53" t="str">
        <f>IF($B5485&lt;&gt;"",IF(ISNUMBER(_xlfn.XMATCH($B5485,Language!$A$6:$E$6)),0,IF(ISNUMBER(_xlfn.XMATCH($B5485,Language!$A$29:$E$29)),'Lista de Prestatarios'!$B$3,VLOOKUP(B5485,'Lista de Prestatarios'!$A$2:$B$500,2,FALSE))),"")</f>
        <v/>
      </c>
      <c r="P5485" s="58" t="str">
        <f>IF(B5485&lt;&gt;"",IF(OR(D5485&gt;0,G5485&gt;0),COUNTIF($B$2:B5485,B5485),COUNTIFS($B$2:B5485,B5485,$E$2:E5485,"&gt;0")),"")</f>
        <v/>
      </c>
    </row>
    <row r="5486" spans="1:16" x14ac:dyDescent="0.35">
      <c r="A5486" s="51" t="str">
        <f t="shared" si="255"/>
        <v/>
      </c>
      <c r="B5486" s="99"/>
      <c r="C5486" s="4"/>
      <c r="D5486" s="14"/>
      <c r="E5486" s="14"/>
      <c r="F5486" s="14"/>
      <c r="G5486" s="82"/>
      <c r="H5486" s="107" t="str">
        <f>IF(B5486&lt;&gt;"",IF(OR(O5486=0,O5486=999),"",SUMIFS($E$2:E5486,$A$2:A5486,A5486)-SUMIFS($F$2:F5486,$A$2:A5486,A5486)),"")</f>
        <v/>
      </c>
      <c r="I5486" s="109" t="str">
        <f t="shared" si="257"/>
        <v/>
      </c>
      <c r="J5486" s="113"/>
      <c r="K5486" s="90"/>
      <c r="L5486" s="73"/>
      <c r="M5486" s="69" t="str">
        <f>IF(C5486&lt;&gt;"",DailyLog!$S$3,"")</f>
        <v/>
      </c>
      <c r="N5486" s="56" t="str">
        <f t="shared" si="256"/>
        <v/>
      </c>
      <c r="O5486" s="53" t="str">
        <f>IF($B5486&lt;&gt;"",IF(ISNUMBER(_xlfn.XMATCH($B5486,Language!$A$6:$E$6)),0,IF(ISNUMBER(_xlfn.XMATCH($B5486,Language!$A$29:$E$29)),'Lista de Prestatarios'!$B$3,VLOOKUP(B5486,'Lista de Prestatarios'!$A$2:$B$500,2,FALSE))),"")</f>
        <v/>
      </c>
      <c r="P5486" s="58" t="str">
        <f>IF(B5486&lt;&gt;"",IF(OR(D5486&gt;0,G5486&gt;0),COUNTIF($B$2:B5486,B5486),COUNTIFS($B$2:B5486,B5486,$E$2:E5486,"&gt;0")),"")</f>
        <v/>
      </c>
    </row>
    <row r="5487" spans="1:16" x14ac:dyDescent="0.35">
      <c r="A5487" s="51" t="str">
        <f t="shared" si="255"/>
        <v/>
      </c>
      <c r="B5487" s="99"/>
      <c r="C5487" s="4"/>
      <c r="D5487" s="14"/>
      <c r="E5487" s="14"/>
      <c r="F5487" s="14"/>
      <c r="G5487" s="82"/>
      <c r="H5487" s="107" t="str">
        <f>IF(B5487&lt;&gt;"",IF(OR(O5487=0,O5487=999),"",SUMIFS($E$2:E5487,$A$2:A5487,A5487)-SUMIFS($F$2:F5487,$A$2:A5487,A5487)),"")</f>
        <v/>
      </c>
      <c r="I5487" s="109" t="str">
        <f t="shared" si="257"/>
        <v/>
      </c>
      <c r="J5487" s="113"/>
      <c r="K5487" s="90"/>
      <c r="L5487" s="73"/>
      <c r="M5487" s="69" t="str">
        <f>IF(C5487&lt;&gt;"",DailyLog!$S$3,"")</f>
        <v/>
      </c>
      <c r="N5487" s="56" t="str">
        <f t="shared" si="256"/>
        <v/>
      </c>
      <c r="O5487" s="53" t="str">
        <f>IF($B5487&lt;&gt;"",IF(ISNUMBER(_xlfn.XMATCH($B5487,Language!$A$6:$E$6)),0,IF(ISNUMBER(_xlfn.XMATCH($B5487,Language!$A$29:$E$29)),'Lista de Prestatarios'!$B$3,VLOOKUP(B5487,'Lista de Prestatarios'!$A$2:$B$500,2,FALSE))),"")</f>
        <v/>
      </c>
      <c r="P5487" s="58" t="str">
        <f>IF(B5487&lt;&gt;"",IF(OR(D5487&gt;0,G5487&gt;0),COUNTIF($B$2:B5487,B5487),COUNTIFS($B$2:B5487,B5487,$E$2:E5487,"&gt;0")),"")</f>
        <v/>
      </c>
    </row>
    <row r="5488" spans="1:16" x14ac:dyDescent="0.35">
      <c r="A5488" s="51" t="str">
        <f t="shared" si="255"/>
        <v/>
      </c>
      <c r="B5488" s="99"/>
      <c r="C5488" s="4"/>
      <c r="D5488" s="14"/>
      <c r="E5488" s="14"/>
      <c r="F5488" s="14"/>
      <c r="G5488" s="82"/>
      <c r="H5488" s="107" t="str">
        <f>IF(B5488&lt;&gt;"",IF(OR(O5488=0,O5488=999),"",SUMIFS($E$2:E5488,$A$2:A5488,A5488)-SUMIFS($F$2:F5488,$A$2:A5488,A5488)),"")</f>
        <v/>
      </c>
      <c r="I5488" s="109" t="str">
        <f t="shared" si="257"/>
        <v/>
      </c>
      <c r="J5488" s="113"/>
      <c r="K5488" s="90"/>
      <c r="L5488" s="73"/>
      <c r="M5488" s="69" t="str">
        <f>IF(C5488&lt;&gt;"",DailyLog!$S$3,"")</f>
        <v/>
      </c>
      <c r="N5488" s="56" t="str">
        <f t="shared" si="256"/>
        <v/>
      </c>
      <c r="O5488" s="53" t="str">
        <f>IF($B5488&lt;&gt;"",IF(ISNUMBER(_xlfn.XMATCH($B5488,Language!$A$6:$E$6)),0,IF(ISNUMBER(_xlfn.XMATCH($B5488,Language!$A$29:$E$29)),'Lista de Prestatarios'!$B$3,VLOOKUP(B5488,'Lista de Prestatarios'!$A$2:$B$500,2,FALSE))),"")</f>
        <v/>
      </c>
      <c r="P5488" s="58" t="str">
        <f>IF(B5488&lt;&gt;"",IF(OR(D5488&gt;0,G5488&gt;0),COUNTIF($B$2:B5488,B5488),COUNTIFS($B$2:B5488,B5488,$E$2:E5488,"&gt;0")),"")</f>
        <v/>
      </c>
    </row>
    <row r="5489" spans="1:16" x14ac:dyDescent="0.35">
      <c r="A5489" s="51" t="str">
        <f t="shared" si="255"/>
        <v/>
      </c>
      <c r="B5489" s="99"/>
      <c r="C5489" s="4"/>
      <c r="D5489" s="14"/>
      <c r="E5489" s="14"/>
      <c r="F5489" s="14"/>
      <c r="G5489" s="82"/>
      <c r="H5489" s="107" t="str">
        <f>IF(B5489&lt;&gt;"",IF(OR(O5489=0,O5489=999),"",SUMIFS($E$2:E5489,$A$2:A5489,A5489)-SUMIFS($F$2:F5489,$A$2:A5489,A5489)),"")</f>
        <v/>
      </c>
      <c r="I5489" s="109" t="str">
        <f t="shared" si="257"/>
        <v/>
      </c>
      <c r="J5489" s="113"/>
      <c r="K5489" s="90"/>
      <c r="L5489" s="73"/>
      <c r="M5489" s="69" t="str">
        <f>IF(C5489&lt;&gt;"",DailyLog!$S$3,"")</f>
        <v/>
      </c>
      <c r="N5489" s="56" t="str">
        <f t="shared" si="256"/>
        <v/>
      </c>
      <c r="O5489" s="53" t="str">
        <f>IF($B5489&lt;&gt;"",IF(ISNUMBER(_xlfn.XMATCH($B5489,Language!$A$6:$E$6)),0,IF(ISNUMBER(_xlfn.XMATCH($B5489,Language!$A$29:$E$29)),'Lista de Prestatarios'!$B$3,VLOOKUP(B5489,'Lista de Prestatarios'!$A$2:$B$500,2,FALSE))),"")</f>
        <v/>
      </c>
      <c r="P5489" s="58" t="str">
        <f>IF(B5489&lt;&gt;"",IF(OR(D5489&gt;0,G5489&gt;0),COUNTIF($B$2:B5489,B5489),COUNTIFS($B$2:B5489,B5489,$E$2:E5489,"&gt;0")),"")</f>
        <v/>
      </c>
    </row>
    <row r="5490" spans="1:16" x14ac:dyDescent="0.35">
      <c r="A5490" s="51" t="str">
        <f t="shared" si="255"/>
        <v/>
      </c>
      <c r="B5490" s="99"/>
      <c r="C5490" s="4"/>
      <c r="D5490" s="14"/>
      <c r="E5490" s="14"/>
      <c r="F5490" s="14"/>
      <c r="G5490" s="82"/>
      <c r="H5490" s="107" t="str">
        <f>IF(B5490&lt;&gt;"",IF(OR(O5490=0,O5490=999),"",SUMIFS($E$2:E5490,$A$2:A5490,A5490)-SUMIFS($F$2:F5490,$A$2:A5490,A5490)),"")</f>
        <v/>
      </c>
      <c r="I5490" s="109" t="str">
        <f t="shared" si="257"/>
        <v/>
      </c>
      <c r="J5490" s="113"/>
      <c r="K5490" s="90"/>
      <c r="L5490" s="73"/>
      <c r="M5490" s="69" t="str">
        <f>IF(C5490&lt;&gt;"",DailyLog!$S$3,"")</f>
        <v/>
      </c>
      <c r="N5490" s="56" t="str">
        <f t="shared" si="256"/>
        <v/>
      </c>
      <c r="O5490" s="53" t="str">
        <f>IF($B5490&lt;&gt;"",IF(ISNUMBER(_xlfn.XMATCH($B5490,Language!$A$6:$E$6)),0,IF(ISNUMBER(_xlfn.XMATCH($B5490,Language!$A$29:$E$29)),'Lista de Prestatarios'!$B$3,VLOOKUP(B5490,'Lista de Prestatarios'!$A$2:$B$500,2,FALSE))),"")</f>
        <v/>
      </c>
      <c r="P5490" s="58" t="str">
        <f>IF(B5490&lt;&gt;"",IF(OR(D5490&gt;0,G5490&gt;0),COUNTIF($B$2:B5490,B5490),COUNTIFS($B$2:B5490,B5490,$E$2:E5490,"&gt;0")),"")</f>
        <v/>
      </c>
    </row>
    <row r="5491" spans="1:16" x14ac:dyDescent="0.35">
      <c r="A5491" s="51" t="str">
        <f t="shared" si="255"/>
        <v/>
      </c>
      <c r="B5491" s="99"/>
      <c r="C5491" s="4"/>
      <c r="D5491" s="14"/>
      <c r="E5491" s="14"/>
      <c r="F5491" s="14"/>
      <c r="G5491" s="82"/>
      <c r="H5491" s="107" t="str">
        <f>IF(B5491&lt;&gt;"",IF(OR(O5491=0,O5491=999),"",SUMIFS($E$2:E5491,$A$2:A5491,A5491)-SUMIFS($F$2:F5491,$A$2:A5491,A5491)),"")</f>
        <v/>
      </c>
      <c r="I5491" s="109" t="str">
        <f t="shared" si="257"/>
        <v/>
      </c>
      <c r="J5491" s="113"/>
      <c r="K5491" s="90"/>
      <c r="L5491" s="73"/>
      <c r="M5491" s="69" t="str">
        <f>IF(C5491&lt;&gt;"",DailyLog!$S$3,"")</f>
        <v/>
      </c>
      <c r="N5491" s="56" t="str">
        <f t="shared" si="256"/>
        <v/>
      </c>
      <c r="O5491" s="53" t="str">
        <f>IF($B5491&lt;&gt;"",IF(ISNUMBER(_xlfn.XMATCH($B5491,Language!$A$6:$E$6)),0,IF(ISNUMBER(_xlfn.XMATCH($B5491,Language!$A$29:$E$29)),'Lista de Prestatarios'!$B$3,VLOOKUP(B5491,'Lista de Prestatarios'!$A$2:$B$500,2,FALSE))),"")</f>
        <v/>
      </c>
      <c r="P5491" s="58" t="str">
        <f>IF(B5491&lt;&gt;"",IF(OR(D5491&gt;0,G5491&gt;0),COUNTIF($B$2:B5491,B5491),COUNTIFS($B$2:B5491,B5491,$E$2:E5491,"&gt;0")),"")</f>
        <v/>
      </c>
    </row>
    <row r="5492" spans="1:16" x14ac:dyDescent="0.35">
      <c r="A5492" s="51" t="str">
        <f t="shared" si="255"/>
        <v/>
      </c>
      <c r="B5492" s="99"/>
      <c r="C5492" s="4"/>
      <c r="D5492" s="14"/>
      <c r="E5492" s="14"/>
      <c r="F5492" s="14"/>
      <c r="G5492" s="82"/>
      <c r="H5492" s="107" t="str">
        <f>IF(B5492&lt;&gt;"",IF(OR(O5492=0,O5492=999),"",SUMIFS($E$2:E5492,$A$2:A5492,A5492)-SUMIFS($F$2:F5492,$A$2:A5492,A5492)),"")</f>
        <v/>
      </c>
      <c r="I5492" s="109" t="str">
        <f t="shared" si="257"/>
        <v/>
      </c>
      <c r="J5492" s="113"/>
      <c r="K5492" s="90"/>
      <c r="L5492" s="73"/>
      <c r="M5492" s="69" t="str">
        <f>IF(C5492&lt;&gt;"",DailyLog!$S$3,"")</f>
        <v/>
      </c>
      <c r="N5492" s="56" t="str">
        <f t="shared" si="256"/>
        <v/>
      </c>
      <c r="O5492" s="53" t="str">
        <f>IF($B5492&lt;&gt;"",IF(ISNUMBER(_xlfn.XMATCH($B5492,Language!$A$6:$E$6)),0,IF(ISNUMBER(_xlfn.XMATCH($B5492,Language!$A$29:$E$29)),'Lista de Prestatarios'!$B$3,VLOOKUP(B5492,'Lista de Prestatarios'!$A$2:$B$500,2,FALSE))),"")</f>
        <v/>
      </c>
      <c r="P5492" s="58" t="str">
        <f>IF(B5492&lt;&gt;"",IF(OR(D5492&gt;0,G5492&gt;0),COUNTIF($B$2:B5492,B5492),COUNTIFS($B$2:B5492,B5492,$E$2:E5492,"&gt;0")),"")</f>
        <v/>
      </c>
    </row>
    <row r="5493" spans="1:16" x14ac:dyDescent="0.35">
      <c r="A5493" s="51" t="str">
        <f t="shared" si="255"/>
        <v/>
      </c>
      <c r="B5493" s="99"/>
      <c r="C5493" s="4"/>
      <c r="D5493" s="14"/>
      <c r="E5493" s="14"/>
      <c r="F5493" s="14"/>
      <c r="G5493" s="82"/>
      <c r="H5493" s="107" t="str">
        <f>IF(B5493&lt;&gt;"",IF(OR(O5493=0,O5493=999),"",SUMIFS($E$2:E5493,$A$2:A5493,A5493)-SUMIFS($F$2:F5493,$A$2:A5493,A5493)),"")</f>
        <v/>
      </c>
      <c r="I5493" s="109" t="str">
        <f t="shared" si="257"/>
        <v/>
      </c>
      <c r="J5493" s="113"/>
      <c r="K5493" s="90"/>
      <c r="L5493" s="73"/>
      <c r="M5493" s="69" t="str">
        <f>IF(C5493&lt;&gt;"",DailyLog!$S$3,"")</f>
        <v/>
      </c>
      <c r="N5493" s="56" t="str">
        <f t="shared" si="256"/>
        <v/>
      </c>
      <c r="O5493" s="53" t="str">
        <f>IF($B5493&lt;&gt;"",IF(ISNUMBER(_xlfn.XMATCH($B5493,Language!$A$6:$E$6)),0,IF(ISNUMBER(_xlfn.XMATCH($B5493,Language!$A$29:$E$29)),'Lista de Prestatarios'!$B$3,VLOOKUP(B5493,'Lista de Prestatarios'!$A$2:$B$500,2,FALSE))),"")</f>
        <v/>
      </c>
      <c r="P5493" s="58" t="str">
        <f>IF(B5493&lt;&gt;"",IF(OR(D5493&gt;0,G5493&gt;0),COUNTIF($B$2:B5493,B5493),COUNTIFS($B$2:B5493,B5493,$E$2:E5493,"&gt;0")),"")</f>
        <v/>
      </c>
    </row>
    <row r="5494" spans="1:16" x14ac:dyDescent="0.35">
      <c r="A5494" s="51" t="str">
        <f t="shared" si="255"/>
        <v/>
      </c>
      <c r="B5494" s="99"/>
      <c r="C5494" s="4"/>
      <c r="D5494" s="14"/>
      <c r="E5494" s="14"/>
      <c r="F5494" s="14"/>
      <c r="G5494" s="82"/>
      <c r="H5494" s="107" t="str">
        <f>IF(B5494&lt;&gt;"",IF(OR(O5494=0,O5494=999),"",SUMIFS($E$2:E5494,$A$2:A5494,A5494)-SUMIFS($F$2:F5494,$A$2:A5494,A5494)),"")</f>
        <v/>
      </c>
      <c r="I5494" s="109" t="str">
        <f t="shared" si="257"/>
        <v/>
      </c>
      <c r="J5494" s="113"/>
      <c r="K5494" s="90"/>
      <c r="L5494" s="73"/>
      <c r="M5494" s="69" t="str">
        <f>IF(C5494&lt;&gt;"",DailyLog!$S$3,"")</f>
        <v/>
      </c>
      <c r="N5494" s="56" t="str">
        <f t="shared" si="256"/>
        <v/>
      </c>
      <c r="O5494" s="53" t="str">
        <f>IF($B5494&lt;&gt;"",IF(ISNUMBER(_xlfn.XMATCH($B5494,Language!$A$6:$E$6)),0,IF(ISNUMBER(_xlfn.XMATCH($B5494,Language!$A$29:$E$29)),'Lista de Prestatarios'!$B$3,VLOOKUP(B5494,'Lista de Prestatarios'!$A$2:$B$500,2,FALSE))),"")</f>
        <v/>
      </c>
      <c r="P5494" s="58" t="str">
        <f>IF(B5494&lt;&gt;"",IF(OR(D5494&gt;0,G5494&gt;0),COUNTIF($B$2:B5494,B5494),COUNTIFS($B$2:B5494,B5494,$E$2:E5494,"&gt;0")),"")</f>
        <v/>
      </c>
    </row>
    <row r="5495" spans="1:16" x14ac:dyDescent="0.35">
      <c r="A5495" s="51" t="str">
        <f t="shared" si="255"/>
        <v/>
      </c>
      <c r="B5495" s="99"/>
      <c r="C5495" s="4"/>
      <c r="D5495" s="14"/>
      <c r="E5495" s="14"/>
      <c r="F5495" s="14"/>
      <c r="G5495" s="82"/>
      <c r="H5495" s="107" t="str">
        <f>IF(B5495&lt;&gt;"",IF(OR(O5495=0,O5495=999),"",SUMIFS($E$2:E5495,$A$2:A5495,A5495)-SUMIFS($F$2:F5495,$A$2:A5495,A5495)),"")</f>
        <v/>
      </c>
      <c r="I5495" s="109" t="str">
        <f t="shared" si="257"/>
        <v/>
      </c>
      <c r="J5495" s="113"/>
      <c r="K5495" s="90"/>
      <c r="L5495" s="73"/>
      <c r="M5495" s="69" t="str">
        <f>IF(C5495&lt;&gt;"",DailyLog!$S$3,"")</f>
        <v/>
      </c>
      <c r="N5495" s="56" t="str">
        <f t="shared" si="256"/>
        <v/>
      </c>
      <c r="O5495" s="53" t="str">
        <f>IF($B5495&lt;&gt;"",IF(ISNUMBER(_xlfn.XMATCH($B5495,Language!$A$6:$E$6)),0,IF(ISNUMBER(_xlfn.XMATCH($B5495,Language!$A$29:$E$29)),'Lista de Prestatarios'!$B$3,VLOOKUP(B5495,'Lista de Prestatarios'!$A$2:$B$500,2,FALSE))),"")</f>
        <v/>
      </c>
      <c r="P5495" s="58" t="str">
        <f>IF(B5495&lt;&gt;"",IF(OR(D5495&gt;0,G5495&gt;0),COUNTIF($B$2:B5495,B5495),COUNTIFS($B$2:B5495,B5495,$E$2:E5495,"&gt;0")),"")</f>
        <v/>
      </c>
    </row>
    <row r="5496" spans="1:16" x14ac:dyDescent="0.35">
      <c r="A5496" s="51" t="str">
        <f t="shared" si="255"/>
        <v/>
      </c>
      <c r="B5496" s="99"/>
      <c r="C5496" s="4"/>
      <c r="D5496" s="14"/>
      <c r="E5496" s="14"/>
      <c r="F5496" s="14"/>
      <c r="G5496" s="82"/>
      <c r="H5496" s="107" t="str">
        <f>IF(B5496&lt;&gt;"",IF(OR(O5496=0,O5496=999),"",SUMIFS($E$2:E5496,$A$2:A5496,A5496)-SUMIFS($F$2:F5496,$A$2:A5496,A5496)),"")</f>
        <v/>
      </c>
      <c r="I5496" s="109" t="str">
        <f t="shared" si="257"/>
        <v/>
      </c>
      <c r="J5496" s="113"/>
      <c r="K5496" s="90"/>
      <c r="L5496" s="73"/>
      <c r="M5496" s="69" t="str">
        <f>IF(C5496&lt;&gt;"",DailyLog!$S$3,"")</f>
        <v/>
      </c>
      <c r="N5496" s="56" t="str">
        <f t="shared" si="256"/>
        <v/>
      </c>
      <c r="O5496" s="53" t="str">
        <f>IF($B5496&lt;&gt;"",IF(ISNUMBER(_xlfn.XMATCH($B5496,Language!$A$6:$E$6)),0,IF(ISNUMBER(_xlfn.XMATCH($B5496,Language!$A$29:$E$29)),'Lista de Prestatarios'!$B$3,VLOOKUP(B5496,'Lista de Prestatarios'!$A$2:$B$500,2,FALSE))),"")</f>
        <v/>
      </c>
      <c r="P5496" s="58" t="str">
        <f>IF(B5496&lt;&gt;"",IF(OR(D5496&gt;0,G5496&gt;0),COUNTIF($B$2:B5496,B5496),COUNTIFS($B$2:B5496,B5496,$E$2:E5496,"&gt;0")),"")</f>
        <v/>
      </c>
    </row>
    <row r="5497" spans="1:16" x14ac:dyDescent="0.35">
      <c r="A5497" s="51" t="str">
        <f t="shared" si="255"/>
        <v/>
      </c>
      <c r="B5497" s="99"/>
      <c r="C5497" s="4"/>
      <c r="D5497" s="14"/>
      <c r="E5497" s="14"/>
      <c r="F5497" s="14"/>
      <c r="G5497" s="82"/>
      <c r="H5497" s="107" t="str">
        <f>IF(B5497&lt;&gt;"",IF(OR(O5497=0,O5497=999),"",SUMIFS($E$2:E5497,$A$2:A5497,A5497)-SUMIFS($F$2:F5497,$A$2:A5497,A5497)),"")</f>
        <v/>
      </c>
      <c r="I5497" s="109" t="str">
        <f t="shared" si="257"/>
        <v/>
      </c>
      <c r="J5497" s="113"/>
      <c r="K5497" s="90"/>
      <c r="L5497" s="73"/>
      <c r="M5497" s="69" t="str">
        <f>IF(C5497&lt;&gt;"",DailyLog!$S$3,"")</f>
        <v/>
      </c>
      <c r="N5497" s="56" t="str">
        <f t="shared" si="256"/>
        <v/>
      </c>
      <c r="O5497" s="53" t="str">
        <f>IF($B5497&lt;&gt;"",IF(ISNUMBER(_xlfn.XMATCH($B5497,Language!$A$6:$E$6)),0,IF(ISNUMBER(_xlfn.XMATCH($B5497,Language!$A$29:$E$29)),'Lista de Prestatarios'!$B$3,VLOOKUP(B5497,'Lista de Prestatarios'!$A$2:$B$500,2,FALSE))),"")</f>
        <v/>
      </c>
      <c r="P5497" s="58" t="str">
        <f>IF(B5497&lt;&gt;"",IF(OR(D5497&gt;0,G5497&gt;0),COUNTIF($B$2:B5497,B5497),COUNTIFS($B$2:B5497,B5497,$E$2:E5497,"&gt;0")),"")</f>
        <v/>
      </c>
    </row>
    <row r="5498" spans="1:16" x14ac:dyDescent="0.35">
      <c r="A5498" s="51" t="str">
        <f t="shared" si="255"/>
        <v/>
      </c>
      <c r="B5498" s="99"/>
      <c r="C5498" s="4"/>
      <c r="D5498" s="14"/>
      <c r="E5498" s="14"/>
      <c r="F5498" s="14"/>
      <c r="G5498" s="82"/>
      <c r="H5498" s="107" t="str">
        <f>IF(B5498&lt;&gt;"",IF(OR(O5498=0,O5498=999),"",SUMIFS($E$2:E5498,$A$2:A5498,A5498)-SUMIFS($F$2:F5498,$A$2:A5498,A5498)),"")</f>
        <v/>
      </c>
      <c r="I5498" s="109" t="str">
        <f t="shared" si="257"/>
        <v/>
      </c>
      <c r="J5498" s="113"/>
      <c r="K5498" s="90"/>
      <c r="L5498" s="73"/>
      <c r="M5498" s="69" t="str">
        <f>IF(C5498&lt;&gt;"",DailyLog!$S$3,"")</f>
        <v/>
      </c>
      <c r="N5498" s="56" t="str">
        <f t="shared" si="256"/>
        <v/>
      </c>
      <c r="O5498" s="53" t="str">
        <f>IF($B5498&lt;&gt;"",IF(ISNUMBER(_xlfn.XMATCH($B5498,Language!$A$6:$E$6)),0,IF(ISNUMBER(_xlfn.XMATCH($B5498,Language!$A$29:$E$29)),'Lista de Prestatarios'!$B$3,VLOOKUP(B5498,'Lista de Prestatarios'!$A$2:$B$500,2,FALSE))),"")</f>
        <v/>
      </c>
      <c r="P5498" s="58" t="str">
        <f>IF(B5498&lt;&gt;"",IF(OR(D5498&gt;0,G5498&gt;0),COUNTIF($B$2:B5498,B5498),COUNTIFS($B$2:B5498,B5498,$E$2:E5498,"&gt;0")),"")</f>
        <v/>
      </c>
    </row>
    <row r="5499" spans="1:16" x14ac:dyDescent="0.35">
      <c r="A5499" s="51" t="str">
        <f t="shared" si="255"/>
        <v/>
      </c>
      <c r="B5499" s="99"/>
      <c r="C5499" s="4"/>
      <c r="D5499" s="14"/>
      <c r="E5499" s="14"/>
      <c r="F5499" s="14"/>
      <c r="G5499" s="82"/>
      <c r="H5499" s="107" t="str">
        <f>IF(B5499&lt;&gt;"",IF(OR(O5499=0,O5499=999),"",SUMIFS($E$2:E5499,$A$2:A5499,A5499)-SUMIFS($F$2:F5499,$A$2:A5499,A5499)),"")</f>
        <v/>
      </c>
      <c r="I5499" s="109" t="str">
        <f t="shared" si="257"/>
        <v/>
      </c>
      <c r="J5499" s="113"/>
      <c r="K5499" s="90"/>
      <c r="L5499" s="73"/>
      <c r="M5499" s="69" t="str">
        <f>IF(C5499&lt;&gt;"",DailyLog!$S$3,"")</f>
        <v/>
      </c>
      <c r="N5499" s="56" t="str">
        <f t="shared" si="256"/>
        <v/>
      </c>
      <c r="O5499" s="53" t="str">
        <f>IF($B5499&lt;&gt;"",IF(ISNUMBER(_xlfn.XMATCH($B5499,Language!$A$6:$E$6)),0,IF(ISNUMBER(_xlfn.XMATCH($B5499,Language!$A$29:$E$29)),'Lista de Prestatarios'!$B$3,VLOOKUP(B5499,'Lista de Prestatarios'!$A$2:$B$500,2,FALSE))),"")</f>
        <v/>
      </c>
      <c r="P5499" s="58" t="str">
        <f>IF(B5499&lt;&gt;"",IF(OR(D5499&gt;0,G5499&gt;0),COUNTIF($B$2:B5499,B5499),COUNTIFS($B$2:B5499,B5499,$E$2:E5499,"&gt;0")),"")</f>
        <v/>
      </c>
    </row>
    <row r="5500" spans="1:16" x14ac:dyDescent="0.35">
      <c r="A5500" s="51" t="str">
        <f t="shared" si="255"/>
        <v/>
      </c>
      <c r="B5500" s="99"/>
      <c r="C5500" s="4"/>
      <c r="D5500" s="14"/>
      <c r="E5500" s="14"/>
      <c r="F5500" s="14"/>
      <c r="G5500" s="82"/>
      <c r="H5500" s="107" t="str">
        <f>IF(B5500&lt;&gt;"",IF(OR(O5500=0,O5500=999),"",SUMIFS($E$2:E5500,$A$2:A5500,A5500)-SUMIFS($F$2:F5500,$A$2:A5500,A5500)),"")</f>
        <v/>
      </c>
      <c r="I5500" s="109" t="str">
        <f t="shared" si="257"/>
        <v/>
      </c>
      <c r="J5500" s="113"/>
      <c r="K5500" s="90"/>
      <c r="L5500" s="73"/>
      <c r="M5500" s="69" t="str">
        <f>IF(C5500&lt;&gt;"",DailyLog!$S$3,"")</f>
        <v/>
      </c>
      <c r="N5500" s="56" t="str">
        <f t="shared" si="256"/>
        <v/>
      </c>
      <c r="O5500" s="53" t="str">
        <f>IF($B5500&lt;&gt;"",IF(ISNUMBER(_xlfn.XMATCH($B5500,Language!$A$6:$E$6)),0,IF(ISNUMBER(_xlfn.XMATCH($B5500,Language!$A$29:$E$29)),'Lista de Prestatarios'!$B$3,VLOOKUP(B5500,'Lista de Prestatarios'!$A$2:$B$500,2,FALSE))),"")</f>
        <v/>
      </c>
      <c r="P5500" s="58" t="str">
        <f>IF(B5500&lt;&gt;"",IF(OR(D5500&gt;0,G5500&gt;0),COUNTIF($B$2:B5500,B5500),COUNTIFS($B$2:B5500,B5500,$E$2:E5500,"&gt;0")),"")</f>
        <v/>
      </c>
    </row>
    <row r="5501" spans="1:16" x14ac:dyDescent="0.35">
      <c r="A5501" s="51" t="str">
        <f t="shared" si="255"/>
        <v/>
      </c>
      <c r="B5501" s="99"/>
      <c r="C5501" s="4"/>
      <c r="D5501" s="14"/>
      <c r="E5501" s="14"/>
      <c r="F5501" s="14"/>
      <c r="G5501" s="82"/>
      <c r="H5501" s="107" t="str">
        <f>IF(B5501&lt;&gt;"",IF(OR(O5501=0,O5501=999),"",SUMIFS($E$2:E5501,$A$2:A5501,A5501)-SUMIFS($F$2:F5501,$A$2:A5501,A5501)),"")</f>
        <v/>
      </c>
      <c r="I5501" s="109" t="str">
        <f t="shared" si="257"/>
        <v/>
      </c>
      <c r="J5501" s="113"/>
      <c r="K5501" s="90"/>
      <c r="L5501" s="73"/>
      <c r="M5501" s="69" t="str">
        <f>IF(C5501&lt;&gt;"",DailyLog!$S$3,"")</f>
        <v/>
      </c>
      <c r="N5501" s="56" t="str">
        <f t="shared" si="256"/>
        <v/>
      </c>
      <c r="O5501" s="53" t="str">
        <f>IF($B5501&lt;&gt;"",IF(ISNUMBER(_xlfn.XMATCH($B5501,Language!$A$6:$E$6)),0,IF(ISNUMBER(_xlfn.XMATCH($B5501,Language!$A$29:$E$29)),'Lista de Prestatarios'!$B$3,VLOOKUP(B5501,'Lista de Prestatarios'!$A$2:$B$500,2,FALSE))),"")</f>
        <v/>
      </c>
      <c r="P5501" s="58" t="str">
        <f>IF(B5501&lt;&gt;"",IF(OR(D5501&gt;0,G5501&gt;0),COUNTIF($B$2:B5501,B5501),COUNTIFS($B$2:B5501,B5501,$E$2:E5501,"&gt;0")),"")</f>
        <v/>
      </c>
    </row>
    <row r="5502" spans="1:16" x14ac:dyDescent="0.35">
      <c r="A5502" s="51" t="str">
        <f t="shared" si="255"/>
        <v/>
      </c>
      <c r="B5502" s="99"/>
      <c r="C5502" s="4"/>
      <c r="D5502" s="14"/>
      <c r="E5502" s="14"/>
      <c r="F5502" s="14"/>
      <c r="G5502" s="82"/>
      <c r="H5502" s="107" t="str">
        <f>IF(B5502&lt;&gt;"",IF(OR(O5502=0,O5502=999),"",SUMIFS($E$2:E5502,$A$2:A5502,A5502)-SUMIFS($F$2:F5502,$A$2:A5502,A5502)),"")</f>
        <v/>
      </c>
      <c r="I5502" s="109" t="str">
        <f t="shared" si="257"/>
        <v/>
      </c>
      <c r="J5502" s="113"/>
      <c r="K5502" s="90"/>
      <c r="L5502" s="73"/>
      <c r="M5502" s="69" t="str">
        <f>IF(C5502&lt;&gt;"",DailyLog!$S$3,"")</f>
        <v/>
      </c>
      <c r="N5502" s="56" t="str">
        <f t="shared" si="256"/>
        <v/>
      </c>
      <c r="O5502" s="53" t="str">
        <f>IF($B5502&lt;&gt;"",IF(ISNUMBER(_xlfn.XMATCH($B5502,Language!$A$6:$E$6)),0,IF(ISNUMBER(_xlfn.XMATCH($B5502,Language!$A$29:$E$29)),'Lista de Prestatarios'!$B$3,VLOOKUP(B5502,'Lista de Prestatarios'!$A$2:$B$500,2,FALSE))),"")</f>
        <v/>
      </c>
      <c r="P5502" s="58" t="str">
        <f>IF(B5502&lt;&gt;"",IF(OR(D5502&gt;0,G5502&gt;0),COUNTIF($B$2:B5502,B5502),COUNTIFS($B$2:B5502,B5502,$E$2:E5502,"&gt;0")),"")</f>
        <v/>
      </c>
    </row>
    <row r="5503" spans="1:16" x14ac:dyDescent="0.35">
      <c r="A5503" s="51" t="str">
        <f t="shared" si="255"/>
        <v/>
      </c>
      <c r="B5503" s="99"/>
      <c r="C5503" s="4"/>
      <c r="D5503" s="14"/>
      <c r="E5503" s="14"/>
      <c r="F5503" s="14"/>
      <c r="G5503" s="82"/>
      <c r="H5503" s="107" t="str">
        <f>IF(B5503&lt;&gt;"",IF(OR(O5503=0,O5503=999),"",SUMIFS($E$2:E5503,$A$2:A5503,A5503)-SUMIFS($F$2:F5503,$A$2:A5503,A5503)),"")</f>
        <v/>
      </c>
      <c r="I5503" s="109" t="str">
        <f t="shared" si="257"/>
        <v/>
      </c>
      <c r="J5503" s="113"/>
      <c r="K5503" s="90"/>
      <c r="L5503" s="73"/>
      <c r="M5503" s="69" t="str">
        <f>IF(C5503&lt;&gt;"",DailyLog!$S$3,"")</f>
        <v/>
      </c>
      <c r="N5503" s="56" t="str">
        <f t="shared" si="256"/>
        <v/>
      </c>
      <c r="O5503" s="53" t="str">
        <f>IF($B5503&lt;&gt;"",IF(ISNUMBER(_xlfn.XMATCH($B5503,Language!$A$6:$E$6)),0,IF(ISNUMBER(_xlfn.XMATCH($B5503,Language!$A$29:$E$29)),'Lista de Prestatarios'!$B$3,VLOOKUP(B5503,'Lista de Prestatarios'!$A$2:$B$500,2,FALSE))),"")</f>
        <v/>
      </c>
      <c r="P5503" s="58" t="str">
        <f>IF(B5503&lt;&gt;"",IF(OR(D5503&gt;0,G5503&gt;0),COUNTIF($B$2:B5503,B5503),COUNTIFS($B$2:B5503,B5503,$E$2:E5503,"&gt;0")),"")</f>
        <v/>
      </c>
    </row>
    <row r="5504" spans="1:16" x14ac:dyDescent="0.35">
      <c r="A5504" s="51" t="str">
        <f t="shared" si="255"/>
        <v/>
      </c>
      <c r="B5504" s="99"/>
      <c r="C5504" s="4"/>
      <c r="D5504" s="14"/>
      <c r="E5504" s="14"/>
      <c r="F5504" s="14"/>
      <c r="G5504" s="82"/>
      <c r="H5504" s="107" t="str">
        <f>IF(B5504&lt;&gt;"",IF(OR(O5504=0,O5504=999),"",SUMIFS($E$2:E5504,$A$2:A5504,A5504)-SUMIFS($F$2:F5504,$A$2:A5504,A5504)),"")</f>
        <v/>
      </c>
      <c r="I5504" s="109" t="str">
        <f t="shared" si="257"/>
        <v/>
      </c>
      <c r="J5504" s="113"/>
      <c r="K5504" s="90"/>
      <c r="L5504" s="73"/>
      <c r="M5504" s="69" t="str">
        <f>IF(C5504&lt;&gt;"",DailyLog!$S$3,"")</f>
        <v/>
      </c>
      <c r="N5504" s="56" t="str">
        <f t="shared" si="256"/>
        <v/>
      </c>
      <c r="O5504" s="53" t="str">
        <f>IF($B5504&lt;&gt;"",IF(ISNUMBER(_xlfn.XMATCH($B5504,Language!$A$6:$E$6)),0,IF(ISNUMBER(_xlfn.XMATCH($B5504,Language!$A$29:$E$29)),'Lista de Prestatarios'!$B$3,VLOOKUP(B5504,'Lista de Prestatarios'!$A$2:$B$500,2,FALSE))),"")</f>
        <v/>
      </c>
      <c r="P5504" s="58" t="str">
        <f>IF(B5504&lt;&gt;"",IF(OR(D5504&gt;0,G5504&gt;0),COUNTIF($B$2:B5504,B5504),COUNTIFS($B$2:B5504,B5504,$E$2:E5504,"&gt;0")),"")</f>
        <v/>
      </c>
    </row>
    <row r="5505" spans="1:16" x14ac:dyDescent="0.35">
      <c r="A5505" s="51" t="str">
        <f t="shared" si="255"/>
        <v/>
      </c>
      <c r="B5505" s="99"/>
      <c r="C5505" s="4"/>
      <c r="D5505" s="14"/>
      <c r="E5505" s="14"/>
      <c r="F5505" s="14"/>
      <c r="G5505" s="82"/>
      <c r="H5505" s="107" t="str">
        <f>IF(B5505&lt;&gt;"",IF(OR(O5505=0,O5505=999),"",SUMIFS($E$2:E5505,$A$2:A5505,A5505)-SUMIFS($F$2:F5505,$A$2:A5505,A5505)),"")</f>
        <v/>
      </c>
      <c r="I5505" s="109" t="str">
        <f t="shared" si="257"/>
        <v/>
      </c>
      <c r="J5505" s="113"/>
      <c r="K5505" s="90"/>
      <c r="L5505" s="73"/>
      <c r="M5505" s="69" t="str">
        <f>IF(C5505&lt;&gt;"",DailyLog!$S$3,"")</f>
        <v/>
      </c>
      <c r="N5505" s="56" t="str">
        <f t="shared" si="256"/>
        <v/>
      </c>
      <c r="O5505" s="53" t="str">
        <f>IF($B5505&lt;&gt;"",IF(ISNUMBER(_xlfn.XMATCH($B5505,Language!$A$6:$E$6)),0,IF(ISNUMBER(_xlfn.XMATCH($B5505,Language!$A$29:$E$29)),'Lista de Prestatarios'!$B$3,VLOOKUP(B5505,'Lista de Prestatarios'!$A$2:$B$500,2,FALSE))),"")</f>
        <v/>
      </c>
      <c r="P5505" s="58" t="str">
        <f>IF(B5505&lt;&gt;"",IF(OR(D5505&gt;0,G5505&gt;0),COUNTIF($B$2:B5505,B5505),COUNTIFS($B$2:B5505,B5505,$E$2:E5505,"&gt;0")),"")</f>
        <v/>
      </c>
    </row>
    <row r="5506" spans="1:16" x14ac:dyDescent="0.35">
      <c r="A5506" s="51" t="str">
        <f t="shared" ref="A5506:A5569" si="258">IF(B5506&lt;&gt;"",O5506&amp;"."&amp;P5506,"")</f>
        <v/>
      </c>
      <c r="B5506" s="99"/>
      <c r="C5506" s="4"/>
      <c r="D5506" s="14"/>
      <c r="E5506" s="14"/>
      <c r="F5506" s="14"/>
      <c r="G5506" s="82"/>
      <c r="H5506" s="107" t="str">
        <f>IF(B5506&lt;&gt;"",IF(OR(O5506=0,O5506=999),"",SUMIFS($E$2:E5506,$A$2:A5506,A5506)-SUMIFS($F$2:F5506,$A$2:A5506,A5506)),"")</f>
        <v/>
      </c>
      <c r="I5506" s="109" t="str">
        <f t="shared" si="257"/>
        <v/>
      </c>
      <c r="J5506" s="113"/>
      <c r="K5506" s="90"/>
      <c r="L5506" s="73"/>
      <c r="M5506" s="69" t="str">
        <f>IF(C5506&lt;&gt;"",DailyLog!$S$3,"")</f>
        <v/>
      </c>
      <c r="N5506" s="56" t="str">
        <f t="shared" ref="N5506:N5569" si="259">IF(B5506&lt;&gt;"",COUNT(D5506:G5506),"")</f>
        <v/>
      </c>
      <c r="O5506" s="53" t="str">
        <f>IF($B5506&lt;&gt;"",IF(ISNUMBER(_xlfn.XMATCH($B5506,Language!$A$6:$E$6)),0,IF(ISNUMBER(_xlfn.XMATCH($B5506,Language!$A$29:$E$29)),'Lista de Prestatarios'!$B$3,VLOOKUP(B5506,'Lista de Prestatarios'!$A$2:$B$500,2,FALSE))),"")</f>
        <v/>
      </c>
      <c r="P5506" s="58" t="str">
        <f>IF(B5506&lt;&gt;"",IF(OR(D5506&gt;0,G5506&gt;0),COUNTIF($B$2:B5506,B5506),COUNTIFS($B$2:B5506,B5506,$E$2:E5506,"&gt;0")),"")</f>
        <v/>
      </c>
    </row>
    <row r="5507" spans="1:16" x14ac:dyDescent="0.35">
      <c r="A5507" s="51" t="str">
        <f t="shared" si="258"/>
        <v/>
      </c>
      <c r="B5507" s="99"/>
      <c r="C5507" s="4"/>
      <c r="D5507" s="14"/>
      <c r="E5507" s="14"/>
      <c r="F5507" s="14"/>
      <c r="G5507" s="82"/>
      <c r="H5507" s="107" t="str">
        <f>IF(B5507&lt;&gt;"",IF(OR(O5507=0,O5507=999),"",SUMIFS($E$2:E5507,$A$2:A5507,A5507)-SUMIFS($F$2:F5507,$A$2:A5507,A5507)),"")</f>
        <v/>
      </c>
      <c r="I5507" s="109" t="str">
        <f t="shared" si="257"/>
        <v/>
      </c>
      <c r="J5507" s="113"/>
      <c r="K5507" s="90"/>
      <c r="L5507" s="73"/>
      <c r="M5507" s="69" t="str">
        <f>IF(C5507&lt;&gt;"",DailyLog!$S$3,"")</f>
        <v/>
      </c>
      <c r="N5507" s="56" t="str">
        <f t="shared" si="259"/>
        <v/>
      </c>
      <c r="O5507" s="53" t="str">
        <f>IF($B5507&lt;&gt;"",IF(ISNUMBER(_xlfn.XMATCH($B5507,Language!$A$6:$E$6)),0,IF(ISNUMBER(_xlfn.XMATCH($B5507,Language!$A$29:$E$29)),'Lista de Prestatarios'!$B$3,VLOOKUP(B5507,'Lista de Prestatarios'!$A$2:$B$500,2,FALSE))),"")</f>
        <v/>
      </c>
      <c r="P5507" s="58" t="str">
        <f>IF(B5507&lt;&gt;"",IF(OR(D5507&gt;0,G5507&gt;0),COUNTIF($B$2:B5507,B5507),COUNTIFS($B$2:B5507,B5507,$E$2:E5507,"&gt;0")),"")</f>
        <v/>
      </c>
    </row>
    <row r="5508" spans="1:16" x14ac:dyDescent="0.35">
      <c r="A5508" s="51" t="str">
        <f t="shared" si="258"/>
        <v/>
      </c>
      <c r="B5508" s="99"/>
      <c r="C5508" s="4"/>
      <c r="D5508" s="14"/>
      <c r="E5508" s="14"/>
      <c r="F5508" s="14"/>
      <c r="G5508" s="82"/>
      <c r="H5508" s="107" t="str">
        <f>IF(B5508&lt;&gt;"",IF(OR(O5508=0,O5508=999),"",SUMIFS($E$2:E5508,$A$2:A5508,A5508)-SUMIFS($F$2:F5508,$A$2:A5508,A5508)),"")</f>
        <v/>
      </c>
      <c r="I5508" s="109" t="str">
        <f t="shared" ref="I5508:I5571" si="260">IF(B5508&lt;&gt;"",I5507+D5508-E5508+F5508-G5508,"")</f>
        <v/>
      </c>
      <c r="J5508" s="113"/>
      <c r="K5508" s="90"/>
      <c r="L5508" s="73"/>
      <c r="M5508" s="69" t="str">
        <f>IF(C5508&lt;&gt;"",DailyLog!$S$3,"")</f>
        <v/>
      </c>
      <c r="N5508" s="56" t="str">
        <f t="shared" si="259"/>
        <v/>
      </c>
      <c r="O5508" s="53" t="str">
        <f>IF($B5508&lt;&gt;"",IF(ISNUMBER(_xlfn.XMATCH($B5508,Language!$A$6:$E$6)),0,IF(ISNUMBER(_xlfn.XMATCH($B5508,Language!$A$29:$E$29)),'Lista de Prestatarios'!$B$3,VLOOKUP(B5508,'Lista de Prestatarios'!$A$2:$B$500,2,FALSE))),"")</f>
        <v/>
      </c>
      <c r="P5508" s="58" t="str">
        <f>IF(B5508&lt;&gt;"",IF(OR(D5508&gt;0,G5508&gt;0),COUNTIF($B$2:B5508,B5508),COUNTIFS($B$2:B5508,B5508,$E$2:E5508,"&gt;0")),"")</f>
        <v/>
      </c>
    </row>
    <row r="5509" spans="1:16" x14ac:dyDescent="0.35">
      <c r="A5509" s="51" t="str">
        <f t="shared" si="258"/>
        <v/>
      </c>
      <c r="B5509" s="99"/>
      <c r="C5509" s="4"/>
      <c r="D5509" s="14"/>
      <c r="E5509" s="14"/>
      <c r="F5509" s="14"/>
      <c r="G5509" s="82"/>
      <c r="H5509" s="107" t="str">
        <f>IF(B5509&lt;&gt;"",IF(OR(O5509=0,O5509=999),"",SUMIFS($E$2:E5509,$A$2:A5509,A5509)-SUMIFS($F$2:F5509,$A$2:A5509,A5509)),"")</f>
        <v/>
      </c>
      <c r="I5509" s="109" t="str">
        <f t="shared" si="260"/>
        <v/>
      </c>
      <c r="J5509" s="113"/>
      <c r="K5509" s="90"/>
      <c r="L5509" s="73"/>
      <c r="M5509" s="69" t="str">
        <f>IF(C5509&lt;&gt;"",DailyLog!$S$3,"")</f>
        <v/>
      </c>
      <c r="N5509" s="56" t="str">
        <f t="shared" si="259"/>
        <v/>
      </c>
      <c r="O5509" s="53" t="str">
        <f>IF($B5509&lt;&gt;"",IF(ISNUMBER(_xlfn.XMATCH($B5509,Language!$A$6:$E$6)),0,IF(ISNUMBER(_xlfn.XMATCH($B5509,Language!$A$29:$E$29)),'Lista de Prestatarios'!$B$3,VLOOKUP(B5509,'Lista de Prestatarios'!$A$2:$B$500,2,FALSE))),"")</f>
        <v/>
      </c>
      <c r="P5509" s="58" t="str">
        <f>IF(B5509&lt;&gt;"",IF(OR(D5509&gt;0,G5509&gt;0),COUNTIF($B$2:B5509,B5509),COUNTIFS($B$2:B5509,B5509,$E$2:E5509,"&gt;0")),"")</f>
        <v/>
      </c>
    </row>
    <row r="5510" spans="1:16" x14ac:dyDescent="0.35">
      <c r="A5510" s="51" t="str">
        <f t="shared" si="258"/>
        <v/>
      </c>
      <c r="B5510" s="99"/>
      <c r="C5510" s="4"/>
      <c r="D5510" s="14"/>
      <c r="E5510" s="14"/>
      <c r="F5510" s="14"/>
      <c r="G5510" s="82"/>
      <c r="H5510" s="107" t="str">
        <f>IF(B5510&lt;&gt;"",IF(OR(O5510=0,O5510=999),"",SUMIFS($E$2:E5510,$A$2:A5510,A5510)-SUMIFS($F$2:F5510,$A$2:A5510,A5510)),"")</f>
        <v/>
      </c>
      <c r="I5510" s="109" t="str">
        <f t="shared" si="260"/>
        <v/>
      </c>
      <c r="J5510" s="113"/>
      <c r="K5510" s="90"/>
      <c r="L5510" s="73"/>
      <c r="M5510" s="69" t="str">
        <f>IF(C5510&lt;&gt;"",DailyLog!$S$3,"")</f>
        <v/>
      </c>
      <c r="N5510" s="56" t="str">
        <f t="shared" si="259"/>
        <v/>
      </c>
      <c r="O5510" s="53" t="str">
        <f>IF($B5510&lt;&gt;"",IF(ISNUMBER(_xlfn.XMATCH($B5510,Language!$A$6:$E$6)),0,IF(ISNUMBER(_xlfn.XMATCH($B5510,Language!$A$29:$E$29)),'Lista de Prestatarios'!$B$3,VLOOKUP(B5510,'Lista de Prestatarios'!$A$2:$B$500,2,FALSE))),"")</f>
        <v/>
      </c>
      <c r="P5510" s="58" t="str">
        <f>IF(B5510&lt;&gt;"",IF(OR(D5510&gt;0,G5510&gt;0),COUNTIF($B$2:B5510,B5510),COUNTIFS($B$2:B5510,B5510,$E$2:E5510,"&gt;0")),"")</f>
        <v/>
      </c>
    </row>
    <row r="5511" spans="1:16" x14ac:dyDescent="0.35">
      <c r="A5511" s="51" t="str">
        <f t="shared" si="258"/>
        <v/>
      </c>
      <c r="B5511" s="99"/>
      <c r="C5511" s="4"/>
      <c r="D5511" s="14"/>
      <c r="E5511" s="14"/>
      <c r="F5511" s="14"/>
      <c r="G5511" s="82"/>
      <c r="H5511" s="107" t="str">
        <f>IF(B5511&lt;&gt;"",IF(OR(O5511=0,O5511=999),"",SUMIFS($E$2:E5511,$A$2:A5511,A5511)-SUMIFS($F$2:F5511,$A$2:A5511,A5511)),"")</f>
        <v/>
      </c>
      <c r="I5511" s="109" t="str">
        <f t="shared" si="260"/>
        <v/>
      </c>
      <c r="J5511" s="113"/>
      <c r="K5511" s="90"/>
      <c r="L5511" s="73"/>
      <c r="M5511" s="69" t="str">
        <f>IF(C5511&lt;&gt;"",DailyLog!$S$3,"")</f>
        <v/>
      </c>
      <c r="N5511" s="56" t="str">
        <f t="shared" si="259"/>
        <v/>
      </c>
      <c r="O5511" s="53" t="str">
        <f>IF($B5511&lt;&gt;"",IF(ISNUMBER(_xlfn.XMATCH($B5511,Language!$A$6:$E$6)),0,IF(ISNUMBER(_xlfn.XMATCH($B5511,Language!$A$29:$E$29)),'Lista de Prestatarios'!$B$3,VLOOKUP(B5511,'Lista de Prestatarios'!$A$2:$B$500,2,FALSE))),"")</f>
        <v/>
      </c>
      <c r="P5511" s="58" t="str">
        <f>IF(B5511&lt;&gt;"",IF(OR(D5511&gt;0,G5511&gt;0),COUNTIF($B$2:B5511,B5511),COUNTIFS($B$2:B5511,B5511,$E$2:E5511,"&gt;0")),"")</f>
        <v/>
      </c>
    </row>
    <row r="5512" spans="1:16" x14ac:dyDescent="0.35">
      <c r="A5512" s="51" t="str">
        <f t="shared" si="258"/>
        <v/>
      </c>
      <c r="B5512" s="99"/>
      <c r="C5512" s="4"/>
      <c r="D5512" s="14"/>
      <c r="E5512" s="14"/>
      <c r="F5512" s="14"/>
      <c r="G5512" s="82"/>
      <c r="H5512" s="107" t="str">
        <f>IF(B5512&lt;&gt;"",IF(OR(O5512=0,O5512=999),"",SUMIFS($E$2:E5512,$A$2:A5512,A5512)-SUMIFS($F$2:F5512,$A$2:A5512,A5512)),"")</f>
        <v/>
      </c>
      <c r="I5512" s="109" t="str">
        <f t="shared" si="260"/>
        <v/>
      </c>
      <c r="J5512" s="113"/>
      <c r="K5512" s="90"/>
      <c r="L5512" s="73"/>
      <c r="M5512" s="69" t="str">
        <f>IF(C5512&lt;&gt;"",DailyLog!$S$3,"")</f>
        <v/>
      </c>
      <c r="N5512" s="56" t="str">
        <f t="shared" si="259"/>
        <v/>
      </c>
      <c r="O5512" s="53" t="str">
        <f>IF($B5512&lt;&gt;"",IF(ISNUMBER(_xlfn.XMATCH($B5512,Language!$A$6:$E$6)),0,IF(ISNUMBER(_xlfn.XMATCH($B5512,Language!$A$29:$E$29)),'Lista de Prestatarios'!$B$3,VLOOKUP(B5512,'Lista de Prestatarios'!$A$2:$B$500,2,FALSE))),"")</f>
        <v/>
      </c>
      <c r="P5512" s="58" t="str">
        <f>IF(B5512&lt;&gt;"",IF(OR(D5512&gt;0,G5512&gt;0),COUNTIF($B$2:B5512,B5512),COUNTIFS($B$2:B5512,B5512,$E$2:E5512,"&gt;0")),"")</f>
        <v/>
      </c>
    </row>
    <row r="5513" spans="1:16" x14ac:dyDescent="0.35">
      <c r="A5513" s="51" t="str">
        <f t="shared" si="258"/>
        <v/>
      </c>
      <c r="B5513" s="99"/>
      <c r="C5513" s="4"/>
      <c r="D5513" s="14"/>
      <c r="E5513" s="14"/>
      <c r="F5513" s="14"/>
      <c r="G5513" s="82"/>
      <c r="H5513" s="107" t="str">
        <f>IF(B5513&lt;&gt;"",IF(OR(O5513=0,O5513=999),"",SUMIFS($E$2:E5513,$A$2:A5513,A5513)-SUMIFS($F$2:F5513,$A$2:A5513,A5513)),"")</f>
        <v/>
      </c>
      <c r="I5513" s="109" t="str">
        <f t="shared" si="260"/>
        <v/>
      </c>
      <c r="J5513" s="113"/>
      <c r="K5513" s="90"/>
      <c r="L5513" s="73"/>
      <c r="M5513" s="69" t="str">
        <f>IF(C5513&lt;&gt;"",DailyLog!$S$3,"")</f>
        <v/>
      </c>
      <c r="N5513" s="56" t="str">
        <f t="shared" si="259"/>
        <v/>
      </c>
      <c r="O5513" s="53" t="str">
        <f>IF($B5513&lt;&gt;"",IF(ISNUMBER(_xlfn.XMATCH($B5513,Language!$A$6:$E$6)),0,IF(ISNUMBER(_xlfn.XMATCH($B5513,Language!$A$29:$E$29)),'Lista de Prestatarios'!$B$3,VLOOKUP(B5513,'Lista de Prestatarios'!$A$2:$B$500,2,FALSE))),"")</f>
        <v/>
      </c>
      <c r="P5513" s="58" t="str">
        <f>IF(B5513&lt;&gt;"",IF(OR(D5513&gt;0,G5513&gt;0),COUNTIF($B$2:B5513,B5513),COUNTIFS($B$2:B5513,B5513,$E$2:E5513,"&gt;0")),"")</f>
        <v/>
      </c>
    </row>
    <row r="5514" spans="1:16" x14ac:dyDescent="0.35">
      <c r="A5514" s="51" t="str">
        <f t="shared" si="258"/>
        <v/>
      </c>
      <c r="B5514" s="99"/>
      <c r="C5514" s="4"/>
      <c r="D5514" s="14"/>
      <c r="E5514" s="14"/>
      <c r="F5514" s="14"/>
      <c r="G5514" s="82"/>
      <c r="H5514" s="107" t="str">
        <f>IF(B5514&lt;&gt;"",IF(OR(O5514=0,O5514=999),"",SUMIFS($E$2:E5514,$A$2:A5514,A5514)-SUMIFS($F$2:F5514,$A$2:A5514,A5514)),"")</f>
        <v/>
      </c>
      <c r="I5514" s="109" t="str">
        <f t="shared" si="260"/>
        <v/>
      </c>
      <c r="J5514" s="113"/>
      <c r="K5514" s="90"/>
      <c r="L5514" s="73"/>
      <c r="M5514" s="69" t="str">
        <f>IF(C5514&lt;&gt;"",DailyLog!$S$3,"")</f>
        <v/>
      </c>
      <c r="N5514" s="56" t="str">
        <f t="shared" si="259"/>
        <v/>
      </c>
      <c r="O5514" s="53" t="str">
        <f>IF($B5514&lt;&gt;"",IF(ISNUMBER(_xlfn.XMATCH($B5514,Language!$A$6:$E$6)),0,IF(ISNUMBER(_xlfn.XMATCH($B5514,Language!$A$29:$E$29)),'Lista de Prestatarios'!$B$3,VLOOKUP(B5514,'Lista de Prestatarios'!$A$2:$B$500,2,FALSE))),"")</f>
        <v/>
      </c>
      <c r="P5514" s="58" t="str">
        <f>IF(B5514&lt;&gt;"",IF(OR(D5514&gt;0,G5514&gt;0),COUNTIF($B$2:B5514,B5514),COUNTIFS($B$2:B5514,B5514,$E$2:E5514,"&gt;0")),"")</f>
        <v/>
      </c>
    </row>
    <row r="5515" spans="1:16" x14ac:dyDescent="0.35">
      <c r="A5515" s="51" t="str">
        <f t="shared" si="258"/>
        <v/>
      </c>
      <c r="B5515" s="99"/>
      <c r="C5515" s="4"/>
      <c r="D5515" s="14"/>
      <c r="E5515" s="14"/>
      <c r="F5515" s="14"/>
      <c r="G5515" s="82"/>
      <c r="H5515" s="107" t="str">
        <f>IF(B5515&lt;&gt;"",IF(OR(O5515=0,O5515=999),"",SUMIFS($E$2:E5515,$A$2:A5515,A5515)-SUMIFS($F$2:F5515,$A$2:A5515,A5515)),"")</f>
        <v/>
      </c>
      <c r="I5515" s="109" t="str">
        <f t="shared" si="260"/>
        <v/>
      </c>
      <c r="J5515" s="113"/>
      <c r="K5515" s="90"/>
      <c r="L5515" s="73"/>
      <c r="M5515" s="69" t="str">
        <f>IF(C5515&lt;&gt;"",DailyLog!$S$3,"")</f>
        <v/>
      </c>
      <c r="N5515" s="56" t="str">
        <f t="shared" si="259"/>
        <v/>
      </c>
      <c r="O5515" s="53" t="str">
        <f>IF($B5515&lt;&gt;"",IF(ISNUMBER(_xlfn.XMATCH($B5515,Language!$A$6:$E$6)),0,IF(ISNUMBER(_xlfn.XMATCH($B5515,Language!$A$29:$E$29)),'Lista de Prestatarios'!$B$3,VLOOKUP(B5515,'Lista de Prestatarios'!$A$2:$B$500,2,FALSE))),"")</f>
        <v/>
      </c>
      <c r="P5515" s="58" t="str">
        <f>IF(B5515&lt;&gt;"",IF(OR(D5515&gt;0,G5515&gt;0),COUNTIF($B$2:B5515,B5515),COUNTIFS($B$2:B5515,B5515,$E$2:E5515,"&gt;0")),"")</f>
        <v/>
      </c>
    </row>
    <row r="5516" spans="1:16" x14ac:dyDescent="0.35">
      <c r="A5516" s="51" t="str">
        <f t="shared" si="258"/>
        <v/>
      </c>
      <c r="B5516" s="99"/>
      <c r="C5516" s="4"/>
      <c r="D5516" s="14"/>
      <c r="E5516" s="14"/>
      <c r="F5516" s="14"/>
      <c r="G5516" s="82"/>
      <c r="H5516" s="107" t="str">
        <f>IF(B5516&lt;&gt;"",IF(OR(O5516=0,O5516=999),"",SUMIFS($E$2:E5516,$A$2:A5516,A5516)-SUMIFS($F$2:F5516,$A$2:A5516,A5516)),"")</f>
        <v/>
      </c>
      <c r="I5516" s="109" t="str">
        <f t="shared" si="260"/>
        <v/>
      </c>
      <c r="J5516" s="113"/>
      <c r="K5516" s="90"/>
      <c r="L5516" s="73"/>
      <c r="M5516" s="69" t="str">
        <f>IF(C5516&lt;&gt;"",DailyLog!$S$3,"")</f>
        <v/>
      </c>
      <c r="N5516" s="56" t="str">
        <f t="shared" si="259"/>
        <v/>
      </c>
      <c r="O5516" s="53" t="str">
        <f>IF($B5516&lt;&gt;"",IF(ISNUMBER(_xlfn.XMATCH($B5516,Language!$A$6:$E$6)),0,IF(ISNUMBER(_xlfn.XMATCH($B5516,Language!$A$29:$E$29)),'Lista de Prestatarios'!$B$3,VLOOKUP(B5516,'Lista de Prestatarios'!$A$2:$B$500,2,FALSE))),"")</f>
        <v/>
      </c>
      <c r="P5516" s="58" t="str">
        <f>IF(B5516&lt;&gt;"",IF(OR(D5516&gt;0,G5516&gt;0),COUNTIF($B$2:B5516,B5516),COUNTIFS($B$2:B5516,B5516,$E$2:E5516,"&gt;0")),"")</f>
        <v/>
      </c>
    </row>
    <row r="5517" spans="1:16" x14ac:dyDescent="0.35">
      <c r="A5517" s="51" t="str">
        <f t="shared" si="258"/>
        <v/>
      </c>
      <c r="B5517" s="99"/>
      <c r="C5517" s="4"/>
      <c r="D5517" s="14"/>
      <c r="E5517" s="14"/>
      <c r="F5517" s="14"/>
      <c r="G5517" s="82"/>
      <c r="H5517" s="107" t="str">
        <f>IF(B5517&lt;&gt;"",IF(OR(O5517=0,O5517=999),"",SUMIFS($E$2:E5517,$A$2:A5517,A5517)-SUMIFS($F$2:F5517,$A$2:A5517,A5517)),"")</f>
        <v/>
      </c>
      <c r="I5517" s="109" t="str">
        <f t="shared" si="260"/>
        <v/>
      </c>
      <c r="J5517" s="113"/>
      <c r="K5517" s="90"/>
      <c r="L5517" s="73"/>
      <c r="M5517" s="69" t="str">
        <f>IF(C5517&lt;&gt;"",DailyLog!$S$3,"")</f>
        <v/>
      </c>
      <c r="N5517" s="56" t="str">
        <f t="shared" si="259"/>
        <v/>
      </c>
      <c r="O5517" s="53" t="str">
        <f>IF($B5517&lt;&gt;"",IF(ISNUMBER(_xlfn.XMATCH($B5517,Language!$A$6:$E$6)),0,IF(ISNUMBER(_xlfn.XMATCH($B5517,Language!$A$29:$E$29)),'Lista de Prestatarios'!$B$3,VLOOKUP(B5517,'Lista de Prestatarios'!$A$2:$B$500,2,FALSE))),"")</f>
        <v/>
      </c>
      <c r="P5517" s="58" t="str">
        <f>IF(B5517&lt;&gt;"",IF(OR(D5517&gt;0,G5517&gt;0),COUNTIF($B$2:B5517,B5517),COUNTIFS($B$2:B5517,B5517,$E$2:E5517,"&gt;0")),"")</f>
        <v/>
      </c>
    </row>
    <row r="5518" spans="1:16" x14ac:dyDescent="0.35">
      <c r="A5518" s="51" t="str">
        <f t="shared" si="258"/>
        <v/>
      </c>
      <c r="B5518" s="99"/>
      <c r="C5518" s="4"/>
      <c r="D5518" s="14"/>
      <c r="E5518" s="14"/>
      <c r="F5518" s="14"/>
      <c r="G5518" s="82"/>
      <c r="H5518" s="107" t="str">
        <f>IF(B5518&lt;&gt;"",IF(OR(O5518=0,O5518=999),"",SUMIFS($E$2:E5518,$A$2:A5518,A5518)-SUMIFS($F$2:F5518,$A$2:A5518,A5518)),"")</f>
        <v/>
      </c>
      <c r="I5518" s="109" t="str">
        <f t="shared" si="260"/>
        <v/>
      </c>
      <c r="J5518" s="113"/>
      <c r="K5518" s="90"/>
      <c r="L5518" s="73"/>
      <c r="M5518" s="69" t="str">
        <f>IF(C5518&lt;&gt;"",DailyLog!$S$3,"")</f>
        <v/>
      </c>
      <c r="N5518" s="56" t="str">
        <f t="shared" si="259"/>
        <v/>
      </c>
      <c r="O5518" s="53" t="str">
        <f>IF($B5518&lt;&gt;"",IF(ISNUMBER(_xlfn.XMATCH($B5518,Language!$A$6:$E$6)),0,IF(ISNUMBER(_xlfn.XMATCH($B5518,Language!$A$29:$E$29)),'Lista de Prestatarios'!$B$3,VLOOKUP(B5518,'Lista de Prestatarios'!$A$2:$B$500,2,FALSE))),"")</f>
        <v/>
      </c>
      <c r="P5518" s="58" t="str">
        <f>IF(B5518&lt;&gt;"",IF(OR(D5518&gt;0,G5518&gt;0),COUNTIF($B$2:B5518,B5518),COUNTIFS($B$2:B5518,B5518,$E$2:E5518,"&gt;0")),"")</f>
        <v/>
      </c>
    </row>
    <row r="5519" spans="1:16" x14ac:dyDescent="0.35">
      <c r="A5519" s="51" t="str">
        <f t="shared" si="258"/>
        <v/>
      </c>
      <c r="B5519" s="99"/>
      <c r="C5519" s="4"/>
      <c r="D5519" s="14"/>
      <c r="E5519" s="14"/>
      <c r="F5519" s="14"/>
      <c r="G5519" s="82"/>
      <c r="H5519" s="107" t="str">
        <f>IF(B5519&lt;&gt;"",IF(OR(O5519=0,O5519=999),"",SUMIFS($E$2:E5519,$A$2:A5519,A5519)-SUMIFS($F$2:F5519,$A$2:A5519,A5519)),"")</f>
        <v/>
      </c>
      <c r="I5519" s="109" t="str">
        <f t="shared" si="260"/>
        <v/>
      </c>
      <c r="J5519" s="113"/>
      <c r="K5519" s="90"/>
      <c r="L5519" s="73"/>
      <c r="M5519" s="69" t="str">
        <f>IF(C5519&lt;&gt;"",DailyLog!$S$3,"")</f>
        <v/>
      </c>
      <c r="N5519" s="56" t="str">
        <f t="shared" si="259"/>
        <v/>
      </c>
      <c r="O5519" s="53" t="str">
        <f>IF($B5519&lt;&gt;"",IF(ISNUMBER(_xlfn.XMATCH($B5519,Language!$A$6:$E$6)),0,IF(ISNUMBER(_xlfn.XMATCH($B5519,Language!$A$29:$E$29)),'Lista de Prestatarios'!$B$3,VLOOKUP(B5519,'Lista de Prestatarios'!$A$2:$B$500,2,FALSE))),"")</f>
        <v/>
      </c>
      <c r="P5519" s="58" t="str">
        <f>IF(B5519&lt;&gt;"",IF(OR(D5519&gt;0,G5519&gt;0),COUNTIF($B$2:B5519,B5519),COUNTIFS($B$2:B5519,B5519,$E$2:E5519,"&gt;0")),"")</f>
        <v/>
      </c>
    </row>
    <row r="5520" spans="1:16" x14ac:dyDescent="0.35">
      <c r="A5520" s="51" t="str">
        <f t="shared" si="258"/>
        <v/>
      </c>
      <c r="B5520" s="99"/>
      <c r="C5520" s="4"/>
      <c r="D5520" s="14"/>
      <c r="E5520" s="14"/>
      <c r="F5520" s="14"/>
      <c r="G5520" s="82"/>
      <c r="H5520" s="107" t="str">
        <f>IF(B5520&lt;&gt;"",IF(OR(O5520=0,O5520=999),"",SUMIFS($E$2:E5520,$A$2:A5520,A5520)-SUMIFS($F$2:F5520,$A$2:A5520,A5520)),"")</f>
        <v/>
      </c>
      <c r="I5520" s="109" t="str">
        <f t="shared" si="260"/>
        <v/>
      </c>
      <c r="J5520" s="113"/>
      <c r="K5520" s="90"/>
      <c r="L5520" s="73"/>
      <c r="M5520" s="69" t="str">
        <f>IF(C5520&lt;&gt;"",DailyLog!$S$3,"")</f>
        <v/>
      </c>
      <c r="N5520" s="56" t="str">
        <f t="shared" si="259"/>
        <v/>
      </c>
      <c r="O5520" s="53" t="str">
        <f>IF($B5520&lt;&gt;"",IF(ISNUMBER(_xlfn.XMATCH($B5520,Language!$A$6:$E$6)),0,IF(ISNUMBER(_xlfn.XMATCH($B5520,Language!$A$29:$E$29)),'Lista de Prestatarios'!$B$3,VLOOKUP(B5520,'Lista de Prestatarios'!$A$2:$B$500,2,FALSE))),"")</f>
        <v/>
      </c>
      <c r="P5520" s="58" t="str">
        <f>IF(B5520&lt;&gt;"",IF(OR(D5520&gt;0,G5520&gt;0),COUNTIF($B$2:B5520,B5520),COUNTIFS($B$2:B5520,B5520,$E$2:E5520,"&gt;0")),"")</f>
        <v/>
      </c>
    </row>
    <row r="5521" spans="1:16" x14ac:dyDescent="0.35">
      <c r="A5521" s="51" t="str">
        <f t="shared" si="258"/>
        <v/>
      </c>
      <c r="B5521" s="99"/>
      <c r="C5521" s="4"/>
      <c r="D5521" s="14"/>
      <c r="E5521" s="14"/>
      <c r="F5521" s="14"/>
      <c r="G5521" s="82"/>
      <c r="H5521" s="107" t="str">
        <f>IF(B5521&lt;&gt;"",IF(OR(O5521=0,O5521=999),"",SUMIFS($E$2:E5521,$A$2:A5521,A5521)-SUMIFS($F$2:F5521,$A$2:A5521,A5521)),"")</f>
        <v/>
      </c>
      <c r="I5521" s="109" t="str">
        <f t="shared" si="260"/>
        <v/>
      </c>
      <c r="J5521" s="113"/>
      <c r="K5521" s="90"/>
      <c r="L5521" s="73"/>
      <c r="M5521" s="69" t="str">
        <f>IF(C5521&lt;&gt;"",DailyLog!$S$3,"")</f>
        <v/>
      </c>
      <c r="N5521" s="56" t="str">
        <f t="shared" si="259"/>
        <v/>
      </c>
      <c r="O5521" s="53" t="str">
        <f>IF($B5521&lt;&gt;"",IF(ISNUMBER(_xlfn.XMATCH($B5521,Language!$A$6:$E$6)),0,IF(ISNUMBER(_xlfn.XMATCH($B5521,Language!$A$29:$E$29)),'Lista de Prestatarios'!$B$3,VLOOKUP(B5521,'Lista de Prestatarios'!$A$2:$B$500,2,FALSE))),"")</f>
        <v/>
      </c>
      <c r="P5521" s="58" t="str">
        <f>IF(B5521&lt;&gt;"",IF(OR(D5521&gt;0,G5521&gt;0),COUNTIF($B$2:B5521,B5521),COUNTIFS($B$2:B5521,B5521,$E$2:E5521,"&gt;0")),"")</f>
        <v/>
      </c>
    </row>
    <row r="5522" spans="1:16" x14ac:dyDescent="0.35">
      <c r="A5522" s="51" t="str">
        <f t="shared" si="258"/>
        <v/>
      </c>
      <c r="B5522" s="99"/>
      <c r="C5522" s="4"/>
      <c r="D5522" s="14"/>
      <c r="E5522" s="14"/>
      <c r="F5522" s="14"/>
      <c r="G5522" s="82"/>
      <c r="H5522" s="107" t="str">
        <f>IF(B5522&lt;&gt;"",IF(OR(O5522=0,O5522=999),"",SUMIFS($E$2:E5522,$A$2:A5522,A5522)-SUMIFS($F$2:F5522,$A$2:A5522,A5522)),"")</f>
        <v/>
      </c>
      <c r="I5522" s="109" t="str">
        <f t="shared" si="260"/>
        <v/>
      </c>
      <c r="J5522" s="113"/>
      <c r="K5522" s="90"/>
      <c r="L5522" s="73"/>
      <c r="M5522" s="69" t="str">
        <f>IF(C5522&lt;&gt;"",DailyLog!$S$3,"")</f>
        <v/>
      </c>
      <c r="N5522" s="56" t="str">
        <f t="shared" si="259"/>
        <v/>
      </c>
      <c r="O5522" s="53" t="str">
        <f>IF($B5522&lt;&gt;"",IF(ISNUMBER(_xlfn.XMATCH($B5522,Language!$A$6:$E$6)),0,IF(ISNUMBER(_xlfn.XMATCH($B5522,Language!$A$29:$E$29)),'Lista de Prestatarios'!$B$3,VLOOKUP(B5522,'Lista de Prestatarios'!$A$2:$B$500,2,FALSE))),"")</f>
        <v/>
      </c>
      <c r="P5522" s="58" t="str">
        <f>IF(B5522&lt;&gt;"",IF(OR(D5522&gt;0,G5522&gt;0),COUNTIF($B$2:B5522,B5522),COUNTIFS($B$2:B5522,B5522,$E$2:E5522,"&gt;0")),"")</f>
        <v/>
      </c>
    </row>
    <row r="5523" spans="1:16" x14ac:dyDescent="0.35">
      <c r="A5523" s="51" t="str">
        <f t="shared" si="258"/>
        <v/>
      </c>
      <c r="B5523" s="99"/>
      <c r="C5523" s="4"/>
      <c r="D5523" s="14"/>
      <c r="E5523" s="14"/>
      <c r="F5523" s="14"/>
      <c r="G5523" s="82"/>
      <c r="H5523" s="107" t="str">
        <f>IF(B5523&lt;&gt;"",IF(OR(O5523=0,O5523=999),"",SUMIFS($E$2:E5523,$A$2:A5523,A5523)-SUMIFS($F$2:F5523,$A$2:A5523,A5523)),"")</f>
        <v/>
      </c>
      <c r="I5523" s="109" t="str">
        <f t="shared" si="260"/>
        <v/>
      </c>
      <c r="J5523" s="113"/>
      <c r="K5523" s="90"/>
      <c r="L5523" s="73"/>
      <c r="M5523" s="69" t="str">
        <f>IF(C5523&lt;&gt;"",DailyLog!$S$3,"")</f>
        <v/>
      </c>
      <c r="N5523" s="56" t="str">
        <f t="shared" si="259"/>
        <v/>
      </c>
      <c r="O5523" s="53" t="str">
        <f>IF($B5523&lt;&gt;"",IF(ISNUMBER(_xlfn.XMATCH($B5523,Language!$A$6:$E$6)),0,IF(ISNUMBER(_xlfn.XMATCH($B5523,Language!$A$29:$E$29)),'Lista de Prestatarios'!$B$3,VLOOKUP(B5523,'Lista de Prestatarios'!$A$2:$B$500,2,FALSE))),"")</f>
        <v/>
      </c>
      <c r="P5523" s="58" t="str">
        <f>IF(B5523&lt;&gt;"",IF(OR(D5523&gt;0,G5523&gt;0),COUNTIF($B$2:B5523,B5523),COUNTIFS($B$2:B5523,B5523,$E$2:E5523,"&gt;0")),"")</f>
        <v/>
      </c>
    </row>
    <row r="5524" spans="1:16" x14ac:dyDescent="0.35">
      <c r="A5524" s="51" t="str">
        <f t="shared" si="258"/>
        <v/>
      </c>
      <c r="B5524" s="99"/>
      <c r="C5524" s="4"/>
      <c r="D5524" s="14"/>
      <c r="E5524" s="14"/>
      <c r="F5524" s="14"/>
      <c r="G5524" s="82"/>
      <c r="H5524" s="107" t="str">
        <f>IF(B5524&lt;&gt;"",IF(OR(O5524=0,O5524=999),"",SUMIFS($E$2:E5524,$A$2:A5524,A5524)-SUMIFS($F$2:F5524,$A$2:A5524,A5524)),"")</f>
        <v/>
      </c>
      <c r="I5524" s="109" t="str">
        <f t="shared" si="260"/>
        <v/>
      </c>
      <c r="J5524" s="113"/>
      <c r="K5524" s="90"/>
      <c r="L5524" s="73"/>
      <c r="M5524" s="69" t="str">
        <f>IF(C5524&lt;&gt;"",DailyLog!$S$3,"")</f>
        <v/>
      </c>
      <c r="N5524" s="56" t="str">
        <f t="shared" si="259"/>
        <v/>
      </c>
      <c r="O5524" s="53" t="str">
        <f>IF($B5524&lt;&gt;"",IF(ISNUMBER(_xlfn.XMATCH($B5524,Language!$A$6:$E$6)),0,IF(ISNUMBER(_xlfn.XMATCH($B5524,Language!$A$29:$E$29)),'Lista de Prestatarios'!$B$3,VLOOKUP(B5524,'Lista de Prestatarios'!$A$2:$B$500,2,FALSE))),"")</f>
        <v/>
      </c>
      <c r="P5524" s="58" t="str">
        <f>IF(B5524&lt;&gt;"",IF(OR(D5524&gt;0,G5524&gt;0),COUNTIF($B$2:B5524,B5524),COUNTIFS($B$2:B5524,B5524,$E$2:E5524,"&gt;0")),"")</f>
        <v/>
      </c>
    </row>
    <row r="5525" spans="1:16" x14ac:dyDescent="0.35">
      <c r="A5525" s="51" t="str">
        <f t="shared" si="258"/>
        <v/>
      </c>
      <c r="B5525" s="99"/>
      <c r="C5525" s="4"/>
      <c r="D5525" s="14"/>
      <c r="E5525" s="14"/>
      <c r="F5525" s="14"/>
      <c r="G5525" s="82"/>
      <c r="H5525" s="107" t="str">
        <f>IF(B5525&lt;&gt;"",IF(OR(O5525=0,O5525=999),"",SUMIFS($E$2:E5525,$A$2:A5525,A5525)-SUMIFS($F$2:F5525,$A$2:A5525,A5525)),"")</f>
        <v/>
      </c>
      <c r="I5525" s="109" t="str">
        <f t="shared" si="260"/>
        <v/>
      </c>
      <c r="J5525" s="113"/>
      <c r="K5525" s="90"/>
      <c r="L5525" s="73"/>
      <c r="M5525" s="69" t="str">
        <f>IF(C5525&lt;&gt;"",DailyLog!$S$3,"")</f>
        <v/>
      </c>
      <c r="N5525" s="56" t="str">
        <f t="shared" si="259"/>
        <v/>
      </c>
      <c r="O5525" s="53" t="str">
        <f>IF($B5525&lt;&gt;"",IF(ISNUMBER(_xlfn.XMATCH($B5525,Language!$A$6:$E$6)),0,IF(ISNUMBER(_xlfn.XMATCH($B5525,Language!$A$29:$E$29)),'Lista de Prestatarios'!$B$3,VLOOKUP(B5525,'Lista de Prestatarios'!$A$2:$B$500,2,FALSE))),"")</f>
        <v/>
      </c>
      <c r="P5525" s="58" t="str">
        <f>IF(B5525&lt;&gt;"",IF(OR(D5525&gt;0,G5525&gt;0),COUNTIF($B$2:B5525,B5525),COUNTIFS($B$2:B5525,B5525,$E$2:E5525,"&gt;0")),"")</f>
        <v/>
      </c>
    </row>
    <row r="5526" spans="1:16" x14ac:dyDescent="0.35">
      <c r="A5526" s="51" t="str">
        <f t="shared" si="258"/>
        <v/>
      </c>
      <c r="B5526" s="99"/>
      <c r="C5526" s="4"/>
      <c r="D5526" s="14"/>
      <c r="E5526" s="14"/>
      <c r="F5526" s="14"/>
      <c r="G5526" s="82"/>
      <c r="H5526" s="107" t="str">
        <f>IF(B5526&lt;&gt;"",IF(OR(O5526=0,O5526=999),"",SUMIFS($E$2:E5526,$A$2:A5526,A5526)-SUMIFS($F$2:F5526,$A$2:A5526,A5526)),"")</f>
        <v/>
      </c>
      <c r="I5526" s="109" t="str">
        <f t="shared" si="260"/>
        <v/>
      </c>
      <c r="J5526" s="113"/>
      <c r="K5526" s="90"/>
      <c r="L5526" s="73"/>
      <c r="M5526" s="69" t="str">
        <f>IF(C5526&lt;&gt;"",DailyLog!$S$3,"")</f>
        <v/>
      </c>
      <c r="N5526" s="56" t="str">
        <f t="shared" si="259"/>
        <v/>
      </c>
      <c r="O5526" s="53" t="str">
        <f>IF($B5526&lt;&gt;"",IF(ISNUMBER(_xlfn.XMATCH($B5526,Language!$A$6:$E$6)),0,IF(ISNUMBER(_xlfn.XMATCH($B5526,Language!$A$29:$E$29)),'Lista de Prestatarios'!$B$3,VLOOKUP(B5526,'Lista de Prestatarios'!$A$2:$B$500,2,FALSE))),"")</f>
        <v/>
      </c>
      <c r="P5526" s="58" t="str">
        <f>IF(B5526&lt;&gt;"",IF(OR(D5526&gt;0,G5526&gt;0),COUNTIF($B$2:B5526,B5526),COUNTIFS($B$2:B5526,B5526,$E$2:E5526,"&gt;0")),"")</f>
        <v/>
      </c>
    </row>
    <row r="5527" spans="1:16" x14ac:dyDescent="0.35">
      <c r="A5527" s="51" t="str">
        <f t="shared" si="258"/>
        <v/>
      </c>
      <c r="B5527" s="99"/>
      <c r="C5527" s="4"/>
      <c r="D5527" s="14"/>
      <c r="E5527" s="14"/>
      <c r="F5527" s="14"/>
      <c r="G5527" s="82"/>
      <c r="H5527" s="107" t="str">
        <f>IF(B5527&lt;&gt;"",IF(OR(O5527=0,O5527=999),"",SUMIFS($E$2:E5527,$A$2:A5527,A5527)-SUMIFS($F$2:F5527,$A$2:A5527,A5527)),"")</f>
        <v/>
      </c>
      <c r="I5527" s="109" t="str">
        <f t="shared" si="260"/>
        <v/>
      </c>
      <c r="J5527" s="113"/>
      <c r="K5527" s="90"/>
      <c r="L5527" s="73"/>
      <c r="M5527" s="69" t="str">
        <f>IF(C5527&lt;&gt;"",DailyLog!$S$3,"")</f>
        <v/>
      </c>
      <c r="N5527" s="56" t="str">
        <f t="shared" si="259"/>
        <v/>
      </c>
      <c r="O5527" s="53" t="str">
        <f>IF($B5527&lt;&gt;"",IF(ISNUMBER(_xlfn.XMATCH($B5527,Language!$A$6:$E$6)),0,IF(ISNUMBER(_xlfn.XMATCH($B5527,Language!$A$29:$E$29)),'Lista de Prestatarios'!$B$3,VLOOKUP(B5527,'Lista de Prestatarios'!$A$2:$B$500,2,FALSE))),"")</f>
        <v/>
      </c>
      <c r="P5527" s="58" t="str">
        <f>IF(B5527&lt;&gt;"",IF(OR(D5527&gt;0,G5527&gt;0),COUNTIF($B$2:B5527,B5527),COUNTIFS($B$2:B5527,B5527,$E$2:E5527,"&gt;0")),"")</f>
        <v/>
      </c>
    </row>
    <row r="5528" spans="1:16" x14ac:dyDescent="0.35">
      <c r="A5528" s="51" t="str">
        <f t="shared" si="258"/>
        <v/>
      </c>
      <c r="B5528" s="99"/>
      <c r="C5528" s="4"/>
      <c r="D5528" s="14"/>
      <c r="E5528" s="14"/>
      <c r="F5528" s="14"/>
      <c r="G5528" s="82"/>
      <c r="H5528" s="107" t="str">
        <f>IF(B5528&lt;&gt;"",IF(OR(O5528=0,O5528=999),"",SUMIFS($E$2:E5528,$A$2:A5528,A5528)-SUMIFS($F$2:F5528,$A$2:A5528,A5528)),"")</f>
        <v/>
      </c>
      <c r="I5528" s="109" t="str">
        <f t="shared" si="260"/>
        <v/>
      </c>
      <c r="J5528" s="113"/>
      <c r="K5528" s="90"/>
      <c r="L5528" s="73"/>
      <c r="M5528" s="69" t="str">
        <f>IF(C5528&lt;&gt;"",DailyLog!$S$3,"")</f>
        <v/>
      </c>
      <c r="N5528" s="56" t="str">
        <f t="shared" si="259"/>
        <v/>
      </c>
      <c r="O5528" s="53" t="str">
        <f>IF($B5528&lt;&gt;"",IF(ISNUMBER(_xlfn.XMATCH($B5528,Language!$A$6:$E$6)),0,IF(ISNUMBER(_xlfn.XMATCH($B5528,Language!$A$29:$E$29)),'Lista de Prestatarios'!$B$3,VLOOKUP(B5528,'Lista de Prestatarios'!$A$2:$B$500,2,FALSE))),"")</f>
        <v/>
      </c>
      <c r="P5528" s="58" t="str">
        <f>IF(B5528&lt;&gt;"",IF(OR(D5528&gt;0,G5528&gt;0),COUNTIF($B$2:B5528,B5528),COUNTIFS($B$2:B5528,B5528,$E$2:E5528,"&gt;0")),"")</f>
        <v/>
      </c>
    </row>
    <row r="5529" spans="1:16" x14ac:dyDescent="0.35">
      <c r="A5529" s="51" t="str">
        <f t="shared" si="258"/>
        <v/>
      </c>
      <c r="B5529" s="99"/>
      <c r="C5529" s="4"/>
      <c r="D5529" s="14"/>
      <c r="E5529" s="14"/>
      <c r="F5529" s="14"/>
      <c r="G5529" s="82"/>
      <c r="H5529" s="107" t="str">
        <f>IF(B5529&lt;&gt;"",IF(OR(O5529=0,O5529=999),"",SUMIFS($E$2:E5529,$A$2:A5529,A5529)-SUMIFS($F$2:F5529,$A$2:A5529,A5529)),"")</f>
        <v/>
      </c>
      <c r="I5529" s="109" t="str">
        <f t="shared" si="260"/>
        <v/>
      </c>
      <c r="J5529" s="113"/>
      <c r="K5529" s="90"/>
      <c r="L5529" s="73"/>
      <c r="M5529" s="69" t="str">
        <f>IF(C5529&lt;&gt;"",DailyLog!$S$3,"")</f>
        <v/>
      </c>
      <c r="N5529" s="56" t="str">
        <f t="shared" si="259"/>
        <v/>
      </c>
      <c r="O5529" s="53" t="str">
        <f>IF($B5529&lt;&gt;"",IF(ISNUMBER(_xlfn.XMATCH($B5529,Language!$A$6:$E$6)),0,IF(ISNUMBER(_xlfn.XMATCH($B5529,Language!$A$29:$E$29)),'Lista de Prestatarios'!$B$3,VLOOKUP(B5529,'Lista de Prestatarios'!$A$2:$B$500,2,FALSE))),"")</f>
        <v/>
      </c>
      <c r="P5529" s="58" t="str">
        <f>IF(B5529&lt;&gt;"",IF(OR(D5529&gt;0,G5529&gt;0),COUNTIF($B$2:B5529,B5529),COUNTIFS($B$2:B5529,B5529,$E$2:E5529,"&gt;0")),"")</f>
        <v/>
      </c>
    </row>
    <row r="5530" spans="1:16" x14ac:dyDescent="0.35">
      <c r="A5530" s="51" t="str">
        <f t="shared" si="258"/>
        <v/>
      </c>
      <c r="B5530" s="99"/>
      <c r="C5530" s="4"/>
      <c r="D5530" s="14"/>
      <c r="E5530" s="14"/>
      <c r="F5530" s="14"/>
      <c r="G5530" s="82"/>
      <c r="H5530" s="107" t="str">
        <f>IF(B5530&lt;&gt;"",IF(OR(O5530=0,O5530=999),"",SUMIFS($E$2:E5530,$A$2:A5530,A5530)-SUMIFS($F$2:F5530,$A$2:A5530,A5530)),"")</f>
        <v/>
      </c>
      <c r="I5530" s="109" t="str">
        <f t="shared" si="260"/>
        <v/>
      </c>
      <c r="J5530" s="113"/>
      <c r="K5530" s="90"/>
      <c r="L5530" s="73"/>
      <c r="M5530" s="69" t="str">
        <f>IF(C5530&lt;&gt;"",DailyLog!$S$3,"")</f>
        <v/>
      </c>
      <c r="N5530" s="56" t="str">
        <f t="shared" si="259"/>
        <v/>
      </c>
      <c r="O5530" s="53" t="str">
        <f>IF($B5530&lt;&gt;"",IF(ISNUMBER(_xlfn.XMATCH($B5530,Language!$A$6:$E$6)),0,IF(ISNUMBER(_xlfn.XMATCH($B5530,Language!$A$29:$E$29)),'Lista de Prestatarios'!$B$3,VLOOKUP(B5530,'Lista de Prestatarios'!$A$2:$B$500,2,FALSE))),"")</f>
        <v/>
      </c>
      <c r="P5530" s="58" t="str">
        <f>IF(B5530&lt;&gt;"",IF(OR(D5530&gt;0,G5530&gt;0),COUNTIF($B$2:B5530,B5530),COUNTIFS($B$2:B5530,B5530,$E$2:E5530,"&gt;0")),"")</f>
        <v/>
      </c>
    </row>
    <row r="5531" spans="1:16" x14ac:dyDescent="0.35">
      <c r="A5531" s="51" t="str">
        <f t="shared" si="258"/>
        <v/>
      </c>
      <c r="B5531" s="99"/>
      <c r="C5531" s="4"/>
      <c r="D5531" s="14"/>
      <c r="E5531" s="14"/>
      <c r="F5531" s="14"/>
      <c r="G5531" s="82"/>
      <c r="H5531" s="107" t="str">
        <f>IF(B5531&lt;&gt;"",IF(OR(O5531=0,O5531=999),"",SUMIFS($E$2:E5531,$A$2:A5531,A5531)-SUMIFS($F$2:F5531,$A$2:A5531,A5531)),"")</f>
        <v/>
      </c>
      <c r="I5531" s="109" t="str">
        <f t="shared" si="260"/>
        <v/>
      </c>
      <c r="J5531" s="113"/>
      <c r="K5531" s="90"/>
      <c r="L5531" s="73"/>
      <c r="M5531" s="69" t="str">
        <f>IF(C5531&lt;&gt;"",DailyLog!$S$3,"")</f>
        <v/>
      </c>
      <c r="N5531" s="56" t="str">
        <f t="shared" si="259"/>
        <v/>
      </c>
      <c r="O5531" s="53" t="str">
        <f>IF($B5531&lt;&gt;"",IF(ISNUMBER(_xlfn.XMATCH($B5531,Language!$A$6:$E$6)),0,IF(ISNUMBER(_xlfn.XMATCH($B5531,Language!$A$29:$E$29)),'Lista de Prestatarios'!$B$3,VLOOKUP(B5531,'Lista de Prestatarios'!$A$2:$B$500,2,FALSE))),"")</f>
        <v/>
      </c>
      <c r="P5531" s="58" t="str">
        <f>IF(B5531&lt;&gt;"",IF(OR(D5531&gt;0,G5531&gt;0),COUNTIF($B$2:B5531,B5531),COUNTIFS($B$2:B5531,B5531,$E$2:E5531,"&gt;0")),"")</f>
        <v/>
      </c>
    </row>
    <row r="5532" spans="1:16" x14ac:dyDescent="0.35">
      <c r="A5532" s="51" t="str">
        <f t="shared" si="258"/>
        <v/>
      </c>
      <c r="B5532" s="99"/>
      <c r="C5532" s="4"/>
      <c r="D5532" s="14"/>
      <c r="E5532" s="14"/>
      <c r="F5532" s="14"/>
      <c r="G5532" s="82"/>
      <c r="H5532" s="107" t="str">
        <f>IF(B5532&lt;&gt;"",IF(OR(O5532=0,O5532=999),"",SUMIFS($E$2:E5532,$A$2:A5532,A5532)-SUMIFS($F$2:F5532,$A$2:A5532,A5532)),"")</f>
        <v/>
      </c>
      <c r="I5532" s="109" t="str">
        <f t="shared" si="260"/>
        <v/>
      </c>
      <c r="J5532" s="113"/>
      <c r="K5532" s="90"/>
      <c r="L5532" s="73"/>
      <c r="M5532" s="69" t="str">
        <f>IF(C5532&lt;&gt;"",DailyLog!$S$3,"")</f>
        <v/>
      </c>
      <c r="N5532" s="56" t="str">
        <f t="shared" si="259"/>
        <v/>
      </c>
      <c r="O5532" s="53" t="str">
        <f>IF($B5532&lt;&gt;"",IF(ISNUMBER(_xlfn.XMATCH($B5532,Language!$A$6:$E$6)),0,IF(ISNUMBER(_xlfn.XMATCH($B5532,Language!$A$29:$E$29)),'Lista de Prestatarios'!$B$3,VLOOKUP(B5532,'Lista de Prestatarios'!$A$2:$B$500,2,FALSE))),"")</f>
        <v/>
      </c>
      <c r="P5532" s="58" t="str">
        <f>IF(B5532&lt;&gt;"",IF(OR(D5532&gt;0,G5532&gt;0),COUNTIF($B$2:B5532,B5532),COUNTIFS($B$2:B5532,B5532,$E$2:E5532,"&gt;0")),"")</f>
        <v/>
      </c>
    </row>
    <row r="5533" spans="1:16" x14ac:dyDescent="0.35">
      <c r="A5533" s="51" t="str">
        <f t="shared" si="258"/>
        <v/>
      </c>
      <c r="B5533" s="99"/>
      <c r="C5533" s="4"/>
      <c r="D5533" s="14"/>
      <c r="E5533" s="14"/>
      <c r="F5533" s="14"/>
      <c r="G5533" s="82"/>
      <c r="H5533" s="107" t="str">
        <f>IF(B5533&lt;&gt;"",IF(OR(O5533=0,O5533=999),"",SUMIFS($E$2:E5533,$A$2:A5533,A5533)-SUMIFS($F$2:F5533,$A$2:A5533,A5533)),"")</f>
        <v/>
      </c>
      <c r="I5533" s="109" t="str">
        <f t="shared" si="260"/>
        <v/>
      </c>
      <c r="J5533" s="113"/>
      <c r="K5533" s="90"/>
      <c r="L5533" s="73"/>
      <c r="M5533" s="69" t="str">
        <f>IF(C5533&lt;&gt;"",DailyLog!$S$3,"")</f>
        <v/>
      </c>
      <c r="N5533" s="56" t="str">
        <f t="shared" si="259"/>
        <v/>
      </c>
      <c r="O5533" s="53" t="str">
        <f>IF($B5533&lt;&gt;"",IF(ISNUMBER(_xlfn.XMATCH($B5533,Language!$A$6:$E$6)),0,IF(ISNUMBER(_xlfn.XMATCH($B5533,Language!$A$29:$E$29)),'Lista de Prestatarios'!$B$3,VLOOKUP(B5533,'Lista de Prestatarios'!$A$2:$B$500,2,FALSE))),"")</f>
        <v/>
      </c>
      <c r="P5533" s="58" t="str">
        <f>IF(B5533&lt;&gt;"",IF(OR(D5533&gt;0,G5533&gt;0),COUNTIF($B$2:B5533,B5533),COUNTIFS($B$2:B5533,B5533,$E$2:E5533,"&gt;0")),"")</f>
        <v/>
      </c>
    </row>
    <row r="5534" spans="1:16" x14ac:dyDescent="0.35">
      <c r="A5534" s="51" t="str">
        <f t="shared" si="258"/>
        <v/>
      </c>
      <c r="B5534" s="99"/>
      <c r="C5534" s="4"/>
      <c r="D5534" s="14"/>
      <c r="E5534" s="14"/>
      <c r="F5534" s="14"/>
      <c r="G5534" s="82"/>
      <c r="H5534" s="107" t="str">
        <f>IF(B5534&lt;&gt;"",IF(OR(O5534=0,O5534=999),"",SUMIFS($E$2:E5534,$A$2:A5534,A5534)-SUMIFS($F$2:F5534,$A$2:A5534,A5534)),"")</f>
        <v/>
      </c>
      <c r="I5534" s="109" t="str">
        <f t="shared" si="260"/>
        <v/>
      </c>
      <c r="J5534" s="113"/>
      <c r="K5534" s="90"/>
      <c r="L5534" s="73"/>
      <c r="M5534" s="69" t="str">
        <f>IF(C5534&lt;&gt;"",DailyLog!$S$3,"")</f>
        <v/>
      </c>
      <c r="N5534" s="56" t="str">
        <f t="shared" si="259"/>
        <v/>
      </c>
      <c r="O5534" s="53" t="str">
        <f>IF($B5534&lt;&gt;"",IF(ISNUMBER(_xlfn.XMATCH($B5534,Language!$A$6:$E$6)),0,IF(ISNUMBER(_xlfn.XMATCH($B5534,Language!$A$29:$E$29)),'Lista de Prestatarios'!$B$3,VLOOKUP(B5534,'Lista de Prestatarios'!$A$2:$B$500,2,FALSE))),"")</f>
        <v/>
      </c>
      <c r="P5534" s="58" t="str">
        <f>IF(B5534&lt;&gt;"",IF(OR(D5534&gt;0,G5534&gt;0),COUNTIF($B$2:B5534,B5534),COUNTIFS($B$2:B5534,B5534,$E$2:E5534,"&gt;0")),"")</f>
        <v/>
      </c>
    </row>
    <row r="5535" spans="1:16" x14ac:dyDescent="0.35">
      <c r="A5535" s="51" t="str">
        <f t="shared" si="258"/>
        <v/>
      </c>
      <c r="B5535" s="99"/>
      <c r="C5535" s="4"/>
      <c r="D5535" s="14"/>
      <c r="E5535" s="14"/>
      <c r="F5535" s="14"/>
      <c r="G5535" s="82"/>
      <c r="H5535" s="107" t="str">
        <f>IF(B5535&lt;&gt;"",IF(OR(O5535=0,O5535=999),"",SUMIFS($E$2:E5535,$A$2:A5535,A5535)-SUMIFS($F$2:F5535,$A$2:A5535,A5535)),"")</f>
        <v/>
      </c>
      <c r="I5535" s="109" t="str">
        <f t="shared" si="260"/>
        <v/>
      </c>
      <c r="J5535" s="113"/>
      <c r="K5535" s="90"/>
      <c r="L5535" s="73"/>
      <c r="M5535" s="69" t="str">
        <f>IF(C5535&lt;&gt;"",DailyLog!$S$3,"")</f>
        <v/>
      </c>
      <c r="N5535" s="56" t="str">
        <f t="shared" si="259"/>
        <v/>
      </c>
      <c r="O5535" s="53" t="str">
        <f>IF($B5535&lt;&gt;"",IF(ISNUMBER(_xlfn.XMATCH($B5535,Language!$A$6:$E$6)),0,IF(ISNUMBER(_xlfn.XMATCH($B5535,Language!$A$29:$E$29)),'Lista de Prestatarios'!$B$3,VLOOKUP(B5535,'Lista de Prestatarios'!$A$2:$B$500,2,FALSE))),"")</f>
        <v/>
      </c>
      <c r="P5535" s="58" t="str">
        <f>IF(B5535&lt;&gt;"",IF(OR(D5535&gt;0,G5535&gt;0),COUNTIF($B$2:B5535,B5535),COUNTIFS($B$2:B5535,B5535,$E$2:E5535,"&gt;0")),"")</f>
        <v/>
      </c>
    </row>
    <row r="5536" spans="1:16" x14ac:dyDescent="0.35">
      <c r="A5536" s="51" t="str">
        <f t="shared" si="258"/>
        <v/>
      </c>
      <c r="B5536" s="99"/>
      <c r="C5536" s="4"/>
      <c r="D5536" s="14"/>
      <c r="E5536" s="14"/>
      <c r="F5536" s="14"/>
      <c r="G5536" s="82"/>
      <c r="H5536" s="107" t="str">
        <f>IF(B5536&lt;&gt;"",IF(OR(O5536=0,O5536=999),"",SUMIFS($E$2:E5536,$A$2:A5536,A5536)-SUMIFS($F$2:F5536,$A$2:A5536,A5536)),"")</f>
        <v/>
      </c>
      <c r="I5536" s="109" t="str">
        <f t="shared" si="260"/>
        <v/>
      </c>
      <c r="J5536" s="113"/>
      <c r="K5536" s="90"/>
      <c r="L5536" s="73"/>
      <c r="M5536" s="69" t="str">
        <f>IF(C5536&lt;&gt;"",DailyLog!$S$3,"")</f>
        <v/>
      </c>
      <c r="N5536" s="56" t="str">
        <f t="shared" si="259"/>
        <v/>
      </c>
      <c r="O5536" s="53" t="str">
        <f>IF($B5536&lt;&gt;"",IF(ISNUMBER(_xlfn.XMATCH($B5536,Language!$A$6:$E$6)),0,IF(ISNUMBER(_xlfn.XMATCH($B5536,Language!$A$29:$E$29)),'Lista de Prestatarios'!$B$3,VLOOKUP(B5536,'Lista de Prestatarios'!$A$2:$B$500,2,FALSE))),"")</f>
        <v/>
      </c>
      <c r="P5536" s="58" t="str">
        <f>IF(B5536&lt;&gt;"",IF(OR(D5536&gt;0,G5536&gt;0),COUNTIF($B$2:B5536,B5536),COUNTIFS($B$2:B5536,B5536,$E$2:E5536,"&gt;0")),"")</f>
        <v/>
      </c>
    </row>
    <row r="5537" spans="1:16" x14ac:dyDescent="0.35">
      <c r="A5537" s="51" t="str">
        <f t="shared" si="258"/>
        <v/>
      </c>
      <c r="B5537" s="99"/>
      <c r="C5537" s="4"/>
      <c r="D5537" s="14"/>
      <c r="E5537" s="14"/>
      <c r="F5537" s="14"/>
      <c r="G5537" s="82"/>
      <c r="H5537" s="107" t="str">
        <f>IF(B5537&lt;&gt;"",IF(OR(O5537=0,O5537=999),"",SUMIFS($E$2:E5537,$A$2:A5537,A5537)-SUMIFS($F$2:F5537,$A$2:A5537,A5537)),"")</f>
        <v/>
      </c>
      <c r="I5537" s="109" t="str">
        <f t="shared" si="260"/>
        <v/>
      </c>
      <c r="J5537" s="113"/>
      <c r="K5537" s="90"/>
      <c r="L5537" s="73"/>
      <c r="M5537" s="69" t="str">
        <f>IF(C5537&lt;&gt;"",DailyLog!$S$3,"")</f>
        <v/>
      </c>
      <c r="N5537" s="56" t="str">
        <f t="shared" si="259"/>
        <v/>
      </c>
      <c r="O5537" s="53" t="str">
        <f>IF($B5537&lt;&gt;"",IF(ISNUMBER(_xlfn.XMATCH($B5537,Language!$A$6:$E$6)),0,IF(ISNUMBER(_xlfn.XMATCH($B5537,Language!$A$29:$E$29)),'Lista de Prestatarios'!$B$3,VLOOKUP(B5537,'Lista de Prestatarios'!$A$2:$B$500,2,FALSE))),"")</f>
        <v/>
      </c>
      <c r="P5537" s="58" t="str">
        <f>IF(B5537&lt;&gt;"",IF(OR(D5537&gt;0,G5537&gt;0),COUNTIF($B$2:B5537,B5537),COUNTIFS($B$2:B5537,B5537,$E$2:E5537,"&gt;0")),"")</f>
        <v/>
      </c>
    </row>
    <row r="5538" spans="1:16" x14ac:dyDescent="0.35">
      <c r="A5538" s="51" t="str">
        <f t="shared" si="258"/>
        <v/>
      </c>
      <c r="B5538" s="99"/>
      <c r="C5538" s="4"/>
      <c r="D5538" s="14"/>
      <c r="E5538" s="14"/>
      <c r="F5538" s="14"/>
      <c r="G5538" s="82"/>
      <c r="H5538" s="107" t="str">
        <f>IF(B5538&lt;&gt;"",IF(OR(O5538=0,O5538=999),"",SUMIFS($E$2:E5538,$A$2:A5538,A5538)-SUMIFS($F$2:F5538,$A$2:A5538,A5538)),"")</f>
        <v/>
      </c>
      <c r="I5538" s="109" t="str">
        <f t="shared" si="260"/>
        <v/>
      </c>
      <c r="J5538" s="113"/>
      <c r="K5538" s="90"/>
      <c r="L5538" s="73"/>
      <c r="M5538" s="69" t="str">
        <f>IF(C5538&lt;&gt;"",DailyLog!$S$3,"")</f>
        <v/>
      </c>
      <c r="N5538" s="56" t="str">
        <f t="shared" si="259"/>
        <v/>
      </c>
      <c r="O5538" s="53" t="str">
        <f>IF($B5538&lt;&gt;"",IF(ISNUMBER(_xlfn.XMATCH($B5538,Language!$A$6:$E$6)),0,IF(ISNUMBER(_xlfn.XMATCH($B5538,Language!$A$29:$E$29)),'Lista de Prestatarios'!$B$3,VLOOKUP(B5538,'Lista de Prestatarios'!$A$2:$B$500,2,FALSE))),"")</f>
        <v/>
      </c>
      <c r="P5538" s="58" t="str">
        <f>IF(B5538&lt;&gt;"",IF(OR(D5538&gt;0,G5538&gt;0),COUNTIF($B$2:B5538,B5538),COUNTIFS($B$2:B5538,B5538,$E$2:E5538,"&gt;0")),"")</f>
        <v/>
      </c>
    </row>
    <row r="5539" spans="1:16" x14ac:dyDescent="0.35">
      <c r="A5539" s="51" t="str">
        <f t="shared" si="258"/>
        <v/>
      </c>
      <c r="B5539" s="99"/>
      <c r="C5539" s="4"/>
      <c r="D5539" s="14"/>
      <c r="E5539" s="14"/>
      <c r="F5539" s="14"/>
      <c r="G5539" s="82"/>
      <c r="H5539" s="107" t="str">
        <f>IF(B5539&lt;&gt;"",IF(OR(O5539=0,O5539=999),"",SUMIFS($E$2:E5539,$A$2:A5539,A5539)-SUMIFS($F$2:F5539,$A$2:A5539,A5539)),"")</f>
        <v/>
      </c>
      <c r="I5539" s="109" t="str">
        <f t="shared" si="260"/>
        <v/>
      </c>
      <c r="J5539" s="113"/>
      <c r="K5539" s="90"/>
      <c r="L5539" s="73"/>
      <c r="M5539" s="69" t="str">
        <f>IF(C5539&lt;&gt;"",DailyLog!$S$3,"")</f>
        <v/>
      </c>
      <c r="N5539" s="56" t="str">
        <f t="shared" si="259"/>
        <v/>
      </c>
      <c r="O5539" s="53" t="str">
        <f>IF($B5539&lt;&gt;"",IF(ISNUMBER(_xlfn.XMATCH($B5539,Language!$A$6:$E$6)),0,IF(ISNUMBER(_xlfn.XMATCH($B5539,Language!$A$29:$E$29)),'Lista de Prestatarios'!$B$3,VLOOKUP(B5539,'Lista de Prestatarios'!$A$2:$B$500,2,FALSE))),"")</f>
        <v/>
      </c>
      <c r="P5539" s="58" t="str">
        <f>IF(B5539&lt;&gt;"",IF(OR(D5539&gt;0,G5539&gt;0),COUNTIF($B$2:B5539,B5539),COUNTIFS($B$2:B5539,B5539,$E$2:E5539,"&gt;0")),"")</f>
        <v/>
      </c>
    </row>
    <row r="5540" spans="1:16" x14ac:dyDescent="0.35">
      <c r="A5540" s="51" t="str">
        <f t="shared" si="258"/>
        <v/>
      </c>
      <c r="B5540" s="99"/>
      <c r="C5540" s="4"/>
      <c r="D5540" s="14"/>
      <c r="E5540" s="14"/>
      <c r="F5540" s="14"/>
      <c r="G5540" s="82"/>
      <c r="H5540" s="107" t="str">
        <f>IF(B5540&lt;&gt;"",IF(OR(O5540=0,O5540=999),"",SUMIFS($E$2:E5540,$A$2:A5540,A5540)-SUMIFS($F$2:F5540,$A$2:A5540,A5540)),"")</f>
        <v/>
      </c>
      <c r="I5540" s="109" t="str">
        <f t="shared" si="260"/>
        <v/>
      </c>
      <c r="J5540" s="113"/>
      <c r="K5540" s="90"/>
      <c r="L5540" s="73"/>
      <c r="M5540" s="69" t="str">
        <f>IF(C5540&lt;&gt;"",DailyLog!$S$3,"")</f>
        <v/>
      </c>
      <c r="N5540" s="56" t="str">
        <f t="shared" si="259"/>
        <v/>
      </c>
      <c r="O5540" s="53" t="str">
        <f>IF($B5540&lt;&gt;"",IF(ISNUMBER(_xlfn.XMATCH($B5540,Language!$A$6:$E$6)),0,IF(ISNUMBER(_xlfn.XMATCH($B5540,Language!$A$29:$E$29)),'Lista de Prestatarios'!$B$3,VLOOKUP(B5540,'Lista de Prestatarios'!$A$2:$B$500,2,FALSE))),"")</f>
        <v/>
      </c>
      <c r="P5540" s="58" t="str">
        <f>IF(B5540&lt;&gt;"",IF(OR(D5540&gt;0,G5540&gt;0),COUNTIF($B$2:B5540,B5540),COUNTIFS($B$2:B5540,B5540,$E$2:E5540,"&gt;0")),"")</f>
        <v/>
      </c>
    </row>
    <row r="5541" spans="1:16" x14ac:dyDescent="0.35">
      <c r="A5541" s="51" t="str">
        <f t="shared" si="258"/>
        <v/>
      </c>
      <c r="B5541" s="99"/>
      <c r="C5541" s="4"/>
      <c r="D5541" s="14"/>
      <c r="E5541" s="14"/>
      <c r="F5541" s="14"/>
      <c r="G5541" s="82"/>
      <c r="H5541" s="107" t="str">
        <f>IF(B5541&lt;&gt;"",IF(OR(O5541=0,O5541=999),"",SUMIFS($E$2:E5541,$A$2:A5541,A5541)-SUMIFS($F$2:F5541,$A$2:A5541,A5541)),"")</f>
        <v/>
      </c>
      <c r="I5541" s="109" t="str">
        <f t="shared" si="260"/>
        <v/>
      </c>
      <c r="J5541" s="113"/>
      <c r="K5541" s="90"/>
      <c r="L5541" s="73"/>
      <c r="M5541" s="69" t="str">
        <f>IF(C5541&lt;&gt;"",DailyLog!$S$3,"")</f>
        <v/>
      </c>
      <c r="N5541" s="56" t="str">
        <f t="shared" si="259"/>
        <v/>
      </c>
      <c r="O5541" s="53" t="str">
        <f>IF($B5541&lt;&gt;"",IF(ISNUMBER(_xlfn.XMATCH($B5541,Language!$A$6:$E$6)),0,IF(ISNUMBER(_xlfn.XMATCH($B5541,Language!$A$29:$E$29)),'Lista de Prestatarios'!$B$3,VLOOKUP(B5541,'Lista de Prestatarios'!$A$2:$B$500,2,FALSE))),"")</f>
        <v/>
      </c>
      <c r="P5541" s="58" t="str">
        <f>IF(B5541&lt;&gt;"",IF(OR(D5541&gt;0,G5541&gt;0),COUNTIF($B$2:B5541,B5541),COUNTIFS($B$2:B5541,B5541,$E$2:E5541,"&gt;0")),"")</f>
        <v/>
      </c>
    </row>
    <row r="5542" spans="1:16" x14ac:dyDescent="0.35">
      <c r="A5542" s="51" t="str">
        <f t="shared" si="258"/>
        <v/>
      </c>
      <c r="B5542" s="99"/>
      <c r="C5542" s="4"/>
      <c r="D5542" s="14"/>
      <c r="E5542" s="14"/>
      <c r="F5542" s="14"/>
      <c r="G5542" s="82"/>
      <c r="H5542" s="107" t="str">
        <f>IF(B5542&lt;&gt;"",IF(OR(O5542=0,O5542=999),"",SUMIFS($E$2:E5542,$A$2:A5542,A5542)-SUMIFS($F$2:F5542,$A$2:A5542,A5542)),"")</f>
        <v/>
      </c>
      <c r="I5542" s="109" t="str">
        <f t="shared" si="260"/>
        <v/>
      </c>
      <c r="J5542" s="113"/>
      <c r="K5542" s="90"/>
      <c r="L5542" s="73"/>
      <c r="M5542" s="69" t="str">
        <f>IF(C5542&lt;&gt;"",DailyLog!$S$3,"")</f>
        <v/>
      </c>
      <c r="N5542" s="56" t="str">
        <f t="shared" si="259"/>
        <v/>
      </c>
      <c r="O5542" s="53" t="str">
        <f>IF($B5542&lt;&gt;"",IF(ISNUMBER(_xlfn.XMATCH($B5542,Language!$A$6:$E$6)),0,IF(ISNUMBER(_xlfn.XMATCH($B5542,Language!$A$29:$E$29)),'Lista de Prestatarios'!$B$3,VLOOKUP(B5542,'Lista de Prestatarios'!$A$2:$B$500,2,FALSE))),"")</f>
        <v/>
      </c>
      <c r="P5542" s="58" t="str">
        <f>IF(B5542&lt;&gt;"",IF(OR(D5542&gt;0,G5542&gt;0),COUNTIF($B$2:B5542,B5542),COUNTIFS($B$2:B5542,B5542,$E$2:E5542,"&gt;0")),"")</f>
        <v/>
      </c>
    </row>
    <row r="5543" spans="1:16" x14ac:dyDescent="0.35">
      <c r="A5543" s="51" t="str">
        <f t="shared" si="258"/>
        <v/>
      </c>
      <c r="B5543" s="99"/>
      <c r="C5543" s="4"/>
      <c r="D5543" s="14"/>
      <c r="E5543" s="14"/>
      <c r="F5543" s="14"/>
      <c r="G5543" s="82"/>
      <c r="H5543" s="107" t="str">
        <f>IF(B5543&lt;&gt;"",IF(OR(O5543=0,O5543=999),"",SUMIFS($E$2:E5543,$A$2:A5543,A5543)-SUMIFS($F$2:F5543,$A$2:A5543,A5543)),"")</f>
        <v/>
      </c>
      <c r="I5543" s="109" t="str">
        <f t="shared" si="260"/>
        <v/>
      </c>
      <c r="J5543" s="113"/>
      <c r="K5543" s="90"/>
      <c r="L5543" s="73"/>
      <c r="M5543" s="69" t="str">
        <f>IF(C5543&lt;&gt;"",DailyLog!$S$3,"")</f>
        <v/>
      </c>
      <c r="N5543" s="56" t="str">
        <f t="shared" si="259"/>
        <v/>
      </c>
      <c r="O5543" s="53" t="str">
        <f>IF($B5543&lt;&gt;"",IF(ISNUMBER(_xlfn.XMATCH($B5543,Language!$A$6:$E$6)),0,IF(ISNUMBER(_xlfn.XMATCH($B5543,Language!$A$29:$E$29)),'Lista de Prestatarios'!$B$3,VLOOKUP(B5543,'Lista de Prestatarios'!$A$2:$B$500,2,FALSE))),"")</f>
        <v/>
      </c>
      <c r="P5543" s="58" t="str">
        <f>IF(B5543&lt;&gt;"",IF(OR(D5543&gt;0,G5543&gt;0),COUNTIF($B$2:B5543,B5543),COUNTIFS($B$2:B5543,B5543,$E$2:E5543,"&gt;0")),"")</f>
        <v/>
      </c>
    </row>
    <row r="5544" spans="1:16" x14ac:dyDescent="0.35">
      <c r="A5544" s="51" t="str">
        <f t="shared" si="258"/>
        <v/>
      </c>
      <c r="B5544" s="99"/>
      <c r="C5544" s="4"/>
      <c r="D5544" s="14"/>
      <c r="E5544" s="14"/>
      <c r="F5544" s="14"/>
      <c r="G5544" s="82"/>
      <c r="H5544" s="107" t="str">
        <f>IF(B5544&lt;&gt;"",IF(OR(O5544=0,O5544=999),"",SUMIFS($E$2:E5544,$A$2:A5544,A5544)-SUMIFS($F$2:F5544,$A$2:A5544,A5544)),"")</f>
        <v/>
      </c>
      <c r="I5544" s="109" t="str">
        <f t="shared" si="260"/>
        <v/>
      </c>
      <c r="J5544" s="113"/>
      <c r="K5544" s="90"/>
      <c r="L5544" s="73"/>
      <c r="M5544" s="69" t="str">
        <f>IF(C5544&lt;&gt;"",DailyLog!$S$3,"")</f>
        <v/>
      </c>
      <c r="N5544" s="56" t="str">
        <f t="shared" si="259"/>
        <v/>
      </c>
      <c r="O5544" s="53" t="str">
        <f>IF($B5544&lt;&gt;"",IF(ISNUMBER(_xlfn.XMATCH($B5544,Language!$A$6:$E$6)),0,IF(ISNUMBER(_xlfn.XMATCH($B5544,Language!$A$29:$E$29)),'Lista de Prestatarios'!$B$3,VLOOKUP(B5544,'Lista de Prestatarios'!$A$2:$B$500,2,FALSE))),"")</f>
        <v/>
      </c>
      <c r="P5544" s="58" t="str">
        <f>IF(B5544&lt;&gt;"",IF(OR(D5544&gt;0,G5544&gt;0),COUNTIF($B$2:B5544,B5544),COUNTIFS($B$2:B5544,B5544,$E$2:E5544,"&gt;0")),"")</f>
        <v/>
      </c>
    </row>
    <row r="5545" spans="1:16" x14ac:dyDescent="0.35">
      <c r="A5545" s="51" t="str">
        <f t="shared" si="258"/>
        <v/>
      </c>
      <c r="B5545" s="99"/>
      <c r="C5545" s="4"/>
      <c r="D5545" s="14"/>
      <c r="E5545" s="14"/>
      <c r="F5545" s="14"/>
      <c r="G5545" s="82"/>
      <c r="H5545" s="107" t="str">
        <f>IF(B5545&lt;&gt;"",IF(OR(O5545=0,O5545=999),"",SUMIFS($E$2:E5545,$A$2:A5545,A5545)-SUMIFS($F$2:F5545,$A$2:A5545,A5545)),"")</f>
        <v/>
      </c>
      <c r="I5545" s="109" t="str">
        <f t="shared" si="260"/>
        <v/>
      </c>
      <c r="J5545" s="113"/>
      <c r="K5545" s="90"/>
      <c r="L5545" s="73"/>
      <c r="M5545" s="69" t="str">
        <f>IF(C5545&lt;&gt;"",DailyLog!$S$3,"")</f>
        <v/>
      </c>
      <c r="N5545" s="56" t="str">
        <f t="shared" si="259"/>
        <v/>
      </c>
      <c r="O5545" s="53" t="str">
        <f>IF($B5545&lt;&gt;"",IF(ISNUMBER(_xlfn.XMATCH($B5545,Language!$A$6:$E$6)),0,IF(ISNUMBER(_xlfn.XMATCH($B5545,Language!$A$29:$E$29)),'Lista de Prestatarios'!$B$3,VLOOKUP(B5545,'Lista de Prestatarios'!$A$2:$B$500,2,FALSE))),"")</f>
        <v/>
      </c>
      <c r="P5545" s="58" t="str">
        <f>IF(B5545&lt;&gt;"",IF(OR(D5545&gt;0,G5545&gt;0),COUNTIF($B$2:B5545,B5545),COUNTIFS($B$2:B5545,B5545,$E$2:E5545,"&gt;0")),"")</f>
        <v/>
      </c>
    </row>
    <row r="5546" spans="1:16" x14ac:dyDescent="0.35">
      <c r="A5546" s="51" t="str">
        <f t="shared" si="258"/>
        <v/>
      </c>
      <c r="B5546" s="99"/>
      <c r="C5546" s="4"/>
      <c r="D5546" s="14"/>
      <c r="E5546" s="14"/>
      <c r="F5546" s="14"/>
      <c r="G5546" s="82"/>
      <c r="H5546" s="107" t="str">
        <f>IF(B5546&lt;&gt;"",IF(OR(O5546=0,O5546=999),"",SUMIFS($E$2:E5546,$A$2:A5546,A5546)-SUMIFS($F$2:F5546,$A$2:A5546,A5546)),"")</f>
        <v/>
      </c>
      <c r="I5546" s="109" t="str">
        <f t="shared" si="260"/>
        <v/>
      </c>
      <c r="J5546" s="113"/>
      <c r="K5546" s="90"/>
      <c r="L5546" s="73"/>
      <c r="M5546" s="69" t="str">
        <f>IF(C5546&lt;&gt;"",DailyLog!$S$3,"")</f>
        <v/>
      </c>
      <c r="N5546" s="56" t="str">
        <f t="shared" si="259"/>
        <v/>
      </c>
      <c r="O5546" s="53" t="str">
        <f>IF($B5546&lt;&gt;"",IF(ISNUMBER(_xlfn.XMATCH($B5546,Language!$A$6:$E$6)),0,IF(ISNUMBER(_xlfn.XMATCH($B5546,Language!$A$29:$E$29)),'Lista de Prestatarios'!$B$3,VLOOKUP(B5546,'Lista de Prestatarios'!$A$2:$B$500,2,FALSE))),"")</f>
        <v/>
      </c>
      <c r="P5546" s="58" t="str">
        <f>IF(B5546&lt;&gt;"",IF(OR(D5546&gt;0,G5546&gt;0),COUNTIF($B$2:B5546,B5546),COUNTIFS($B$2:B5546,B5546,$E$2:E5546,"&gt;0")),"")</f>
        <v/>
      </c>
    </row>
    <row r="5547" spans="1:16" x14ac:dyDescent="0.35">
      <c r="A5547" s="51" t="str">
        <f t="shared" si="258"/>
        <v/>
      </c>
      <c r="B5547" s="99"/>
      <c r="C5547" s="4"/>
      <c r="D5547" s="14"/>
      <c r="E5547" s="14"/>
      <c r="F5547" s="14"/>
      <c r="G5547" s="82"/>
      <c r="H5547" s="107" t="str">
        <f>IF(B5547&lt;&gt;"",IF(OR(O5547=0,O5547=999),"",SUMIFS($E$2:E5547,$A$2:A5547,A5547)-SUMIFS($F$2:F5547,$A$2:A5547,A5547)),"")</f>
        <v/>
      </c>
      <c r="I5547" s="109" t="str">
        <f t="shared" si="260"/>
        <v/>
      </c>
      <c r="J5547" s="113"/>
      <c r="K5547" s="90"/>
      <c r="L5547" s="73"/>
      <c r="M5547" s="69" t="str">
        <f>IF(C5547&lt;&gt;"",DailyLog!$S$3,"")</f>
        <v/>
      </c>
      <c r="N5547" s="56" t="str">
        <f t="shared" si="259"/>
        <v/>
      </c>
      <c r="O5547" s="53" t="str">
        <f>IF($B5547&lt;&gt;"",IF(ISNUMBER(_xlfn.XMATCH($B5547,Language!$A$6:$E$6)),0,IF(ISNUMBER(_xlfn.XMATCH($B5547,Language!$A$29:$E$29)),'Lista de Prestatarios'!$B$3,VLOOKUP(B5547,'Lista de Prestatarios'!$A$2:$B$500,2,FALSE))),"")</f>
        <v/>
      </c>
      <c r="P5547" s="58" t="str">
        <f>IF(B5547&lt;&gt;"",IF(OR(D5547&gt;0,G5547&gt;0),COUNTIF($B$2:B5547,B5547),COUNTIFS($B$2:B5547,B5547,$E$2:E5547,"&gt;0")),"")</f>
        <v/>
      </c>
    </row>
    <row r="5548" spans="1:16" x14ac:dyDescent="0.35">
      <c r="A5548" s="51" t="str">
        <f t="shared" si="258"/>
        <v/>
      </c>
      <c r="B5548" s="99"/>
      <c r="C5548" s="4"/>
      <c r="D5548" s="14"/>
      <c r="E5548" s="14"/>
      <c r="F5548" s="14"/>
      <c r="G5548" s="82"/>
      <c r="H5548" s="107" t="str">
        <f>IF(B5548&lt;&gt;"",IF(OR(O5548=0,O5548=999),"",SUMIFS($E$2:E5548,$A$2:A5548,A5548)-SUMIFS($F$2:F5548,$A$2:A5548,A5548)),"")</f>
        <v/>
      </c>
      <c r="I5548" s="109" t="str">
        <f t="shared" si="260"/>
        <v/>
      </c>
      <c r="J5548" s="113"/>
      <c r="K5548" s="90"/>
      <c r="L5548" s="73"/>
      <c r="M5548" s="69" t="str">
        <f>IF(C5548&lt;&gt;"",DailyLog!$S$3,"")</f>
        <v/>
      </c>
      <c r="N5548" s="56" t="str">
        <f t="shared" si="259"/>
        <v/>
      </c>
      <c r="O5548" s="53" t="str">
        <f>IF($B5548&lt;&gt;"",IF(ISNUMBER(_xlfn.XMATCH($B5548,Language!$A$6:$E$6)),0,IF(ISNUMBER(_xlfn.XMATCH($B5548,Language!$A$29:$E$29)),'Lista de Prestatarios'!$B$3,VLOOKUP(B5548,'Lista de Prestatarios'!$A$2:$B$500,2,FALSE))),"")</f>
        <v/>
      </c>
      <c r="P5548" s="58" t="str">
        <f>IF(B5548&lt;&gt;"",IF(OR(D5548&gt;0,G5548&gt;0),COUNTIF($B$2:B5548,B5548),COUNTIFS($B$2:B5548,B5548,$E$2:E5548,"&gt;0")),"")</f>
        <v/>
      </c>
    </row>
    <row r="5549" spans="1:16" x14ac:dyDescent="0.35">
      <c r="A5549" s="51" t="str">
        <f t="shared" si="258"/>
        <v/>
      </c>
      <c r="B5549" s="99"/>
      <c r="C5549" s="4"/>
      <c r="D5549" s="14"/>
      <c r="E5549" s="14"/>
      <c r="F5549" s="14"/>
      <c r="G5549" s="82"/>
      <c r="H5549" s="107" t="str">
        <f>IF(B5549&lt;&gt;"",IF(OR(O5549=0,O5549=999),"",SUMIFS($E$2:E5549,$A$2:A5549,A5549)-SUMIFS($F$2:F5549,$A$2:A5549,A5549)),"")</f>
        <v/>
      </c>
      <c r="I5549" s="109" t="str">
        <f t="shared" si="260"/>
        <v/>
      </c>
      <c r="J5549" s="113"/>
      <c r="K5549" s="90"/>
      <c r="L5549" s="73"/>
      <c r="M5549" s="69" t="str">
        <f>IF(C5549&lt;&gt;"",DailyLog!$S$3,"")</f>
        <v/>
      </c>
      <c r="N5549" s="56" t="str">
        <f t="shared" si="259"/>
        <v/>
      </c>
      <c r="O5549" s="53" t="str">
        <f>IF($B5549&lt;&gt;"",IF(ISNUMBER(_xlfn.XMATCH($B5549,Language!$A$6:$E$6)),0,IF(ISNUMBER(_xlfn.XMATCH($B5549,Language!$A$29:$E$29)),'Lista de Prestatarios'!$B$3,VLOOKUP(B5549,'Lista de Prestatarios'!$A$2:$B$500,2,FALSE))),"")</f>
        <v/>
      </c>
      <c r="P5549" s="58" t="str">
        <f>IF(B5549&lt;&gt;"",IF(OR(D5549&gt;0,G5549&gt;0),COUNTIF($B$2:B5549,B5549),COUNTIFS($B$2:B5549,B5549,$E$2:E5549,"&gt;0")),"")</f>
        <v/>
      </c>
    </row>
    <row r="5550" spans="1:16" x14ac:dyDescent="0.35">
      <c r="A5550" s="51" t="str">
        <f t="shared" si="258"/>
        <v/>
      </c>
      <c r="B5550" s="99"/>
      <c r="C5550" s="4"/>
      <c r="D5550" s="14"/>
      <c r="E5550" s="14"/>
      <c r="F5550" s="14"/>
      <c r="G5550" s="82"/>
      <c r="H5550" s="107" t="str">
        <f>IF(B5550&lt;&gt;"",IF(OR(O5550=0,O5550=999),"",SUMIFS($E$2:E5550,$A$2:A5550,A5550)-SUMIFS($F$2:F5550,$A$2:A5550,A5550)),"")</f>
        <v/>
      </c>
      <c r="I5550" s="109" t="str">
        <f t="shared" si="260"/>
        <v/>
      </c>
      <c r="J5550" s="113"/>
      <c r="K5550" s="90"/>
      <c r="L5550" s="73"/>
      <c r="M5550" s="69" t="str">
        <f>IF(C5550&lt;&gt;"",DailyLog!$S$3,"")</f>
        <v/>
      </c>
      <c r="N5550" s="56" t="str">
        <f t="shared" si="259"/>
        <v/>
      </c>
      <c r="O5550" s="53" t="str">
        <f>IF($B5550&lt;&gt;"",IF(ISNUMBER(_xlfn.XMATCH($B5550,Language!$A$6:$E$6)),0,IF(ISNUMBER(_xlfn.XMATCH($B5550,Language!$A$29:$E$29)),'Lista de Prestatarios'!$B$3,VLOOKUP(B5550,'Lista de Prestatarios'!$A$2:$B$500,2,FALSE))),"")</f>
        <v/>
      </c>
      <c r="P5550" s="58" t="str">
        <f>IF(B5550&lt;&gt;"",IF(OR(D5550&gt;0,G5550&gt;0),COUNTIF($B$2:B5550,B5550),COUNTIFS($B$2:B5550,B5550,$E$2:E5550,"&gt;0")),"")</f>
        <v/>
      </c>
    </row>
    <row r="5551" spans="1:16" x14ac:dyDescent="0.35">
      <c r="A5551" s="51" t="str">
        <f t="shared" si="258"/>
        <v/>
      </c>
      <c r="B5551" s="99"/>
      <c r="C5551" s="4"/>
      <c r="D5551" s="14"/>
      <c r="E5551" s="14"/>
      <c r="F5551" s="14"/>
      <c r="G5551" s="82"/>
      <c r="H5551" s="107" t="str">
        <f>IF(B5551&lt;&gt;"",IF(OR(O5551=0,O5551=999),"",SUMIFS($E$2:E5551,$A$2:A5551,A5551)-SUMIFS($F$2:F5551,$A$2:A5551,A5551)),"")</f>
        <v/>
      </c>
      <c r="I5551" s="109" t="str">
        <f t="shared" si="260"/>
        <v/>
      </c>
      <c r="J5551" s="113"/>
      <c r="K5551" s="90"/>
      <c r="L5551" s="73"/>
      <c r="M5551" s="69" t="str">
        <f>IF(C5551&lt;&gt;"",DailyLog!$S$3,"")</f>
        <v/>
      </c>
      <c r="N5551" s="56" t="str">
        <f t="shared" si="259"/>
        <v/>
      </c>
      <c r="O5551" s="53" t="str">
        <f>IF($B5551&lt;&gt;"",IF(ISNUMBER(_xlfn.XMATCH($B5551,Language!$A$6:$E$6)),0,IF(ISNUMBER(_xlfn.XMATCH($B5551,Language!$A$29:$E$29)),'Lista de Prestatarios'!$B$3,VLOOKUP(B5551,'Lista de Prestatarios'!$A$2:$B$500,2,FALSE))),"")</f>
        <v/>
      </c>
      <c r="P5551" s="58" t="str">
        <f>IF(B5551&lt;&gt;"",IF(OR(D5551&gt;0,G5551&gt;0),COUNTIF($B$2:B5551,B5551),COUNTIFS($B$2:B5551,B5551,$E$2:E5551,"&gt;0")),"")</f>
        <v/>
      </c>
    </row>
    <row r="5552" spans="1:16" x14ac:dyDescent="0.35">
      <c r="A5552" s="51" t="str">
        <f t="shared" si="258"/>
        <v/>
      </c>
      <c r="B5552" s="99"/>
      <c r="C5552" s="4"/>
      <c r="D5552" s="14"/>
      <c r="E5552" s="14"/>
      <c r="F5552" s="14"/>
      <c r="G5552" s="82"/>
      <c r="H5552" s="107" t="str">
        <f>IF(B5552&lt;&gt;"",IF(OR(O5552=0,O5552=999),"",SUMIFS($E$2:E5552,$A$2:A5552,A5552)-SUMIFS($F$2:F5552,$A$2:A5552,A5552)),"")</f>
        <v/>
      </c>
      <c r="I5552" s="109" t="str">
        <f t="shared" si="260"/>
        <v/>
      </c>
      <c r="J5552" s="113"/>
      <c r="K5552" s="90"/>
      <c r="L5552" s="73"/>
      <c r="M5552" s="69" t="str">
        <f>IF(C5552&lt;&gt;"",DailyLog!$S$3,"")</f>
        <v/>
      </c>
      <c r="N5552" s="56" t="str">
        <f t="shared" si="259"/>
        <v/>
      </c>
      <c r="O5552" s="53" t="str">
        <f>IF($B5552&lt;&gt;"",IF(ISNUMBER(_xlfn.XMATCH($B5552,Language!$A$6:$E$6)),0,IF(ISNUMBER(_xlfn.XMATCH($B5552,Language!$A$29:$E$29)),'Lista de Prestatarios'!$B$3,VLOOKUP(B5552,'Lista de Prestatarios'!$A$2:$B$500,2,FALSE))),"")</f>
        <v/>
      </c>
      <c r="P5552" s="58" t="str">
        <f>IF(B5552&lt;&gt;"",IF(OR(D5552&gt;0,G5552&gt;0),COUNTIF($B$2:B5552,B5552),COUNTIFS($B$2:B5552,B5552,$E$2:E5552,"&gt;0")),"")</f>
        <v/>
      </c>
    </row>
    <row r="5553" spans="1:16" x14ac:dyDescent="0.35">
      <c r="A5553" s="51" t="str">
        <f t="shared" si="258"/>
        <v/>
      </c>
      <c r="B5553" s="99"/>
      <c r="C5553" s="4"/>
      <c r="D5553" s="14"/>
      <c r="E5553" s="14"/>
      <c r="F5553" s="14"/>
      <c r="G5553" s="82"/>
      <c r="H5553" s="107" t="str">
        <f>IF(B5553&lt;&gt;"",IF(OR(O5553=0,O5553=999),"",SUMIFS($E$2:E5553,$A$2:A5553,A5553)-SUMIFS($F$2:F5553,$A$2:A5553,A5553)),"")</f>
        <v/>
      </c>
      <c r="I5553" s="109" t="str">
        <f t="shared" si="260"/>
        <v/>
      </c>
      <c r="J5553" s="113"/>
      <c r="K5553" s="90"/>
      <c r="L5553" s="73"/>
      <c r="M5553" s="69" t="str">
        <f>IF(C5553&lt;&gt;"",DailyLog!$S$3,"")</f>
        <v/>
      </c>
      <c r="N5553" s="56" t="str">
        <f t="shared" si="259"/>
        <v/>
      </c>
      <c r="O5553" s="53" t="str">
        <f>IF($B5553&lt;&gt;"",IF(ISNUMBER(_xlfn.XMATCH($B5553,Language!$A$6:$E$6)),0,IF(ISNUMBER(_xlfn.XMATCH($B5553,Language!$A$29:$E$29)),'Lista de Prestatarios'!$B$3,VLOOKUP(B5553,'Lista de Prestatarios'!$A$2:$B$500,2,FALSE))),"")</f>
        <v/>
      </c>
      <c r="P5553" s="58" t="str">
        <f>IF(B5553&lt;&gt;"",IF(OR(D5553&gt;0,G5553&gt;0),COUNTIF($B$2:B5553,B5553),COUNTIFS($B$2:B5553,B5553,$E$2:E5553,"&gt;0")),"")</f>
        <v/>
      </c>
    </row>
    <row r="5554" spans="1:16" x14ac:dyDescent="0.35">
      <c r="A5554" s="51" t="str">
        <f t="shared" si="258"/>
        <v/>
      </c>
      <c r="B5554" s="99"/>
      <c r="C5554" s="4"/>
      <c r="D5554" s="14"/>
      <c r="E5554" s="14"/>
      <c r="F5554" s="14"/>
      <c r="G5554" s="82"/>
      <c r="H5554" s="107" t="str">
        <f>IF(B5554&lt;&gt;"",IF(OR(O5554=0,O5554=999),"",SUMIFS($E$2:E5554,$A$2:A5554,A5554)-SUMIFS($F$2:F5554,$A$2:A5554,A5554)),"")</f>
        <v/>
      </c>
      <c r="I5554" s="109" t="str">
        <f t="shared" si="260"/>
        <v/>
      </c>
      <c r="J5554" s="113"/>
      <c r="K5554" s="90"/>
      <c r="L5554" s="73"/>
      <c r="M5554" s="69" t="str">
        <f>IF(C5554&lt;&gt;"",DailyLog!$S$3,"")</f>
        <v/>
      </c>
      <c r="N5554" s="56" t="str">
        <f t="shared" si="259"/>
        <v/>
      </c>
      <c r="O5554" s="53" t="str">
        <f>IF($B5554&lt;&gt;"",IF(ISNUMBER(_xlfn.XMATCH($B5554,Language!$A$6:$E$6)),0,IF(ISNUMBER(_xlfn.XMATCH($B5554,Language!$A$29:$E$29)),'Lista de Prestatarios'!$B$3,VLOOKUP(B5554,'Lista de Prestatarios'!$A$2:$B$500,2,FALSE))),"")</f>
        <v/>
      </c>
      <c r="P5554" s="58" t="str">
        <f>IF(B5554&lt;&gt;"",IF(OR(D5554&gt;0,G5554&gt;0),COUNTIF($B$2:B5554,B5554),COUNTIFS($B$2:B5554,B5554,$E$2:E5554,"&gt;0")),"")</f>
        <v/>
      </c>
    </row>
    <row r="5555" spans="1:16" x14ac:dyDescent="0.35">
      <c r="A5555" s="51" t="str">
        <f t="shared" si="258"/>
        <v/>
      </c>
      <c r="B5555" s="99"/>
      <c r="C5555" s="4"/>
      <c r="D5555" s="14"/>
      <c r="E5555" s="14"/>
      <c r="F5555" s="14"/>
      <c r="G5555" s="82"/>
      <c r="H5555" s="107" t="str">
        <f>IF(B5555&lt;&gt;"",IF(OR(O5555=0,O5555=999),"",SUMIFS($E$2:E5555,$A$2:A5555,A5555)-SUMIFS($F$2:F5555,$A$2:A5555,A5555)),"")</f>
        <v/>
      </c>
      <c r="I5555" s="109" t="str">
        <f t="shared" si="260"/>
        <v/>
      </c>
      <c r="J5555" s="113"/>
      <c r="K5555" s="90"/>
      <c r="L5555" s="73"/>
      <c r="M5555" s="69" t="str">
        <f>IF(C5555&lt;&gt;"",DailyLog!$S$3,"")</f>
        <v/>
      </c>
      <c r="N5555" s="56" t="str">
        <f t="shared" si="259"/>
        <v/>
      </c>
      <c r="O5555" s="53" t="str">
        <f>IF($B5555&lt;&gt;"",IF(ISNUMBER(_xlfn.XMATCH($B5555,Language!$A$6:$E$6)),0,IF(ISNUMBER(_xlfn.XMATCH($B5555,Language!$A$29:$E$29)),'Lista de Prestatarios'!$B$3,VLOOKUP(B5555,'Lista de Prestatarios'!$A$2:$B$500,2,FALSE))),"")</f>
        <v/>
      </c>
      <c r="P5555" s="58" t="str">
        <f>IF(B5555&lt;&gt;"",IF(OR(D5555&gt;0,G5555&gt;0),COUNTIF($B$2:B5555,B5555),COUNTIFS($B$2:B5555,B5555,$E$2:E5555,"&gt;0")),"")</f>
        <v/>
      </c>
    </row>
    <row r="5556" spans="1:16" x14ac:dyDescent="0.35">
      <c r="A5556" s="51" t="str">
        <f t="shared" si="258"/>
        <v/>
      </c>
      <c r="B5556" s="99"/>
      <c r="C5556" s="4"/>
      <c r="D5556" s="14"/>
      <c r="E5556" s="14"/>
      <c r="F5556" s="14"/>
      <c r="G5556" s="82"/>
      <c r="H5556" s="107" t="str">
        <f>IF(B5556&lt;&gt;"",IF(OR(O5556=0,O5556=999),"",SUMIFS($E$2:E5556,$A$2:A5556,A5556)-SUMIFS($F$2:F5556,$A$2:A5556,A5556)),"")</f>
        <v/>
      </c>
      <c r="I5556" s="109" t="str">
        <f t="shared" si="260"/>
        <v/>
      </c>
      <c r="J5556" s="113"/>
      <c r="K5556" s="90"/>
      <c r="L5556" s="73"/>
      <c r="M5556" s="69" t="str">
        <f>IF(C5556&lt;&gt;"",DailyLog!$S$3,"")</f>
        <v/>
      </c>
      <c r="N5556" s="56" t="str">
        <f t="shared" si="259"/>
        <v/>
      </c>
      <c r="O5556" s="53" t="str">
        <f>IF($B5556&lt;&gt;"",IF(ISNUMBER(_xlfn.XMATCH($B5556,Language!$A$6:$E$6)),0,IF(ISNUMBER(_xlfn.XMATCH($B5556,Language!$A$29:$E$29)),'Lista de Prestatarios'!$B$3,VLOOKUP(B5556,'Lista de Prestatarios'!$A$2:$B$500,2,FALSE))),"")</f>
        <v/>
      </c>
      <c r="P5556" s="58" t="str">
        <f>IF(B5556&lt;&gt;"",IF(OR(D5556&gt;0,G5556&gt;0),COUNTIF($B$2:B5556,B5556),COUNTIFS($B$2:B5556,B5556,$E$2:E5556,"&gt;0")),"")</f>
        <v/>
      </c>
    </row>
    <row r="5557" spans="1:16" x14ac:dyDescent="0.35">
      <c r="A5557" s="51" t="str">
        <f t="shared" si="258"/>
        <v/>
      </c>
      <c r="B5557" s="99"/>
      <c r="C5557" s="4"/>
      <c r="D5557" s="14"/>
      <c r="E5557" s="14"/>
      <c r="F5557" s="14"/>
      <c r="G5557" s="82"/>
      <c r="H5557" s="107" t="str">
        <f>IF(B5557&lt;&gt;"",IF(OR(O5557=0,O5557=999),"",SUMIFS($E$2:E5557,$A$2:A5557,A5557)-SUMIFS($F$2:F5557,$A$2:A5557,A5557)),"")</f>
        <v/>
      </c>
      <c r="I5557" s="109" t="str">
        <f t="shared" si="260"/>
        <v/>
      </c>
      <c r="J5557" s="113"/>
      <c r="K5557" s="90"/>
      <c r="L5557" s="73"/>
      <c r="M5557" s="69" t="str">
        <f>IF(C5557&lt;&gt;"",DailyLog!$S$3,"")</f>
        <v/>
      </c>
      <c r="N5557" s="56" t="str">
        <f t="shared" si="259"/>
        <v/>
      </c>
      <c r="O5557" s="53" t="str">
        <f>IF($B5557&lt;&gt;"",IF(ISNUMBER(_xlfn.XMATCH($B5557,Language!$A$6:$E$6)),0,IF(ISNUMBER(_xlfn.XMATCH($B5557,Language!$A$29:$E$29)),'Lista de Prestatarios'!$B$3,VLOOKUP(B5557,'Lista de Prestatarios'!$A$2:$B$500,2,FALSE))),"")</f>
        <v/>
      </c>
      <c r="P5557" s="58" t="str">
        <f>IF(B5557&lt;&gt;"",IF(OR(D5557&gt;0,G5557&gt;0),COUNTIF($B$2:B5557,B5557),COUNTIFS($B$2:B5557,B5557,$E$2:E5557,"&gt;0")),"")</f>
        <v/>
      </c>
    </row>
    <row r="5558" spans="1:16" x14ac:dyDescent="0.35">
      <c r="A5558" s="51" t="str">
        <f t="shared" si="258"/>
        <v/>
      </c>
      <c r="B5558" s="99"/>
      <c r="C5558" s="4"/>
      <c r="D5558" s="14"/>
      <c r="E5558" s="14"/>
      <c r="F5558" s="14"/>
      <c r="G5558" s="82"/>
      <c r="H5558" s="107" t="str">
        <f>IF(B5558&lt;&gt;"",IF(OR(O5558=0,O5558=999),"",SUMIFS($E$2:E5558,$A$2:A5558,A5558)-SUMIFS($F$2:F5558,$A$2:A5558,A5558)),"")</f>
        <v/>
      </c>
      <c r="I5558" s="109" t="str">
        <f t="shared" si="260"/>
        <v/>
      </c>
      <c r="J5558" s="113"/>
      <c r="K5558" s="90"/>
      <c r="L5558" s="73"/>
      <c r="M5558" s="69" t="str">
        <f>IF(C5558&lt;&gt;"",DailyLog!$S$3,"")</f>
        <v/>
      </c>
      <c r="N5558" s="56" t="str">
        <f t="shared" si="259"/>
        <v/>
      </c>
      <c r="O5558" s="53" t="str">
        <f>IF($B5558&lt;&gt;"",IF(ISNUMBER(_xlfn.XMATCH($B5558,Language!$A$6:$E$6)),0,IF(ISNUMBER(_xlfn.XMATCH($B5558,Language!$A$29:$E$29)),'Lista de Prestatarios'!$B$3,VLOOKUP(B5558,'Lista de Prestatarios'!$A$2:$B$500,2,FALSE))),"")</f>
        <v/>
      </c>
      <c r="P5558" s="58" t="str">
        <f>IF(B5558&lt;&gt;"",IF(OR(D5558&gt;0,G5558&gt;0),COUNTIF($B$2:B5558,B5558),COUNTIFS($B$2:B5558,B5558,$E$2:E5558,"&gt;0")),"")</f>
        <v/>
      </c>
    </row>
    <row r="5559" spans="1:16" x14ac:dyDescent="0.35">
      <c r="A5559" s="51" t="str">
        <f t="shared" si="258"/>
        <v/>
      </c>
      <c r="B5559" s="99"/>
      <c r="C5559" s="4"/>
      <c r="D5559" s="14"/>
      <c r="E5559" s="14"/>
      <c r="F5559" s="14"/>
      <c r="G5559" s="82"/>
      <c r="H5559" s="107" t="str">
        <f>IF(B5559&lt;&gt;"",IF(OR(O5559=0,O5559=999),"",SUMIFS($E$2:E5559,$A$2:A5559,A5559)-SUMIFS($F$2:F5559,$A$2:A5559,A5559)),"")</f>
        <v/>
      </c>
      <c r="I5559" s="109" t="str">
        <f t="shared" si="260"/>
        <v/>
      </c>
      <c r="J5559" s="113"/>
      <c r="K5559" s="90"/>
      <c r="L5559" s="73"/>
      <c r="M5559" s="69" t="str">
        <f>IF(C5559&lt;&gt;"",DailyLog!$S$3,"")</f>
        <v/>
      </c>
      <c r="N5559" s="56" t="str">
        <f t="shared" si="259"/>
        <v/>
      </c>
      <c r="O5559" s="53" t="str">
        <f>IF($B5559&lt;&gt;"",IF(ISNUMBER(_xlfn.XMATCH($B5559,Language!$A$6:$E$6)),0,IF(ISNUMBER(_xlfn.XMATCH($B5559,Language!$A$29:$E$29)),'Lista de Prestatarios'!$B$3,VLOOKUP(B5559,'Lista de Prestatarios'!$A$2:$B$500,2,FALSE))),"")</f>
        <v/>
      </c>
      <c r="P5559" s="58" t="str">
        <f>IF(B5559&lt;&gt;"",IF(OR(D5559&gt;0,G5559&gt;0),COUNTIF($B$2:B5559,B5559),COUNTIFS($B$2:B5559,B5559,$E$2:E5559,"&gt;0")),"")</f>
        <v/>
      </c>
    </row>
    <row r="5560" spans="1:16" x14ac:dyDescent="0.35">
      <c r="A5560" s="51" t="str">
        <f t="shared" si="258"/>
        <v/>
      </c>
      <c r="B5560" s="99"/>
      <c r="C5560" s="4"/>
      <c r="D5560" s="14"/>
      <c r="E5560" s="14"/>
      <c r="F5560" s="14"/>
      <c r="G5560" s="82"/>
      <c r="H5560" s="107" t="str">
        <f>IF(B5560&lt;&gt;"",IF(OR(O5560=0,O5560=999),"",SUMIFS($E$2:E5560,$A$2:A5560,A5560)-SUMIFS($F$2:F5560,$A$2:A5560,A5560)),"")</f>
        <v/>
      </c>
      <c r="I5560" s="109" t="str">
        <f t="shared" si="260"/>
        <v/>
      </c>
      <c r="J5560" s="113"/>
      <c r="K5560" s="90"/>
      <c r="L5560" s="73"/>
      <c r="M5560" s="69" t="str">
        <f>IF(C5560&lt;&gt;"",DailyLog!$S$3,"")</f>
        <v/>
      </c>
      <c r="N5560" s="56" t="str">
        <f t="shared" si="259"/>
        <v/>
      </c>
      <c r="O5560" s="53" t="str">
        <f>IF($B5560&lt;&gt;"",IF(ISNUMBER(_xlfn.XMATCH($B5560,Language!$A$6:$E$6)),0,IF(ISNUMBER(_xlfn.XMATCH($B5560,Language!$A$29:$E$29)),'Lista de Prestatarios'!$B$3,VLOOKUP(B5560,'Lista de Prestatarios'!$A$2:$B$500,2,FALSE))),"")</f>
        <v/>
      </c>
      <c r="P5560" s="58" t="str">
        <f>IF(B5560&lt;&gt;"",IF(OR(D5560&gt;0,G5560&gt;0),COUNTIF($B$2:B5560,B5560),COUNTIFS($B$2:B5560,B5560,$E$2:E5560,"&gt;0")),"")</f>
        <v/>
      </c>
    </row>
    <row r="5561" spans="1:16" x14ac:dyDescent="0.35">
      <c r="A5561" s="51" t="str">
        <f t="shared" si="258"/>
        <v/>
      </c>
      <c r="B5561" s="99"/>
      <c r="C5561" s="4"/>
      <c r="D5561" s="14"/>
      <c r="E5561" s="14"/>
      <c r="F5561" s="14"/>
      <c r="G5561" s="82"/>
      <c r="H5561" s="107" t="str">
        <f>IF(B5561&lt;&gt;"",IF(OR(O5561=0,O5561=999),"",SUMIFS($E$2:E5561,$A$2:A5561,A5561)-SUMIFS($F$2:F5561,$A$2:A5561,A5561)),"")</f>
        <v/>
      </c>
      <c r="I5561" s="109" t="str">
        <f t="shared" si="260"/>
        <v/>
      </c>
      <c r="J5561" s="113"/>
      <c r="K5561" s="90"/>
      <c r="L5561" s="73"/>
      <c r="M5561" s="69" t="str">
        <f>IF(C5561&lt;&gt;"",DailyLog!$S$3,"")</f>
        <v/>
      </c>
      <c r="N5561" s="56" t="str">
        <f t="shared" si="259"/>
        <v/>
      </c>
      <c r="O5561" s="53" t="str">
        <f>IF($B5561&lt;&gt;"",IF(ISNUMBER(_xlfn.XMATCH($B5561,Language!$A$6:$E$6)),0,IF(ISNUMBER(_xlfn.XMATCH($B5561,Language!$A$29:$E$29)),'Lista de Prestatarios'!$B$3,VLOOKUP(B5561,'Lista de Prestatarios'!$A$2:$B$500,2,FALSE))),"")</f>
        <v/>
      </c>
      <c r="P5561" s="58" t="str">
        <f>IF(B5561&lt;&gt;"",IF(OR(D5561&gt;0,G5561&gt;0),COUNTIF($B$2:B5561,B5561),COUNTIFS($B$2:B5561,B5561,$E$2:E5561,"&gt;0")),"")</f>
        <v/>
      </c>
    </row>
    <row r="5562" spans="1:16" x14ac:dyDescent="0.35">
      <c r="A5562" s="51" t="str">
        <f t="shared" si="258"/>
        <v/>
      </c>
      <c r="B5562" s="99"/>
      <c r="C5562" s="4"/>
      <c r="D5562" s="14"/>
      <c r="E5562" s="14"/>
      <c r="F5562" s="14"/>
      <c r="G5562" s="82"/>
      <c r="H5562" s="107" t="str">
        <f>IF(B5562&lt;&gt;"",IF(OR(O5562=0,O5562=999),"",SUMIFS($E$2:E5562,$A$2:A5562,A5562)-SUMIFS($F$2:F5562,$A$2:A5562,A5562)),"")</f>
        <v/>
      </c>
      <c r="I5562" s="109" t="str">
        <f t="shared" si="260"/>
        <v/>
      </c>
      <c r="J5562" s="113"/>
      <c r="K5562" s="90"/>
      <c r="L5562" s="73"/>
      <c r="M5562" s="69" t="str">
        <f>IF(C5562&lt;&gt;"",DailyLog!$S$3,"")</f>
        <v/>
      </c>
      <c r="N5562" s="56" t="str">
        <f t="shared" si="259"/>
        <v/>
      </c>
      <c r="O5562" s="53" t="str">
        <f>IF($B5562&lt;&gt;"",IF(ISNUMBER(_xlfn.XMATCH($B5562,Language!$A$6:$E$6)),0,IF(ISNUMBER(_xlfn.XMATCH($B5562,Language!$A$29:$E$29)),'Lista de Prestatarios'!$B$3,VLOOKUP(B5562,'Lista de Prestatarios'!$A$2:$B$500,2,FALSE))),"")</f>
        <v/>
      </c>
      <c r="P5562" s="58" t="str">
        <f>IF(B5562&lt;&gt;"",IF(OR(D5562&gt;0,G5562&gt;0),COUNTIF($B$2:B5562,B5562),COUNTIFS($B$2:B5562,B5562,$E$2:E5562,"&gt;0")),"")</f>
        <v/>
      </c>
    </row>
    <row r="5563" spans="1:16" x14ac:dyDescent="0.35">
      <c r="A5563" s="51" t="str">
        <f t="shared" si="258"/>
        <v/>
      </c>
      <c r="B5563" s="99"/>
      <c r="C5563" s="4"/>
      <c r="D5563" s="14"/>
      <c r="E5563" s="14"/>
      <c r="F5563" s="14"/>
      <c r="G5563" s="82"/>
      <c r="H5563" s="107" t="str">
        <f>IF(B5563&lt;&gt;"",IF(OR(O5563=0,O5563=999),"",SUMIFS($E$2:E5563,$A$2:A5563,A5563)-SUMIFS($F$2:F5563,$A$2:A5563,A5563)),"")</f>
        <v/>
      </c>
      <c r="I5563" s="109" t="str">
        <f t="shared" si="260"/>
        <v/>
      </c>
      <c r="J5563" s="113"/>
      <c r="K5563" s="90"/>
      <c r="L5563" s="73"/>
      <c r="M5563" s="69" t="str">
        <f>IF(C5563&lt;&gt;"",DailyLog!$S$3,"")</f>
        <v/>
      </c>
      <c r="N5563" s="56" t="str">
        <f t="shared" si="259"/>
        <v/>
      </c>
      <c r="O5563" s="53" t="str">
        <f>IF($B5563&lt;&gt;"",IF(ISNUMBER(_xlfn.XMATCH($B5563,Language!$A$6:$E$6)),0,IF(ISNUMBER(_xlfn.XMATCH($B5563,Language!$A$29:$E$29)),'Lista de Prestatarios'!$B$3,VLOOKUP(B5563,'Lista de Prestatarios'!$A$2:$B$500,2,FALSE))),"")</f>
        <v/>
      </c>
      <c r="P5563" s="58" t="str">
        <f>IF(B5563&lt;&gt;"",IF(OR(D5563&gt;0,G5563&gt;0),COUNTIF($B$2:B5563,B5563),COUNTIFS($B$2:B5563,B5563,$E$2:E5563,"&gt;0")),"")</f>
        <v/>
      </c>
    </row>
    <row r="5564" spans="1:16" x14ac:dyDescent="0.35">
      <c r="A5564" s="51" t="str">
        <f t="shared" si="258"/>
        <v/>
      </c>
      <c r="B5564" s="99"/>
      <c r="C5564" s="4"/>
      <c r="D5564" s="14"/>
      <c r="E5564" s="14"/>
      <c r="F5564" s="14"/>
      <c r="G5564" s="82"/>
      <c r="H5564" s="107" t="str">
        <f>IF(B5564&lt;&gt;"",IF(OR(O5564=0,O5564=999),"",SUMIFS($E$2:E5564,$A$2:A5564,A5564)-SUMIFS($F$2:F5564,$A$2:A5564,A5564)),"")</f>
        <v/>
      </c>
      <c r="I5564" s="109" t="str">
        <f t="shared" si="260"/>
        <v/>
      </c>
      <c r="J5564" s="113"/>
      <c r="K5564" s="90"/>
      <c r="L5564" s="73"/>
      <c r="M5564" s="69" t="str">
        <f>IF(C5564&lt;&gt;"",DailyLog!$S$3,"")</f>
        <v/>
      </c>
      <c r="N5564" s="56" t="str">
        <f t="shared" si="259"/>
        <v/>
      </c>
      <c r="O5564" s="53" t="str">
        <f>IF($B5564&lt;&gt;"",IF(ISNUMBER(_xlfn.XMATCH($B5564,Language!$A$6:$E$6)),0,IF(ISNUMBER(_xlfn.XMATCH($B5564,Language!$A$29:$E$29)),'Lista de Prestatarios'!$B$3,VLOOKUP(B5564,'Lista de Prestatarios'!$A$2:$B$500,2,FALSE))),"")</f>
        <v/>
      </c>
      <c r="P5564" s="58" t="str">
        <f>IF(B5564&lt;&gt;"",IF(OR(D5564&gt;0,G5564&gt;0),COUNTIF($B$2:B5564,B5564),COUNTIFS($B$2:B5564,B5564,$E$2:E5564,"&gt;0")),"")</f>
        <v/>
      </c>
    </row>
    <row r="5565" spans="1:16" x14ac:dyDescent="0.35">
      <c r="A5565" s="51" t="str">
        <f t="shared" si="258"/>
        <v/>
      </c>
      <c r="B5565" s="99"/>
      <c r="C5565" s="4"/>
      <c r="D5565" s="14"/>
      <c r="E5565" s="14"/>
      <c r="F5565" s="14"/>
      <c r="G5565" s="82"/>
      <c r="H5565" s="107" t="str">
        <f>IF(B5565&lt;&gt;"",IF(OR(O5565=0,O5565=999),"",SUMIFS($E$2:E5565,$A$2:A5565,A5565)-SUMIFS($F$2:F5565,$A$2:A5565,A5565)),"")</f>
        <v/>
      </c>
      <c r="I5565" s="109" t="str">
        <f t="shared" si="260"/>
        <v/>
      </c>
      <c r="J5565" s="113"/>
      <c r="K5565" s="90"/>
      <c r="L5565" s="73"/>
      <c r="M5565" s="69" t="str">
        <f>IF(C5565&lt;&gt;"",DailyLog!$S$3,"")</f>
        <v/>
      </c>
      <c r="N5565" s="56" t="str">
        <f t="shared" si="259"/>
        <v/>
      </c>
      <c r="O5565" s="53" t="str">
        <f>IF($B5565&lt;&gt;"",IF(ISNUMBER(_xlfn.XMATCH($B5565,Language!$A$6:$E$6)),0,IF(ISNUMBER(_xlfn.XMATCH($B5565,Language!$A$29:$E$29)),'Lista de Prestatarios'!$B$3,VLOOKUP(B5565,'Lista de Prestatarios'!$A$2:$B$500,2,FALSE))),"")</f>
        <v/>
      </c>
      <c r="P5565" s="58" t="str">
        <f>IF(B5565&lt;&gt;"",IF(OR(D5565&gt;0,G5565&gt;0),COUNTIF($B$2:B5565,B5565),COUNTIFS($B$2:B5565,B5565,$E$2:E5565,"&gt;0")),"")</f>
        <v/>
      </c>
    </row>
    <row r="5566" spans="1:16" x14ac:dyDescent="0.35">
      <c r="A5566" s="51" t="str">
        <f t="shared" si="258"/>
        <v/>
      </c>
      <c r="B5566" s="99"/>
      <c r="C5566" s="4"/>
      <c r="D5566" s="14"/>
      <c r="E5566" s="14"/>
      <c r="F5566" s="14"/>
      <c r="G5566" s="82"/>
      <c r="H5566" s="107" t="str">
        <f>IF(B5566&lt;&gt;"",IF(OR(O5566=0,O5566=999),"",SUMIFS($E$2:E5566,$A$2:A5566,A5566)-SUMIFS($F$2:F5566,$A$2:A5566,A5566)),"")</f>
        <v/>
      </c>
      <c r="I5566" s="109" t="str">
        <f t="shared" si="260"/>
        <v/>
      </c>
      <c r="J5566" s="113"/>
      <c r="K5566" s="90"/>
      <c r="L5566" s="73"/>
      <c r="M5566" s="69" t="str">
        <f>IF(C5566&lt;&gt;"",DailyLog!$S$3,"")</f>
        <v/>
      </c>
      <c r="N5566" s="56" t="str">
        <f t="shared" si="259"/>
        <v/>
      </c>
      <c r="O5566" s="53" t="str">
        <f>IF($B5566&lt;&gt;"",IF(ISNUMBER(_xlfn.XMATCH($B5566,Language!$A$6:$E$6)),0,IF(ISNUMBER(_xlfn.XMATCH($B5566,Language!$A$29:$E$29)),'Lista de Prestatarios'!$B$3,VLOOKUP(B5566,'Lista de Prestatarios'!$A$2:$B$500,2,FALSE))),"")</f>
        <v/>
      </c>
      <c r="P5566" s="58" t="str">
        <f>IF(B5566&lt;&gt;"",IF(OR(D5566&gt;0,G5566&gt;0),COUNTIF($B$2:B5566,B5566),COUNTIFS($B$2:B5566,B5566,$E$2:E5566,"&gt;0")),"")</f>
        <v/>
      </c>
    </row>
    <row r="5567" spans="1:16" x14ac:dyDescent="0.35">
      <c r="A5567" s="51" t="str">
        <f t="shared" si="258"/>
        <v/>
      </c>
      <c r="B5567" s="99"/>
      <c r="C5567" s="4"/>
      <c r="D5567" s="14"/>
      <c r="E5567" s="14"/>
      <c r="F5567" s="14"/>
      <c r="G5567" s="82"/>
      <c r="H5567" s="107" t="str">
        <f>IF(B5567&lt;&gt;"",IF(OR(O5567=0,O5567=999),"",SUMIFS($E$2:E5567,$A$2:A5567,A5567)-SUMIFS($F$2:F5567,$A$2:A5567,A5567)),"")</f>
        <v/>
      </c>
      <c r="I5567" s="109" t="str">
        <f t="shared" si="260"/>
        <v/>
      </c>
      <c r="J5567" s="113"/>
      <c r="K5567" s="90"/>
      <c r="L5567" s="73"/>
      <c r="M5567" s="69" t="str">
        <f>IF(C5567&lt;&gt;"",DailyLog!$S$3,"")</f>
        <v/>
      </c>
      <c r="N5567" s="56" t="str">
        <f t="shared" si="259"/>
        <v/>
      </c>
      <c r="O5567" s="53" t="str">
        <f>IF($B5567&lt;&gt;"",IF(ISNUMBER(_xlfn.XMATCH($B5567,Language!$A$6:$E$6)),0,IF(ISNUMBER(_xlfn.XMATCH($B5567,Language!$A$29:$E$29)),'Lista de Prestatarios'!$B$3,VLOOKUP(B5567,'Lista de Prestatarios'!$A$2:$B$500,2,FALSE))),"")</f>
        <v/>
      </c>
      <c r="P5567" s="58" t="str">
        <f>IF(B5567&lt;&gt;"",IF(OR(D5567&gt;0,G5567&gt;0),COUNTIF($B$2:B5567,B5567),COUNTIFS($B$2:B5567,B5567,$E$2:E5567,"&gt;0")),"")</f>
        <v/>
      </c>
    </row>
    <row r="5568" spans="1:16" x14ac:dyDescent="0.35">
      <c r="A5568" s="51" t="str">
        <f t="shared" si="258"/>
        <v/>
      </c>
      <c r="B5568" s="99"/>
      <c r="C5568" s="4"/>
      <c r="D5568" s="14"/>
      <c r="E5568" s="14"/>
      <c r="F5568" s="14"/>
      <c r="G5568" s="82"/>
      <c r="H5568" s="107" t="str">
        <f>IF(B5568&lt;&gt;"",IF(OR(O5568=0,O5568=999),"",SUMIFS($E$2:E5568,$A$2:A5568,A5568)-SUMIFS($F$2:F5568,$A$2:A5568,A5568)),"")</f>
        <v/>
      </c>
      <c r="I5568" s="109" t="str">
        <f t="shared" si="260"/>
        <v/>
      </c>
      <c r="J5568" s="113"/>
      <c r="K5568" s="90"/>
      <c r="L5568" s="73"/>
      <c r="M5568" s="69" t="str">
        <f>IF(C5568&lt;&gt;"",DailyLog!$S$3,"")</f>
        <v/>
      </c>
      <c r="N5568" s="56" t="str">
        <f t="shared" si="259"/>
        <v/>
      </c>
      <c r="O5568" s="53" t="str">
        <f>IF($B5568&lt;&gt;"",IF(ISNUMBER(_xlfn.XMATCH($B5568,Language!$A$6:$E$6)),0,IF(ISNUMBER(_xlfn.XMATCH($B5568,Language!$A$29:$E$29)),'Lista de Prestatarios'!$B$3,VLOOKUP(B5568,'Lista de Prestatarios'!$A$2:$B$500,2,FALSE))),"")</f>
        <v/>
      </c>
      <c r="P5568" s="58" t="str">
        <f>IF(B5568&lt;&gt;"",IF(OR(D5568&gt;0,G5568&gt;0),COUNTIF($B$2:B5568,B5568),COUNTIFS($B$2:B5568,B5568,$E$2:E5568,"&gt;0")),"")</f>
        <v/>
      </c>
    </row>
    <row r="5569" spans="1:16" x14ac:dyDescent="0.35">
      <c r="A5569" s="51" t="str">
        <f t="shared" si="258"/>
        <v/>
      </c>
      <c r="B5569" s="99"/>
      <c r="C5569" s="4"/>
      <c r="D5569" s="14"/>
      <c r="E5569" s="14"/>
      <c r="F5569" s="14"/>
      <c r="G5569" s="82"/>
      <c r="H5569" s="107" t="str">
        <f>IF(B5569&lt;&gt;"",IF(OR(O5569=0,O5569=999),"",SUMIFS($E$2:E5569,$A$2:A5569,A5569)-SUMIFS($F$2:F5569,$A$2:A5569,A5569)),"")</f>
        <v/>
      </c>
      <c r="I5569" s="109" t="str">
        <f t="shared" si="260"/>
        <v/>
      </c>
      <c r="J5569" s="113"/>
      <c r="K5569" s="90"/>
      <c r="L5569" s="73"/>
      <c r="M5569" s="69" t="str">
        <f>IF(C5569&lt;&gt;"",DailyLog!$S$3,"")</f>
        <v/>
      </c>
      <c r="N5569" s="56" t="str">
        <f t="shared" si="259"/>
        <v/>
      </c>
      <c r="O5569" s="53" t="str">
        <f>IF($B5569&lt;&gt;"",IF(ISNUMBER(_xlfn.XMATCH($B5569,Language!$A$6:$E$6)),0,IF(ISNUMBER(_xlfn.XMATCH($B5569,Language!$A$29:$E$29)),'Lista de Prestatarios'!$B$3,VLOOKUP(B5569,'Lista de Prestatarios'!$A$2:$B$500,2,FALSE))),"")</f>
        <v/>
      </c>
      <c r="P5569" s="58" t="str">
        <f>IF(B5569&lt;&gt;"",IF(OR(D5569&gt;0,G5569&gt;0),COUNTIF($B$2:B5569,B5569),COUNTIFS($B$2:B5569,B5569,$E$2:E5569,"&gt;0")),"")</f>
        <v/>
      </c>
    </row>
    <row r="5570" spans="1:16" x14ac:dyDescent="0.35">
      <c r="A5570" s="51" t="str">
        <f t="shared" ref="A5570:A5633" si="261">IF(B5570&lt;&gt;"",O5570&amp;"."&amp;P5570,"")</f>
        <v/>
      </c>
      <c r="B5570" s="99"/>
      <c r="C5570" s="4"/>
      <c r="D5570" s="14"/>
      <c r="E5570" s="14"/>
      <c r="F5570" s="14"/>
      <c r="G5570" s="82"/>
      <c r="H5570" s="107" t="str">
        <f>IF(B5570&lt;&gt;"",IF(OR(O5570=0,O5570=999),"",SUMIFS($E$2:E5570,$A$2:A5570,A5570)-SUMIFS($F$2:F5570,$A$2:A5570,A5570)),"")</f>
        <v/>
      </c>
      <c r="I5570" s="109" t="str">
        <f t="shared" si="260"/>
        <v/>
      </c>
      <c r="J5570" s="113"/>
      <c r="K5570" s="90"/>
      <c r="L5570" s="73"/>
      <c r="M5570" s="69" t="str">
        <f>IF(C5570&lt;&gt;"",DailyLog!$S$3,"")</f>
        <v/>
      </c>
      <c r="N5570" s="56" t="str">
        <f t="shared" ref="N5570:N5633" si="262">IF(B5570&lt;&gt;"",COUNT(D5570:G5570),"")</f>
        <v/>
      </c>
      <c r="O5570" s="53" t="str">
        <f>IF($B5570&lt;&gt;"",IF(ISNUMBER(_xlfn.XMATCH($B5570,Language!$A$6:$E$6)),0,IF(ISNUMBER(_xlfn.XMATCH($B5570,Language!$A$29:$E$29)),'Lista de Prestatarios'!$B$3,VLOOKUP(B5570,'Lista de Prestatarios'!$A$2:$B$500,2,FALSE))),"")</f>
        <v/>
      </c>
      <c r="P5570" s="58" t="str">
        <f>IF(B5570&lt;&gt;"",IF(OR(D5570&gt;0,G5570&gt;0),COUNTIF($B$2:B5570,B5570),COUNTIFS($B$2:B5570,B5570,$E$2:E5570,"&gt;0")),"")</f>
        <v/>
      </c>
    </row>
    <row r="5571" spans="1:16" x14ac:dyDescent="0.35">
      <c r="A5571" s="51" t="str">
        <f t="shared" si="261"/>
        <v/>
      </c>
      <c r="B5571" s="99"/>
      <c r="C5571" s="4"/>
      <c r="D5571" s="14"/>
      <c r="E5571" s="14"/>
      <c r="F5571" s="14"/>
      <c r="G5571" s="82"/>
      <c r="H5571" s="107" t="str">
        <f>IF(B5571&lt;&gt;"",IF(OR(O5571=0,O5571=999),"",SUMIFS($E$2:E5571,$A$2:A5571,A5571)-SUMIFS($F$2:F5571,$A$2:A5571,A5571)),"")</f>
        <v/>
      </c>
      <c r="I5571" s="109" t="str">
        <f t="shared" si="260"/>
        <v/>
      </c>
      <c r="J5571" s="113"/>
      <c r="K5571" s="90"/>
      <c r="L5571" s="73"/>
      <c r="M5571" s="69" t="str">
        <f>IF(C5571&lt;&gt;"",DailyLog!$S$3,"")</f>
        <v/>
      </c>
      <c r="N5571" s="56" t="str">
        <f t="shared" si="262"/>
        <v/>
      </c>
      <c r="O5571" s="53" t="str">
        <f>IF($B5571&lt;&gt;"",IF(ISNUMBER(_xlfn.XMATCH($B5571,Language!$A$6:$E$6)),0,IF(ISNUMBER(_xlfn.XMATCH($B5571,Language!$A$29:$E$29)),'Lista de Prestatarios'!$B$3,VLOOKUP(B5571,'Lista de Prestatarios'!$A$2:$B$500,2,FALSE))),"")</f>
        <v/>
      </c>
      <c r="P5571" s="58" t="str">
        <f>IF(B5571&lt;&gt;"",IF(OR(D5571&gt;0,G5571&gt;0),COUNTIF($B$2:B5571,B5571),COUNTIFS($B$2:B5571,B5571,$E$2:E5571,"&gt;0")),"")</f>
        <v/>
      </c>
    </row>
    <row r="5572" spans="1:16" x14ac:dyDescent="0.35">
      <c r="A5572" s="51" t="str">
        <f t="shared" si="261"/>
        <v/>
      </c>
      <c r="B5572" s="99"/>
      <c r="C5572" s="4"/>
      <c r="D5572" s="14"/>
      <c r="E5572" s="14"/>
      <c r="F5572" s="14"/>
      <c r="G5572" s="82"/>
      <c r="H5572" s="107" t="str">
        <f>IF(B5572&lt;&gt;"",IF(OR(O5572=0,O5572=999),"",SUMIFS($E$2:E5572,$A$2:A5572,A5572)-SUMIFS($F$2:F5572,$A$2:A5572,A5572)),"")</f>
        <v/>
      </c>
      <c r="I5572" s="109" t="str">
        <f t="shared" ref="I5572:I5635" si="263">IF(B5572&lt;&gt;"",I5571+D5572-E5572+F5572-G5572,"")</f>
        <v/>
      </c>
      <c r="J5572" s="113"/>
      <c r="K5572" s="90"/>
      <c r="L5572" s="73"/>
      <c r="M5572" s="69" t="str">
        <f>IF(C5572&lt;&gt;"",DailyLog!$S$3,"")</f>
        <v/>
      </c>
      <c r="N5572" s="56" t="str">
        <f t="shared" si="262"/>
        <v/>
      </c>
      <c r="O5572" s="53" t="str">
        <f>IF($B5572&lt;&gt;"",IF(ISNUMBER(_xlfn.XMATCH($B5572,Language!$A$6:$E$6)),0,IF(ISNUMBER(_xlfn.XMATCH($B5572,Language!$A$29:$E$29)),'Lista de Prestatarios'!$B$3,VLOOKUP(B5572,'Lista de Prestatarios'!$A$2:$B$500,2,FALSE))),"")</f>
        <v/>
      </c>
      <c r="P5572" s="58" t="str">
        <f>IF(B5572&lt;&gt;"",IF(OR(D5572&gt;0,G5572&gt;0),COUNTIF($B$2:B5572,B5572),COUNTIFS($B$2:B5572,B5572,$E$2:E5572,"&gt;0")),"")</f>
        <v/>
      </c>
    </row>
    <row r="5573" spans="1:16" x14ac:dyDescent="0.35">
      <c r="A5573" s="51" t="str">
        <f t="shared" si="261"/>
        <v/>
      </c>
      <c r="B5573" s="99"/>
      <c r="C5573" s="4"/>
      <c r="D5573" s="14"/>
      <c r="E5573" s="14"/>
      <c r="F5573" s="14"/>
      <c r="G5573" s="82"/>
      <c r="H5573" s="107" t="str">
        <f>IF(B5573&lt;&gt;"",IF(OR(O5573=0,O5573=999),"",SUMIFS($E$2:E5573,$A$2:A5573,A5573)-SUMIFS($F$2:F5573,$A$2:A5573,A5573)),"")</f>
        <v/>
      </c>
      <c r="I5573" s="109" t="str">
        <f t="shared" si="263"/>
        <v/>
      </c>
      <c r="J5573" s="113"/>
      <c r="K5573" s="90"/>
      <c r="L5573" s="73"/>
      <c r="M5573" s="69" t="str">
        <f>IF(C5573&lt;&gt;"",DailyLog!$S$3,"")</f>
        <v/>
      </c>
      <c r="N5573" s="56" t="str">
        <f t="shared" si="262"/>
        <v/>
      </c>
      <c r="O5573" s="53" t="str">
        <f>IF($B5573&lt;&gt;"",IF(ISNUMBER(_xlfn.XMATCH($B5573,Language!$A$6:$E$6)),0,IF(ISNUMBER(_xlfn.XMATCH($B5573,Language!$A$29:$E$29)),'Lista de Prestatarios'!$B$3,VLOOKUP(B5573,'Lista de Prestatarios'!$A$2:$B$500,2,FALSE))),"")</f>
        <v/>
      </c>
      <c r="P5573" s="58" t="str">
        <f>IF(B5573&lt;&gt;"",IF(OR(D5573&gt;0,G5573&gt;0),COUNTIF($B$2:B5573,B5573),COUNTIFS($B$2:B5573,B5573,$E$2:E5573,"&gt;0")),"")</f>
        <v/>
      </c>
    </row>
    <row r="5574" spans="1:16" x14ac:dyDescent="0.35">
      <c r="A5574" s="51" t="str">
        <f t="shared" si="261"/>
        <v/>
      </c>
      <c r="B5574" s="99"/>
      <c r="C5574" s="4"/>
      <c r="D5574" s="14"/>
      <c r="E5574" s="14"/>
      <c r="F5574" s="14"/>
      <c r="G5574" s="82"/>
      <c r="H5574" s="107" t="str">
        <f>IF(B5574&lt;&gt;"",IF(OR(O5574=0,O5574=999),"",SUMIFS($E$2:E5574,$A$2:A5574,A5574)-SUMIFS($F$2:F5574,$A$2:A5574,A5574)),"")</f>
        <v/>
      </c>
      <c r="I5574" s="109" t="str">
        <f t="shared" si="263"/>
        <v/>
      </c>
      <c r="J5574" s="113"/>
      <c r="K5574" s="90"/>
      <c r="L5574" s="73"/>
      <c r="M5574" s="69" t="str">
        <f>IF(C5574&lt;&gt;"",DailyLog!$S$3,"")</f>
        <v/>
      </c>
      <c r="N5574" s="56" t="str">
        <f t="shared" si="262"/>
        <v/>
      </c>
      <c r="O5574" s="53" t="str">
        <f>IF($B5574&lt;&gt;"",IF(ISNUMBER(_xlfn.XMATCH($B5574,Language!$A$6:$E$6)),0,IF(ISNUMBER(_xlfn.XMATCH($B5574,Language!$A$29:$E$29)),'Lista de Prestatarios'!$B$3,VLOOKUP(B5574,'Lista de Prestatarios'!$A$2:$B$500,2,FALSE))),"")</f>
        <v/>
      </c>
      <c r="P5574" s="58" t="str">
        <f>IF(B5574&lt;&gt;"",IF(OR(D5574&gt;0,G5574&gt;0),COUNTIF($B$2:B5574,B5574),COUNTIFS($B$2:B5574,B5574,$E$2:E5574,"&gt;0")),"")</f>
        <v/>
      </c>
    </row>
    <row r="5575" spans="1:16" x14ac:dyDescent="0.35">
      <c r="A5575" s="51" t="str">
        <f t="shared" si="261"/>
        <v/>
      </c>
      <c r="B5575" s="99"/>
      <c r="C5575" s="4"/>
      <c r="D5575" s="14"/>
      <c r="E5575" s="14"/>
      <c r="F5575" s="14"/>
      <c r="G5575" s="82"/>
      <c r="H5575" s="107" t="str">
        <f>IF(B5575&lt;&gt;"",IF(OR(O5575=0,O5575=999),"",SUMIFS($E$2:E5575,$A$2:A5575,A5575)-SUMIFS($F$2:F5575,$A$2:A5575,A5575)),"")</f>
        <v/>
      </c>
      <c r="I5575" s="109" t="str">
        <f t="shared" si="263"/>
        <v/>
      </c>
      <c r="J5575" s="113"/>
      <c r="K5575" s="90"/>
      <c r="L5575" s="73"/>
      <c r="M5575" s="69" t="str">
        <f>IF(C5575&lt;&gt;"",DailyLog!$S$3,"")</f>
        <v/>
      </c>
      <c r="N5575" s="56" t="str">
        <f t="shared" si="262"/>
        <v/>
      </c>
      <c r="O5575" s="53" t="str">
        <f>IF($B5575&lt;&gt;"",IF(ISNUMBER(_xlfn.XMATCH($B5575,Language!$A$6:$E$6)),0,IF(ISNUMBER(_xlfn.XMATCH($B5575,Language!$A$29:$E$29)),'Lista de Prestatarios'!$B$3,VLOOKUP(B5575,'Lista de Prestatarios'!$A$2:$B$500,2,FALSE))),"")</f>
        <v/>
      </c>
      <c r="P5575" s="58" t="str">
        <f>IF(B5575&lt;&gt;"",IF(OR(D5575&gt;0,G5575&gt;0),COUNTIF($B$2:B5575,B5575),COUNTIFS($B$2:B5575,B5575,$E$2:E5575,"&gt;0")),"")</f>
        <v/>
      </c>
    </row>
    <row r="5576" spans="1:16" x14ac:dyDescent="0.35">
      <c r="A5576" s="51" t="str">
        <f t="shared" si="261"/>
        <v/>
      </c>
      <c r="B5576" s="99"/>
      <c r="C5576" s="4"/>
      <c r="D5576" s="14"/>
      <c r="E5576" s="14"/>
      <c r="F5576" s="14"/>
      <c r="G5576" s="82"/>
      <c r="H5576" s="107" t="str">
        <f>IF(B5576&lt;&gt;"",IF(OR(O5576=0,O5576=999),"",SUMIFS($E$2:E5576,$A$2:A5576,A5576)-SUMIFS($F$2:F5576,$A$2:A5576,A5576)),"")</f>
        <v/>
      </c>
      <c r="I5576" s="109" t="str">
        <f t="shared" si="263"/>
        <v/>
      </c>
      <c r="J5576" s="113"/>
      <c r="K5576" s="90"/>
      <c r="L5576" s="73"/>
      <c r="M5576" s="69" t="str">
        <f>IF(C5576&lt;&gt;"",DailyLog!$S$3,"")</f>
        <v/>
      </c>
      <c r="N5576" s="56" t="str">
        <f t="shared" si="262"/>
        <v/>
      </c>
      <c r="O5576" s="53" t="str">
        <f>IF($B5576&lt;&gt;"",IF(ISNUMBER(_xlfn.XMATCH($B5576,Language!$A$6:$E$6)),0,IF(ISNUMBER(_xlfn.XMATCH($B5576,Language!$A$29:$E$29)),'Lista de Prestatarios'!$B$3,VLOOKUP(B5576,'Lista de Prestatarios'!$A$2:$B$500,2,FALSE))),"")</f>
        <v/>
      </c>
      <c r="P5576" s="58" t="str">
        <f>IF(B5576&lt;&gt;"",IF(OR(D5576&gt;0,G5576&gt;0),COUNTIF($B$2:B5576,B5576),COUNTIFS($B$2:B5576,B5576,$E$2:E5576,"&gt;0")),"")</f>
        <v/>
      </c>
    </row>
    <row r="5577" spans="1:16" x14ac:dyDescent="0.35">
      <c r="A5577" s="51" t="str">
        <f t="shared" si="261"/>
        <v/>
      </c>
      <c r="B5577" s="99"/>
      <c r="C5577" s="4"/>
      <c r="D5577" s="14"/>
      <c r="E5577" s="14"/>
      <c r="F5577" s="14"/>
      <c r="G5577" s="82"/>
      <c r="H5577" s="107" t="str">
        <f>IF(B5577&lt;&gt;"",IF(OR(O5577=0,O5577=999),"",SUMIFS($E$2:E5577,$A$2:A5577,A5577)-SUMIFS($F$2:F5577,$A$2:A5577,A5577)),"")</f>
        <v/>
      </c>
      <c r="I5577" s="109" t="str">
        <f t="shared" si="263"/>
        <v/>
      </c>
      <c r="J5577" s="113"/>
      <c r="K5577" s="90"/>
      <c r="L5577" s="73"/>
      <c r="M5577" s="69" t="str">
        <f>IF(C5577&lt;&gt;"",DailyLog!$S$3,"")</f>
        <v/>
      </c>
      <c r="N5577" s="56" t="str">
        <f t="shared" si="262"/>
        <v/>
      </c>
      <c r="O5577" s="53" t="str">
        <f>IF($B5577&lt;&gt;"",IF(ISNUMBER(_xlfn.XMATCH($B5577,Language!$A$6:$E$6)),0,IF(ISNUMBER(_xlfn.XMATCH($B5577,Language!$A$29:$E$29)),'Lista de Prestatarios'!$B$3,VLOOKUP(B5577,'Lista de Prestatarios'!$A$2:$B$500,2,FALSE))),"")</f>
        <v/>
      </c>
      <c r="P5577" s="58" t="str">
        <f>IF(B5577&lt;&gt;"",IF(OR(D5577&gt;0,G5577&gt;0),COUNTIF($B$2:B5577,B5577),COUNTIFS($B$2:B5577,B5577,$E$2:E5577,"&gt;0")),"")</f>
        <v/>
      </c>
    </row>
    <row r="5578" spans="1:16" x14ac:dyDescent="0.35">
      <c r="A5578" s="51" t="str">
        <f t="shared" si="261"/>
        <v/>
      </c>
      <c r="B5578" s="99"/>
      <c r="C5578" s="4"/>
      <c r="D5578" s="14"/>
      <c r="E5578" s="14"/>
      <c r="F5578" s="14"/>
      <c r="G5578" s="82"/>
      <c r="H5578" s="107" t="str">
        <f>IF(B5578&lt;&gt;"",IF(OR(O5578=0,O5578=999),"",SUMIFS($E$2:E5578,$A$2:A5578,A5578)-SUMIFS($F$2:F5578,$A$2:A5578,A5578)),"")</f>
        <v/>
      </c>
      <c r="I5578" s="109" t="str">
        <f t="shared" si="263"/>
        <v/>
      </c>
      <c r="J5578" s="113"/>
      <c r="K5578" s="90"/>
      <c r="L5578" s="73"/>
      <c r="M5578" s="69" t="str">
        <f>IF(C5578&lt;&gt;"",DailyLog!$S$3,"")</f>
        <v/>
      </c>
      <c r="N5578" s="56" t="str">
        <f t="shared" si="262"/>
        <v/>
      </c>
      <c r="O5578" s="53" t="str">
        <f>IF($B5578&lt;&gt;"",IF(ISNUMBER(_xlfn.XMATCH($B5578,Language!$A$6:$E$6)),0,IF(ISNUMBER(_xlfn.XMATCH($B5578,Language!$A$29:$E$29)),'Lista de Prestatarios'!$B$3,VLOOKUP(B5578,'Lista de Prestatarios'!$A$2:$B$500,2,FALSE))),"")</f>
        <v/>
      </c>
      <c r="P5578" s="58" t="str">
        <f>IF(B5578&lt;&gt;"",IF(OR(D5578&gt;0,G5578&gt;0),COUNTIF($B$2:B5578,B5578),COUNTIFS($B$2:B5578,B5578,$E$2:E5578,"&gt;0")),"")</f>
        <v/>
      </c>
    </row>
    <row r="5579" spans="1:16" x14ac:dyDescent="0.35">
      <c r="A5579" s="51" t="str">
        <f t="shared" si="261"/>
        <v/>
      </c>
      <c r="B5579" s="99"/>
      <c r="C5579" s="4"/>
      <c r="D5579" s="14"/>
      <c r="E5579" s="14"/>
      <c r="F5579" s="14"/>
      <c r="G5579" s="82"/>
      <c r="H5579" s="107" t="str">
        <f>IF(B5579&lt;&gt;"",IF(OR(O5579=0,O5579=999),"",SUMIFS($E$2:E5579,$A$2:A5579,A5579)-SUMIFS($F$2:F5579,$A$2:A5579,A5579)),"")</f>
        <v/>
      </c>
      <c r="I5579" s="109" t="str">
        <f t="shared" si="263"/>
        <v/>
      </c>
      <c r="J5579" s="113"/>
      <c r="K5579" s="90"/>
      <c r="L5579" s="73"/>
      <c r="M5579" s="69" t="str">
        <f>IF(C5579&lt;&gt;"",DailyLog!$S$3,"")</f>
        <v/>
      </c>
      <c r="N5579" s="56" t="str">
        <f t="shared" si="262"/>
        <v/>
      </c>
      <c r="O5579" s="53" t="str">
        <f>IF($B5579&lt;&gt;"",IF(ISNUMBER(_xlfn.XMATCH($B5579,Language!$A$6:$E$6)),0,IF(ISNUMBER(_xlfn.XMATCH($B5579,Language!$A$29:$E$29)),'Lista de Prestatarios'!$B$3,VLOOKUP(B5579,'Lista de Prestatarios'!$A$2:$B$500,2,FALSE))),"")</f>
        <v/>
      </c>
      <c r="P5579" s="58" t="str">
        <f>IF(B5579&lt;&gt;"",IF(OR(D5579&gt;0,G5579&gt;0),COUNTIF($B$2:B5579,B5579),COUNTIFS($B$2:B5579,B5579,$E$2:E5579,"&gt;0")),"")</f>
        <v/>
      </c>
    </row>
    <row r="5580" spans="1:16" x14ac:dyDescent="0.35">
      <c r="A5580" s="51" t="str">
        <f t="shared" si="261"/>
        <v/>
      </c>
      <c r="B5580" s="99"/>
      <c r="C5580" s="4"/>
      <c r="D5580" s="14"/>
      <c r="E5580" s="14"/>
      <c r="F5580" s="14"/>
      <c r="G5580" s="82"/>
      <c r="H5580" s="107" t="str">
        <f>IF(B5580&lt;&gt;"",IF(OR(O5580=0,O5580=999),"",SUMIFS($E$2:E5580,$A$2:A5580,A5580)-SUMIFS($F$2:F5580,$A$2:A5580,A5580)),"")</f>
        <v/>
      </c>
      <c r="I5580" s="109" t="str">
        <f t="shared" si="263"/>
        <v/>
      </c>
      <c r="J5580" s="113"/>
      <c r="K5580" s="90"/>
      <c r="L5580" s="73"/>
      <c r="M5580" s="69" t="str">
        <f>IF(C5580&lt;&gt;"",DailyLog!$S$3,"")</f>
        <v/>
      </c>
      <c r="N5580" s="56" t="str">
        <f t="shared" si="262"/>
        <v/>
      </c>
      <c r="O5580" s="53" t="str">
        <f>IF($B5580&lt;&gt;"",IF(ISNUMBER(_xlfn.XMATCH($B5580,Language!$A$6:$E$6)),0,IF(ISNUMBER(_xlfn.XMATCH($B5580,Language!$A$29:$E$29)),'Lista de Prestatarios'!$B$3,VLOOKUP(B5580,'Lista de Prestatarios'!$A$2:$B$500,2,FALSE))),"")</f>
        <v/>
      </c>
      <c r="P5580" s="58" t="str">
        <f>IF(B5580&lt;&gt;"",IF(OR(D5580&gt;0,G5580&gt;0),COUNTIF($B$2:B5580,B5580),COUNTIFS($B$2:B5580,B5580,$E$2:E5580,"&gt;0")),"")</f>
        <v/>
      </c>
    </row>
    <row r="5581" spans="1:16" x14ac:dyDescent="0.35">
      <c r="A5581" s="51" t="str">
        <f t="shared" si="261"/>
        <v/>
      </c>
      <c r="B5581" s="99"/>
      <c r="C5581" s="4"/>
      <c r="D5581" s="14"/>
      <c r="E5581" s="14"/>
      <c r="F5581" s="14"/>
      <c r="G5581" s="82"/>
      <c r="H5581" s="107" t="str">
        <f>IF(B5581&lt;&gt;"",IF(OR(O5581=0,O5581=999),"",SUMIFS($E$2:E5581,$A$2:A5581,A5581)-SUMIFS($F$2:F5581,$A$2:A5581,A5581)),"")</f>
        <v/>
      </c>
      <c r="I5581" s="109" t="str">
        <f t="shared" si="263"/>
        <v/>
      </c>
      <c r="J5581" s="113"/>
      <c r="K5581" s="90"/>
      <c r="L5581" s="73"/>
      <c r="M5581" s="69" t="str">
        <f>IF(C5581&lt;&gt;"",DailyLog!$S$3,"")</f>
        <v/>
      </c>
      <c r="N5581" s="56" t="str">
        <f t="shared" si="262"/>
        <v/>
      </c>
      <c r="O5581" s="53" t="str">
        <f>IF($B5581&lt;&gt;"",IF(ISNUMBER(_xlfn.XMATCH($B5581,Language!$A$6:$E$6)),0,IF(ISNUMBER(_xlfn.XMATCH($B5581,Language!$A$29:$E$29)),'Lista de Prestatarios'!$B$3,VLOOKUP(B5581,'Lista de Prestatarios'!$A$2:$B$500,2,FALSE))),"")</f>
        <v/>
      </c>
      <c r="P5581" s="58" t="str">
        <f>IF(B5581&lt;&gt;"",IF(OR(D5581&gt;0,G5581&gt;0),COUNTIF($B$2:B5581,B5581),COUNTIFS($B$2:B5581,B5581,$E$2:E5581,"&gt;0")),"")</f>
        <v/>
      </c>
    </row>
    <row r="5582" spans="1:16" x14ac:dyDescent="0.35">
      <c r="A5582" s="51" t="str">
        <f t="shared" si="261"/>
        <v/>
      </c>
      <c r="B5582" s="99"/>
      <c r="C5582" s="4"/>
      <c r="D5582" s="14"/>
      <c r="E5582" s="14"/>
      <c r="F5582" s="14"/>
      <c r="G5582" s="82"/>
      <c r="H5582" s="107" t="str">
        <f>IF(B5582&lt;&gt;"",IF(OR(O5582=0,O5582=999),"",SUMIFS($E$2:E5582,$A$2:A5582,A5582)-SUMIFS($F$2:F5582,$A$2:A5582,A5582)),"")</f>
        <v/>
      </c>
      <c r="I5582" s="109" t="str">
        <f t="shared" si="263"/>
        <v/>
      </c>
      <c r="J5582" s="113"/>
      <c r="K5582" s="90"/>
      <c r="L5582" s="73"/>
      <c r="M5582" s="69" t="str">
        <f>IF(C5582&lt;&gt;"",DailyLog!$S$3,"")</f>
        <v/>
      </c>
      <c r="N5582" s="56" t="str">
        <f t="shared" si="262"/>
        <v/>
      </c>
      <c r="O5582" s="53" t="str">
        <f>IF($B5582&lt;&gt;"",IF(ISNUMBER(_xlfn.XMATCH($B5582,Language!$A$6:$E$6)),0,IF(ISNUMBER(_xlfn.XMATCH($B5582,Language!$A$29:$E$29)),'Lista de Prestatarios'!$B$3,VLOOKUP(B5582,'Lista de Prestatarios'!$A$2:$B$500,2,FALSE))),"")</f>
        <v/>
      </c>
      <c r="P5582" s="58" t="str">
        <f>IF(B5582&lt;&gt;"",IF(OR(D5582&gt;0,G5582&gt;0),COUNTIF($B$2:B5582,B5582),COUNTIFS($B$2:B5582,B5582,$E$2:E5582,"&gt;0")),"")</f>
        <v/>
      </c>
    </row>
    <row r="5583" spans="1:16" x14ac:dyDescent="0.35">
      <c r="A5583" s="51" t="str">
        <f t="shared" si="261"/>
        <v/>
      </c>
      <c r="B5583" s="99"/>
      <c r="C5583" s="4"/>
      <c r="D5583" s="14"/>
      <c r="E5583" s="14"/>
      <c r="F5583" s="14"/>
      <c r="G5583" s="82"/>
      <c r="H5583" s="107" t="str">
        <f>IF(B5583&lt;&gt;"",IF(OR(O5583=0,O5583=999),"",SUMIFS($E$2:E5583,$A$2:A5583,A5583)-SUMIFS($F$2:F5583,$A$2:A5583,A5583)),"")</f>
        <v/>
      </c>
      <c r="I5583" s="109" t="str">
        <f t="shared" si="263"/>
        <v/>
      </c>
      <c r="J5583" s="113"/>
      <c r="K5583" s="90"/>
      <c r="L5583" s="73"/>
      <c r="M5583" s="69" t="str">
        <f>IF(C5583&lt;&gt;"",DailyLog!$S$3,"")</f>
        <v/>
      </c>
      <c r="N5583" s="56" t="str">
        <f t="shared" si="262"/>
        <v/>
      </c>
      <c r="O5583" s="53" t="str">
        <f>IF($B5583&lt;&gt;"",IF(ISNUMBER(_xlfn.XMATCH($B5583,Language!$A$6:$E$6)),0,IF(ISNUMBER(_xlfn.XMATCH($B5583,Language!$A$29:$E$29)),'Lista de Prestatarios'!$B$3,VLOOKUP(B5583,'Lista de Prestatarios'!$A$2:$B$500,2,FALSE))),"")</f>
        <v/>
      </c>
      <c r="P5583" s="58" t="str">
        <f>IF(B5583&lt;&gt;"",IF(OR(D5583&gt;0,G5583&gt;0),COUNTIF($B$2:B5583,B5583),COUNTIFS($B$2:B5583,B5583,$E$2:E5583,"&gt;0")),"")</f>
        <v/>
      </c>
    </row>
    <row r="5584" spans="1:16" x14ac:dyDescent="0.35">
      <c r="A5584" s="51" t="str">
        <f t="shared" si="261"/>
        <v/>
      </c>
      <c r="B5584" s="99"/>
      <c r="C5584" s="4"/>
      <c r="D5584" s="14"/>
      <c r="E5584" s="14"/>
      <c r="F5584" s="14"/>
      <c r="G5584" s="82"/>
      <c r="H5584" s="107" t="str">
        <f>IF(B5584&lt;&gt;"",IF(OR(O5584=0,O5584=999),"",SUMIFS($E$2:E5584,$A$2:A5584,A5584)-SUMIFS($F$2:F5584,$A$2:A5584,A5584)),"")</f>
        <v/>
      </c>
      <c r="I5584" s="109" t="str">
        <f t="shared" si="263"/>
        <v/>
      </c>
      <c r="J5584" s="113"/>
      <c r="K5584" s="90"/>
      <c r="L5584" s="73"/>
      <c r="M5584" s="69" t="str">
        <f>IF(C5584&lt;&gt;"",DailyLog!$S$3,"")</f>
        <v/>
      </c>
      <c r="N5584" s="56" t="str">
        <f t="shared" si="262"/>
        <v/>
      </c>
      <c r="O5584" s="53" t="str">
        <f>IF($B5584&lt;&gt;"",IF(ISNUMBER(_xlfn.XMATCH($B5584,Language!$A$6:$E$6)),0,IF(ISNUMBER(_xlfn.XMATCH($B5584,Language!$A$29:$E$29)),'Lista de Prestatarios'!$B$3,VLOOKUP(B5584,'Lista de Prestatarios'!$A$2:$B$500,2,FALSE))),"")</f>
        <v/>
      </c>
      <c r="P5584" s="58" t="str">
        <f>IF(B5584&lt;&gt;"",IF(OR(D5584&gt;0,G5584&gt;0),COUNTIF($B$2:B5584,B5584),COUNTIFS($B$2:B5584,B5584,$E$2:E5584,"&gt;0")),"")</f>
        <v/>
      </c>
    </row>
    <row r="5585" spans="1:16" x14ac:dyDescent="0.35">
      <c r="A5585" s="51" t="str">
        <f t="shared" si="261"/>
        <v/>
      </c>
      <c r="B5585" s="99"/>
      <c r="C5585" s="4"/>
      <c r="D5585" s="14"/>
      <c r="E5585" s="14"/>
      <c r="F5585" s="14"/>
      <c r="G5585" s="82"/>
      <c r="H5585" s="107" t="str">
        <f>IF(B5585&lt;&gt;"",IF(OR(O5585=0,O5585=999),"",SUMIFS($E$2:E5585,$A$2:A5585,A5585)-SUMIFS($F$2:F5585,$A$2:A5585,A5585)),"")</f>
        <v/>
      </c>
      <c r="I5585" s="109" t="str">
        <f t="shared" si="263"/>
        <v/>
      </c>
      <c r="J5585" s="113"/>
      <c r="K5585" s="90"/>
      <c r="L5585" s="73"/>
      <c r="M5585" s="69" t="str">
        <f>IF(C5585&lt;&gt;"",DailyLog!$S$3,"")</f>
        <v/>
      </c>
      <c r="N5585" s="56" t="str">
        <f t="shared" si="262"/>
        <v/>
      </c>
      <c r="O5585" s="53" t="str">
        <f>IF($B5585&lt;&gt;"",IF(ISNUMBER(_xlfn.XMATCH($B5585,Language!$A$6:$E$6)),0,IF(ISNUMBER(_xlfn.XMATCH($B5585,Language!$A$29:$E$29)),'Lista de Prestatarios'!$B$3,VLOOKUP(B5585,'Lista de Prestatarios'!$A$2:$B$500,2,FALSE))),"")</f>
        <v/>
      </c>
      <c r="P5585" s="58" t="str">
        <f>IF(B5585&lt;&gt;"",IF(OR(D5585&gt;0,G5585&gt;0),COUNTIF($B$2:B5585,B5585),COUNTIFS($B$2:B5585,B5585,$E$2:E5585,"&gt;0")),"")</f>
        <v/>
      </c>
    </row>
    <row r="5586" spans="1:16" x14ac:dyDescent="0.35">
      <c r="A5586" s="51" t="str">
        <f t="shared" si="261"/>
        <v/>
      </c>
      <c r="B5586" s="99"/>
      <c r="C5586" s="4"/>
      <c r="D5586" s="14"/>
      <c r="E5586" s="14"/>
      <c r="F5586" s="14"/>
      <c r="G5586" s="82"/>
      <c r="H5586" s="107" t="str">
        <f>IF(B5586&lt;&gt;"",IF(OR(O5586=0,O5586=999),"",SUMIFS($E$2:E5586,$A$2:A5586,A5586)-SUMIFS($F$2:F5586,$A$2:A5586,A5586)),"")</f>
        <v/>
      </c>
      <c r="I5586" s="109" t="str">
        <f t="shared" si="263"/>
        <v/>
      </c>
      <c r="J5586" s="113"/>
      <c r="K5586" s="90"/>
      <c r="L5586" s="73"/>
      <c r="M5586" s="69" t="str">
        <f>IF(C5586&lt;&gt;"",DailyLog!$S$3,"")</f>
        <v/>
      </c>
      <c r="N5586" s="56" t="str">
        <f t="shared" si="262"/>
        <v/>
      </c>
      <c r="O5586" s="53" t="str">
        <f>IF($B5586&lt;&gt;"",IF(ISNUMBER(_xlfn.XMATCH($B5586,Language!$A$6:$E$6)),0,IF(ISNUMBER(_xlfn.XMATCH($B5586,Language!$A$29:$E$29)),'Lista de Prestatarios'!$B$3,VLOOKUP(B5586,'Lista de Prestatarios'!$A$2:$B$500,2,FALSE))),"")</f>
        <v/>
      </c>
      <c r="P5586" s="58" t="str">
        <f>IF(B5586&lt;&gt;"",IF(OR(D5586&gt;0,G5586&gt;0),COUNTIF($B$2:B5586,B5586),COUNTIFS($B$2:B5586,B5586,$E$2:E5586,"&gt;0")),"")</f>
        <v/>
      </c>
    </row>
    <row r="5587" spans="1:16" x14ac:dyDescent="0.35">
      <c r="A5587" s="51" t="str">
        <f t="shared" si="261"/>
        <v/>
      </c>
      <c r="B5587" s="99"/>
      <c r="C5587" s="4"/>
      <c r="D5587" s="14"/>
      <c r="E5587" s="14"/>
      <c r="F5587" s="14"/>
      <c r="G5587" s="82"/>
      <c r="H5587" s="107" t="str">
        <f>IF(B5587&lt;&gt;"",IF(OR(O5587=0,O5587=999),"",SUMIFS($E$2:E5587,$A$2:A5587,A5587)-SUMIFS($F$2:F5587,$A$2:A5587,A5587)),"")</f>
        <v/>
      </c>
      <c r="I5587" s="109" t="str">
        <f t="shared" si="263"/>
        <v/>
      </c>
      <c r="J5587" s="113"/>
      <c r="K5587" s="90"/>
      <c r="L5587" s="73"/>
      <c r="M5587" s="69" t="str">
        <f>IF(C5587&lt;&gt;"",DailyLog!$S$3,"")</f>
        <v/>
      </c>
      <c r="N5587" s="56" t="str">
        <f t="shared" si="262"/>
        <v/>
      </c>
      <c r="O5587" s="53" t="str">
        <f>IF($B5587&lt;&gt;"",IF(ISNUMBER(_xlfn.XMATCH($B5587,Language!$A$6:$E$6)),0,IF(ISNUMBER(_xlfn.XMATCH($B5587,Language!$A$29:$E$29)),'Lista de Prestatarios'!$B$3,VLOOKUP(B5587,'Lista de Prestatarios'!$A$2:$B$500,2,FALSE))),"")</f>
        <v/>
      </c>
      <c r="P5587" s="58" t="str">
        <f>IF(B5587&lt;&gt;"",IF(OR(D5587&gt;0,G5587&gt;0),COUNTIF($B$2:B5587,B5587),COUNTIFS($B$2:B5587,B5587,$E$2:E5587,"&gt;0")),"")</f>
        <v/>
      </c>
    </row>
    <row r="5588" spans="1:16" x14ac:dyDescent="0.35">
      <c r="A5588" s="51" t="str">
        <f t="shared" si="261"/>
        <v/>
      </c>
      <c r="B5588" s="99"/>
      <c r="C5588" s="4"/>
      <c r="D5588" s="14"/>
      <c r="E5588" s="14"/>
      <c r="F5588" s="14"/>
      <c r="G5588" s="82"/>
      <c r="H5588" s="107" t="str">
        <f>IF(B5588&lt;&gt;"",IF(OR(O5588=0,O5588=999),"",SUMIFS($E$2:E5588,$A$2:A5588,A5588)-SUMIFS($F$2:F5588,$A$2:A5588,A5588)),"")</f>
        <v/>
      </c>
      <c r="I5588" s="109" t="str">
        <f t="shared" si="263"/>
        <v/>
      </c>
      <c r="J5588" s="113"/>
      <c r="K5588" s="90"/>
      <c r="L5588" s="73"/>
      <c r="M5588" s="69" t="str">
        <f>IF(C5588&lt;&gt;"",DailyLog!$S$3,"")</f>
        <v/>
      </c>
      <c r="N5588" s="56" t="str">
        <f t="shared" si="262"/>
        <v/>
      </c>
      <c r="O5588" s="53" t="str">
        <f>IF($B5588&lt;&gt;"",IF(ISNUMBER(_xlfn.XMATCH($B5588,Language!$A$6:$E$6)),0,IF(ISNUMBER(_xlfn.XMATCH($B5588,Language!$A$29:$E$29)),'Lista de Prestatarios'!$B$3,VLOOKUP(B5588,'Lista de Prestatarios'!$A$2:$B$500,2,FALSE))),"")</f>
        <v/>
      </c>
      <c r="P5588" s="58" t="str">
        <f>IF(B5588&lt;&gt;"",IF(OR(D5588&gt;0,G5588&gt;0),COUNTIF($B$2:B5588,B5588),COUNTIFS($B$2:B5588,B5588,$E$2:E5588,"&gt;0")),"")</f>
        <v/>
      </c>
    </row>
    <row r="5589" spans="1:16" x14ac:dyDescent="0.35">
      <c r="A5589" s="51" t="str">
        <f t="shared" si="261"/>
        <v/>
      </c>
      <c r="B5589" s="99"/>
      <c r="C5589" s="4"/>
      <c r="D5589" s="14"/>
      <c r="E5589" s="14"/>
      <c r="F5589" s="14"/>
      <c r="G5589" s="82"/>
      <c r="H5589" s="107" t="str">
        <f>IF(B5589&lt;&gt;"",IF(OR(O5589=0,O5589=999),"",SUMIFS($E$2:E5589,$A$2:A5589,A5589)-SUMIFS($F$2:F5589,$A$2:A5589,A5589)),"")</f>
        <v/>
      </c>
      <c r="I5589" s="109" t="str">
        <f t="shared" si="263"/>
        <v/>
      </c>
      <c r="J5589" s="113"/>
      <c r="K5589" s="90"/>
      <c r="L5589" s="73"/>
      <c r="M5589" s="69" t="str">
        <f>IF(C5589&lt;&gt;"",DailyLog!$S$3,"")</f>
        <v/>
      </c>
      <c r="N5589" s="56" t="str">
        <f t="shared" si="262"/>
        <v/>
      </c>
      <c r="O5589" s="53" t="str">
        <f>IF($B5589&lt;&gt;"",IF(ISNUMBER(_xlfn.XMATCH($B5589,Language!$A$6:$E$6)),0,IF(ISNUMBER(_xlfn.XMATCH($B5589,Language!$A$29:$E$29)),'Lista de Prestatarios'!$B$3,VLOOKUP(B5589,'Lista de Prestatarios'!$A$2:$B$500,2,FALSE))),"")</f>
        <v/>
      </c>
      <c r="P5589" s="58" t="str">
        <f>IF(B5589&lt;&gt;"",IF(OR(D5589&gt;0,G5589&gt;0),COUNTIF($B$2:B5589,B5589),COUNTIFS($B$2:B5589,B5589,$E$2:E5589,"&gt;0")),"")</f>
        <v/>
      </c>
    </row>
    <row r="5590" spans="1:16" x14ac:dyDescent="0.35">
      <c r="A5590" s="51" t="str">
        <f t="shared" si="261"/>
        <v/>
      </c>
      <c r="B5590" s="99"/>
      <c r="C5590" s="4"/>
      <c r="D5590" s="14"/>
      <c r="E5590" s="14"/>
      <c r="F5590" s="14"/>
      <c r="G5590" s="82"/>
      <c r="H5590" s="107" t="str">
        <f>IF(B5590&lt;&gt;"",IF(OR(O5590=0,O5590=999),"",SUMIFS($E$2:E5590,$A$2:A5590,A5590)-SUMIFS($F$2:F5590,$A$2:A5590,A5590)),"")</f>
        <v/>
      </c>
      <c r="I5590" s="109" t="str">
        <f t="shared" si="263"/>
        <v/>
      </c>
      <c r="J5590" s="113"/>
      <c r="K5590" s="90"/>
      <c r="L5590" s="73"/>
      <c r="M5590" s="69" t="str">
        <f>IF(C5590&lt;&gt;"",DailyLog!$S$3,"")</f>
        <v/>
      </c>
      <c r="N5590" s="56" t="str">
        <f t="shared" si="262"/>
        <v/>
      </c>
      <c r="O5590" s="53" t="str">
        <f>IF($B5590&lt;&gt;"",IF(ISNUMBER(_xlfn.XMATCH($B5590,Language!$A$6:$E$6)),0,IF(ISNUMBER(_xlfn.XMATCH($B5590,Language!$A$29:$E$29)),'Lista de Prestatarios'!$B$3,VLOOKUP(B5590,'Lista de Prestatarios'!$A$2:$B$500,2,FALSE))),"")</f>
        <v/>
      </c>
      <c r="P5590" s="58" t="str">
        <f>IF(B5590&lt;&gt;"",IF(OR(D5590&gt;0,G5590&gt;0),COUNTIF($B$2:B5590,B5590),COUNTIFS($B$2:B5590,B5590,$E$2:E5590,"&gt;0")),"")</f>
        <v/>
      </c>
    </row>
    <row r="5591" spans="1:16" x14ac:dyDescent="0.35">
      <c r="A5591" s="51" t="str">
        <f t="shared" si="261"/>
        <v/>
      </c>
      <c r="B5591" s="99"/>
      <c r="C5591" s="4"/>
      <c r="D5591" s="14"/>
      <c r="E5591" s="14"/>
      <c r="F5591" s="14"/>
      <c r="G5591" s="82"/>
      <c r="H5591" s="107" t="str">
        <f>IF(B5591&lt;&gt;"",IF(OR(O5591=0,O5591=999),"",SUMIFS($E$2:E5591,$A$2:A5591,A5591)-SUMIFS($F$2:F5591,$A$2:A5591,A5591)),"")</f>
        <v/>
      </c>
      <c r="I5591" s="109" t="str">
        <f t="shared" si="263"/>
        <v/>
      </c>
      <c r="J5591" s="113"/>
      <c r="K5591" s="90"/>
      <c r="L5591" s="73"/>
      <c r="M5591" s="69" t="str">
        <f>IF(C5591&lt;&gt;"",DailyLog!$S$3,"")</f>
        <v/>
      </c>
      <c r="N5591" s="56" t="str">
        <f t="shared" si="262"/>
        <v/>
      </c>
      <c r="O5591" s="53" t="str">
        <f>IF($B5591&lt;&gt;"",IF(ISNUMBER(_xlfn.XMATCH($B5591,Language!$A$6:$E$6)),0,IF(ISNUMBER(_xlfn.XMATCH($B5591,Language!$A$29:$E$29)),'Lista de Prestatarios'!$B$3,VLOOKUP(B5591,'Lista de Prestatarios'!$A$2:$B$500,2,FALSE))),"")</f>
        <v/>
      </c>
      <c r="P5591" s="58" t="str">
        <f>IF(B5591&lt;&gt;"",IF(OR(D5591&gt;0,G5591&gt;0),COUNTIF($B$2:B5591,B5591),COUNTIFS($B$2:B5591,B5591,$E$2:E5591,"&gt;0")),"")</f>
        <v/>
      </c>
    </row>
    <row r="5592" spans="1:16" x14ac:dyDescent="0.35">
      <c r="A5592" s="51" t="str">
        <f t="shared" si="261"/>
        <v/>
      </c>
      <c r="B5592" s="99"/>
      <c r="C5592" s="4"/>
      <c r="D5592" s="14"/>
      <c r="E5592" s="14"/>
      <c r="F5592" s="14"/>
      <c r="G5592" s="82"/>
      <c r="H5592" s="107" t="str">
        <f>IF(B5592&lt;&gt;"",IF(OR(O5592=0,O5592=999),"",SUMIFS($E$2:E5592,$A$2:A5592,A5592)-SUMIFS($F$2:F5592,$A$2:A5592,A5592)),"")</f>
        <v/>
      </c>
      <c r="I5592" s="109" t="str">
        <f t="shared" si="263"/>
        <v/>
      </c>
      <c r="J5592" s="113"/>
      <c r="K5592" s="90"/>
      <c r="L5592" s="73"/>
      <c r="M5592" s="69" t="str">
        <f>IF(C5592&lt;&gt;"",DailyLog!$S$3,"")</f>
        <v/>
      </c>
      <c r="N5592" s="56" t="str">
        <f t="shared" si="262"/>
        <v/>
      </c>
      <c r="O5592" s="53" t="str">
        <f>IF($B5592&lt;&gt;"",IF(ISNUMBER(_xlfn.XMATCH($B5592,Language!$A$6:$E$6)),0,IF(ISNUMBER(_xlfn.XMATCH($B5592,Language!$A$29:$E$29)),'Lista de Prestatarios'!$B$3,VLOOKUP(B5592,'Lista de Prestatarios'!$A$2:$B$500,2,FALSE))),"")</f>
        <v/>
      </c>
      <c r="P5592" s="58" t="str">
        <f>IF(B5592&lt;&gt;"",IF(OR(D5592&gt;0,G5592&gt;0),COUNTIF($B$2:B5592,B5592),COUNTIFS($B$2:B5592,B5592,$E$2:E5592,"&gt;0")),"")</f>
        <v/>
      </c>
    </row>
    <row r="5593" spans="1:16" x14ac:dyDescent="0.35">
      <c r="A5593" s="51" t="str">
        <f t="shared" si="261"/>
        <v/>
      </c>
      <c r="B5593" s="99"/>
      <c r="C5593" s="4"/>
      <c r="D5593" s="14"/>
      <c r="E5593" s="14"/>
      <c r="F5593" s="14"/>
      <c r="G5593" s="82"/>
      <c r="H5593" s="107" t="str">
        <f>IF(B5593&lt;&gt;"",IF(OR(O5593=0,O5593=999),"",SUMIFS($E$2:E5593,$A$2:A5593,A5593)-SUMIFS($F$2:F5593,$A$2:A5593,A5593)),"")</f>
        <v/>
      </c>
      <c r="I5593" s="109" t="str">
        <f t="shared" si="263"/>
        <v/>
      </c>
      <c r="J5593" s="113"/>
      <c r="K5593" s="90"/>
      <c r="L5593" s="73"/>
      <c r="M5593" s="69" t="str">
        <f>IF(C5593&lt;&gt;"",DailyLog!$S$3,"")</f>
        <v/>
      </c>
      <c r="N5593" s="56" t="str">
        <f t="shared" si="262"/>
        <v/>
      </c>
      <c r="O5593" s="53" t="str">
        <f>IF($B5593&lt;&gt;"",IF(ISNUMBER(_xlfn.XMATCH($B5593,Language!$A$6:$E$6)),0,IF(ISNUMBER(_xlfn.XMATCH($B5593,Language!$A$29:$E$29)),'Lista de Prestatarios'!$B$3,VLOOKUP(B5593,'Lista de Prestatarios'!$A$2:$B$500,2,FALSE))),"")</f>
        <v/>
      </c>
      <c r="P5593" s="58" t="str">
        <f>IF(B5593&lt;&gt;"",IF(OR(D5593&gt;0,G5593&gt;0),COUNTIF($B$2:B5593,B5593),COUNTIFS($B$2:B5593,B5593,$E$2:E5593,"&gt;0")),"")</f>
        <v/>
      </c>
    </row>
    <row r="5594" spans="1:16" x14ac:dyDescent="0.35">
      <c r="A5594" s="51" t="str">
        <f t="shared" si="261"/>
        <v/>
      </c>
      <c r="B5594" s="99"/>
      <c r="C5594" s="4"/>
      <c r="D5594" s="14"/>
      <c r="E5594" s="14"/>
      <c r="F5594" s="14"/>
      <c r="G5594" s="82"/>
      <c r="H5594" s="107" t="str">
        <f>IF(B5594&lt;&gt;"",IF(OR(O5594=0,O5594=999),"",SUMIFS($E$2:E5594,$A$2:A5594,A5594)-SUMIFS($F$2:F5594,$A$2:A5594,A5594)),"")</f>
        <v/>
      </c>
      <c r="I5594" s="109" t="str">
        <f t="shared" si="263"/>
        <v/>
      </c>
      <c r="J5594" s="113"/>
      <c r="K5594" s="90"/>
      <c r="L5594" s="73"/>
      <c r="M5594" s="69" t="str">
        <f>IF(C5594&lt;&gt;"",DailyLog!$S$3,"")</f>
        <v/>
      </c>
      <c r="N5594" s="56" t="str">
        <f t="shared" si="262"/>
        <v/>
      </c>
      <c r="O5594" s="53" t="str">
        <f>IF($B5594&lt;&gt;"",IF(ISNUMBER(_xlfn.XMATCH($B5594,Language!$A$6:$E$6)),0,IF(ISNUMBER(_xlfn.XMATCH($B5594,Language!$A$29:$E$29)),'Lista de Prestatarios'!$B$3,VLOOKUP(B5594,'Lista de Prestatarios'!$A$2:$B$500,2,FALSE))),"")</f>
        <v/>
      </c>
      <c r="P5594" s="58" t="str">
        <f>IF(B5594&lt;&gt;"",IF(OR(D5594&gt;0,G5594&gt;0),COUNTIF($B$2:B5594,B5594),COUNTIFS($B$2:B5594,B5594,$E$2:E5594,"&gt;0")),"")</f>
        <v/>
      </c>
    </row>
    <row r="5595" spans="1:16" x14ac:dyDescent="0.35">
      <c r="A5595" s="51" t="str">
        <f t="shared" si="261"/>
        <v/>
      </c>
      <c r="B5595" s="99"/>
      <c r="C5595" s="4"/>
      <c r="D5595" s="14"/>
      <c r="E5595" s="14"/>
      <c r="F5595" s="14"/>
      <c r="G5595" s="82"/>
      <c r="H5595" s="107" t="str">
        <f>IF(B5595&lt;&gt;"",IF(OR(O5595=0,O5595=999),"",SUMIFS($E$2:E5595,$A$2:A5595,A5595)-SUMIFS($F$2:F5595,$A$2:A5595,A5595)),"")</f>
        <v/>
      </c>
      <c r="I5595" s="109" t="str">
        <f t="shared" si="263"/>
        <v/>
      </c>
      <c r="J5595" s="113"/>
      <c r="K5595" s="90"/>
      <c r="L5595" s="73"/>
      <c r="M5595" s="69" t="str">
        <f>IF(C5595&lt;&gt;"",DailyLog!$S$3,"")</f>
        <v/>
      </c>
      <c r="N5595" s="56" t="str">
        <f t="shared" si="262"/>
        <v/>
      </c>
      <c r="O5595" s="53" t="str">
        <f>IF($B5595&lt;&gt;"",IF(ISNUMBER(_xlfn.XMATCH($B5595,Language!$A$6:$E$6)),0,IF(ISNUMBER(_xlfn.XMATCH($B5595,Language!$A$29:$E$29)),'Lista de Prestatarios'!$B$3,VLOOKUP(B5595,'Lista de Prestatarios'!$A$2:$B$500,2,FALSE))),"")</f>
        <v/>
      </c>
      <c r="P5595" s="58" t="str">
        <f>IF(B5595&lt;&gt;"",IF(OR(D5595&gt;0,G5595&gt;0),COUNTIF($B$2:B5595,B5595),COUNTIFS($B$2:B5595,B5595,$E$2:E5595,"&gt;0")),"")</f>
        <v/>
      </c>
    </row>
    <row r="5596" spans="1:16" x14ac:dyDescent="0.35">
      <c r="A5596" s="51" t="str">
        <f t="shared" si="261"/>
        <v/>
      </c>
      <c r="B5596" s="99"/>
      <c r="C5596" s="4"/>
      <c r="D5596" s="14"/>
      <c r="E5596" s="14"/>
      <c r="F5596" s="14"/>
      <c r="G5596" s="82"/>
      <c r="H5596" s="107" t="str">
        <f>IF(B5596&lt;&gt;"",IF(OR(O5596=0,O5596=999),"",SUMIFS($E$2:E5596,$A$2:A5596,A5596)-SUMIFS($F$2:F5596,$A$2:A5596,A5596)),"")</f>
        <v/>
      </c>
      <c r="I5596" s="109" t="str">
        <f t="shared" si="263"/>
        <v/>
      </c>
      <c r="J5596" s="113"/>
      <c r="K5596" s="90"/>
      <c r="L5596" s="73"/>
      <c r="M5596" s="69" t="str">
        <f>IF(C5596&lt;&gt;"",DailyLog!$S$3,"")</f>
        <v/>
      </c>
      <c r="N5596" s="56" t="str">
        <f t="shared" si="262"/>
        <v/>
      </c>
      <c r="O5596" s="53" t="str">
        <f>IF($B5596&lt;&gt;"",IF(ISNUMBER(_xlfn.XMATCH($B5596,Language!$A$6:$E$6)),0,IF(ISNUMBER(_xlfn.XMATCH($B5596,Language!$A$29:$E$29)),'Lista de Prestatarios'!$B$3,VLOOKUP(B5596,'Lista de Prestatarios'!$A$2:$B$500,2,FALSE))),"")</f>
        <v/>
      </c>
      <c r="P5596" s="58" t="str">
        <f>IF(B5596&lt;&gt;"",IF(OR(D5596&gt;0,G5596&gt;0),COUNTIF($B$2:B5596,B5596),COUNTIFS($B$2:B5596,B5596,$E$2:E5596,"&gt;0")),"")</f>
        <v/>
      </c>
    </row>
    <row r="5597" spans="1:16" x14ac:dyDescent="0.35">
      <c r="A5597" s="51" t="str">
        <f t="shared" si="261"/>
        <v/>
      </c>
      <c r="B5597" s="99"/>
      <c r="C5597" s="4"/>
      <c r="D5597" s="14"/>
      <c r="E5597" s="14"/>
      <c r="F5597" s="14"/>
      <c r="G5597" s="82"/>
      <c r="H5597" s="107" t="str">
        <f>IF(B5597&lt;&gt;"",IF(OR(O5597=0,O5597=999),"",SUMIFS($E$2:E5597,$A$2:A5597,A5597)-SUMIFS($F$2:F5597,$A$2:A5597,A5597)),"")</f>
        <v/>
      </c>
      <c r="I5597" s="109" t="str">
        <f t="shared" si="263"/>
        <v/>
      </c>
      <c r="J5597" s="113"/>
      <c r="K5597" s="90"/>
      <c r="L5597" s="73"/>
      <c r="M5597" s="69" t="str">
        <f>IF(C5597&lt;&gt;"",DailyLog!$S$3,"")</f>
        <v/>
      </c>
      <c r="N5597" s="56" t="str">
        <f t="shared" si="262"/>
        <v/>
      </c>
      <c r="O5597" s="53" t="str">
        <f>IF($B5597&lt;&gt;"",IF(ISNUMBER(_xlfn.XMATCH($B5597,Language!$A$6:$E$6)),0,IF(ISNUMBER(_xlfn.XMATCH($B5597,Language!$A$29:$E$29)),'Lista de Prestatarios'!$B$3,VLOOKUP(B5597,'Lista de Prestatarios'!$A$2:$B$500,2,FALSE))),"")</f>
        <v/>
      </c>
      <c r="P5597" s="58" t="str">
        <f>IF(B5597&lt;&gt;"",IF(OR(D5597&gt;0,G5597&gt;0),COUNTIF($B$2:B5597,B5597),COUNTIFS($B$2:B5597,B5597,$E$2:E5597,"&gt;0")),"")</f>
        <v/>
      </c>
    </row>
    <row r="5598" spans="1:16" x14ac:dyDescent="0.35">
      <c r="A5598" s="51" t="str">
        <f t="shared" si="261"/>
        <v/>
      </c>
      <c r="B5598" s="99"/>
      <c r="C5598" s="4"/>
      <c r="D5598" s="14"/>
      <c r="E5598" s="14"/>
      <c r="F5598" s="14"/>
      <c r="G5598" s="82"/>
      <c r="H5598" s="107" t="str">
        <f>IF(B5598&lt;&gt;"",IF(OR(O5598=0,O5598=999),"",SUMIFS($E$2:E5598,$A$2:A5598,A5598)-SUMIFS($F$2:F5598,$A$2:A5598,A5598)),"")</f>
        <v/>
      </c>
      <c r="I5598" s="109" t="str">
        <f t="shared" si="263"/>
        <v/>
      </c>
      <c r="J5598" s="113"/>
      <c r="K5598" s="90"/>
      <c r="L5598" s="73"/>
      <c r="M5598" s="69" t="str">
        <f>IF(C5598&lt;&gt;"",DailyLog!$S$3,"")</f>
        <v/>
      </c>
      <c r="N5598" s="56" t="str">
        <f t="shared" si="262"/>
        <v/>
      </c>
      <c r="O5598" s="53" t="str">
        <f>IF($B5598&lt;&gt;"",IF(ISNUMBER(_xlfn.XMATCH($B5598,Language!$A$6:$E$6)),0,IF(ISNUMBER(_xlfn.XMATCH($B5598,Language!$A$29:$E$29)),'Lista de Prestatarios'!$B$3,VLOOKUP(B5598,'Lista de Prestatarios'!$A$2:$B$500,2,FALSE))),"")</f>
        <v/>
      </c>
      <c r="P5598" s="58" t="str">
        <f>IF(B5598&lt;&gt;"",IF(OR(D5598&gt;0,G5598&gt;0),COUNTIF($B$2:B5598,B5598),COUNTIFS($B$2:B5598,B5598,$E$2:E5598,"&gt;0")),"")</f>
        <v/>
      </c>
    </row>
    <row r="5599" spans="1:16" x14ac:dyDescent="0.35">
      <c r="A5599" s="51" t="str">
        <f t="shared" si="261"/>
        <v/>
      </c>
      <c r="B5599" s="99"/>
      <c r="C5599" s="4"/>
      <c r="D5599" s="14"/>
      <c r="E5599" s="14"/>
      <c r="F5599" s="14"/>
      <c r="G5599" s="82"/>
      <c r="H5599" s="107" t="str">
        <f>IF(B5599&lt;&gt;"",IF(OR(O5599=0,O5599=999),"",SUMIFS($E$2:E5599,$A$2:A5599,A5599)-SUMIFS($F$2:F5599,$A$2:A5599,A5599)),"")</f>
        <v/>
      </c>
      <c r="I5599" s="109" t="str">
        <f t="shared" si="263"/>
        <v/>
      </c>
      <c r="J5599" s="113"/>
      <c r="K5599" s="90"/>
      <c r="L5599" s="73"/>
      <c r="M5599" s="69" t="str">
        <f>IF(C5599&lt;&gt;"",DailyLog!$S$3,"")</f>
        <v/>
      </c>
      <c r="N5599" s="56" t="str">
        <f t="shared" si="262"/>
        <v/>
      </c>
      <c r="O5599" s="53" t="str">
        <f>IF($B5599&lt;&gt;"",IF(ISNUMBER(_xlfn.XMATCH($B5599,Language!$A$6:$E$6)),0,IF(ISNUMBER(_xlfn.XMATCH($B5599,Language!$A$29:$E$29)),'Lista de Prestatarios'!$B$3,VLOOKUP(B5599,'Lista de Prestatarios'!$A$2:$B$500,2,FALSE))),"")</f>
        <v/>
      </c>
      <c r="P5599" s="58" t="str">
        <f>IF(B5599&lt;&gt;"",IF(OR(D5599&gt;0,G5599&gt;0),COUNTIF($B$2:B5599,B5599),COUNTIFS($B$2:B5599,B5599,$E$2:E5599,"&gt;0")),"")</f>
        <v/>
      </c>
    </row>
    <row r="5600" spans="1:16" x14ac:dyDescent="0.35">
      <c r="A5600" s="51" t="str">
        <f t="shared" si="261"/>
        <v/>
      </c>
      <c r="B5600" s="99"/>
      <c r="C5600" s="4"/>
      <c r="D5600" s="14"/>
      <c r="E5600" s="14"/>
      <c r="F5600" s="14"/>
      <c r="G5600" s="82"/>
      <c r="H5600" s="107" t="str">
        <f>IF(B5600&lt;&gt;"",IF(OR(O5600=0,O5600=999),"",SUMIFS($E$2:E5600,$A$2:A5600,A5600)-SUMIFS($F$2:F5600,$A$2:A5600,A5600)),"")</f>
        <v/>
      </c>
      <c r="I5600" s="109" t="str">
        <f t="shared" si="263"/>
        <v/>
      </c>
      <c r="J5600" s="113"/>
      <c r="K5600" s="90"/>
      <c r="L5600" s="73"/>
      <c r="M5600" s="69" t="str">
        <f>IF(C5600&lt;&gt;"",DailyLog!$S$3,"")</f>
        <v/>
      </c>
      <c r="N5600" s="56" t="str">
        <f t="shared" si="262"/>
        <v/>
      </c>
      <c r="O5600" s="53" t="str">
        <f>IF($B5600&lt;&gt;"",IF(ISNUMBER(_xlfn.XMATCH($B5600,Language!$A$6:$E$6)),0,IF(ISNUMBER(_xlfn.XMATCH($B5600,Language!$A$29:$E$29)),'Lista de Prestatarios'!$B$3,VLOOKUP(B5600,'Lista de Prestatarios'!$A$2:$B$500,2,FALSE))),"")</f>
        <v/>
      </c>
      <c r="P5600" s="58" t="str">
        <f>IF(B5600&lt;&gt;"",IF(OR(D5600&gt;0,G5600&gt;0),COUNTIF($B$2:B5600,B5600),COUNTIFS($B$2:B5600,B5600,$E$2:E5600,"&gt;0")),"")</f>
        <v/>
      </c>
    </row>
    <row r="5601" spans="1:16" x14ac:dyDescent="0.35">
      <c r="A5601" s="51" t="str">
        <f t="shared" si="261"/>
        <v/>
      </c>
      <c r="B5601" s="99"/>
      <c r="C5601" s="4"/>
      <c r="D5601" s="14"/>
      <c r="E5601" s="14"/>
      <c r="F5601" s="14"/>
      <c r="G5601" s="82"/>
      <c r="H5601" s="107" t="str">
        <f>IF(B5601&lt;&gt;"",IF(OR(O5601=0,O5601=999),"",SUMIFS($E$2:E5601,$A$2:A5601,A5601)-SUMIFS($F$2:F5601,$A$2:A5601,A5601)),"")</f>
        <v/>
      </c>
      <c r="I5601" s="109" t="str">
        <f t="shared" si="263"/>
        <v/>
      </c>
      <c r="J5601" s="113"/>
      <c r="K5601" s="90"/>
      <c r="L5601" s="73"/>
      <c r="M5601" s="69" t="str">
        <f>IF(C5601&lt;&gt;"",DailyLog!$S$3,"")</f>
        <v/>
      </c>
      <c r="N5601" s="56" t="str">
        <f t="shared" si="262"/>
        <v/>
      </c>
      <c r="O5601" s="53" t="str">
        <f>IF($B5601&lt;&gt;"",IF(ISNUMBER(_xlfn.XMATCH($B5601,Language!$A$6:$E$6)),0,IF(ISNUMBER(_xlfn.XMATCH($B5601,Language!$A$29:$E$29)),'Lista de Prestatarios'!$B$3,VLOOKUP(B5601,'Lista de Prestatarios'!$A$2:$B$500,2,FALSE))),"")</f>
        <v/>
      </c>
      <c r="P5601" s="58" t="str">
        <f>IF(B5601&lt;&gt;"",IF(OR(D5601&gt;0,G5601&gt;0),COUNTIF($B$2:B5601,B5601),COUNTIFS($B$2:B5601,B5601,$E$2:E5601,"&gt;0")),"")</f>
        <v/>
      </c>
    </row>
    <row r="5602" spans="1:16" x14ac:dyDescent="0.35">
      <c r="A5602" s="51" t="str">
        <f t="shared" si="261"/>
        <v/>
      </c>
      <c r="B5602" s="99"/>
      <c r="C5602" s="4"/>
      <c r="D5602" s="14"/>
      <c r="E5602" s="14"/>
      <c r="F5602" s="14"/>
      <c r="G5602" s="82"/>
      <c r="H5602" s="107" t="str">
        <f>IF(B5602&lt;&gt;"",IF(OR(O5602=0,O5602=999),"",SUMIFS($E$2:E5602,$A$2:A5602,A5602)-SUMIFS($F$2:F5602,$A$2:A5602,A5602)),"")</f>
        <v/>
      </c>
      <c r="I5602" s="109" t="str">
        <f t="shared" si="263"/>
        <v/>
      </c>
      <c r="J5602" s="113"/>
      <c r="K5602" s="90"/>
      <c r="L5602" s="73"/>
      <c r="M5602" s="69" t="str">
        <f>IF(C5602&lt;&gt;"",DailyLog!$S$3,"")</f>
        <v/>
      </c>
      <c r="N5602" s="56" t="str">
        <f t="shared" si="262"/>
        <v/>
      </c>
      <c r="O5602" s="53" t="str">
        <f>IF($B5602&lt;&gt;"",IF(ISNUMBER(_xlfn.XMATCH($B5602,Language!$A$6:$E$6)),0,IF(ISNUMBER(_xlfn.XMATCH($B5602,Language!$A$29:$E$29)),'Lista de Prestatarios'!$B$3,VLOOKUP(B5602,'Lista de Prestatarios'!$A$2:$B$500,2,FALSE))),"")</f>
        <v/>
      </c>
      <c r="P5602" s="58" t="str">
        <f>IF(B5602&lt;&gt;"",IF(OR(D5602&gt;0,G5602&gt;0),COUNTIF($B$2:B5602,B5602),COUNTIFS($B$2:B5602,B5602,$E$2:E5602,"&gt;0")),"")</f>
        <v/>
      </c>
    </row>
    <row r="5603" spans="1:16" x14ac:dyDescent="0.35">
      <c r="A5603" s="51" t="str">
        <f t="shared" si="261"/>
        <v/>
      </c>
      <c r="B5603" s="99"/>
      <c r="C5603" s="4"/>
      <c r="D5603" s="14"/>
      <c r="E5603" s="14"/>
      <c r="F5603" s="14"/>
      <c r="G5603" s="82"/>
      <c r="H5603" s="107" t="str">
        <f>IF(B5603&lt;&gt;"",IF(OR(O5603=0,O5603=999),"",SUMIFS($E$2:E5603,$A$2:A5603,A5603)-SUMIFS($F$2:F5603,$A$2:A5603,A5603)),"")</f>
        <v/>
      </c>
      <c r="I5603" s="109" t="str">
        <f t="shared" si="263"/>
        <v/>
      </c>
      <c r="J5603" s="113"/>
      <c r="K5603" s="90"/>
      <c r="L5603" s="73"/>
      <c r="M5603" s="69" t="str">
        <f>IF(C5603&lt;&gt;"",DailyLog!$S$3,"")</f>
        <v/>
      </c>
      <c r="N5603" s="56" t="str">
        <f t="shared" si="262"/>
        <v/>
      </c>
      <c r="O5603" s="53" t="str">
        <f>IF($B5603&lt;&gt;"",IF(ISNUMBER(_xlfn.XMATCH($B5603,Language!$A$6:$E$6)),0,IF(ISNUMBER(_xlfn.XMATCH($B5603,Language!$A$29:$E$29)),'Lista de Prestatarios'!$B$3,VLOOKUP(B5603,'Lista de Prestatarios'!$A$2:$B$500,2,FALSE))),"")</f>
        <v/>
      </c>
      <c r="P5603" s="58" t="str">
        <f>IF(B5603&lt;&gt;"",IF(OR(D5603&gt;0,G5603&gt;0),COUNTIF($B$2:B5603,B5603),COUNTIFS($B$2:B5603,B5603,$E$2:E5603,"&gt;0")),"")</f>
        <v/>
      </c>
    </row>
    <row r="5604" spans="1:16" x14ac:dyDescent="0.35">
      <c r="A5604" s="51" t="str">
        <f t="shared" si="261"/>
        <v/>
      </c>
      <c r="B5604" s="99"/>
      <c r="C5604" s="4"/>
      <c r="D5604" s="14"/>
      <c r="E5604" s="14"/>
      <c r="F5604" s="14"/>
      <c r="G5604" s="82"/>
      <c r="H5604" s="107" t="str">
        <f>IF(B5604&lt;&gt;"",IF(OR(O5604=0,O5604=999),"",SUMIFS($E$2:E5604,$A$2:A5604,A5604)-SUMIFS($F$2:F5604,$A$2:A5604,A5604)),"")</f>
        <v/>
      </c>
      <c r="I5604" s="109" t="str">
        <f t="shared" si="263"/>
        <v/>
      </c>
      <c r="J5604" s="113"/>
      <c r="K5604" s="90"/>
      <c r="L5604" s="73"/>
      <c r="M5604" s="69" t="str">
        <f>IF(C5604&lt;&gt;"",DailyLog!$S$3,"")</f>
        <v/>
      </c>
      <c r="N5604" s="56" t="str">
        <f t="shared" si="262"/>
        <v/>
      </c>
      <c r="O5604" s="53" t="str">
        <f>IF($B5604&lt;&gt;"",IF(ISNUMBER(_xlfn.XMATCH($B5604,Language!$A$6:$E$6)),0,IF(ISNUMBER(_xlfn.XMATCH($B5604,Language!$A$29:$E$29)),'Lista de Prestatarios'!$B$3,VLOOKUP(B5604,'Lista de Prestatarios'!$A$2:$B$500,2,FALSE))),"")</f>
        <v/>
      </c>
      <c r="P5604" s="58" t="str">
        <f>IF(B5604&lt;&gt;"",IF(OR(D5604&gt;0,G5604&gt;0),COUNTIF($B$2:B5604,B5604),COUNTIFS($B$2:B5604,B5604,$E$2:E5604,"&gt;0")),"")</f>
        <v/>
      </c>
    </row>
    <row r="5605" spans="1:16" x14ac:dyDescent="0.35">
      <c r="A5605" s="51" t="str">
        <f t="shared" si="261"/>
        <v/>
      </c>
      <c r="B5605" s="99"/>
      <c r="C5605" s="4"/>
      <c r="D5605" s="14"/>
      <c r="E5605" s="14"/>
      <c r="F5605" s="14"/>
      <c r="G5605" s="82"/>
      <c r="H5605" s="107" t="str">
        <f>IF(B5605&lt;&gt;"",IF(OR(O5605=0,O5605=999),"",SUMIFS($E$2:E5605,$A$2:A5605,A5605)-SUMIFS($F$2:F5605,$A$2:A5605,A5605)),"")</f>
        <v/>
      </c>
      <c r="I5605" s="109" t="str">
        <f t="shared" si="263"/>
        <v/>
      </c>
      <c r="J5605" s="113"/>
      <c r="K5605" s="90"/>
      <c r="L5605" s="73"/>
      <c r="M5605" s="69" t="str">
        <f>IF(C5605&lt;&gt;"",DailyLog!$S$3,"")</f>
        <v/>
      </c>
      <c r="N5605" s="56" t="str">
        <f t="shared" si="262"/>
        <v/>
      </c>
      <c r="O5605" s="53" t="str">
        <f>IF($B5605&lt;&gt;"",IF(ISNUMBER(_xlfn.XMATCH($B5605,Language!$A$6:$E$6)),0,IF(ISNUMBER(_xlfn.XMATCH($B5605,Language!$A$29:$E$29)),'Lista de Prestatarios'!$B$3,VLOOKUP(B5605,'Lista de Prestatarios'!$A$2:$B$500,2,FALSE))),"")</f>
        <v/>
      </c>
      <c r="P5605" s="58" t="str">
        <f>IF(B5605&lt;&gt;"",IF(OR(D5605&gt;0,G5605&gt;0),COUNTIF($B$2:B5605,B5605),COUNTIFS($B$2:B5605,B5605,$E$2:E5605,"&gt;0")),"")</f>
        <v/>
      </c>
    </row>
    <row r="5606" spans="1:16" x14ac:dyDescent="0.35">
      <c r="A5606" s="51" t="str">
        <f t="shared" si="261"/>
        <v/>
      </c>
      <c r="B5606" s="99"/>
      <c r="C5606" s="4"/>
      <c r="D5606" s="14"/>
      <c r="E5606" s="14"/>
      <c r="F5606" s="14"/>
      <c r="G5606" s="82"/>
      <c r="H5606" s="107" t="str">
        <f>IF(B5606&lt;&gt;"",IF(OR(O5606=0,O5606=999),"",SUMIFS($E$2:E5606,$A$2:A5606,A5606)-SUMIFS($F$2:F5606,$A$2:A5606,A5606)),"")</f>
        <v/>
      </c>
      <c r="I5606" s="109" t="str">
        <f t="shared" si="263"/>
        <v/>
      </c>
      <c r="J5606" s="113"/>
      <c r="K5606" s="90"/>
      <c r="L5606" s="73"/>
      <c r="M5606" s="69" t="str">
        <f>IF(C5606&lt;&gt;"",DailyLog!$S$3,"")</f>
        <v/>
      </c>
      <c r="N5606" s="56" t="str">
        <f t="shared" si="262"/>
        <v/>
      </c>
      <c r="O5606" s="53" t="str">
        <f>IF($B5606&lt;&gt;"",IF(ISNUMBER(_xlfn.XMATCH($B5606,Language!$A$6:$E$6)),0,IF(ISNUMBER(_xlfn.XMATCH($B5606,Language!$A$29:$E$29)),'Lista de Prestatarios'!$B$3,VLOOKUP(B5606,'Lista de Prestatarios'!$A$2:$B$500,2,FALSE))),"")</f>
        <v/>
      </c>
      <c r="P5606" s="58" t="str">
        <f>IF(B5606&lt;&gt;"",IF(OR(D5606&gt;0,G5606&gt;0),COUNTIF($B$2:B5606,B5606),COUNTIFS($B$2:B5606,B5606,$E$2:E5606,"&gt;0")),"")</f>
        <v/>
      </c>
    </row>
    <row r="5607" spans="1:16" x14ac:dyDescent="0.35">
      <c r="A5607" s="51" t="str">
        <f t="shared" si="261"/>
        <v/>
      </c>
      <c r="B5607" s="99"/>
      <c r="C5607" s="4"/>
      <c r="D5607" s="14"/>
      <c r="E5607" s="14"/>
      <c r="F5607" s="14"/>
      <c r="G5607" s="82"/>
      <c r="H5607" s="107" t="str">
        <f>IF(B5607&lt;&gt;"",IF(OR(O5607=0,O5607=999),"",SUMIFS($E$2:E5607,$A$2:A5607,A5607)-SUMIFS($F$2:F5607,$A$2:A5607,A5607)),"")</f>
        <v/>
      </c>
      <c r="I5607" s="109" t="str">
        <f t="shared" si="263"/>
        <v/>
      </c>
      <c r="J5607" s="113"/>
      <c r="K5607" s="90"/>
      <c r="L5607" s="73"/>
      <c r="M5607" s="69" t="str">
        <f>IF(C5607&lt;&gt;"",DailyLog!$S$3,"")</f>
        <v/>
      </c>
      <c r="N5607" s="56" t="str">
        <f t="shared" si="262"/>
        <v/>
      </c>
      <c r="O5607" s="53" t="str">
        <f>IF($B5607&lt;&gt;"",IF(ISNUMBER(_xlfn.XMATCH($B5607,Language!$A$6:$E$6)),0,IF(ISNUMBER(_xlfn.XMATCH($B5607,Language!$A$29:$E$29)),'Lista de Prestatarios'!$B$3,VLOOKUP(B5607,'Lista de Prestatarios'!$A$2:$B$500,2,FALSE))),"")</f>
        <v/>
      </c>
      <c r="P5607" s="58" t="str">
        <f>IF(B5607&lt;&gt;"",IF(OR(D5607&gt;0,G5607&gt;0),COUNTIF($B$2:B5607,B5607),COUNTIFS($B$2:B5607,B5607,$E$2:E5607,"&gt;0")),"")</f>
        <v/>
      </c>
    </row>
    <row r="5608" spans="1:16" x14ac:dyDescent="0.35">
      <c r="A5608" s="51" t="str">
        <f t="shared" si="261"/>
        <v/>
      </c>
      <c r="B5608" s="99"/>
      <c r="C5608" s="4"/>
      <c r="D5608" s="14"/>
      <c r="E5608" s="14"/>
      <c r="F5608" s="14"/>
      <c r="G5608" s="82"/>
      <c r="H5608" s="107" t="str">
        <f>IF(B5608&lt;&gt;"",IF(OR(O5608=0,O5608=999),"",SUMIFS($E$2:E5608,$A$2:A5608,A5608)-SUMIFS($F$2:F5608,$A$2:A5608,A5608)),"")</f>
        <v/>
      </c>
      <c r="I5608" s="109" t="str">
        <f t="shared" si="263"/>
        <v/>
      </c>
      <c r="J5608" s="113"/>
      <c r="K5608" s="90"/>
      <c r="L5608" s="73"/>
      <c r="M5608" s="69" t="str">
        <f>IF(C5608&lt;&gt;"",DailyLog!$S$3,"")</f>
        <v/>
      </c>
      <c r="N5608" s="56" t="str">
        <f t="shared" si="262"/>
        <v/>
      </c>
      <c r="O5608" s="53" t="str">
        <f>IF($B5608&lt;&gt;"",IF(ISNUMBER(_xlfn.XMATCH($B5608,Language!$A$6:$E$6)),0,IF(ISNUMBER(_xlfn.XMATCH($B5608,Language!$A$29:$E$29)),'Lista de Prestatarios'!$B$3,VLOOKUP(B5608,'Lista de Prestatarios'!$A$2:$B$500,2,FALSE))),"")</f>
        <v/>
      </c>
      <c r="P5608" s="58" t="str">
        <f>IF(B5608&lt;&gt;"",IF(OR(D5608&gt;0,G5608&gt;0),COUNTIF($B$2:B5608,B5608),COUNTIFS($B$2:B5608,B5608,$E$2:E5608,"&gt;0")),"")</f>
        <v/>
      </c>
    </row>
    <row r="5609" spans="1:16" x14ac:dyDescent="0.35">
      <c r="A5609" s="51" t="str">
        <f t="shared" si="261"/>
        <v/>
      </c>
      <c r="B5609" s="99"/>
      <c r="C5609" s="4"/>
      <c r="D5609" s="14"/>
      <c r="E5609" s="14"/>
      <c r="F5609" s="14"/>
      <c r="G5609" s="82"/>
      <c r="H5609" s="107" t="str">
        <f>IF(B5609&lt;&gt;"",IF(OR(O5609=0,O5609=999),"",SUMIFS($E$2:E5609,$A$2:A5609,A5609)-SUMIFS($F$2:F5609,$A$2:A5609,A5609)),"")</f>
        <v/>
      </c>
      <c r="I5609" s="109" t="str">
        <f t="shared" si="263"/>
        <v/>
      </c>
      <c r="J5609" s="113"/>
      <c r="K5609" s="90"/>
      <c r="L5609" s="73"/>
      <c r="M5609" s="69" t="str">
        <f>IF(C5609&lt;&gt;"",DailyLog!$S$3,"")</f>
        <v/>
      </c>
      <c r="N5609" s="56" t="str">
        <f t="shared" si="262"/>
        <v/>
      </c>
      <c r="O5609" s="53" t="str">
        <f>IF($B5609&lt;&gt;"",IF(ISNUMBER(_xlfn.XMATCH($B5609,Language!$A$6:$E$6)),0,IF(ISNUMBER(_xlfn.XMATCH($B5609,Language!$A$29:$E$29)),'Lista de Prestatarios'!$B$3,VLOOKUP(B5609,'Lista de Prestatarios'!$A$2:$B$500,2,FALSE))),"")</f>
        <v/>
      </c>
      <c r="P5609" s="58" t="str">
        <f>IF(B5609&lt;&gt;"",IF(OR(D5609&gt;0,G5609&gt;0),COUNTIF($B$2:B5609,B5609),COUNTIFS($B$2:B5609,B5609,$E$2:E5609,"&gt;0")),"")</f>
        <v/>
      </c>
    </row>
    <row r="5610" spans="1:16" x14ac:dyDescent="0.35">
      <c r="A5610" s="51" t="str">
        <f t="shared" si="261"/>
        <v/>
      </c>
      <c r="B5610" s="99"/>
      <c r="C5610" s="4"/>
      <c r="D5610" s="14"/>
      <c r="E5610" s="14"/>
      <c r="F5610" s="14"/>
      <c r="G5610" s="82"/>
      <c r="H5610" s="107" t="str">
        <f>IF(B5610&lt;&gt;"",IF(OR(O5610=0,O5610=999),"",SUMIFS($E$2:E5610,$A$2:A5610,A5610)-SUMIFS($F$2:F5610,$A$2:A5610,A5610)),"")</f>
        <v/>
      </c>
      <c r="I5610" s="109" t="str">
        <f t="shared" si="263"/>
        <v/>
      </c>
      <c r="J5610" s="113"/>
      <c r="K5610" s="90"/>
      <c r="L5610" s="73"/>
      <c r="M5610" s="69" t="str">
        <f>IF(C5610&lt;&gt;"",DailyLog!$S$3,"")</f>
        <v/>
      </c>
      <c r="N5610" s="56" t="str">
        <f t="shared" si="262"/>
        <v/>
      </c>
      <c r="O5610" s="53" t="str">
        <f>IF($B5610&lt;&gt;"",IF(ISNUMBER(_xlfn.XMATCH($B5610,Language!$A$6:$E$6)),0,IF(ISNUMBER(_xlfn.XMATCH($B5610,Language!$A$29:$E$29)),'Lista de Prestatarios'!$B$3,VLOOKUP(B5610,'Lista de Prestatarios'!$A$2:$B$500,2,FALSE))),"")</f>
        <v/>
      </c>
      <c r="P5610" s="58" t="str">
        <f>IF(B5610&lt;&gt;"",IF(OR(D5610&gt;0,G5610&gt;0),COUNTIF($B$2:B5610,B5610),COUNTIFS($B$2:B5610,B5610,$E$2:E5610,"&gt;0")),"")</f>
        <v/>
      </c>
    </row>
    <row r="5611" spans="1:16" x14ac:dyDescent="0.35">
      <c r="A5611" s="51" t="str">
        <f t="shared" si="261"/>
        <v/>
      </c>
      <c r="B5611" s="99"/>
      <c r="C5611" s="4"/>
      <c r="D5611" s="14"/>
      <c r="E5611" s="14"/>
      <c r="F5611" s="14"/>
      <c r="G5611" s="82"/>
      <c r="H5611" s="107" t="str">
        <f>IF(B5611&lt;&gt;"",IF(OR(O5611=0,O5611=999),"",SUMIFS($E$2:E5611,$A$2:A5611,A5611)-SUMIFS($F$2:F5611,$A$2:A5611,A5611)),"")</f>
        <v/>
      </c>
      <c r="I5611" s="109" t="str">
        <f t="shared" si="263"/>
        <v/>
      </c>
      <c r="J5611" s="113"/>
      <c r="K5611" s="90"/>
      <c r="L5611" s="73"/>
      <c r="M5611" s="69" t="str">
        <f>IF(C5611&lt;&gt;"",DailyLog!$S$3,"")</f>
        <v/>
      </c>
      <c r="N5611" s="56" t="str">
        <f t="shared" si="262"/>
        <v/>
      </c>
      <c r="O5611" s="53" t="str">
        <f>IF($B5611&lt;&gt;"",IF(ISNUMBER(_xlfn.XMATCH($B5611,Language!$A$6:$E$6)),0,IF(ISNUMBER(_xlfn.XMATCH($B5611,Language!$A$29:$E$29)),'Lista de Prestatarios'!$B$3,VLOOKUP(B5611,'Lista de Prestatarios'!$A$2:$B$500,2,FALSE))),"")</f>
        <v/>
      </c>
      <c r="P5611" s="58" t="str">
        <f>IF(B5611&lt;&gt;"",IF(OR(D5611&gt;0,G5611&gt;0),COUNTIF($B$2:B5611,B5611),COUNTIFS($B$2:B5611,B5611,$E$2:E5611,"&gt;0")),"")</f>
        <v/>
      </c>
    </row>
    <row r="5612" spans="1:16" x14ac:dyDescent="0.35">
      <c r="A5612" s="51" t="str">
        <f t="shared" si="261"/>
        <v/>
      </c>
      <c r="B5612" s="99"/>
      <c r="C5612" s="4"/>
      <c r="D5612" s="14"/>
      <c r="E5612" s="14"/>
      <c r="F5612" s="14"/>
      <c r="G5612" s="82"/>
      <c r="H5612" s="107" t="str">
        <f>IF(B5612&lt;&gt;"",IF(OR(O5612=0,O5612=999),"",SUMIFS($E$2:E5612,$A$2:A5612,A5612)-SUMIFS($F$2:F5612,$A$2:A5612,A5612)),"")</f>
        <v/>
      </c>
      <c r="I5612" s="109" t="str">
        <f t="shared" si="263"/>
        <v/>
      </c>
      <c r="J5612" s="113"/>
      <c r="K5612" s="90"/>
      <c r="L5612" s="73"/>
      <c r="M5612" s="69" t="str">
        <f>IF(C5612&lt;&gt;"",DailyLog!$S$3,"")</f>
        <v/>
      </c>
      <c r="N5612" s="56" t="str">
        <f t="shared" si="262"/>
        <v/>
      </c>
      <c r="O5612" s="53" t="str">
        <f>IF($B5612&lt;&gt;"",IF(ISNUMBER(_xlfn.XMATCH($B5612,Language!$A$6:$E$6)),0,IF(ISNUMBER(_xlfn.XMATCH($B5612,Language!$A$29:$E$29)),'Lista de Prestatarios'!$B$3,VLOOKUP(B5612,'Lista de Prestatarios'!$A$2:$B$500,2,FALSE))),"")</f>
        <v/>
      </c>
      <c r="P5612" s="58" t="str">
        <f>IF(B5612&lt;&gt;"",IF(OR(D5612&gt;0,G5612&gt;0),COUNTIF($B$2:B5612,B5612),COUNTIFS($B$2:B5612,B5612,$E$2:E5612,"&gt;0")),"")</f>
        <v/>
      </c>
    </row>
    <row r="5613" spans="1:16" x14ac:dyDescent="0.35">
      <c r="A5613" s="51" t="str">
        <f t="shared" si="261"/>
        <v/>
      </c>
      <c r="B5613" s="99"/>
      <c r="C5613" s="4"/>
      <c r="D5613" s="14"/>
      <c r="E5613" s="14"/>
      <c r="F5613" s="14"/>
      <c r="G5613" s="82"/>
      <c r="H5613" s="107" t="str">
        <f>IF(B5613&lt;&gt;"",IF(OR(O5613=0,O5613=999),"",SUMIFS($E$2:E5613,$A$2:A5613,A5613)-SUMIFS($F$2:F5613,$A$2:A5613,A5613)),"")</f>
        <v/>
      </c>
      <c r="I5613" s="109" t="str">
        <f t="shared" si="263"/>
        <v/>
      </c>
      <c r="J5613" s="113"/>
      <c r="K5613" s="90"/>
      <c r="L5613" s="73"/>
      <c r="M5613" s="69" t="str">
        <f>IF(C5613&lt;&gt;"",DailyLog!$S$3,"")</f>
        <v/>
      </c>
      <c r="N5613" s="56" t="str">
        <f t="shared" si="262"/>
        <v/>
      </c>
      <c r="O5613" s="53" t="str">
        <f>IF($B5613&lt;&gt;"",IF(ISNUMBER(_xlfn.XMATCH($B5613,Language!$A$6:$E$6)),0,IF(ISNUMBER(_xlfn.XMATCH($B5613,Language!$A$29:$E$29)),'Lista de Prestatarios'!$B$3,VLOOKUP(B5613,'Lista de Prestatarios'!$A$2:$B$500,2,FALSE))),"")</f>
        <v/>
      </c>
      <c r="P5613" s="58" t="str">
        <f>IF(B5613&lt;&gt;"",IF(OR(D5613&gt;0,G5613&gt;0),COUNTIF($B$2:B5613,B5613),COUNTIFS($B$2:B5613,B5613,$E$2:E5613,"&gt;0")),"")</f>
        <v/>
      </c>
    </row>
    <row r="5614" spans="1:16" x14ac:dyDescent="0.35">
      <c r="A5614" s="51" t="str">
        <f t="shared" si="261"/>
        <v/>
      </c>
      <c r="B5614" s="99"/>
      <c r="C5614" s="4"/>
      <c r="D5614" s="14"/>
      <c r="E5614" s="14"/>
      <c r="F5614" s="14"/>
      <c r="G5614" s="82"/>
      <c r="H5614" s="107" t="str">
        <f>IF(B5614&lt;&gt;"",IF(OR(O5614=0,O5614=999),"",SUMIFS($E$2:E5614,$A$2:A5614,A5614)-SUMIFS($F$2:F5614,$A$2:A5614,A5614)),"")</f>
        <v/>
      </c>
      <c r="I5614" s="109" t="str">
        <f t="shared" si="263"/>
        <v/>
      </c>
      <c r="J5614" s="113"/>
      <c r="K5614" s="90"/>
      <c r="L5614" s="73"/>
      <c r="M5614" s="69" t="str">
        <f>IF(C5614&lt;&gt;"",DailyLog!$S$3,"")</f>
        <v/>
      </c>
      <c r="N5614" s="56" t="str">
        <f t="shared" si="262"/>
        <v/>
      </c>
      <c r="O5614" s="53" t="str">
        <f>IF($B5614&lt;&gt;"",IF(ISNUMBER(_xlfn.XMATCH($B5614,Language!$A$6:$E$6)),0,IF(ISNUMBER(_xlfn.XMATCH($B5614,Language!$A$29:$E$29)),'Lista de Prestatarios'!$B$3,VLOOKUP(B5614,'Lista de Prestatarios'!$A$2:$B$500,2,FALSE))),"")</f>
        <v/>
      </c>
      <c r="P5614" s="58" t="str">
        <f>IF(B5614&lt;&gt;"",IF(OR(D5614&gt;0,G5614&gt;0),COUNTIF($B$2:B5614,B5614),COUNTIFS($B$2:B5614,B5614,$E$2:E5614,"&gt;0")),"")</f>
        <v/>
      </c>
    </row>
    <row r="5615" spans="1:16" x14ac:dyDescent="0.35">
      <c r="A5615" s="51" t="str">
        <f t="shared" si="261"/>
        <v/>
      </c>
      <c r="B5615" s="99"/>
      <c r="C5615" s="4"/>
      <c r="D5615" s="14"/>
      <c r="E5615" s="14"/>
      <c r="F5615" s="14"/>
      <c r="G5615" s="82"/>
      <c r="H5615" s="107" t="str">
        <f>IF(B5615&lt;&gt;"",IF(OR(O5615=0,O5615=999),"",SUMIFS($E$2:E5615,$A$2:A5615,A5615)-SUMIFS($F$2:F5615,$A$2:A5615,A5615)),"")</f>
        <v/>
      </c>
      <c r="I5615" s="109" t="str">
        <f t="shared" si="263"/>
        <v/>
      </c>
      <c r="J5615" s="113"/>
      <c r="K5615" s="90"/>
      <c r="L5615" s="73"/>
      <c r="M5615" s="69" t="str">
        <f>IF(C5615&lt;&gt;"",DailyLog!$S$3,"")</f>
        <v/>
      </c>
      <c r="N5615" s="56" t="str">
        <f t="shared" si="262"/>
        <v/>
      </c>
      <c r="O5615" s="53" t="str">
        <f>IF($B5615&lt;&gt;"",IF(ISNUMBER(_xlfn.XMATCH($B5615,Language!$A$6:$E$6)),0,IF(ISNUMBER(_xlfn.XMATCH($B5615,Language!$A$29:$E$29)),'Lista de Prestatarios'!$B$3,VLOOKUP(B5615,'Lista de Prestatarios'!$A$2:$B$500,2,FALSE))),"")</f>
        <v/>
      </c>
      <c r="P5615" s="58" t="str">
        <f>IF(B5615&lt;&gt;"",IF(OR(D5615&gt;0,G5615&gt;0),COUNTIF($B$2:B5615,B5615),COUNTIFS($B$2:B5615,B5615,$E$2:E5615,"&gt;0")),"")</f>
        <v/>
      </c>
    </row>
    <row r="5616" spans="1:16" x14ac:dyDescent="0.35">
      <c r="A5616" s="51" t="str">
        <f t="shared" si="261"/>
        <v/>
      </c>
      <c r="B5616" s="99"/>
      <c r="C5616" s="4"/>
      <c r="D5616" s="14"/>
      <c r="E5616" s="14"/>
      <c r="F5616" s="14"/>
      <c r="G5616" s="82"/>
      <c r="H5616" s="107" t="str">
        <f>IF(B5616&lt;&gt;"",IF(OR(O5616=0,O5616=999),"",SUMIFS($E$2:E5616,$A$2:A5616,A5616)-SUMIFS($F$2:F5616,$A$2:A5616,A5616)),"")</f>
        <v/>
      </c>
      <c r="I5616" s="109" t="str">
        <f t="shared" si="263"/>
        <v/>
      </c>
      <c r="J5616" s="113"/>
      <c r="K5616" s="90"/>
      <c r="L5616" s="73"/>
      <c r="M5616" s="69" t="str">
        <f>IF(C5616&lt;&gt;"",DailyLog!$S$3,"")</f>
        <v/>
      </c>
      <c r="N5616" s="56" t="str">
        <f t="shared" si="262"/>
        <v/>
      </c>
      <c r="O5616" s="53" t="str">
        <f>IF($B5616&lt;&gt;"",IF(ISNUMBER(_xlfn.XMATCH($B5616,Language!$A$6:$E$6)),0,IF(ISNUMBER(_xlfn.XMATCH($B5616,Language!$A$29:$E$29)),'Lista de Prestatarios'!$B$3,VLOOKUP(B5616,'Lista de Prestatarios'!$A$2:$B$500,2,FALSE))),"")</f>
        <v/>
      </c>
      <c r="P5616" s="58" t="str">
        <f>IF(B5616&lt;&gt;"",IF(OR(D5616&gt;0,G5616&gt;0),COUNTIF($B$2:B5616,B5616),COUNTIFS($B$2:B5616,B5616,$E$2:E5616,"&gt;0")),"")</f>
        <v/>
      </c>
    </row>
    <row r="5617" spans="1:16" x14ac:dyDescent="0.35">
      <c r="A5617" s="51" t="str">
        <f t="shared" si="261"/>
        <v/>
      </c>
      <c r="B5617" s="99"/>
      <c r="C5617" s="4"/>
      <c r="D5617" s="14"/>
      <c r="E5617" s="14"/>
      <c r="F5617" s="14"/>
      <c r="G5617" s="82"/>
      <c r="H5617" s="107" t="str">
        <f>IF(B5617&lt;&gt;"",IF(OR(O5617=0,O5617=999),"",SUMIFS($E$2:E5617,$A$2:A5617,A5617)-SUMIFS($F$2:F5617,$A$2:A5617,A5617)),"")</f>
        <v/>
      </c>
      <c r="I5617" s="109" t="str">
        <f t="shared" si="263"/>
        <v/>
      </c>
      <c r="J5617" s="113"/>
      <c r="K5617" s="90"/>
      <c r="L5617" s="73"/>
      <c r="M5617" s="69" t="str">
        <f>IF(C5617&lt;&gt;"",DailyLog!$S$3,"")</f>
        <v/>
      </c>
      <c r="N5617" s="56" t="str">
        <f t="shared" si="262"/>
        <v/>
      </c>
      <c r="O5617" s="53" t="str">
        <f>IF($B5617&lt;&gt;"",IF(ISNUMBER(_xlfn.XMATCH($B5617,Language!$A$6:$E$6)),0,IF(ISNUMBER(_xlfn.XMATCH($B5617,Language!$A$29:$E$29)),'Lista de Prestatarios'!$B$3,VLOOKUP(B5617,'Lista de Prestatarios'!$A$2:$B$500,2,FALSE))),"")</f>
        <v/>
      </c>
      <c r="P5617" s="58" t="str">
        <f>IF(B5617&lt;&gt;"",IF(OR(D5617&gt;0,G5617&gt;0),COUNTIF($B$2:B5617,B5617),COUNTIFS($B$2:B5617,B5617,$E$2:E5617,"&gt;0")),"")</f>
        <v/>
      </c>
    </row>
    <row r="5618" spans="1:16" x14ac:dyDescent="0.35">
      <c r="A5618" s="51" t="str">
        <f t="shared" si="261"/>
        <v/>
      </c>
      <c r="B5618" s="99"/>
      <c r="C5618" s="4"/>
      <c r="D5618" s="14"/>
      <c r="E5618" s="14"/>
      <c r="F5618" s="14"/>
      <c r="G5618" s="82"/>
      <c r="H5618" s="107" t="str">
        <f>IF(B5618&lt;&gt;"",IF(OR(O5618=0,O5618=999),"",SUMIFS($E$2:E5618,$A$2:A5618,A5618)-SUMIFS($F$2:F5618,$A$2:A5618,A5618)),"")</f>
        <v/>
      </c>
      <c r="I5618" s="109" t="str">
        <f t="shared" si="263"/>
        <v/>
      </c>
      <c r="J5618" s="113"/>
      <c r="K5618" s="90"/>
      <c r="L5618" s="73"/>
      <c r="M5618" s="69" t="str">
        <f>IF(C5618&lt;&gt;"",DailyLog!$S$3,"")</f>
        <v/>
      </c>
      <c r="N5618" s="56" t="str">
        <f t="shared" si="262"/>
        <v/>
      </c>
      <c r="O5618" s="53" t="str">
        <f>IF($B5618&lt;&gt;"",IF(ISNUMBER(_xlfn.XMATCH($B5618,Language!$A$6:$E$6)),0,IF(ISNUMBER(_xlfn.XMATCH($B5618,Language!$A$29:$E$29)),'Lista de Prestatarios'!$B$3,VLOOKUP(B5618,'Lista de Prestatarios'!$A$2:$B$500,2,FALSE))),"")</f>
        <v/>
      </c>
      <c r="P5618" s="58" t="str">
        <f>IF(B5618&lt;&gt;"",IF(OR(D5618&gt;0,G5618&gt;0),COUNTIF($B$2:B5618,B5618),COUNTIFS($B$2:B5618,B5618,$E$2:E5618,"&gt;0")),"")</f>
        <v/>
      </c>
    </row>
    <row r="5619" spans="1:16" x14ac:dyDescent="0.35">
      <c r="A5619" s="51" t="str">
        <f t="shared" si="261"/>
        <v/>
      </c>
      <c r="B5619" s="99"/>
      <c r="C5619" s="4"/>
      <c r="D5619" s="14"/>
      <c r="E5619" s="14"/>
      <c r="F5619" s="14"/>
      <c r="G5619" s="82"/>
      <c r="H5619" s="107" t="str">
        <f>IF(B5619&lt;&gt;"",IF(OR(O5619=0,O5619=999),"",SUMIFS($E$2:E5619,$A$2:A5619,A5619)-SUMIFS($F$2:F5619,$A$2:A5619,A5619)),"")</f>
        <v/>
      </c>
      <c r="I5619" s="109" t="str">
        <f t="shared" si="263"/>
        <v/>
      </c>
      <c r="J5619" s="113"/>
      <c r="K5619" s="90"/>
      <c r="L5619" s="73"/>
      <c r="M5619" s="69" t="str">
        <f>IF(C5619&lt;&gt;"",DailyLog!$S$3,"")</f>
        <v/>
      </c>
      <c r="N5619" s="56" t="str">
        <f t="shared" si="262"/>
        <v/>
      </c>
      <c r="O5619" s="53" t="str">
        <f>IF($B5619&lt;&gt;"",IF(ISNUMBER(_xlfn.XMATCH($B5619,Language!$A$6:$E$6)),0,IF(ISNUMBER(_xlfn.XMATCH($B5619,Language!$A$29:$E$29)),'Lista de Prestatarios'!$B$3,VLOOKUP(B5619,'Lista de Prestatarios'!$A$2:$B$500,2,FALSE))),"")</f>
        <v/>
      </c>
      <c r="P5619" s="58" t="str">
        <f>IF(B5619&lt;&gt;"",IF(OR(D5619&gt;0,G5619&gt;0),COUNTIF($B$2:B5619,B5619),COUNTIFS($B$2:B5619,B5619,$E$2:E5619,"&gt;0")),"")</f>
        <v/>
      </c>
    </row>
    <row r="5620" spans="1:16" x14ac:dyDescent="0.35">
      <c r="A5620" s="51" t="str">
        <f t="shared" si="261"/>
        <v/>
      </c>
      <c r="B5620" s="99"/>
      <c r="C5620" s="4"/>
      <c r="D5620" s="14"/>
      <c r="E5620" s="14"/>
      <c r="F5620" s="14"/>
      <c r="G5620" s="82"/>
      <c r="H5620" s="107" t="str">
        <f>IF(B5620&lt;&gt;"",IF(OR(O5620=0,O5620=999),"",SUMIFS($E$2:E5620,$A$2:A5620,A5620)-SUMIFS($F$2:F5620,$A$2:A5620,A5620)),"")</f>
        <v/>
      </c>
      <c r="I5620" s="109" t="str">
        <f t="shared" si="263"/>
        <v/>
      </c>
      <c r="J5620" s="113"/>
      <c r="K5620" s="90"/>
      <c r="L5620" s="73"/>
      <c r="M5620" s="69" t="str">
        <f>IF(C5620&lt;&gt;"",DailyLog!$S$3,"")</f>
        <v/>
      </c>
      <c r="N5620" s="56" t="str">
        <f t="shared" si="262"/>
        <v/>
      </c>
      <c r="O5620" s="53" t="str">
        <f>IF($B5620&lt;&gt;"",IF(ISNUMBER(_xlfn.XMATCH($B5620,Language!$A$6:$E$6)),0,IF(ISNUMBER(_xlfn.XMATCH($B5620,Language!$A$29:$E$29)),'Lista de Prestatarios'!$B$3,VLOOKUP(B5620,'Lista de Prestatarios'!$A$2:$B$500,2,FALSE))),"")</f>
        <v/>
      </c>
      <c r="P5620" s="58" t="str">
        <f>IF(B5620&lt;&gt;"",IF(OR(D5620&gt;0,G5620&gt;0),COUNTIF($B$2:B5620,B5620),COUNTIFS($B$2:B5620,B5620,$E$2:E5620,"&gt;0")),"")</f>
        <v/>
      </c>
    </row>
    <row r="5621" spans="1:16" x14ac:dyDescent="0.35">
      <c r="A5621" s="51" t="str">
        <f t="shared" si="261"/>
        <v/>
      </c>
      <c r="B5621" s="99"/>
      <c r="C5621" s="4"/>
      <c r="D5621" s="14"/>
      <c r="E5621" s="14"/>
      <c r="F5621" s="14"/>
      <c r="G5621" s="82"/>
      <c r="H5621" s="107" t="str">
        <f>IF(B5621&lt;&gt;"",IF(OR(O5621=0,O5621=999),"",SUMIFS($E$2:E5621,$A$2:A5621,A5621)-SUMIFS($F$2:F5621,$A$2:A5621,A5621)),"")</f>
        <v/>
      </c>
      <c r="I5621" s="109" t="str">
        <f t="shared" si="263"/>
        <v/>
      </c>
      <c r="J5621" s="113"/>
      <c r="K5621" s="90"/>
      <c r="L5621" s="73"/>
      <c r="M5621" s="69" t="str">
        <f>IF(C5621&lt;&gt;"",DailyLog!$S$3,"")</f>
        <v/>
      </c>
      <c r="N5621" s="56" t="str">
        <f t="shared" si="262"/>
        <v/>
      </c>
      <c r="O5621" s="53" t="str">
        <f>IF($B5621&lt;&gt;"",IF(ISNUMBER(_xlfn.XMATCH($B5621,Language!$A$6:$E$6)),0,IF(ISNUMBER(_xlfn.XMATCH($B5621,Language!$A$29:$E$29)),'Lista de Prestatarios'!$B$3,VLOOKUP(B5621,'Lista de Prestatarios'!$A$2:$B$500,2,FALSE))),"")</f>
        <v/>
      </c>
      <c r="P5621" s="58" t="str">
        <f>IF(B5621&lt;&gt;"",IF(OR(D5621&gt;0,G5621&gt;0),COUNTIF($B$2:B5621,B5621),COUNTIFS($B$2:B5621,B5621,$E$2:E5621,"&gt;0")),"")</f>
        <v/>
      </c>
    </row>
    <row r="5622" spans="1:16" x14ac:dyDescent="0.35">
      <c r="A5622" s="51" t="str">
        <f t="shared" si="261"/>
        <v/>
      </c>
      <c r="B5622" s="99"/>
      <c r="C5622" s="4"/>
      <c r="D5622" s="14"/>
      <c r="E5622" s="14"/>
      <c r="F5622" s="14"/>
      <c r="G5622" s="82"/>
      <c r="H5622" s="107" t="str">
        <f>IF(B5622&lt;&gt;"",IF(OR(O5622=0,O5622=999),"",SUMIFS($E$2:E5622,$A$2:A5622,A5622)-SUMIFS($F$2:F5622,$A$2:A5622,A5622)),"")</f>
        <v/>
      </c>
      <c r="I5622" s="109" t="str">
        <f t="shared" si="263"/>
        <v/>
      </c>
      <c r="J5622" s="113"/>
      <c r="K5622" s="90"/>
      <c r="L5622" s="73"/>
      <c r="M5622" s="69" t="str">
        <f>IF(C5622&lt;&gt;"",DailyLog!$S$3,"")</f>
        <v/>
      </c>
      <c r="N5622" s="56" t="str">
        <f t="shared" si="262"/>
        <v/>
      </c>
      <c r="O5622" s="53" t="str">
        <f>IF($B5622&lt;&gt;"",IF(ISNUMBER(_xlfn.XMATCH($B5622,Language!$A$6:$E$6)),0,IF(ISNUMBER(_xlfn.XMATCH($B5622,Language!$A$29:$E$29)),'Lista de Prestatarios'!$B$3,VLOOKUP(B5622,'Lista de Prestatarios'!$A$2:$B$500,2,FALSE))),"")</f>
        <v/>
      </c>
      <c r="P5622" s="58" t="str">
        <f>IF(B5622&lt;&gt;"",IF(OR(D5622&gt;0,G5622&gt;0),COUNTIF($B$2:B5622,B5622),COUNTIFS($B$2:B5622,B5622,$E$2:E5622,"&gt;0")),"")</f>
        <v/>
      </c>
    </row>
    <row r="5623" spans="1:16" x14ac:dyDescent="0.35">
      <c r="A5623" s="51" t="str">
        <f t="shared" si="261"/>
        <v/>
      </c>
      <c r="B5623" s="99"/>
      <c r="C5623" s="4"/>
      <c r="D5623" s="14"/>
      <c r="E5623" s="14"/>
      <c r="F5623" s="14"/>
      <c r="G5623" s="82"/>
      <c r="H5623" s="107" t="str">
        <f>IF(B5623&lt;&gt;"",IF(OR(O5623=0,O5623=999),"",SUMIFS($E$2:E5623,$A$2:A5623,A5623)-SUMIFS($F$2:F5623,$A$2:A5623,A5623)),"")</f>
        <v/>
      </c>
      <c r="I5623" s="109" t="str">
        <f t="shared" si="263"/>
        <v/>
      </c>
      <c r="J5623" s="113"/>
      <c r="K5623" s="90"/>
      <c r="L5623" s="73"/>
      <c r="M5623" s="69" t="str">
        <f>IF(C5623&lt;&gt;"",DailyLog!$S$3,"")</f>
        <v/>
      </c>
      <c r="N5623" s="56" t="str">
        <f t="shared" si="262"/>
        <v/>
      </c>
      <c r="O5623" s="53" t="str">
        <f>IF($B5623&lt;&gt;"",IF(ISNUMBER(_xlfn.XMATCH($B5623,Language!$A$6:$E$6)),0,IF(ISNUMBER(_xlfn.XMATCH($B5623,Language!$A$29:$E$29)),'Lista de Prestatarios'!$B$3,VLOOKUP(B5623,'Lista de Prestatarios'!$A$2:$B$500,2,FALSE))),"")</f>
        <v/>
      </c>
      <c r="P5623" s="58" t="str">
        <f>IF(B5623&lt;&gt;"",IF(OR(D5623&gt;0,G5623&gt;0),COUNTIF($B$2:B5623,B5623),COUNTIFS($B$2:B5623,B5623,$E$2:E5623,"&gt;0")),"")</f>
        <v/>
      </c>
    </row>
    <row r="5624" spans="1:16" x14ac:dyDescent="0.35">
      <c r="A5624" s="51" t="str">
        <f t="shared" si="261"/>
        <v/>
      </c>
      <c r="B5624" s="99"/>
      <c r="C5624" s="4"/>
      <c r="D5624" s="14"/>
      <c r="E5624" s="14"/>
      <c r="F5624" s="14"/>
      <c r="G5624" s="82"/>
      <c r="H5624" s="107" t="str">
        <f>IF(B5624&lt;&gt;"",IF(OR(O5624=0,O5624=999),"",SUMIFS($E$2:E5624,$A$2:A5624,A5624)-SUMIFS($F$2:F5624,$A$2:A5624,A5624)),"")</f>
        <v/>
      </c>
      <c r="I5624" s="109" t="str">
        <f t="shared" si="263"/>
        <v/>
      </c>
      <c r="J5624" s="113"/>
      <c r="K5624" s="90"/>
      <c r="L5624" s="73"/>
      <c r="M5624" s="69" t="str">
        <f>IF(C5624&lt;&gt;"",DailyLog!$S$3,"")</f>
        <v/>
      </c>
      <c r="N5624" s="56" t="str">
        <f t="shared" si="262"/>
        <v/>
      </c>
      <c r="O5624" s="53" t="str">
        <f>IF($B5624&lt;&gt;"",IF(ISNUMBER(_xlfn.XMATCH($B5624,Language!$A$6:$E$6)),0,IF(ISNUMBER(_xlfn.XMATCH($B5624,Language!$A$29:$E$29)),'Lista de Prestatarios'!$B$3,VLOOKUP(B5624,'Lista de Prestatarios'!$A$2:$B$500,2,FALSE))),"")</f>
        <v/>
      </c>
      <c r="P5624" s="58" t="str">
        <f>IF(B5624&lt;&gt;"",IF(OR(D5624&gt;0,G5624&gt;0),COUNTIF($B$2:B5624,B5624),COUNTIFS($B$2:B5624,B5624,$E$2:E5624,"&gt;0")),"")</f>
        <v/>
      </c>
    </row>
    <row r="5625" spans="1:16" x14ac:dyDescent="0.35">
      <c r="A5625" s="51" t="str">
        <f t="shared" si="261"/>
        <v/>
      </c>
      <c r="B5625" s="99"/>
      <c r="C5625" s="4"/>
      <c r="D5625" s="14"/>
      <c r="E5625" s="14"/>
      <c r="F5625" s="14"/>
      <c r="G5625" s="82"/>
      <c r="H5625" s="107" t="str">
        <f>IF(B5625&lt;&gt;"",IF(OR(O5625=0,O5625=999),"",SUMIFS($E$2:E5625,$A$2:A5625,A5625)-SUMIFS($F$2:F5625,$A$2:A5625,A5625)),"")</f>
        <v/>
      </c>
      <c r="I5625" s="109" t="str">
        <f t="shared" si="263"/>
        <v/>
      </c>
      <c r="J5625" s="113"/>
      <c r="K5625" s="90"/>
      <c r="L5625" s="73"/>
      <c r="M5625" s="69" t="str">
        <f>IF(C5625&lt;&gt;"",DailyLog!$S$3,"")</f>
        <v/>
      </c>
      <c r="N5625" s="56" t="str">
        <f t="shared" si="262"/>
        <v/>
      </c>
      <c r="O5625" s="53" t="str">
        <f>IF($B5625&lt;&gt;"",IF(ISNUMBER(_xlfn.XMATCH($B5625,Language!$A$6:$E$6)),0,IF(ISNUMBER(_xlfn.XMATCH($B5625,Language!$A$29:$E$29)),'Lista de Prestatarios'!$B$3,VLOOKUP(B5625,'Lista de Prestatarios'!$A$2:$B$500,2,FALSE))),"")</f>
        <v/>
      </c>
      <c r="P5625" s="58" t="str">
        <f>IF(B5625&lt;&gt;"",IF(OR(D5625&gt;0,G5625&gt;0),COUNTIF($B$2:B5625,B5625),COUNTIFS($B$2:B5625,B5625,$E$2:E5625,"&gt;0")),"")</f>
        <v/>
      </c>
    </row>
    <row r="5626" spans="1:16" x14ac:dyDescent="0.35">
      <c r="A5626" s="51" t="str">
        <f t="shared" si="261"/>
        <v/>
      </c>
      <c r="B5626" s="99"/>
      <c r="C5626" s="4"/>
      <c r="D5626" s="14"/>
      <c r="E5626" s="14"/>
      <c r="F5626" s="14"/>
      <c r="G5626" s="82"/>
      <c r="H5626" s="107" t="str">
        <f>IF(B5626&lt;&gt;"",IF(OR(O5626=0,O5626=999),"",SUMIFS($E$2:E5626,$A$2:A5626,A5626)-SUMIFS($F$2:F5626,$A$2:A5626,A5626)),"")</f>
        <v/>
      </c>
      <c r="I5626" s="109" t="str">
        <f t="shared" si="263"/>
        <v/>
      </c>
      <c r="J5626" s="113"/>
      <c r="K5626" s="90"/>
      <c r="L5626" s="73"/>
      <c r="M5626" s="69" t="str">
        <f>IF(C5626&lt;&gt;"",DailyLog!$S$3,"")</f>
        <v/>
      </c>
      <c r="N5626" s="56" t="str">
        <f t="shared" si="262"/>
        <v/>
      </c>
      <c r="O5626" s="53" t="str">
        <f>IF($B5626&lt;&gt;"",IF(ISNUMBER(_xlfn.XMATCH($B5626,Language!$A$6:$E$6)),0,IF(ISNUMBER(_xlfn.XMATCH($B5626,Language!$A$29:$E$29)),'Lista de Prestatarios'!$B$3,VLOOKUP(B5626,'Lista de Prestatarios'!$A$2:$B$500,2,FALSE))),"")</f>
        <v/>
      </c>
      <c r="P5626" s="58" t="str">
        <f>IF(B5626&lt;&gt;"",IF(OR(D5626&gt;0,G5626&gt;0),COUNTIF($B$2:B5626,B5626),COUNTIFS($B$2:B5626,B5626,$E$2:E5626,"&gt;0")),"")</f>
        <v/>
      </c>
    </row>
    <row r="5627" spans="1:16" x14ac:dyDescent="0.35">
      <c r="A5627" s="51" t="str">
        <f t="shared" si="261"/>
        <v/>
      </c>
      <c r="B5627" s="99"/>
      <c r="C5627" s="4"/>
      <c r="D5627" s="14"/>
      <c r="E5627" s="14"/>
      <c r="F5627" s="14"/>
      <c r="G5627" s="82"/>
      <c r="H5627" s="107" t="str">
        <f>IF(B5627&lt;&gt;"",IF(OR(O5627=0,O5627=999),"",SUMIFS($E$2:E5627,$A$2:A5627,A5627)-SUMIFS($F$2:F5627,$A$2:A5627,A5627)),"")</f>
        <v/>
      </c>
      <c r="I5627" s="109" t="str">
        <f t="shared" si="263"/>
        <v/>
      </c>
      <c r="J5627" s="113"/>
      <c r="K5627" s="90"/>
      <c r="L5627" s="73"/>
      <c r="M5627" s="69" t="str">
        <f>IF(C5627&lt;&gt;"",DailyLog!$S$3,"")</f>
        <v/>
      </c>
      <c r="N5627" s="56" t="str">
        <f t="shared" si="262"/>
        <v/>
      </c>
      <c r="O5627" s="53" t="str">
        <f>IF($B5627&lt;&gt;"",IF(ISNUMBER(_xlfn.XMATCH($B5627,Language!$A$6:$E$6)),0,IF(ISNUMBER(_xlfn.XMATCH($B5627,Language!$A$29:$E$29)),'Lista de Prestatarios'!$B$3,VLOOKUP(B5627,'Lista de Prestatarios'!$A$2:$B$500,2,FALSE))),"")</f>
        <v/>
      </c>
      <c r="P5627" s="58" t="str">
        <f>IF(B5627&lt;&gt;"",IF(OR(D5627&gt;0,G5627&gt;0),COUNTIF($B$2:B5627,B5627),COUNTIFS($B$2:B5627,B5627,$E$2:E5627,"&gt;0")),"")</f>
        <v/>
      </c>
    </row>
    <row r="5628" spans="1:16" x14ac:dyDescent="0.35">
      <c r="A5628" s="51" t="str">
        <f t="shared" si="261"/>
        <v/>
      </c>
      <c r="B5628" s="99"/>
      <c r="C5628" s="4"/>
      <c r="D5628" s="14"/>
      <c r="E5628" s="14"/>
      <c r="F5628" s="14"/>
      <c r="G5628" s="82"/>
      <c r="H5628" s="107" t="str">
        <f>IF(B5628&lt;&gt;"",IF(OR(O5628=0,O5628=999),"",SUMIFS($E$2:E5628,$A$2:A5628,A5628)-SUMIFS($F$2:F5628,$A$2:A5628,A5628)),"")</f>
        <v/>
      </c>
      <c r="I5628" s="109" t="str">
        <f t="shared" si="263"/>
        <v/>
      </c>
      <c r="J5628" s="113"/>
      <c r="K5628" s="90"/>
      <c r="L5628" s="73"/>
      <c r="M5628" s="69" t="str">
        <f>IF(C5628&lt;&gt;"",DailyLog!$S$3,"")</f>
        <v/>
      </c>
      <c r="N5628" s="56" t="str">
        <f t="shared" si="262"/>
        <v/>
      </c>
      <c r="O5628" s="53" t="str">
        <f>IF($B5628&lt;&gt;"",IF(ISNUMBER(_xlfn.XMATCH($B5628,Language!$A$6:$E$6)),0,IF(ISNUMBER(_xlfn.XMATCH($B5628,Language!$A$29:$E$29)),'Lista de Prestatarios'!$B$3,VLOOKUP(B5628,'Lista de Prestatarios'!$A$2:$B$500,2,FALSE))),"")</f>
        <v/>
      </c>
      <c r="P5628" s="58" t="str">
        <f>IF(B5628&lt;&gt;"",IF(OR(D5628&gt;0,G5628&gt;0),COUNTIF($B$2:B5628,B5628),COUNTIFS($B$2:B5628,B5628,$E$2:E5628,"&gt;0")),"")</f>
        <v/>
      </c>
    </row>
    <row r="5629" spans="1:16" x14ac:dyDescent="0.35">
      <c r="A5629" s="51" t="str">
        <f t="shared" si="261"/>
        <v/>
      </c>
      <c r="B5629" s="99"/>
      <c r="C5629" s="4"/>
      <c r="D5629" s="14"/>
      <c r="E5629" s="14"/>
      <c r="F5629" s="14"/>
      <c r="G5629" s="82"/>
      <c r="H5629" s="107" t="str">
        <f>IF(B5629&lt;&gt;"",IF(OR(O5629=0,O5629=999),"",SUMIFS($E$2:E5629,$A$2:A5629,A5629)-SUMIFS($F$2:F5629,$A$2:A5629,A5629)),"")</f>
        <v/>
      </c>
      <c r="I5629" s="109" t="str">
        <f t="shared" si="263"/>
        <v/>
      </c>
      <c r="J5629" s="113"/>
      <c r="K5629" s="90"/>
      <c r="L5629" s="73"/>
      <c r="M5629" s="69" t="str">
        <f>IF(C5629&lt;&gt;"",DailyLog!$S$3,"")</f>
        <v/>
      </c>
      <c r="N5629" s="56" t="str">
        <f t="shared" si="262"/>
        <v/>
      </c>
      <c r="O5629" s="53" t="str">
        <f>IF($B5629&lt;&gt;"",IF(ISNUMBER(_xlfn.XMATCH($B5629,Language!$A$6:$E$6)),0,IF(ISNUMBER(_xlfn.XMATCH($B5629,Language!$A$29:$E$29)),'Lista de Prestatarios'!$B$3,VLOOKUP(B5629,'Lista de Prestatarios'!$A$2:$B$500,2,FALSE))),"")</f>
        <v/>
      </c>
      <c r="P5629" s="58" t="str">
        <f>IF(B5629&lt;&gt;"",IF(OR(D5629&gt;0,G5629&gt;0),COUNTIF($B$2:B5629,B5629),COUNTIFS($B$2:B5629,B5629,$E$2:E5629,"&gt;0")),"")</f>
        <v/>
      </c>
    </row>
    <row r="5630" spans="1:16" x14ac:dyDescent="0.35">
      <c r="A5630" s="51" t="str">
        <f t="shared" si="261"/>
        <v/>
      </c>
      <c r="B5630" s="99"/>
      <c r="C5630" s="4"/>
      <c r="D5630" s="14"/>
      <c r="E5630" s="14"/>
      <c r="F5630" s="14"/>
      <c r="G5630" s="82"/>
      <c r="H5630" s="107" t="str">
        <f>IF(B5630&lt;&gt;"",IF(OR(O5630=0,O5630=999),"",SUMIFS($E$2:E5630,$A$2:A5630,A5630)-SUMIFS($F$2:F5630,$A$2:A5630,A5630)),"")</f>
        <v/>
      </c>
      <c r="I5630" s="109" t="str">
        <f t="shared" si="263"/>
        <v/>
      </c>
      <c r="J5630" s="113"/>
      <c r="K5630" s="90"/>
      <c r="L5630" s="73"/>
      <c r="M5630" s="69" t="str">
        <f>IF(C5630&lt;&gt;"",DailyLog!$S$3,"")</f>
        <v/>
      </c>
      <c r="N5630" s="56" t="str">
        <f t="shared" si="262"/>
        <v/>
      </c>
      <c r="O5630" s="53" t="str">
        <f>IF($B5630&lt;&gt;"",IF(ISNUMBER(_xlfn.XMATCH($B5630,Language!$A$6:$E$6)),0,IF(ISNUMBER(_xlfn.XMATCH($B5630,Language!$A$29:$E$29)),'Lista de Prestatarios'!$B$3,VLOOKUP(B5630,'Lista de Prestatarios'!$A$2:$B$500,2,FALSE))),"")</f>
        <v/>
      </c>
      <c r="P5630" s="58" t="str">
        <f>IF(B5630&lt;&gt;"",IF(OR(D5630&gt;0,G5630&gt;0),COUNTIF($B$2:B5630,B5630),COUNTIFS($B$2:B5630,B5630,$E$2:E5630,"&gt;0")),"")</f>
        <v/>
      </c>
    </row>
    <row r="5631" spans="1:16" x14ac:dyDescent="0.35">
      <c r="A5631" s="51" t="str">
        <f t="shared" si="261"/>
        <v/>
      </c>
      <c r="B5631" s="99"/>
      <c r="C5631" s="4"/>
      <c r="D5631" s="14"/>
      <c r="E5631" s="14"/>
      <c r="F5631" s="14"/>
      <c r="G5631" s="82"/>
      <c r="H5631" s="107" t="str">
        <f>IF(B5631&lt;&gt;"",IF(OR(O5631=0,O5631=999),"",SUMIFS($E$2:E5631,$A$2:A5631,A5631)-SUMIFS($F$2:F5631,$A$2:A5631,A5631)),"")</f>
        <v/>
      </c>
      <c r="I5631" s="109" t="str">
        <f t="shared" si="263"/>
        <v/>
      </c>
      <c r="J5631" s="113"/>
      <c r="K5631" s="90"/>
      <c r="L5631" s="73"/>
      <c r="M5631" s="69" t="str">
        <f>IF(C5631&lt;&gt;"",DailyLog!$S$3,"")</f>
        <v/>
      </c>
      <c r="N5631" s="56" t="str">
        <f t="shared" si="262"/>
        <v/>
      </c>
      <c r="O5631" s="53" t="str">
        <f>IF($B5631&lt;&gt;"",IF(ISNUMBER(_xlfn.XMATCH($B5631,Language!$A$6:$E$6)),0,IF(ISNUMBER(_xlfn.XMATCH($B5631,Language!$A$29:$E$29)),'Lista de Prestatarios'!$B$3,VLOOKUP(B5631,'Lista de Prestatarios'!$A$2:$B$500,2,FALSE))),"")</f>
        <v/>
      </c>
      <c r="P5631" s="58" t="str">
        <f>IF(B5631&lt;&gt;"",IF(OR(D5631&gt;0,G5631&gt;0),COUNTIF($B$2:B5631,B5631),COUNTIFS($B$2:B5631,B5631,$E$2:E5631,"&gt;0")),"")</f>
        <v/>
      </c>
    </row>
    <row r="5632" spans="1:16" x14ac:dyDescent="0.35">
      <c r="A5632" s="51" t="str">
        <f t="shared" si="261"/>
        <v/>
      </c>
      <c r="B5632" s="99"/>
      <c r="C5632" s="4"/>
      <c r="D5632" s="14"/>
      <c r="E5632" s="14"/>
      <c r="F5632" s="14"/>
      <c r="G5632" s="82"/>
      <c r="H5632" s="107" t="str">
        <f>IF(B5632&lt;&gt;"",IF(OR(O5632=0,O5632=999),"",SUMIFS($E$2:E5632,$A$2:A5632,A5632)-SUMIFS($F$2:F5632,$A$2:A5632,A5632)),"")</f>
        <v/>
      </c>
      <c r="I5632" s="109" t="str">
        <f t="shared" si="263"/>
        <v/>
      </c>
      <c r="J5632" s="113"/>
      <c r="K5632" s="90"/>
      <c r="L5632" s="73"/>
      <c r="M5632" s="69" t="str">
        <f>IF(C5632&lt;&gt;"",DailyLog!$S$3,"")</f>
        <v/>
      </c>
      <c r="N5632" s="56" t="str">
        <f t="shared" si="262"/>
        <v/>
      </c>
      <c r="O5632" s="53" t="str">
        <f>IF($B5632&lt;&gt;"",IF(ISNUMBER(_xlfn.XMATCH($B5632,Language!$A$6:$E$6)),0,IF(ISNUMBER(_xlfn.XMATCH($B5632,Language!$A$29:$E$29)),'Lista de Prestatarios'!$B$3,VLOOKUP(B5632,'Lista de Prestatarios'!$A$2:$B$500,2,FALSE))),"")</f>
        <v/>
      </c>
      <c r="P5632" s="58" t="str">
        <f>IF(B5632&lt;&gt;"",IF(OR(D5632&gt;0,G5632&gt;0),COUNTIF($B$2:B5632,B5632),COUNTIFS($B$2:B5632,B5632,$E$2:E5632,"&gt;0")),"")</f>
        <v/>
      </c>
    </row>
    <row r="5633" spans="1:16" x14ac:dyDescent="0.35">
      <c r="A5633" s="51" t="str">
        <f t="shared" si="261"/>
        <v/>
      </c>
      <c r="B5633" s="99"/>
      <c r="C5633" s="4"/>
      <c r="D5633" s="14"/>
      <c r="E5633" s="14"/>
      <c r="F5633" s="14"/>
      <c r="G5633" s="82"/>
      <c r="H5633" s="107" t="str">
        <f>IF(B5633&lt;&gt;"",IF(OR(O5633=0,O5633=999),"",SUMIFS($E$2:E5633,$A$2:A5633,A5633)-SUMIFS($F$2:F5633,$A$2:A5633,A5633)),"")</f>
        <v/>
      </c>
      <c r="I5633" s="109" t="str">
        <f t="shared" si="263"/>
        <v/>
      </c>
      <c r="J5633" s="113"/>
      <c r="K5633" s="90"/>
      <c r="L5633" s="73"/>
      <c r="M5633" s="69" t="str">
        <f>IF(C5633&lt;&gt;"",DailyLog!$S$3,"")</f>
        <v/>
      </c>
      <c r="N5633" s="56" t="str">
        <f t="shared" si="262"/>
        <v/>
      </c>
      <c r="O5633" s="53" t="str">
        <f>IF($B5633&lt;&gt;"",IF(ISNUMBER(_xlfn.XMATCH($B5633,Language!$A$6:$E$6)),0,IF(ISNUMBER(_xlfn.XMATCH($B5633,Language!$A$29:$E$29)),'Lista de Prestatarios'!$B$3,VLOOKUP(B5633,'Lista de Prestatarios'!$A$2:$B$500,2,FALSE))),"")</f>
        <v/>
      </c>
      <c r="P5633" s="58" t="str">
        <f>IF(B5633&lt;&gt;"",IF(OR(D5633&gt;0,G5633&gt;0),COUNTIF($B$2:B5633,B5633),COUNTIFS($B$2:B5633,B5633,$E$2:E5633,"&gt;0")),"")</f>
        <v/>
      </c>
    </row>
    <row r="5634" spans="1:16" x14ac:dyDescent="0.35">
      <c r="A5634" s="51" t="str">
        <f t="shared" ref="A5634:A5697" si="264">IF(B5634&lt;&gt;"",O5634&amp;"."&amp;P5634,"")</f>
        <v/>
      </c>
      <c r="B5634" s="99"/>
      <c r="C5634" s="4"/>
      <c r="D5634" s="14"/>
      <c r="E5634" s="14"/>
      <c r="F5634" s="14"/>
      <c r="G5634" s="82"/>
      <c r="H5634" s="107" t="str">
        <f>IF(B5634&lt;&gt;"",IF(OR(O5634=0,O5634=999),"",SUMIFS($E$2:E5634,$A$2:A5634,A5634)-SUMIFS($F$2:F5634,$A$2:A5634,A5634)),"")</f>
        <v/>
      </c>
      <c r="I5634" s="109" t="str">
        <f t="shared" si="263"/>
        <v/>
      </c>
      <c r="J5634" s="113"/>
      <c r="K5634" s="90"/>
      <c r="L5634" s="73"/>
      <c r="M5634" s="69" t="str">
        <f>IF(C5634&lt;&gt;"",DailyLog!$S$3,"")</f>
        <v/>
      </c>
      <c r="N5634" s="56" t="str">
        <f t="shared" ref="N5634:N5697" si="265">IF(B5634&lt;&gt;"",COUNT(D5634:G5634),"")</f>
        <v/>
      </c>
      <c r="O5634" s="53" t="str">
        <f>IF($B5634&lt;&gt;"",IF(ISNUMBER(_xlfn.XMATCH($B5634,Language!$A$6:$E$6)),0,IF(ISNUMBER(_xlfn.XMATCH($B5634,Language!$A$29:$E$29)),'Lista de Prestatarios'!$B$3,VLOOKUP(B5634,'Lista de Prestatarios'!$A$2:$B$500,2,FALSE))),"")</f>
        <v/>
      </c>
      <c r="P5634" s="58" t="str">
        <f>IF(B5634&lt;&gt;"",IF(OR(D5634&gt;0,G5634&gt;0),COUNTIF($B$2:B5634,B5634),COUNTIFS($B$2:B5634,B5634,$E$2:E5634,"&gt;0")),"")</f>
        <v/>
      </c>
    </row>
    <row r="5635" spans="1:16" x14ac:dyDescent="0.35">
      <c r="A5635" s="51" t="str">
        <f t="shared" si="264"/>
        <v/>
      </c>
      <c r="B5635" s="99"/>
      <c r="C5635" s="4"/>
      <c r="D5635" s="14"/>
      <c r="E5635" s="14"/>
      <c r="F5635" s="14"/>
      <c r="G5635" s="82"/>
      <c r="H5635" s="107" t="str">
        <f>IF(B5635&lt;&gt;"",IF(OR(O5635=0,O5635=999),"",SUMIFS($E$2:E5635,$A$2:A5635,A5635)-SUMIFS($F$2:F5635,$A$2:A5635,A5635)),"")</f>
        <v/>
      </c>
      <c r="I5635" s="109" t="str">
        <f t="shared" si="263"/>
        <v/>
      </c>
      <c r="J5635" s="113"/>
      <c r="K5635" s="90"/>
      <c r="L5635" s="73"/>
      <c r="M5635" s="69" t="str">
        <f>IF(C5635&lt;&gt;"",DailyLog!$S$3,"")</f>
        <v/>
      </c>
      <c r="N5635" s="56" t="str">
        <f t="shared" si="265"/>
        <v/>
      </c>
      <c r="O5635" s="53" t="str">
        <f>IF($B5635&lt;&gt;"",IF(ISNUMBER(_xlfn.XMATCH($B5635,Language!$A$6:$E$6)),0,IF(ISNUMBER(_xlfn.XMATCH($B5635,Language!$A$29:$E$29)),'Lista de Prestatarios'!$B$3,VLOOKUP(B5635,'Lista de Prestatarios'!$A$2:$B$500,2,FALSE))),"")</f>
        <v/>
      </c>
      <c r="P5635" s="58" t="str">
        <f>IF(B5635&lt;&gt;"",IF(OR(D5635&gt;0,G5635&gt;0),COUNTIF($B$2:B5635,B5635),COUNTIFS($B$2:B5635,B5635,$E$2:E5635,"&gt;0")),"")</f>
        <v/>
      </c>
    </row>
    <row r="5636" spans="1:16" x14ac:dyDescent="0.35">
      <c r="A5636" s="51" t="str">
        <f t="shared" si="264"/>
        <v/>
      </c>
      <c r="B5636" s="99"/>
      <c r="C5636" s="4"/>
      <c r="D5636" s="14"/>
      <c r="E5636" s="14"/>
      <c r="F5636" s="14"/>
      <c r="G5636" s="82"/>
      <c r="H5636" s="107" t="str">
        <f>IF(B5636&lt;&gt;"",IF(OR(O5636=0,O5636=999),"",SUMIFS($E$2:E5636,$A$2:A5636,A5636)-SUMIFS($F$2:F5636,$A$2:A5636,A5636)),"")</f>
        <v/>
      </c>
      <c r="I5636" s="109" t="str">
        <f t="shared" ref="I5636:I5699" si="266">IF(B5636&lt;&gt;"",I5635+D5636-E5636+F5636-G5636,"")</f>
        <v/>
      </c>
      <c r="J5636" s="113"/>
      <c r="K5636" s="90"/>
      <c r="L5636" s="73"/>
      <c r="M5636" s="69" t="str">
        <f>IF(C5636&lt;&gt;"",DailyLog!$S$3,"")</f>
        <v/>
      </c>
      <c r="N5636" s="56" t="str">
        <f t="shared" si="265"/>
        <v/>
      </c>
      <c r="O5636" s="53" t="str">
        <f>IF($B5636&lt;&gt;"",IF(ISNUMBER(_xlfn.XMATCH($B5636,Language!$A$6:$E$6)),0,IF(ISNUMBER(_xlfn.XMATCH($B5636,Language!$A$29:$E$29)),'Lista de Prestatarios'!$B$3,VLOOKUP(B5636,'Lista de Prestatarios'!$A$2:$B$500,2,FALSE))),"")</f>
        <v/>
      </c>
      <c r="P5636" s="58" t="str">
        <f>IF(B5636&lt;&gt;"",IF(OR(D5636&gt;0,G5636&gt;0),COUNTIF($B$2:B5636,B5636),COUNTIFS($B$2:B5636,B5636,$E$2:E5636,"&gt;0")),"")</f>
        <v/>
      </c>
    </row>
    <row r="5637" spans="1:16" x14ac:dyDescent="0.35">
      <c r="A5637" s="51" t="str">
        <f t="shared" si="264"/>
        <v/>
      </c>
      <c r="B5637" s="99"/>
      <c r="C5637" s="4"/>
      <c r="D5637" s="14"/>
      <c r="E5637" s="14"/>
      <c r="F5637" s="14"/>
      <c r="G5637" s="82"/>
      <c r="H5637" s="107" t="str">
        <f>IF(B5637&lt;&gt;"",IF(OR(O5637=0,O5637=999),"",SUMIFS($E$2:E5637,$A$2:A5637,A5637)-SUMIFS($F$2:F5637,$A$2:A5637,A5637)),"")</f>
        <v/>
      </c>
      <c r="I5637" s="109" t="str">
        <f t="shared" si="266"/>
        <v/>
      </c>
      <c r="J5637" s="113"/>
      <c r="K5637" s="90"/>
      <c r="L5637" s="73"/>
      <c r="M5637" s="69" t="str">
        <f>IF(C5637&lt;&gt;"",DailyLog!$S$3,"")</f>
        <v/>
      </c>
      <c r="N5637" s="56" t="str">
        <f t="shared" si="265"/>
        <v/>
      </c>
      <c r="O5637" s="53" t="str">
        <f>IF($B5637&lt;&gt;"",IF(ISNUMBER(_xlfn.XMATCH($B5637,Language!$A$6:$E$6)),0,IF(ISNUMBER(_xlfn.XMATCH($B5637,Language!$A$29:$E$29)),'Lista de Prestatarios'!$B$3,VLOOKUP(B5637,'Lista de Prestatarios'!$A$2:$B$500,2,FALSE))),"")</f>
        <v/>
      </c>
      <c r="P5637" s="58" t="str">
        <f>IF(B5637&lt;&gt;"",IF(OR(D5637&gt;0,G5637&gt;0),COUNTIF($B$2:B5637,B5637),COUNTIFS($B$2:B5637,B5637,$E$2:E5637,"&gt;0")),"")</f>
        <v/>
      </c>
    </row>
    <row r="5638" spans="1:16" x14ac:dyDescent="0.35">
      <c r="A5638" s="51" t="str">
        <f t="shared" si="264"/>
        <v/>
      </c>
      <c r="B5638" s="99"/>
      <c r="C5638" s="4"/>
      <c r="D5638" s="14"/>
      <c r="E5638" s="14"/>
      <c r="F5638" s="14"/>
      <c r="G5638" s="82"/>
      <c r="H5638" s="107" t="str">
        <f>IF(B5638&lt;&gt;"",IF(OR(O5638=0,O5638=999),"",SUMIFS($E$2:E5638,$A$2:A5638,A5638)-SUMIFS($F$2:F5638,$A$2:A5638,A5638)),"")</f>
        <v/>
      </c>
      <c r="I5638" s="109" t="str">
        <f t="shared" si="266"/>
        <v/>
      </c>
      <c r="J5638" s="113"/>
      <c r="K5638" s="90"/>
      <c r="L5638" s="73"/>
      <c r="M5638" s="69" t="str">
        <f>IF(C5638&lt;&gt;"",DailyLog!$S$3,"")</f>
        <v/>
      </c>
      <c r="N5638" s="56" t="str">
        <f t="shared" si="265"/>
        <v/>
      </c>
      <c r="O5638" s="53" t="str">
        <f>IF($B5638&lt;&gt;"",IF(ISNUMBER(_xlfn.XMATCH($B5638,Language!$A$6:$E$6)),0,IF(ISNUMBER(_xlfn.XMATCH($B5638,Language!$A$29:$E$29)),'Lista de Prestatarios'!$B$3,VLOOKUP(B5638,'Lista de Prestatarios'!$A$2:$B$500,2,FALSE))),"")</f>
        <v/>
      </c>
      <c r="P5638" s="58" t="str">
        <f>IF(B5638&lt;&gt;"",IF(OR(D5638&gt;0,G5638&gt;0),COUNTIF($B$2:B5638,B5638),COUNTIFS($B$2:B5638,B5638,$E$2:E5638,"&gt;0")),"")</f>
        <v/>
      </c>
    </row>
    <row r="5639" spans="1:16" x14ac:dyDescent="0.35">
      <c r="A5639" s="51" t="str">
        <f t="shared" si="264"/>
        <v/>
      </c>
      <c r="B5639" s="99"/>
      <c r="C5639" s="4"/>
      <c r="D5639" s="14"/>
      <c r="E5639" s="14"/>
      <c r="F5639" s="14"/>
      <c r="G5639" s="82"/>
      <c r="H5639" s="107" t="str">
        <f>IF(B5639&lt;&gt;"",IF(OR(O5639=0,O5639=999),"",SUMIFS($E$2:E5639,$A$2:A5639,A5639)-SUMIFS($F$2:F5639,$A$2:A5639,A5639)),"")</f>
        <v/>
      </c>
      <c r="I5639" s="109" t="str">
        <f t="shared" si="266"/>
        <v/>
      </c>
      <c r="J5639" s="113"/>
      <c r="K5639" s="90"/>
      <c r="L5639" s="73"/>
      <c r="M5639" s="69" t="str">
        <f>IF(C5639&lt;&gt;"",DailyLog!$S$3,"")</f>
        <v/>
      </c>
      <c r="N5639" s="56" t="str">
        <f t="shared" si="265"/>
        <v/>
      </c>
      <c r="O5639" s="53" t="str">
        <f>IF($B5639&lt;&gt;"",IF(ISNUMBER(_xlfn.XMATCH($B5639,Language!$A$6:$E$6)),0,IF(ISNUMBER(_xlfn.XMATCH($B5639,Language!$A$29:$E$29)),'Lista de Prestatarios'!$B$3,VLOOKUP(B5639,'Lista de Prestatarios'!$A$2:$B$500,2,FALSE))),"")</f>
        <v/>
      </c>
      <c r="P5639" s="58" t="str">
        <f>IF(B5639&lt;&gt;"",IF(OR(D5639&gt;0,G5639&gt;0),COUNTIF($B$2:B5639,B5639),COUNTIFS($B$2:B5639,B5639,$E$2:E5639,"&gt;0")),"")</f>
        <v/>
      </c>
    </row>
    <row r="5640" spans="1:16" x14ac:dyDescent="0.35">
      <c r="A5640" s="51" t="str">
        <f t="shared" si="264"/>
        <v/>
      </c>
      <c r="B5640" s="99"/>
      <c r="C5640" s="4"/>
      <c r="D5640" s="14"/>
      <c r="E5640" s="14"/>
      <c r="F5640" s="14"/>
      <c r="G5640" s="82"/>
      <c r="H5640" s="107" t="str">
        <f>IF(B5640&lt;&gt;"",IF(OR(O5640=0,O5640=999),"",SUMIFS($E$2:E5640,$A$2:A5640,A5640)-SUMIFS($F$2:F5640,$A$2:A5640,A5640)),"")</f>
        <v/>
      </c>
      <c r="I5640" s="109" t="str">
        <f t="shared" si="266"/>
        <v/>
      </c>
      <c r="J5640" s="113"/>
      <c r="K5640" s="90"/>
      <c r="L5640" s="73"/>
      <c r="M5640" s="69" t="str">
        <f>IF(C5640&lt;&gt;"",DailyLog!$S$3,"")</f>
        <v/>
      </c>
      <c r="N5640" s="56" t="str">
        <f t="shared" si="265"/>
        <v/>
      </c>
      <c r="O5640" s="53" t="str">
        <f>IF($B5640&lt;&gt;"",IF(ISNUMBER(_xlfn.XMATCH($B5640,Language!$A$6:$E$6)),0,IF(ISNUMBER(_xlfn.XMATCH($B5640,Language!$A$29:$E$29)),'Lista de Prestatarios'!$B$3,VLOOKUP(B5640,'Lista de Prestatarios'!$A$2:$B$500,2,FALSE))),"")</f>
        <v/>
      </c>
      <c r="P5640" s="58" t="str">
        <f>IF(B5640&lt;&gt;"",IF(OR(D5640&gt;0,G5640&gt;0),COUNTIF($B$2:B5640,B5640),COUNTIFS($B$2:B5640,B5640,$E$2:E5640,"&gt;0")),"")</f>
        <v/>
      </c>
    </row>
    <row r="5641" spans="1:16" x14ac:dyDescent="0.35">
      <c r="A5641" s="51" t="str">
        <f t="shared" si="264"/>
        <v/>
      </c>
      <c r="B5641" s="99"/>
      <c r="C5641" s="4"/>
      <c r="D5641" s="14"/>
      <c r="E5641" s="14"/>
      <c r="F5641" s="14"/>
      <c r="G5641" s="82"/>
      <c r="H5641" s="107" t="str">
        <f>IF(B5641&lt;&gt;"",IF(OR(O5641=0,O5641=999),"",SUMIFS($E$2:E5641,$A$2:A5641,A5641)-SUMIFS($F$2:F5641,$A$2:A5641,A5641)),"")</f>
        <v/>
      </c>
      <c r="I5641" s="109" t="str">
        <f t="shared" si="266"/>
        <v/>
      </c>
      <c r="J5641" s="113"/>
      <c r="K5641" s="90"/>
      <c r="L5641" s="73"/>
      <c r="M5641" s="69" t="str">
        <f>IF(C5641&lt;&gt;"",DailyLog!$S$3,"")</f>
        <v/>
      </c>
      <c r="N5641" s="56" t="str">
        <f t="shared" si="265"/>
        <v/>
      </c>
      <c r="O5641" s="53" t="str">
        <f>IF($B5641&lt;&gt;"",IF(ISNUMBER(_xlfn.XMATCH($B5641,Language!$A$6:$E$6)),0,IF(ISNUMBER(_xlfn.XMATCH($B5641,Language!$A$29:$E$29)),'Lista de Prestatarios'!$B$3,VLOOKUP(B5641,'Lista de Prestatarios'!$A$2:$B$500,2,FALSE))),"")</f>
        <v/>
      </c>
      <c r="P5641" s="58" t="str">
        <f>IF(B5641&lt;&gt;"",IF(OR(D5641&gt;0,G5641&gt;0),COUNTIF($B$2:B5641,B5641),COUNTIFS($B$2:B5641,B5641,$E$2:E5641,"&gt;0")),"")</f>
        <v/>
      </c>
    </row>
    <row r="5642" spans="1:16" x14ac:dyDescent="0.35">
      <c r="A5642" s="51" t="str">
        <f t="shared" si="264"/>
        <v/>
      </c>
      <c r="B5642" s="99"/>
      <c r="C5642" s="4"/>
      <c r="D5642" s="14"/>
      <c r="E5642" s="14"/>
      <c r="F5642" s="14"/>
      <c r="G5642" s="82"/>
      <c r="H5642" s="107" t="str">
        <f>IF(B5642&lt;&gt;"",IF(OR(O5642=0,O5642=999),"",SUMIFS($E$2:E5642,$A$2:A5642,A5642)-SUMIFS($F$2:F5642,$A$2:A5642,A5642)),"")</f>
        <v/>
      </c>
      <c r="I5642" s="109" t="str">
        <f t="shared" si="266"/>
        <v/>
      </c>
      <c r="J5642" s="113"/>
      <c r="K5642" s="90"/>
      <c r="L5642" s="73"/>
      <c r="M5642" s="69" t="str">
        <f>IF(C5642&lt;&gt;"",DailyLog!$S$3,"")</f>
        <v/>
      </c>
      <c r="N5642" s="56" t="str">
        <f t="shared" si="265"/>
        <v/>
      </c>
      <c r="O5642" s="53" t="str">
        <f>IF($B5642&lt;&gt;"",IF(ISNUMBER(_xlfn.XMATCH($B5642,Language!$A$6:$E$6)),0,IF(ISNUMBER(_xlfn.XMATCH($B5642,Language!$A$29:$E$29)),'Lista de Prestatarios'!$B$3,VLOOKUP(B5642,'Lista de Prestatarios'!$A$2:$B$500,2,FALSE))),"")</f>
        <v/>
      </c>
      <c r="P5642" s="58" t="str">
        <f>IF(B5642&lt;&gt;"",IF(OR(D5642&gt;0,G5642&gt;0),COUNTIF($B$2:B5642,B5642),COUNTIFS($B$2:B5642,B5642,$E$2:E5642,"&gt;0")),"")</f>
        <v/>
      </c>
    </row>
    <row r="5643" spans="1:16" x14ac:dyDescent="0.35">
      <c r="A5643" s="51" t="str">
        <f t="shared" si="264"/>
        <v/>
      </c>
      <c r="B5643" s="99"/>
      <c r="C5643" s="4"/>
      <c r="D5643" s="14"/>
      <c r="E5643" s="14"/>
      <c r="F5643" s="14"/>
      <c r="G5643" s="82"/>
      <c r="H5643" s="107" t="str">
        <f>IF(B5643&lt;&gt;"",IF(OR(O5643=0,O5643=999),"",SUMIFS($E$2:E5643,$A$2:A5643,A5643)-SUMIFS($F$2:F5643,$A$2:A5643,A5643)),"")</f>
        <v/>
      </c>
      <c r="I5643" s="109" t="str">
        <f t="shared" si="266"/>
        <v/>
      </c>
      <c r="J5643" s="113"/>
      <c r="K5643" s="90"/>
      <c r="L5643" s="73"/>
      <c r="M5643" s="69" t="str">
        <f>IF(C5643&lt;&gt;"",DailyLog!$S$3,"")</f>
        <v/>
      </c>
      <c r="N5643" s="56" t="str">
        <f t="shared" si="265"/>
        <v/>
      </c>
      <c r="O5643" s="53" t="str">
        <f>IF($B5643&lt;&gt;"",IF(ISNUMBER(_xlfn.XMATCH($B5643,Language!$A$6:$E$6)),0,IF(ISNUMBER(_xlfn.XMATCH($B5643,Language!$A$29:$E$29)),'Lista de Prestatarios'!$B$3,VLOOKUP(B5643,'Lista de Prestatarios'!$A$2:$B$500,2,FALSE))),"")</f>
        <v/>
      </c>
      <c r="P5643" s="58" t="str">
        <f>IF(B5643&lt;&gt;"",IF(OR(D5643&gt;0,G5643&gt;0),COUNTIF($B$2:B5643,B5643),COUNTIFS($B$2:B5643,B5643,$E$2:E5643,"&gt;0")),"")</f>
        <v/>
      </c>
    </row>
    <row r="5644" spans="1:16" x14ac:dyDescent="0.35">
      <c r="A5644" s="51" t="str">
        <f t="shared" si="264"/>
        <v/>
      </c>
      <c r="B5644" s="99"/>
      <c r="C5644" s="4"/>
      <c r="D5644" s="14"/>
      <c r="E5644" s="14"/>
      <c r="F5644" s="14"/>
      <c r="G5644" s="82"/>
      <c r="H5644" s="107" t="str">
        <f>IF(B5644&lt;&gt;"",IF(OR(O5644=0,O5644=999),"",SUMIFS($E$2:E5644,$A$2:A5644,A5644)-SUMIFS($F$2:F5644,$A$2:A5644,A5644)),"")</f>
        <v/>
      </c>
      <c r="I5644" s="109" t="str">
        <f t="shared" si="266"/>
        <v/>
      </c>
      <c r="J5644" s="113"/>
      <c r="K5644" s="90"/>
      <c r="L5644" s="73"/>
      <c r="M5644" s="69" t="str">
        <f>IF(C5644&lt;&gt;"",DailyLog!$S$3,"")</f>
        <v/>
      </c>
      <c r="N5644" s="56" t="str">
        <f t="shared" si="265"/>
        <v/>
      </c>
      <c r="O5644" s="53" t="str">
        <f>IF($B5644&lt;&gt;"",IF(ISNUMBER(_xlfn.XMATCH($B5644,Language!$A$6:$E$6)),0,IF(ISNUMBER(_xlfn.XMATCH($B5644,Language!$A$29:$E$29)),'Lista de Prestatarios'!$B$3,VLOOKUP(B5644,'Lista de Prestatarios'!$A$2:$B$500,2,FALSE))),"")</f>
        <v/>
      </c>
      <c r="P5644" s="58" t="str">
        <f>IF(B5644&lt;&gt;"",IF(OR(D5644&gt;0,G5644&gt;0),COUNTIF($B$2:B5644,B5644),COUNTIFS($B$2:B5644,B5644,$E$2:E5644,"&gt;0")),"")</f>
        <v/>
      </c>
    </row>
    <row r="5645" spans="1:16" x14ac:dyDescent="0.35">
      <c r="A5645" s="51" t="str">
        <f t="shared" si="264"/>
        <v/>
      </c>
      <c r="B5645" s="99"/>
      <c r="C5645" s="4"/>
      <c r="D5645" s="14"/>
      <c r="E5645" s="14"/>
      <c r="F5645" s="14"/>
      <c r="G5645" s="82"/>
      <c r="H5645" s="107" t="str">
        <f>IF(B5645&lt;&gt;"",IF(OR(O5645=0,O5645=999),"",SUMIFS($E$2:E5645,$A$2:A5645,A5645)-SUMIFS($F$2:F5645,$A$2:A5645,A5645)),"")</f>
        <v/>
      </c>
      <c r="I5645" s="109" t="str">
        <f t="shared" si="266"/>
        <v/>
      </c>
      <c r="J5645" s="113"/>
      <c r="K5645" s="90"/>
      <c r="L5645" s="73"/>
      <c r="M5645" s="69" t="str">
        <f>IF(C5645&lt;&gt;"",DailyLog!$S$3,"")</f>
        <v/>
      </c>
      <c r="N5645" s="56" t="str">
        <f t="shared" si="265"/>
        <v/>
      </c>
      <c r="O5645" s="53" t="str">
        <f>IF($B5645&lt;&gt;"",IF(ISNUMBER(_xlfn.XMATCH($B5645,Language!$A$6:$E$6)),0,IF(ISNUMBER(_xlfn.XMATCH($B5645,Language!$A$29:$E$29)),'Lista de Prestatarios'!$B$3,VLOOKUP(B5645,'Lista de Prestatarios'!$A$2:$B$500,2,FALSE))),"")</f>
        <v/>
      </c>
      <c r="P5645" s="58" t="str">
        <f>IF(B5645&lt;&gt;"",IF(OR(D5645&gt;0,G5645&gt;0),COUNTIF($B$2:B5645,B5645),COUNTIFS($B$2:B5645,B5645,$E$2:E5645,"&gt;0")),"")</f>
        <v/>
      </c>
    </row>
    <row r="5646" spans="1:16" x14ac:dyDescent="0.35">
      <c r="A5646" s="51" t="str">
        <f t="shared" si="264"/>
        <v/>
      </c>
      <c r="B5646" s="99"/>
      <c r="C5646" s="4"/>
      <c r="D5646" s="14"/>
      <c r="E5646" s="14"/>
      <c r="F5646" s="14"/>
      <c r="G5646" s="82"/>
      <c r="H5646" s="107" t="str">
        <f>IF(B5646&lt;&gt;"",IF(OR(O5646=0,O5646=999),"",SUMIFS($E$2:E5646,$A$2:A5646,A5646)-SUMIFS($F$2:F5646,$A$2:A5646,A5646)),"")</f>
        <v/>
      </c>
      <c r="I5646" s="109" t="str">
        <f t="shared" si="266"/>
        <v/>
      </c>
      <c r="J5646" s="113"/>
      <c r="K5646" s="90"/>
      <c r="L5646" s="73"/>
      <c r="M5646" s="69" t="str">
        <f>IF(C5646&lt;&gt;"",DailyLog!$S$3,"")</f>
        <v/>
      </c>
      <c r="N5646" s="56" t="str">
        <f t="shared" si="265"/>
        <v/>
      </c>
      <c r="O5646" s="53" t="str">
        <f>IF($B5646&lt;&gt;"",IF(ISNUMBER(_xlfn.XMATCH($B5646,Language!$A$6:$E$6)),0,IF(ISNUMBER(_xlfn.XMATCH($B5646,Language!$A$29:$E$29)),'Lista de Prestatarios'!$B$3,VLOOKUP(B5646,'Lista de Prestatarios'!$A$2:$B$500,2,FALSE))),"")</f>
        <v/>
      </c>
      <c r="P5646" s="58" t="str">
        <f>IF(B5646&lt;&gt;"",IF(OR(D5646&gt;0,G5646&gt;0),COUNTIF($B$2:B5646,B5646),COUNTIFS($B$2:B5646,B5646,$E$2:E5646,"&gt;0")),"")</f>
        <v/>
      </c>
    </row>
    <row r="5647" spans="1:16" x14ac:dyDescent="0.35">
      <c r="A5647" s="51" t="str">
        <f t="shared" si="264"/>
        <v/>
      </c>
      <c r="B5647" s="99"/>
      <c r="C5647" s="4"/>
      <c r="D5647" s="14"/>
      <c r="E5647" s="14"/>
      <c r="F5647" s="14"/>
      <c r="G5647" s="82"/>
      <c r="H5647" s="107" t="str">
        <f>IF(B5647&lt;&gt;"",IF(OR(O5647=0,O5647=999),"",SUMIFS($E$2:E5647,$A$2:A5647,A5647)-SUMIFS($F$2:F5647,$A$2:A5647,A5647)),"")</f>
        <v/>
      </c>
      <c r="I5647" s="109" t="str">
        <f t="shared" si="266"/>
        <v/>
      </c>
      <c r="J5647" s="113"/>
      <c r="K5647" s="90"/>
      <c r="L5647" s="73"/>
      <c r="M5647" s="69" t="str">
        <f>IF(C5647&lt;&gt;"",DailyLog!$S$3,"")</f>
        <v/>
      </c>
      <c r="N5647" s="56" t="str">
        <f t="shared" si="265"/>
        <v/>
      </c>
      <c r="O5647" s="53" t="str">
        <f>IF($B5647&lt;&gt;"",IF(ISNUMBER(_xlfn.XMATCH($B5647,Language!$A$6:$E$6)),0,IF(ISNUMBER(_xlfn.XMATCH($B5647,Language!$A$29:$E$29)),'Lista de Prestatarios'!$B$3,VLOOKUP(B5647,'Lista de Prestatarios'!$A$2:$B$500,2,FALSE))),"")</f>
        <v/>
      </c>
      <c r="P5647" s="58" t="str">
        <f>IF(B5647&lt;&gt;"",IF(OR(D5647&gt;0,G5647&gt;0),COUNTIF($B$2:B5647,B5647),COUNTIFS($B$2:B5647,B5647,$E$2:E5647,"&gt;0")),"")</f>
        <v/>
      </c>
    </row>
    <row r="5648" spans="1:16" x14ac:dyDescent="0.35">
      <c r="A5648" s="51" t="str">
        <f t="shared" si="264"/>
        <v/>
      </c>
      <c r="B5648" s="99"/>
      <c r="C5648" s="4"/>
      <c r="D5648" s="14"/>
      <c r="E5648" s="14"/>
      <c r="F5648" s="14"/>
      <c r="G5648" s="82"/>
      <c r="H5648" s="107" t="str">
        <f>IF(B5648&lt;&gt;"",IF(OR(O5648=0,O5648=999),"",SUMIFS($E$2:E5648,$A$2:A5648,A5648)-SUMIFS($F$2:F5648,$A$2:A5648,A5648)),"")</f>
        <v/>
      </c>
      <c r="I5648" s="109" t="str">
        <f t="shared" si="266"/>
        <v/>
      </c>
      <c r="J5648" s="113"/>
      <c r="K5648" s="90"/>
      <c r="L5648" s="73"/>
      <c r="M5648" s="69" t="str">
        <f>IF(C5648&lt;&gt;"",DailyLog!$S$3,"")</f>
        <v/>
      </c>
      <c r="N5648" s="56" t="str">
        <f t="shared" si="265"/>
        <v/>
      </c>
      <c r="O5648" s="53" t="str">
        <f>IF($B5648&lt;&gt;"",IF(ISNUMBER(_xlfn.XMATCH($B5648,Language!$A$6:$E$6)),0,IF(ISNUMBER(_xlfn.XMATCH($B5648,Language!$A$29:$E$29)),'Lista de Prestatarios'!$B$3,VLOOKUP(B5648,'Lista de Prestatarios'!$A$2:$B$500,2,FALSE))),"")</f>
        <v/>
      </c>
      <c r="P5648" s="58" t="str">
        <f>IF(B5648&lt;&gt;"",IF(OR(D5648&gt;0,G5648&gt;0),COUNTIF($B$2:B5648,B5648),COUNTIFS($B$2:B5648,B5648,$E$2:E5648,"&gt;0")),"")</f>
        <v/>
      </c>
    </row>
    <row r="5649" spans="1:16" x14ac:dyDescent="0.35">
      <c r="A5649" s="51" t="str">
        <f t="shared" si="264"/>
        <v/>
      </c>
      <c r="B5649" s="99"/>
      <c r="C5649" s="4"/>
      <c r="D5649" s="14"/>
      <c r="E5649" s="14"/>
      <c r="F5649" s="14"/>
      <c r="G5649" s="82"/>
      <c r="H5649" s="107" t="str">
        <f>IF(B5649&lt;&gt;"",IF(OR(O5649=0,O5649=999),"",SUMIFS($E$2:E5649,$A$2:A5649,A5649)-SUMIFS($F$2:F5649,$A$2:A5649,A5649)),"")</f>
        <v/>
      </c>
      <c r="I5649" s="109" t="str">
        <f t="shared" si="266"/>
        <v/>
      </c>
      <c r="J5649" s="113"/>
      <c r="K5649" s="90"/>
      <c r="L5649" s="73"/>
      <c r="M5649" s="69" t="str">
        <f>IF(C5649&lt;&gt;"",DailyLog!$S$3,"")</f>
        <v/>
      </c>
      <c r="N5649" s="56" t="str">
        <f t="shared" si="265"/>
        <v/>
      </c>
      <c r="O5649" s="53" t="str">
        <f>IF($B5649&lt;&gt;"",IF(ISNUMBER(_xlfn.XMATCH($B5649,Language!$A$6:$E$6)),0,IF(ISNUMBER(_xlfn.XMATCH($B5649,Language!$A$29:$E$29)),'Lista de Prestatarios'!$B$3,VLOOKUP(B5649,'Lista de Prestatarios'!$A$2:$B$500,2,FALSE))),"")</f>
        <v/>
      </c>
      <c r="P5649" s="58" t="str">
        <f>IF(B5649&lt;&gt;"",IF(OR(D5649&gt;0,G5649&gt;0),COUNTIF($B$2:B5649,B5649),COUNTIFS($B$2:B5649,B5649,$E$2:E5649,"&gt;0")),"")</f>
        <v/>
      </c>
    </row>
    <row r="5650" spans="1:16" x14ac:dyDescent="0.35">
      <c r="A5650" s="51" t="str">
        <f t="shared" si="264"/>
        <v/>
      </c>
      <c r="B5650" s="99"/>
      <c r="C5650" s="4"/>
      <c r="D5650" s="14"/>
      <c r="E5650" s="14"/>
      <c r="F5650" s="14"/>
      <c r="G5650" s="82"/>
      <c r="H5650" s="107" t="str">
        <f>IF(B5650&lt;&gt;"",IF(OR(O5650=0,O5650=999),"",SUMIFS($E$2:E5650,$A$2:A5650,A5650)-SUMIFS($F$2:F5650,$A$2:A5650,A5650)),"")</f>
        <v/>
      </c>
      <c r="I5650" s="109" t="str">
        <f t="shared" si="266"/>
        <v/>
      </c>
      <c r="J5650" s="113"/>
      <c r="K5650" s="90"/>
      <c r="L5650" s="73"/>
      <c r="M5650" s="69" t="str">
        <f>IF(C5650&lt;&gt;"",DailyLog!$S$3,"")</f>
        <v/>
      </c>
      <c r="N5650" s="56" t="str">
        <f t="shared" si="265"/>
        <v/>
      </c>
      <c r="O5650" s="53" t="str">
        <f>IF($B5650&lt;&gt;"",IF(ISNUMBER(_xlfn.XMATCH($B5650,Language!$A$6:$E$6)),0,IF(ISNUMBER(_xlfn.XMATCH($B5650,Language!$A$29:$E$29)),'Lista de Prestatarios'!$B$3,VLOOKUP(B5650,'Lista de Prestatarios'!$A$2:$B$500,2,FALSE))),"")</f>
        <v/>
      </c>
      <c r="P5650" s="58" t="str">
        <f>IF(B5650&lt;&gt;"",IF(OR(D5650&gt;0,G5650&gt;0),COUNTIF($B$2:B5650,B5650),COUNTIFS($B$2:B5650,B5650,$E$2:E5650,"&gt;0")),"")</f>
        <v/>
      </c>
    </row>
    <row r="5651" spans="1:16" x14ac:dyDescent="0.35">
      <c r="A5651" s="51" t="str">
        <f t="shared" si="264"/>
        <v/>
      </c>
      <c r="B5651" s="99"/>
      <c r="C5651" s="4"/>
      <c r="D5651" s="14"/>
      <c r="E5651" s="14"/>
      <c r="F5651" s="14"/>
      <c r="G5651" s="82"/>
      <c r="H5651" s="107" t="str">
        <f>IF(B5651&lt;&gt;"",IF(OR(O5651=0,O5651=999),"",SUMIFS($E$2:E5651,$A$2:A5651,A5651)-SUMIFS($F$2:F5651,$A$2:A5651,A5651)),"")</f>
        <v/>
      </c>
      <c r="I5651" s="109" t="str">
        <f t="shared" si="266"/>
        <v/>
      </c>
      <c r="J5651" s="113"/>
      <c r="K5651" s="90"/>
      <c r="L5651" s="73"/>
      <c r="M5651" s="69" t="str">
        <f>IF(C5651&lt;&gt;"",DailyLog!$S$3,"")</f>
        <v/>
      </c>
      <c r="N5651" s="56" t="str">
        <f t="shared" si="265"/>
        <v/>
      </c>
      <c r="O5651" s="53" t="str">
        <f>IF($B5651&lt;&gt;"",IF(ISNUMBER(_xlfn.XMATCH($B5651,Language!$A$6:$E$6)),0,IF(ISNUMBER(_xlfn.XMATCH($B5651,Language!$A$29:$E$29)),'Lista de Prestatarios'!$B$3,VLOOKUP(B5651,'Lista de Prestatarios'!$A$2:$B$500,2,FALSE))),"")</f>
        <v/>
      </c>
      <c r="P5651" s="58" t="str">
        <f>IF(B5651&lt;&gt;"",IF(OR(D5651&gt;0,G5651&gt;0),COUNTIF($B$2:B5651,B5651),COUNTIFS($B$2:B5651,B5651,$E$2:E5651,"&gt;0")),"")</f>
        <v/>
      </c>
    </row>
    <row r="5652" spans="1:16" x14ac:dyDescent="0.35">
      <c r="A5652" s="51" t="str">
        <f t="shared" si="264"/>
        <v/>
      </c>
      <c r="B5652" s="99"/>
      <c r="C5652" s="4"/>
      <c r="D5652" s="14"/>
      <c r="E5652" s="14"/>
      <c r="F5652" s="14"/>
      <c r="G5652" s="82"/>
      <c r="H5652" s="107" t="str">
        <f>IF(B5652&lt;&gt;"",IF(OR(O5652=0,O5652=999),"",SUMIFS($E$2:E5652,$A$2:A5652,A5652)-SUMIFS($F$2:F5652,$A$2:A5652,A5652)),"")</f>
        <v/>
      </c>
      <c r="I5652" s="109" t="str">
        <f t="shared" si="266"/>
        <v/>
      </c>
      <c r="J5652" s="113"/>
      <c r="K5652" s="90"/>
      <c r="L5652" s="73"/>
      <c r="M5652" s="69" t="str">
        <f>IF(C5652&lt;&gt;"",DailyLog!$S$3,"")</f>
        <v/>
      </c>
      <c r="N5652" s="56" t="str">
        <f t="shared" si="265"/>
        <v/>
      </c>
      <c r="O5652" s="53" t="str">
        <f>IF($B5652&lt;&gt;"",IF(ISNUMBER(_xlfn.XMATCH($B5652,Language!$A$6:$E$6)),0,IF(ISNUMBER(_xlfn.XMATCH($B5652,Language!$A$29:$E$29)),'Lista de Prestatarios'!$B$3,VLOOKUP(B5652,'Lista de Prestatarios'!$A$2:$B$500,2,FALSE))),"")</f>
        <v/>
      </c>
      <c r="P5652" s="58" t="str">
        <f>IF(B5652&lt;&gt;"",IF(OR(D5652&gt;0,G5652&gt;0),COUNTIF($B$2:B5652,B5652),COUNTIFS($B$2:B5652,B5652,$E$2:E5652,"&gt;0")),"")</f>
        <v/>
      </c>
    </row>
    <row r="5653" spans="1:16" x14ac:dyDescent="0.35">
      <c r="A5653" s="51" t="str">
        <f t="shared" si="264"/>
        <v/>
      </c>
      <c r="B5653" s="99"/>
      <c r="C5653" s="4"/>
      <c r="D5653" s="14"/>
      <c r="E5653" s="14"/>
      <c r="F5653" s="14"/>
      <c r="G5653" s="82"/>
      <c r="H5653" s="107" t="str">
        <f>IF(B5653&lt;&gt;"",IF(OR(O5653=0,O5653=999),"",SUMIFS($E$2:E5653,$A$2:A5653,A5653)-SUMIFS($F$2:F5653,$A$2:A5653,A5653)),"")</f>
        <v/>
      </c>
      <c r="I5653" s="109" t="str">
        <f t="shared" si="266"/>
        <v/>
      </c>
      <c r="J5653" s="113"/>
      <c r="K5653" s="90"/>
      <c r="L5653" s="73"/>
      <c r="M5653" s="69" t="str">
        <f>IF(C5653&lt;&gt;"",DailyLog!$S$3,"")</f>
        <v/>
      </c>
      <c r="N5653" s="56" t="str">
        <f t="shared" si="265"/>
        <v/>
      </c>
      <c r="O5653" s="53" t="str">
        <f>IF($B5653&lt;&gt;"",IF(ISNUMBER(_xlfn.XMATCH($B5653,Language!$A$6:$E$6)),0,IF(ISNUMBER(_xlfn.XMATCH($B5653,Language!$A$29:$E$29)),'Lista de Prestatarios'!$B$3,VLOOKUP(B5653,'Lista de Prestatarios'!$A$2:$B$500,2,FALSE))),"")</f>
        <v/>
      </c>
      <c r="P5653" s="58" t="str">
        <f>IF(B5653&lt;&gt;"",IF(OR(D5653&gt;0,G5653&gt;0),COUNTIF($B$2:B5653,B5653),COUNTIFS($B$2:B5653,B5653,$E$2:E5653,"&gt;0")),"")</f>
        <v/>
      </c>
    </row>
    <row r="5654" spans="1:16" x14ac:dyDescent="0.35">
      <c r="A5654" s="51" t="str">
        <f t="shared" si="264"/>
        <v/>
      </c>
      <c r="B5654" s="99"/>
      <c r="C5654" s="4"/>
      <c r="D5654" s="14"/>
      <c r="E5654" s="14"/>
      <c r="F5654" s="14"/>
      <c r="G5654" s="82"/>
      <c r="H5654" s="107" t="str">
        <f>IF(B5654&lt;&gt;"",IF(OR(O5654=0,O5654=999),"",SUMIFS($E$2:E5654,$A$2:A5654,A5654)-SUMIFS($F$2:F5654,$A$2:A5654,A5654)),"")</f>
        <v/>
      </c>
      <c r="I5654" s="109" t="str">
        <f t="shared" si="266"/>
        <v/>
      </c>
      <c r="J5654" s="113"/>
      <c r="K5654" s="90"/>
      <c r="L5654" s="73"/>
      <c r="M5654" s="69" t="str">
        <f>IF(C5654&lt;&gt;"",DailyLog!$S$3,"")</f>
        <v/>
      </c>
      <c r="N5654" s="56" t="str">
        <f t="shared" si="265"/>
        <v/>
      </c>
      <c r="O5654" s="53" t="str">
        <f>IF($B5654&lt;&gt;"",IF(ISNUMBER(_xlfn.XMATCH($B5654,Language!$A$6:$E$6)),0,IF(ISNUMBER(_xlfn.XMATCH($B5654,Language!$A$29:$E$29)),'Lista de Prestatarios'!$B$3,VLOOKUP(B5654,'Lista de Prestatarios'!$A$2:$B$500,2,FALSE))),"")</f>
        <v/>
      </c>
      <c r="P5654" s="58" t="str">
        <f>IF(B5654&lt;&gt;"",IF(OR(D5654&gt;0,G5654&gt;0),COUNTIF($B$2:B5654,B5654),COUNTIFS($B$2:B5654,B5654,$E$2:E5654,"&gt;0")),"")</f>
        <v/>
      </c>
    </row>
    <row r="5655" spans="1:16" x14ac:dyDescent="0.35">
      <c r="A5655" s="51" t="str">
        <f t="shared" si="264"/>
        <v/>
      </c>
      <c r="B5655" s="99"/>
      <c r="C5655" s="4"/>
      <c r="D5655" s="14"/>
      <c r="E5655" s="14"/>
      <c r="F5655" s="14"/>
      <c r="G5655" s="82"/>
      <c r="H5655" s="107" t="str">
        <f>IF(B5655&lt;&gt;"",IF(OR(O5655=0,O5655=999),"",SUMIFS($E$2:E5655,$A$2:A5655,A5655)-SUMIFS($F$2:F5655,$A$2:A5655,A5655)),"")</f>
        <v/>
      </c>
      <c r="I5655" s="109" t="str">
        <f t="shared" si="266"/>
        <v/>
      </c>
      <c r="J5655" s="113"/>
      <c r="K5655" s="90"/>
      <c r="L5655" s="73"/>
      <c r="M5655" s="69" t="str">
        <f>IF(C5655&lt;&gt;"",DailyLog!$S$3,"")</f>
        <v/>
      </c>
      <c r="N5655" s="56" t="str">
        <f t="shared" si="265"/>
        <v/>
      </c>
      <c r="O5655" s="53" t="str">
        <f>IF($B5655&lt;&gt;"",IF(ISNUMBER(_xlfn.XMATCH($B5655,Language!$A$6:$E$6)),0,IF(ISNUMBER(_xlfn.XMATCH($B5655,Language!$A$29:$E$29)),'Lista de Prestatarios'!$B$3,VLOOKUP(B5655,'Lista de Prestatarios'!$A$2:$B$500,2,FALSE))),"")</f>
        <v/>
      </c>
      <c r="P5655" s="58" t="str">
        <f>IF(B5655&lt;&gt;"",IF(OR(D5655&gt;0,G5655&gt;0),COUNTIF($B$2:B5655,B5655),COUNTIFS($B$2:B5655,B5655,$E$2:E5655,"&gt;0")),"")</f>
        <v/>
      </c>
    </row>
    <row r="5656" spans="1:16" x14ac:dyDescent="0.35">
      <c r="A5656" s="51" t="str">
        <f t="shared" si="264"/>
        <v/>
      </c>
      <c r="B5656" s="99"/>
      <c r="C5656" s="4"/>
      <c r="D5656" s="14"/>
      <c r="E5656" s="14"/>
      <c r="F5656" s="14"/>
      <c r="G5656" s="82"/>
      <c r="H5656" s="107" t="str">
        <f>IF(B5656&lt;&gt;"",IF(OR(O5656=0,O5656=999),"",SUMIFS($E$2:E5656,$A$2:A5656,A5656)-SUMIFS($F$2:F5656,$A$2:A5656,A5656)),"")</f>
        <v/>
      </c>
      <c r="I5656" s="109" t="str">
        <f t="shared" si="266"/>
        <v/>
      </c>
      <c r="J5656" s="113"/>
      <c r="K5656" s="90"/>
      <c r="L5656" s="73"/>
      <c r="M5656" s="69" t="str">
        <f>IF(C5656&lt;&gt;"",DailyLog!$S$3,"")</f>
        <v/>
      </c>
      <c r="N5656" s="56" t="str">
        <f t="shared" si="265"/>
        <v/>
      </c>
      <c r="O5656" s="53" t="str">
        <f>IF($B5656&lt;&gt;"",IF(ISNUMBER(_xlfn.XMATCH($B5656,Language!$A$6:$E$6)),0,IF(ISNUMBER(_xlfn.XMATCH($B5656,Language!$A$29:$E$29)),'Lista de Prestatarios'!$B$3,VLOOKUP(B5656,'Lista de Prestatarios'!$A$2:$B$500,2,FALSE))),"")</f>
        <v/>
      </c>
      <c r="P5656" s="58" t="str">
        <f>IF(B5656&lt;&gt;"",IF(OR(D5656&gt;0,G5656&gt;0),COUNTIF($B$2:B5656,B5656),COUNTIFS($B$2:B5656,B5656,$E$2:E5656,"&gt;0")),"")</f>
        <v/>
      </c>
    </row>
    <row r="5657" spans="1:16" x14ac:dyDescent="0.35">
      <c r="A5657" s="51" t="str">
        <f t="shared" si="264"/>
        <v/>
      </c>
      <c r="B5657" s="99"/>
      <c r="C5657" s="4"/>
      <c r="D5657" s="14"/>
      <c r="E5657" s="14"/>
      <c r="F5657" s="14"/>
      <c r="G5657" s="82"/>
      <c r="H5657" s="107" t="str">
        <f>IF(B5657&lt;&gt;"",IF(OR(O5657=0,O5657=999),"",SUMIFS($E$2:E5657,$A$2:A5657,A5657)-SUMIFS($F$2:F5657,$A$2:A5657,A5657)),"")</f>
        <v/>
      </c>
      <c r="I5657" s="109" t="str">
        <f t="shared" si="266"/>
        <v/>
      </c>
      <c r="J5657" s="113"/>
      <c r="K5657" s="90"/>
      <c r="L5657" s="73"/>
      <c r="M5657" s="69" t="str">
        <f>IF(C5657&lt;&gt;"",DailyLog!$S$3,"")</f>
        <v/>
      </c>
      <c r="N5657" s="56" t="str">
        <f t="shared" si="265"/>
        <v/>
      </c>
      <c r="O5657" s="53" t="str">
        <f>IF($B5657&lt;&gt;"",IF(ISNUMBER(_xlfn.XMATCH($B5657,Language!$A$6:$E$6)),0,IF(ISNUMBER(_xlfn.XMATCH($B5657,Language!$A$29:$E$29)),'Lista de Prestatarios'!$B$3,VLOOKUP(B5657,'Lista de Prestatarios'!$A$2:$B$500,2,FALSE))),"")</f>
        <v/>
      </c>
      <c r="P5657" s="58" t="str">
        <f>IF(B5657&lt;&gt;"",IF(OR(D5657&gt;0,G5657&gt;0),COUNTIF($B$2:B5657,B5657),COUNTIFS($B$2:B5657,B5657,$E$2:E5657,"&gt;0")),"")</f>
        <v/>
      </c>
    </row>
    <row r="5658" spans="1:16" x14ac:dyDescent="0.35">
      <c r="A5658" s="51" t="str">
        <f t="shared" si="264"/>
        <v/>
      </c>
      <c r="B5658" s="99"/>
      <c r="C5658" s="4"/>
      <c r="D5658" s="14"/>
      <c r="E5658" s="14"/>
      <c r="F5658" s="14"/>
      <c r="G5658" s="82"/>
      <c r="H5658" s="107" t="str">
        <f>IF(B5658&lt;&gt;"",IF(OR(O5658=0,O5658=999),"",SUMIFS($E$2:E5658,$A$2:A5658,A5658)-SUMIFS($F$2:F5658,$A$2:A5658,A5658)),"")</f>
        <v/>
      </c>
      <c r="I5658" s="109" t="str">
        <f t="shared" si="266"/>
        <v/>
      </c>
      <c r="J5658" s="113"/>
      <c r="K5658" s="90"/>
      <c r="L5658" s="73"/>
      <c r="M5658" s="69" t="str">
        <f>IF(C5658&lt;&gt;"",DailyLog!$S$3,"")</f>
        <v/>
      </c>
      <c r="N5658" s="56" t="str">
        <f t="shared" si="265"/>
        <v/>
      </c>
      <c r="O5658" s="53" t="str">
        <f>IF($B5658&lt;&gt;"",IF(ISNUMBER(_xlfn.XMATCH($B5658,Language!$A$6:$E$6)),0,IF(ISNUMBER(_xlfn.XMATCH($B5658,Language!$A$29:$E$29)),'Lista de Prestatarios'!$B$3,VLOOKUP(B5658,'Lista de Prestatarios'!$A$2:$B$500,2,FALSE))),"")</f>
        <v/>
      </c>
      <c r="P5658" s="58" t="str">
        <f>IF(B5658&lt;&gt;"",IF(OR(D5658&gt;0,G5658&gt;0),COUNTIF($B$2:B5658,B5658),COUNTIFS($B$2:B5658,B5658,$E$2:E5658,"&gt;0")),"")</f>
        <v/>
      </c>
    </row>
    <row r="5659" spans="1:16" x14ac:dyDescent="0.35">
      <c r="A5659" s="51" t="str">
        <f t="shared" si="264"/>
        <v/>
      </c>
      <c r="B5659" s="99"/>
      <c r="C5659" s="4"/>
      <c r="D5659" s="14"/>
      <c r="E5659" s="14"/>
      <c r="F5659" s="14"/>
      <c r="G5659" s="82"/>
      <c r="H5659" s="107" t="str">
        <f>IF(B5659&lt;&gt;"",IF(OR(O5659=0,O5659=999),"",SUMIFS($E$2:E5659,$A$2:A5659,A5659)-SUMIFS($F$2:F5659,$A$2:A5659,A5659)),"")</f>
        <v/>
      </c>
      <c r="I5659" s="109" t="str">
        <f t="shared" si="266"/>
        <v/>
      </c>
      <c r="J5659" s="113"/>
      <c r="K5659" s="90"/>
      <c r="L5659" s="73"/>
      <c r="M5659" s="69" t="str">
        <f>IF(C5659&lt;&gt;"",DailyLog!$S$3,"")</f>
        <v/>
      </c>
      <c r="N5659" s="56" t="str">
        <f t="shared" si="265"/>
        <v/>
      </c>
      <c r="O5659" s="53" t="str">
        <f>IF($B5659&lt;&gt;"",IF(ISNUMBER(_xlfn.XMATCH($B5659,Language!$A$6:$E$6)),0,IF(ISNUMBER(_xlfn.XMATCH($B5659,Language!$A$29:$E$29)),'Lista de Prestatarios'!$B$3,VLOOKUP(B5659,'Lista de Prestatarios'!$A$2:$B$500,2,FALSE))),"")</f>
        <v/>
      </c>
      <c r="P5659" s="58" t="str">
        <f>IF(B5659&lt;&gt;"",IF(OR(D5659&gt;0,G5659&gt;0),COUNTIF($B$2:B5659,B5659),COUNTIFS($B$2:B5659,B5659,$E$2:E5659,"&gt;0")),"")</f>
        <v/>
      </c>
    </row>
    <row r="5660" spans="1:16" x14ac:dyDescent="0.35">
      <c r="A5660" s="51" t="str">
        <f t="shared" si="264"/>
        <v/>
      </c>
      <c r="B5660" s="99"/>
      <c r="C5660" s="4"/>
      <c r="D5660" s="14"/>
      <c r="E5660" s="14"/>
      <c r="F5660" s="14"/>
      <c r="G5660" s="82"/>
      <c r="H5660" s="107" t="str">
        <f>IF(B5660&lt;&gt;"",IF(OR(O5660=0,O5660=999),"",SUMIFS($E$2:E5660,$A$2:A5660,A5660)-SUMIFS($F$2:F5660,$A$2:A5660,A5660)),"")</f>
        <v/>
      </c>
      <c r="I5660" s="109" t="str">
        <f t="shared" si="266"/>
        <v/>
      </c>
      <c r="J5660" s="113"/>
      <c r="K5660" s="90"/>
      <c r="L5660" s="73"/>
      <c r="M5660" s="69" t="str">
        <f>IF(C5660&lt;&gt;"",DailyLog!$S$3,"")</f>
        <v/>
      </c>
      <c r="N5660" s="56" t="str">
        <f t="shared" si="265"/>
        <v/>
      </c>
      <c r="O5660" s="53" t="str">
        <f>IF($B5660&lt;&gt;"",IF(ISNUMBER(_xlfn.XMATCH($B5660,Language!$A$6:$E$6)),0,IF(ISNUMBER(_xlfn.XMATCH($B5660,Language!$A$29:$E$29)),'Lista de Prestatarios'!$B$3,VLOOKUP(B5660,'Lista de Prestatarios'!$A$2:$B$500,2,FALSE))),"")</f>
        <v/>
      </c>
      <c r="P5660" s="58" t="str">
        <f>IF(B5660&lt;&gt;"",IF(OR(D5660&gt;0,G5660&gt;0),COUNTIF($B$2:B5660,B5660),COUNTIFS($B$2:B5660,B5660,$E$2:E5660,"&gt;0")),"")</f>
        <v/>
      </c>
    </row>
    <row r="5661" spans="1:16" x14ac:dyDescent="0.35">
      <c r="A5661" s="51" t="str">
        <f t="shared" si="264"/>
        <v/>
      </c>
      <c r="B5661" s="99"/>
      <c r="C5661" s="4"/>
      <c r="D5661" s="14"/>
      <c r="E5661" s="14"/>
      <c r="F5661" s="14"/>
      <c r="G5661" s="82"/>
      <c r="H5661" s="107" t="str">
        <f>IF(B5661&lt;&gt;"",IF(OR(O5661=0,O5661=999),"",SUMIFS($E$2:E5661,$A$2:A5661,A5661)-SUMIFS($F$2:F5661,$A$2:A5661,A5661)),"")</f>
        <v/>
      </c>
      <c r="I5661" s="109" t="str">
        <f t="shared" si="266"/>
        <v/>
      </c>
      <c r="J5661" s="113"/>
      <c r="K5661" s="90"/>
      <c r="L5661" s="73"/>
      <c r="M5661" s="69" t="str">
        <f>IF(C5661&lt;&gt;"",DailyLog!$S$3,"")</f>
        <v/>
      </c>
      <c r="N5661" s="56" t="str">
        <f t="shared" si="265"/>
        <v/>
      </c>
      <c r="O5661" s="53" t="str">
        <f>IF($B5661&lt;&gt;"",IF(ISNUMBER(_xlfn.XMATCH($B5661,Language!$A$6:$E$6)),0,IF(ISNUMBER(_xlfn.XMATCH($B5661,Language!$A$29:$E$29)),'Lista de Prestatarios'!$B$3,VLOOKUP(B5661,'Lista de Prestatarios'!$A$2:$B$500,2,FALSE))),"")</f>
        <v/>
      </c>
      <c r="P5661" s="58" t="str">
        <f>IF(B5661&lt;&gt;"",IF(OR(D5661&gt;0,G5661&gt;0),COUNTIF($B$2:B5661,B5661),COUNTIFS($B$2:B5661,B5661,$E$2:E5661,"&gt;0")),"")</f>
        <v/>
      </c>
    </row>
    <row r="5662" spans="1:16" x14ac:dyDescent="0.35">
      <c r="A5662" s="51" t="str">
        <f t="shared" si="264"/>
        <v/>
      </c>
      <c r="B5662" s="99"/>
      <c r="C5662" s="4"/>
      <c r="D5662" s="14"/>
      <c r="E5662" s="14"/>
      <c r="F5662" s="14"/>
      <c r="G5662" s="82"/>
      <c r="H5662" s="107" t="str">
        <f>IF(B5662&lt;&gt;"",IF(OR(O5662=0,O5662=999),"",SUMIFS($E$2:E5662,$A$2:A5662,A5662)-SUMIFS($F$2:F5662,$A$2:A5662,A5662)),"")</f>
        <v/>
      </c>
      <c r="I5662" s="109" t="str">
        <f t="shared" si="266"/>
        <v/>
      </c>
      <c r="J5662" s="113"/>
      <c r="K5662" s="90"/>
      <c r="L5662" s="73"/>
      <c r="M5662" s="69" t="str">
        <f>IF(C5662&lt;&gt;"",DailyLog!$S$3,"")</f>
        <v/>
      </c>
      <c r="N5662" s="56" t="str">
        <f t="shared" si="265"/>
        <v/>
      </c>
      <c r="O5662" s="53" t="str">
        <f>IF($B5662&lt;&gt;"",IF(ISNUMBER(_xlfn.XMATCH($B5662,Language!$A$6:$E$6)),0,IF(ISNUMBER(_xlfn.XMATCH($B5662,Language!$A$29:$E$29)),'Lista de Prestatarios'!$B$3,VLOOKUP(B5662,'Lista de Prestatarios'!$A$2:$B$500,2,FALSE))),"")</f>
        <v/>
      </c>
      <c r="P5662" s="58" t="str">
        <f>IF(B5662&lt;&gt;"",IF(OR(D5662&gt;0,G5662&gt;0),COUNTIF($B$2:B5662,B5662),COUNTIFS($B$2:B5662,B5662,$E$2:E5662,"&gt;0")),"")</f>
        <v/>
      </c>
    </row>
    <row r="5663" spans="1:16" x14ac:dyDescent="0.35">
      <c r="A5663" s="51" t="str">
        <f t="shared" si="264"/>
        <v/>
      </c>
      <c r="B5663" s="99"/>
      <c r="C5663" s="4"/>
      <c r="D5663" s="14"/>
      <c r="E5663" s="14"/>
      <c r="F5663" s="14"/>
      <c r="G5663" s="82"/>
      <c r="H5663" s="107" t="str">
        <f>IF(B5663&lt;&gt;"",IF(OR(O5663=0,O5663=999),"",SUMIFS($E$2:E5663,$A$2:A5663,A5663)-SUMIFS($F$2:F5663,$A$2:A5663,A5663)),"")</f>
        <v/>
      </c>
      <c r="I5663" s="109" t="str">
        <f t="shared" si="266"/>
        <v/>
      </c>
      <c r="J5663" s="113"/>
      <c r="K5663" s="90"/>
      <c r="L5663" s="73"/>
      <c r="M5663" s="69" t="str">
        <f>IF(C5663&lt;&gt;"",DailyLog!$S$3,"")</f>
        <v/>
      </c>
      <c r="N5663" s="56" t="str">
        <f t="shared" si="265"/>
        <v/>
      </c>
      <c r="O5663" s="53" t="str">
        <f>IF($B5663&lt;&gt;"",IF(ISNUMBER(_xlfn.XMATCH($B5663,Language!$A$6:$E$6)),0,IF(ISNUMBER(_xlfn.XMATCH($B5663,Language!$A$29:$E$29)),'Lista de Prestatarios'!$B$3,VLOOKUP(B5663,'Lista de Prestatarios'!$A$2:$B$500,2,FALSE))),"")</f>
        <v/>
      </c>
      <c r="P5663" s="58" t="str">
        <f>IF(B5663&lt;&gt;"",IF(OR(D5663&gt;0,G5663&gt;0),COUNTIF($B$2:B5663,B5663),COUNTIFS($B$2:B5663,B5663,$E$2:E5663,"&gt;0")),"")</f>
        <v/>
      </c>
    </row>
    <row r="5664" spans="1:16" x14ac:dyDescent="0.35">
      <c r="A5664" s="51" t="str">
        <f t="shared" si="264"/>
        <v/>
      </c>
      <c r="B5664" s="99"/>
      <c r="C5664" s="4"/>
      <c r="D5664" s="14"/>
      <c r="E5664" s="14"/>
      <c r="F5664" s="14"/>
      <c r="G5664" s="82"/>
      <c r="H5664" s="107" t="str">
        <f>IF(B5664&lt;&gt;"",IF(OR(O5664=0,O5664=999),"",SUMIFS($E$2:E5664,$A$2:A5664,A5664)-SUMIFS($F$2:F5664,$A$2:A5664,A5664)),"")</f>
        <v/>
      </c>
      <c r="I5664" s="109" t="str">
        <f t="shared" si="266"/>
        <v/>
      </c>
      <c r="J5664" s="113"/>
      <c r="K5664" s="90"/>
      <c r="L5664" s="73"/>
      <c r="M5664" s="69" t="str">
        <f>IF(C5664&lt;&gt;"",DailyLog!$S$3,"")</f>
        <v/>
      </c>
      <c r="N5664" s="56" t="str">
        <f t="shared" si="265"/>
        <v/>
      </c>
      <c r="O5664" s="53" t="str">
        <f>IF($B5664&lt;&gt;"",IF(ISNUMBER(_xlfn.XMATCH($B5664,Language!$A$6:$E$6)),0,IF(ISNUMBER(_xlfn.XMATCH($B5664,Language!$A$29:$E$29)),'Lista de Prestatarios'!$B$3,VLOOKUP(B5664,'Lista de Prestatarios'!$A$2:$B$500,2,FALSE))),"")</f>
        <v/>
      </c>
      <c r="P5664" s="58" t="str">
        <f>IF(B5664&lt;&gt;"",IF(OR(D5664&gt;0,G5664&gt;0),COUNTIF($B$2:B5664,B5664),COUNTIFS($B$2:B5664,B5664,$E$2:E5664,"&gt;0")),"")</f>
        <v/>
      </c>
    </row>
    <row r="5665" spans="1:16" x14ac:dyDescent="0.35">
      <c r="A5665" s="51" t="str">
        <f t="shared" si="264"/>
        <v/>
      </c>
      <c r="B5665" s="99"/>
      <c r="C5665" s="4"/>
      <c r="D5665" s="14"/>
      <c r="E5665" s="14"/>
      <c r="F5665" s="14"/>
      <c r="G5665" s="82"/>
      <c r="H5665" s="107" t="str">
        <f>IF(B5665&lt;&gt;"",IF(OR(O5665=0,O5665=999),"",SUMIFS($E$2:E5665,$A$2:A5665,A5665)-SUMIFS($F$2:F5665,$A$2:A5665,A5665)),"")</f>
        <v/>
      </c>
      <c r="I5665" s="109" t="str">
        <f t="shared" si="266"/>
        <v/>
      </c>
      <c r="J5665" s="113"/>
      <c r="K5665" s="90"/>
      <c r="L5665" s="73"/>
      <c r="M5665" s="69" t="str">
        <f>IF(C5665&lt;&gt;"",DailyLog!$S$3,"")</f>
        <v/>
      </c>
      <c r="N5665" s="56" t="str">
        <f t="shared" si="265"/>
        <v/>
      </c>
      <c r="O5665" s="53" t="str">
        <f>IF($B5665&lt;&gt;"",IF(ISNUMBER(_xlfn.XMATCH($B5665,Language!$A$6:$E$6)),0,IF(ISNUMBER(_xlfn.XMATCH($B5665,Language!$A$29:$E$29)),'Lista de Prestatarios'!$B$3,VLOOKUP(B5665,'Lista de Prestatarios'!$A$2:$B$500,2,FALSE))),"")</f>
        <v/>
      </c>
      <c r="P5665" s="58" t="str">
        <f>IF(B5665&lt;&gt;"",IF(OR(D5665&gt;0,G5665&gt;0),COUNTIF($B$2:B5665,B5665),COUNTIFS($B$2:B5665,B5665,$E$2:E5665,"&gt;0")),"")</f>
        <v/>
      </c>
    </row>
    <row r="5666" spans="1:16" x14ac:dyDescent="0.35">
      <c r="A5666" s="51" t="str">
        <f t="shared" si="264"/>
        <v/>
      </c>
      <c r="B5666" s="99"/>
      <c r="C5666" s="4"/>
      <c r="D5666" s="14"/>
      <c r="E5666" s="14"/>
      <c r="F5666" s="14"/>
      <c r="G5666" s="82"/>
      <c r="H5666" s="107" t="str">
        <f>IF(B5666&lt;&gt;"",IF(OR(O5666=0,O5666=999),"",SUMIFS($E$2:E5666,$A$2:A5666,A5666)-SUMIFS($F$2:F5666,$A$2:A5666,A5666)),"")</f>
        <v/>
      </c>
      <c r="I5666" s="109" t="str">
        <f t="shared" si="266"/>
        <v/>
      </c>
      <c r="J5666" s="113"/>
      <c r="K5666" s="90"/>
      <c r="L5666" s="73"/>
      <c r="M5666" s="69" t="str">
        <f>IF(C5666&lt;&gt;"",DailyLog!$S$3,"")</f>
        <v/>
      </c>
      <c r="N5666" s="56" t="str">
        <f t="shared" si="265"/>
        <v/>
      </c>
      <c r="O5666" s="53" t="str">
        <f>IF($B5666&lt;&gt;"",IF(ISNUMBER(_xlfn.XMATCH($B5666,Language!$A$6:$E$6)),0,IF(ISNUMBER(_xlfn.XMATCH($B5666,Language!$A$29:$E$29)),'Lista de Prestatarios'!$B$3,VLOOKUP(B5666,'Lista de Prestatarios'!$A$2:$B$500,2,FALSE))),"")</f>
        <v/>
      </c>
      <c r="P5666" s="58" t="str">
        <f>IF(B5666&lt;&gt;"",IF(OR(D5666&gt;0,G5666&gt;0),COUNTIF($B$2:B5666,B5666),COUNTIFS($B$2:B5666,B5666,$E$2:E5666,"&gt;0")),"")</f>
        <v/>
      </c>
    </row>
    <row r="5667" spans="1:16" x14ac:dyDescent="0.35">
      <c r="A5667" s="51" t="str">
        <f t="shared" si="264"/>
        <v/>
      </c>
      <c r="B5667" s="99"/>
      <c r="C5667" s="4"/>
      <c r="D5667" s="14"/>
      <c r="E5667" s="14"/>
      <c r="F5667" s="14"/>
      <c r="G5667" s="82"/>
      <c r="H5667" s="107" t="str">
        <f>IF(B5667&lt;&gt;"",IF(OR(O5667=0,O5667=999),"",SUMIFS($E$2:E5667,$A$2:A5667,A5667)-SUMIFS($F$2:F5667,$A$2:A5667,A5667)),"")</f>
        <v/>
      </c>
      <c r="I5667" s="109" t="str">
        <f t="shared" si="266"/>
        <v/>
      </c>
      <c r="J5667" s="113"/>
      <c r="K5667" s="90"/>
      <c r="L5667" s="73"/>
      <c r="M5667" s="69" t="str">
        <f>IF(C5667&lt;&gt;"",DailyLog!$S$3,"")</f>
        <v/>
      </c>
      <c r="N5667" s="56" t="str">
        <f t="shared" si="265"/>
        <v/>
      </c>
      <c r="O5667" s="53" t="str">
        <f>IF($B5667&lt;&gt;"",IF(ISNUMBER(_xlfn.XMATCH($B5667,Language!$A$6:$E$6)),0,IF(ISNUMBER(_xlfn.XMATCH($B5667,Language!$A$29:$E$29)),'Lista de Prestatarios'!$B$3,VLOOKUP(B5667,'Lista de Prestatarios'!$A$2:$B$500,2,FALSE))),"")</f>
        <v/>
      </c>
      <c r="P5667" s="58" t="str">
        <f>IF(B5667&lt;&gt;"",IF(OR(D5667&gt;0,G5667&gt;0),COUNTIF($B$2:B5667,B5667),COUNTIFS($B$2:B5667,B5667,$E$2:E5667,"&gt;0")),"")</f>
        <v/>
      </c>
    </row>
    <row r="5668" spans="1:16" x14ac:dyDescent="0.35">
      <c r="A5668" s="51" t="str">
        <f t="shared" si="264"/>
        <v/>
      </c>
      <c r="B5668" s="99"/>
      <c r="C5668" s="4"/>
      <c r="D5668" s="14"/>
      <c r="E5668" s="14"/>
      <c r="F5668" s="14"/>
      <c r="G5668" s="82"/>
      <c r="H5668" s="107" t="str">
        <f>IF(B5668&lt;&gt;"",IF(OR(O5668=0,O5668=999),"",SUMIFS($E$2:E5668,$A$2:A5668,A5668)-SUMIFS($F$2:F5668,$A$2:A5668,A5668)),"")</f>
        <v/>
      </c>
      <c r="I5668" s="109" t="str">
        <f t="shared" si="266"/>
        <v/>
      </c>
      <c r="J5668" s="113"/>
      <c r="K5668" s="90"/>
      <c r="L5668" s="73"/>
      <c r="M5668" s="69" t="str">
        <f>IF(C5668&lt;&gt;"",DailyLog!$S$3,"")</f>
        <v/>
      </c>
      <c r="N5668" s="56" t="str">
        <f t="shared" si="265"/>
        <v/>
      </c>
      <c r="O5668" s="53" t="str">
        <f>IF($B5668&lt;&gt;"",IF(ISNUMBER(_xlfn.XMATCH($B5668,Language!$A$6:$E$6)),0,IF(ISNUMBER(_xlfn.XMATCH($B5668,Language!$A$29:$E$29)),'Lista de Prestatarios'!$B$3,VLOOKUP(B5668,'Lista de Prestatarios'!$A$2:$B$500,2,FALSE))),"")</f>
        <v/>
      </c>
      <c r="P5668" s="58" t="str">
        <f>IF(B5668&lt;&gt;"",IF(OR(D5668&gt;0,G5668&gt;0),COUNTIF($B$2:B5668,B5668),COUNTIFS($B$2:B5668,B5668,$E$2:E5668,"&gt;0")),"")</f>
        <v/>
      </c>
    </row>
    <row r="5669" spans="1:16" x14ac:dyDescent="0.35">
      <c r="A5669" s="51" t="str">
        <f t="shared" si="264"/>
        <v/>
      </c>
      <c r="B5669" s="99"/>
      <c r="C5669" s="4"/>
      <c r="D5669" s="14"/>
      <c r="E5669" s="14"/>
      <c r="F5669" s="14"/>
      <c r="G5669" s="82"/>
      <c r="H5669" s="107" t="str">
        <f>IF(B5669&lt;&gt;"",IF(OR(O5669=0,O5669=999),"",SUMIFS($E$2:E5669,$A$2:A5669,A5669)-SUMIFS($F$2:F5669,$A$2:A5669,A5669)),"")</f>
        <v/>
      </c>
      <c r="I5669" s="109" t="str">
        <f t="shared" si="266"/>
        <v/>
      </c>
      <c r="J5669" s="113"/>
      <c r="K5669" s="90"/>
      <c r="L5669" s="73"/>
      <c r="M5669" s="69" t="str">
        <f>IF(C5669&lt;&gt;"",DailyLog!$S$3,"")</f>
        <v/>
      </c>
      <c r="N5669" s="56" t="str">
        <f t="shared" si="265"/>
        <v/>
      </c>
      <c r="O5669" s="53" t="str">
        <f>IF($B5669&lt;&gt;"",IF(ISNUMBER(_xlfn.XMATCH($B5669,Language!$A$6:$E$6)),0,IF(ISNUMBER(_xlfn.XMATCH($B5669,Language!$A$29:$E$29)),'Lista de Prestatarios'!$B$3,VLOOKUP(B5669,'Lista de Prestatarios'!$A$2:$B$500,2,FALSE))),"")</f>
        <v/>
      </c>
      <c r="P5669" s="58" t="str">
        <f>IF(B5669&lt;&gt;"",IF(OR(D5669&gt;0,G5669&gt;0),COUNTIF($B$2:B5669,B5669),COUNTIFS($B$2:B5669,B5669,$E$2:E5669,"&gt;0")),"")</f>
        <v/>
      </c>
    </row>
    <row r="5670" spans="1:16" x14ac:dyDescent="0.35">
      <c r="A5670" s="51" t="str">
        <f t="shared" si="264"/>
        <v/>
      </c>
      <c r="B5670" s="99"/>
      <c r="C5670" s="4"/>
      <c r="D5670" s="14"/>
      <c r="E5670" s="14"/>
      <c r="F5670" s="14"/>
      <c r="G5670" s="82"/>
      <c r="H5670" s="107" t="str">
        <f>IF(B5670&lt;&gt;"",IF(OR(O5670=0,O5670=999),"",SUMIFS($E$2:E5670,$A$2:A5670,A5670)-SUMIFS($F$2:F5670,$A$2:A5670,A5670)),"")</f>
        <v/>
      </c>
      <c r="I5670" s="109" t="str">
        <f t="shared" si="266"/>
        <v/>
      </c>
      <c r="J5670" s="113"/>
      <c r="K5670" s="90"/>
      <c r="L5670" s="73"/>
      <c r="M5670" s="69" t="str">
        <f>IF(C5670&lt;&gt;"",DailyLog!$S$3,"")</f>
        <v/>
      </c>
      <c r="N5670" s="56" t="str">
        <f t="shared" si="265"/>
        <v/>
      </c>
      <c r="O5670" s="53" t="str">
        <f>IF($B5670&lt;&gt;"",IF(ISNUMBER(_xlfn.XMATCH($B5670,Language!$A$6:$E$6)),0,IF(ISNUMBER(_xlfn.XMATCH($B5670,Language!$A$29:$E$29)),'Lista de Prestatarios'!$B$3,VLOOKUP(B5670,'Lista de Prestatarios'!$A$2:$B$500,2,FALSE))),"")</f>
        <v/>
      </c>
      <c r="P5670" s="58" t="str">
        <f>IF(B5670&lt;&gt;"",IF(OR(D5670&gt;0,G5670&gt;0),COUNTIF($B$2:B5670,B5670),COUNTIFS($B$2:B5670,B5670,$E$2:E5670,"&gt;0")),"")</f>
        <v/>
      </c>
    </row>
    <row r="5671" spans="1:16" x14ac:dyDescent="0.35">
      <c r="A5671" s="51" t="str">
        <f t="shared" si="264"/>
        <v/>
      </c>
      <c r="B5671" s="99"/>
      <c r="C5671" s="4"/>
      <c r="D5671" s="14"/>
      <c r="E5671" s="14"/>
      <c r="F5671" s="14"/>
      <c r="G5671" s="82"/>
      <c r="H5671" s="107" t="str">
        <f>IF(B5671&lt;&gt;"",IF(OR(O5671=0,O5671=999),"",SUMIFS($E$2:E5671,$A$2:A5671,A5671)-SUMIFS($F$2:F5671,$A$2:A5671,A5671)),"")</f>
        <v/>
      </c>
      <c r="I5671" s="109" t="str">
        <f t="shared" si="266"/>
        <v/>
      </c>
      <c r="J5671" s="113"/>
      <c r="K5671" s="90"/>
      <c r="L5671" s="73"/>
      <c r="M5671" s="69" t="str">
        <f>IF(C5671&lt;&gt;"",DailyLog!$S$3,"")</f>
        <v/>
      </c>
      <c r="N5671" s="56" t="str">
        <f t="shared" si="265"/>
        <v/>
      </c>
      <c r="O5671" s="53" t="str">
        <f>IF($B5671&lt;&gt;"",IF(ISNUMBER(_xlfn.XMATCH($B5671,Language!$A$6:$E$6)),0,IF(ISNUMBER(_xlfn.XMATCH($B5671,Language!$A$29:$E$29)),'Lista de Prestatarios'!$B$3,VLOOKUP(B5671,'Lista de Prestatarios'!$A$2:$B$500,2,FALSE))),"")</f>
        <v/>
      </c>
      <c r="P5671" s="58" t="str">
        <f>IF(B5671&lt;&gt;"",IF(OR(D5671&gt;0,G5671&gt;0),COUNTIF($B$2:B5671,B5671),COUNTIFS($B$2:B5671,B5671,$E$2:E5671,"&gt;0")),"")</f>
        <v/>
      </c>
    </row>
    <row r="5672" spans="1:16" x14ac:dyDescent="0.35">
      <c r="A5672" s="51" t="str">
        <f t="shared" si="264"/>
        <v/>
      </c>
      <c r="B5672" s="99"/>
      <c r="C5672" s="4"/>
      <c r="D5672" s="14"/>
      <c r="E5672" s="14"/>
      <c r="F5672" s="14"/>
      <c r="G5672" s="82"/>
      <c r="H5672" s="107" t="str">
        <f>IF(B5672&lt;&gt;"",IF(OR(O5672=0,O5672=999),"",SUMIFS($E$2:E5672,$A$2:A5672,A5672)-SUMIFS($F$2:F5672,$A$2:A5672,A5672)),"")</f>
        <v/>
      </c>
      <c r="I5672" s="109" t="str">
        <f t="shared" si="266"/>
        <v/>
      </c>
      <c r="J5672" s="113"/>
      <c r="K5672" s="90"/>
      <c r="L5672" s="73"/>
      <c r="M5672" s="69" t="str">
        <f>IF(C5672&lt;&gt;"",DailyLog!$S$3,"")</f>
        <v/>
      </c>
      <c r="N5672" s="56" t="str">
        <f t="shared" si="265"/>
        <v/>
      </c>
      <c r="O5672" s="53" t="str">
        <f>IF($B5672&lt;&gt;"",IF(ISNUMBER(_xlfn.XMATCH($B5672,Language!$A$6:$E$6)),0,IF(ISNUMBER(_xlfn.XMATCH($B5672,Language!$A$29:$E$29)),'Lista de Prestatarios'!$B$3,VLOOKUP(B5672,'Lista de Prestatarios'!$A$2:$B$500,2,FALSE))),"")</f>
        <v/>
      </c>
      <c r="P5672" s="58" t="str">
        <f>IF(B5672&lt;&gt;"",IF(OR(D5672&gt;0,G5672&gt;0),COUNTIF($B$2:B5672,B5672),COUNTIFS($B$2:B5672,B5672,$E$2:E5672,"&gt;0")),"")</f>
        <v/>
      </c>
    </row>
    <row r="5673" spans="1:16" x14ac:dyDescent="0.35">
      <c r="A5673" s="51" t="str">
        <f t="shared" si="264"/>
        <v/>
      </c>
      <c r="B5673" s="99"/>
      <c r="C5673" s="4"/>
      <c r="D5673" s="14"/>
      <c r="E5673" s="14"/>
      <c r="F5673" s="14"/>
      <c r="G5673" s="82"/>
      <c r="H5673" s="107" t="str">
        <f>IF(B5673&lt;&gt;"",IF(OR(O5673=0,O5673=999),"",SUMIFS($E$2:E5673,$A$2:A5673,A5673)-SUMIFS($F$2:F5673,$A$2:A5673,A5673)),"")</f>
        <v/>
      </c>
      <c r="I5673" s="109" t="str">
        <f t="shared" si="266"/>
        <v/>
      </c>
      <c r="J5673" s="113"/>
      <c r="K5673" s="90"/>
      <c r="L5673" s="73"/>
      <c r="M5673" s="69" t="str">
        <f>IF(C5673&lt;&gt;"",DailyLog!$S$3,"")</f>
        <v/>
      </c>
      <c r="N5673" s="56" t="str">
        <f t="shared" si="265"/>
        <v/>
      </c>
      <c r="O5673" s="53" t="str">
        <f>IF($B5673&lt;&gt;"",IF(ISNUMBER(_xlfn.XMATCH($B5673,Language!$A$6:$E$6)),0,IF(ISNUMBER(_xlfn.XMATCH($B5673,Language!$A$29:$E$29)),'Lista de Prestatarios'!$B$3,VLOOKUP(B5673,'Lista de Prestatarios'!$A$2:$B$500,2,FALSE))),"")</f>
        <v/>
      </c>
      <c r="P5673" s="58" t="str">
        <f>IF(B5673&lt;&gt;"",IF(OR(D5673&gt;0,G5673&gt;0),COUNTIF($B$2:B5673,B5673),COUNTIFS($B$2:B5673,B5673,$E$2:E5673,"&gt;0")),"")</f>
        <v/>
      </c>
    </row>
    <row r="5674" spans="1:16" x14ac:dyDescent="0.35">
      <c r="A5674" s="51" t="str">
        <f t="shared" si="264"/>
        <v/>
      </c>
      <c r="B5674" s="99"/>
      <c r="C5674" s="4"/>
      <c r="D5674" s="14"/>
      <c r="E5674" s="14"/>
      <c r="F5674" s="14"/>
      <c r="G5674" s="82"/>
      <c r="H5674" s="107" t="str">
        <f>IF(B5674&lt;&gt;"",IF(OR(O5674=0,O5674=999),"",SUMIFS($E$2:E5674,$A$2:A5674,A5674)-SUMIFS($F$2:F5674,$A$2:A5674,A5674)),"")</f>
        <v/>
      </c>
      <c r="I5674" s="109" t="str">
        <f t="shared" si="266"/>
        <v/>
      </c>
      <c r="J5674" s="113"/>
      <c r="K5674" s="90"/>
      <c r="L5674" s="73"/>
      <c r="M5674" s="69" t="str">
        <f>IF(C5674&lt;&gt;"",DailyLog!$S$3,"")</f>
        <v/>
      </c>
      <c r="N5674" s="56" t="str">
        <f t="shared" si="265"/>
        <v/>
      </c>
      <c r="O5674" s="53" t="str">
        <f>IF($B5674&lt;&gt;"",IF(ISNUMBER(_xlfn.XMATCH($B5674,Language!$A$6:$E$6)),0,IF(ISNUMBER(_xlfn.XMATCH($B5674,Language!$A$29:$E$29)),'Lista de Prestatarios'!$B$3,VLOOKUP(B5674,'Lista de Prestatarios'!$A$2:$B$500,2,FALSE))),"")</f>
        <v/>
      </c>
      <c r="P5674" s="58" t="str">
        <f>IF(B5674&lt;&gt;"",IF(OR(D5674&gt;0,G5674&gt;0),COUNTIF($B$2:B5674,B5674),COUNTIFS($B$2:B5674,B5674,$E$2:E5674,"&gt;0")),"")</f>
        <v/>
      </c>
    </row>
    <row r="5675" spans="1:16" x14ac:dyDescent="0.35">
      <c r="A5675" s="51" t="str">
        <f t="shared" si="264"/>
        <v/>
      </c>
      <c r="B5675" s="99"/>
      <c r="C5675" s="4"/>
      <c r="D5675" s="14"/>
      <c r="E5675" s="14"/>
      <c r="F5675" s="14"/>
      <c r="G5675" s="82"/>
      <c r="H5675" s="107" t="str">
        <f>IF(B5675&lt;&gt;"",IF(OR(O5675=0,O5675=999),"",SUMIFS($E$2:E5675,$A$2:A5675,A5675)-SUMIFS($F$2:F5675,$A$2:A5675,A5675)),"")</f>
        <v/>
      </c>
      <c r="I5675" s="109" t="str">
        <f t="shared" si="266"/>
        <v/>
      </c>
      <c r="J5675" s="113"/>
      <c r="K5675" s="90"/>
      <c r="L5675" s="73"/>
      <c r="M5675" s="69" t="str">
        <f>IF(C5675&lt;&gt;"",DailyLog!$S$3,"")</f>
        <v/>
      </c>
      <c r="N5675" s="56" t="str">
        <f t="shared" si="265"/>
        <v/>
      </c>
      <c r="O5675" s="53" t="str">
        <f>IF($B5675&lt;&gt;"",IF(ISNUMBER(_xlfn.XMATCH($B5675,Language!$A$6:$E$6)),0,IF(ISNUMBER(_xlfn.XMATCH($B5675,Language!$A$29:$E$29)),'Lista de Prestatarios'!$B$3,VLOOKUP(B5675,'Lista de Prestatarios'!$A$2:$B$500,2,FALSE))),"")</f>
        <v/>
      </c>
      <c r="P5675" s="58" t="str">
        <f>IF(B5675&lt;&gt;"",IF(OR(D5675&gt;0,G5675&gt;0),COUNTIF($B$2:B5675,B5675),COUNTIFS($B$2:B5675,B5675,$E$2:E5675,"&gt;0")),"")</f>
        <v/>
      </c>
    </row>
    <row r="5676" spans="1:16" x14ac:dyDescent="0.35">
      <c r="A5676" s="51" t="str">
        <f t="shared" si="264"/>
        <v/>
      </c>
      <c r="B5676" s="99"/>
      <c r="C5676" s="4"/>
      <c r="D5676" s="14"/>
      <c r="E5676" s="14"/>
      <c r="F5676" s="14"/>
      <c r="G5676" s="82"/>
      <c r="H5676" s="107" t="str">
        <f>IF(B5676&lt;&gt;"",IF(OR(O5676=0,O5676=999),"",SUMIFS($E$2:E5676,$A$2:A5676,A5676)-SUMIFS($F$2:F5676,$A$2:A5676,A5676)),"")</f>
        <v/>
      </c>
      <c r="I5676" s="109" t="str">
        <f t="shared" si="266"/>
        <v/>
      </c>
      <c r="J5676" s="113"/>
      <c r="K5676" s="90"/>
      <c r="L5676" s="73"/>
      <c r="M5676" s="69" t="str">
        <f>IF(C5676&lt;&gt;"",DailyLog!$S$3,"")</f>
        <v/>
      </c>
      <c r="N5676" s="56" t="str">
        <f t="shared" si="265"/>
        <v/>
      </c>
      <c r="O5676" s="53" t="str">
        <f>IF($B5676&lt;&gt;"",IF(ISNUMBER(_xlfn.XMATCH($B5676,Language!$A$6:$E$6)),0,IF(ISNUMBER(_xlfn.XMATCH($B5676,Language!$A$29:$E$29)),'Lista de Prestatarios'!$B$3,VLOOKUP(B5676,'Lista de Prestatarios'!$A$2:$B$500,2,FALSE))),"")</f>
        <v/>
      </c>
      <c r="P5676" s="58" t="str">
        <f>IF(B5676&lt;&gt;"",IF(OR(D5676&gt;0,G5676&gt;0),COUNTIF($B$2:B5676,B5676),COUNTIFS($B$2:B5676,B5676,$E$2:E5676,"&gt;0")),"")</f>
        <v/>
      </c>
    </row>
    <row r="5677" spans="1:16" x14ac:dyDescent="0.35">
      <c r="A5677" s="51" t="str">
        <f t="shared" si="264"/>
        <v/>
      </c>
      <c r="B5677" s="99"/>
      <c r="C5677" s="4"/>
      <c r="D5677" s="14"/>
      <c r="E5677" s="14"/>
      <c r="F5677" s="14"/>
      <c r="G5677" s="82"/>
      <c r="H5677" s="107" t="str">
        <f>IF(B5677&lt;&gt;"",IF(OR(O5677=0,O5677=999),"",SUMIFS($E$2:E5677,$A$2:A5677,A5677)-SUMIFS($F$2:F5677,$A$2:A5677,A5677)),"")</f>
        <v/>
      </c>
      <c r="I5677" s="109" t="str">
        <f t="shared" si="266"/>
        <v/>
      </c>
      <c r="J5677" s="113"/>
      <c r="K5677" s="90"/>
      <c r="L5677" s="73"/>
      <c r="M5677" s="69" t="str">
        <f>IF(C5677&lt;&gt;"",DailyLog!$S$3,"")</f>
        <v/>
      </c>
      <c r="N5677" s="56" t="str">
        <f t="shared" si="265"/>
        <v/>
      </c>
      <c r="O5677" s="53" t="str">
        <f>IF($B5677&lt;&gt;"",IF(ISNUMBER(_xlfn.XMATCH($B5677,Language!$A$6:$E$6)),0,IF(ISNUMBER(_xlfn.XMATCH($B5677,Language!$A$29:$E$29)),'Lista de Prestatarios'!$B$3,VLOOKUP(B5677,'Lista de Prestatarios'!$A$2:$B$500,2,FALSE))),"")</f>
        <v/>
      </c>
      <c r="P5677" s="58" t="str">
        <f>IF(B5677&lt;&gt;"",IF(OR(D5677&gt;0,G5677&gt;0),COUNTIF($B$2:B5677,B5677),COUNTIFS($B$2:B5677,B5677,$E$2:E5677,"&gt;0")),"")</f>
        <v/>
      </c>
    </row>
    <row r="5678" spans="1:16" x14ac:dyDescent="0.35">
      <c r="A5678" s="51" t="str">
        <f t="shared" si="264"/>
        <v/>
      </c>
      <c r="B5678" s="99"/>
      <c r="C5678" s="4"/>
      <c r="D5678" s="14"/>
      <c r="E5678" s="14"/>
      <c r="F5678" s="14"/>
      <c r="G5678" s="82"/>
      <c r="H5678" s="107" t="str">
        <f>IF(B5678&lt;&gt;"",IF(OR(O5678=0,O5678=999),"",SUMIFS($E$2:E5678,$A$2:A5678,A5678)-SUMIFS($F$2:F5678,$A$2:A5678,A5678)),"")</f>
        <v/>
      </c>
      <c r="I5678" s="109" t="str">
        <f t="shared" si="266"/>
        <v/>
      </c>
      <c r="J5678" s="113"/>
      <c r="K5678" s="90"/>
      <c r="L5678" s="73"/>
      <c r="M5678" s="69" t="str">
        <f>IF(C5678&lt;&gt;"",DailyLog!$S$3,"")</f>
        <v/>
      </c>
      <c r="N5678" s="56" t="str">
        <f t="shared" si="265"/>
        <v/>
      </c>
      <c r="O5678" s="53" t="str">
        <f>IF($B5678&lt;&gt;"",IF(ISNUMBER(_xlfn.XMATCH($B5678,Language!$A$6:$E$6)),0,IF(ISNUMBER(_xlfn.XMATCH($B5678,Language!$A$29:$E$29)),'Lista de Prestatarios'!$B$3,VLOOKUP(B5678,'Lista de Prestatarios'!$A$2:$B$500,2,FALSE))),"")</f>
        <v/>
      </c>
      <c r="P5678" s="58" t="str">
        <f>IF(B5678&lt;&gt;"",IF(OR(D5678&gt;0,G5678&gt;0),COUNTIF($B$2:B5678,B5678),COUNTIFS($B$2:B5678,B5678,$E$2:E5678,"&gt;0")),"")</f>
        <v/>
      </c>
    </row>
    <row r="5679" spans="1:16" x14ac:dyDescent="0.35">
      <c r="A5679" s="51" t="str">
        <f t="shared" si="264"/>
        <v/>
      </c>
      <c r="B5679" s="99"/>
      <c r="C5679" s="4"/>
      <c r="D5679" s="14"/>
      <c r="E5679" s="14"/>
      <c r="F5679" s="14"/>
      <c r="G5679" s="82"/>
      <c r="H5679" s="107" t="str">
        <f>IF(B5679&lt;&gt;"",IF(OR(O5679=0,O5679=999),"",SUMIFS($E$2:E5679,$A$2:A5679,A5679)-SUMIFS($F$2:F5679,$A$2:A5679,A5679)),"")</f>
        <v/>
      </c>
      <c r="I5679" s="109" t="str">
        <f t="shared" si="266"/>
        <v/>
      </c>
      <c r="J5679" s="113"/>
      <c r="K5679" s="90"/>
      <c r="L5679" s="73"/>
      <c r="M5679" s="69" t="str">
        <f>IF(C5679&lt;&gt;"",DailyLog!$S$3,"")</f>
        <v/>
      </c>
      <c r="N5679" s="56" t="str">
        <f t="shared" si="265"/>
        <v/>
      </c>
      <c r="O5679" s="53" t="str">
        <f>IF($B5679&lt;&gt;"",IF(ISNUMBER(_xlfn.XMATCH($B5679,Language!$A$6:$E$6)),0,IF(ISNUMBER(_xlfn.XMATCH($B5679,Language!$A$29:$E$29)),'Lista de Prestatarios'!$B$3,VLOOKUP(B5679,'Lista de Prestatarios'!$A$2:$B$500,2,FALSE))),"")</f>
        <v/>
      </c>
      <c r="P5679" s="58" t="str">
        <f>IF(B5679&lt;&gt;"",IF(OR(D5679&gt;0,G5679&gt;0),COUNTIF($B$2:B5679,B5679),COUNTIFS($B$2:B5679,B5679,$E$2:E5679,"&gt;0")),"")</f>
        <v/>
      </c>
    </row>
    <row r="5680" spans="1:16" x14ac:dyDescent="0.35">
      <c r="A5680" s="51" t="str">
        <f t="shared" si="264"/>
        <v/>
      </c>
      <c r="B5680" s="99"/>
      <c r="C5680" s="4"/>
      <c r="D5680" s="14"/>
      <c r="E5680" s="14"/>
      <c r="F5680" s="14"/>
      <c r="G5680" s="82"/>
      <c r="H5680" s="107" t="str">
        <f>IF(B5680&lt;&gt;"",IF(OR(O5680=0,O5680=999),"",SUMIFS($E$2:E5680,$A$2:A5680,A5680)-SUMIFS($F$2:F5680,$A$2:A5680,A5680)),"")</f>
        <v/>
      </c>
      <c r="I5680" s="109" t="str">
        <f t="shared" si="266"/>
        <v/>
      </c>
      <c r="J5680" s="113"/>
      <c r="K5680" s="90"/>
      <c r="L5680" s="73"/>
      <c r="M5680" s="69" t="str">
        <f>IF(C5680&lt;&gt;"",DailyLog!$S$3,"")</f>
        <v/>
      </c>
      <c r="N5680" s="56" t="str">
        <f t="shared" si="265"/>
        <v/>
      </c>
      <c r="O5680" s="53" t="str">
        <f>IF($B5680&lt;&gt;"",IF(ISNUMBER(_xlfn.XMATCH($B5680,Language!$A$6:$E$6)),0,IF(ISNUMBER(_xlfn.XMATCH($B5680,Language!$A$29:$E$29)),'Lista de Prestatarios'!$B$3,VLOOKUP(B5680,'Lista de Prestatarios'!$A$2:$B$500,2,FALSE))),"")</f>
        <v/>
      </c>
      <c r="P5680" s="58" t="str">
        <f>IF(B5680&lt;&gt;"",IF(OR(D5680&gt;0,G5680&gt;0),COUNTIF($B$2:B5680,B5680),COUNTIFS($B$2:B5680,B5680,$E$2:E5680,"&gt;0")),"")</f>
        <v/>
      </c>
    </row>
    <row r="5681" spans="1:16" x14ac:dyDescent="0.35">
      <c r="A5681" s="51" t="str">
        <f t="shared" si="264"/>
        <v/>
      </c>
      <c r="B5681" s="99"/>
      <c r="C5681" s="4"/>
      <c r="D5681" s="14"/>
      <c r="E5681" s="14"/>
      <c r="F5681" s="14"/>
      <c r="G5681" s="82"/>
      <c r="H5681" s="107" t="str">
        <f>IF(B5681&lt;&gt;"",IF(OR(O5681=0,O5681=999),"",SUMIFS($E$2:E5681,$A$2:A5681,A5681)-SUMIFS($F$2:F5681,$A$2:A5681,A5681)),"")</f>
        <v/>
      </c>
      <c r="I5681" s="109" t="str">
        <f t="shared" si="266"/>
        <v/>
      </c>
      <c r="J5681" s="113"/>
      <c r="K5681" s="90"/>
      <c r="L5681" s="73"/>
      <c r="M5681" s="69" t="str">
        <f>IF(C5681&lt;&gt;"",DailyLog!$S$3,"")</f>
        <v/>
      </c>
      <c r="N5681" s="56" t="str">
        <f t="shared" si="265"/>
        <v/>
      </c>
      <c r="O5681" s="53" t="str">
        <f>IF($B5681&lt;&gt;"",IF(ISNUMBER(_xlfn.XMATCH($B5681,Language!$A$6:$E$6)),0,IF(ISNUMBER(_xlfn.XMATCH($B5681,Language!$A$29:$E$29)),'Lista de Prestatarios'!$B$3,VLOOKUP(B5681,'Lista de Prestatarios'!$A$2:$B$500,2,FALSE))),"")</f>
        <v/>
      </c>
      <c r="P5681" s="58" t="str">
        <f>IF(B5681&lt;&gt;"",IF(OR(D5681&gt;0,G5681&gt;0),COUNTIF($B$2:B5681,B5681),COUNTIFS($B$2:B5681,B5681,$E$2:E5681,"&gt;0")),"")</f>
        <v/>
      </c>
    </row>
    <row r="5682" spans="1:16" x14ac:dyDescent="0.35">
      <c r="A5682" s="51" t="str">
        <f t="shared" si="264"/>
        <v/>
      </c>
      <c r="B5682" s="99"/>
      <c r="C5682" s="4"/>
      <c r="D5682" s="14"/>
      <c r="E5682" s="14"/>
      <c r="F5682" s="14"/>
      <c r="G5682" s="82"/>
      <c r="H5682" s="107" t="str">
        <f>IF(B5682&lt;&gt;"",IF(OR(O5682=0,O5682=999),"",SUMIFS($E$2:E5682,$A$2:A5682,A5682)-SUMIFS($F$2:F5682,$A$2:A5682,A5682)),"")</f>
        <v/>
      </c>
      <c r="I5682" s="109" t="str">
        <f t="shared" si="266"/>
        <v/>
      </c>
      <c r="J5682" s="113"/>
      <c r="K5682" s="90"/>
      <c r="L5682" s="73"/>
      <c r="M5682" s="69" t="str">
        <f>IF(C5682&lt;&gt;"",DailyLog!$S$3,"")</f>
        <v/>
      </c>
      <c r="N5682" s="56" t="str">
        <f t="shared" si="265"/>
        <v/>
      </c>
      <c r="O5682" s="53" t="str">
        <f>IF($B5682&lt;&gt;"",IF(ISNUMBER(_xlfn.XMATCH($B5682,Language!$A$6:$E$6)),0,IF(ISNUMBER(_xlfn.XMATCH($B5682,Language!$A$29:$E$29)),'Lista de Prestatarios'!$B$3,VLOOKUP(B5682,'Lista de Prestatarios'!$A$2:$B$500,2,FALSE))),"")</f>
        <v/>
      </c>
      <c r="P5682" s="58" t="str">
        <f>IF(B5682&lt;&gt;"",IF(OR(D5682&gt;0,G5682&gt;0),COUNTIF($B$2:B5682,B5682),COUNTIFS($B$2:B5682,B5682,$E$2:E5682,"&gt;0")),"")</f>
        <v/>
      </c>
    </row>
    <row r="5683" spans="1:16" x14ac:dyDescent="0.35">
      <c r="A5683" s="51" t="str">
        <f t="shared" si="264"/>
        <v/>
      </c>
      <c r="B5683" s="99"/>
      <c r="C5683" s="4"/>
      <c r="D5683" s="14"/>
      <c r="E5683" s="14"/>
      <c r="F5683" s="14"/>
      <c r="G5683" s="82"/>
      <c r="H5683" s="107" t="str">
        <f>IF(B5683&lt;&gt;"",IF(OR(O5683=0,O5683=999),"",SUMIFS($E$2:E5683,$A$2:A5683,A5683)-SUMIFS($F$2:F5683,$A$2:A5683,A5683)),"")</f>
        <v/>
      </c>
      <c r="I5683" s="109" t="str">
        <f t="shared" si="266"/>
        <v/>
      </c>
      <c r="J5683" s="113"/>
      <c r="K5683" s="90"/>
      <c r="L5683" s="73"/>
      <c r="M5683" s="69" t="str">
        <f>IF(C5683&lt;&gt;"",DailyLog!$S$3,"")</f>
        <v/>
      </c>
      <c r="N5683" s="56" t="str">
        <f t="shared" si="265"/>
        <v/>
      </c>
      <c r="O5683" s="53" t="str">
        <f>IF($B5683&lt;&gt;"",IF(ISNUMBER(_xlfn.XMATCH($B5683,Language!$A$6:$E$6)),0,IF(ISNUMBER(_xlfn.XMATCH($B5683,Language!$A$29:$E$29)),'Lista de Prestatarios'!$B$3,VLOOKUP(B5683,'Lista de Prestatarios'!$A$2:$B$500,2,FALSE))),"")</f>
        <v/>
      </c>
      <c r="P5683" s="58" t="str">
        <f>IF(B5683&lt;&gt;"",IF(OR(D5683&gt;0,G5683&gt;0),COUNTIF($B$2:B5683,B5683),COUNTIFS($B$2:B5683,B5683,$E$2:E5683,"&gt;0")),"")</f>
        <v/>
      </c>
    </row>
    <row r="5684" spans="1:16" x14ac:dyDescent="0.35">
      <c r="A5684" s="51" t="str">
        <f t="shared" si="264"/>
        <v/>
      </c>
      <c r="B5684" s="99"/>
      <c r="C5684" s="4"/>
      <c r="D5684" s="14"/>
      <c r="E5684" s="14"/>
      <c r="F5684" s="14"/>
      <c r="G5684" s="82"/>
      <c r="H5684" s="107" t="str">
        <f>IF(B5684&lt;&gt;"",IF(OR(O5684=0,O5684=999),"",SUMIFS($E$2:E5684,$A$2:A5684,A5684)-SUMIFS($F$2:F5684,$A$2:A5684,A5684)),"")</f>
        <v/>
      </c>
      <c r="I5684" s="109" t="str">
        <f t="shared" si="266"/>
        <v/>
      </c>
      <c r="J5684" s="113"/>
      <c r="K5684" s="90"/>
      <c r="L5684" s="73"/>
      <c r="M5684" s="69" t="str">
        <f>IF(C5684&lt;&gt;"",DailyLog!$S$3,"")</f>
        <v/>
      </c>
      <c r="N5684" s="56" t="str">
        <f t="shared" si="265"/>
        <v/>
      </c>
      <c r="O5684" s="53" t="str">
        <f>IF($B5684&lt;&gt;"",IF(ISNUMBER(_xlfn.XMATCH($B5684,Language!$A$6:$E$6)),0,IF(ISNUMBER(_xlfn.XMATCH($B5684,Language!$A$29:$E$29)),'Lista de Prestatarios'!$B$3,VLOOKUP(B5684,'Lista de Prestatarios'!$A$2:$B$500,2,FALSE))),"")</f>
        <v/>
      </c>
      <c r="P5684" s="58" t="str">
        <f>IF(B5684&lt;&gt;"",IF(OR(D5684&gt;0,G5684&gt;0),COUNTIF($B$2:B5684,B5684),COUNTIFS($B$2:B5684,B5684,$E$2:E5684,"&gt;0")),"")</f>
        <v/>
      </c>
    </row>
    <row r="5685" spans="1:16" x14ac:dyDescent="0.35">
      <c r="A5685" s="51" t="str">
        <f t="shared" si="264"/>
        <v/>
      </c>
      <c r="B5685" s="99"/>
      <c r="C5685" s="4"/>
      <c r="D5685" s="14"/>
      <c r="E5685" s="14"/>
      <c r="F5685" s="14"/>
      <c r="G5685" s="82"/>
      <c r="H5685" s="107" t="str">
        <f>IF(B5685&lt;&gt;"",IF(OR(O5685=0,O5685=999),"",SUMIFS($E$2:E5685,$A$2:A5685,A5685)-SUMIFS($F$2:F5685,$A$2:A5685,A5685)),"")</f>
        <v/>
      </c>
      <c r="I5685" s="109" t="str">
        <f t="shared" si="266"/>
        <v/>
      </c>
      <c r="J5685" s="113"/>
      <c r="K5685" s="90"/>
      <c r="L5685" s="73"/>
      <c r="M5685" s="69" t="str">
        <f>IF(C5685&lt;&gt;"",DailyLog!$S$3,"")</f>
        <v/>
      </c>
      <c r="N5685" s="56" t="str">
        <f t="shared" si="265"/>
        <v/>
      </c>
      <c r="O5685" s="53" t="str">
        <f>IF($B5685&lt;&gt;"",IF(ISNUMBER(_xlfn.XMATCH($B5685,Language!$A$6:$E$6)),0,IF(ISNUMBER(_xlfn.XMATCH($B5685,Language!$A$29:$E$29)),'Lista de Prestatarios'!$B$3,VLOOKUP(B5685,'Lista de Prestatarios'!$A$2:$B$500,2,FALSE))),"")</f>
        <v/>
      </c>
      <c r="P5685" s="58" t="str">
        <f>IF(B5685&lt;&gt;"",IF(OR(D5685&gt;0,G5685&gt;0),COUNTIF($B$2:B5685,B5685),COUNTIFS($B$2:B5685,B5685,$E$2:E5685,"&gt;0")),"")</f>
        <v/>
      </c>
    </row>
    <row r="5686" spans="1:16" x14ac:dyDescent="0.35">
      <c r="A5686" s="51" t="str">
        <f t="shared" si="264"/>
        <v/>
      </c>
      <c r="B5686" s="99"/>
      <c r="C5686" s="4"/>
      <c r="D5686" s="14"/>
      <c r="E5686" s="14"/>
      <c r="F5686" s="14"/>
      <c r="G5686" s="82"/>
      <c r="H5686" s="107" t="str">
        <f>IF(B5686&lt;&gt;"",IF(OR(O5686=0,O5686=999),"",SUMIFS($E$2:E5686,$A$2:A5686,A5686)-SUMIFS($F$2:F5686,$A$2:A5686,A5686)),"")</f>
        <v/>
      </c>
      <c r="I5686" s="109" t="str">
        <f t="shared" si="266"/>
        <v/>
      </c>
      <c r="J5686" s="113"/>
      <c r="K5686" s="90"/>
      <c r="L5686" s="73"/>
      <c r="M5686" s="69" t="str">
        <f>IF(C5686&lt;&gt;"",DailyLog!$S$3,"")</f>
        <v/>
      </c>
      <c r="N5686" s="56" t="str">
        <f t="shared" si="265"/>
        <v/>
      </c>
      <c r="O5686" s="53" t="str">
        <f>IF($B5686&lt;&gt;"",IF(ISNUMBER(_xlfn.XMATCH($B5686,Language!$A$6:$E$6)),0,IF(ISNUMBER(_xlfn.XMATCH($B5686,Language!$A$29:$E$29)),'Lista de Prestatarios'!$B$3,VLOOKUP(B5686,'Lista de Prestatarios'!$A$2:$B$500,2,FALSE))),"")</f>
        <v/>
      </c>
      <c r="P5686" s="58" t="str">
        <f>IF(B5686&lt;&gt;"",IF(OR(D5686&gt;0,G5686&gt;0),COUNTIF($B$2:B5686,B5686),COUNTIFS($B$2:B5686,B5686,$E$2:E5686,"&gt;0")),"")</f>
        <v/>
      </c>
    </row>
    <row r="5687" spans="1:16" x14ac:dyDescent="0.35">
      <c r="A5687" s="51" t="str">
        <f t="shared" si="264"/>
        <v/>
      </c>
      <c r="B5687" s="99"/>
      <c r="C5687" s="4"/>
      <c r="D5687" s="14"/>
      <c r="E5687" s="14"/>
      <c r="F5687" s="14"/>
      <c r="G5687" s="82"/>
      <c r="H5687" s="107" t="str">
        <f>IF(B5687&lt;&gt;"",IF(OR(O5687=0,O5687=999),"",SUMIFS($E$2:E5687,$A$2:A5687,A5687)-SUMIFS($F$2:F5687,$A$2:A5687,A5687)),"")</f>
        <v/>
      </c>
      <c r="I5687" s="109" t="str">
        <f t="shared" si="266"/>
        <v/>
      </c>
      <c r="J5687" s="113"/>
      <c r="K5687" s="90"/>
      <c r="L5687" s="73"/>
      <c r="M5687" s="69" t="str">
        <f>IF(C5687&lt;&gt;"",DailyLog!$S$3,"")</f>
        <v/>
      </c>
      <c r="N5687" s="56" t="str">
        <f t="shared" si="265"/>
        <v/>
      </c>
      <c r="O5687" s="53" t="str">
        <f>IF($B5687&lt;&gt;"",IF(ISNUMBER(_xlfn.XMATCH($B5687,Language!$A$6:$E$6)),0,IF(ISNUMBER(_xlfn.XMATCH($B5687,Language!$A$29:$E$29)),'Lista de Prestatarios'!$B$3,VLOOKUP(B5687,'Lista de Prestatarios'!$A$2:$B$500,2,FALSE))),"")</f>
        <v/>
      </c>
      <c r="P5687" s="58" t="str">
        <f>IF(B5687&lt;&gt;"",IF(OR(D5687&gt;0,G5687&gt;0),COUNTIF($B$2:B5687,B5687),COUNTIFS($B$2:B5687,B5687,$E$2:E5687,"&gt;0")),"")</f>
        <v/>
      </c>
    </row>
    <row r="5688" spans="1:16" x14ac:dyDescent="0.35">
      <c r="A5688" s="51" t="str">
        <f t="shared" si="264"/>
        <v/>
      </c>
      <c r="B5688" s="99"/>
      <c r="C5688" s="4"/>
      <c r="D5688" s="14"/>
      <c r="E5688" s="14"/>
      <c r="F5688" s="14"/>
      <c r="G5688" s="82"/>
      <c r="H5688" s="107" t="str">
        <f>IF(B5688&lt;&gt;"",IF(OR(O5688=0,O5688=999),"",SUMIFS($E$2:E5688,$A$2:A5688,A5688)-SUMIFS($F$2:F5688,$A$2:A5688,A5688)),"")</f>
        <v/>
      </c>
      <c r="I5688" s="109" t="str">
        <f t="shared" si="266"/>
        <v/>
      </c>
      <c r="J5688" s="113"/>
      <c r="K5688" s="90"/>
      <c r="L5688" s="73"/>
      <c r="M5688" s="69" t="str">
        <f>IF(C5688&lt;&gt;"",DailyLog!$S$3,"")</f>
        <v/>
      </c>
      <c r="N5688" s="56" t="str">
        <f t="shared" si="265"/>
        <v/>
      </c>
      <c r="O5688" s="53" t="str">
        <f>IF($B5688&lt;&gt;"",IF(ISNUMBER(_xlfn.XMATCH($B5688,Language!$A$6:$E$6)),0,IF(ISNUMBER(_xlfn.XMATCH($B5688,Language!$A$29:$E$29)),'Lista de Prestatarios'!$B$3,VLOOKUP(B5688,'Lista de Prestatarios'!$A$2:$B$500,2,FALSE))),"")</f>
        <v/>
      </c>
      <c r="P5688" s="58" t="str">
        <f>IF(B5688&lt;&gt;"",IF(OR(D5688&gt;0,G5688&gt;0),COUNTIF($B$2:B5688,B5688),COUNTIFS($B$2:B5688,B5688,$E$2:E5688,"&gt;0")),"")</f>
        <v/>
      </c>
    </row>
    <row r="5689" spans="1:16" x14ac:dyDescent="0.35">
      <c r="A5689" s="51" t="str">
        <f t="shared" si="264"/>
        <v/>
      </c>
      <c r="B5689" s="99"/>
      <c r="C5689" s="4"/>
      <c r="D5689" s="14"/>
      <c r="E5689" s="14"/>
      <c r="F5689" s="14"/>
      <c r="G5689" s="82"/>
      <c r="H5689" s="107" t="str">
        <f>IF(B5689&lt;&gt;"",IF(OR(O5689=0,O5689=999),"",SUMIFS($E$2:E5689,$A$2:A5689,A5689)-SUMIFS($F$2:F5689,$A$2:A5689,A5689)),"")</f>
        <v/>
      </c>
      <c r="I5689" s="109" t="str">
        <f t="shared" si="266"/>
        <v/>
      </c>
      <c r="J5689" s="113"/>
      <c r="K5689" s="90"/>
      <c r="L5689" s="73"/>
      <c r="M5689" s="69" t="str">
        <f>IF(C5689&lt;&gt;"",DailyLog!$S$3,"")</f>
        <v/>
      </c>
      <c r="N5689" s="56" t="str">
        <f t="shared" si="265"/>
        <v/>
      </c>
      <c r="O5689" s="53" t="str">
        <f>IF($B5689&lt;&gt;"",IF(ISNUMBER(_xlfn.XMATCH($B5689,Language!$A$6:$E$6)),0,IF(ISNUMBER(_xlfn.XMATCH($B5689,Language!$A$29:$E$29)),'Lista de Prestatarios'!$B$3,VLOOKUP(B5689,'Lista de Prestatarios'!$A$2:$B$500,2,FALSE))),"")</f>
        <v/>
      </c>
      <c r="P5689" s="58" t="str">
        <f>IF(B5689&lt;&gt;"",IF(OR(D5689&gt;0,G5689&gt;0),COUNTIF($B$2:B5689,B5689),COUNTIFS($B$2:B5689,B5689,$E$2:E5689,"&gt;0")),"")</f>
        <v/>
      </c>
    </row>
    <row r="5690" spans="1:16" x14ac:dyDescent="0.35">
      <c r="A5690" s="51" t="str">
        <f t="shared" si="264"/>
        <v/>
      </c>
      <c r="B5690" s="99"/>
      <c r="C5690" s="4"/>
      <c r="D5690" s="14"/>
      <c r="E5690" s="14"/>
      <c r="F5690" s="14"/>
      <c r="G5690" s="82"/>
      <c r="H5690" s="107" t="str">
        <f>IF(B5690&lt;&gt;"",IF(OR(O5690=0,O5690=999),"",SUMIFS($E$2:E5690,$A$2:A5690,A5690)-SUMIFS($F$2:F5690,$A$2:A5690,A5690)),"")</f>
        <v/>
      </c>
      <c r="I5690" s="109" t="str">
        <f t="shared" si="266"/>
        <v/>
      </c>
      <c r="J5690" s="113"/>
      <c r="K5690" s="90"/>
      <c r="L5690" s="73"/>
      <c r="M5690" s="69" t="str">
        <f>IF(C5690&lt;&gt;"",DailyLog!$S$3,"")</f>
        <v/>
      </c>
      <c r="N5690" s="56" t="str">
        <f t="shared" si="265"/>
        <v/>
      </c>
      <c r="O5690" s="53" t="str">
        <f>IF($B5690&lt;&gt;"",IF(ISNUMBER(_xlfn.XMATCH($B5690,Language!$A$6:$E$6)),0,IF(ISNUMBER(_xlfn.XMATCH($B5690,Language!$A$29:$E$29)),'Lista de Prestatarios'!$B$3,VLOOKUP(B5690,'Lista de Prestatarios'!$A$2:$B$500,2,FALSE))),"")</f>
        <v/>
      </c>
      <c r="P5690" s="58" t="str">
        <f>IF(B5690&lt;&gt;"",IF(OR(D5690&gt;0,G5690&gt;0),COUNTIF($B$2:B5690,B5690),COUNTIFS($B$2:B5690,B5690,$E$2:E5690,"&gt;0")),"")</f>
        <v/>
      </c>
    </row>
    <row r="5691" spans="1:16" x14ac:dyDescent="0.35">
      <c r="A5691" s="51" t="str">
        <f t="shared" si="264"/>
        <v/>
      </c>
      <c r="B5691" s="99"/>
      <c r="C5691" s="4"/>
      <c r="D5691" s="14"/>
      <c r="E5691" s="14"/>
      <c r="F5691" s="14"/>
      <c r="G5691" s="82"/>
      <c r="H5691" s="107" t="str">
        <f>IF(B5691&lt;&gt;"",IF(OR(O5691=0,O5691=999),"",SUMIFS($E$2:E5691,$A$2:A5691,A5691)-SUMIFS($F$2:F5691,$A$2:A5691,A5691)),"")</f>
        <v/>
      </c>
      <c r="I5691" s="109" t="str">
        <f t="shared" si="266"/>
        <v/>
      </c>
      <c r="J5691" s="113"/>
      <c r="K5691" s="90"/>
      <c r="L5691" s="73"/>
      <c r="M5691" s="69" t="str">
        <f>IF(C5691&lt;&gt;"",DailyLog!$S$3,"")</f>
        <v/>
      </c>
      <c r="N5691" s="56" t="str">
        <f t="shared" si="265"/>
        <v/>
      </c>
      <c r="O5691" s="53" t="str">
        <f>IF($B5691&lt;&gt;"",IF(ISNUMBER(_xlfn.XMATCH($B5691,Language!$A$6:$E$6)),0,IF(ISNUMBER(_xlfn.XMATCH($B5691,Language!$A$29:$E$29)),'Lista de Prestatarios'!$B$3,VLOOKUP(B5691,'Lista de Prestatarios'!$A$2:$B$500,2,FALSE))),"")</f>
        <v/>
      </c>
      <c r="P5691" s="58" t="str">
        <f>IF(B5691&lt;&gt;"",IF(OR(D5691&gt;0,G5691&gt;0),COUNTIF($B$2:B5691,B5691),COUNTIFS($B$2:B5691,B5691,$E$2:E5691,"&gt;0")),"")</f>
        <v/>
      </c>
    </row>
    <row r="5692" spans="1:16" x14ac:dyDescent="0.35">
      <c r="A5692" s="51" t="str">
        <f t="shared" si="264"/>
        <v/>
      </c>
      <c r="B5692" s="99"/>
      <c r="C5692" s="4"/>
      <c r="D5692" s="14"/>
      <c r="E5692" s="14"/>
      <c r="F5692" s="14"/>
      <c r="G5692" s="82"/>
      <c r="H5692" s="107" t="str">
        <f>IF(B5692&lt;&gt;"",IF(OR(O5692=0,O5692=999),"",SUMIFS($E$2:E5692,$A$2:A5692,A5692)-SUMIFS($F$2:F5692,$A$2:A5692,A5692)),"")</f>
        <v/>
      </c>
      <c r="I5692" s="109" t="str">
        <f t="shared" si="266"/>
        <v/>
      </c>
      <c r="J5692" s="113"/>
      <c r="K5692" s="90"/>
      <c r="L5692" s="73"/>
      <c r="M5692" s="69" t="str">
        <f>IF(C5692&lt;&gt;"",DailyLog!$S$3,"")</f>
        <v/>
      </c>
      <c r="N5692" s="56" t="str">
        <f t="shared" si="265"/>
        <v/>
      </c>
      <c r="O5692" s="53" t="str">
        <f>IF($B5692&lt;&gt;"",IF(ISNUMBER(_xlfn.XMATCH($B5692,Language!$A$6:$E$6)),0,IF(ISNUMBER(_xlfn.XMATCH($B5692,Language!$A$29:$E$29)),'Lista de Prestatarios'!$B$3,VLOOKUP(B5692,'Lista de Prestatarios'!$A$2:$B$500,2,FALSE))),"")</f>
        <v/>
      </c>
      <c r="P5692" s="58" t="str">
        <f>IF(B5692&lt;&gt;"",IF(OR(D5692&gt;0,G5692&gt;0),COUNTIF($B$2:B5692,B5692),COUNTIFS($B$2:B5692,B5692,$E$2:E5692,"&gt;0")),"")</f>
        <v/>
      </c>
    </row>
    <row r="5693" spans="1:16" x14ac:dyDescent="0.35">
      <c r="A5693" s="51" t="str">
        <f t="shared" si="264"/>
        <v/>
      </c>
      <c r="B5693" s="99"/>
      <c r="C5693" s="4"/>
      <c r="D5693" s="14"/>
      <c r="E5693" s="14"/>
      <c r="F5693" s="14"/>
      <c r="G5693" s="82"/>
      <c r="H5693" s="107" t="str">
        <f>IF(B5693&lt;&gt;"",IF(OR(O5693=0,O5693=999),"",SUMIFS($E$2:E5693,$A$2:A5693,A5693)-SUMIFS($F$2:F5693,$A$2:A5693,A5693)),"")</f>
        <v/>
      </c>
      <c r="I5693" s="109" t="str">
        <f t="shared" si="266"/>
        <v/>
      </c>
      <c r="J5693" s="113"/>
      <c r="K5693" s="90"/>
      <c r="L5693" s="73"/>
      <c r="M5693" s="69" t="str">
        <f>IF(C5693&lt;&gt;"",DailyLog!$S$3,"")</f>
        <v/>
      </c>
      <c r="N5693" s="56" t="str">
        <f t="shared" si="265"/>
        <v/>
      </c>
      <c r="O5693" s="53" t="str">
        <f>IF($B5693&lt;&gt;"",IF(ISNUMBER(_xlfn.XMATCH($B5693,Language!$A$6:$E$6)),0,IF(ISNUMBER(_xlfn.XMATCH($B5693,Language!$A$29:$E$29)),'Lista de Prestatarios'!$B$3,VLOOKUP(B5693,'Lista de Prestatarios'!$A$2:$B$500,2,FALSE))),"")</f>
        <v/>
      </c>
      <c r="P5693" s="58" t="str">
        <f>IF(B5693&lt;&gt;"",IF(OR(D5693&gt;0,G5693&gt;0),COUNTIF($B$2:B5693,B5693),COUNTIFS($B$2:B5693,B5693,$E$2:E5693,"&gt;0")),"")</f>
        <v/>
      </c>
    </row>
    <row r="5694" spans="1:16" x14ac:dyDescent="0.35">
      <c r="A5694" s="51" t="str">
        <f t="shared" si="264"/>
        <v/>
      </c>
      <c r="B5694" s="99"/>
      <c r="C5694" s="4"/>
      <c r="D5694" s="14"/>
      <c r="E5694" s="14"/>
      <c r="F5694" s="14"/>
      <c r="G5694" s="82"/>
      <c r="H5694" s="107" t="str">
        <f>IF(B5694&lt;&gt;"",IF(OR(O5694=0,O5694=999),"",SUMIFS($E$2:E5694,$A$2:A5694,A5694)-SUMIFS($F$2:F5694,$A$2:A5694,A5694)),"")</f>
        <v/>
      </c>
      <c r="I5694" s="109" t="str">
        <f t="shared" si="266"/>
        <v/>
      </c>
      <c r="J5694" s="113"/>
      <c r="K5694" s="90"/>
      <c r="L5694" s="73"/>
      <c r="M5694" s="69" t="str">
        <f>IF(C5694&lt;&gt;"",DailyLog!$S$3,"")</f>
        <v/>
      </c>
      <c r="N5694" s="56" t="str">
        <f t="shared" si="265"/>
        <v/>
      </c>
      <c r="O5694" s="53" t="str">
        <f>IF($B5694&lt;&gt;"",IF(ISNUMBER(_xlfn.XMATCH($B5694,Language!$A$6:$E$6)),0,IF(ISNUMBER(_xlfn.XMATCH($B5694,Language!$A$29:$E$29)),'Lista de Prestatarios'!$B$3,VLOOKUP(B5694,'Lista de Prestatarios'!$A$2:$B$500,2,FALSE))),"")</f>
        <v/>
      </c>
      <c r="P5694" s="58" t="str">
        <f>IF(B5694&lt;&gt;"",IF(OR(D5694&gt;0,G5694&gt;0),COUNTIF($B$2:B5694,B5694),COUNTIFS($B$2:B5694,B5694,$E$2:E5694,"&gt;0")),"")</f>
        <v/>
      </c>
    </row>
    <row r="5695" spans="1:16" x14ac:dyDescent="0.35">
      <c r="A5695" s="51" t="str">
        <f t="shared" si="264"/>
        <v/>
      </c>
      <c r="B5695" s="99"/>
      <c r="C5695" s="4"/>
      <c r="D5695" s="14"/>
      <c r="E5695" s="14"/>
      <c r="F5695" s="14"/>
      <c r="G5695" s="82"/>
      <c r="H5695" s="107" t="str">
        <f>IF(B5695&lt;&gt;"",IF(OR(O5695=0,O5695=999),"",SUMIFS($E$2:E5695,$A$2:A5695,A5695)-SUMIFS($F$2:F5695,$A$2:A5695,A5695)),"")</f>
        <v/>
      </c>
      <c r="I5695" s="109" t="str">
        <f t="shared" si="266"/>
        <v/>
      </c>
      <c r="J5695" s="113"/>
      <c r="K5695" s="90"/>
      <c r="L5695" s="73"/>
      <c r="M5695" s="69" t="str">
        <f>IF(C5695&lt;&gt;"",DailyLog!$S$3,"")</f>
        <v/>
      </c>
      <c r="N5695" s="56" t="str">
        <f t="shared" si="265"/>
        <v/>
      </c>
      <c r="O5695" s="53" t="str">
        <f>IF($B5695&lt;&gt;"",IF(ISNUMBER(_xlfn.XMATCH($B5695,Language!$A$6:$E$6)),0,IF(ISNUMBER(_xlfn.XMATCH($B5695,Language!$A$29:$E$29)),'Lista de Prestatarios'!$B$3,VLOOKUP(B5695,'Lista de Prestatarios'!$A$2:$B$500,2,FALSE))),"")</f>
        <v/>
      </c>
      <c r="P5695" s="58" t="str">
        <f>IF(B5695&lt;&gt;"",IF(OR(D5695&gt;0,G5695&gt;0),COUNTIF($B$2:B5695,B5695),COUNTIFS($B$2:B5695,B5695,$E$2:E5695,"&gt;0")),"")</f>
        <v/>
      </c>
    </row>
    <row r="5696" spans="1:16" x14ac:dyDescent="0.35">
      <c r="A5696" s="51" t="str">
        <f t="shared" si="264"/>
        <v/>
      </c>
      <c r="B5696" s="99"/>
      <c r="C5696" s="4"/>
      <c r="D5696" s="14"/>
      <c r="E5696" s="14"/>
      <c r="F5696" s="14"/>
      <c r="G5696" s="82"/>
      <c r="H5696" s="107" t="str">
        <f>IF(B5696&lt;&gt;"",IF(OR(O5696=0,O5696=999),"",SUMIFS($E$2:E5696,$A$2:A5696,A5696)-SUMIFS($F$2:F5696,$A$2:A5696,A5696)),"")</f>
        <v/>
      </c>
      <c r="I5696" s="109" t="str">
        <f t="shared" si="266"/>
        <v/>
      </c>
      <c r="J5696" s="113"/>
      <c r="K5696" s="90"/>
      <c r="L5696" s="73"/>
      <c r="M5696" s="69" t="str">
        <f>IF(C5696&lt;&gt;"",DailyLog!$S$3,"")</f>
        <v/>
      </c>
      <c r="N5696" s="56" t="str">
        <f t="shared" si="265"/>
        <v/>
      </c>
      <c r="O5696" s="53" t="str">
        <f>IF($B5696&lt;&gt;"",IF(ISNUMBER(_xlfn.XMATCH($B5696,Language!$A$6:$E$6)),0,IF(ISNUMBER(_xlfn.XMATCH($B5696,Language!$A$29:$E$29)),'Lista de Prestatarios'!$B$3,VLOOKUP(B5696,'Lista de Prestatarios'!$A$2:$B$500,2,FALSE))),"")</f>
        <v/>
      </c>
      <c r="P5696" s="58" t="str">
        <f>IF(B5696&lt;&gt;"",IF(OR(D5696&gt;0,G5696&gt;0),COUNTIF($B$2:B5696,B5696),COUNTIFS($B$2:B5696,B5696,$E$2:E5696,"&gt;0")),"")</f>
        <v/>
      </c>
    </row>
    <row r="5697" spans="1:16" x14ac:dyDescent="0.35">
      <c r="A5697" s="51" t="str">
        <f t="shared" si="264"/>
        <v/>
      </c>
      <c r="B5697" s="99"/>
      <c r="C5697" s="4"/>
      <c r="D5697" s="14"/>
      <c r="E5697" s="14"/>
      <c r="F5697" s="14"/>
      <c r="G5697" s="82"/>
      <c r="H5697" s="107" t="str">
        <f>IF(B5697&lt;&gt;"",IF(OR(O5697=0,O5697=999),"",SUMIFS($E$2:E5697,$A$2:A5697,A5697)-SUMIFS($F$2:F5697,$A$2:A5697,A5697)),"")</f>
        <v/>
      </c>
      <c r="I5697" s="109" t="str">
        <f t="shared" si="266"/>
        <v/>
      </c>
      <c r="J5697" s="113"/>
      <c r="K5697" s="90"/>
      <c r="L5697" s="73"/>
      <c r="M5697" s="69" t="str">
        <f>IF(C5697&lt;&gt;"",DailyLog!$S$3,"")</f>
        <v/>
      </c>
      <c r="N5697" s="56" t="str">
        <f t="shared" si="265"/>
        <v/>
      </c>
      <c r="O5697" s="53" t="str">
        <f>IF($B5697&lt;&gt;"",IF(ISNUMBER(_xlfn.XMATCH($B5697,Language!$A$6:$E$6)),0,IF(ISNUMBER(_xlfn.XMATCH($B5697,Language!$A$29:$E$29)),'Lista de Prestatarios'!$B$3,VLOOKUP(B5697,'Lista de Prestatarios'!$A$2:$B$500,2,FALSE))),"")</f>
        <v/>
      </c>
      <c r="P5697" s="58" t="str">
        <f>IF(B5697&lt;&gt;"",IF(OR(D5697&gt;0,G5697&gt;0),COUNTIF($B$2:B5697,B5697),COUNTIFS($B$2:B5697,B5697,$E$2:E5697,"&gt;0")),"")</f>
        <v/>
      </c>
    </row>
    <row r="5698" spans="1:16" x14ac:dyDescent="0.35">
      <c r="A5698" s="51" t="str">
        <f t="shared" ref="A5698:A5761" si="267">IF(B5698&lt;&gt;"",O5698&amp;"."&amp;P5698,"")</f>
        <v/>
      </c>
      <c r="B5698" s="99"/>
      <c r="C5698" s="4"/>
      <c r="D5698" s="14"/>
      <c r="E5698" s="14"/>
      <c r="F5698" s="14"/>
      <c r="G5698" s="82"/>
      <c r="H5698" s="107" t="str">
        <f>IF(B5698&lt;&gt;"",IF(OR(O5698=0,O5698=999),"",SUMIFS($E$2:E5698,$A$2:A5698,A5698)-SUMIFS($F$2:F5698,$A$2:A5698,A5698)),"")</f>
        <v/>
      </c>
      <c r="I5698" s="109" t="str">
        <f t="shared" si="266"/>
        <v/>
      </c>
      <c r="J5698" s="113"/>
      <c r="K5698" s="90"/>
      <c r="L5698" s="73"/>
      <c r="M5698" s="69" t="str">
        <f>IF(C5698&lt;&gt;"",DailyLog!$S$3,"")</f>
        <v/>
      </c>
      <c r="N5698" s="56" t="str">
        <f t="shared" ref="N5698:N5761" si="268">IF(B5698&lt;&gt;"",COUNT(D5698:G5698),"")</f>
        <v/>
      </c>
      <c r="O5698" s="53" t="str">
        <f>IF($B5698&lt;&gt;"",IF(ISNUMBER(_xlfn.XMATCH($B5698,Language!$A$6:$E$6)),0,IF(ISNUMBER(_xlfn.XMATCH($B5698,Language!$A$29:$E$29)),'Lista de Prestatarios'!$B$3,VLOOKUP(B5698,'Lista de Prestatarios'!$A$2:$B$500,2,FALSE))),"")</f>
        <v/>
      </c>
      <c r="P5698" s="58" t="str">
        <f>IF(B5698&lt;&gt;"",IF(OR(D5698&gt;0,G5698&gt;0),COUNTIF($B$2:B5698,B5698),COUNTIFS($B$2:B5698,B5698,$E$2:E5698,"&gt;0")),"")</f>
        <v/>
      </c>
    </row>
    <row r="5699" spans="1:16" x14ac:dyDescent="0.35">
      <c r="A5699" s="51" t="str">
        <f t="shared" si="267"/>
        <v/>
      </c>
      <c r="B5699" s="99"/>
      <c r="C5699" s="4"/>
      <c r="D5699" s="14"/>
      <c r="E5699" s="14"/>
      <c r="F5699" s="14"/>
      <c r="G5699" s="82"/>
      <c r="H5699" s="107" t="str">
        <f>IF(B5699&lt;&gt;"",IF(OR(O5699=0,O5699=999),"",SUMIFS($E$2:E5699,$A$2:A5699,A5699)-SUMIFS($F$2:F5699,$A$2:A5699,A5699)),"")</f>
        <v/>
      </c>
      <c r="I5699" s="109" t="str">
        <f t="shared" si="266"/>
        <v/>
      </c>
      <c r="J5699" s="113"/>
      <c r="K5699" s="90"/>
      <c r="L5699" s="73"/>
      <c r="M5699" s="69" t="str">
        <f>IF(C5699&lt;&gt;"",DailyLog!$S$3,"")</f>
        <v/>
      </c>
      <c r="N5699" s="56" t="str">
        <f t="shared" si="268"/>
        <v/>
      </c>
      <c r="O5699" s="53" t="str">
        <f>IF($B5699&lt;&gt;"",IF(ISNUMBER(_xlfn.XMATCH($B5699,Language!$A$6:$E$6)),0,IF(ISNUMBER(_xlfn.XMATCH($B5699,Language!$A$29:$E$29)),'Lista de Prestatarios'!$B$3,VLOOKUP(B5699,'Lista de Prestatarios'!$A$2:$B$500,2,FALSE))),"")</f>
        <v/>
      </c>
      <c r="P5699" s="58" t="str">
        <f>IF(B5699&lt;&gt;"",IF(OR(D5699&gt;0,G5699&gt;0),COUNTIF($B$2:B5699,B5699),COUNTIFS($B$2:B5699,B5699,$E$2:E5699,"&gt;0")),"")</f>
        <v/>
      </c>
    </row>
    <row r="5700" spans="1:16" x14ac:dyDescent="0.35">
      <c r="A5700" s="51" t="str">
        <f t="shared" si="267"/>
        <v/>
      </c>
      <c r="B5700" s="99"/>
      <c r="C5700" s="4"/>
      <c r="D5700" s="14"/>
      <c r="E5700" s="14"/>
      <c r="F5700" s="14"/>
      <c r="G5700" s="82"/>
      <c r="H5700" s="107" t="str">
        <f>IF(B5700&lt;&gt;"",IF(OR(O5700=0,O5700=999),"",SUMIFS($E$2:E5700,$A$2:A5700,A5700)-SUMIFS($F$2:F5700,$A$2:A5700,A5700)),"")</f>
        <v/>
      </c>
      <c r="I5700" s="109" t="str">
        <f t="shared" ref="I5700:I5763" si="269">IF(B5700&lt;&gt;"",I5699+D5700-E5700+F5700-G5700,"")</f>
        <v/>
      </c>
      <c r="J5700" s="113"/>
      <c r="K5700" s="90"/>
      <c r="L5700" s="73"/>
      <c r="M5700" s="69" t="str">
        <f>IF(C5700&lt;&gt;"",DailyLog!$S$3,"")</f>
        <v/>
      </c>
      <c r="N5700" s="56" t="str">
        <f t="shared" si="268"/>
        <v/>
      </c>
      <c r="O5700" s="53" t="str">
        <f>IF($B5700&lt;&gt;"",IF(ISNUMBER(_xlfn.XMATCH($B5700,Language!$A$6:$E$6)),0,IF(ISNUMBER(_xlfn.XMATCH($B5700,Language!$A$29:$E$29)),'Lista de Prestatarios'!$B$3,VLOOKUP(B5700,'Lista de Prestatarios'!$A$2:$B$500,2,FALSE))),"")</f>
        <v/>
      </c>
      <c r="P5700" s="58" t="str">
        <f>IF(B5700&lt;&gt;"",IF(OR(D5700&gt;0,G5700&gt;0),COUNTIF($B$2:B5700,B5700),COUNTIFS($B$2:B5700,B5700,$E$2:E5700,"&gt;0")),"")</f>
        <v/>
      </c>
    </row>
    <row r="5701" spans="1:16" x14ac:dyDescent="0.35">
      <c r="A5701" s="51" t="str">
        <f t="shared" si="267"/>
        <v/>
      </c>
      <c r="B5701" s="99"/>
      <c r="C5701" s="4"/>
      <c r="D5701" s="14"/>
      <c r="E5701" s="14"/>
      <c r="F5701" s="14"/>
      <c r="G5701" s="82"/>
      <c r="H5701" s="107" t="str">
        <f>IF(B5701&lt;&gt;"",IF(OR(O5701=0,O5701=999),"",SUMIFS($E$2:E5701,$A$2:A5701,A5701)-SUMIFS($F$2:F5701,$A$2:A5701,A5701)),"")</f>
        <v/>
      </c>
      <c r="I5701" s="109" t="str">
        <f t="shared" si="269"/>
        <v/>
      </c>
      <c r="J5701" s="113"/>
      <c r="K5701" s="90"/>
      <c r="L5701" s="73"/>
      <c r="M5701" s="69" t="str">
        <f>IF(C5701&lt;&gt;"",DailyLog!$S$3,"")</f>
        <v/>
      </c>
      <c r="N5701" s="56" t="str">
        <f t="shared" si="268"/>
        <v/>
      </c>
      <c r="O5701" s="53" t="str">
        <f>IF($B5701&lt;&gt;"",IF(ISNUMBER(_xlfn.XMATCH($B5701,Language!$A$6:$E$6)),0,IF(ISNUMBER(_xlfn.XMATCH($B5701,Language!$A$29:$E$29)),'Lista de Prestatarios'!$B$3,VLOOKUP(B5701,'Lista de Prestatarios'!$A$2:$B$500,2,FALSE))),"")</f>
        <v/>
      </c>
      <c r="P5701" s="58" t="str">
        <f>IF(B5701&lt;&gt;"",IF(OR(D5701&gt;0,G5701&gt;0),COUNTIF($B$2:B5701,B5701),COUNTIFS($B$2:B5701,B5701,$E$2:E5701,"&gt;0")),"")</f>
        <v/>
      </c>
    </row>
    <row r="5702" spans="1:16" x14ac:dyDescent="0.35">
      <c r="A5702" s="51" t="str">
        <f t="shared" si="267"/>
        <v/>
      </c>
      <c r="B5702" s="99"/>
      <c r="C5702" s="4"/>
      <c r="D5702" s="14"/>
      <c r="E5702" s="14"/>
      <c r="F5702" s="14"/>
      <c r="G5702" s="82"/>
      <c r="H5702" s="107" t="str">
        <f>IF(B5702&lt;&gt;"",IF(OR(O5702=0,O5702=999),"",SUMIFS($E$2:E5702,$A$2:A5702,A5702)-SUMIFS($F$2:F5702,$A$2:A5702,A5702)),"")</f>
        <v/>
      </c>
      <c r="I5702" s="109" t="str">
        <f t="shared" si="269"/>
        <v/>
      </c>
      <c r="J5702" s="113"/>
      <c r="K5702" s="90"/>
      <c r="L5702" s="73"/>
      <c r="M5702" s="69" t="str">
        <f>IF(C5702&lt;&gt;"",DailyLog!$S$3,"")</f>
        <v/>
      </c>
      <c r="N5702" s="56" t="str">
        <f t="shared" si="268"/>
        <v/>
      </c>
      <c r="O5702" s="53" t="str">
        <f>IF($B5702&lt;&gt;"",IF(ISNUMBER(_xlfn.XMATCH($B5702,Language!$A$6:$E$6)),0,IF(ISNUMBER(_xlfn.XMATCH($B5702,Language!$A$29:$E$29)),'Lista de Prestatarios'!$B$3,VLOOKUP(B5702,'Lista de Prestatarios'!$A$2:$B$500,2,FALSE))),"")</f>
        <v/>
      </c>
      <c r="P5702" s="58" t="str">
        <f>IF(B5702&lt;&gt;"",IF(OR(D5702&gt;0,G5702&gt;0),COUNTIF($B$2:B5702,B5702),COUNTIFS($B$2:B5702,B5702,$E$2:E5702,"&gt;0")),"")</f>
        <v/>
      </c>
    </row>
    <row r="5703" spans="1:16" x14ac:dyDescent="0.35">
      <c r="A5703" s="51" t="str">
        <f t="shared" si="267"/>
        <v/>
      </c>
      <c r="B5703" s="99"/>
      <c r="C5703" s="4"/>
      <c r="D5703" s="14"/>
      <c r="E5703" s="14"/>
      <c r="F5703" s="14"/>
      <c r="G5703" s="82"/>
      <c r="H5703" s="107" t="str">
        <f>IF(B5703&lt;&gt;"",IF(OR(O5703=0,O5703=999),"",SUMIFS($E$2:E5703,$A$2:A5703,A5703)-SUMIFS($F$2:F5703,$A$2:A5703,A5703)),"")</f>
        <v/>
      </c>
      <c r="I5703" s="109" t="str">
        <f t="shared" si="269"/>
        <v/>
      </c>
      <c r="J5703" s="113"/>
      <c r="K5703" s="90"/>
      <c r="L5703" s="73"/>
      <c r="M5703" s="69" t="str">
        <f>IF(C5703&lt;&gt;"",DailyLog!$S$3,"")</f>
        <v/>
      </c>
      <c r="N5703" s="56" t="str">
        <f t="shared" si="268"/>
        <v/>
      </c>
      <c r="O5703" s="53" t="str">
        <f>IF($B5703&lt;&gt;"",IF(ISNUMBER(_xlfn.XMATCH($B5703,Language!$A$6:$E$6)),0,IF(ISNUMBER(_xlfn.XMATCH($B5703,Language!$A$29:$E$29)),'Lista de Prestatarios'!$B$3,VLOOKUP(B5703,'Lista de Prestatarios'!$A$2:$B$500,2,FALSE))),"")</f>
        <v/>
      </c>
      <c r="P5703" s="58" t="str">
        <f>IF(B5703&lt;&gt;"",IF(OR(D5703&gt;0,G5703&gt;0),COUNTIF($B$2:B5703,B5703),COUNTIFS($B$2:B5703,B5703,$E$2:E5703,"&gt;0")),"")</f>
        <v/>
      </c>
    </row>
    <row r="5704" spans="1:16" x14ac:dyDescent="0.35">
      <c r="A5704" s="51" t="str">
        <f t="shared" si="267"/>
        <v/>
      </c>
      <c r="B5704" s="99"/>
      <c r="C5704" s="4"/>
      <c r="D5704" s="14"/>
      <c r="E5704" s="14"/>
      <c r="F5704" s="14"/>
      <c r="G5704" s="82"/>
      <c r="H5704" s="107" t="str">
        <f>IF(B5704&lt;&gt;"",IF(OR(O5704=0,O5704=999),"",SUMIFS($E$2:E5704,$A$2:A5704,A5704)-SUMIFS($F$2:F5704,$A$2:A5704,A5704)),"")</f>
        <v/>
      </c>
      <c r="I5704" s="109" t="str">
        <f t="shared" si="269"/>
        <v/>
      </c>
      <c r="J5704" s="113"/>
      <c r="K5704" s="90"/>
      <c r="L5704" s="73"/>
      <c r="M5704" s="69" t="str">
        <f>IF(C5704&lt;&gt;"",DailyLog!$S$3,"")</f>
        <v/>
      </c>
      <c r="N5704" s="56" t="str">
        <f t="shared" si="268"/>
        <v/>
      </c>
      <c r="O5704" s="53" t="str">
        <f>IF($B5704&lt;&gt;"",IF(ISNUMBER(_xlfn.XMATCH($B5704,Language!$A$6:$E$6)),0,IF(ISNUMBER(_xlfn.XMATCH($B5704,Language!$A$29:$E$29)),'Lista de Prestatarios'!$B$3,VLOOKUP(B5704,'Lista de Prestatarios'!$A$2:$B$500,2,FALSE))),"")</f>
        <v/>
      </c>
      <c r="P5704" s="58" t="str">
        <f>IF(B5704&lt;&gt;"",IF(OR(D5704&gt;0,G5704&gt;0),COUNTIF($B$2:B5704,B5704),COUNTIFS($B$2:B5704,B5704,$E$2:E5704,"&gt;0")),"")</f>
        <v/>
      </c>
    </row>
    <row r="5705" spans="1:16" x14ac:dyDescent="0.35">
      <c r="A5705" s="51" t="str">
        <f t="shared" si="267"/>
        <v/>
      </c>
      <c r="B5705" s="99"/>
      <c r="C5705" s="4"/>
      <c r="D5705" s="14"/>
      <c r="E5705" s="14"/>
      <c r="F5705" s="14"/>
      <c r="G5705" s="82"/>
      <c r="H5705" s="107" t="str">
        <f>IF(B5705&lt;&gt;"",IF(OR(O5705=0,O5705=999),"",SUMIFS($E$2:E5705,$A$2:A5705,A5705)-SUMIFS($F$2:F5705,$A$2:A5705,A5705)),"")</f>
        <v/>
      </c>
      <c r="I5705" s="109" t="str">
        <f t="shared" si="269"/>
        <v/>
      </c>
      <c r="J5705" s="113"/>
      <c r="K5705" s="90"/>
      <c r="L5705" s="73"/>
      <c r="M5705" s="69" t="str">
        <f>IF(C5705&lt;&gt;"",DailyLog!$S$3,"")</f>
        <v/>
      </c>
      <c r="N5705" s="56" t="str">
        <f t="shared" si="268"/>
        <v/>
      </c>
      <c r="O5705" s="53" t="str">
        <f>IF($B5705&lt;&gt;"",IF(ISNUMBER(_xlfn.XMATCH($B5705,Language!$A$6:$E$6)),0,IF(ISNUMBER(_xlfn.XMATCH($B5705,Language!$A$29:$E$29)),'Lista de Prestatarios'!$B$3,VLOOKUP(B5705,'Lista de Prestatarios'!$A$2:$B$500,2,FALSE))),"")</f>
        <v/>
      </c>
      <c r="P5705" s="58" t="str">
        <f>IF(B5705&lt;&gt;"",IF(OR(D5705&gt;0,G5705&gt;0),COUNTIF($B$2:B5705,B5705),COUNTIFS($B$2:B5705,B5705,$E$2:E5705,"&gt;0")),"")</f>
        <v/>
      </c>
    </row>
    <row r="5706" spans="1:16" x14ac:dyDescent="0.35">
      <c r="A5706" s="51" t="str">
        <f t="shared" si="267"/>
        <v/>
      </c>
      <c r="B5706" s="99"/>
      <c r="C5706" s="4"/>
      <c r="D5706" s="14"/>
      <c r="E5706" s="14"/>
      <c r="F5706" s="14"/>
      <c r="G5706" s="82"/>
      <c r="H5706" s="107" t="str">
        <f>IF(B5706&lt;&gt;"",IF(OR(O5706=0,O5706=999),"",SUMIFS($E$2:E5706,$A$2:A5706,A5706)-SUMIFS($F$2:F5706,$A$2:A5706,A5706)),"")</f>
        <v/>
      </c>
      <c r="I5706" s="109" t="str">
        <f t="shared" si="269"/>
        <v/>
      </c>
      <c r="J5706" s="113"/>
      <c r="K5706" s="90"/>
      <c r="L5706" s="73"/>
      <c r="M5706" s="69" t="str">
        <f>IF(C5706&lt;&gt;"",DailyLog!$S$3,"")</f>
        <v/>
      </c>
      <c r="N5706" s="56" t="str">
        <f t="shared" si="268"/>
        <v/>
      </c>
      <c r="O5706" s="53" t="str">
        <f>IF($B5706&lt;&gt;"",IF(ISNUMBER(_xlfn.XMATCH($B5706,Language!$A$6:$E$6)),0,IF(ISNUMBER(_xlfn.XMATCH($B5706,Language!$A$29:$E$29)),'Lista de Prestatarios'!$B$3,VLOOKUP(B5706,'Lista de Prestatarios'!$A$2:$B$500,2,FALSE))),"")</f>
        <v/>
      </c>
      <c r="P5706" s="58" t="str">
        <f>IF(B5706&lt;&gt;"",IF(OR(D5706&gt;0,G5706&gt;0),COUNTIF($B$2:B5706,B5706),COUNTIFS($B$2:B5706,B5706,$E$2:E5706,"&gt;0")),"")</f>
        <v/>
      </c>
    </row>
    <row r="5707" spans="1:16" x14ac:dyDescent="0.35">
      <c r="A5707" s="51" t="str">
        <f t="shared" si="267"/>
        <v/>
      </c>
      <c r="B5707" s="99"/>
      <c r="C5707" s="4"/>
      <c r="D5707" s="14"/>
      <c r="E5707" s="14"/>
      <c r="F5707" s="14"/>
      <c r="G5707" s="82"/>
      <c r="H5707" s="107" t="str">
        <f>IF(B5707&lt;&gt;"",IF(OR(O5707=0,O5707=999),"",SUMIFS($E$2:E5707,$A$2:A5707,A5707)-SUMIFS($F$2:F5707,$A$2:A5707,A5707)),"")</f>
        <v/>
      </c>
      <c r="I5707" s="109" t="str">
        <f t="shared" si="269"/>
        <v/>
      </c>
      <c r="J5707" s="113"/>
      <c r="K5707" s="90"/>
      <c r="L5707" s="73"/>
      <c r="M5707" s="69" t="str">
        <f>IF(C5707&lt;&gt;"",DailyLog!$S$3,"")</f>
        <v/>
      </c>
      <c r="N5707" s="56" t="str">
        <f t="shared" si="268"/>
        <v/>
      </c>
      <c r="O5707" s="53" t="str">
        <f>IF($B5707&lt;&gt;"",IF(ISNUMBER(_xlfn.XMATCH($B5707,Language!$A$6:$E$6)),0,IF(ISNUMBER(_xlfn.XMATCH($B5707,Language!$A$29:$E$29)),'Lista de Prestatarios'!$B$3,VLOOKUP(B5707,'Lista de Prestatarios'!$A$2:$B$500,2,FALSE))),"")</f>
        <v/>
      </c>
      <c r="P5707" s="58" t="str">
        <f>IF(B5707&lt;&gt;"",IF(OR(D5707&gt;0,G5707&gt;0),COUNTIF($B$2:B5707,B5707),COUNTIFS($B$2:B5707,B5707,$E$2:E5707,"&gt;0")),"")</f>
        <v/>
      </c>
    </row>
    <row r="5708" spans="1:16" x14ac:dyDescent="0.35">
      <c r="A5708" s="51" t="str">
        <f t="shared" si="267"/>
        <v/>
      </c>
      <c r="B5708" s="99"/>
      <c r="C5708" s="4"/>
      <c r="D5708" s="14"/>
      <c r="E5708" s="14"/>
      <c r="F5708" s="14"/>
      <c r="G5708" s="82"/>
      <c r="H5708" s="107" t="str">
        <f>IF(B5708&lt;&gt;"",IF(OR(O5708=0,O5708=999),"",SUMIFS($E$2:E5708,$A$2:A5708,A5708)-SUMIFS($F$2:F5708,$A$2:A5708,A5708)),"")</f>
        <v/>
      </c>
      <c r="I5708" s="109" t="str">
        <f t="shared" si="269"/>
        <v/>
      </c>
      <c r="J5708" s="113"/>
      <c r="K5708" s="90"/>
      <c r="L5708" s="73"/>
      <c r="M5708" s="69" t="str">
        <f>IF(C5708&lt;&gt;"",DailyLog!$S$3,"")</f>
        <v/>
      </c>
      <c r="N5708" s="56" t="str">
        <f t="shared" si="268"/>
        <v/>
      </c>
      <c r="O5708" s="53" t="str">
        <f>IF($B5708&lt;&gt;"",IF(ISNUMBER(_xlfn.XMATCH($B5708,Language!$A$6:$E$6)),0,IF(ISNUMBER(_xlfn.XMATCH($B5708,Language!$A$29:$E$29)),'Lista de Prestatarios'!$B$3,VLOOKUP(B5708,'Lista de Prestatarios'!$A$2:$B$500,2,FALSE))),"")</f>
        <v/>
      </c>
      <c r="P5708" s="58" t="str">
        <f>IF(B5708&lt;&gt;"",IF(OR(D5708&gt;0,G5708&gt;0),COUNTIF($B$2:B5708,B5708),COUNTIFS($B$2:B5708,B5708,$E$2:E5708,"&gt;0")),"")</f>
        <v/>
      </c>
    </row>
    <row r="5709" spans="1:16" x14ac:dyDescent="0.35">
      <c r="A5709" s="51" t="str">
        <f t="shared" si="267"/>
        <v/>
      </c>
      <c r="B5709" s="99"/>
      <c r="C5709" s="4"/>
      <c r="D5709" s="14"/>
      <c r="E5709" s="14"/>
      <c r="F5709" s="14"/>
      <c r="G5709" s="82"/>
      <c r="H5709" s="107" t="str">
        <f>IF(B5709&lt;&gt;"",IF(OR(O5709=0,O5709=999),"",SUMIFS($E$2:E5709,$A$2:A5709,A5709)-SUMIFS($F$2:F5709,$A$2:A5709,A5709)),"")</f>
        <v/>
      </c>
      <c r="I5709" s="109" t="str">
        <f t="shared" si="269"/>
        <v/>
      </c>
      <c r="J5709" s="113"/>
      <c r="K5709" s="90"/>
      <c r="L5709" s="73"/>
      <c r="M5709" s="69" t="str">
        <f>IF(C5709&lt;&gt;"",DailyLog!$S$3,"")</f>
        <v/>
      </c>
      <c r="N5709" s="56" t="str">
        <f t="shared" si="268"/>
        <v/>
      </c>
      <c r="O5709" s="53" t="str">
        <f>IF($B5709&lt;&gt;"",IF(ISNUMBER(_xlfn.XMATCH($B5709,Language!$A$6:$E$6)),0,IF(ISNUMBER(_xlfn.XMATCH($B5709,Language!$A$29:$E$29)),'Lista de Prestatarios'!$B$3,VLOOKUP(B5709,'Lista de Prestatarios'!$A$2:$B$500,2,FALSE))),"")</f>
        <v/>
      </c>
      <c r="P5709" s="58" t="str">
        <f>IF(B5709&lt;&gt;"",IF(OR(D5709&gt;0,G5709&gt;0),COUNTIF($B$2:B5709,B5709),COUNTIFS($B$2:B5709,B5709,$E$2:E5709,"&gt;0")),"")</f>
        <v/>
      </c>
    </row>
    <row r="5710" spans="1:16" x14ac:dyDescent="0.35">
      <c r="A5710" s="51" t="str">
        <f t="shared" si="267"/>
        <v/>
      </c>
      <c r="B5710" s="99"/>
      <c r="C5710" s="4"/>
      <c r="D5710" s="14"/>
      <c r="E5710" s="14"/>
      <c r="F5710" s="14"/>
      <c r="G5710" s="82"/>
      <c r="H5710" s="107" t="str">
        <f>IF(B5710&lt;&gt;"",IF(OR(O5710=0,O5710=999),"",SUMIFS($E$2:E5710,$A$2:A5710,A5710)-SUMIFS($F$2:F5710,$A$2:A5710,A5710)),"")</f>
        <v/>
      </c>
      <c r="I5710" s="109" t="str">
        <f t="shared" si="269"/>
        <v/>
      </c>
      <c r="J5710" s="113"/>
      <c r="K5710" s="90"/>
      <c r="L5710" s="73"/>
      <c r="M5710" s="69" t="str">
        <f>IF(C5710&lt;&gt;"",DailyLog!$S$3,"")</f>
        <v/>
      </c>
      <c r="N5710" s="56" t="str">
        <f t="shared" si="268"/>
        <v/>
      </c>
      <c r="O5710" s="53" t="str">
        <f>IF($B5710&lt;&gt;"",IF(ISNUMBER(_xlfn.XMATCH($B5710,Language!$A$6:$E$6)),0,IF(ISNUMBER(_xlfn.XMATCH($B5710,Language!$A$29:$E$29)),'Lista de Prestatarios'!$B$3,VLOOKUP(B5710,'Lista de Prestatarios'!$A$2:$B$500,2,FALSE))),"")</f>
        <v/>
      </c>
      <c r="P5710" s="58" t="str">
        <f>IF(B5710&lt;&gt;"",IF(OR(D5710&gt;0,G5710&gt;0),COUNTIF($B$2:B5710,B5710),COUNTIFS($B$2:B5710,B5710,$E$2:E5710,"&gt;0")),"")</f>
        <v/>
      </c>
    </row>
    <row r="5711" spans="1:16" x14ac:dyDescent="0.35">
      <c r="A5711" s="51" t="str">
        <f t="shared" si="267"/>
        <v/>
      </c>
      <c r="B5711" s="99"/>
      <c r="C5711" s="4"/>
      <c r="D5711" s="14"/>
      <c r="E5711" s="14"/>
      <c r="F5711" s="14"/>
      <c r="G5711" s="82"/>
      <c r="H5711" s="107" t="str">
        <f>IF(B5711&lt;&gt;"",IF(OR(O5711=0,O5711=999),"",SUMIFS($E$2:E5711,$A$2:A5711,A5711)-SUMIFS($F$2:F5711,$A$2:A5711,A5711)),"")</f>
        <v/>
      </c>
      <c r="I5711" s="109" t="str">
        <f t="shared" si="269"/>
        <v/>
      </c>
      <c r="J5711" s="113"/>
      <c r="K5711" s="90"/>
      <c r="L5711" s="73"/>
      <c r="M5711" s="69" t="str">
        <f>IF(C5711&lt;&gt;"",DailyLog!$S$3,"")</f>
        <v/>
      </c>
      <c r="N5711" s="56" t="str">
        <f t="shared" si="268"/>
        <v/>
      </c>
      <c r="O5711" s="53" t="str">
        <f>IF($B5711&lt;&gt;"",IF(ISNUMBER(_xlfn.XMATCH($B5711,Language!$A$6:$E$6)),0,IF(ISNUMBER(_xlfn.XMATCH($B5711,Language!$A$29:$E$29)),'Lista de Prestatarios'!$B$3,VLOOKUP(B5711,'Lista de Prestatarios'!$A$2:$B$500,2,FALSE))),"")</f>
        <v/>
      </c>
      <c r="P5711" s="58" t="str">
        <f>IF(B5711&lt;&gt;"",IF(OR(D5711&gt;0,G5711&gt;0),COUNTIF($B$2:B5711,B5711),COUNTIFS($B$2:B5711,B5711,$E$2:E5711,"&gt;0")),"")</f>
        <v/>
      </c>
    </row>
    <row r="5712" spans="1:16" x14ac:dyDescent="0.35">
      <c r="A5712" s="51" t="str">
        <f t="shared" si="267"/>
        <v/>
      </c>
      <c r="B5712" s="99"/>
      <c r="C5712" s="4"/>
      <c r="D5712" s="14"/>
      <c r="E5712" s="14"/>
      <c r="F5712" s="14"/>
      <c r="G5712" s="82"/>
      <c r="H5712" s="107" t="str">
        <f>IF(B5712&lt;&gt;"",IF(OR(O5712=0,O5712=999),"",SUMIFS($E$2:E5712,$A$2:A5712,A5712)-SUMIFS($F$2:F5712,$A$2:A5712,A5712)),"")</f>
        <v/>
      </c>
      <c r="I5712" s="109" t="str">
        <f t="shared" si="269"/>
        <v/>
      </c>
      <c r="J5712" s="113"/>
      <c r="K5712" s="90"/>
      <c r="L5712" s="73"/>
      <c r="M5712" s="69" t="str">
        <f>IF(C5712&lt;&gt;"",DailyLog!$S$3,"")</f>
        <v/>
      </c>
      <c r="N5712" s="56" t="str">
        <f t="shared" si="268"/>
        <v/>
      </c>
      <c r="O5712" s="53" t="str">
        <f>IF($B5712&lt;&gt;"",IF(ISNUMBER(_xlfn.XMATCH($B5712,Language!$A$6:$E$6)),0,IF(ISNUMBER(_xlfn.XMATCH($B5712,Language!$A$29:$E$29)),'Lista de Prestatarios'!$B$3,VLOOKUP(B5712,'Lista de Prestatarios'!$A$2:$B$500,2,FALSE))),"")</f>
        <v/>
      </c>
      <c r="P5712" s="58" t="str">
        <f>IF(B5712&lt;&gt;"",IF(OR(D5712&gt;0,G5712&gt;0),COUNTIF($B$2:B5712,B5712),COUNTIFS($B$2:B5712,B5712,$E$2:E5712,"&gt;0")),"")</f>
        <v/>
      </c>
    </row>
    <row r="5713" spans="1:16" x14ac:dyDescent="0.35">
      <c r="A5713" s="51" t="str">
        <f t="shared" si="267"/>
        <v/>
      </c>
      <c r="B5713" s="99"/>
      <c r="C5713" s="4"/>
      <c r="D5713" s="14"/>
      <c r="E5713" s="14"/>
      <c r="F5713" s="14"/>
      <c r="G5713" s="82"/>
      <c r="H5713" s="107" t="str">
        <f>IF(B5713&lt;&gt;"",IF(OR(O5713=0,O5713=999),"",SUMIFS($E$2:E5713,$A$2:A5713,A5713)-SUMIFS($F$2:F5713,$A$2:A5713,A5713)),"")</f>
        <v/>
      </c>
      <c r="I5713" s="109" t="str">
        <f t="shared" si="269"/>
        <v/>
      </c>
      <c r="J5713" s="113"/>
      <c r="K5713" s="90"/>
      <c r="L5713" s="73"/>
      <c r="M5713" s="69" t="str">
        <f>IF(C5713&lt;&gt;"",DailyLog!$S$3,"")</f>
        <v/>
      </c>
      <c r="N5713" s="56" t="str">
        <f t="shared" si="268"/>
        <v/>
      </c>
      <c r="O5713" s="53" t="str">
        <f>IF($B5713&lt;&gt;"",IF(ISNUMBER(_xlfn.XMATCH($B5713,Language!$A$6:$E$6)),0,IF(ISNUMBER(_xlfn.XMATCH($B5713,Language!$A$29:$E$29)),'Lista de Prestatarios'!$B$3,VLOOKUP(B5713,'Lista de Prestatarios'!$A$2:$B$500,2,FALSE))),"")</f>
        <v/>
      </c>
      <c r="P5713" s="58" t="str">
        <f>IF(B5713&lt;&gt;"",IF(OR(D5713&gt;0,G5713&gt;0),COUNTIF($B$2:B5713,B5713),COUNTIFS($B$2:B5713,B5713,$E$2:E5713,"&gt;0")),"")</f>
        <v/>
      </c>
    </row>
    <row r="5714" spans="1:16" x14ac:dyDescent="0.35">
      <c r="A5714" s="51" t="str">
        <f t="shared" si="267"/>
        <v/>
      </c>
      <c r="B5714" s="99"/>
      <c r="C5714" s="4"/>
      <c r="D5714" s="14"/>
      <c r="E5714" s="14"/>
      <c r="F5714" s="14"/>
      <c r="G5714" s="82"/>
      <c r="H5714" s="107" t="str">
        <f>IF(B5714&lt;&gt;"",IF(OR(O5714=0,O5714=999),"",SUMIFS($E$2:E5714,$A$2:A5714,A5714)-SUMIFS($F$2:F5714,$A$2:A5714,A5714)),"")</f>
        <v/>
      </c>
      <c r="I5714" s="109" t="str">
        <f t="shared" si="269"/>
        <v/>
      </c>
      <c r="J5714" s="113"/>
      <c r="K5714" s="90"/>
      <c r="L5714" s="73"/>
      <c r="M5714" s="69" t="str">
        <f>IF(C5714&lt;&gt;"",DailyLog!$S$3,"")</f>
        <v/>
      </c>
      <c r="N5714" s="56" t="str">
        <f t="shared" si="268"/>
        <v/>
      </c>
      <c r="O5714" s="53" t="str">
        <f>IF($B5714&lt;&gt;"",IF(ISNUMBER(_xlfn.XMATCH($B5714,Language!$A$6:$E$6)),0,IF(ISNUMBER(_xlfn.XMATCH($B5714,Language!$A$29:$E$29)),'Lista de Prestatarios'!$B$3,VLOOKUP(B5714,'Lista de Prestatarios'!$A$2:$B$500,2,FALSE))),"")</f>
        <v/>
      </c>
      <c r="P5714" s="58" t="str">
        <f>IF(B5714&lt;&gt;"",IF(OR(D5714&gt;0,G5714&gt;0),COUNTIF($B$2:B5714,B5714),COUNTIFS($B$2:B5714,B5714,$E$2:E5714,"&gt;0")),"")</f>
        <v/>
      </c>
    </row>
    <row r="5715" spans="1:16" x14ac:dyDescent="0.35">
      <c r="A5715" s="51" t="str">
        <f t="shared" si="267"/>
        <v/>
      </c>
      <c r="B5715" s="99"/>
      <c r="C5715" s="4"/>
      <c r="D5715" s="14"/>
      <c r="E5715" s="14"/>
      <c r="F5715" s="14"/>
      <c r="G5715" s="82"/>
      <c r="H5715" s="107" t="str">
        <f>IF(B5715&lt;&gt;"",IF(OR(O5715=0,O5715=999),"",SUMIFS($E$2:E5715,$A$2:A5715,A5715)-SUMIFS($F$2:F5715,$A$2:A5715,A5715)),"")</f>
        <v/>
      </c>
      <c r="I5715" s="109" t="str">
        <f t="shared" si="269"/>
        <v/>
      </c>
      <c r="J5715" s="113"/>
      <c r="K5715" s="90"/>
      <c r="L5715" s="73"/>
      <c r="M5715" s="69" t="str">
        <f>IF(C5715&lt;&gt;"",DailyLog!$S$3,"")</f>
        <v/>
      </c>
      <c r="N5715" s="56" t="str">
        <f t="shared" si="268"/>
        <v/>
      </c>
      <c r="O5715" s="53" t="str">
        <f>IF($B5715&lt;&gt;"",IF(ISNUMBER(_xlfn.XMATCH($B5715,Language!$A$6:$E$6)),0,IF(ISNUMBER(_xlfn.XMATCH($B5715,Language!$A$29:$E$29)),'Lista de Prestatarios'!$B$3,VLOOKUP(B5715,'Lista de Prestatarios'!$A$2:$B$500,2,FALSE))),"")</f>
        <v/>
      </c>
      <c r="P5715" s="58" t="str">
        <f>IF(B5715&lt;&gt;"",IF(OR(D5715&gt;0,G5715&gt;0),COUNTIF($B$2:B5715,B5715),COUNTIFS($B$2:B5715,B5715,$E$2:E5715,"&gt;0")),"")</f>
        <v/>
      </c>
    </row>
    <row r="5716" spans="1:16" x14ac:dyDescent="0.35">
      <c r="A5716" s="51" t="str">
        <f t="shared" si="267"/>
        <v/>
      </c>
      <c r="B5716" s="99"/>
      <c r="C5716" s="4"/>
      <c r="D5716" s="14"/>
      <c r="E5716" s="14"/>
      <c r="F5716" s="14"/>
      <c r="G5716" s="82"/>
      <c r="H5716" s="107" t="str">
        <f>IF(B5716&lt;&gt;"",IF(OR(O5716=0,O5716=999),"",SUMIFS($E$2:E5716,$A$2:A5716,A5716)-SUMIFS($F$2:F5716,$A$2:A5716,A5716)),"")</f>
        <v/>
      </c>
      <c r="I5716" s="109" t="str">
        <f t="shared" si="269"/>
        <v/>
      </c>
      <c r="J5716" s="113"/>
      <c r="K5716" s="90"/>
      <c r="L5716" s="73"/>
      <c r="M5716" s="69" t="str">
        <f>IF(C5716&lt;&gt;"",DailyLog!$S$3,"")</f>
        <v/>
      </c>
      <c r="N5716" s="56" t="str">
        <f t="shared" si="268"/>
        <v/>
      </c>
      <c r="O5716" s="53" t="str">
        <f>IF($B5716&lt;&gt;"",IF(ISNUMBER(_xlfn.XMATCH($B5716,Language!$A$6:$E$6)),0,IF(ISNUMBER(_xlfn.XMATCH($B5716,Language!$A$29:$E$29)),'Lista de Prestatarios'!$B$3,VLOOKUP(B5716,'Lista de Prestatarios'!$A$2:$B$500,2,FALSE))),"")</f>
        <v/>
      </c>
      <c r="P5716" s="58" t="str">
        <f>IF(B5716&lt;&gt;"",IF(OR(D5716&gt;0,G5716&gt;0),COUNTIF($B$2:B5716,B5716),COUNTIFS($B$2:B5716,B5716,$E$2:E5716,"&gt;0")),"")</f>
        <v/>
      </c>
    </row>
    <row r="5717" spans="1:16" x14ac:dyDescent="0.35">
      <c r="A5717" s="51" t="str">
        <f t="shared" si="267"/>
        <v/>
      </c>
      <c r="B5717" s="99"/>
      <c r="C5717" s="4"/>
      <c r="D5717" s="14"/>
      <c r="E5717" s="14"/>
      <c r="F5717" s="14"/>
      <c r="G5717" s="82"/>
      <c r="H5717" s="107" t="str">
        <f>IF(B5717&lt;&gt;"",IF(OR(O5717=0,O5717=999),"",SUMIFS($E$2:E5717,$A$2:A5717,A5717)-SUMIFS($F$2:F5717,$A$2:A5717,A5717)),"")</f>
        <v/>
      </c>
      <c r="I5717" s="109" t="str">
        <f t="shared" si="269"/>
        <v/>
      </c>
      <c r="J5717" s="113"/>
      <c r="K5717" s="90"/>
      <c r="L5717" s="73"/>
      <c r="M5717" s="69" t="str">
        <f>IF(C5717&lt;&gt;"",DailyLog!$S$3,"")</f>
        <v/>
      </c>
      <c r="N5717" s="56" t="str">
        <f t="shared" si="268"/>
        <v/>
      </c>
      <c r="O5717" s="53" t="str">
        <f>IF($B5717&lt;&gt;"",IF(ISNUMBER(_xlfn.XMATCH($B5717,Language!$A$6:$E$6)),0,IF(ISNUMBER(_xlfn.XMATCH($B5717,Language!$A$29:$E$29)),'Lista de Prestatarios'!$B$3,VLOOKUP(B5717,'Lista de Prestatarios'!$A$2:$B$500,2,FALSE))),"")</f>
        <v/>
      </c>
      <c r="P5717" s="58" t="str">
        <f>IF(B5717&lt;&gt;"",IF(OR(D5717&gt;0,G5717&gt;0),COUNTIF($B$2:B5717,B5717),COUNTIFS($B$2:B5717,B5717,$E$2:E5717,"&gt;0")),"")</f>
        <v/>
      </c>
    </row>
    <row r="5718" spans="1:16" x14ac:dyDescent="0.35">
      <c r="A5718" s="51" t="str">
        <f t="shared" si="267"/>
        <v/>
      </c>
      <c r="B5718" s="99"/>
      <c r="C5718" s="4"/>
      <c r="D5718" s="14"/>
      <c r="E5718" s="14"/>
      <c r="F5718" s="14"/>
      <c r="G5718" s="82"/>
      <c r="H5718" s="107" t="str">
        <f>IF(B5718&lt;&gt;"",IF(OR(O5718=0,O5718=999),"",SUMIFS($E$2:E5718,$A$2:A5718,A5718)-SUMIFS($F$2:F5718,$A$2:A5718,A5718)),"")</f>
        <v/>
      </c>
      <c r="I5718" s="109" t="str">
        <f t="shared" si="269"/>
        <v/>
      </c>
      <c r="J5718" s="113"/>
      <c r="K5718" s="90"/>
      <c r="L5718" s="73"/>
      <c r="M5718" s="69" t="str">
        <f>IF(C5718&lt;&gt;"",DailyLog!$S$3,"")</f>
        <v/>
      </c>
      <c r="N5718" s="56" t="str">
        <f t="shared" si="268"/>
        <v/>
      </c>
      <c r="O5718" s="53" t="str">
        <f>IF($B5718&lt;&gt;"",IF(ISNUMBER(_xlfn.XMATCH($B5718,Language!$A$6:$E$6)),0,IF(ISNUMBER(_xlfn.XMATCH($B5718,Language!$A$29:$E$29)),'Lista de Prestatarios'!$B$3,VLOOKUP(B5718,'Lista de Prestatarios'!$A$2:$B$500,2,FALSE))),"")</f>
        <v/>
      </c>
      <c r="P5718" s="58" t="str">
        <f>IF(B5718&lt;&gt;"",IF(OR(D5718&gt;0,G5718&gt;0),COUNTIF($B$2:B5718,B5718),COUNTIFS($B$2:B5718,B5718,$E$2:E5718,"&gt;0")),"")</f>
        <v/>
      </c>
    </row>
    <row r="5719" spans="1:16" x14ac:dyDescent="0.35">
      <c r="A5719" s="51" t="str">
        <f t="shared" si="267"/>
        <v/>
      </c>
      <c r="B5719" s="99"/>
      <c r="C5719" s="4"/>
      <c r="D5719" s="14"/>
      <c r="E5719" s="14"/>
      <c r="F5719" s="14"/>
      <c r="G5719" s="82"/>
      <c r="H5719" s="107" t="str">
        <f>IF(B5719&lt;&gt;"",IF(OR(O5719=0,O5719=999),"",SUMIFS($E$2:E5719,$A$2:A5719,A5719)-SUMIFS($F$2:F5719,$A$2:A5719,A5719)),"")</f>
        <v/>
      </c>
      <c r="I5719" s="109" t="str">
        <f t="shared" si="269"/>
        <v/>
      </c>
      <c r="J5719" s="113"/>
      <c r="K5719" s="90"/>
      <c r="L5719" s="73"/>
      <c r="M5719" s="69" t="str">
        <f>IF(C5719&lt;&gt;"",DailyLog!$S$3,"")</f>
        <v/>
      </c>
      <c r="N5719" s="56" t="str">
        <f t="shared" si="268"/>
        <v/>
      </c>
      <c r="O5719" s="53" t="str">
        <f>IF($B5719&lt;&gt;"",IF(ISNUMBER(_xlfn.XMATCH($B5719,Language!$A$6:$E$6)),0,IF(ISNUMBER(_xlfn.XMATCH($B5719,Language!$A$29:$E$29)),'Lista de Prestatarios'!$B$3,VLOOKUP(B5719,'Lista de Prestatarios'!$A$2:$B$500,2,FALSE))),"")</f>
        <v/>
      </c>
      <c r="P5719" s="58" t="str">
        <f>IF(B5719&lt;&gt;"",IF(OR(D5719&gt;0,G5719&gt;0),COUNTIF($B$2:B5719,B5719),COUNTIFS($B$2:B5719,B5719,$E$2:E5719,"&gt;0")),"")</f>
        <v/>
      </c>
    </row>
    <row r="5720" spans="1:16" x14ac:dyDescent="0.35">
      <c r="A5720" s="51" t="str">
        <f t="shared" si="267"/>
        <v/>
      </c>
      <c r="B5720" s="99"/>
      <c r="C5720" s="4"/>
      <c r="D5720" s="14"/>
      <c r="E5720" s="14"/>
      <c r="F5720" s="14"/>
      <c r="G5720" s="82"/>
      <c r="H5720" s="107" t="str">
        <f>IF(B5720&lt;&gt;"",IF(OR(O5720=0,O5720=999),"",SUMIFS($E$2:E5720,$A$2:A5720,A5720)-SUMIFS($F$2:F5720,$A$2:A5720,A5720)),"")</f>
        <v/>
      </c>
      <c r="I5720" s="109" t="str">
        <f t="shared" si="269"/>
        <v/>
      </c>
      <c r="J5720" s="113"/>
      <c r="K5720" s="90"/>
      <c r="L5720" s="73"/>
      <c r="M5720" s="69" t="str">
        <f>IF(C5720&lt;&gt;"",DailyLog!$S$3,"")</f>
        <v/>
      </c>
      <c r="N5720" s="56" t="str">
        <f t="shared" si="268"/>
        <v/>
      </c>
      <c r="O5720" s="53" t="str">
        <f>IF($B5720&lt;&gt;"",IF(ISNUMBER(_xlfn.XMATCH($B5720,Language!$A$6:$E$6)),0,IF(ISNUMBER(_xlfn.XMATCH($B5720,Language!$A$29:$E$29)),'Lista de Prestatarios'!$B$3,VLOOKUP(B5720,'Lista de Prestatarios'!$A$2:$B$500,2,FALSE))),"")</f>
        <v/>
      </c>
      <c r="P5720" s="58" t="str">
        <f>IF(B5720&lt;&gt;"",IF(OR(D5720&gt;0,G5720&gt;0),COUNTIF($B$2:B5720,B5720),COUNTIFS($B$2:B5720,B5720,$E$2:E5720,"&gt;0")),"")</f>
        <v/>
      </c>
    </row>
    <row r="5721" spans="1:16" x14ac:dyDescent="0.35">
      <c r="A5721" s="51" t="str">
        <f t="shared" si="267"/>
        <v/>
      </c>
      <c r="B5721" s="99"/>
      <c r="C5721" s="4"/>
      <c r="D5721" s="14"/>
      <c r="E5721" s="14"/>
      <c r="F5721" s="14"/>
      <c r="G5721" s="82"/>
      <c r="H5721" s="107" t="str">
        <f>IF(B5721&lt;&gt;"",IF(OR(O5721=0,O5721=999),"",SUMIFS($E$2:E5721,$A$2:A5721,A5721)-SUMIFS($F$2:F5721,$A$2:A5721,A5721)),"")</f>
        <v/>
      </c>
      <c r="I5721" s="109" t="str">
        <f t="shared" si="269"/>
        <v/>
      </c>
      <c r="J5721" s="113"/>
      <c r="K5721" s="90"/>
      <c r="L5721" s="73"/>
      <c r="M5721" s="69" t="str">
        <f>IF(C5721&lt;&gt;"",DailyLog!$S$3,"")</f>
        <v/>
      </c>
      <c r="N5721" s="56" t="str">
        <f t="shared" si="268"/>
        <v/>
      </c>
      <c r="O5721" s="53" t="str">
        <f>IF($B5721&lt;&gt;"",IF(ISNUMBER(_xlfn.XMATCH($B5721,Language!$A$6:$E$6)),0,IF(ISNUMBER(_xlfn.XMATCH($B5721,Language!$A$29:$E$29)),'Lista de Prestatarios'!$B$3,VLOOKUP(B5721,'Lista de Prestatarios'!$A$2:$B$500,2,FALSE))),"")</f>
        <v/>
      </c>
      <c r="P5721" s="58" t="str">
        <f>IF(B5721&lt;&gt;"",IF(OR(D5721&gt;0,G5721&gt;0),COUNTIF($B$2:B5721,B5721),COUNTIFS($B$2:B5721,B5721,$E$2:E5721,"&gt;0")),"")</f>
        <v/>
      </c>
    </row>
    <row r="5722" spans="1:16" x14ac:dyDescent="0.35">
      <c r="A5722" s="51" t="str">
        <f t="shared" si="267"/>
        <v/>
      </c>
      <c r="B5722" s="99"/>
      <c r="C5722" s="4"/>
      <c r="D5722" s="14"/>
      <c r="E5722" s="14"/>
      <c r="F5722" s="14"/>
      <c r="G5722" s="82"/>
      <c r="H5722" s="107" t="str">
        <f>IF(B5722&lt;&gt;"",IF(OR(O5722=0,O5722=999),"",SUMIFS($E$2:E5722,$A$2:A5722,A5722)-SUMIFS($F$2:F5722,$A$2:A5722,A5722)),"")</f>
        <v/>
      </c>
      <c r="I5722" s="109" t="str">
        <f t="shared" si="269"/>
        <v/>
      </c>
      <c r="J5722" s="113"/>
      <c r="K5722" s="90"/>
      <c r="L5722" s="73"/>
      <c r="M5722" s="69" t="str">
        <f>IF(C5722&lt;&gt;"",DailyLog!$S$3,"")</f>
        <v/>
      </c>
      <c r="N5722" s="56" t="str">
        <f t="shared" si="268"/>
        <v/>
      </c>
      <c r="O5722" s="53" t="str">
        <f>IF($B5722&lt;&gt;"",IF(ISNUMBER(_xlfn.XMATCH($B5722,Language!$A$6:$E$6)),0,IF(ISNUMBER(_xlfn.XMATCH($B5722,Language!$A$29:$E$29)),'Lista de Prestatarios'!$B$3,VLOOKUP(B5722,'Lista de Prestatarios'!$A$2:$B$500,2,FALSE))),"")</f>
        <v/>
      </c>
      <c r="P5722" s="58" t="str">
        <f>IF(B5722&lt;&gt;"",IF(OR(D5722&gt;0,G5722&gt;0),COUNTIF($B$2:B5722,B5722),COUNTIFS($B$2:B5722,B5722,$E$2:E5722,"&gt;0")),"")</f>
        <v/>
      </c>
    </row>
    <row r="5723" spans="1:16" x14ac:dyDescent="0.35">
      <c r="A5723" s="51" t="str">
        <f t="shared" si="267"/>
        <v/>
      </c>
      <c r="B5723" s="99"/>
      <c r="C5723" s="4"/>
      <c r="D5723" s="14"/>
      <c r="E5723" s="14"/>
      <c r="F5723" s="14"/>
      <c r="G5723" s="82"/>
      <c r="H5723" s="107" t="str">
        <f>IF(B5723&lt;&gt;"",IF(OR(O5723=0,O5723=999),"",SUMIFS($E$2:E5723,$A$2:A5723,A5723)-SUMIFS($F$2:F5723,$A$2:A5723,A5723)),"")</f>
        <v/>
      </c>
      <c r="I5723" s="109" t="str">
        <f t="shared" si="269"/>
        <v/>
      </c>
      <c r="J5723" s="113"/>
      <c r="K5723" s="90"/>
      <c r="L5723" s="73"/>
      <c r="M5723" s="69" t="str">
        <f>IF(C5723&lt;&gt;"",DailyLog!$S$3,"")</f>
        <v/>
      </c>
      <c r="N5723" s="56" t="str">
        <f t="shared" si="268"/>
        <v/>
      </c>
      <c r="O5723" s="53" t="str">
        <f>IF($B5723&lt;&gt;"",IF(ISNUMBER(_xlfn.XMATCH($B5723,Language!$A$6:$E$6)),0,IF(ISNUMBER(_xlfn.XMATCH($B5723,Language!$A$29:$E$29)),'Lista de Prestatarios'!$B$3,VLOOKUP(B5723,'Lista de Prestatarios'!$A$2:$B$500,2,FALSE))),"")</f>
        <v/>
      </c>
      <c r="P5723" s="58" t="str">
        <f>IF(B5723&lt;&gt;"",IF(OR(D5723&gt;0,G5723&gt;0),COUNTIF($B$2:B5723,B5723),COUNTIFS($B$2:B5723,B5723,$E$2:E5723,"&gt;0")),"")</f>
        <v/>
      </c>
    </row>
    <row r="5724" spans="1:16" x14ac:dyDescent="0.35">
      <c r="A5724" s="51" t="str">
        <f t="shared" si="267"/>
        <v/>
      </c>
      <c r="B5724" s="99"/>
      <c r="C5724" s="4"/>
      <c r="D5724" s="14"/>
      <c r="E5724" s="14"/>
      <c r="F5724" s="14"/>
      <c r="G5724" s="82"/>
      <c r="H5724" s="107" t="str">
        <f>IF(B5724&lt;&gt;"",IF(OR(O5724=0,O5724=999),"",SUMIFS($E$2:E5724,$A$2:A5724,A5724)-SUMIFS($F$2:F5724,$A$2:A5724,A5724)),"")</f>
        <v/>
      </c>
      <c r="I5724" s="109" t="str">
        <f t="shared" si="269"/>
        <v/>
      </c>
      <c r="J5724" s="113"/>
      <c r="K5724" s="90"/>
      <c r="L5724" s="73"/>
      <c r="M5724" s="69" t="str">
        <f>IF(C5724&lt;&gt;"",DailyLog!$S$3,"")</f>
        <v/>
      </c>
      <c r="N5724" s="56" t="str">
        <f t="shared" si="268"/>
        <v/>
      </c>
      <c r="O5724" s="53" t="str">
        <f>IF($B5724&lt;&gt;"",IF(ISNUMBER(_xlfn.XMATCH($B5724,Language!$A$6:$E$6)),0,IF(ISNUMBER(_xlfn.XMATCH($B5724,Language!$A$29:$E$29)),'Lista de Prestatarios'!$B$3,VLOOKUP(B5724,'Lista de Prestatarios'!$A$2:$B$500,2,FALSE))),"")</f>
        <v/>
      </c>
      <c r="P5724" s="58" t="str">
        <f>IF(B5724&lt;&gt;"",IF(OR(D5724&gt;0,G5724&gt;0),COUNTIF($B$2:B5724,B5724),COUNTIFS($B$2:B5724,B5724,$E$2:E5724,"&gt;0")),"")</f>
        <v/>
      </c>
    </row>
    <row r="5725" spans="1:16" x14ac:dyDescent="0.35">
      <c r="A5725" s="51" t="str">
        <f t="shared" si="267"/>
        <v/>
      </c>
      <c r="B5725" s="99"/>
      <c r="C5725" s="4"/>
      <c r="D5725" s="14"/>
      <c r="E5725" s="14"/>
      <c r="F5725" s="14"/>
      <c r="G5725" s="82"/>
      <c r="H5725" s="107" t="str">
        <f>IF(B5725&lt;&gt;"",IF(OR(O5725=0,O5725=999),"",SUMIFS($E$2:E5725,$A$2:A5725,A5725)-SUMIFS($F$2:F5725,$A$2:A5725,A5725)),"")</f>
        <v/>
      </c>
      <c r="I5725" s="109" t="str">
        <f t="shared" si="269"/>
        <v/>
      </c>
      <c r="J5725" s="113"/>
      <c r="K5725" s="90"/>
      <c r="L5725" s="73"/>
      <c r="M5725" s="69" t="str">
        <f>IF(C5725&lt;&gt;"",DailyLog!$S$3,"")</f>
        <v/>
      </c>
      <c r="N5725" s="56" t="str">
        <f t="shared" si="268"/>
        <v/>
      </c>
      <c r="O5725" s="53" t="str">
        <f>IF($B5725&lt;&gt;"",IF(ISNUMBER(_xlfn.XMATCH($B5725,Language!$A$6:$E$6)),0,IF(ISNUMBER(_xlfn.XMATCH($B5725,Language!$A$29:$E$29)),'Lista de Prestatarios'!$B$3,VLOOKUP(B5725,'Lista de Prestatarios'!$A$2:$B$500,2,FALSE))),"")</f>
        <v/>
      </c>
      <c r="P5725" s="58" t="str">
        <f>IF(B5725&lt;&gt;"",IF(OR(D5725&gt;0,G5725&gt;0),COUNTIF($B$2:B5725,B5725),COUNTIFS($B$2:B5725,B5725,$E$2:E5725,"&gt;0")),"")</f>
        <v/>
      </c>
    </row>
    <row r="5726" spans="1:16" x14ac:dyDescent="0.35">
      <c r="A5726" s="51" t="str">
        <f t="shared" si="267"/>
        <v/>
      </c>
      <c r="B5726" s="99"/>
      <c r="C5726" s="4"/>
      <c r="D5726" s="14"/>
      <c r="E5726" s="14"/>
      <c r="F5726" s="14"/>
      <c r="G5726" s="82"/>
      <c r="H5726" s="107" t="str">
        <f>IF(B5726&lt;&gt;"",IF(OR(O5726=0,O5726=999),"",SUMIFS($E$2:E5726,$A$2:A5726,A5726)-SUMIFS($F$2:F5726,$A$2:A5726,A5726)),"")</f>
        <v/>
      </c>
      <c r="I5726" s="109" t="str">
        <f t="shared" si="269"/>
        <v/>
      </c>
      <c r="J5726" s="113"/>
      <c r="K5726" s="90"/>
      <c r="L5726" s="73"/>
      <c r="M5726" s="69" t="str">
        <f>IF(C5726&lt;&gt;"",DailyLog!$S$3,"")</f>
        <v/>
      </c>
      <c r="N5726" s="56" t="str">
        <f t="shared" si="268"/>
        <v/>
      </c>
      <c r="O5726" s="53" t="str">
        <f>IF($B5726&lt;&gt;"",IF(ISNUMBER(_xlfn.XMATCH($B5726,Language!$A$6:$E$6)),0,IF(ISNUMBER(_xlfn.XMATCH($B5726,Language!$A$29:$E$29)),'Lista de Prestatarios'!$B$3,VLOOKUP(B5726,'Lista de Prestatarios'!$A$2:$B$500,2,FALSE))),"")</f>
        <v/>
      </c>
      <c r="P5726" s="58" t="str">
        <f>IF(B5726&lt;&gt;"",IF(OR(D5726&gt;0,G5726&gt;0),COUNTIF($B$2:B5726,B5726),COUNTIFS($B$2:B5726,B5726,$E$2:E5726,"&gt;0")),"")</f>
        <v/>
      </c>
    </row>
    <row r="5727" spans="1:16" x14ac:dyDescent="0.35">
      <c r="A5727" s="51" t="str">
        <f t="shared" si="267"/>
        <v/>
      </c>
      <c r="B5727" s="99"/>
      <c r="C5727" s="4"/>
      <c r="D5727" s="14"/>
      <c r="E5727" s="14"/>
      <c r="F5727" s="14"/>
      <c r="G5727" s="82"/>
      <c r="H5727" s="107" t="str">
        <f>IF(B5727&lt;&gt;"",IF(OR(O5727=0,O5727=999),"",SUMIFS($E$2:E5727,$A$2:A5727,A5727)-SUMIFS($F$2:F5727,$A$2:A5727,A5727)),"")</f>
        <v/>
      </c>
      <c r="I5727" s="109" t="str">
        <f t="shared" si="269"/>
        <v/>
      </c>
      <c r="J5727" s="113"/>
      <c r="K5727" s="90"/>
      <c r="L5727" s="73"/>
      <c r="M5727" s="69" t="str">
        <f>IF(C5727&lt;&gt;"",DailyLog!$S$3,"")</f>
        <v/>
      </c>
      <c r="N5727" s="56" t="str">
        <f t="shared" si="268"/>
        <v/>
      </c>
      <c r="O5727" s="53" t="str">
        <f>IF($B5727&lt;&gt;"",IF(ISNUMBER(_xlfn.XMATCH($B5727,Language!$A$6:$E$6)),0,IF(ISNUMBER(_xlfn.XMATCH($B5727,Language!$A$29:$E$29)),'Lista de Prestatarios'!$B$3,VLOOKUP(B5727,'Lista de Prestatarios'!$A$2:$B$500,2,FALSE))),"")</f>
        <v/>
      </c>
      <c r="P5727" s="58" t="str">
        <f>IF(B5727&lt;&gt;"",IF(OR(D5727&gt;0,G5727&gt;0),COUNTIF($B$2:B5727,B5727),COUNTIFS($B$2:B5727,B5727,$E$2:E5727,"&gt;0")),"")</f>
        <v/>
      </c>
    </row>
    <row r="5728" spans="1:16" x14ac:dyDescent="0.35">
      <c r="A5728" s="51" t="str">
        <f t="shared" si="267"/>
        <v/>
      </c>
      <c r="B5728" s="99"/>
      <c r="C5728" s="4"/>
      <c r="D5728" s="14"/>
      <c r="E5728" s="14"/>
      <c r="F5728" s="14"/>
      <c r="G5728" s="82"/>
      <c r="H5728" s="107" t="str">
        <f>IF(B5728&lt;&gt;"",IF(OR(O5728=0,O5728=999),"",SUMIFS($E$2:E5728,$A$2:A5728,A5728)-SUMIFS($F$2:F5728,$A$2:A5728,A5728)),"")</f>
        <v/>
      </c>
      <c r="I5728" s="109" t="str">
        <f t="shared" si="269"/>
        <v/>
      </c>
      <c r="J5728" s="113"/>
      <c r="K5728" s="90"/>
      <c r="L5728" s="73"/>
      <c r="M5728" s="69" t="str">
        <f>IF(C5728&lt;&gt;"",DailyLog!$S$3,"")</f>
        <v/>
      </c>
      <c r="N5728" s="56" t="str">
        <f t="shared" si="268"/>
        <v/>
      </c>
      <c r="O5728" s="53" t="str">
        <f>IF($B5728&lt;&gt;"",IF(ISNUMBER(_xlfn.XMATCH($B5728,Language!$A$6:$E$6)),0,IF(ISNUMBER(_xlfn.XMATCH($B5728,Language!$A$29:$E$29)),'Lista de Prestatarios'!$B$3,VLOOKUP(B5728,'Lista de Prestatarios'!$A$2:$B$500,2,FALSE))),"")</f>
        <v/>
      </c>
      <c r="P5728" s="58" t="str">
        <f>IF(B5728&lt;&gt;"",IF(OR(D5728&gt;0,G5728&gt;0),COUNTIF($B$2:B5728,B5728),COUNTIFS($B$2:B5728,B5728,$E$2:E5728,"&gt;0")),"")</f>
        <v/>
      </c>
    </row>
    <row r="5729" spans="1:16" x14ac:dyDescent="0.35">
      <c r="A5729" s="51" t="str">
        <f t="shared" si="267"/>
        <v/>
      </c>
      <c r="B5729" s="99"/>
      <c r="C5729" s="4"/>
      <c r="D5729" s="14"/>
      <c r="E5729" s="14"/>
      <c r="F5729" s="14"/>
      <c r="G5729" s="82"/>
      <c r="H5729" s="107" t="str">
        <f>IF(B5729&lt;&gt;"",IF(OR(O5729=0,O5729=999),"",SUMIFS($E$2:E5729,$A$2:A5729,A5729)-SUMIFS($F$2:F5729,$A$2:A5729,A5729)),"")</f>
        <v/>
      </c>
      <c r="I5729" s="109" t="str">
        <f t="shared" si="269"/>
        <v/>
      </c>
      <c r="J5729" s="113"/>
      <c r="K5729" s="90"/>
      <c r="L5729" s="73"/>
      <c r="M5729" s="69" t="str">
        <f>IF(C5729&lt;&gt;"",DailyLog!$S$3,"")</f>
        <v/>
      </c>
      <c r="N5729" s="56" t="str">
        <f t="shared" si="268"/>
        <v/>
      </c>
      <c r="O5729" s="53" t="str">
        <f>IF($B5729&lt;&gt;"",IF(ISNUMBER(_xlfn.XMATCH($B5729,Language!$A$6:$E$6)),0,IF(ISNUMBER(_xlfn.XMATCH($B5729,Language!$A$29:$E$29)),'Lista de Prestatarios'!$B$3,VLOOKUP(B5729,'Lista de Prestatarios'!$A$2:$B$500,2,FALSE))),"")</f>
        <v/>
      </c>
      <c r="P5729" s="58" t="str">
        <f>IF(B5729&lt;&gt;"",IF(OR(D5729&gt;0,G5729&gt;0),COUNTIF($B$2:B5729,B5729),COUNTIFS($B$2:B5729,B5729,$E$2:E5729,"&gt;0")),"")</f>
        <v/>
      </c>
    </row>
    <row r="5730" spans="1:16" x14ac:dyDescent="0.35">
      <c r="A5730" s="51" t="str">
        <f t="shared" si="267"/>
        <v/>
      </c>
      <c r="B5730" s="99"/>
      <c r="C5730" s="4"/>
      <c r="D5730" s="14"/>
      <c r="E5730" s="14"/>
      <c r="F5730" s="14"/>
      <c r="G5730" s="82"/>
      <c r="H5730" s="107" t="str">
        <f>IF(B5730&lt;&gt;"",IF(OR(O5730=0,O5730=999),"",SUMIFS($E$2:E5730,$A$2:A5730,A5730)-SUMIFS($F$2:F5730,$A$2:A5730,A5730)),"")</f>
        <v/>
      </c>
      <c r="I5730" s="109" t="str">
        <f t="shared" si="269"/>
        <v/>
      </c>
      <c r="J5730" s="113"/>
      <c r="K5730" s="90"/>
      <c r="L5730" s="73"/>
      <c r="M5730" s="69" t="str">
        <f>IF(C5730&lt;&gt;"",DailyLog!$S$3,"")</f>
        <v/>
      </c>
      <c r="N5730" s="56" t="str">
        <f t="shared" si="268"/>
        <v/>
      </c>
      <c r="O5730" s="53" t="str">
        <f>IF($B5730&lt;&gt;"",IF(ISNUMBER(_xlfn.XMATCH($B5730,Language!$A$6:$E$6)),0,IF(ISNUMBER(_xlfn.XMATCH($B5730,Language!$A$29:$E$29)),'Lista de Prestatarios'!$B$3,VLOOKUP(B5730,'Lista de Prestatarios'!$A$2:$B$500,2,FALSE))),"")</f>
        <v/>
      </c>
      <c r="P5730" s="58" t="str">
        <f>IF(B5730&lt;&gt;"",IF(OR(D5730&gt;0,G5730&gt;0),COUNTIF($B$2:B5730,B5730),COUNTIFS($B$2:B5730,B5730,$E$2:E5730,"&gt;0")),"")</f>
        <v/>
      </c>
    </row>
    <row r="5731" spans="1:16" x14ac:dyDescent="0.35">
      <c r="A5731" s="51" t="str">
        <f t="shared" si="267"/>
        <v/>
      </c>
      <c r="B5731" s="99"/>
      <c r="C5731" s="4"/>
      <c r="D5731" s="14"/>
      <c r="E5731" s="14"/>
      <c r="F5731" s="14"/>
      <c r="G5731" s="82"/>
      <c r="H5731" s="107" t="str">
        <f>IF(B5731&lt;&gt;"",IF(OR(O5731=0,O5731=999),"",SUMIFS($E$2:E5731,$A$2:A5731,A5731)-SUMIFS($F$2:F5731,$A$2:A5731,A5731)),"")</f>
        <v/>
      </c>
      <c r="I5731" s="109" t="str">
        <f t="shared" si="269"/>
        <v/>
      </c>
      <c r="J5731" s="113"/>
      <c r="K5731" s="90"/>
      <c r="L5731" s="73"/>
      <c r="M5731" s="69" t="str">
        <f>IF(C5731&lt;&gt;"",DailyLog!$S$3,"")</f>
        <v/>
      </c>
      <c r="N5731" s="56" t="str">
        <f t="shared" si="268"/>
        <v/>
      </c>
      <c r="O5731" s="53" t="str">
        <f>IF($B5731&lt;&gt;"",IF(ISNUMBER(_xlfn.XMATCH($B5731,Language!$A$6:$E$6)),0,IF(ISNUMBER(_xlfn.XMATCH($B5731,Language!$A$29:$E$29)),'Lista de Prestatarios'!$B$3,VLOOKUP(B5731,'Lista de Prestatarios'!$A$2:$B$500,2,FALSE))),"")</f>
        <v/>
      </c>
      <c r="P5731" s="58" t="str">
        <f>IF(B5731&lt;&gt;"",IF(OR(D5731&gt;0,G5731&gt;0),COUNTIF($B$2:B5731,B5731),COUNTIFS($B$2:B5731,B5731,$E$2:E5731,"&gt;0")),"")</f>
        <v/>
      </c>
    </row>
    <row r="5732" spans="1:16" x14ac:dyDescent="0.35">
      <c r="A5732" s="51" t="str">
        <f t="shared" si="267"/>
        <v/>
      </c>
      <c r="B5732" s="99"/>
      <c r="C5732" s="4"/>
      <c r="D5732" s="14"/>
      <c r="E5732" s="14"/>
      <c r="F5732" s="14"/>
      <c r="G5732" s="82"/>
      <c r="H5732" s="107" t="str">
        <f>IF(B5732&lt;&gt;"",IF(OR(O5732=0,O5732=999),"",SUMIFS($E$2:E5732,$A$2:A5732,A5732)-SUMIFS($F$2:F5732,$A$2:A5732,A5732)),"")</f>
        <v/>
      </c>
      <c r="I5732" s="109" t="str">
        <f t="shared" si="269"/>
        <v/>
      </c>
      <c r="J5732" s="113"/>
      <c r="K5732" s="90"/>
      <c r="L5732" s="73"/>
      <c r="M5732" s="69" t="str">
        <f>IF(C5732&lt;&gt;"",DailyLog!$S$3,"")</f>
        <v/>
      </c>
      <c r="N5732" s="56" t="str">
        <f t="shared" si="268"/>
        <v/>
      </c>
      <c r="O5732" s="53" t="str">
        <f>IF($B5732&lt;&gt;"",IF(ISNUMBER(_xlfn.XMATCH($B5732,Language!$A$6:$E$6)),0,IF(ISNUMBER(_xlfn.XMATCH($B5732,Language!$A$29:$E$29)),'Lista de Prestatarios'!$B$3,VLOOKUP(B5732,'Lista de Prestatarios'!$A$2:$B$500,2,FALSE))),"")</f>
        <v/>
      </c>
      <c r="P5732" s="58" t="str">
        <f>IF(B5732&lt;&gt;"",IF(OR(D5732&gt;0,G5732&gt;0),COUNTIF($B$2:B5732,B5732),COUNTIFS($B$2:B5732,B5732,$E$2:E5732,"&gt;0")),"")</f>
        <v/>
      </c>
    </row>
    <row r="5733" spans="1:16" x14ac:dyDescent="0.35">
      <c r="A5733" s="51" t="str">
        <f t="shared" si="267"/>
        <v/>
      </c>
      <c r="B5733" s="99"/>
      <c r="C5733" s="4"/>
      <c r="D5733" s="14"/>
      <c r="E5733" s="14"/>
      <c r="F5733" s="14"/>
      <c r="G5733" s="82"/>
      <c r="H5733" s="107" t="str">
        <f>IF(B5733&lt;&gt;"",IF(OR(O5733=0,O5733=999),"",SUMIFS($E$2:E5733,$A$2:A5733,A5733)-SUMIFS($F$2:F5733,$A$2:A5733,A5733)),"")</f>
        <v/>
      </c>
      <c r="I5733" s="109" t="str">
        <f t="shared" si="269"/>
        <v/>
      </c>
      <c r="J5733" s="113"/>
      <c r="K5733" s="90"/>
      <c r="L5733" s="73"/>
      <c r="M5733" s="69" t="str">
        <f>IF(C5733&lt;&gt;"",DailyLog!$S$3,"")</f>
        <v/>
      </c>
      <c r="N5733" s="56" t="str">
        <f t="shared" si="268"/>
        <v/>
      </c>
      <c r="O5733" s="53" t="str">
        <f>IF($B5733&lt;&gt;"",IF(ISNUMBER(_xlfn.XMATCH($B5733,Language!$A$6:$E$6)),0,IF(ISNUMBER(_xlfn.XMATCH($B5733,Language!$A$29:$E$29)),'Lista de Prestatarios'!$B$3,VLOOKUP(B5733,'Lista de Prestatarios'!$A$2:$B$500,2,FALSE))),"")</f>
        <v/>
      </c>
      <c r="P5733" s="58" t="str">
        <f>IF(B5733&lt;&gt;"",IF(OR(D5733&gt;0,G5733&gt;0),COUNTIF($B$2:B5733,B5733),COUNTIFS($B$2:B5733,B5733,$E$2:E5733,"&gt;0")),"")</f>
        <v/>
      </c>
    </row>
    <row r="5734" spans="1:16" x14ac:dyDescent="0.35">
      <c r="A5734" s="51" t="str">
        <f t="shared" si="267"/>
        <v/>
      </c>
      <c r="B5734" s="99"/>
      <c r="C5734" s="4"/>
      <c r="D5734" s="14"/>
      <c r="E5734" s="14"/>
      <c r="F5734" s="14"/>
      <c r="G5734" s="82"/>
      <c r="H5734" s="107" t="str">
        <f>IF(B5734&lt;&gt;"",IF(OR(O5734=0,O5734=999),"",SUMIFS($E$2:E5734,$A$2:A5734,A5734)-SUMIFS($F$2:F5734,$A$2:A5734,A5734)),"")</f>
        <v/>
      </c>
      <c r="I5734" s="109" t="str">
        <f t="shared" si="269"/>
        <v/>
      </c>
      <c r="J5734" s="113"/>
      <c r="K5734" s="90"/>
      <c r="L5734" s="73"/>
      <c r="M5734" s="69" t="str">
        <f>IF(C5734&lt;&gt;"",DailyLog!$S$3,"")</f>
        <v/>
      </c>
      <c r="N5734" s="56" t="str">
        <f t="shared" si="268"/>
        <v/>
      </c>
      <c r="O5734" s="53" t="str">
        <f>IF($B5734&lt;&gt;"",IF(ISNUMBER(_xlfn.XMATCH($B5734,Language!$A$6:$E$6)),0,IF(ISNUMBER(_xlfn.XMATCH($B5734,Language!$A$29:$E$29)),'Lista de Prestatarios'!$B$3,VLOOKUP(B5734,'Lista de Prestatarios'!$A$2:$B$500,2,FALSE))),"")</f>
        <v/>
      </c>
      <c r="P5734" s="58" t="str">
        <f>IF(B5734&lt;&gt;"",IF(OR(D5734&gt;0,G5734&gt;0),COUNTIF($B$2:B5734,B5734),COUNTIFS($B$2:B5734,B5734,$E$2:E5734,"&gt;0")),"")</f>
        <v/>
      </c>
    </row>
    <row r="5735" spans="1:16" x14ac:dyDescent="0.35">
      <c r="A5735" s="51" t="str">
        <f t="shared" si="267"/>
        <v/>
      </c>
      <c r="B5735" s="99"/>
      <c r="C5735" s="4"/>
      <c r="D5735" s="14"/>
      <c r="E5735" s="14"/>
      <c r="F5735" s="14"/>
      <c r="G5735" s="82"/>
      <c r="H5735" s="107" t="str">
        <f>IF(B5735&lt;&gt;"",IF(OR(O5735=0,O5735=999),"",SUMIFS($E$2:E5735,$A$2:A5735,A5735)-SUMIFS($F$2:F5735,$A$2:A5735,A5735)),"")</f>
        <v/>
      </c>
      <c r="I5735" s="109" t="str">
        <f t="shared" si="269"/>
        <v/>
      </c>
      <c r="J5735" s="113"/>
      <c r="K5735" s="90"/>
      <c r="L5735" s="73"/>
      <c r="M5735" s="69" t="str">
        <f>IF(C5735&lt;&gt;"",DailyLog!$S$3,"")</f>
        <v/>
      </c>
      <c r="N5735" s="56" t="str">
        <f t="shared" si="268"/>
        <v/>
      </c>
      <c r="O5735" s="53" t="str">
        <f>IF($B5735&lt;&gt;"",IF(ISNUMBER(_xlfn.XMATCH($B5735,Language!$A$6:$E$6)),0,IF(ISNUMBER(_xlfn.XMATCH($B5735,Language!$A$29:$E$29)),'Lista de Prestatarios'!$B$3,VLOOKUP(B5735,'Lista de Prestatarios'!$A$2:$B$500,2,FALSE))),"")</f>
        <v/>
      </c>
      <c r="P5735" s="58" t="str">
        <f>IF(B5735&lt;&gt;"",IF(OR(D5735&gt;0,G5735&gt;0),COUNTIF($B$2:B5735,B5735),COUNTIFS($B$2:B5735,B5735,$E$2:E5735,"&gt;0")),"")</f>
        <v/>
      </c>
    </row>
    <row r="5736" spans="1:16" x14ac:dyDescent="0.35">
      <c r="A5736" s="51" t="str">
        <f t="shared" si="267"/>
        <v/>
      </c>
      <c r="B5736" s="99"/>
      <c r="C5736" s="4"/>
      <c r="D5736" s="14"/>
      <c r="E5736" s="14"/>
      <c r="F5736" s="14"/>
      <c r="G5736" s="82"/>
      <c r="H5736" s="107" t="str">
        <f>IF(B5736&lt;&gt;"",IF(OR(O5736=0,O5736=999),"",SUMIFS($E$2:E5736,$A$2:A5736,A5736)-SUMIFS($F$2:F5736,$A$2:A5736,A5736)),"")</f>
        <v/>
      </c>
      <c r="I5736" s="109" t="str">
        <f t="shared" si="269"/>
        <v/>
      </c>
      <c r="J5736" s="113"/>
      <c r="K5736" s="90"/>
      <c r="L5736" s="73"/>
      <c r="M5736" s="69" t="str">
        <f>IF(C5736&lt;&gt;"",DailyLog!$S$3,"")</f>
        <v/>
      </c>
      <c r="N5736" s="56" t="str">
        <f t="shared" si="268"/>
        <v/>
      </c>
      <c r="O5736" s="53" t="str">
        <f>IF($B5736&lt;&gt;"",IF(ISNUMBER(_xlfn.XMATCH($B5736,Language!$A$6:$E$6)),0,IF(ISNUMBER(_xlfn.XMATCH($B5736,Language!$A$29:$E$29)),'Lista de Prestatarios'!$B$3,VLOOKUP(B5736,'Lista de Prestatarios'!$A$2:$B$500,2,FALSE))),"")</f>
        <v/>
      </c>
      <c r="P5736" s="58" t="str">
        <f>IF(B5736&lt;&gt;"",IF(OR(D5736&gt;0,G5736&gt;0),COUNTIF($B$2:B5736,B5736),COUNTIFS($B$2:B5736,B5736,$E$2:E5736,"&gt;0")),"")</f>
        <v/>
      </c>
    </row>
    <row r="5737" spans="1:16" x14ac:dyDescent="0.35">
      <c r="A5737" s="51" t="str">
        <f t="shared" si="267"/>
        <v/>
      </c>
      <c r="B5737" s="99"/>
      <c r="C5737" s="4"/>
      <c r="D5737" s="14"/>
      <c r="E5737" s="14"/>
      <c r="F5737" s="14"/>
      <c r="G5737" s="82"/>
      <c r="H5737" s="107" t="str">
        <f>IF(B5737&lt;&gt;"",IF(OR(O5737=0,O5737=999),"",SUMIFS($E$2:E5737,$A$2:A5737,A5737)-SUMIFS($F$2:F5737,$A$2:A5737,A5737)),"")</f>
        <v/>
      </c>
      <c r="I5737" s="109" t="str">
        <f t="shared" si="269"/>
        <v/>
      </c>
      <c r="J5737" s="113"/>
      <c r="K5737" s="90"/>
      <c r="L5737" s="73"/>
      <c r="M5737" s="69" t="str">
        <f>IF(C5737&lt;&gt;"",DailyLog!$S$3,"")</f>
        <v/>
      </c>
      <c r="N5737" s="56" t="str">
        <f t="shared" si="268"/>
        <v/>
      </c>
      <c r="O5737" s="53" t="str">
        <f>IF($B5737&lt;&gt;"",IF(ISNUMBER(_xlfn.XMATCH($B5737,Language!$A$6:$E$6)),0,IF(ISNUMBER(_xlfn.XMATCH($B5737,Language!$A$29:$E$29)),'Lista de Prestatarios'!$B$3,VLOOKUP(B5737,'Lista de Prestatarios'!$A$2:$B$500,2,FALSE))),"")</f>
        <v/>
      </c>
      <c r="P5737" s="58" t="str">
        <f>IF(B5737&lt;&gt;"",IF(OR(D5737&gt;0,G5737&gt;0),COUNTIF($B$2:B5737,B5737),COUNTIFS($B$2:B5737,B5737,$E$2:E5737,"&gt;0")),"")</f>
        <v/>
      </c>
    </row>
    <row r="5738" spans="1:16" x14ac:dyDescent="0.35">
      <c r="A5738" s="51" t="str">
        <f t="shared" si="267"/>
        <v/>
      </c>
      <c r="B5738" s="99"/>
      <c r="C5738" s="4"/>
      <c r="D5738" s="14"/>
      <c r="E5738" s="14"/>
      <c r="F5738" s="14"/>
      <c r="G5738" s="82"/>
      <c r="H5738" s="107" t="str">
        <f>IF(B5738&lt;&gt;"",IF(OR(O5738=0,O5738=999),"",SUMIFS($E$2:E5738,$A$2:A5738,A5738)-SUMIFS($F$2:F5738,$A$2:A5738,A5738)),"")</f>
        <v/>
      </c>
      <c r="I5738" s="109" t="str">
        <f t="shared" si="269"/>
        <v/>
      </c>
      <c r="J5738" s="113"/>
      <c r="K5738" s="90"/>
      <c r="L5738" s="73"/>
      <c r="M5738" s="69" t="str">
        <f>IF(C5738&lt;&gt;"",DailyLog!$S$3,"")</f>
        <v/>
      </c>
      <c r="N5738" s="56" t="str">
        <f t="shared" si="268"/>
        <v/>
      </c>
      <c r="O5738" s="53" t="str">
        <f>IF($B5738&lt;&gt;"",IF(ISNUMBER(_xlfn.XMATCH($B5738,Language!$A$6:$E$6)),0,IF(ISNUMBER(_xlfn.XMATCH($B5738,Language!$A$29:$E$29)),'Lista de Prestatarios'!$B$3,VLOOKUP(B5738,'Lista de Prestatarios'!$A$2:$B$500,2,FALSE))),"")</f>
        <v/>
      </c>
      <c r="P5738" s="58" t="str">
        <f>IF(B5738&lt;&gt;"",IF(OR(D5738&gt;0,G5738&gt;0),COUNTIF($B$2:B5738,B5738),COUNTIFS($B$2:B5738,B5738,$E$2:E5738,"&gt;0")),"")</f>
        <v/>
      </c>
    </row>
    <row r="5739" spans="1:16" x14ac:dyDescent="0.35">
      <c r="A5739" s="51" t="str">
        <f t="shared" si="267"/>
        <v/>
      </c>
      <c r="B5739" s="99"/>
      <c r="C5739" s="4"/>
      <c r="D5739" s="14"/>
      <c r="E5739" s="14"/>
      <c r="F5739" s="14"/>
      <c r="G5739" s="82"/>
      <c r="H5739" s="107" t="str">
        <f>IF(B5739&lt;&gt;"",IF(OR(O5739=0,O5739=999),"",SUMIFS($E$2:E5739,$A$2:A5739,A5739)-SUMIFS($F$2:F5739,$A$2:A5739,A5739)),"")</f>
        <v/>
      </c>
      <c r="I5739" s="109" t="str">
        <f t="shared" si="269"/>
        <v/>
      </c>
      <c r="J5739" s="113"/>
      <c r="K5739" s="90"/>
      <c r="L5739" s="73"/>
      <c r="M5739" s="69" t="str">
        <f>IF(C5739&lt;&gt;"",DailyLog!$S$3,"")</f>
        <v/>
      </c>
      <c r="N5739" s="56" t="str">
        <f t="shared" si="268"/>
        <v/>
      </c>
      <c r="O5739" s="53" t="str">
        <f>IF($B5739&lt;&gt;"",IF(ISNUMBER(_xlfn.XMATCH($B5739,Language!$A$6:$E$6)),0,IF(ISNUMBER(_xlfn.XMATCH($B5739,Language!$A$29:$E$29)),'Lista de Prestatarios'!$B$3,VLOOKUP(B5739,'Lista de Prestatarios'!$A$2:$B$500,2,FALSE))),"")</f>
        <v/>
      </c>
      <c r="P5739" s="58" t="str">
        <f>IF(B5739&lt;&gt;"",IF(OR(D5739&gt;0,G5739&gt;0),COUNTIF($B$2:B5739,B5739),COUNTIFS($B$2:B5739,B5739,$E$2:E5739,"&gt;0")),"")</f>
        <v/>
      </c>
    </row>
    <row r="5740" spans="1:16" x14ac:dyDescent="0.35">
      <c r="A5740" s="51" t="str">
        <f t="shared" si="267"/>
        <v/>
      </c>
      <c r="B5740" s="99"/>
      <c r="C5740" s="4"/>
      <c r="D5740" s="14"/>
      <c r="E5740" s="14"/>
      <c r="F5740" s="14"/>
      <c r="G5740" s="82"/>
      <c r="H5740" s="107" t="str">
        <f>IF(B5740&lt;&gt;"",IF(OR(O5740=0,O5740=999),"",SUMIFS($E$2:E5740,$A$2:A5740,A5740)-SUMIFS($F$2:F5740,$A$2:A5740,A5740)),"")</f>
        <v/>
      </c>
      <c r="I5740" s="109" t="str">
        <f t="shared" si="269"/>
        <v/>
      </c>
      <c r="J5740" s="113"/>
      <c r="K5740" s="90"/>
      <c r="L5740" s="73"/>
      <c r="M5740" s="69" t="str">
        <f>IF(C5740&lt;&gt;"",DailyLog!$S$3,"")</f>
        <v/>
      </c>
      <c r="N5740" s="56" t="str">
        <f t="shared" si="268"/>
        <v/>
      </c>
      <c r="O5740" s="53" t="str">
        <f>IF($B5740&lt;&gt;"",IF(ISNUMBER(_xlfn.XMATCH($B5740,Language!$A$6:$E$6)),0,IF(ISNUMBER(_xlfn.XMATCH($B5740,Language!$A$29:$E$29)),'Lista de Prestatarios'!$B$3,VLOOKUP(B5740,'Lista de Prestatarios'!$A$2:$B$500,2,FALSE))),"")</f>
        <v/>
      </c>
      <c r="P5740" s="58" t="str">
        <f>IF(B5740&lt;&gt;"",IF(OR(D5740&gt;0,G5740&gt;0),COUNTIF($B$2:B5740,B5740),COUNTIFS($B$2:B5740,B5740,$E$2:E5740,"&gt;0")),"")</f>
        <v/>
      </c>
    </row>
    <row r="5741" spans="1:16" x14ac:dyDescent="0.35">
      <c r="A5741" s="51" t="str">
        <f t="shared" si="267"/>
        <v/>
      </c>
      <c r="B5741" s="99"/>
      <c r="C5741" s="4"/>
      <c r="D5741" s="14"/>
      <c r="E5741" s="14"/>
      <c r="F5741" s="14"/>
      <c r="G5741" s="82"/>
      <c r="H5741" s="107" t="str">
        <f>IF(B5741&lt;&gt;"",IF(OR(O5741=0,O5741=999),"",SUMIFS($E$2:E5741,$A$2:A5741,A5741)-SUMIFS($F$2:F5741,$A$2:A5741,A5741)),"")</f>
        <v/>
      </c>
      <c r="I5741" s="109" t="str">
        <f t="shared" si="269"/>
        <v/>
      </c>
      <c r="J5741" s="113"/>
      <c r="K5741" s="90"/>
      <c r="L5741" s="73"/>
      <c r="M5741" s="69" t="str">
        <f>IF(C5741&lt;&gt;"",DailyLog!$S$3,"")</f>
        <v/>
      </c>
      <c r="N5741" s="56" t="str">
        <f t="shared" si="268"/>
        <v/>
      </c>
      <c r="O5741" s="53" t="str">
        <f>IF($B5741&lt;&gt;"",IF(ISNUMBER(_xlfn.XMATCH($B5741,Language!$A$6:$E$6)),0,IF(ISNUMBER(_xlfn.XMATCH($B5741,Language!$A$29:$E$29)),'Lista de Prestatarios'!$B$3,VLOOKUP(B5741,'Lista de Prestatarios'!$A$2:$B$500,2,FALSE))),"")</f>
        <v/>
      </c>
      <c r="P5741" s="58" t="str">
        <f>IF(B5741&lt;&gt;"",IF(OR(D5741&gt;0,G5741&gt;0),COUNTIF($B$2:B5741,B5741),COUNTIFS($B$2:B5741,B5741,$E$2:E5741,"&gt;0")),"")</f>
        <v/>
      </c>
    </row>
    <row r="5742" spans="1:16" x14ac:dyDescent="0.35">
      <c r="A5742" s="51" t="str">
        <f t="shared" si="267"/>
        <v/>
      </c>
      <c r="B5742" s="99"/>
      <c r="C5742" s="4"/>
      <c r="D5742" s="14"/>
      <c r="E5742" s="14"/>
      <c r="F5742" s="14"/>
      <c r="G5742" s="82"/>
      <c r="H5742" s="107" t="str">
        <f>IF(B5742&lt;&gt;"",IF(OR(O5742=0,O5742=999),"",SUMIFS($E$2:E5742,$A$2:A5742,A5742)-SUMIFS($F$2:F5742,$A$2:A5742,A5742)),"")</f>
        <v/>
      </c>
      <c r="I5742" s="109" t="str">
        <f t="shared" si="269"/>
        <v/>
      </c>
      <c r="J5742" s="113"/>
      <c r="K5742" s="90"/>
      <c r="L5742" s="73"/>
      <c r="M5742" s="69" t="str">
        <f>IF(C5742&lt;&gt;"",DailyLog!$S$3,"")</f>
        <v/>
      </c>
      <c r="N5742" s="56" t="str">
        <f t="shared" si="268"/>
        <v/>
      </c>
      <c r="O5742" s="53" t="str">
        <f>IF($B5742&lt;&gt;"",IF(ISNUMBER(_xlfn.XMATCH($B5742,Language!$A$6:$E$6)),0,IF(ISNUMBER(_xlfn.XMATCH($B5742,Language!$A$29:$E$29)),'Lista de Prestatarios'!$B$3,VLOOKUP(B5742,'Lista de Prestatarios'!$A$2:$B$500,2,FALSE))),"")</f>
        <v/>
      </c>
      <c r="P5742" s="58" t="str">
        <f>IF(B5742&lt;&gt;"",IF(OR(D5742&gt;0,G5742&gt;0),COUNTIF($B$2:B5742,B5742),COUNTIFS($B$2:B5742,B5742,$E$2:E5742,"&gt;0")),"")</f>
        <v/>
      </c>
    </row>
    <row r="5743" spans="1:16" x14ac:dyDescent="0.35">
      <c r="A5743" s="51" t="str">
        <f t="shared" si="267"/>
        <v/>
      </c>
      <c r="B5743" s="99"/>
      <c r="C5743" s="4"/>
      <c r="D5743" s="14"/>
      <c r="E5743" s="14"/>
      <c r="F5743" s="14"/>
      <c r="G5743" s="82"/>
      <c r="H5743" s="107" t="str">
        <f>IF(B5743&lt;&gt;"",IF(OR(O5743=0,O5743=999),"",SUMIFS($E$2:E5743,$A$2:A5743,A5743)-SUMIFS($F$2:F5743,$A$2:A5743,A5743)),"")</f>
        <v/>
      </c>
      <c r="I5743" s="109" t="str">
        <f t="shared" si="269"/>
        <v/>
      </c>
      <c r="J5743" s="113"/>
      <c r="K5743" s="90"/>
      <c r="L5743" s="73"/>
      <c r="M5743" s="69" t="str">
        <f>IF(C5743&lt;&gt;"",DailyLog!$S$3,"")</f>
        <v/>
      </c>
      <c r="N5743" s="56" t="str">
        <f t="shared" si="268"/>
        <v/>
      </c>
      <c r="O5743" s="53" t="str">
        <f>IF($B5743&lt;&gt;"",IF(ISNUMBER(_xlfn.XMATCH($B5743,Language!$A$6:$E$6)),0,IF(ISNUMBER(_xlfn.XMATCH($B5743,Language!$A$29:$E$29)),'Lista de Prestatarios'!$B$3,VLOOKUP(B5743,'Lista de Prestatarios'!$A$2:$B$500,2,FALSE))),"")</f>
        <v/>
      </c>
      <c r="P5743" s="58" t="str">
        <f>IF(B5743&lt;&gt;"",IF(OR(D5743&gt;0,G5743&gt;0),COUNTIF($B$2:B5743,B5743),COUNTIFS($B$2:B5743,B5743,$E$2:E5743,"&gt;0")),"")</f>
        <v/>
      </c>
    </row>
    <row r="5744" spans="1:16" x14ac:dyDescent="0.35">
      <c r="A5744" s="51" t="str">
        <f t="shared" si="267"/>
        <v/>
      </c>
      <c r="B5744" s="99"/>
      <c r="C5744" s="4"/>
      <c r="D5744" s="14"/>
      <c r="E5744" s="14"/>
      <c r="F5744" s="14"/>
      <c r="G5744" s="82"/>
      <c r="H5744" s="107" t="str">
        <f>IF(B5744&lt;&gt;"",IF(OR(O5744=0,O5744=999),"",SUMIFS($E$2:E5744,$A$2:A5744,A5744)-SUMIFS($F$2:F5744,$A$2:A5744,A5744)),"")</f>
        <v/>
      </c>
      <c r="I5744" s="109" t="str">
        <f t="shared" si="269"/>
        <v/>
      </c>
      <c r="J5744" s="113"/>
      <c r="K5744" s="90"/>
      <c r="L5744" s="73"/>
      <c r="M5744" s="69" t="str">
        <f>IF(C5744&lt;&gt;"",DailyLog!$S$3,"")</f>
        <v/>
      </c>
      <c r="N5744" s="56" t="str">
        <f t="shared" si="268"/>
        <v/>
      </c>
      <c r="O5744" s="53" t="str">
        <f>IF($B5744&lt;&gt;"",IF(ISNUMBER(_xlfn.XMATCH($B5744,Language!$A$6:$E$6)),0,IF(ISNUMBER(_xlfn.XMATCH($B5744,Language!$A$29:$E$29)),'Lista de Prestatarios'!$B$3,VLOOKUP(B5744,'Lista de Prestatarios'!$A$2:$B$500,2,FALSE))),"")</f>
        <v/>
      </c>
      <c r="P5744" s="58" t="str">
        <f>IF(B5744&lt;&gt;"",IF(OR(D5744&gt;0,G5744&gt;0),COUNTIF($B$2:B5744,B5744),COUNTIFS($B$2:B5744,B5744,$E$2:E5744,"&gt;0")),"")</f>
        <v/>
      </c>
    </row>
    <row r="5745" spans="1:16" x14ac:dyDescent="0.35">
      <c r="A5745" s="51" t="str">
        <f t="shared" si="267"/>
        <v/>
      </c>
      <c r="B5745" s="99"/>
      <c r="C5745" s="4"/>
      <c r="D5745" s="14"/>
      <c r="E5745" s="14"/>
      <c r="F5745" s="14"/>
      <c r="G5745" s="82"/>
      <c r="H5745" s="107" t="str">
        <f>IF(B5745&lt;&gt;"",IF(OR(O5745=0,O5745=999),"",SUMIFS($E$2:E5745,$A$2:A5745,A5745)-SUMIFS($F$2:F5745,$A$2:A5745,A5745)),"")</f>
        <v/>
      </c>
      <c r="I5745" s="109" t="str">
        <f t="shared" si="269"/>
        <v/>
      </c>
      <c r="J5745" s="113"/>
      <c r="K5745" s="90"/>
      <c r="L5745" s="73"/>
      <c r="M5745" s="69" t="str">
        <f>IF(C5745&lt;&gt;"",DailyLog!$S$3,"")</f>
        <v/>
      </c>
      <c r="N5745" s="56" t="str">
        <f t="shared" si="268"/>
        <v/>
      </c>
      <c r="O5745" s="53" t="str">
        <f>IF($B5745&lt;&gt;"",IF(ISNUMBER(_xlfn.XMATCH($B5745,Language!$A$6:$E$6)),0,IF(ISNUMBER(_xlfn.XMATCH($B5745,Language!$A$29:$E$29)),'Lista de Prestatarios'!$B$3,VLOOKUP(B5745,'Lista de Prestatarios'!$A$2:$B$500,2,FALSE))),"")</f>
        <v/>
      </c>
      <c r="P5745" s="58" t="str">
        <f>IF(B5745&lt;&gt;"",IF(OR(D5745&gt;0,G5745&gt;0),COUNTIF($B$2:B5745,B5745),COUNTIFS($B$2:B5745,B5745,$E$2:E5745,"&gt;0")),"")</f>
        <v/>
      </c>
    </row>
    <row r="5746" spans="1:16" x14ac:dyDescent="0.35">
      <c r="A5746" s="51" t="str">
        <f t="shared" si="267"/>
        <v/>
      </c>
      <c r="B5746" s="99"/>
      <c r="C5746" s="4"/>
      <c r="D5746" s="14"/>
      <c r="E5746" s="14"/>
      <c r="F5746" s="14"/>
      <c r="G5746" s="82"/>
      <c r="H5746" s="107" t="str">
        <f>IF(B5746&lt;&gt;"",IF(OR(O5746=0,O5746=999),"",SUMIFS($E$2:E5746,$A$2:A5746,A5746)-SUMIFS($F$2:F5746,$A$2:A5746,A5746)),"")</f>
        <v/>
      </c>
      <c r="I5746" s="109" t="str">
        <f t="shared" si="269"/>
        <v/>
      </c>
      <c r="J5746" s="113"/>
      <c r="K5746" s="90"/>
      <c r="L5746" s="73"/>
      <c r="M5746" s="69" t="str">
        <f>IF(C5746&lt;&gt;"",DailyLog!$S$3,"")</f>
        <v/>
      </c>
      <c r="N5746" s="56" t="str">
        <f t="shared" si="268"/>
        <v/>
      </c>
      <c r="O5746" s="53" t="str">
        <f>IF($B5746&lt;&gt;"",IF(ISNUMBER(_xlfn.XMATCH($B5746,Language!$A$6:$E$6)),0,IF(ISNUMBER(_xlfn.XMATCH($B5746,Language!$A$29:$E$29)),'Lista de Prestatarios'!$B$3,VLOOKUP(B5746,'Lista de Prestatarios'!$A$2:$B$500,2,FALSE))),"")</f>
        <v/>
      </c>
      <c r="P5746" s="58" t="str">
        <f>IF(B5746&lt;&gt;"",IF(OR(D5746&gt;0,G5746&gt;0),COUNTIF($B$2:B5746,B5746),COUNTIFS($B$2:B5746,B5746,$E$2:E5746,"&gt;0")),"")</f>
        <v/>
      </c>
    </row>
    <row r="5747" spans="1:16" x14ac:dyDescent="0.35">
      <c r="A5747" s="51" t="str">
        <f t="shared" si="267"/>
        <v/>
      </c>
      <c r="B5747" s="99"/>
      <c r="C5747" s="4"/>
      <c r="D5747" s="14"/>
      <c r="E5747" s="14"/>
      <c r="F5747" s="14"/>
      <c r="G5747" s="82"/>
      <c r="H5747" s="107" t="str">
        <f>IF(B5747&lt;&gt;"",IF(OR(O5747=0,O5747=999),"",SUMIFS($E$2:E5747,$A$2:A5747,A5747)-SUMIFS($F$2:F5747,$A$2:A5747,A5747)),"")</f>
        <v/>
      </c>
      <c r="I5747" s="109" t="str">
        <f t="shared" si="269"/>
        <v/>
      </c>
      <c r="J5747" s="113"/>
      <c r="K5747" s="90"/>
      <c r="L5747" s="73"/>
      <c r="M5747" s="69" t="str">
        <f>IF(C5747&lt;&gt;"",DailyLog!$S$3,"")</f>
        <v/>
      </c>
      <c r="N5747" s="56" t="str">
        <f t="shared" si="268"/>
        <v/>
      </c>
      <c r="O5747" s="53" t="str">
        <f>IF($B5747&lt;&gt;"",IF(ISNUMBER(_xlfn.XMATCH($B5747,Language!$A$6:$E$6)),0,IF(ISNUMBER(_xlfn.XMATCH($B5747,Language!$A$29:$E$29)),'Lista de Prestatarios'!$B$3,VLOOKUP(B5747,'Lista de Prestatarios'!$A$2:$B$500,2,FALSE))),"")</f>
        <v/>
      </c>
      <c r="P5747" s="58" t="str">
        <f>IF(B5747&lt;&gt;"",IF(OR(D5747&gt;0,G5747&gt;0),COUNTIF($B$2:B5747,B5747),COUNTIFS($B$2:B5747,B5747,$E$2:E5747,"&gt;0")),"")</f>
        <v/>
      </c>
    </row>
    <row r="5748" spans="1:16" x14ac:dyDescent="0.35">
      <c r="A5748" s="51" t="str">
        <f t="shared" si="267"/>
        <v/>
      </c>
      <c r="B5748" s="99"/>
      <c r="C5748" s="4"/>
      <c r="D5748" s="14"/>
      <c r="E5748" s="14"/>
      <c r="F5748" s="14"/>
      <c r="G5748" s="82"/>
      <c r="H5748" s="107" t="str">
        <f>IF(B5748&lt;&gt;"",IF(OR(O5748=0,O5748=999),"",SUMIFS($E$2:E5748,$A$2:A5748,A5748)-SUMIFS($F$2:F5748,$A$2:A5748,A5748)),"")</f>
        <v/>
      </c>
      <c r="I5748" s="109" t="str">
        <f t="shared" si="269"/>
        <v/>
      </c>
      <c r="J5748" s="113"/>
      <c r="K5748" s="90"/>
      <c r="L5748" s="73"/>
      <c r="M5748" s="69" t="str">
        <f>IF(C5748&lt;&gt;"",DailyLog!$S$3,"")</f>
        <v/>
      </c>
      <c r="N5748" s="56" t="str">
        <f t="shared" si="268"/>
        <v/>
      </c>
      <c r="O5748" s="53" t="str">
        <f>IF($B5748&lt;&gt;"",IF(ISNUMBER(_xlfn.XMATCH($B5748,Language!$A$6:$E$6)),0,IF(ISNUMBER(_xlfn.XMATCH($B5748,Language!$A$29:$E$29)),'Lista de Prestatarios'!$B$3,VLOOKUP(B5748,'Lista de Prestatarios'!$A$2:$B$500,2,FALSE))),"")</f>
        <v/>
      </c>
      <c r="P5748" s="58" t="str">
        <f>IF(B5748&lt;&gt;"",IF(OR(D5748&gt;0,G5748&gt;0),COUNTIF($B$2:B5748,B5748),COUNTIFS($B$2:B5748,B5748,$E$2:E5748,"&gt;0")),"")</f>
        <v/>
      </c>
    </row>
    <row r="5749" spans="1:16" x14ac:dyDescent="0.35">
      <c r="A5749" s="51" t="str">
        <f t="shared" si="267"/>
        <v/>
      </c>
      <c r="B5749" s="99"/>
      <c r="C5749" s="4"/>
      <c r="D5749" s="14"/>
      <c r="E5749" s="14"/>
      <c r="F5749" s="14"/>
      <c r="G5749" s="82"/>
      <c r="H5749" s="107" t="str">
        <f>IF(B5749&lt;&gt;"",IF(OR(O5749=0,O5749=999),"",SUMIFS($E$2:E5749,$A$2:A5749,A5749)-SUMIFS($F$2:F5749,$A$2:A5749,A5749)),"")</f>
        <v/>
      </c>
      <c r="I5749" s="109" t="str">
        <f t="shared" si="269"/>
        <v/>
      </c>
      <c r="J5749" s="113"/>
      <c r="K5749" s="90"/>
      <c r="L5749" s="73"/>
      <c r="M5749" s="69" t="str">
        <f>IF(C5749&lt;&gt;"",DailyLog!$S$3,"")</f>
        <v/>
      </c>
      <c r="N5749" s="56" t="str">
        <f t="shared" si="268"/>
        <v/>
      </c>
      <c r="O5749" s="53" t="str">
        <f>IF($B5749&lt;&gt;"",IF(ISNUMBER(_xlfn.XMATCH($B5749,Language!$A$6:$E$6)),0,IF(ISNUMBER(_xlfn.XMATCH($B5749,Language!$A$29:$E$29)),'Lista de Prestatarios'!$B$3,VLOOKUP(B5749,'Lista de Prestatarios'!$A$2:$B$500,2,FALSE))),"")</f>
        <v/>
      </c>
      <c r="P5749" s="58" t="str">
        <f>IF(B5749&lt;&gt;"",IF(OR(D5749&gt;0,G5749&gt;0),COUNTIF($B$2:B5749,B5749),COUNTIFS($B$2:B5749,B5749,$E$2:E5749,"&gt;0")),"")</f>
        <v/>
      </c>
    </row>
    <row r="5750" spans="1:16" x14ac:dyDescent="0.35">
      <c r="A5750" s="51" t="str">
        <f t="shared" si="267"/>
        <v/>
      </c>
      <c r="B5750" s="99"/>
      <c r="C5750" s="4"/>
      <c r="D5750" s="14"/>
      <c r="E5750" s="14"/>
      <c r="F5750" s="14"/>
      <c r="G5750" s="82"/>
      <c r="H5750" s="107" t="str">
        <f>IF(B5750&lt;&gt;"",IF(OR(O5750=0,O5750=999),"",SUMIFS($E$2:E5750,$A$2:A5750,A5750)-SUMIFS($F$2:F5750,$A$2:A5750,A5750)),"")</f>
        <v/>
      </c>
      <c r="I5750" s="109" t="str">
        <f t="shared" si="269"/>
        <v/>
      </c>
      <c r="J5750" s="113"/>
      <c r="K5750" s="90"/>
      <c r="L5750" s="73"/>
      <c r="M5750" s="69" t="str">
        <f>IF(C5750&lt;&gt;"",DailyLog!$S$3,"")</f>
        <v/>
      </c>
      <c r="N5750" s="56" t="str">
        <f t="shared" si="268"/>
        <v/>
      </c>
      <c r="O5750" s="53" t="str">
        <f>IF($B5750&lt;&gt;"",IF(ISNUMBER(_xlfn.XMATCH($B5750,Language!$A$6:$E$6)),0,IF(ISNUMBER(_xlfn.XMATCH($B5750,Language!$A$29:$E$29)),'Lista de Prestatarios'!$B$3,VLOOKUP(B5750,'Lista de Prestatarios'!$A$2:$B$500,2,FALSE))),"")</f>
        <v/>
      </c>
      <c r="P5750" s="58" t="str">
        <f>IF(B5750&lt;&gt;"",IF(OR(D5750&gt;0,G5750&gt;0),COUNTIF($B$2:B5750,B5750),COUNTIFS($B$2:B5750,B5750,$E$2:E5750,"&gt;0")),"")</f>
        <v/>
      </c>
    </row>
    <row r="5751" spans="1:16" x14ac:dyDescent="0.35">
      <c r="A5751" s="51" t="str">
        <f t="shared" si="267"/>
        <v/>
      </c>
      <c r="B5751" s="99"/>
      <c r="C5751" s="4"/>
      <c r="D5751" s="14"/>
      <c r="E5751" s="14"/>
      <c r="F5751" s="14"/>
      <c r="G5751" s="82"/>
      <c r="H5751" s="107" t="str">
        <f>IF(B5751&lt;&gt;"",IF(OR(O5751=0,O5751=999),"",SUMIFS($E$2:E5751,$A$2:A5751,A5751)-SUMIFS($F$2:F5751,$A$2:A5751,A5751)),"")</f>
        <v/>
      </c>
      <c r="I5751" s="109" t="str">
        <f t="shared" si="269"/>
        <v/>
      </c>
      <c r="J5751" s="113"/>
      <c r="K5751" s="90"/>
      <c r="L5751" s="73"/>
      <c r="M5751" s="69" t="str">
        <f>IF(C5751&lt;&gt;"",DailyLog!$S$3,"")</f>
        <v/>
      </c>
      <c r="N5751" s="56" t="str">
        <f t="shared" si="268"/>
        <v/>
      </c>
      <c r="O5751" s="53" t="str">
        <f>IF($B5751&lt;&gt;"",IF(ISNUMBER(_xlfn.XMATCH($B5751,Language!$A$6:$E$6)),0,IF(ISNUMBER(_xlfn.XMATCH($B5751,Language!$A$29:$E$29)),'Lista de Prestatarios'!$B$3,VLOOKUP(B5751,'Lista de Prestatarios'!$A$2:$B$500,2,FALSE))),"")</f>
        <v/>
      </c>
      <c r="P5751" s="58" t="str">
        <f>IF(B5751&lt;&gt;"",IF(OR(D5751&gt;0,G5751&gt;0),COUNTIF($B$2:B5751,B5751),COUNTIFS($B$2:B5751,B5751,$E$2:E5751,"&gt;0")),"")</f>
        <v/>
      </c>
    </row>
    <row r="5752" spans="1:16" x14ac:dyDescent="0.35">
      <c r="A5752" s="51" t="str">
        <f t="shared" si="267"/>
        <v/>
      </c>
      <c r="B5752" s="99"/>
      <c r="C5752" s="4"/>
      <c r="D5752" s="14"/>
      <c r="E5752" s="14"/>
      <c r="F5752" s="14"/>
      <c r="G5752" s="82"/>
      <c r="H5752" s="107" t="str">
        <f>IF(B5752&lt;&gt;"",IF(OR(O5752=0,O5752=999),"",SUMIFS($E$2:E5752,$A$2:A5752,A5752)-SUMIFS($F$2:F5752,$A$2:A5752,A5752)),"")</f>
        <v/>
      </c>
      <c r="I5752" s="109" t="str">
        <f t="shared" si="269"/>
        <v/>
      </c>
      <c r="J5752" s="113"/>
      <c r="K5752" s="90"/>
      <c r="L5752" s="73"/>
      <c r="M5752" s="69" t="str">
        <f>IF(C5752&lt;&gt;"",DailyLog!$S$3,"")</f>
        <v/>
      </c>
      <c r="N5752" s="56" t="str">
        <f t="shared" si="268"/>
        <v/>
      </c>
      <c r="O5752" s="53" t="str">
        <f>IF($B5752&lt;&gt;"",IF(ISNUMBER(_xlfn.XMATCH($B5752,Language!$A$6:$E$6)),0,IF(ISNUMBER(_xlfn.XMATCH($B5752,Language!$A$29:$E$29)),'Lista de Prestatarios'!$B$3,VLOOKUP(B5752,'Lista de Prestatarios'!$A$2:$B$500,2,FALSE))),"")</f>
        <v/>
      </c>
      <c r="P5752" s="58" t="str">
        <f>IF(B5752&lt;&gt;"",IF(OR(D5752&gt;0,G5752&gt;0),COUNTIF($B$2:B5752,B5752),COUNTIFS($B$2:B5752,B5752,$E$2:E5752,"&gt;0")),"")</f>
        <v/>
      </c>
    </row>
    <row r="5753" spans="1:16" x14ac:dyDescent="0.35">
      <c r="A5753" s="51" t="str">
        <f t="shared" si="267"/>
        <v/>
      </c>
      <c r="B5753" s="99"/>
      <c r="C5753" s="4"/>
      <c r="D5753" s="14"/>
      <c r="E5753" s="14"/>
      <c r="F5753" s="14"/>
      <c r="G5753" s="82"/>
      <c r="H5753" s="107" t="str">
        <f>IF(B5753&lt;&gt;"",IF(OR(O5753=0,O5753=999),"",SUMIFS($E$2:E5753,$A$2:A5753,A5753)-SUMIFS($F$2:F5753,$A$2:A5753,A5753)),"")</f>
        <v/>
      </c>
      <c r="I5753" s="109" t="str">
        <f t="shared" si="269"/>
        <v/>
      </c>
      <c r="J5753" s="113"/>
      <c r="K5753" s="90"/>
      <c r="L5753" s="73"/>
      <c r="M5753" s="69" t="str">
        <f>IF(C5753&lt;&gt;"",DailyLog!$S$3,"")</f>
        <v/>
      </c>
      <c r="N5753" s="56" t="str">
        <f t="shared" si="268"/>
        <v/>
      </c>
      <c r="O5753" s="53" t="str">
        <f>IF($B5753&lt;&gt;"",IF(ISNUMBER(_xlfn.XMATCH($B5753,Language!$A$6:$E$6)),0,IF(ISNUMBER(_xlfn.XMATCH($B5753,Language!$A$29:$E$29)),'Lista de Prestatarios'!$B$3,VLOOKUP(B5753,'Lista de Prestatarios'!$A$2:$B$500,2,FALSE))),"")</f>
        <v/>
      </c>
      <c r="P5753" s="58" t="str">
        <f>IF(B5753&lt;&gt;"",IF(OR(D5753&gt;0,G5753&gt;0),COUNTIF($B$2:B5753,B5753),COUNTIFS($B$2:B5753,B5753,$E$2:E5753,"&gt;0")),"")</f>
        <v/>
      </c>
    </row>
    <row r="5754" spans="1:16" x14ac:dyDescent="0.35">
      <c r="A5754" s="51" t="str">
        <f t="shared" si="267"/>
        <v/>
      </c>
      <c r="B5754" s="99"/>
      <c r="C5754" s="4"/>
      <c r="D5754" s="14"/>
      <c r="E5754" s="14"/>
      <c r="F5754" s="14"/>
      <c r="G5754" s="82"/>
      <c r="H5754" s="107" t="str">
        <f>IF(B5754&lt;&gt;"",IF(OR(O5754=0,O5754=999),"",SUMIFS($E$2:E5754,$A$2:A5754,A5754)-SUMIFS($F$2:F5754,$A$2:A5754,A5754)),"")</f>
        <v/>
      </c>
      <c r="I5754" s="109" t="str">
        <f t="shared" si="269"/>
        <v/>
      </c>
      <c r="J5754" s="113"/>
      <c r="K5754" s="90"/>
      <c r="L5754" s="73"/>
      <c r="M5754" s="69" t="str">
        <f>IF(C5754&lt;&gt;"",DailyLog!$S$3,"")</f>
        <v/>
      </c>
      <c r="N5754" s="56" t="str">
        <f t="shared" si="268"/>
        <v/>
      </c>
      <c r="O5754" s="53" t="str">
        <f>IF($B5754&lt;&gt;"",IF(ISNUMBER(_xlfn.XMATCH($B5754,Language!$A$6:$E$6)),0,IF(ISNUMBER(_xlfn.XMATCH($B5754,Language!$A$29:$E$29)),'Lista de Prestatarios'!$B$3,VLOOKUP(B5754,'Lista de Prestatarios'!$A$2:$B$500,2,FALSE))),"")</f>
        <v/>
      </c>
      <c r="P5754" s="58" t="str">
        <f>IF(B5754&lt;&gt;"",IF(OR(D5754&gt;0,G5754&gt;0),COUNTIF($B$2:B5754,B5754),COUNTIFS($B$2:B5754,B5754,$E$2:E5754,"&gt;0")),"")</f>
        <v/>
      </c>
    </row>
    <row r="5755" spans="1:16" x14ac:dyDescent="0.35">
      <c r="A5755" s="51" t="str">
        <f t="shared" si="267"/>
        <v/>
      </c>
      <c r="B5755" s="99"/>
      <c r="C5755" s="4"/>
      <c r="D5755" s="14"/>
      <c r="E5755" s="14"/>
      <c r="F5755" s="14"/>
      <c r="G5755" s="82"/>
      <c r="H5755" s="107" t="str">
        <f>IF(B5755&lt;&gt;"",IF(OR(O5755=0,O5755=999),"",SUMIFS($E$2:E5755,$A$2:A5755,A5755)-SUMIFS($F$2:F5755,$A$2:A5755,A5755)),"")</f>
        <v/>
      </c>
      <c r="I5755" s="109" t="str">
        <f t="shared" si="269"/>
        <v/>
      </c>
      <c r="J5755" s="113"/>
      <c r="K5755" s="90"/>
      <c r="L5755" s="73"/>
      <c r="M5755" s="69" t="str">
        <f>IF(C5755&lt;&gt;"",DailyLog!$S$3,"")</f>
        <v/>
      </c>
      <c r="N5755" s="56" t="str">
        <f t="shared" si="268"/>
        <v/>
      </c>
      <c r="O5755" s="53" t="str">
        <f>IF($B5755&lt;&gt;"",IF(ISNUMBER(_xlfn.XMATCH($B5755,Language!$A$6:$E$6)),0,IF(ISNUMBER(_xlfn.XMATCH($B5755,Language!$A$29:$E$29)),'Lista de Prestatarios'!$B$3,VLOOKUP(B5755,'Lista de Prestatarios'!$A$2:$B$500,2,FALSE))),"")</f>
        <v/>
      </c>
      <c r="P5755" s="58" t="str">
        <f>IF(B5755&lt;&gt;"",IF(OR(D5755&gt;0,G5755&gt;0),COUNTIF($B$2:B5755,B5755),COUNTIFS($B$2:B5755,B5755,$E$2:E5755,"&gt;0")),"")</f>
        <v/>
      </c>
    </row>
    <row r="5756" spans="1:16" x14ac:dyDescent="0.35">
      <c r="A5756" s="51" t="str">
        <f t="shared" si="267"/>
        <v/>
      </c>
      <c r="B5756" s="99"/>
      <c r="C5756" s="4"/>
      <c r="D5756" s="14"/>
      <c r="E5756" s="14"/>
      <c r="F5756" s="14"/>
      <c r="G5756" s="82"/>
      <c r="H5756" s="107" t="str">
        <f>IF(B5756&lt;&gt;"",IF(OR(O5756=0,O5756=999),"",SUMIFS($E$2:E5756,$A$2:A5756,A5756)-SUMIFS($F$2:F5756,$A$2:A5756,A5756)),"")</f>
        <v/>
      </c>
      <c r="I5756" s="109" t="str">
        <f t="shared" si="269"/>
        <v/>
      </c>
      <c r="J5756" s="113"/>
      <c r="K5756" s="90"/>
      <c r="L5756" s="73"/>
      <c r="M5756" s="69" t="str">
        <f>IF(C5756&lt;&gt;"",DailyLog!$S$3,"")</f>
        <v/>
      </c>
      <c r="N5756" s="56" t="str">
        <f t="shared" si="268"/>
        <v/>
      </c>
      <c r="O5756" s="53" t="str">
        <f>IF($B5756&lt;&gt;"",IF(ISNUMBER(_xlfn.XMATCH($B5756,Language!$A$6:$E$6)),0,IF(ISNUMBER(_xlfn.XMATCH($B5756,Language!$A$29:$E$29)),'Lista de Prestatarios'!$B$3,VLOOKUP(B5756,'Lista de Prestatarios'!$A$2:$B$500,2,FALSE))),"")</f>
        <v/>
      </c>
      <c r="P5756" s="58" t="str">
        <f>IF(B5756&lt;&gt;"",IF(OR(D5756&gt;0,G5756&gt;0),COUNTIF($B$2:B5756,B5756),COUNTIFS($B$2:B5756,B5756,$E$2:E5756,"&gt;0")),"")</f>
        <v/>
      </c>
    </row>
    <row r="5757" spans="1:16" x14ac:dyDescent="0.35">
      <c r="A5757" s="51" t="str">
        <f t="shared" si="267"/>
        <v/>
      </c>
      <c r="B5757" s="99"/>
      <c r="C5757" s="4"/>
      <c r="D5757" s="14"/>
      <c r="E5757" s="14"/>
      <c r="F5757" s="14"/>
      <c r="G5757" s="82"/>
      <c r="H5757" s="107" t="str">
        <f>IF(B5757&lt;&gt;"",IF(OR(O5757=0,O5757=999),"",SUMIFS($E$2:E5757,$A$2:A5757,A5757)-SUMIFS($F$2:F5757,$A$2:A5757,A5757)),"")</f>
        <v/>
      </c>
      <c r="I5757" s="109" t="str">
        <f t="shared" si="269"/>
        <v/>
      </c>
      <c r="J5757" s="113"/>
      <c r="K5757" s="90"/>
      <c r="L5757" s="73"/>
      <c r="M5757" s="69" t="str">
        <f>IF(C5757&lt;&gt;"",DailyLog!$S$3,"")</f>
        <v/>
      </c>
      <c r="N5757" s="56" t="str">
        <f t="shared" si="268"/>
        <v/>
      </c>
      <c r="O5757" s="53" t="str">
        <f>IF($B5757&lt;&gt;"",IF(ISNUMBER(_xlfn.XMATCH($B5757,Language!$A$6:$E$6)),0,IF(ISNUMBER(_xlfn.XMATCH($B5757,Language!$A$29:$E$29)),'Lista de Prestatarios'!$B$3,VLOOKUP(B5757,'Lista de Prestatarios'!$A$2:$B$500,2,FALSE))),"")</f>
        <v/>
      </c>
      <c r="P5757" s="58" t="str">
        <f>IF(B5757&lt;&gt;"",IF(OR(D5757&gt;0,G5757&gt;0),COUNTIF($B$2:B5757,B5757),COUNTIFS($B$2:B5757,B5757,$E$2:E5757,"&gt;0")),"")</f>
        <v/>
      </c>
    </row>
    <row r="5758" spans="1:16" x14ac:dyDescent="0.35">
      <c r="A5758" s="51" t="str">
        <f t="shared" si="267"/>
        <v/>
      </c>
      <c r="B5758" s="99"/>
      <c r="C5758" s="4"/>
      <c r="D5758" s="14"/>
      <c r="E5758" s="14"/>
      <c r="F5758" s="14"/>
      <c r="G5758" s="82"/>
      <c r="H5758" s="107" t="str">
        <f>IF(B5758&lt;&gt;"",IF(OR(O5758=0,O5758=999),"",SUMIFS($E$2:E5758,$A$2:A5758,A5758)-SUMIFS($F$2:F5758,$A$2:A5758,A5758)),"")</f>
        <v/>
      </c>
      <c r="I5758" s="109" t="str">
        <f t="shared" si="269"/>
        <v/>
      </c>
      <c r="J5758" s="113"/>
      <c r="K5758" s="90"/>
      <c r="L5758" s="73"/>
      <c r="M5758" s="69" t="str">
        <f>IF(C5758&lt;&gt;"",DailyLog!$S$3,"")</f>
        <v/>
      </c>
      <c r="N5758" s="56" t="str">
        <f t="shared" si="268"/>
        <v/>
      </c>
      <c r="O5758" s="53" t="str">
        <f>IF($B5758&lt;&gt;"",IF(ISNUMBER(_xlfn.XMATCH($B5758,Language!$A$6:$E$6)),0,IF(ISNUMBER(_xlfn.XMATCH($B5758,Language!$A$29:$E$29)),'Lista de Prestatarios'!$B$3,VLOOKUP(B5758,'Lista de Prestatarios'!$A$2:$B$500,2,FALSE))),"")</f>
        <v/>
      </c>
      <c r="P5758" s="58" t="str">
        <f>IF(B5758&lt;&gt;"",IF(OR(D5758&gt;0,G5758&gt;0),COUNTIF($B$2:B5758,B5758),COUNTIFS($B$2:B5758,B5758,$E$2:E5758,"&gt;0")),"")</f>
        <v/>
      </c>
    </row>
    <row r="5759" spans="1:16" x14ac:dyDescent="0.35">
      <c r="A5759" s="51" t="str">
        <f t="shared" si="267"/>
        <v/>
      </c>
      <c r="B5759" s="99"/>
      <c r="C5759" s="4"/>
      <c r="D5759" s="14"/>
      <c r="E5759" s="14"/>
      <c r="F5759" s="14"/>
      <c r="G5759" s="82"/>
      <c r="H5759" s="107" t="str">
        <f>IF(B5759&lt;&gt;"",IF(OR(O5759=0,O5759=999),"",SUMIFS($E$2:E5759,$A$2:A5759,A5759)-SUMIFS($F$2:F5759,$A$2:A5759,A5759)),"")</f>
        <v/>
      </c>
      <c r="I5759" s="109" t="str">
        <f t="shared" si="269"/>
        <v/>
      </c>
      <c r="J5759" s="113"/>
      <c r="K5759" s="90"/>
      <c r="L5759" s="73"/>
      <c r="M5759" s="69" t="str">
        <f>IF(C5759&lt;&gt;"",DailyLog!$S$3,"")</f>
        <v/>
      </c>
      <c r="N5759" s="56" t="str">
        <f t="shared" si="268"/>
        <v/>
      </c>
      <c r="O5759" s="53" t="str">
        <f>IF($B5759&lt;&gt;"",IF(ISNUMBER(_xlfn.XMATCH($B5759,Language!$A$6:$E$6)),0,IF(ISNUMBER(_xlfn.XMATCH($B5759,Language!$A$29:$E$29)),'Lista de Prestatarios'!$B$3,VLOOKUP(B5759,'Lista de Prestatarios'!$A$2:$B$500,2,FALSE))),"")</f>
        <v/>
      </c>
      <c r="P5759" s="58" t="str">
        <f>IF(B5759&lt;&gt;"",IF(OR(D5759&gt;0,G5759&gt;0),COUNTIF($B$2:B5759,B5759),COUNTIFS($B$2:B5759,B5759,$E$2:E5759,"&gt;0")),"")</f>
        <v/>
      </c>
    </row>
    <row r="5760" spans="1:16" x14ac:dyDescent="0.35">
      <c r="A5760" s="51" t="str">
        <f t="shared" si="267"/>
        <v/>
      </c>
      <c r="B5760" s="99"/>
      <c r="C5760" s="4"/>
      <c r="D5760" s="14"/>
      <c r="E5760" s="14"/>
      <c r="F5760" s="14"/>
      <c r="G5760" s="82"/>
      <c r="H5760" s="107" t="str">
        <f>IF(B5760&lt;&gt;"",IF(OR(O5760=0,O5760=999),"",SUMIFS($E$2:E5760,$A$2:A5760,A5760)-SUMIFS($F$2:F5760,$A$2:A5760,A5760)),"")</f>
        <v/>
      </c>
      <c r="I5760" s="109" t="str">
        <f t="shared" si="269"/>
        <v/>
      </c>
      <c r="J5760" s="113"/>
      <c r="K5760" s="90"/>
      <c r="L5760" s="73"/>
      <c r="M5760" s="69" t="str">
        <f>IF(C5760&lt;&gt;"",DailyLog!$S$3,"")</f>
        <v/>
      </c>
      <c r="N5760" s="56" t="str">
        <f t="shared" si="268"/>
        <v/>
      </c>
      <c r="O5760" s="53" t="str">
        <f>IF($B5760&lt;&gt;"",IF(ISNUMBER(_xlfn.XMATCH($B5760,Language!$A$6:$E$6)),0,IF(ISNUMBER(_xlfn.XMATCH($B5760,Language!$A$29:$E$29)),'Lista de Prestatarios'!$B$3,VLOOKUP(B5760,'Lista de Prestatarios'!$A$2:$B$500,2,FALSE))),"")</f>
        <v/>
      </c>
      <c r="P5760" s="58" t="str">
        <f>IF(B5760&lt;&gt;"",IF(OR(D5760&gt;0,G5760&gt;0),COUNTIF($B$2:B5760,B5760),COUNTIFS($B$2:B5760,B5760,$E$2:E5760,"&gt;0")),"")</f>
        <v/>
      </c>
    </row>
    <row r="5761" spans="1:16" x14ac:dyDescent="0.35">
      <c r="A5761" s="51" t="str">
        <f t="shared" si="267"/>
        <v/>
      </c>
      <c r="B5761" s="99"/>
      <c r="C5761" s="4"/>
      <c r="D5761" s="14"/>
      <c r="E5761" s="14"/>
      <c r="F5761" s="14"/>
      <c r="G5761" s="82"/>
      <c r="H5761" s="107" t="str">
        <f>IF(B5761&lt;&gt;"",IF(OR(O5761=0,O5761=999),"",SUMIFS($E$2:E5761,$A$2:A5761,A5761)-SUMIFS($F$2:F5761,$A$2:A5761,A5761)),"")</f>
        <v/>
      </c>
      <c r="I5761" s="109" t="str">
        <f t="shared" si="269"/>
        <v/>
      </c>
      <c r="J5761" s="113"/>
      <c r="K5761" s="90"/>
      <c r="L5761" s="73"/>
      <c r="M5761" s="69" t="str">
        <f>IF(C5761&lt;&gt;"",DailyLog!$S$3,"")</f>
        <v/>
      </c>
      <c r="N5761" s="56" t="str">
        <f t="shared" si="268"/>
        <v/>
      </c>
      <c r="O5761" s="53" t="str">
        <f>IF($B5761&lt;&gt;"",IF(ISNUMBER(_xlfn.XMATCH($B5761,Language!$A$6:$E$6)),0,IF(ISNUMBER(_xlfn.XMATCH($B5761,Language!$A$29:$E$29)),'Lista de Prestatarios'!$B$3,VLOOKUP(B5761,'Lista de Prestatarios'!$A$2:$B$500,2,FALSE))),"")</f>
        <v/>
      </c>
      <c r="P5761" s="58" t="str">
        <f>IF(B5761&lt;&gt;"",IF(OR(D5761&gt;0,G5761&gt;0),COUNTIF($B$2:B5761,B5761),COUNTIFS($B$2:B5761,B5761,$E$2:E5761,"&gt;0")),"")</f>
        <v/>
      </c>
    </row>
    <row r="5762" spans="1:16" x14ac:dyDescent="0.35">
      <c r="A5762" s="51" t="str">
        <f t="shared" ref="A5762:A5825" si="270">IF(B5762&lt;&gt;"",O5762&amp;"."&amp;P5762,"")</f>
        <v/>
      </c>
      <c r="B5762" s="99"/>
      <c r="C5762" s="4"/>
      <c r="D5762" s="14"/>
      <c r="E5762" s="14"/>
      <c r="F5762" s="14"/>
      <c r="G5762" s="82"/>
      <c r="H5762" s="107" t="str">
        <f>IF(B5762&lt;&gt;"",IF(OR(O5762=0,O5762=999),"",SUMIFS($E$2:E5762,$A$2:A5762,A5762)-SUMIFS($F$2:F5762,$A$2:A5762,A5762)),"")</f>
        <v/>
      </c>
      <c r="I5762" s="109" t="str">
        <f t="shared" si="269"/>
        <v/>
      </c>
      <c r="J5762" s="113"/>
      <c r="K5762" s="90"/>
      <c r="L5762" s="73"/>
      <c r="M5762" s="69" t="str">
        <f>IF(C5762&lt;&gt;"",DailyLog!$S$3,"")</f>
        <v/>
      </c>
      <c r="N5762" s="56" t="str">
        <f t="shared" ref="N5762:N5825" si="271">IF(B5762&lt;&gt;"",COUNT(D5762:G5762),"")</f>
        <v/>
      </c>
      <c r="O5762" s="53" t="str">
        <f>IF($B5762&lt;&gt;"",IF(ISNUMBER(_xlfn.XMATCH($B5762,Language!$A$6:$E$6)),0,IF(ISNUMBER(_xlfn.XMATCH($B5762,Language!$A$29:$E$29)),'Lista de Prestatarios'!$B$3,VLOOKUP(B5762,'Lista de Prestatarios'!$A$2:$B$500,2,FALSE))),"")</f>
        <v/>
      </c>
      <c r="P5762" s="58" t="str">
        <f>IF(B5762&lt;&gt;"",IF(OR(D5762&gt;0,G5762&gt;0),COUNTIF($B$2:B5762,B5762),COUNTIFS($B$2:B5762,B5762,$E$2:E5762,"&gt;0")),"")</f>
        <v/>
      </c>
    </row>
    <row r="5763" spans="1:16" x14ac:dyDescent="0.35">
      <c r="A5763" s="51" t="str">
        <f t="shared" si="270"/>
        <v/>
      </c>
      <c r="B5763" s="99"/>
      <c r="C5763" s="4"/>
      <c r="D5763" s="14"/>
      <c r="E5763" s="14"/>
      <c r="F5763" s="14"/>
      <c r="G5763" s="82"/>
      <c r="H5763" s="107" t="str">
        <f>IF(B5763&lt;&gt;"",IF(OR(O5763=0,O5763=999),"",SUMIFS($E$2:E5763,$A$2:A5763,A5763)-SUMIFS($F$2:F5763,$A$2:A5763,A5763)),"")</f>
        <v/>
      </c>
      <c r="I5763" s="109" t="str">
        <f t="shared" si="269"/>
        <v/>
      </c>
      <c r="J5763" s="113"/>
      <c r="K5763" s="90"/>
      <c r="L5763" s="73"/>
      <c r="M5763" s="69" t="str">
        <f>IF(C5763&lt;&gt;"",DailyLog!$S$3,"")</f>
        <v/>
      </c>
      <c r="N5763" s="56" t="str">
        <f t="shared" si="271"/>
        <v/>
      </c>
      <c r="O5763" s="53" t="str">
        <f>IF($B5763&lt;&gt;"",IF(ISNUMBER(_xlfn.XMATCH($B5763,Language!$A$6:$E$6)),0,IF(ISNUMBER(_xlfn.XMATCH($B5763,Language!$A$29:$E$29)),'Lista de Prestatarios'!$B$3,VLOOKUP(B5763,'Lista de Prestatarios'!$A$2:$B$500,2,FALSE))),"")</f>
        <v/>
      </c>
      <c r="P5763" s="58" t="str">
        <f>IF(B5763&lt;&gt;"",IF(OR(D5763&gt;0,G5763&gt;0),COUNTIF($B$2:B5763,B5763),COUNTIFS($B$2:B5763,B5763,$E$2:E5763,"&gt;0")),"")</f>
        <v/>
      </c>
    </row>
    <row r="5764" spans="1:16" x14ac:dyDescent="0.35">
      <c r="A5764" s="51" t="str">
        <f t="shared" si="270"/>
        <v/>
      </c>
      <c r="B5764" s="99"/>
      <c r="C5764" s="4"/>
      <c r="D5764" s="14"/>
      <c r="E5764" s="14"/>
      <c r="F5764" s="14"/>
      <c r="G5764" s="82"/>
      <c r="H5764" s="107" t="str">
        <f>IF(B5764&lt;&gt;"",IF(OR(O5764=0,O5764=999),"",SUMIFS($E$2:E5764,$A$2:A5764,A5764)-SUMIFS($F$2:F5764,$A$2:A5764,A5764)),"")</f>
        <v/>
      </c>
      <c r="I5764" s="109" t="str">
        <f t="shared" ref="I5764:I5827" si="272">IF(B5764&lt;&gt;"",I5763+D5764-E5764+F5764-G5764,"")</f>
        <v/>
      </c>
      <c r="J5764" s="113"/>
      <c r="K5764" s="90"/>
      <c r="L5764" s="73"/>
      <c r="M5764" s="69" t="str">
        <f>IF(C5764&lt;&gt;"",DailyLog!$S$3,"")</f>
        <v/>
      </c>
      <c r="N5764" s="56" t="str">
        <f t="shared" si="271"/>
        <v/>
      </c>
      <c r="O5764" s="53" t="str">
        <f>IF($B5764&lt;&gt;"",IF(ISNUMBER(_xlfn.XMATCH($B5764,Language!$A$6:$E$6)),0,IF(ISNUMBER(_xlfn.XMATCH($B5764,Language!$A$29:$E$29)),'Lista de Prestatarios'!$B$3,VLOOKUP(B5764,'Lista de Prestatarios'!$A$2:$B$500,2,FALSE))),"")</f>
        <v/>
      </c>
      <c r="P5764" s="58" t="str">
        <f>IF(B5764&lt;&gt;"",IF(OR(D5764&gt;0,G5764&gt;0),COUNTIF($B$2:B5764,B5764),COUNTIFS($B$2:B5764,B5764,$E$2:E5764,"&gt;0")),"")</f>
        <v/>
      </c>
    </row>
    <row r="5765" spans="1:16" x14ac:dyDescent="0.35">
      <c r="A5765" s="51" t="str">
        <f t="shared" si="270"/>
        <v/>
      </c>
      <c r="B5765" s="99"/>
      <c r="C5765" s="4"/>
      <c r="D5765" s="14"/>
      <c r="E5765" s="14"/>
      <c r="F5765" s="14"/>
      <c r="G5765" s="82"/>
      <c r="H5765" s="107" t="str">
        <f>IF(B5765&lt;&gt;"",IF(OR(O5765=0,O5765=999),"",SUMIFS($E$2:E5765,$A$2:A5765,A5765)-SUMIFS($F$2:F5765,$A$2:A5765,A5765)),"")</f>
        <v/>
      </c>
      <c r="I5765" s="109" t="str">
        <f t="shared" si="272"/>
        <v/>
      </c>
      <c r="J5765" s="113"/>
      <c r="K5765" s="90"/>
      <c r="L5765" s="73"/>
      <c r="M5765" s="69" t="str">
        <f>IF(C5765&lt;&gt;"",DailyLog!$S$3,"")</f>
        <v/>
      </c>
      <c r="N5765" s="56" t="str">
        <f t="shared" si="271"/>
        <v/>
      </c>
      <c r="O5765" s="53" t="str">
        <f>IF($B5765&lt;&gt;"",IF(ISNUMBER(_xlfn.XMATCH($B5765,Language!$A$6:$E$6)),0,IF(ISNUMBER(_xlfn.XMATCH($B5765,Language!$A$29:$E$29)),'Lista de Prestatarios'!$B$3,VLOOKUP(B5765,'Lista de Prestatarios'!$A$2:$B$500,2,FALSE))),"")</f>
        <v/>
      </c>
      <c r="P5765" s="58" t="str">
        <f>IF(B5765&lt;&gt;"",IF(OR(D5765&gt;0,G5765&gt;0),COUNTIF($B$2:B5765,B5765),COUNTIFS($B$2:B5765,B5765,$E$2:E5765,"&gt;0")),"")</f>
        <v/>
      </c>
    </row>
    <row r="5766" spans="1:16" x14ac:dyDescent="0.35">
      <c r="A5766" s="51" t="str">
        <f t="shared" si="270"/>
        <v/>
      </c>
      <c r="B5766" s="99"/>
      <c r="C5766" s="4"/>
      <c r="D5766" s="14"/>
      <c r="E5766" s="14"/>
      <c r="F5766" s="14"/>
      <c r="G5766" s="82"/>
      <c r="H5766" s="107" t="str">
        <f>IF(B5766&lt;&gt;"",IF(OR(O5766=0,O5766=999),"",SUMIFS($E$2:E5766,$A$2:A5766,A5766)-SUMIFS($F$2:F5766,$A$2:A5766,A5766)),"")</f>
        <v/>
      </c>
      <c r="I5766" s="109" t="str">
        <f t="shared" si="272"/>
        <v/>
      </c>
      <c r="J5766" s="113"/>
      <c r="K5766" s="90"/>
      <c r="L5766" s="73"/>
      <c r="M5766" s="69" t="str">
        <f>IF(C5766&lt;&gt;"",DailyLog!$S$3,"")</f>
        <v/>
      </c>
      <c r="N5766" s="56" t="str">
        <f t="shared" si="271"/>
        <v/>
      </c>
      <c r="O5766" s="53" t="str">
        <f>IF($B5766&lt;&gt;"",IF(ISNUMBER(_xlfn.XMATCH($B5766,Language!$A$6:$E$6)),0,IF(ISNUMBER(_xlfn.XMATCH($B5766,Language!$A$29:$E$29)),'Lista de Prestatarios'!$B$3,VLOOKUP(B5766,'Lista de Prestatarios'!$A$2:$B$500,2,FALSE))),"")</f>
        <v/>
      </c>
      <c r="P5766" s="58" t="str">
        <f>IF(B5766&lt;&gt;"",IF(OR(D5766&gt;0,G5766&gt;0),COUNTIF($B$2:B5766,B5766),COUNTIFS($B$2:B5766,B5766,$E$2:E5766,"&gt;0")),"")</f>
        <v/>
      </c>
    </row>
    <row r="5767" spans="1:16" x14ac:dyDescent="0.35">
      <c r="A5767" s="51" t="str">
        <f t="shared" si="270"/>
        <v/>
      </c>
      <c r="B5767" s="99"/>
      <c r="C5767" s="4"/>
      <c r="D5767" s="14"/>
      <c r="E5767" s="14"/>
      <c r="F5767" s="14"/>
      <c r="G5767" s="82"/>
      <c r="H5767" s="107" t="str">
        <f>IF(B5767&lt;&gt;"",IF(OR(O5767=0,O5767=999),"",SUMIFS($E$2:E5767,$A$2:A5767,A5767)-SUMIFS($F$2:F5767,$A$2:A5767,A5767)),"")</f>
        <v/>
      </c>
      <c r="I5767" s="109" t="str">
        <f t="shared" si="272"/>
        <v/>
      </c>
      <c r="J5767" s="113"/>
      <c r="K5767" s="90"/>
      <c r="L5767" s="73"/>
      <c r="M5767" s="69" t="str">
        <f>IF(C5767&lt;&gt;"",DailyLog!$S$3,"")</f>
        <v/>
      </c>
      <c r="N5767" s="56" t="str">
        <f t="shared" si="271"/>
        <v/>
      </c>
      <c r="O5767" s="53" t="str">
        <f>IF($B5767&lt;&gt;"",IF(ISNUMBER(_xlfn.XMATCH($B5767,Language!$A$6:$E$6)),0,IF(ISNUMBER(_xlfn.XMATCH($B5767,Language!$A$29:$E$29)),'Lista de Prestatarios'!$B$3,VLOOKUP(B5767,'Lista de Prestatarios'!$A$2:$B$500,2,FALSE))),"")</f>
        <v/>
      </c>
      <c r="P5767" s="58" t="str">
        <f>IF(B5767&lt;&gt;"",IF(OR(D5767&gt;0,G5767&gt;0),COUNTIF($B$2:B5767,B5767),COUNTIFS($B$2:B5767,B5767,$E$2:E5767,"&gt;0")),"")</f>
        <v/>
      </c>
    </row>
    <row r="5768" spans="1:16" x14ac:dyDescent="0.35">
      <c r="A5768" s="51" t="str">
        <f t="shared" si="270"/>
        <v/>
      </c>
      <c r="B5768" s="99"/>
      <c r="C5768" s="4"/>
      <c r="D5768" s="14"/>
      <c r="E5768" s="14"/>
      <c r="F5768" s="14"/>
      <c r="G5768" s="82"/>
      <c r="H5768" s="107" t="str">
        <f>IF(B5768&lt;&gt;"",IF(OR(O5768=0,O5768=999),"",SUMIFS($E$2:E5768,$A$2:A5768,A5768)-SUMIFS($F$2:F5768,$A$2:A5768,A5768)),"")</f>
        <v/>
      </c>
      <c r="I5768" s="109" t="str">
        <f t="shared" si="272"/>
        <v/>
      </c>
      <c r="J5768" s="113"/>
      <c r="K5768" s="90"/>
      <c r="L5768" s="73"/>
      <c r="M5768" s="69" t="str">
        <f>IF(C5768&lt;&gt;"",DailyLog!$S$3,"")</f>
        <v/>
      </c>
      <c r="N5768" s="56" t="str">
        <f t="shared" si="271"/>
        <v/>
      </c>
      <c r="O5768" s="53" t="str">
        <f>IF($B5768&lt;&gt;"",IF(ISNUMBER(_xlfn.XMATCH($B5768,Language!$A$6:$E$6)),0,IF(ISNUMBER(_xlfn.XMATCH($B5768,Language!$A$29:$E$29)),'Lista de Prestatarios'!$B$3,VLOOKUP(B5768,'Lista de Prestatarios'!$A$2:$B$500,2,FALSE))),"")</f>
        <v/>
      </c>
      <c r="P5768" s="58" t="str">
        <f>IF(B5768&lt;&gt;"",IF(OR(D5768&gt;0,G5768&gt;0),COUNTIF($B$2:B5768,B5768),COUNTIFS($B$2:B5768,B5768,$E$2:E5768,"&gt;0")),"")</f>
        <v/>
      </c>
    </row>
    <row r="5769" spans="1:16" x14ac:dyDescent="0.35">
      <c r="A5769" s="51" t="str">
        <f t="shared" si="270"/>
        <v/>
      </c>
      <c r="B5769" s="99"/>
      <c r="C5769" s="4"/>
      <c r="D5769" s="14"/>
      <c r="E5769" s="14"/>
      <c r="F5769" s="14"/>
      <c r="G5769" s="82"/>
      <c r="H5769" s="107" t="str">
        <f>IF(B5769&lt;&gt;"",IF(OR(O5769=0,O5769=999),"",SUMIFS($E$2:E5769,$A$2:A5769,A5769)-SUMIFS($F$2:F5769,$A$2:A5769,A5769)),"")</f>
        <v/>
      </c>
      <c r="I5769" s="109" t="str">
        <f t="shared" si="272"/>
        <v/>
      </c>
      <c r="J5769" s="113"/>
      <c r="K5769" s="90"/>
      <c r="L5769" s="73"/>
      <c r="M5769" s="69" t="str">
        <f>IF(C5769&lt;&gt;"",DailyLog!$S$3,"")</f>
        <v/>
      </c>
      <c r="N5769" s="56" t="str">
        <f t="shared" si="271"/>
        <v/>
      </c>
      <c r="O5769" s="53" t="str">
        <f>IF($B5769&lt;&gt;"",IF(ISNUMBER(_xlfn.XMATCH($B5769,Language!$A$6:$E$6)),0,IF(ISNUMBER(_xlfn.XMATCH($B5769,Language!$A$29:$E$29)),'Lista de Prestatarios'!$B$3,VLOOKUP(B5769,'Lista de Prestatarios'!$A$2:$B$500,2,FALSE))),"")</f>
        <v/>
      </c>
      <c r="P5769" s="58" t="str">
        <f>IF(B5769&lt;&gt;"",IF(OR(D5769&gt;0,G5769&gt;0),COUNTIF($B$2:B5769,B5769),COUNTIFS($B$2:B5769,B5769,$E$2:E5769,"&gt;0")),"")</f>
        <v/>
      </c>
    </row>
    <row r="5770" spans="1:16" x14ac:dyDescent="0.35">
      <c r="A5770" s="51" t="str">
        <f t="shared" si="270"/>
        <v/>
      </c>
      <c r="B5770" s="99"/>
      <c r="C5770" s="4"/>
      <c r="D5770" s="14"/>
      <c r="E5770" s="14"/>
      <c r="F5770" s="14"/>
      <c r="G5770" s="82"/>
      <c r="H5770" s="107" t="str">
        <f>IF(B5770&lt;&gt;"",IF(OR(O5770=0,O5770=999),"",SUMIFS($E$2:E5770,$A$2:A5770,A5770)-SUMIFS($F$2:F5770,$A$2:A5770,A5770)),"")</f>
        <v/>
      </c>
      <c r="I5770" s="109" t="str">
        <f t="shared" si="272"/>
        <v/>
      </c>
      <c r="J5770" s="113"/>
      <c r="K5770" s="90"/>
      <c r="L5770" s="73"/>
      <c r="M5770" s="69" t="str">
        <f>IF(C5770&lt;&gt;"",DailyLog!$S$3,"")</f>
        <v/>
      </c>
      <c r="N5770" s="56" t="str">
        <f t="shared" si="271"/>
        <v/>
      </c>
      <c r="O5770" s="53" t="str">
        <f>IF($B5770&lt;&gt;"",IF(ISNUMBER(_xlfn.XMATCH($B5770,Language!$A$6:$E$6)),0,IF(ISNUMBER(_xlfn.XMATCH($B5770,Language!$A$29:$E$29)),'Lista de Prestatarios'!$B$3,VLOOKUP(B5770,'Lista de Prestatarios'!$A$2:$B$500,2,FALSE))),"")</f>
        <v/>
      </c>
      <c r="P5770" s="58" t="str">
        <f>IF(B5770&lt;&gt;"",IF(OR(D5770&gt;0,G5770&gt;0),COUNTIF($B$2:B5770,B5770),COUNTIFS($B$2:B5770,B5770,$E$2:E5770,"&gt;0")),"")</f>
        <v/>
      </c>
    </row>
    <row r="5771" spans="1:16" x14ac:dyDescent="0.35">
      <c r="A5771" s="51" t="str">
        <f t="shared" si="270"/>
        <v/>
      </c>
      <c r="B5771" s="99"/>
      <c r="C5771" s="4"/>
      <c r="D5771" s="14"/>
      <c r="E5771" s="14"/>
      <c r="F5771" s="14"/>
      <c r="G5771" s="82"/>
      <c r="H5771" s="107" t="str">
        <f>IF(B5771&lt;&gt;"",IF(OR(O5771=0,O5771=999),"",SUMIFS($E$2:E5771,$A$2:A5771,A5771)-SUMIFS($F$2:F5771,$A$2:A5771,A5771)),"")</f>
        <v/>
      </c>
      <c r="I5771" s="109" t="str">
        <f t="shared" si="272"/>
        <v/>
      </c>
      <c r="J5771" s="113"/>
      <c r="K5771" s="90"/>
      <c r="L5771" s="73"/>
      <c r="M5771" s="69" t="str">
        <f>IF(C5771&lt;&gt;"",DailyLog!$S$3,"")</f>
        <v/>
      </c>
      <c r="N5771" s="56" t="str">
        <f t="shared" si="271"/>
        <v/>
      </c>
      <c r="O5771" s="53" t="str">
        <f>IF($B5771&lt;&gt;"",IF(ISNUMBER(_xlfn.XMATCH($B5771,Language!$A$6:$E$6)),0,IF(ISNUMBER(_xlfn.XMATCH($B5771,Language!$A$29:$E$29)),'Lista de Prestatarios'!$B$3,VLOOKUP(B5771,'Lista de Prestatarios'!$A$2:$B$500,2,FALSE))),"")</f>
        <v/>
      </c>
      <c r="P5771" s="58" t="str">
        <f>IF(B5771&lt;&gt;"",IF(OR(D5771&gt;0,G5771&gt;0),COUNTIF($B$2:B5771,B5771),COUNTIFS($B$2:B5771,B5771,$E$2:E5771,"&gt;0")),"")</f>
        <v/>
      </c>
    </row>
    <row r="5772" spans="1:16" x14ac:dyDescent="0.35">
      <c r="A5772" s="51" t="str">
        <f t="shared" si="270"/>
        <v/>
      </c>
      <c r="B5772" s="99"/>
      <c r="C5772" s="4"/>
      <c r="D5772" s="14"/>
      <c r="E5772" s="14"/>
      <c r="F5772" s="14"/>
      <c r="G5772" s="82"/>
      <c r="H5772" s="107" t="str">
        <f>IF(B5772&lt;&gt;"",IF(OR(O5772=0,O5772=999),"",SUMIFS($E$2:E5772,$A$2:A5772,A5772)-SUMIFS($F$2:F5772,$A$2:A5772,A5772)),"")</f>
        <v/>
      </c>
      <c r="I5772" s="109" t="str">
        <f t="shared" si="272"/>
        <v/>
      </c>
      <c r="J5772" s="113"/>
      <c r="K5772" s="90"/>
      <c r="L5772" s="73"/>
      <c r="M5772" s="69" t="str">
        <f>IF(C5772&lt;&gt;"",DailyLog!$S$3,"")</f>
        <v/>
      </c>
      <c r="N5772" s="56" t="str">
        <f t="shared" si="271"/>
        <v/>
      </c>
      <c r="O5772" s="53" t="str">
        <f>IF($B5772&lt;&gt;"",IF(ISNUMBER(_xlfn.XMATCH($B5772,Language!$A$6:$E$6)),0,IF(ISNUMBER(_xlfn.XMATCH($B5772,Language!$A$29:$E$29)),'Lista de Prestatarios'!$B$3,VLOOKUP(B5772,'Lista de Prestatarios'!$A$2:$B$500,2,FALSE))),"")</f>
        <v/>
      </c>
      <c r="P5772" s="58" t="str">
        <f>IF(B5772&lt;&gt;"",IF(OR(D5772&gt;0,G5772&gt;0),COUNTIF($B$2:B5772,B5772),COUNTIFS($B$2:B5772,B5772,$E$2:E5772,"&gt;0")),"")</f>
        <v/>
      </c>
    </row>
    <row r="5773" spans="1:16" x14ac:dyDescent="0.35">
      <c r="A5773" s="51" t="str">
        <f t="shared" si="270"/>
        <v/>
      </c>
      <c r="B5773" s="99"/>
      <c r="C5773" s="4"/>
      <c r="D5773" s="14"/>
      <c r="E5773" s="14"/>
      <c r="F5773" s="14"/>
      <c r="G5773" s="82"/>
      <c r="H5773" s="107" t="str">
        <f>IF(B5773&lt;&gt;"",IF(OR(O5773=0,O5773=999),"",SUMIFS($E$2:E5773,$A$2:A5773,A5773)-SUMIFS($F$2:F5773,$A$2:A5773,A5773)),"")</f>
        <v/>
      </c>
      <c r="I5773" s="109" t="str">
        <f t="shared" si="272"/>
        <v/>
      </c>
      <c r="J5773" s="113"/>
      <c r="K5773" s="90"/>
      <c r="L5773" s="73"/>
      <c r="M5773" s="69" t="str">
        <f>IF(C5773&lt;&gt;"",DailyLog!$S$3,"")</f>
        <v/>
      </c>
      <c r="N5773" s="56" t="str">
        <f t="shared" si="271"/>
        <v/>
      </c>
      <c r="O5773" s="53" t="str">
        <f>IF($B5773&lt;&gt;"",IF(ISNUMBER(_xlfn.XMATCH($B5773,Language!$A$6:$E$6)),0,IF(ISNUMBER(_xlfn.XMATCH($B5773,Language!$A$29:$E$29)),'Lista de Prestatarios'!$B$3,VLOOKUP(B5773,'Lista de Prestatarios'!$A$2:$B$500,2,FALSE))),"")</f>
        <v/>
      </c>
      <c r="P5773" s="58" t="str">
        <f>IF(B5773&lt;&gt;"",IF(OR(D5773&gt;0,G5773&gt;0),COUNTIF($B$2:B5773,B5773),COUNTIFS($B$2:B5773,B5773,$E$2:E5773,"&gt;0")),"")</f>
        <v/>
      </c>
    </row>
    <row r="5774" spans="1:16" x14ac:dyDescent="0.35">
      <c r="A5774" s="51" t="str">
        <f t="shared" si="270"/>
        <v/>
      </c>
      <c r="B5774" s="99"/>
      <c r="C5774" s="4"/>
      <c r="D5774" s="14"/>
      <c r="E5774" s="14"/>
      <c r="F5774" s="14"/>
      <c r="G5774" s="82"/>
      <c r="H5774" s="107" t="str">
        <f>IF(B5774&lt;&gt;"",IF(OR(O5774=0,O5774=999),"",SUMIFS($E$2:E5774,$A$2:A5774,A5774)-SUMIFS($F$2:F5774,$A$2:A5774,A5774)),"")</f>
        <v/>
      </c>
      <c r="I5774" s="109" t="str">
        <f t="shared" si="272"/>
        <v/>
      </c>
      <c r="J5774" s="113"/>
      <c r="K5774" s="90"/>
      <c r="L5774" s="73"/>
      <c r="M5774" s="69" t="str">
        <f>IF(C5774&lt;&gt;"",DailyLog!$S$3,"")</f>
        <v/>
      </c>
      <c r="N5774" s="56" t="str">
        <f t="shared" si="271"/>
        <v/>
      </c>
      <c r="O5774" s="53" t="str">
        <f>IF($B5774&lt;&gt;"",IF(ISNUMBER(_xlfn.XMATCH($B5774,Language!$A$6:$E$6)),0,IF(ISNUMBER(_xlfn.XMATCH($B5774,Language!$A$29:$E$29)),'Lista de Prestatarios'!$B$3,VLOOKUP(B5774,'Lista de Prestatarios'!$A$2:$B$500,2,FALSE))),"")</f>
        <v/>
      </c>
      <c r="P5774" s="58" t="str">
        <f>IF(B5774&lt;&gt;"",IF(OR(D5774&gt;0,G5774&gt;0),COUNTIF($B$2:B5774,B5774),COUNTIFS($B$2:B5774,B5774,$E$2:E5774,"&gt;0")),"")</f>
        <v/>
      </c>
    </row>
    <row r="5775" spans="1:16" x14ac:dyDescent="0.35">
      <c r="A5775" s="51" t="str">
        <f t="shared" si="270"/>
        <v/>
      </c>
      <c r="B5775" s="99"/>
      <c r="C5775" s="4"/>
      <c r="D5775" s="14"/>
      <c r="E5775" s="14"/>
      <c r="F5775" s="14"/>
      <c r="G5775" s="82"/>
      <c r="H5775" s="107" t="str">
        <f>IF(B5775&lt;&gt;"",IF(OR(O5775=0,O5775=999),"",SUMIFS($E$2:E5775,$A$2:A5775,A5775)-SUMIFS($F$2:F5775,$A$2:A5775,A5775)),"")</f>
        <v/>
      </c>
      <c r="I5775" s="109" t="str">
        <f t="shared" si="272"/>
        <v/>
      </c>
      <c r="J5775" s="113"/>
      <c r="K5775" s="90"/>
      <c r="L5775" s="73"/>
      <c r="M5775" s="69" t="str">
        <f>IF(C5775&lt;&gt;"",DailyLog!$S$3,"")</f>
        <v/>
      </c>
      <c r="N5775" s="56" t="str">
        <f t="shared" si="271"/>
        <v/>
      </c>
      <c r="O5775" s="53" t="str">
        <f>IF($B5775&lt;&gt;"",IF(ISNUMBER(_xlfn.XMATCH($B5775,Language!$A$6:$E$6)),0,IF(ISNUMBER(_xlfn.XMATCH($B5775,Language!$A$29:$E$29)),'Lista de Prestatarios'!$B$3,VLOOKUP(B5775,'Lista de Prestatarios'!$A$2:$B$500,2,FALSE))),"")</f>
        <v/>
      </c>
      <c r="P5775" s="58" t="str">
        <f>IF(B5775&lt;&gt;"",IF(OR(D5775&gt;0,G5775&gt;0),COUNTIF($B$2:B5775,B5775),COUNTIFS($B$2:B5775,B5775,$E$2:E5775,"&gt;0")),"")</f>
        <v/>
      </c>
    </row>
    <row r="5776" spans="1:16" x14ac:dyDescent="0.35">
      <c r="A5776" s="51" t="str">
        <f t="shared" si="270"/>
        <v/>
      </c>
      <c r="B5776" s="99"/>
      <c r="C5776" s="4"/>
      <c r="D5776" s="14"/>
      <c r="E5776" s="14"/>
      <c r="F5776" s="14"/>
      <c r="G5776" s="82"/>
      <c r="H5776" s="107" t="str">
        <f>IF(B5776&lt;&gt;"",IF(OR(O5776=0,O5776=999),"",SUMIFS($E$2:E5776,$A$2:A5776,A5776)-SUMIFS($F$2:F5776,$A$2:A5776,A5776)),"")</f>
        <v/>
      </c>
      <c r="I5776" s="109" t="str">
        <f t="shared" si="272"/>
        <v/>
      </c>
      <c r="J5776" s="113"/>
      <c r="K5776" s="90"/>
      <c r="L5776" s="73"/>
      <c r="M5776" s="69" t="str">
        <f>IF(C5776&lt;&gt;"",DailyLog!$S$3,"")</f>
        <v/>
      </c>
      <c r="N5776" s="56" t="str">
        <f t="shared" si="271"/>
        <v/>
      </c>
      <c r="O5776" s="53" t="str">
        <f>IF($B5776&lt;&gt;"",IF(ISNUMBER(_xlfn.XMATCH($B5776,Language!$A$6:$E$6)),0,IF(ISNUMBER(_xlfn.XMATCH($B5776,Language!$A$29:$E$29)),'Lista de Prestatarios'!$B$3,VLOOKUP(B5776,'Lista de Prestatarios'!$A$2:$B$500,2,FALSE))),"")</f>
        <v/>
      </c>
      <c r="P5776" s="58" t="str">
        <f>IF(B5776&lt;&gt;"",IF(OR(D5776&gt;0,G5776&gt;0),COUNTIF($B$2:B5776,B5776),COUNTIFS($B$2:B5776,B5776,$E$2:E5776,"&gt;0")),"")</f>
        <v/>
      </c>
    </row>
    <row r="5777" spans="1:16" x14ac:dyDescent="0.35">
      <c r="A5777" s="51" t="str">
        <f t="shared" si="270"/>
        <v/>
      </c>
      <c r="B5777" s="99"/>
      <c r="C5777" s="4"/>
      <c r="D5777" s="14"/>
      <c r="E5777" s="14"/>
      <c r="F5777" s="14"/>
      <c r="G5777" s="82"/>
      <c r="H5777" s="107" t="str">
        <f>IF(B5777&lt;&gt;"",IF(OR(O5777=0,O5777=999),"",SUMIFS($E$2:E5777,$A$2:A5777,A5777)-SUMIFS($F$2:F5777,$A$2:A5777,A5777)),"")</f>
        <v/>
      </c>
      <c r="I5777" s="109" t="str">
        <f t="shared" si="272"/>
        <v/>
      </c>
      <c r="J5777" s="113"/>
      <c r="K5777" s="90"/>
      <c r="L5777" s="73"/>
      <c r="M5777" s="69" t="str">
        <f>IF(C5777&lt;&gt;"",DailyLog!$S$3,"")</f>
        <v/>
      </c>
      <c r="N5777" s="56" t="str">
        <f t="shared" si="271"/>
        <v/>
      </c>
      <c r="O5777" s="53" t="str">
        <f>IF($B5777&lt;&gt;"",IF(ISNUMBER(_xlfn.XMATCH($B5777,Language!$A$6:$E$6)),0,IF(ISNUMBER(_xlfn.XMATCH($B5777,Language!$A$29:$E$29)),'Lista de Prestatarios'!$B$3,VLOOKUP(B5777,'Lista de Prestatarios'!$A$2:$B$500,2,FALSE))),"")</f>
        <v/>
      </c>
      <c r="P5777" s="58" t="str">
        <f>IF(B5777&lt;&gt;"",IF(OR(D5777&gt;0,G5777&gt;0),COUNTIF($B$2:B5777,B5777),COUNTIFS($B$2:B5777,B5777,$E$2:E5777,"&gt;0")),"")</f>
        <v/>
      </c>
    </row>
    <row r="5778" spans="1:16" x14ac:dyDescent="0.35">
      <c r="A5778" s="51" t="str">
        <f t="shared" si="270"/>
        <v/>
      </c>
      <c r="B5778" s="99"/>
      <c r="C5778" s="4"/>
      <c r="D5778" s="14"/>
      <c r="E5778" s="14"/>
      <c r="F5778" s="14"/>
      <c r="G5778" s="82"/>
      <c r="H5778" s="107" t="str">
        <f>IF(B5778&lt;&gt;"",IF(OR(O5778=0,O5778=999),"",SUMIFS($E$2:E5778,$A$2:A5778,A5778)-SUMIFS($F$2:F5778,$A$2:A5778,A5778)),"")</f>
        <v/>
      </c>
      <c r="I5778" s="109" t="str">
        <f t="shared" si="272"/>
        <v/>
      </c>
      <c r="J5778" s="113"/>
      <c r="K5778" s="90"/>
      <c r="L5778" s="73"/>
      <c r="M5778" s="69" t="str">
        <f>IF(C5778&lt;&gt;"",DailyLog!$S$3,"")</f>
        <v/>
      </c>
      <c r="N5778" s="56" t="str">
        <f t="shared" si="271"/>
        <v/>
      </c>
      <c r="O5778" s="53" t="str">
        <f>IF($B5778&lt;&gt;"",IF(ISNUMBER(_xlfn.XMATCH($B5778,Language!$A$6:$E$6)),0,IF(ISNUMBER(_xlfn.XMATCH($B5778,Language!$A$29:$E$29)),'Lista de Prestatarios'!$B$3,VLOOKUP(B5778,'Lista de Prestatarios'!$A$2:$B$500,2,FALSE))),"")</f>
        <v/>
      </c>
      <c r="P5778" s="58" t="str">
        <f>IF(B5778&lt;&gt;"",IF(OR(D5778&gt;0,G5778&gt;0),COUNTIF($B$2:B5778,B5778),COUNTIFS($B$2:B5778,B5778,$E$2:E5778,"&gt;0")),"")</f>
        <v/>
      </c>
    </row>
    <row r="5779" spans="1:16" x14ac:dyDescent="0.35">
      <c r="A5779" s="51" t="str">
        <f t="shared" si="270"/>
        <v/>
      </c>
      <c r="B5779" s="99"/>
      <c r="C5779" s="4"/>
      <c r="D5779" s="14"/>
      <c r="E5779" s="14"/>
      <c r="F5779" s="14"/>
      <c r="G5779" s="82"/>
      <c r="H5779" s="107" t="str">
        <f>IF(B5779&lt;&gt;"",IF(OR(O5779=0,O5779=999),"",SUMIFS($E$2:E5779,$A$2:A5779,A5779)-SUMIFS($F$2:F5779,$A$2:A5779,A5779)),"")</f>
        <v/>
      </c>
      <c r="I5779" s="109" t="str">
        <f t="shared" si="272"/>
        <v/>
      </c>
      <c r="J5779" s="113"/>
      <c r="K5779" s="90"/>
      <c r="L5779" s="73"/>
      <c r="M5779" s="69" t="str">
        <f>IF(C5779&lt;&gt;"",DailyLog!$S$3,"")</f>
        <v/>
      </c>
      <c r="N5779" s="56" t="str">
        <f t="shared" si="271"/>
        <v/>
      </c>
      <c r="O5779" s="53" t="str">
        <f>IF($B5779&lt;&gt;"",IF(ISNUMBER(_xlfn.XMATCH($B5779,Language!$A$6:$E$6)),0,IF(ISNUMBER(_xlfn.XMATCH($B5779,Language!$A$29:$E$29)),'Lista de Prestatarios'!$B$3,VLOOKUP(B5779,'Lista de Prestatarios'!$A$2:$B$500,2,FALSE))),"")</f>
        <v/>
      </c>
      <c r="P5779" s="58" t="str">
        <f>IF(B5779&lt;&gt;"",IF(OR(D5779&gt;0,G5779&gt;0),COUNTIF($B$2:B5779,B5779),COUNTIFS($B$2:B5779,B5779,$E$2:E5779,"&gt;0")),"")</f>
        <v/>
      </c>
    </row>
    <row r="5780" spans="1:16" x14ac:dyDescent="0.35">
      <c r="A5780" s="51" t="str">
        <f t="shared" si="270"/>
        <v/>
      </c>
      <c r="B5780" s="99"/>
      <c r="C5780" s="4"/>
      <c r="D5780" s="14"/>
      <c r="E5780" s="14"/>
      <c r="F5780" s="14"/>
      <c r="G5780" s="82"/>
      <c r="H5780" s="107" t="str">
        <f>IF(B5780&lt;&gt;"",IF(OR(O5780=0,O5780=999),"",SUMIFS($E$2:E5780,$A$2:A5780,A5780)-SUMIFS($F$2:F5780,$A$2:A5780,A5780)),"")</f>
        <v/>
      </c>
      <c r="I5780" s="109" t="str">
        <f t="shared" si="272"/>
        <v/>
      </c>
      <c r="J5780" s="113"/>
      <c r="K5780" s="90"/>
      <c r="L5780" s="73"/>
      <c r="M5780" s="69" t="str">
        <f>IF(C5780&lt;&gt;"",DailyLog!$S$3,"")</f>
        <v/>
      </c>
      <c r="N5780" s="56" t="str">
        <f t="shared" si="271"/>
        <v/>
      </c>
      <c r="O5780" s="53" t="str">
        <f>IF($B5780&lt;&gt;"",IF(ISNUMBER(_xlfn.XMATCH($B5780,Language!$A$6:$E$6)),0,IF(ISNUMBER(_xlfn.XMATCH($B5780,Language!$A$29:$E$29)),'Lista de Prestatarios'!$B$3,VLOOKUP(B5780,'Lista de Prestatarios'!$A$2:$B$500,2,FALSE))),"")</f>
        <v/>
      </c>
      <c r="P5780" s="58" t="str">
        <f>IF(B5780&lt;&gt;"",IF(OR(D5780&gt;0,G5780&gt;0),COUNTIF($B$2:B5780,B5780),COUNTIFS($B$2:B5780,B5780,$E$2:E5780,"&gt;0")),"")</f>
        <v/>
      </c>
    </row>
    <row r="5781" spans="1:16" x14ac:dyDescent="0.35">
      <c r="A5781" s="51" t="str">
        <f t="shared" si="270"/>
        <v/>
      </c>
      <c r="B5781" s="99"/>
      <c r="C5781" s="4"/>
      <c r="D5781" s="14"/>
      <c r="E5781" s="14"/>
      <c r="F5781" s="14"/>
      <c r="G5781" s="82"/>
      <c r="H5781" s="107" t="str">
        <f>IF(B5781&lt;&gt;"",IF(OR(O5781=0,O5781=999),"",SUMIFS($E$2:E5781,$A$2:A5781,A5781)-SUMIFS($F$2:F5781,$A$2:A5781,A5781)),"")</f>
        <v/>
      </c>
      <c r="I5781" s="109" t="str">
        <f t="shared" si="272"/>
        <v/>
      </c>
      <c r="J5781" s="113"/>
      <c r="K5781" s="90"/>
      <c r="L5781" s="73"/>
      <c r="M5781" s="69" t="str">
        <f>IF(C5781&lt;&gt;"",DailyLog!$S$3,"")</f>
        <v/>
      </c>
      <c r="N5781" s="56" t="str">
        <f t="shared" si="271"/>
        <v/>
      </c>
      <c r="O5781" s="53" t="str">
        <f>IF($B5781&lt;&gt;"",IF(ISNUMBER(_xlfn.XMATCH($B5781,Language!$A$6:$E$6)),0,IF(ISNUMBER(_xlfn.XMATCH($B5781,Language!$A$29:$E$29)),'Lista de Prestatarios'!$B$3,VLOOKUP(B5781,'Lista de Prestatarios'!$A$2:$B$500,2,FALSE))),"")</f>
        <v/>
      </c>
      <c r="P5781" s="58" t="str">
        <f>IF(B5781&lt;&gt;"",IF(OR(D5781&gt;0,G5781&gt;0),COUNTIF($B$2:B5781,B5781),COUNTIFS($B$2:B5781,B5781,$E$2:E5781,"&gt;0")),"")</f>
        <v/>
      </c>
    </row>
    <row r="5782" spans="1:16" x14ac:dyDescent="0.35">
      <c r="A5782" s="51" t="str">
        <f t="shared" si="270"/>
        <v/>
      </c>
      <c r="B5782" s="99"/>
      <c r="C5782" s="4"/>
      <c r="D5782" s="14"/>
      <c r="E5782" s="14"/>
      <c r="F5782" s="14"/>
      <c r="G5782" s="82"/>
      <c r="H5782" s="107" t="str">
        <f>IF(B5782&lt;&gt;"",IF(OR(O5782=0,O5782=999),"",SUMIFS($E$2:E5782,$A$2:A5782,A5782)-SUMIFS($F$2:F5782,$A$2:A5782,A5782)),"")</f>
        <v/>
      </c>
      <c r="I5782" s="109" t="str">
        <f t="shared" si="272"/>
        <v/>
      </c>
      <c r="J5782" s="113"/>
      <c r="K5782" s="90"/>
      <c r="L5782" s="73"/>
      <c r="M5782" s="69" t="str">
        <f>IF(C5782&lt;&gt;"",DailyLog!$S$3,"")</f>
        <v/>
      </c>
      <c r="N5782" s="56" t="str">
        <f t="shared" si="271"/>
        <v/>
      </c>
      <c r="O5782" s="53" t="str">
        <f>IF($B5782&lt;&gt;"",IF(ISNUMBER(_xlfn.XMATCH($B5782,Language!$A$6:$E$6)),0,IF(ISNUMBER(_xlfn.XMATCH($B5782,Language!$A$29:$E$29)),'Lista de Prestatarios'!$B$3,VLOOKUP(B5782,'Lista de Prestatarios'!$A$2:$B$500,2,FALSE))),"")</f>
        <v/>
      </c>
      <c r="P5782" s="58" t="str">
        <f>IF(B5782&lt;&gt;"",IF(OR(D5782&gt;0,G5782&gt;0),COUNTIF($B$2:B5782,B5782),COUNTIFS($B$2:B5782,B5782,$E$2:E5782,"&gt;0")),"")</f>
        <v/>
      </c>
    </row>
    <row r="5783" spans="1:16" x14ac:dyDescent="0.35">
      <c r="A5783" s="51" t="str">
        <f t="shared" si="270"/>
        <v/>
      </c>
      <c r="B5783" s="99"/>
      <c r="C5783" s="4"/>
      <c r="D5783" s="14"/>
      <c r="E5783" s="14"/>
      <c r="F5783" s="14"/>
      <c r="G5783" s="82"/>
      <c r="H5783" s="107" t="str">
        <f>IF(B5783&lt;&gt;"",IF(OR(O5783=0,O5783=999),"",SUMIFS($E$2:E5783,$A$2:A5783,A5783)-SUMIFS($F$2:F5783,$A$2:A5783,A5783)),"")</f>
        <v/>
      </c>
      <c r="I5783" s="109" t="str">
        <f t="shared" si="272"/>
        <v/>
      </c>
      <c r="J5783" s="113"/>
      <c r="K5783" s="90"/>
      <c r="L5783" s="73"/>
      <c r="M5783" s="69" t="str">
        <f>IF(C5783&lt;&gt;"",DailyLog!$S$3,"")</f>
        <v/>
      </c>
      <c r="N5783" s="56" t="str">
        <f t="shared" si="271"/>
        <v/>
      </c>
      <c r="O5783" s="53" t="str">
        <f>IF($B5783&lt;&gt;"",IF(ISNUMBER(_xlfn.XMATCH($B5783,Language!$A$6:$E$6)),0,IF(ISNUMBER(_xlfn.XMATCH($B5783,Language!$A$29:$E$29)),'Lista de Prestatarios'!$B$3,VLOOKUP(B5783,'Lista de Prestatarios'!$A$2:$B$500,2,FALSE))),"")</f>
        <v/>
      </c>
      <c r="P5783" s="58" t="str">
        <f>IF(B5783&lt;&gt;"",IF(OR(D5783&gt;0,G5783&gt;0),COUNTIF($B$2:B5783,B5783),COUNTIFS($B$2:B5783,B5783,$E$2:E5783,"&gt;0")),"")</f>
        <v/>
      </c>
    </row>
    <row r="5784" spans="1:16" x14ac:dyDescent="0.35">
      <c r="A5784" s="51" t="str">
        <f t="shared" si="270"/>
        <v/>
      </c>
      <c r="B5784" s="99"/>
      <c r="C5784" s="4"/>
      <c r="D5784" s="14"/>
      <c r="E5784" s="14"/>
      <c r="F5784" s="14"/>
      <c r="G5784" s="82"/>
      <c r="H5784" s="107" t="str">
        <f>IF(B5784&lt;&gt;"",IF(OR(O5784=0,O5784=999),"",SUMIFS($E$2:E5784,$A$2:A5784,A5784)-SUMIFS($F$2:F5784,$A$2:A5784,A5784)),"")</f>
        <v/>
      </c>
      <c r="I5784" s="109" t="str">
        <f t="shared" si="272"/>
        <v/>
      </c>
      <c r="J5784" s="113"/>
      <c r="K5784" s="90"/>
      <c r="L5784" s="73"/>
      <c r="M5784" s="69" t="str">
        <f>IF(C5784&lt;&gt;"",DailyLog!$S$3,"")</f>
        <v/>
      </c>
      <c r="N5784" s="56" t="str">
        <f t="shared" si="271"/>
        <v/>
      </c>
      <c r="O5784" s="53" t="str">
        <f>IF($B5784&lt;&gt;"",IF(ISNUMBER(_xlfn.XMATCH($B5784,Language!$A$6:$E$6)),0,IF(ISNUMBER(_xlfn.XMATCH($B5784,Language!$A$29:$E$29)),'Lista de Prestatarios'!$B$3,VLOOKUP(B5784,'Lista de Prestatarios'!$A$2:$B$500,2,FALSE))),"")</f>
        <v/>
      </c>
      <c r="P5784" s="58" t="str">
        <f>IF(B5784&lt;&gt;"",IF(OR(D5784&gt;0,G5784&gt;0),COUNTIF($B$2:B5784,B5784),COUNTIFS($B$2:B5784,B5784,$E$2:E5784,"&gt;0")),"")</f>
        <v/>
      </c>
    </row>
    <row r="5785" spans="1:16" x14ac:dyDescent="0.35">
      <c r="A5785" s="51" t="str">
        <f t="shared" si="270"/>
        <v/>
      </c>
      <c r="B5785" s="99"/>
      <c r="C5785" s="4"/>
      <c r="D5785" s="14"/>
      <c r="E5785" s="14"/>
      <c r="F5785" s="14"/>
      <c r="G5785" s="82"/>
      <c r="H5785" s="107" t="str">
        <f>IF(B5785&lt;&gt;"",IF(OR(O5785=0,O5785=999),"",SUMIFS($E$2:E5785,$A$2:A5785,A5785)-SUMIFS($F$2:F5785,$A$2:A5785,A5785)),"")</f>
        <v/>
      </c>
      <c r="I5785" s="109" t="str">
        <f t="shared" si="272"/>
        <v/>
      </c>
      <c r="J5785" s="113"/>
      <c r="K5785" s="90"/>
      <c r="L5785" s="73"/>
      <c r="M5785" s="69" t="str">
        <f>IF(C5785&lt;&gt;"",DailyLog!$S$3,"")</f>
        <v/>
      </c>
      <c r="N5785" s="56" t="str">
        <f t="shared" si="271"/>
        <v/>
      </c>
      <c r="O5785" s="53" t="str">
        <f>IF($B5785&lt;&gt;"",IF(ISNUMBER(_xlfn.XMATCH($B5785,Language!$A$6:$E$6)),0,IF(ISNUMBER(_xlfn.XMATCH($B5785,Language!$A$29:$E$29)),'Lista de Prestatarios'!$B$3,VLOOKUP(B5785,'Lista de Prestatarios'!$A$2:$B$500,2,FALSE))),"")</f>
        <v/>
      </c>
      <c r="P5785" s="58" t="str">
        <f>IF(B5785&lt;&gt;"",IF(OR(D5785&gt;0,G5785&gt;0),COUNTIF($B$2:B5785,B5785),COUNTIFS($B$2:B5785,B5785,$E$2:E5785,"&gt;0")),"")</f>
        <v/>
      </c>
    </row>
    <row r="5786" spans="1:16" x14ac:dyDescent="0.35">
      <c r="A5786" s="51" t="str">
        <f t="shared" si="270"/>
        <v/>
      </c>
      <c r="B5786" s="99"/>
      <c r="C5786" s="4"/>
      <c r="D5786" s="14"/>
      <c r="E5786" s="14"/>
      <c r="F5786" s="14"/>
      <c r="G5786" s="82"/>
      <c r="H5786" s="107" t="str">
        <f>IF(B5786&lt;&gt;"",IF(OR(O5786=0,O5786=999),"",SUMIFS($E$2:E5786,$A$2:A5786,A5786)-SUMIFS($F$2:F5786,$A$2:A5786,A5786)),"")</f>
        <v/>
      </c>
      <c r="I5786" s="109" t="str">
        <f t="shared" si="272"/>
        <v/>
      </c>
      <c r="J5786" s="113"/>
      <c r="K5786" s="90"/>
      <c r="L5786" s="73"/>
      <c r="M5786" s="69" t="str">
        <f>IF(C5786&lt;&gt;"",DailyLog!$S$3,"")</f>
        <v/>
      </c>
      <c r="N5786" s="56" t="str">
        <f t="shared" si="271"/>
        <v/>
      </c>
      <c r="O5786" s="53" t="str">
        <f>IF($B5786&lt;&gt;"",IF(ISNUMBER(_xlfn.XMATCH($B5786,Language!$A$6:$E$6)),0,IF(ISNUMBER(_xlfn.XMATCH($B5786,Language!$A$29:$E$29)),'Lista de Prestatarios'!$B$3,VLOOKUP(B5786,'Lista de Prestatarios'!$A$2:$B$500,2,FALSE))),"")</f>
        <v/>
      </c>
      <c r="P5786" s="58" t="str">
        <f>IF(B5786&lt;&gt;"",IF(OR(D5786&gt;0,G5786&gt;0),COUNTIF($B$2:B5786,B5786),COUNTIFS($B$2:B5786,B5786,$E$2:E5786,"&gt;0")),"")</f>
        <v/>
      </c>
    </row>
    <row r="5787" spans="1:16" x14ac:dyDescent="0.35">
      <c r="A5787" s="51" t="str">
        <f t="shared" si="270"/>
        <v/>
      </c>
      <c r="B5787" s="99"/>
      <c r="C5787" s="4"/>
      <c r="D5787" s="14"/>
      <c r="E5787" s="14"/>
      <c r="F5787" s="14"/>
      <c r="G5787" s="82"/>
      <c r="H5787" s="107" t="str">
        <f>IF(B5787&lt;&gt;"",IF(OR(O5787=0,O5787=999),"",SUMIFS($E$2:E5787,$A$2:A5787,A5787)-SUMIFS($F$2:F5787,$A$2:A5787,A5787)),"")</f>
        <v/>
      </c>
      <c r="I5787" s="109" t="str">
        <f t="shared" si="272"/>
        <v/>
      </c>
      <c r="J5787" s="113"/>
      <c r="K5787" s="90"/>
      <c r="L5787" s="73"/>
      <c r="M5787" s="69" t="str">
        <f>IF(C5787&lt;&gt;"",DailyLog!$S$3,"")</f>
        <v/>
      </c>
      <c r="N5787" s="56" t="str">
        <f t="shared" si="271"/>
        <v/>
      </c>
      <c r="O5787" s="53" t="str">
        <f>IF($B5787&lt;&gt;"",IF(ISNUMBER(_xlfn.XMATCH($B5787,Language!$A$6:$E$6)),0,IF(ISNUMBER(_xlfn.XMATCH($B5787,Language!$A$29:$E$29)),'Lista de Prestatarios'!$B$3,VLOOKUP(B5787,'Lista de Prestatarios'!$A$2:$B$500,2,FALSE))),"")</f>
        <v/>
      </c>
      <c r="P5787" s="58" t="str">
        <f>IF(B5787&lt;&gt;"",IF(OR(D5787&gt;0,G5787&gt;0),COUNTIF($B$2:B5787,B5787),COUNTIFS($B$2:B5787,B5787,$E$2:E5787,"&gt;0")),"")</f>
        <v/>
      </c>
    </row>
    <row r="5788" spans="1:16" x14ac:dyDescent="0.35">
      <c r="A5788" s="51" t="str">
        <f t="shared" si="270"/>
        <v/>
      </c>
      <c r="B5788" s="99"/>
      <c r="C5788" s="4"/>
      <c r="D5788" s="14"/>
      <c r="E5788" s="14"/>
      <c r="F5788" s="14"/>
      <c r="G5788" s="82"/>
      <c r="H5788" s="107" t="str">
        <f>IF(B5788&lt;&gt;"",IF(OR(O5788=0,O5788=999),"",SUMIFS($E$2:E5788,$A$2:A5788,A5788)-SUMIFS($F$2:F5788,$A$2:A5788,A5788)),"")</f>
        <v/>
      </c>
      <c r="I5788" s="109" t="str">
        <f t="shared" si="272"/>
        <v/>
      </c>
      <c r="J5788" s="113"/>
      <c r="K5788" s="90"/>
      <c r="L5788" s="73"/>
      <c r="M5788" s="69" t="str">
        <f>IF(C5788&lt;&gt;"",DailyLog!$S$3,"")</f>
        <v/>
      </c>
      <c r="N5788" s="56" t="str">
        <f t="shared" si="271"/>
        <v/>
      </c>
      <c r="O5788" s="53" t="str">
        <f>IF($B5788&lt;&gt;"",IF(ISNUMBER(_xlfn.XMATCH($B5788,Language!$A$6:$E$6)),0,IF(ISNUMBER(_xlfn.XMATCH($B5788,Language!$A$29:$E$29)),'Lista de Prestatarios'!$B$3,VLOOKUP(B5788,'Lista de Prestatarios'!$A$2:$B$500,2,FALSE))),"")</f>
        <v/>
      </c>
      <c r="P5788" s="58" t="str">
        <f>IF(B5788&lt;&gt;"",IF(OR(D5788&gt;0,G5788&gt;0),COUNTIF($B$2:B5788,B5788),COUNTIFS($B$2:B5788,B5788,$E$2:E5788,"&gt;0")),"")</f>
        <v/>
      </c>
    </row>
    <row r="5789" spans="1:16" x14ac:dyDescent="0.35">
      <c r="A5789" s="51" t="str">
        <f t="shared" si="270"/>
        <v/>
      </c>
      <c r="B5789" s="99"/>
      <c r="C5789" s="4"/>
      <c r="D5789" s="14"/>
      <c r="E5789" s="14"/>
      <c r="F5789" s="14"/>
      <c r="G5789" s="82"/>
      <c r="H5789" s="107" t="str">
        <f>IF(B5789&lt;&gt;"",IF(OR(O5789=0,O5789=999),"",SUMIFS($E$2:E5789,$A$2:A5789,A5789)-SUMIFS($F$2:F5789,$A$2:A5789,A5789)),"")</f>
        <v/>
      </c>
      <c r="I5789" s="109" t="str">
        <f t="shared" si="272"/>
        <v/>
      </c>
      <c r="J5789" s="113"/>
      <c r="K5789" s="90"/>
      <c r="L5789" s="73"/>
      <c r="M5789" s="69" t="str">
        <f>IF(C5789&lt;&gt;"",DailyLog!$S$3,"")</f>
        <v/>
      </c>
      <c r="N5789" s="56" t="str">
        <f t="shared" si="271"/>
        <v/>
      </c>
      <c r="O5789" s="53" t="str">
        <f>IF($B5789&lt;&gt;"",IF(ISNUMBER(_xlfn.XMATCH($B5789,Language!$A$6:$E$6)),0,IF(ISNUMBER(_xlfn.XMATCH($B5789,Language!$A$29:$E$29)),'Lista de Prestatarios'!$B$3,VLOOKUP(B5789,'Lista de Prestatarios'!$A$2:$B$500,2,FALSE))),"")</f>
        <v/>
      </c>
      <c r="P5789" s="58" t="str">
        <f>IF(B5789&lt;&gt;"",IF(OR(D5789&gt;0,G5789&gt;0),COUNTIF($B$2:B5789,B5789),COUNTIFS($B$2:B5789,B5789,$E$2:E5789,"&gt;0")),"")</f>
        <v/>
      </c>
    </row>
    <row r="5790" spans="1:16" x14ac:dyDescent="0.35">
      <c r="A5790" s="51" t="str">
        <f t="shared" si="270"/>
        <v/>
      </c>
      <c r="B5790" s="99"/>
      <c r="C5790" s="4"/>
      <c r="D5790" s="14"/>
      <c r="E5790" s="14"/>
      <c r="F5790" s="14"/>
      <c r="G5790" s="82"/>
      <c r="H5790" s="107" t="str">
        <f>IF(B5790&lt;&gt;"",IF(OR(O5790=0,O5790=999),"",SUMIFS($E$2:E5790,$A$2:A5790,A5790)-SUMIFS($F$2:F5790,$A$2:A5790,A5790)),"")</f>
        <v/>
      </c>
      <c r="I5790" s="109" t="str">
        <f t="shared" si="272"/>
        <v/>
      </c>
      <c r="J5790" s="113"/>
      <c r="K5790" s="90"/>
      <c r="L5790" s="73"/>
      <c r="M5790" s="69" t="str">
        <f>IF(C5790&lt;&gt;"",DailyLog!$S$3,"")</f>
        <v/>
      </c>
      <c r="N5790" s="56" t="str">
        <f t="shared" si="271"/>
        <v/>
      </c>
      <c r="O5790" s="53" t="str">
        <f>IF($B5790&lt;&gt;"",IF(ISNUMBER(_xlfn.XMATCH($B5790,Language!$A$6:$E$6)),0,IF(ISNUMBER(_xlfn.XMATCH($B5790,Language!$A$29:$E$29)),'Lista de Prestatarios'!$B$3,VLOOKUP(B5790,'Lista de Prestatarios'!$A$2:$B$500,2,FALSE))),"")</f>
        <v/>
      </c>
      <c r="P5790" s="58" t="str">
        <f>IF(B5790&lt;&gt;"",IF(OR(D5790&gt;0,G5790&gt;0),COUNTIF($B$2:B5790,B5790),COUNTIFS($B$2:B5790,B5790,$E$2:E5790,"&gt;0")),"")</f>
        <v/>
      </c>
    </row>
    <row r="5791" spans="1:16" x14ac:dyDescent="0.35">
      <c r="A5791" s="51" t="str">
        <f t="shared" si="270"/>
        <v/>
      </c>
      <c r="B5791" s="99"/>
      <c r="C5791" s="4"/>
      <c r="D5791" s="14"/>
      <c r="E5791" s="14"/>
      <c r="F5791" s="14"/>
      <c r="G5791" s="82"/>
      <c r="H5791" s="107" t="str">
        <f>IF(B5791&lt;&gt;"",IF(OR(O5791=0,O5791=999),"",SUMIFS($E$2:E5791,$A$2:A5791,A5791)-SUMIFS($F$2:F5791,$A$2:A5791,A5791)),"")</f>
        <v/>
      </c>
      <c r="I5791" s="109" t="str">
        <f t="shared" si="272"/>
        <v/>
      </c>
      <c r="J5791" s="113"/>
      <c r="K5791" s="90"/>
      <c r="L5791" s="73"/>
      <c r="M5791" s="69" t="str">
        <f>IF(C5791&lt;&gt;"",DailyLog!$S$3,"")</f>
        <v/>
      </c>
      <c r="N5791" s="56" t="str">
        <f t="shared" si="271"/>
        <v/>
      </c>
      <c r="O5791" s="53" t="str">
        <f>IF($B5791&lt;&gt;"",IF(ISNUMBER(_xlfn.XMATCH($B5791,Language!$A$6:$E$6)),0,IF(ISNUMBER(_xlfn.XMATCH($B5791,Language!$A$29:$E$29)),'Lista de Prestatarios'!$B$3,VLOOKUP(B5791,'Lista de Prestatarios'!$A$2:$B$500,2,FALSE))),"")</f>
        <v/>
      </c>
      <c r="P5791" s="58" t="str">
        <f>IF(B5791&lt;&gt;"",IF(OR(D5791&gt;0,G5791&gt;0),COUNTIF($B$2:B5791,B5791),COUNTIFS($B$2:B5791,B5791,$E$2:E5791,"&gt;0")),"")</f>
        <v/>
      </c>
    </row>
    <row r="5792" spans="1:16" x14ac:dyDescent="0.35">
      <c r="A5792" s="51" t="str">
        <f t="shared" si="270"/>
        <v/>
      </c>
      <c r="B5792" s="99"/>
      <c r="C5792" s="4"/>
      <c r="D5792" s="14"/>
      <c r="E5792" s="14"/>
      <c r="F5792" s="14"/>
      <c r="G5792" s="82"/>
      <c r="H5792" s="107" t="str">
        <f>IF(B5792&lt;&gt;"",IF(OR(O5792=0,O5792=999),"",SUMIFS($E$2:E5792,$A$2:A5792,A5792)-SUMIFS($F$2:F5792,$A$2:A5792,A5792)),"")</f>
        <v/>
      </c>
      <c r="I5792" s="109" t="str">
        <f t="shared" si="272"/>
        <v/>
      </c>
      <c r="J5792" s="113"/>
      <c r="K5792" s="90"/>
      <c r="L5792" s="73"/>
      <c r="M5792" s="69" t="str">
        <f>IF(C5792&lt;&gt;"",DailyLog!$S$3,"")</f>
        <v/>
      </c>
      <c r="N5792" s="56" t="str">
        <f t="shared" si="271"/>
        <v/>
      </c>
      <c r="O5792" s="53" t="str">
        <f>IF($B5792&lt;&gt;"",IF(ISNUMBER(_xlfn.XMATCH($B5792,Language!$A$6:$E$6)),0,IF(ISNUMBER(_xlfn.XMATCH($B5792,Language!$A$29:$E$29)),'Lista de Prestatarios'!$B$3,VLOOKUP(B5792,'Lista de Prestatarios'!$A$2:$B$500,2,FALSE))),"")</f>
        <v/>
      </c>
      <c r="P5792" s="58" t="str">
        <f>IF(B5792&lt;&gt;"",IF(OR(D5792&gt;0,G5792&gt;0),COUNTIF($B$2:B5792,B5792),COUNTIFS($B$2:B5792,B5792,$E$2:E5792,"&gt;0")),"")</f>
        <v/>
      </c>
    </row>
    <row r="5793" spans="1:16" x14ac:dyDescent="0.35">
      <c r="A5793" s="51" t="str">
        <f t="shared" si="270"/>
        <v/>
      </c>
      <c r="B5793" s="99"/>
      <c r="C5793" s="4"/>
      <c r="D5793" s="14"/>
      <c r="E5793" s="14"/>
      <c r="F5793" s="14"/>
      <c r="G5793" s="82"/>
      <c r="H5793" s="107" t="str">
        <f>IF(B5793&lt;&gt;"",IF(OR(O5793=0,O5793=999),"",SUMIFS($E$2:E5793,$A$2:A5793,A5793)-SUMIFS($F$2:F5793,$A$2:A5793,A5793)),"")</f>
        <v/>
      </c>
      <c r="I5793" s="109" t="str">
        <f t="shared" si="272"/>
        <v/>
      </c>
      <c r="J5793" s="113"/>
      <c r="K5793" s="90"/>
      <c r="L5793" s="73"/>
      <c r="M5793" s="69" t="str">
        <f>IF(C5793&lt;&gt;"",DailyLog!$S$3,"")</f>
        <v/>
      </c>
      <c r="N5793" s="56" t="str">
        <f t="shared" si="271"/>
        <v/>
      </c>
      <c r="O5793" s="53" t="str">
        <f>IF($B5793&lt;&gt;"",IF(ISNUMBER(_xlfn.XMATCH($B5793,Language!$A$6:$E$6)),0,IF(ISNUMBER(_xlfn.XMATCH($B5793,Language!$A$29:$E$29)),'Lista de Prestatarios'!$B$3,VLOOKUP(B5793,'Lista de Prestatarios'!$A$2:$B$500,2,FALSE))),"")</f>
        <v/>
      </c>
      <c r="P5793" s="58" t="str">
        <f>IF(B5793&lt;&gt;"",IF(OR(D5793&gt;0,G5793&gt;0),COUNTIF($B$2:B5793,B5793),COUNTIFS($B$2:B5793,B5793,$E$2:E5793,"&gt;0")),"")</f>
        <v/>
      </c>
    </row>
    <row r="5794" spans="1:16" x14ac:dyDescent="0.35">
      <c r="A5794" s="51" t="str">
        <f t="shared" si="270"/>
        <v/>
      </c>
      <c r="B5794" s="99"/>
      <c r="C5794" s="4"/>
      <c r="D5794" s="14"/>
      <c r="E5794" s="14"/>
      <c r="F5794" s="14"/>
      <c r="G5794" s="82"/>
      <c r="H5794" s="107" t="str">
        <f>IF(B5794&lt;&gt;"",IF(OR(O5794=0,O5794=999),"",SUMIFS($E$2:E5794,$A$2:A5794,A5794)-SUMIFS($F$2:F5794,$A$2:A5794,A5794)),"")</f>
        <v/>
      </c>
      <c r="I5794" s="109" t="str">
        <f t="shared" si="272"/>
        <v/>
      </c>
      <c r="J5794" s="113"/>
      <c r="K5794" s="90"/>
      <c r="L5794" s="73"/>
      <c r="M5794" s="69" t="str">
        <f>IF(C5794&lt;&gt;"",DailyLog!$S$3,"")</f>
        <v/>
      </c>
      <c r="N5794" s="56" t="str">
        <f t="shared" si="271"/>
        <v/>
      </c>
      <c r="O5794" s="53" t="str">
        <f>IF($B5794&lt;&gt;"",IF(ISNUMBER(_xlfn.XMATCH($B5794,Language!$A$6:$E$6)),0,IF(ISNUMBER(_xlfn.XMATCH($B5794,Language!$A$29:$E$29)),'Lista de Prestatarios'!$B$3,VLOOKUP(B5794,'Lista de Prestatarios'!$A$2:$B$500,2,FALSE))),"")</f>
        <v/>
      </c>
      <c r="P5794" s="58" t="str">
        <f>IF(B5794&lt;&gt;"",IF(OR(D5794&gt;0,G5794&gt;0),COUNTIF($B$2:B5794,B5794),COUNTIFS($B$2:B5794,B5794,$E$2:E5794,"&gt;0")),"")</f>
        <v/>
      </c>
    </row>
    <row r="5795" spans="1:16" x14ac:dyDescent="0.35">
      <c r="A5795" s="51" t="str">
        <f t="shared" si="270"/>
        <v/>
      </c>
      <c r="B5795" s="99"/>
      <c r="C5795" s="4"/>
      <c r="D5795" s="14"/>
      <c r="E5795" s="14"/>
      <c r="F5795" s="14"/>
      <c r="G5795" s="82"/>
      <c r="H5795" s="107" t="str">
        <f>IF(B5795&lt;&gt;"",IF(OR(O5795=0,O5795=999),"",SUMIFS($E$2:E5795,$A$2:A5795,A5795)-SUMIFS($F$2:F5795,$A$2:A5795,A5795)),"")</f>
        <v/>
      </c>
      <c r="I5795" s="109" t="str">
        <f t="shared" si="272"/>
        <v/>
      </c>
      <c r="J5795" s="113"/>
      <c r="K5795" s="90"/>
      <c r="L5795" s="73"/>
      <c r="M5795" s="69" t="str">
        <f>IF(C5795&lt;&gt;"",DailyLog!$S$3,"")</f>
        <v/>
      </c>
      <c r="N5795" s="56" t="str">
        <f t="shared" si="271"/>
        <v/>
      </c>
      <c r="O5795" s="53" t="str">
        <f>IF($B5795&lt;&gt;"",IF(ISNUMBER(_xlfn.XMATCH($B5795,Language!$A$6:$E$6)),0,IF(ISNUMBER(_xlfn.XMATCH($B5795,Language!$A$29:$E$29)),'Lista de Prestatarios'!$B$3,VLOOKUP(B5795,'Lista de Prestatarios'!$A$2:$B$500,2,FALSE))),"")</f>
        <v/>
      </c>
      <c r="P5795" s="58" t="str">
        <f>IF(B5795&lt;&gt;"",IF(OR(D5795&gt;0,G5795&gt;0),COUNTIF($B$2:B5795,B5795),COUNTIFS($B$2:B5795,B5795,$E$2:E5795,"&gt;0")),"")</f>
        <v/>
      </c>
    </row>
    <row r="5796" spans="1:16" x14ac:dyDescent="0.35">
      <c r="A5796" s="51" t="str">
        <f t="shared" si="270"/>
        <v/>
      </c>
      <c r="B5796" s="99"/>
      <c r="C5796" s="4"/>
      <c r="D5796" s="14"/>
      <c r="E5796" s="14"/>
      <c r="F5796" s="14"/>
      <c r="G5796" s="82"/>
      <c r="H5796" s="107" t="str">
        <f>IF(B5796&lt;&gt;"",IF(OR(O5796=0,O5796=999),"",SUMIFS($E$2:E5796,$A$2:A5796,A5796)-SUMIFS($F$2:F5796,$A$2:A5796,A5796)),"")</f>
        <v/>
      </c>
      <c r="I5796" s="109" t="str">
        <f t="shared" si="272"/>
        <v/>
      </c>
      <c r="J5796" s="113"/>
      <c r="K5796" s="90"/>
      <c r="L5796" s="73"/>
      <c r="M5796" s="69" t="str">
        <f>IF(C5796&lt;&gt;"",DailyLog!$S$3,"")</f>
        <v/>
      </c>
      <c r="N5796" s="56" t="str">
        <f t="shared" si="271"/>
        <v/>
      </c>
      <c r="O5796" s="53" t="str">
        <f>IF($B5796&lt;&gt;"",IF(ISNUMBER(_xlfn.XMATCH($B5796,Language!$A$6:$E$6)),0,IF(ISNUMBER(_xlfn.XMATCH($B5796,Language!$A$29:$E$29)),'Lista de Prestatarios'!$B$3,VLOOKUP(B5796,'Lista de Prestatarios'!$A$2:$B$500,2,FALSE))),"")</f>
        <v/>
      </c>
      <c r="P5796" s="58" t="str">
        <f>IF(B5796&lt;&gt;"",IF(OR(D5796&gt;0,G5796&gt;0),COUNTIF($B$2:B5796,B5796),COUNTIFS($B$2:B5796,B5796,$E$2:E5796,"&gt;0")),"")</f>
        <v/>
      </c>
    </row>
    <row r="5797" spans="1:16" x14ac:dyDescent="0.35">
      <c r="A5797" s="51" t="str">
        <f t="shared" si="270"/>
        <v/>
      </c>
      <c r="B5797" s="99"/>
      <c r="C5797" s="4"/>
      <c r="D5797" s="14"/>
      <c r="E5797" s="14"/>
      <c r="F5797" s="14"/>
      <c r="G5797" s="82"/>
      <c r="H5797" s="107" t="str">
        <f>IF(B5797&lt;&gt;"",IF(OR(O5797=0,O5797=999),"",SUMIFS($E$2:E5797,$A$2:A5797,A5797)-SUMIFS($F$2:F5797,$A$2:A5797,A5797)),"")</f>
        <v/>
      </c>
      <c r="I5797" s="109" t="str">
        <f t="shared" si="272"/>
        <v/>
      </c>
      <c r="J5797" s="113"/>
      <c r="K5797" s="90"/>
      <c r="L5797" s="73"/>
      <c r="M5797" s="69" t="str">
        <f>IF(C5797&lt;&gt;"",DailyLog!$S$3,"")</f>
        <v/>
      </c>
      <c r="N5797" s="56" t="str">
        <f t="shared" si="271"/>
        <v/>
      </c>
      <c r="O5797" s="53" t="str">
        <f>IF($B5797&lt;&gt;"",IF(ISNUMBER(_xlfn.XMATCH($B5797,Language!$A$6:$E$6)),0,IF(ISNUMBER(_xlfn.XMATCH($B5797,Language!$A$29:$E$29)),'Lista de Prestatarios'!$B$3,VLOOKUP(B5797,'Lista de Prestatarios'!$A$2:$B$500,2,FALSE))),"")</f>
        <v/>
      </c>
      <c r="P5797" s="58" t="str">
        <f>IF(B5797&lt;&gt;"",IF(OR(D5797&gt;0,G5797&gt;0),COUNTIF($B$2:B5797,B5797),COUNTIFS($B$2:B5797,B5797,$E$2:E5797,"&gt;0")),"")</f>
        <v/>
      </c>
    </row>
    <row r="5798" spans="1:16" x14ac:dyDescent="0.35">
      <c r="A5798" s="51" t="str">
        <f t="shared" si="270"/>
        <v/>
      </c>
      <c r="B5798" s="99"/>
      <c r="C5798" s="4"/>
      <c r="D5798" s="14"/>
      <c r="E5798" s="14"/>
      <c r="F5798" s="14"/>
      <c r="G5798" s="82"/>
      <c r="H5798" s="107" t="str">
        <f>IF(B5798&lt;&gt;"",IF(OR(O5798=0,O5798=999),"",SUMIFS($E$2:E5798,$A$2:A5798,A5798)-SUMIFS($F$2:F5798,$A$2:A5798,A5798)),"")</f>
        <v/>
      </c>
      <c r="I5798" s="109" t="str">
        <f t="shared" si="272"/>
        <v/>
      </c>
      <c r="J5798" s="113"/>
      <c r="K5798" s="90"/>
      <c r="L5798" s="73"/>
      <c r="M5798" s="69" t="str">
        <f>IF(C5798&lt;&gt;"",DailyLog!$S$3,"")</f>
        <v/>
      </c>
      <c r="N5798" s="56" t="str">
        <f t="shared" si="271"/>
        <v/>
      </c>
      <c r="O5798" s="53" t="str">
        <f>IF($B5798&lt;&gt;"",IF(ISNUMBER(_xlfn.XMATCH($B5798,Language!$A$6:$E$6)),0,IF(ISNUMBER(_xlfn.XMATCH($B5798,Language!$A$29:$E$29)),'Lista de Prestatarios'!$B$3,VLOOKUP(B5798,'Lista de Prestatarios'!$A$2:$B$500,2,FALSE))),"")</f>
        <v/>
      </c>
      <c r="P5798" s="58" t="str">
        <f>IF(B5798&lt;&gt;"",IF(OR(D5798&gt;0,G5798&gt;0),COUNTIF($B$2:B5798,B5798),COUNTIFS($B$2:B5798,B5798,$E$2:E5798,"&gt;0")),"")</f>
        <v/>
      </c>
    </row>
    <row r="5799" spans="1:16" x14ac:dyDescent="0.35">
      <c r="A5799" s="51" t="str">
        <f t="shared" si="270"/>
        <v/>
      </c>
      <c r="B5799" s="99"/>
      <c r="C5799" s="4"/>
      <c r="D5799" s="14"/>
      <c r="E5799" s="14"/>
      <c r="F5799" s="14"/>
      <c r="G5799" s="82"/>
      <c r="H5799" s="107" t="str">
        <f>IF(B5799&lt;&gt;"",IF(OR(O5799=0,O5799=999),"",SUMIFS($E$2:E5799,$A$2:A5799,A5799)-SUMIFS($F$2:F5799,$A$2:A5799,A5799)),"")</f>
        <v/>
      </c>
      <c r="I5799" s="109" t="str">
        <f t="shared" si="272"/>
        <v/>
      </c>
      <c r="J5799" s="113"/>
      <c r="K5799" s="90"/>
      <c r="L5799" s="73"/>
      <c r="M5799" s="69" t="str">
        <f>IF(C5799&lt;&gt;"",DailyLog!$S$3,"")</f>
        <v/>
      </c>
      <c r="N5799" s="56" t="str">
        <f t="shared" si="271"/>
        <v/>
      </c>
      <c r="O5799" s="53" t="str">
        <f>IF($B5799&lt;&gt;"",IF(ISNUMBER(_xlfn.XMATCH($B5799,Language!$A$6:$E$6)),0,IF(ISNUMBER(_xlfn.XMATCH($B5799,Language!$A$29:$E$29)),'Lista de Prestatarios'!$B$3,VLOOKUP(B5799,'Lista de Prestatarios'!$A$2:$B$500,2,FALSE))),"")</f>
        <v/>
      </c>
      <c r="P5799" s="58" t="str">
        <f>IF(B5799&lt;&gt;"",IF(OR(D5799&gt;0,G5799&gt;0),COUNTIF($B$2:B5799,B5799),COUNTIFS($B$2:B5799,B5799,$E$2:E5799,"&gt;0")),"")</f>
        <v/>
      </c>
    </row>
    <row r="5800" spans="1:16" x14ac:dyDescent="0.35">
      <c r="A5800" s="51" t="str">
        <f t="shared" si="270"/>
        <v/>
      </c>
      <c r="B5800" s="99"/>
      <c r="C5800" s="4"/>
      <c r="D5800" s="14"/>
      <c r="E5800" s="14"/>
      <c r="F5800" s="14"/>
      <c r="G5800" s="82"/>
      <c r="H5800" s="107" t="str">
        <f>IF(B5800&lt;&gt;"",IF(OR(O5800=0,O5800=999),"",SUMIFS($E$2:E5800,$A$2:A5800,A5800)-SUMIFS($F$2:F5800,$A$2:A5800,A5800)),"")</f>
        <v/>
      </c>
      <c r="I5800" s="109" t="str">
        <f t="shared" si="272"/>
        <v/>
      </c>
      <c r="J5800" s="113"/>
      <c r="K5800" s="90"/>
      <c r="L5800" s="73"/>
      <c r="M5800" s="69" t="str">
        <f>IF(C5800&lt;&gt;"",DailyLog!$S$3,"")</f>
        <v/>
      </c>
      <c r="N5800" s="56" t="str">
        <f t="shared" si="271"/>
        <v/>
      </c>
      <c r="O5800" s="53" t="str">
        <f>IF($B5800&lt;&gt;"",IF(ISNUMBER(_xlfn.XMATCH($B5800,Language!$A$6:$E$6)),0,IF(ISNUMBER(_xlfn.XMATCH($B5800,Language!$A$29:$E$29)),'Lista de Prestatarios'!$B$3,VLOOKUP(B5800,'Lista de Prestatarios'!$A$2:$B$500,2,FALSE))),"")</f>
        <v/>
      </c>
      <c r="P5800" s="58" t="str">
        <f>IF(B5800&lt;&gt;"",IF(OR(D5800&gt;0,G5800&gt;0),COUNTIF($B$2:B5800,B5800),COUNTIFS($B$2:B5800,B5800,$E$2:E5800,"&gt;0")),"")</f>
        <v/>
      </c>
    </row>
    <row r="5801" spans="1:16" x14ac:dyDescent="0.35">
      <c r="A5801" s="51" t="str">
        <f t="shared" si="270"/>
        <v/>
      </c>
      <c r="B5801" s="99"/>
      <c r="C5801" s="4"/>
      <c r="D5801" s="14"/>
      <c r="E5801" s="14"/>
      <c r="F5801" s="14"/>
      <c r="G5801" s="82"/>
      <c r="H5801" s="107" t="str">
        <f>IF(B5801&lt;&gt;"",IF(OR(O5801=0,O5801=999),"",SUMIFS($E$2:E5801,$A$2:A5801,A5801)-SUMIFS($F$2:F5801,$A$2:A5801,A5801)),"")</f>
        <v/>
      </c>
      <c r="I5801" s="109" t="str">
        <f t="shared" si="272"/>
        <v/>
      </c>
      <c r="J5801" s="113"/>
      <c r="K5801" s="90"/>
      <c r="L5801" s="73"/>
      <c r="M5801" s="69" t="str">
        <f>IF(C5801&lt;&gt;"",DailyLog!$S$3,"")</f>
        <v/>
      </c>
      <c r="N5801" s="56" t="str">
        <f t="shared" si="271"/>
        <v/>
      </c>
      <c r="O5801" s="53" t="str">
        <f>IF($B5801&lt;&gt;"",IF(ISNUMBER(_xlfn.XMATCH($B5801,Language!$A$6:$E$6)),0,IF(ISNUMBER(_xlfn.XMATCH($B5801,Language!$A$29:$E$29)),'Lista de Prestatarios'!$B$3,VLOOKUP(B5801,'Lista de Prestatarios'!$A$2:$B$500,2,FALSE))),"")</f>
        <v/>
      </c>
      <c r="P5801" s="58" t="str">
        <f>IF(B5801&lt;&gt;"",IF(OR(D5801&gt;0,G5801&gt;0),COUNTIF($B$2:B5801,B5801),COUNTIFS($B$2:B5801,B5801,$E$2:E5801,"&gt;0")),"")</f>
        <v/>
      </c>
    </row>
    <row r="5802" spans="1:16" x14ac:dyDescent="0.35">
      <c r="A5802" s="51" t="str">
        <f t="shared" si="270"/>
        <v/>
      </c>
      <c r="B5802" s="99"/>
      <c r="C5802" s="4"/>
      <c r="D5802" s="14"/>
      <c r="E5802" s="14"/>
      <c r="F5802" s="14"/>
      <c r="G5802" s="82"/>
      <c r="H5802" s="107" t="str">
        <f>IF(B5802&lt;&gt;"",IF(OR(O5802=0,O5802=999),"",SUMIFS($E$2:E5802,$A$2:A5802,A5802)-SUMIFS($F$2:F5802,$A$2:A5802,A5802)),"")</f>
        <v/>
      </c>
      <c r="I5802" s="109" t="str">
        <f t="shared" si="272"/>
        <v/>
      </c>
      <c r="J5802" s="113"/>
      <c r="K5802" s="90"/>
      <c r="L5802" s="73"/>
      <c r="M5802" s="69" t="str">
        <f>IF(C5802&lt;&gt;"",DailyLog!$S$3,"")</f>
        <v/>
      </c>
      <c r="N5802" s="56" t="str">
        <f t="shared" si="271"/>
        <v/>
      </c>
      <c r="O5802" s="53" t="str">
        <f>IF($B5802&lt;&gt;"",IF(ISNUMBER(_xlfn.XMATCH($B5802,Language!$A$6:$E$6)),0,IF(ISNUMBER(_xlfn.XMATCH($B5802,Language!$A$29:$E$29)),'Lista de Prestatarios'!$B$3,VLOOKUP(B5802,'Lista de Prestatarios'!$A$2:$B$500,2,FALSE))),"")</f>
        <v/>
      </c>
      <c r="P5802" s="58" t="str">
        <f>IF(B5802&lt;&gt;"",IF(OR(D5802&gt;0,G5802&gt;0),COUNTIF($B$2:B5802,B5802),COUNTIFS($B$2:B5802,B5802,$E$2:E5802,"&gt;0")),"")</f>
        <v/>
      </c>
    </row>
    <row r="5803" spans="1:16" x14ac:dyDescent="0.35">
      <c r="A5803" s="51" t="str">
        <f t="shared" si="270"/>
        <v/>
      </c>
      <c r="B5803" s="99"/>
      <c r="C5803" s="4"/>
      <c r="D5803" s="14"/>
      <c r="E5803" s="14"/>
      <c r="F5803" s="14"/>
      <c r="G5803" s="82"/>
      <c r="H5803" s="107" t="str">
        <f>IF(B5803&lt;&gt;"",IF(OR(O5803=0,O5803=999),"",SUMIFS($E$2:E5803,$A$2:A5803,A5803)-SUMIFS($F$2:F5803,$A$2:A5803,A5803)),"")</f>
        <v/>
      </c>
      <c r="I5803" s="109" t="str">
        <f t="shared" si="272"/>
        <v/>
      </c>
      <c r="J5803" s="113"/>
      <c r="K5803" s="90"/>
      <c r="L5803" s="73"/>
      <c r="M5803" s="69" t="str">
        <f>IF(C5803&lt;&gt;"",DailyLog!$S$3,"")</f>
        <v/>
      </c>
      <c r="N5803" s="56" t="str">
        <f t="shared" si="271"/>
        <v/>
      </c>
      <c r="O5803" s="53" t="str">
        <f>IF($B5803&lt;&gt;"",IF(ISNUMBER(_xlfn.XMATCH($B5803,Language!$A$6:$E$6)),0,IF(ISNUMBER(_xlfn.XMATCH($B5803,Language!$A$29:$E$29)),'Lista de Prestatarios'!$B$3,VLOOKUP(B5803,'Lista de Prestatarios'!$A$2:$B$500,2,FALSE))),"")</f>
        <v/>
      </c>
      <c r="P5803" s="58" t="str">
        <f>IF(B5803&lt;&gt;"",IF(OR(D5803&gt;0,G5803&gt;0),COUNTIF($B$2:B5803,B5803),COUNTIFS($B$2:B5803,B5803,$E$2:E5803,"&gt;0")),"")</f>
        <v/>
      </c>
    </row>
    <row r="5804" spans="1:16" x14ac:dyDescent="0.35">
      <c r="A5804" s="51" t="str">
        <f t="shared" si="270"/>
        <v/>
      </c>
      <c r="B5804" s="99"/>
      <c r="C5804" s="4"/>
      <c r="D5804" s="14"/>
      <c r="E5804" s="14"/>
      <c r="F5804" s="14"/>
      <c r="G5804" s="82"/>
      <c r="H5804" s="107" t="str">
        <f>IF(B5804&lt;&gt;"",IF(OR(O5804=0,O5804=999),"",SUMIFS($E$2:E5804,$A$2:A5804,A5804)-SUMIFS($F$2:F5804,$A$2:A5804,A5804)),"")</f>
        <v/>
      </c>
      <c r="I5804" s="109" t="str">
        <f t="shared" si="272"/>
        <v/>
      </c>
      <c r="J5804" s="113"/>
      <c r="K5804" s="90"/>
      <c r="L5804" s="73"/>
      <c r="M5804" s="69" t="str">
        <f>IF(C5804&lt;&gt;"",DailyLog!$S$3,"")</f>
        <v/>
      </c>
      <c r="N5804" s="56" t="str">
        <f t="shared" si="271"/>
        <v/>
      </c>
      <c r="O5804" s="53" t="str">
        <f>IF($B5804&lt;&gt;"",IF(ISNUMBER(_xlfn.XMATCH($B5804,Language!$A$6:$E$6)),0,IF(ISNUMBER(_xlfn.XMATCH($B5804,Language!$A$29:$E$29)),'Lista de Prestatarios'!$B$3,VLOOKUP(B5804,'Lista de Prestatarios'!$A$2:$B$500,2,FALSE))),"")</f>
        <v/>
      </c>
      <c r="P5804" s="58" t="str">
        <f>IF(B5804&lt;&gt;"",IF(OR(D5804&gt;0,G5804&gt;0),COUNTIF($B$2:B5804,B5804),COUNTIFS($B$2:B5804,B5804,$E$2:E5804,"&gt;0")),"")</f>
        <v/>
      </c>
    </row>
    <row r="5805" spans="1:16" x14ac:dyDescent="0.35">
      <c r="A5805" s="51" t="str">
        <f t="shared" si="270"/>
        <v/>
      </c>
      <c r="B5805" s="99"/>
      <c r="C5805" s="4"/>
      <c r="D5805" s="14"/>
      <c r="E5805" s="14"/>
      <c r="F5805" s="14"/>
      <c r="G5805" s="82"/>
      <c r="H5805" s="107" t="str">
        <f>IF(B5805&lt;&gt;"",IF(OR(O5805=0,O5805=999),"",SUMIFS($E$2:E5805,$A$2:A5805,A5805)-SUMIFS($F$2:F5805,$A$2:A5805,A5805)),"")</f>
        <v/>
      </c>
      <c r="I5805" s="109" t="str">
        <f t="shared" si="272"/>
        <v/>
      </c>
      <c r="J5805" s="113"/>
      <c r="K5805" s="90"/>
      <c r="L5805" s="73"/>
      <c r="M5805" s="69" t="str">
        <f>IF(C5805&lt;&gt;"",DailyLog!$S$3,"")</f>
        <v/>
      </c>
      <c r="N5805" s="56" t="str">
        <f t="shared" si="271"/>
        <v/>
      </c>
      <c r="O5805" s="53" t="str">
        <f>IF($B5805&lt;&gt;"",IF(ISNUMBER(_xlfn.XMATCH($B5805,Language!$A$6:$E$6)),0,IF(ISNUMBER(_xlfn.XMATCH($B5805,Language!$A$29:$E$29)),'Lista de Prestatarios'!$B$3,VLOOKUP(B5805,'Lista de Prestatarios'!$A$2:$B$500,2,FALSE))),"")</f>
        <v/>
      </c>
      <c r="P5805" s="58" t="str">
        <f>IF(B5805&lt;&gt;"",IF(OR(D5805&gt;0,G5805&gt;0),COUNTIF($B$2:B5805,B5805),COUNTIFS($B$2:B5805,B5805,$E$2:E5805,"&gt;0")),"")</f>
        <v/>
      </c>
    </row>
    <row r="5806" spans="1:16" x14ac:dyDescent="0.35">
      <c r="A5806" s="51" t="str">
        <f t="shared" si="270"/>
        <v/>
      </c>
      <c r="B5806" s="99"/>
      <c r="C5806" s="4"/>
      <c r="D5806" s="14"/>
      <c r="E5806" s="14"/>
      <c r="F5806" s="14"/>
      <c r="G5806" s="82"/>
      <c r="H5806" s="107" t="str">
        <f>IF(B5806&lt;&gt;"",IF(OR(O5806=0,O5806=999),"",SUMIFS($E$2:E5806,$A$2:A5806,A5806)-SUMIFS($F$2:F5806,$A$2:A5806,A5806)),"")</f>
        <v/>
      </c>
      <c r="I5806" s="109" t="str">
        <f t="shared" si="272"/>
        <v/>
      </c>
      <c r="J5806" s="113"/>
      <c r="K5806" s="90"/>
      <c r="L5806" s="73"/>
      <c r="M5806" s="69" t="str">
        <f>IF(C5806&lt;&gt;"",DailyLog!$S$3,"")</f>
        <v/>
      </c>
      <c r="N5806" s="56" t="str">
        <f t="shared" si="271"/>
        <v/>
      </c>
      <c r="O5806" s="53" t="str">
        <f>IF($B5806&lt;&gt;"",IF(ISNUMBER(_xlfn.XMATCH($B5806,Language!$A$6:$E$6)),0,IF(ISNUMBER(_xlfn.XMATCH($B5806,Language!$A$29:$E$29)),'Lista de Prestatarios'!$B$3,VLOOKUP(B5806,'Lista de Prestatarios'!$A$2:$B$500,2,FALSE))),"")</f>
        <v/>
      </c>
      <c r="P5806" s="58" t="str">
        <f>IF(B5806&lt;&gt;"",IF(OR(D5806&gt;0,G5806&gt;0),COUNTIF($B$2:B5806,B5806),COUNTIFS($B$2:B5806,B5806,$E$2:E5806,"&gt;0")),"")</f>
        <v/>
      </c>
    </row>
    <row r="5807" spans="1:16" x14ac:dyDescent="0.35">
      <c r="A5807" s="51" t="str">
        <f t="shared" si="270"/>
        <v/>
      </c>
      <c r="B5807" s="99"/>
      <c r="C5807" s="4"/>
      <c r="D5807" s="14"/>
      <c r="E5807" s="14"/>
      <c r="F5807" s="14"/>
      <c r="G5807" s="82"/>
      <c r="H5807" s="107" t="str">
        <f>IF(B5807&lt;&gt;"",IF(OR(O5807=0,O5807=999),"",SUMIFS($E$2:E5807,$A$2:A5807,A5807)-SUMIFS($F$2:F5807,$A$2:A5807,A5807)),"")</f>
        <v/>
      </c>
      <c r="I5807" s="109" t="str">
        <f t="shared" si="272"/>
        <v/>
      </c>
      <c r="J5807" s="113"/>
      <c r="K5807" s="90"/>
      <c r="L5807" s="73"/>
      <c r="M5807" s="69" t="str">
        <f>IF(C5807&lt;&gt;"",DailyLog!$S$3,"")</f>
        <v/>
      </c>
      <c r="N5807" s="56" t="str">
        <f t="shared" si="271"/>
        <v/>
      </c>
      <c r="O5807" s="53" t="str">
        <f>IF($B5807&lt;&gt;"",IF(ISNUMBER(_xlfn.XMATCH($B5807,Language!$A$6:$E$6)),0,IF(ISNUMBER(_xlfn.XMATCH($B5807,Language!$A$29:$E$29)),'Lista de Prestatarios'!$B$3,VLOOKUP(B5807,'Lista de Prestatarios'!$A$2:$B$500,2,FALSE))),"")</f>
        <v/>
      </c>
      <c r="P5807" s="58" t="str">
        <f>IF(B5807&lt;&gt;"",IF(OR(D5807&gt;0,G5807&gt;0),COUNTIF($B$2:B5807,B5807),COUNTIFS($B$2:B5807,B5807,$E$2:E5807,"&gt;0")),"")</f>
        <v/>
      </c>
    </row>
    <row r="5808" spans="1:16" x14ac:dyDescent="0.35">
      <c r="A5808" s="51" t="str">
        <f t="shared" si="270"/>
        <v/>
      </c>
      <c r="B5808" s="99"/>
      <c r="C5808" s="4"/>
      <c r="D5808" s="14"/>
      <c r="E5808" s="14"/>
      <c r="F5808" s="14"/>
      <c r="G5808" s="82"/>
      <c r="H5808" s="107" t="str">
        <f>IF(B5808&lt;&gt;"",IF(OR(O5808=0,O5808=999),"",SUMIFS($E$2:E5808,$A$2:A5808,A5808)-SUMIFS($F$2:F5808,$A$2:A5808,A5808)),"")</f>
        <v/>
      </c>
      <c r="I5808" s="109" t="str">
        <f t="shared" si="272"/>
        <v/>
      </c>
      <c r="J5808" s="113"/>
      <c r="K5808" s="90"/>
      <c r="L5808" s="73"/>
      <c r="M5808" s="69" t="str">
        <f>IF(C5808&lt;&gt;"",DailyLog!$S$3,"")</f>
        <v/>
      </c>
      <c r="N5808" s="56" t="str">
        <f t="shared" si="271"/>
        <v/>
      </c>
      <c r="O5808" s="53" t="str">
        <f>IF($B5808&lt;&gt;"",IF(ISNUMBER(_xlfn.XMATCH($B5808,Language!$A$6:$E$6)),0,IF(ISNUMBER(_xlfn.XMATCH($B5808,Language!$A$29:$E$29)),'Lista de Prestatarios'!$B$3,VLOOKUP(B5808,'Lista de Prestatarios'!$A$2:$B$500,2,FALSE))),"")</f>
        <v/>
      </c>
      <c r="P5808" s="58" t="str">
        <f>IF(B5808&lt;&gt;"",IF(OR(D5808&gt;0,G5808&gt;0),COUNTIF($B$2:B5808,B5808),COUNTIFS($B$2:B5808,B5808,$E$2:E5808,"&gt;0")),"")</f>
        <v/>
      </c>
    </row>
    <row r="5809" spans="1:16" x14ac:dyDescent="0.35">
      <c r="A5809" s="51" t="str">
        <f t="shared" si="270"/>
        <v/>
      </c>
      <c r="B5809" s="99"/>
      <c r="C5809" s="4"/>
      <c r="D5809" s="14"/>
      <c r="E5809" s="14"/>
      <c r="F5809" s="14"/>
      <c r="G5809" s="82"/>
      <c r="H5809" s="107" t="str">
        <f>IF(B5809&lt;&gt;"",IF(OR(O5809=0,O5809=999),"",SUMIFS($E$2:E5809,$A$2:A5809,A5809)-SUMIFS($F$2:F5809,$A$2:A5809,A5809)),"")</f>
        <v/>
      </c>
      <c r="I5809" s="109" t="str">
        <f t="shared" si="272"/>
        <v/>
      </c>
      <c r="J5809" s="113"/>
      <c r="K5809" s="90"/>
      <c r="L5809" s="73"/>
      <c r="M5809" s="69" t="str">
        <f>IF(C5809&lt;&gt;"",DailyLog!$S$3,"")</f>
        <v/>
      </c>
      <c r="N5809" s="56" t="str">
        <f t="shared" si="271"/>
        <v/>
      </c>
      <c r="O5809" s="53" t="str">
        <f>IF($B5809&lt;&gt;"",IF(ISNUMBER(_xlfn.XMATCH($B5809,Language!$A$6:$E$6)),0,IF(ISNUMBER(_xlfn.XMATCH($B5809,Language!$A$29:$E$29)),'Lista de Prestatarios'!$B$3,VLOOKUP(B5809,'Lista de Prestatarios'!$A$2:$B$500,2,FALSE))),"")</f>
        <v/>
      </c>
      <c r="P5809" s="58" t="str">
        <f>IF(B5809&lt;&gt;"",IF(OR(D5809&gt;0,G5809&gt;0),COUNTIF($B$2:B5809,B5809),COUNTIFS($B$2:B5809,B5809,$E$2:E5809,"&gt;0")),"")</f>
        <v/>
      </c>
    </row>
    <row r="5810" spans="1:16" x14ac:dyDescent="0.35">
      <c r="A5810" s="51" t="str">
        <f t="shared" si="270"/>
        <v/>
      </c>
      <c r="B5810" s="99"/>
      <c r="C5810" s="4"/>
      <c r="D5810" s="14"/>
      <c r="E5810" s="14"/>
      <c r="F5810" s="14"/>
      <c r="G5810" s="82"/>
      <c r="H5810" s="107" t="str">
        <f>IF(B5810&lt;&gt;"",IF(OR(O5810=0,O5810=999),"",SUMIFS($E$2:E5810,$A$2:A5810,A5810)-SUMIFS($F$2:F5810,$A$2:A5810,A5810)),"")</f>
        <v/>
      </c>
      <c r="I5810" s="109" t="str">
        <f t="shared" si="272"/>
        <v/>
      </c>
      <c r="J5810" s="113"/>
      <c r="K5810" s="90"/>
      <c r="L5810" s="73"/>
      <c r="M5810" s="69" t="str">
        <f>IF(C5810&lt;&gt;"",DailyLog!$S$3,"")</f>
        <v/>
      </c>
      <c r="N5810" s="56" t="str">
        <f t="shared" si="271"/>
        <v/>
      </c>
      <c r="O5810" s="53" t="str">
        <f>IF($B5810&lt;&gt;"",IF(ISNUMBER(_xlfn.XMATCH($B5810,Language!$A$6:$E$6)),0,IF(ISNUMBER(_xlfn.XMATCH($B5810,Language!$A$29:$E$29)),'Lista de Prestatarios'!$B$3,VLOOKUP(B5810,'Lista de Prestatarios'!$A$2:$B$500,2,FALSE))),"")</f>
        <v/>
      </c>
      <c r="P5810" s="58" t="str">
        <f>IF(B5810&lt;&gt;"",IF(OR(D5810&gt;0,G5810&gt;0),COUNTIF($B$2:B5810,B5810),COUNTIFS($B$2:B5810,B5810,$E$2:E5810,"&gt;0")),"")</f>
        <v/>
      </c>
    </row>
    <row r="5811" spans="1:16" x14ac:dyDescent="0.35">
      <c r="A5811" s="51" t="str">
        <f t="shared" si="270"/>
        <v/>
      </c>
      <c r="B5811" s="99"/>
      <c r="C5811" s="4"/>
      <c r="D5811" s="14"/>
      <c r="E5811" s="14"/>
      <c r="F5811" s="14"/>
      <c r="G5811" s="82"/>
      <c r="H5811" s="107" t="str">
        <f>IF(B5811&lt;&gt;"",IF(OR(O5811=0,O5811=999),"",SUMIFS($E$2:E5811,$A$2:A5811,A5811)-SUMIFS($F$2:F5811,$A$2:A5811,A5811)),"")</f>
        <v/>
      </c>
      <c r="I5811" s="109" t="str">
        <f t="shared" si="272"/>
        <v/>
      </c>
      <c r="J5811" s="113"/>
      <c r="K5811" s="90"/>
      <c r="L5811" s="73"/>
      <c r="M5811" s="69" t="str">
        <f>IF(C5811&lt;&gt;"",DailyLog!$S$3,"")</f>
        <v/>
      </c>
      <c r="N5811" s="56" t="str">
        <f t="shared" si="271"/>
        <v/>
      </c>
      <c r="O5811" s="53" t="str">
        <f>IF($B5811&lt;&gt;"",IF(ISNUMBER(_xlfn.XMATCH($B5811,Language!$A$6:$E$6)),0,IF(ISNUMBER(_xlfn.XMATCH($B5811,Language!$A$29:$E$29)),'Lista de Prestatarios'!$B$3,VLOOKUP(B5811,'Lista de Prestatarios'!$A$2:$B$500,2,FALSE))),"")</f>
        <v/>
      </c>
      <c r="P5811" s="58" t="str">
        <f>IF(B5811&lt;&gt;"",IF(OR(D5811&gt;0,G5811&gt;0),COUNTIF($B$2:B5811,B5811),COUNTIFS($B$2:B5811,B5811,$E$2:E5811,"&gt;0")),"")</f>
        <v/>
      </c>
    </row>
    <row r="5812" spans="1:16" x14ac:dyDescent="0.35">
      <c r="A5812" s="51" t="str">
        <f t="shared" si="270"/>
        <v/>
      </c>
      <c r="B5812" s="99"/>
      <c r="C5812" s="4"/>
      <c r="D5812" s="14"/>
      <c r="E5812" s="14"/>
      <c r="F5812" s="14"/>
      <c r="G5812" s="82"/>
      <c r="H5812" s="107" t="str">
        <f>IF(B5812&lt;&gt;"",IF(OR(O5812=0,O5812=999),"",SUMIFS($E$2:E5812,$A$2:A5812,A5812)-SUMIFS($F$2:F5812,$A$2:A5812,A5812)),"")</f>
        <v/>
      </c>
      <c r="I5812" s="109" t="str">
        <f t="shared" si="272"/>
        <v/>
      </c>
      <c r="J5812" s="113"/>
      <c r="K5812" s="90"/>
      <c r="L5812" s="73"/>
      <c r="M5812" s="69" t="str">
        <f>IF(C5812&lt;&gt;"",DailyLog!$S$3,"")</f>
        <v/>
      </c>
      <c r="N5812" s="56" t="str">
        <f t="shared" si="271"/>
        <v/>
      </c>
      <c r="O5812" s="53" t="str">
        <f>IF($B5812&lt;&gt;"",IF(ISNUMBER(_xlfn.XMATCH($B5812,Language!$A$6:$E$6)),0,IF(ISNUMBER(_xlfn.XMATCH($B5812,Language!$A$29:$E$29)),'Lista de Prestatarios'!$B$3,VLOOKUP(B5812,'Lista de Prestatarios'!$A$2:$B$500,2,FALSE))),"")</f>
        <v/>
      </c>
      <c r="P5812" s="58" t="str">
        <f>IF(B5812&lt;&gt;"",IF(OR(D5812&gt;0,G5812&gt;0),COUNTIF($B$2:B5812,B5812),COUNTIFS($B$2:B5812,B5812,$E$2:E5812,"&gt;0")),"")</f>
        <v/>
      </c>
    </row>
    <row r="5813" spans="1:16" x14ac:dyDescent="0.35">
      <c r="A5813" s="51" t="str">
        <f t="shared" si="270"/>
        <v/>
      </c>
      <c r="B5813" s="99"/>
      <c r="C5813" s="4"/>
      <c r="D5813" s="14"/>
      <c r="E5813" s="14"/>
      <c r="F5813" s="14"/>
      <c r="G5813" s="82"/>
      <c r="H5813" s="107" t="str">
        <f>IF(B5813&lt;&gt;"",IF(OR(O5813=0,O5813=999),"",SUMIFS($E$2:E5813,$A$2:A5813,A5813)-SUMIFS($F$2:F5813,$A$2:A5813,A5813)),"")</f>
        <v/>
      </c>
      <c r="I5813" s="109" t="str">
        <f t="shared" si="272"/>
        <v/>
      </c>
      <c r="J5813" s="113"/>
      <c r="K5813" s="90"/>
      <c r="L5813" s="73"/>
      <c r="M5813" s="69" t="str">
        <f>IF(C5813&lt;&gt;"",DailyLog!$S$3,"")</f>
        <v/>
      </c>
      <c r="N5813" s="56" t="str">
        <f t="shared" si="271"/>
        <v/>
      </c>
      <c r="O5813" s="53" t="str">
        <f>IF($B5813&lt;&gt;"",IF(ISNUMBER(_xlfn.XMATCH($B5813,Language!$A$6:$E$6)),0,IF(ISNUMBER(_xlfn.XMATCH($B5813,Language!$A$29:$E$29)),'Lista de Prestatarios'!$B$3,VLOOKUP(B5813,'Lista de Prestatarios'!$A$2:$B$500,2,FALSE))),"")</f>
        <v/>
      </c>
      <c r="P5813" s="58" t="str">
        <f>IF(B5813&lt;&gt;"",IF(OR(D5813&gt;0,G5813&gt;0),COUNTIF($B$2:B5813,B5813),COUNTIFS($B$2:B5813,B5813,$E$2:E5813,"&gt;0")),"")</f>
        <v/>
      </c>
    </row>
    <row r="5814" spans="1:16" x14ac:dyDescent="0.35">
      <c r="A5814" s="51" t="str">
        <f t="shared" si="270"/>
        <v/>
      </c>
      <c r="B5814" s="99"/>
      <c r="C5814" s="4"/>
      <c r="D5814" s="14"/>
      <c r="E5814" s="14"/>
      <c r="F5814" s="14"/>
      <c r="G5814" s="82"/>
      <c r="H5814" s="107" t="str">
        <f>IF(B5814&lt;&gt;"",IF(OR(O5814=0,O5814=999),"",SUMIFS($E$2:E5814,$A$2:A5814,A5814)-SUMIFS($F$2:F5814,$A$2:A5814,A5814)),"")</f>
        <v/>
      </c>
      <c r="I5814" s="109" t="str">
        <f t="shared" si="272"/>
        <v/>
      </c>
      <c r="J5814" s="113"/>
      <c r="K5814" s="90"/>
      <c r="L5814" s="73"/>
      <c r="M5814" s="69" t="str">
        <f>IF(C5814&lt;&gt;"",DailyLog!$S$3,"")</f>
        <v/>
      </c>
      <c r="N5814" s="56" t="str">
        <f t="shared" si="271"/>
        <v/>
      </c>
      <c r="O5814" s="53" t="str">
        <f>IF($B5814&lt;&gt;"",IF(ISNUMBER(_xlfn.XMATCH($B5814,Language!$A$6:$E$6)),0,IF(ISNUMBER(_xlfn.XMATCH($B5814,Language!$A$29:$E$29)),'Lista de Prestatarios'!$B$3,VLOOKUP(B5814,'Lista de Prestatarios'!$A$2:$B$500,2,FALSE))),"")</f>
        <v/>
      </c>
      <c r="P5814" s="58" t="str">
        <f>IF(B5814&lt;&gt;"",IF(OR(D5814&gt;0,G5814&gt;0),COUNTIF($B$2:B5814,B5814),COUNTIFS($B$2:B5814,B5814,$E$2:E5814,"&gt;0")),"")</f>
        <v/>
      </c>
    </row>
    <row r="5815" spans="1:16" x14ac:dyDescent="0.35">
      <c r="A5815" s="51" t="str">
        <f t="shared" si="270"/>
        <v/>
      </c>
      <c r="B5815" s="99"/>
      <c r="C5815" s="4"/>
      <c r="D5815" s="14"/>
      <c r="E5815" s="14"/>
      <c r="F5815" s="14"/>
      <c r="G5815" s="82"/>
      <c r="H5815" s="107" t="str">
        <f>IF(B5815&lt;&gt;"",IF(OR(O5815=0,O5815=999),"",SUMIFS($E$2:E5815,$A$2:A5815,A5815)-SUMIFS($F$2:F5815,$A$2:A5815,A5815)),"")</f>
        <v/>
      </c>
      <c r="I5815" s="109" t="str">
        <f t="shared" si="272"/>
        <v/>
      </c>
      <c r="J5815" s="113"/>
      <c r="K5815" s="90"/>
      <c r="L5815" s="73"/>
      <c r="M5815" s="69" t="str">
        <f>IF(C5815&lt;&gt;"",DailyLog!$S$3,"")</f>
        <v/>
      </c>
      <c r="N5815" s="56" t="str">
        <f t="shared" si="271"/>
        <v/>
      </c>
      <c r="O5815" s="53" t="str">
        <f>IF($B5815&lt;&gt;"",IF(ISNUMBER(_xlfn.XMATCH($B5815,Language!$A$6:$E$6)),0,IF(ISNUMBER(_xlfn.XMATCH($B5815,Language!$A$29:$E$29)),'Lista de Prestatarios'!$B$3,VLOOKUP(B5815,'Lista de Prestatarios'!$A$2:$B$500,2,FALSE))),"")</f>
        <v/>
      </c>
      <c r="P5815" s="58" t="str">
        <f>IF(B5815&lt;&gt;"",IF(OR(D5815&gt;0,G5815&gt;0),COUNTIF($B$2:B5815,B5815),COUNTIFS($B$2:B5815,B5815,$E$2:E5815,"&gt;0")),"")</f>
        <v/>
      </c>
    </row>
    <row r="5816" spans="1:16" x14ac:dyDescent="0.35">
      <c r="A5816" s="51" t="str">
        <f t="shared" si="270"/>
        <v/>
      </c>
      <c r="B5816" s="99"/>
      <c r="C5816" s="4"/>
      <c r="D5816" s="14"/>
      <c r="E5816" s="14"/>
      <c r="F5816" s="14"/>
      <c r="G5816" s="82"/>
      <c r="H5816" s="107" t="str">
        <f>IF(B5816&lt;&gt;"",IF(OR(O5816=0,O5816=999),"",SUMIFS($E$2:E5816,$A$2:A5816,A5816)-SUMIFS($F$2:F5816,$A$2:A5816,A5816)),"")</f>
        <v/>
      </c>
      <c r="I5816" s="109" t="str">
        <f t="shared" si="272"/>
        <v/>
      </c>
      <c r="J5816" s="113"/>
      <c r="K5816" s="90"/>
      <c r="L5816" s="73"/>
      <c r="M5816" s="69" t="str">
        <f>IF(C5816&lt;&gt;"",DailyLog!$S$3,"")</f>
        <v/>
      </c>
      <c r="N5816" s="56" t="str">
        <f t="shared" si="271"/>
        <v/>
      </c>
      <c r="O5816" s="53" t="str">
        <f>IF($B5816&lt;&gt;"",IF(ISNUMBER(_xlfn.XMATCH($B5816,Language!$A$6:$E$6)),0,IF(ISNUMBER(_xlfn.XMATCH($B5816,Language!$A$29:$E$29)),'Lista de Prestatarios'!$B$3,VLOOKUP(B5816,'Lista de Prestatarios'!$A$2:$B$500,2,FALSE))),"")</f>
        <v/>
      </c>
      <c r="P5816" s="58" t="str">
        <f>IF(B5816&lt;&gt;"",IF(OR(D5816&gt;0,G5816&gt;0),COUNTIF($B$2:B5816,B5816),COUNTIFS($B$2:B5816,B5816,$E$2:E5816,"&gt;0")),"")</f>
        <v/>
      </c>
    </row>
    <row r="5817" spans="1:16" x14ac:dyDescent="0.35">
      <c r="A5817" s="51" t="str">
        <f t="shared" si="270"/>
        <v/>
      </c>
      <c r="B5817" s="99"/>
      <c r="C5817" s="4"/>
      <c r="D5817" s="14"/>
      <c r="E5817" s="14"/>
      <c r="F5817" s="14"/>
      <c r="G5817" s="82"/>
      <c r="H5817" s="107" t="str">
        <f>IF(B5817&lt;&gt;"",IF(OR(O5817=0,O5817=999),"",SUMIFS($E$2:E5817,$A$2:A5817,A5817)-SUMIFS($F$2:F5817,$A$2:A5817,A5817)),"")</f>
        <v/>
      </c>
      <c r="I5817" s="109" t="str">
        <f t="shared" si="272"/>
        <v/>
      </c>
      <c r="J5817" s="113"/>
      <c r="K5817" s="90"/>
      <c r="L5817" s="73"/>
      <c r="M5817" s="69" t="str">
        <f>IF(C5817&lt;&gt;"",DailyLog!$S$3,"")</f>
        <v/>
      </c>
      <c r="N5817" s="56" t="str">
        <f t="shared" si="271"/>
        <v/>
      </c>
      <c r="O5817" s="53" t="str">
        <f>IF($B5817&lt;&gt;"",IF(ISNUMBER(_xlfn.XMATCH($B5817,Language!$A$6:$E$6)),0,IF(ISNUMBER(_xlfn.XMATCH($B5817,Language!$A$29:$E$29)),'Lista de Prestatarios'!$B$3,VLOOKUP(B5817,'Lista de Prestatarios'!$A$2:$B$500,2,FALSE))),"")</f>
        <v/>
      </c>
      <c r="P5817" s="58" t="str">
        <f>IF(B5817&lt;&gt;"",IF(OR(D5817&gt;0,G5817&gt;0),COUNTIF($B$2:B5817,B5817),COUNTIFS($B$2:B5817,B5817,$E$2:E5817,"&gt;0")),"")</f>
        <v/>
      </c>
    </row>
    <row r="5818" spans="1:16" x14ac:dyDescent="0.35">
      <c r="A5818" s="51" t="str">
        <f t="shared" si="270"/>
        <v/>
      </c>
      <c r="B5818" s="99"/>
      <c r="C5818" s="4"/>
      <c r="D5818" s="14"/>
      <c r="E5818" s="14"/>
      <c r="F5818" s="14"/>
      <c r="G5818" s="82"/>
      <c r="H5818" s="107" t="str">
        <f>IF(B5818&lt;&gt;"",IF(OR(O5818=0,O5818=999),"",SUMIFS($E$2:E5818,$A$2:A5818,A5818)-SUMIFS($F$2:F5818,$A$2:A5818,A5818)),"")</f>
        <v/>
      </c>
      <c r="I5818" s="109" t="str">
        <f t="shared" si="272"/>
        <v/>
      </c>
      <c r="J5818" s="113"/>
      <c r="K5818" s="90"/>
      <c r="L5818" s="73"/>
      <c r="M5818" s="69" t="str">
        <f>IF(C5818&lt;&gt;"",DailyLog!$S$3,"")</f>
        <v/>
      </c>
      <c r="N5818" s="56" t="str">
        <f t="shared" si="271"/>
        <v/>
      </c>
      <c r="O5818" s="53" t="str">
        <f>IF($B5818&lt;&gt;"",IF(ISNUMBER(_xlfn.XMATCH($B5818,Language!$A$6:$E$6)),0,IF(ISNUMBER(_xlfn.XMATCH($B5818,Language!$A$29:$E$29)),'Lista de Prestatarios'!$B$3,VLOOKUP(B5818,'Lista de Prestatarios'!$A$2:$B$500,2,FALSE))),"")</f>
        <v/>
      </c>
      <c r="P5818" s="58" t="str">
        <f>IF(B5818&lt;&gt;"",IF(OR(D5818&gt;0,G5818&gt;0),COUNTIF($B$2:B5818,B5818),COUNTIFS($B$2:B5818,B5818,$E$2:E5818,"&gt;0")),"")</f>
        <v/>
      </c>
    </row>
    <row r="5819" spans="1:16" x14ac:dyDescent="0.35">
      <c r="A5819" s="51" t="str">
        <f t="shared" si="270"/>
        <v/>
      </c>
      <c r="B5819" s="99"/>
      <c r="C5819" s="4"/>
      <c r="D5819" s="14"/>
      <c r="E5819" s="14"/>
      <c r="F5819" s="14"/>
      <c r="G5819" s="82"/>
      <c r="H5819" s="107" t="str">
        <f>IF(B5819&lt;&gt;"",IF(OR(O5819=0,O5819=999),"",SUMIFS($E$2:E5819,$A$2:A5819,A5819)-SUMIFS($F$2:F5819,$A$2:A5819,A5819)),"")</f>
        <v/>
      </c>
      <c r="I5819" s="109" t="str">
        <f t="shared" si="272"/>
        <v/>
      </c>
      <c r="J5819" s="113"/>
      <c r="K5819" s="90"/>
      <c r="L5819" s="73"/>
      <c r="M5819" s="69" t="str">
        <f>IF(C5819&lt;&gt;"",DailyLog!$S$3,"")</f>
        <v/>
      </c>
      <c r="N5819" s="56" t="str">
        <f t="shared" si="271"/>
        <v/>
      </c>
      <c r="O5819" s="53" t="str">
        <f>IF($B5819&lt;&gt;"",IF(ISNUMBER(_xlfn.XMATCH($B5819,Language!$A$6:$E$6)),0,IF(ISNUMBER(_xlfn.XMATCH($B5819,Language!$A$29:$E$29)),'Lista de Prestatarios'!$B$3,VLOOKUP(B5819,'Lista de Prestatarios'!$A$2:$B$500,2,FALSE))),"")</f>
        <v/>
      </c>
      <c r="P5819" s="58" t="str">
        <f>IF(B5819&lt;&gt;"",IF(OR(D5819&gt;0,G5819&gt;0),COUNTIF($B$2:B5819,B5819),COUNTIFS($B$2:B5819,B5819,$E$2:E5819,"&gt;0")),"")</f>
        <v/>
      </c>
    </row>
    <row r="5820" spans="1:16" x14ac:dyDescent="0.35">
      <c r="A5820" s="51" t="str">
        <f t="shared" si="270"/>
        <v/>
      </c>
      <c r="B5820" s="99"/>
      <c r="C5820" s="4"/>
      <c r="D5820" s="14"/>
      <c r="E5820" s="14"/>
      <c r="F5820" s="14"/>
      <c r="G5820" s="82"/>
      <c r="H5820" s="107" t="str">
        <f>IF(B5820&lt;&gt;"",IF(OR(O5820=0,O5820=999),"",SUMIFS($E$2:E5820,$A$2:A5820,A5820)-SUMIFS($F$2:F5820,$A$2:A5820,A5820)),"")</f>
        <v/>
      </c>
      <c r="I5820" s="109" t="str">
        <f t="shared" si="272"/>
        <v/>
      </c>
      <c r="J5820" s="113"/>
      <c r="K5820" s="90"/>
      <c r="L5820" s="73"/>
      <c r="M5820" s="69" t="str">
        <f>IF(C5820&lt;&gt;"",DailyLog!$S$3,"")</f>
        <v/>
      </c>
      <c r="N5820" s="56" t="str">
        <f t="shared" si="271"/>
        <v/>
      </c>
      <c r="O5820" s="53" t="str">
        <f>IF($B5820&lt;&gt;"",IF(ISNUMBER(_xlfn.XMATCH($B5820,Language!$A$6:$E$6)),0,IF(ISNUMBER(_xlfn.XMATCH($B5820,Language!$A$29:$E$29)),'Lista de Prestatarios'!$B$3,VLOOKUP(B5820,'Lista de Prestatarios'!$A$2:$B$500,2,FALSE))),"")</f>
        <v/>
      </c>
      <c r="P5820" s="58" t="str">
        <f>IF(B5820&lt;&gt;"",IF(OR(D5820&gt;0,G5820&gt;0),COUNTIF($B$2:B5820,B5820),COUNTIFS($B$2:B5820,B5820,$E$2:E5820,"&gt;0")),"")</f>
        <v/>
      </c>
    </row>
    <row r="5821" spans="1:16" x14ac:dyDescent="0.35">
      <c r="A5821" s="51" t="str">
        <f t="shared" si="270"/>
        <v/>
      </c>
      <c r="B5821" s="99"/>
      <c r="C5821" s="4"/>
      <c r="D5821" s="14"/>
      <c r="E5821" s="14"/>
      <c r="F5821" s="14"/>
      <c r="G5821" s="82"/>
      <c r="H5821" s="107" t="str">
        <f>IF(B5821&lt;&gt;"",IF(OR(O5821=0,O5821=999),"",SUMIFS($E$2:E5821,$A$2:A5821,A5821)-SUMIFS($F$2:F5821,$A$2:A5821,A5821)),"")</f>
        <v/>
      </c>
      <c r="I5821" s="109" t="str">
        <f t="shared" si="272"/>
        <v/>
      </c>
      <c r="J5821" s="113"/>
      <c r="K5821" s="90"/>
      <c r="L5821" s="73"/>
      <c r="M5821" s="69" t="str">
        <f>IF(C5821&lt;&gt;"",DailyLog!$S$3,"")</f>
        <v/>
      </c>
      <c r="N5821" s="56" t="str">
        <f t="shared" si="271"/>
        <v/>
      </c>
      <c r="O5821" s="53" t="str">
        <f>IF($B5821&lt;&gt;"",IF(ISNUMBER(_xlfn.XMATCH($B5821,Language!$A$6:$E$6)),0,IF(ISNUMBER(_xlfn.XMATCH($B5821,Language!$A$29:$E$29)),'Lista de Prestatarios'!$B$3,VLOOKUP(B5821,'Lista de Prestatarios'!$A$2:$B$500,2,FALSE))),"")</f>
        <v/>
      </c>
      <c r="P5821" s="58" t="str">
        <f>IF(B5821&lt;&gt;"",IF(OR(D5821&gt;0,G5821&gt;0),COUNTIF($B$2:B5821,B5821),COUNTIFS($B$2:B5821,B5821,$E$2:E5821,"&gt;0")),"")</f>
        <v/>
      </c>
    </row>
    <row r="5822" spans="1:16" x14ac:dyDescent="0.35">
      <c r="A5822" s="51" t="str">
        <f t="shared" si="270"/>
        <v/>
      </c>
      <c r="B5822" s="99"/>
      <c r="C5822" s="4"/>
      <c r="D5822" s="14"/>
      <c r="E5822" s="14"/>
      <c r="F5822" s="14"/>
      <c r="G5822" s="82"/>
      <c r="H5822" s="107" t="str">
        <f>IF(B5822&lt;&gt;"",IF(OR(O5822=0,O5822=999),"",SUMIFS($E$2:E5822,$A$2:A5822,A5822)-SUMIFS($F$2:F5822,$A$2:A5822,A5822)),"")</f>
        <v/>
      </c>
      <c r="I5822" s="109" t="str">
        <f t="shared" si="272"/>
        <v/>
      </c>
      <c r="J5822" s="113"/>
      <c r="K5822" s="90"/>
      <c r="L5822" s="73"/>
      <c r="M5822" s="69" t="str">
        <f>IF(C5822&lt;&gt;"",DailyLog!$S$3,"")</f>
        <v/>
      </c>
      <c r="N5822" s="56" t="str">
        <f t="shared" si="271"/>
        <v/>
      </c>
      <c r="O5822" s="53" t="str">
        <f>IF($B5822&lt;&gt;"",IF(ISNUMBER(_xlfn.XMATCH($B5822,Language!$A$6:$E$6)),0,IF(ISNUMBER(_xlfn.XMATCH($B5822,Language!$A$29:$E$29)),'Lista de Prestatarios'!$B$3,VLOOKUP(B5822,'Lista de Prestatarios'!$A$2:$B$500,2,FALSE))),"")</f>
        <v/>
      </c>
      <c r="P5822" s="58" t="str">
        <f>IF(B5822&lt;&gt;"",IF(OR(D5822&gt;0,G5822&gt;0),COUNTIF($B$2:B5822,B5822),COUNTIFS($B$2:B5822,B5822,$E$2:E5822,"&gt;0")),"")</f>
        <v/>
      </c>
    </row>
    <row r="5823" spans="1:16" x14ac:dyDescent="0.35">
      <c r="A5823" s="51" t="str">
        <f t="shared" si="270"/>
        <v/>
      </c>
      <c r="B5823" s="99"/>
      <c r="C5823" s="4"/>
      <c r="D5823" s="14"/>
      <c r="E5823" s="14"/>
      <c r="F5823" s="14"/>
      <c r="G5823" s="82"/>
      <c r="H5823" s="107" t="str">
        <f>IF(B5823&lt;&gt;"",IF(OR(O5823=0,O5823=999),"",SUMIFS($E$2:E5823,$A$2:A5823,A5823)-SUMIFS($F$2:F5823,$A$2:A5823,A5823)),"")</f>
        <v/>
      </c>
      <c r="I5823" s="109" t="str">
        <f t="shared" si="272"/>
        <v/>
      </c>
      <c r="J5823" s="113"/>
      <c r="K5823" s="90"/>
      <c r="L5823" s="73"/>
      <c r="M5823" s="69" t="str">
        <f>IF(C5823&lt;&gt;"",DailyLog!$S$3,"")</f>
        <v/>
      </c>
      <c r="N5823" s="56" t="str">
        <f t="shared" si="271"/>
        <v/>
      </c>
      <c r="O5823" s="53" t="str">
        <f>IF($B5823&lt;&gt;"",IF(ISNUMBER(_xlfn.XMATCH($B5823,Language!$A$6:$E$6)),0,IF(ISNUMBER(_xlfn.XMATCH($B5823,Language!$A$29:$E$29)),'Lista de Prestatarios'!$B$3,VLOOKUP(B5823,'Lista de Prestatarios'!$A$2:$B$500,2,FALSE))),"")</f>
        <v/>
      </c>
      <c r="P5823" s="58" t="str">
        <f>IF(B5823&lt;&gt;"",IF(OR(D5823&gt;0,G5823&gt;0),COUNTIF($B$2:B5823,B5823),COUNTIFS($B$2:B5823,B5823,$E$2:E5823,"&gt;0")),"")</f>
        <v/>
      </c>
    </row>
    <row r="5824" spans="1:16" x14ac:dyDescent="0.35">
      <c r="A5824" s="51" t="str">
        <f t="shared" si="270"/>
        <v/>
      </c>
      <c r="B5824" s="99"/>
      <c r="C5824" s="4"/>
      <c r="D5824" s="14"/>
      <c r="E5824" s="14"/>
      <c r="F5824" s="14"/>
      <c r="G5824" s="82"/>
      <c r="H5824" s="107" t="str">
        <f>IF(B5824&lt;&gt;"",IF(OR(O5824=0,O5824=999),"",SUMIFS($E$2:E5824,$A$2:A5824,A5824)-SUMIFS($F$2:F5824,$A$2:A5824,A5824)),"")</f>
        <v/>
      </c>
      <c r="I5824" s="109" t="str">
        <f t="shared" si="272"/>
        <v/>
      </c>
      <c r="J5824" s="113"/>
      <c r="K5824" s="90"/>
      <c r="L5824" s="73"/>
      <c r="M5824" s="69" t="str">
        <f>IF(C5824&lt;&gt;"",DailyLog!$S$3,"")</f>
        <v/>
      </c>
      <c r="N5824" s="56" t="str">
        <f t="shared" si="271"/>
        <v/>
      </c>
      <c r="O5824" s="53" t="str">
        <f>IF($B5824&lt;&gt;"",IF(ISNUMBER(_xlfn.XMATCH($B5824,Language!$A$6:$E$6)),0,IF(ISNUMBER(_xlfn.XMATCH($B5824,Language!$A$29:$E$29)),'Lista de Prestatarios'!$B$3,VLOOKUP(B5824,'Lista de Prestatarios'!$A$2:$B$500,2,FALSE))),"")</f>
        <v/>
      </c>
      <c r="P5824" s="58" t="str">
        <f>IF(B5824&lt;&gt;"",IF(OR(D5824&gt;0,G5824&gt;0),COUNTIF($B$2:B5824,B5824),COUNTIFS($B$2:B5824,B5824,$E$2:E5824,"&gt;0")),"")</f>
        <v/>
      </c>
    </row>
    <row r="5825" spans="1:16" x14ac:dyDescent="0.35">
      <c r="A5825" s="51" t="str">
        <f t="shared" si="270"/>
        <v/>
      </c>
      <c r="B5825" s="99"/>
      <c r="C5825" s="4"/>
      <c r="D5825" s="14"/>
      <c r="E5825" s="14"/>
      <c r="F5825" s="14"/>
      <c r="G5825" s="82"/>
      <c r="H5825" s="107" t="str">
        <f>IF(B5825&lt;&gt;"",IF(OR(O5825=0,O5825=999),"",SUMIFS($E$2:E5825,$A$2:A5825,A5825)-SUMIFS($F$2:F5825,$A$2:A5825,A5825)),"")</f>
        <v/>
      </c>
      <c r="I5825" s="109" t="str">
        <f t="shared" si="272"/>
        <v/>
      </c>
      <c r="J5825" s="113"/>
      <c r="K5825" s="90"/>
      <c r="L5825" s="73"/>
      <c r="M5825" s="69" t="str">
        <f>IF(C5825&lt;&gt;"",DailyLog!$S$3,"")</f>
        <v/>
      </c>
      <c r="N5825" s="56" t="str">
        <f t="shared" si="271"/>
        <v/>
      </c>
      <c r="O5825" s="53" t="str">
        <f>IF($B5825&lt;&gt;"",IF(ISNUMBER(_xlfn.XMATCH($B5825,Language!$A$6:$E$6)),0,IF(ISNUMBER(_xlfn.XMATCH($B5825,Language!$A$29:$E$29)),'Lista de Prestatarios'!$B$3,VLOOKUP(B5825,'Lista de Prestatarios'!$A$2:$B$500,2,FALSE))),"")</f>
        <v/>
      </c>
      <c r="P5825" s="58" t="str">
        <f>IF(B5825&lt;&gt;"",IF(OR(D5825&gt;0,G5825&gt;0),COUNTIF($B$2:B5825,B5825),COUNTIFS($B$2:B5825,B5825,$E$2:E5825,"&gt;0")),"")</f>
        <v/>
      </c>
    </row>
    <row r="5826" spans="1:16" x14ac:dyDescent="0.35">
      <c r="A5826" s="51" t="str">
        <f t="shared" ref="A5826:A5889" si="273">IF(B5826&lt;&gt;"",O5826&amp;"."&amp;P5826,"")</f>
        <v/>
      </c>
      <c r="B5826" s="99"/>
      <c r="C5826" s="4"/>
      <c r="D5826" s="14"/>
      <c r="E5826" s="14"/>
      <c r="F5826" s="14"/>
      <c r="G5826" s="82"/>
      <c r="H5826" s="107" t="str">
        <f>IF(B5826&lt;&gt;"",IF(OR(O5826=0,O5826=999),"",SUMIFS($E$2:E5826,$A$2:A5826,A5826)-SUMIFS($F$2:F5826,$A$2:A5826,A5826)),"")</f>
        <v/>
      </c>
      <c r="I5826" s="109" t="str">
        <f t="shared" si="272"/>
        <v/>
      </c>
      <c r="J5826" s="113"/>
      <c r="K5826" s="90"/>
      <c r="L5826" s="73"/>
      <c r="M5826" s="69" t="str">
        <f>IF(C5826&lt;&gt;"",DailyLog!$S$3,"")</f>
        <v/>
      </c>
      <c r="N5826" s="56" t="str">
        <f t="shared" ref="N5826:N5889" si="274">IF(B5826&lt;&gt;"",COUNT(D5826:G5826),"")</f>
        <v/>
      </c>
      <c r="O5826" s="53" t="str">
        <f>IF($B5826&lt;&gt;"",IF(ISNUMBER(_xlfn.XMATCH($B5826,Language!$A$6:$E$6)),0,IF(ISNUMBER(_xlfn.XMATCH($B5826,Language!$A$29:$E$29)),'Lista de Prestatarios'!$B$3,VLOOKUP(B5826,'Lista de Prestatarios'!$A$2:$B$500,2,FALSE))),"")</f>
        <v/>
      </c>
      <c r="P5826" s="58" t="str">
        <f>IF(B5826&lt;&gt;"",IF(OR(D5826&gt;0,G5826&gt;0),COUNTIF($B$2:B5826,B5826),COUNTIFS($B$2:B5826,B5826,$E$2:E5826,"&gt;0")),"")</f>
        <v/>
      </c>
    </row>
    <row r="5827" spans="1:16" x14ac:dyDescent="0.35">
      <c r="A5827" s="51" t="str">
        <f t="shared" si="273"/>
        <v/>
      </c>
      <c r="B5827" s="99"/>
      <c r="C5827" s="4"/>
      <c r="D5827" s="14"/>
      <c r="E5827" s="14"/>
      <c r="F5827" s="14"/>
      <c r="G5827" s="82"/>
      <c r="H5827" s="107" t="str">
        <f>IF(B5827&lt;&gt;"",IF(OR(O5827=0,O5827=999),"",SUMIFS($E$2:E5827,$A$2:A5827,A5827)-SUMIFS($F$2:F5827,$A$2:A5827,A5827)),"")</f>
        <v/>
      </c>
      <c r="I5827" s="109" t="str">
        <f t="shared" si="272"/>
        <v/>
      </c>
      <c r="J5827" s="113"/>
      <c r="K5827" s="90"/>
      <c r="L5827" s="73"/>
      <c r="M5827" s="69" t="str">
        <f>IF(C5827&lt;&gt;"",DailyLog!$S$3,"")</f>
        <v/>
      </c>
      <c r="N5827" s="56" t="str">
        <f t="shared" si="274"/>
        <v/>
      </c>
      <c r="O5827" s="53" t="str">
        <f>IF($B5827&lt;&gt;"",IF(ISNUMBER(_xlfn.XMATCH($B5827,Language!$A$6:$E$6)),0,IF(ISNUMBER(_xlfn.XMATCH($B5827,Language!$A$29:$E$29)),'Lista de Prestatarios'!$B$3,VLOOKUP(B5827,'Lista de Prestatarios'!$A$2:$B$500,2,FALSE))),"")</f>
        <v/>
      </c>
      <c r="P5827" s="58" t="str">
        <f>IF(B5827&lt;&gt;"",IF(OR(D5827&gt;0,G5827&gt;0),COUNTIF($B$2:B5827,B5827),COUNTIFS($B$2:B5827,B5827,$E$2:E5827,"&gt;0")),"")</f>
        <v/>
      </c>
    </row>
    <row r="5828" spans="1:16" x14ac:dyDescent="0.35">
      <c r="A5828" s="51" t="str">
        <f t="shared" si="273"/>
        <v/>
      </c>
      <c r="B5828" s="99"/>
      <c r="C5828" s="4"/>
      <c r="D5828" s="14"/>
      <c r="E5828" s="14"/>
      <c r="F5828" s="14"/>
      <c r="G5828" s="82"/>
      <c r="H5828" s="107" t="str">
        <f>IF(B5828&lt;&gt;"",IF(OR(O5828=0,O5828=999),"",SUMIFS($E$2:E5828,$A$2:A5828,A5828)-SUMIFS($F$2:F5828,$A$2:A5828,A5828)),"")</f>
        <v/>
      </c>
      <c r="I5828" s="109" t="str">
        <f t="shared" ref="I5828:I5891" si="275">IF(B5828&lt;&gt;"",I5827+D5828-E5828+F5828-G5828,"")</f>
        <v/>
      </c>
      <c r="J5828" s="113"/>
      <c r="K5828" s="90"/>
      <c r="L5828" s="73"/>
      <c r="M5828" s="69" t="str">
        <f>IF(C5828&lt;&gt;"",DailyLog!$S$3,"")</f>
        <v/>
      </c>
      <c r="N5828" s="56" t="str">
        <f t="shared" si="274"/>
        <v/>
      </c>
      <c r="O5828" s="53" t="str">
        <f>IF($B5828&lt;&gt;"",IF(ISNUMBER(_xlfn.XMATCH($B5828,Language!$A$6:$E$6)),0,IF(ISNUMBER(_xlfn.XMATCH($B5828,Language!$A$29:$E$29)),'Lista de Prestatarios'!$B$3,VLOOKUP(B5828,'Lista de Prestatarios'!$A$2:$B$500,2,FALSE))),"")</f>
        <v/>
      </c>
      <c r="P5828" s="58" t="str">
        <f>IF(B5828&lt;&gt;"",IF(OR(D5828&gt;0,G5828&gt;0),COUNTIF($B$2:B5828,B5828),COUNTIFS($B$2:B5828,B5828,$E$2:E5828,"&gt;0")),"")</f>
        <v/>
      </c>
    </row>
    <row r="5829" spans="1:16" x14ac:dyDescent="0.35">
      <c r="A5829" s="51" t="str">
        <f t="shared" si="273"/>
        <v/>
      </c>
      <c r="B5829" s="99"/>
      <c r="C5829" s="4"/>
      <c r="D5829" s="14"/>
      <c r="E5829" s="14"/>
      <c r="F5829" s="14"/>
      <c r="G5829" s="82"/>
      <c r="H5829" s="107" t="str">
        <f>IF(B5829&lt;&gt;"",IF(OR(O5829=0,O5829=999),"",SUMIFS($E$2:E5829,$A$2:A5829,A5829)-SUMIFS($F$2:F5829,$A$2:A5829,A5829)),"")</f>
        <v/>
      </c>
      <c r="I5829" s="109" t="str">
        <f t="shared" si="275"/>
        <v/>
      </c>
      <c r="J5829" s="113"/>
      <c r="K5829" s="90"/>
      <c r="L5829" s="73"/>
      <c r="M5829" s="69" t="str">
        <f>IF(C5829&lt;&gt;"",DailyLog!$S$3,"")</f>
        <v/>
      </c>
      <c r="N5829" s="56" t="str">
        <f t="shared" si="274"/>
        <v/>
      </c>
      <c r="O5829" s="53" t="str">
        <f>IF($B5829&lt;&gt;"",IF(ISNUMBER(_xlfn.XMATCH($B5829,Language!$A$6:$E$6)),0,IF(ISNUMBER(_xlfn.XMATCH($B5829,Language!$A$29:$E$29)),'Lista de Prestatarios'!$B$3,VLOOKUP(B5829,'Lista de Prestatarios'!$A$2:$B$500,2,FALSE))),"")</f>
        <v/>
      </c>
      <c r="P5829" s="58" t="str">
        <f>IF(B5829&lt;&gt;"",IF(OR(D5829&gt;0,G5829&gt;0),COUNTIF($B$2:B5829,B5829),COUNTIFS($B$2:B5829,B5829,$E$2:E5829,"&gt;0")),"")</f>
        <v/>
      </c>
    </row>
    <row r="5830" spans="1:16" x14ac:dyDescent="0.35">
      <c r="A5830" s="51" t="str">
        <f t="shared" si="273"/>
        <v/>
      </c>
      <c r="B5830" s="99"/>
      <c r="C5830" s="4"/>
      <c r="D5830" s="14"/>
      <c r="E5830" s="14"/>
      <c r="F5830" s="14"/>
      <c r="G5830" s="82"/>
      <c r="H5830" s="107" t="str">
        <f>IF(B5830&lt;&gt;"",IF(OR(O5830=0,O5830=999),"",SUMIFS($E$2:E5830,$A$2:A5830,A5830)-SUMIFS($F$2:F5830,$A$2:A5830,A5830)),"")</f>
        <v/>
      </c>
      <c r="I5830" s="109" t="str">
        <f t="shared" si="275"/>
        <v/>
      </c>
      <c r="J5830" s="113"/>
      <c r="K5830" s="90"/>
      <c r="L5830" s="73"/>
      <c r="M5830" s="69" t="str">
        <f>IF(C5830&lt;&gt;"",DailyLog!$S$3,"")</f>
        <v/>
      </c>
      <c r="N5830" s="56" t="str">
        <f t="shared" si="274"/>
        <v/>
      </c>
      <c r="O5830" s="53" t="str">
        <f>IF($B5830&lt;&gt;"",IF(ISNUMBER(_xlfn.XMATCH($B5830,Language!$A$6:$E$6)),0,IF(ISNUMBER(_xlfn.XMATCH($B5830,Language!$A$29:$E$29)),'Lista de Prestatarios'!$B$3,VLOOKUP(B5830,'Lista de Prestatarios'!$A$2:$B$500,2,FALSE))),"")</f>
        <v/>
      </c>
      <c r="P5830" s="58" t="str">
        <f>IF(B5830&lt;&gt;"",IF(OR(D5830&gt;0,G5830&gt;0),COUNTIF($B$2:B5830,B5830),COUNTIFS($B$2:B5830,B5830,$E$2:E5830,"&gt;0")),"")</f>
        <v/>
      </c>
    </row>
    <row r="5831" spans="1:16" x14ac:dyDescent="0.35">
      <c r="A5831" s="51" t="str">
        <f t="shared" si="273"/>
        <v/>
      </c>
      <c r="B5831" s="99"/>
      <c r="C5831" s="4"/>
      <c r="D5831" s="14"/>
      <c r="E5831" s="14"/>
      <c r="F5831" s="14"/>
      <c r="G5831" s="82"/>
      <c r="H5831" s="107" t="str">
        <f>IF(B5831&lt;&gt;"",IF(OR(O5831=0,O5831=999),"",SUMIFS($E$2:E5831,$A$2:A5831,A5831)-SUMIFS($F$2:F5831,$A$2:A5831,A5831)),"")</f>
        <v/>
      </c>
      <c r="I5831" s="109" t="str">
        <f t="shared" si="275"/>
        <v/>
      </c>
      <c r="J5831" s="113"/>
      <c r="K5831" s="90"/>
      <c r="L5831" s="73"/>
      <c r="M5831" s="69" t="str">
        <f>IF(C5831&lt;&gt;"",DailyLog!$S$3,"")</f>
        <v/>
      </c>
      <c r="N5831" s="56" t="str">
        <f t="shared" si="274"/>
        <v/>
      </c>
      <c r="O5831" s="53" t="str">
        <f>IF($B5831&lt;&gt;"",IF(ISNUMBER(_xlfn.XMATCH($B5831,Language!$A$6:$E$6)),0,IF(ISNUMBER(_xlfn.XMATCH($B5831,Language!$A$29:$E$29)),'Lista de Prestatarios'!$B$3,VLOOKUP(B5831,'Lista de Prestatarios'!$A$2:$B$500,2,FALSE))),"")</f>
        <v/>
      </c>
      <c r="P5831" s="58" t="str">
        <f>IF(B5831&lt;&gt;"",IF(OR(D5831&gt;0,G5831&gt;0),COUNTIF($B$2:B5831,B5831),COUNTIFS($B$2:B5831,B5831,$E$2:E5831,"&gt;0")),"")</f>
        <v/>
      </c>
    </row>
    <row r="5832" spans="1:16" x14ac:dyDescent="0.35">
      <c r="A5832" s="51" t="str">
        <f t="shared" si="273"/>
        <v/>
      </c>
      <c r="B5832" s="99"/>
      <c r="C5832" s="4"/>
      <c r="D5832" s="14"/>
      <c r="E5832" s="14"/>
      <c r="F5832" s="14"/>
      <c r="G5832" s="82"/>
      <c r="H5832" s="107" t="str">
        <f>IF(B5832&lt;&gt;"",IF(OR(O5832=0,O5832=999),"",SUMIFS($E$2:E5832,$A$2:A5832,A5832)-SUMIFS($F$2:F5832,$A$2:A5832,A5832)),"")</f>
        <v/>
      </c>
      <c r="I5832" s="109" t="str">
        <f t="shared" si="275"/>
        <v/>
      </c>
      <c r="J5832" s="113"/>
      <c r="K5832" s="90"/>
      <c r="L5832" s="73"/>
      <c r="M5832" s="69" t="str">
        <f>IF(C5832&lt;&gt;"",DailyLog!$S$3,"")</f>
        <v/>
      </c>
      <c r="N5832" s="56" t="str">
        <f t="shared" si="274"/>
        <v/>
      </c>
      <c r="O5832" s="53" t="str">
        <f>IF($B5832&lt;&gt;"",IF(ISNUMBER(_xlfn.XMATCH($B5832,Language!$A$6:$E$6)),0,IF(ISNUMBER(_xlfn.XMATCH($B5832,Language!$A$29:$E$29)),'Lista de Prestatarios'!$B$3,VLOOKUP(B5832,'Lista de Prestatarios'!$A$2:$B$500,2,FALSE))),"")</f>
        <v/>
      </c>
      <c r="P5832" s="58" t="str">
        <f>IF(B5832&lt;&gt;"",IF(OR(D5832&gt;0,G5832&gt;0),COUNTIF($B$2:B5832,B5832),COUNTIFS($B$2:B5832,B5832,$E$2:E5832,"&gt;0")),"")</f>
        <v/>
      </c>
    </row>
    <row r="5833" spans="1:16" x14ac:dyDescent="0.35">
      <c r="A5833" s="51" t="str">
        <f t="shared" si="273"/>
        <v/>
      </c>
      <c r="B5833" s="99"/>
      <c r="C5833" s="4"/>
      <c r="D5833" s="14"/>
      <c r="E5833" s="14"/>
      <c r="F5833" s="14"/>
      <c r="G5833" s="82"/>
      <c r="H5833" s="107" t="str">
        <f>IF(B5833&lt;&gt;"",IF(OR(O5833=0,O5833=999),"",SUMIFS($E$2:E5833,$A$2:A5833,A5833)-SUMIFS($F$2:F5833,$A$2:A5833,A5833)),"")</f>
        <v/>
      </c>
      <c r="I5833" s="109" t="str">
        <f t="shared" si="275"/>
        <v/>
      </c>
      <c r="J5833" s="113"/>
      <c r="K5833" s="90"/>
      <c r="L5833" s="73"/>
      <c r="M5833" s="69" t="str">
        <f>IF(C5833&lt;&gt;"",DailyLog!$S$3,"")</f>
        <v/>
      </c>
      <c r="N5833" s="56" t="str">
        <f t="shared" si="274"/>
        <v/>
      </c>
      <c r="O5833" s="53" t="str">
        <f>IF($B5833&lt;&gt;"",IF(ISNUMBER(_xlfn.XMATCH($B5833,Language!$A$6:$E$6)),0,IF(ISNUMBER(_xlfn.XMATCH($B5833,Language!$A$29:$E$29)),'Lista de Prestatarios'!$B$3,VLOOKUP(B5833,'Lista de Prestatarios'!$A$2:$B$500,2,FALSE))),"")</f>
        <v/>
      </c>
      <c r="P5833" s="58" t="str">
        <f>IF(B5833&lt;&gt;"",IF(OR(D5833&gt;0,G5833&gt;0),COUNTIF($B$2:B5833,B5833),COUNTIFS($B$2:B5833,B5833,$E$2:E5833,"&gt;0")),"")</f>
        <v/>
      </c>
    </row>
    <row r="5834" spans="1:16" x14ac:dyDescent="0.35">
      <c r="A5834" s="51" t="str">
        <f t="shared" si="273"/>
        <v/>
      </c>
      <c r="B5834" s="99"/>
      <c r="C5834" s="4"/>
      <c r="D5834" s="14"/>
      <c r="E5834" s="14"/>
      <c r="F5834" s="14"/>
      <c r="G5834" s="82"/>
      <c r="H5834" s="107" t="str">
        <f>IF(B5834&lt;&gt;"",IF(OR(O5834=0,O5834=999),"",SUMIFS($E$2:E5834,$A$2:A5834,A5834)-SUMIFS($F$2:F5834,$A$2:A5834,A5834)),"")</f>
        <v/>
      </c>
      <c r="I5834" s="109" t="str">
        <f t="shared" si="275"/>
        <v/>
      </c>
      <c r="J5834" s="113"/>
      <c r="K5834" s="90"/>
      <c r="L5834" s="73"/>
      <c r="M5834" s="69" t="str">
        <f>IF(C5834&lt;&gt;"",DailyLog!$S$3,"")</f>
        <v/>
      </c>
      <c r="N5834" s="56" t="str">
        <f t="shared" si="274"/>
        <v/>
      </c>
      <c r="O5834" s="53" t="str">
        <f>IF($B5834&lt;&gt;"",IF(ISNUMBER(_xlfn.XMATCH($B5834,Language!$A$6:$E$6)),0,IF(ISNUMBER(_xlfn.XMATCH($B5834,Language!$A$29:$E$29)),'Lista de Prestatarios'!$B$3,VLOOKUP(B5834,'Lista de Prestatarios'!$A$2:$B$500,2,FALSE))),"")</f>
        <v/>
      </c>
      <c r="P5834" s="58" t="str">
        <f>IF(B5834&lt;&gt;"",IF(OR(D5834&gt;0,G5834&gt;0),COUNTIF($B$2:B5834,B5834),COUNTIFS($B$2:B5834,B5834,$E$2:E5834,"&gt;0")),"")</f>
        <v/>
      </c>
    </row>
    <row r="5835" spans="1:16" x14ac:dyDescent="0.35">
      <c r="A5835" s="51" t="str">
        <f t="shared" si="273"/>
        <v/>
      </c>
      <c r="B5835" s="99"/>
      <c r="C5835" s="4"/>
      <c r="D5835" s="14"/>
      <c r="E5835" s="14"/>
      <c r="F5835" s="14"/>
      <c r="G5835" s="82"/>
      <c r="H5835" s="107" t="str">
        <f>IF(B5835&lt;&gt;"",IF(OR(O5835=0,O5835=999),"",SUMIFS($E$2:E5835,$A$2:A5835,A5835)-SUMIFS($F$2:F5835,$A$2:A5835,A5835)),"")</f>
        <v/>
      </c>
      <c r="I5835" s="109" t="str">
        <f t="shared" si="275"/>
        <v/>
      </c>
      <c r="J5835" s="113"/>
      <c r="K5835" s="90"/>
      <c r="L5835" s="73"/>
      <c r="M5835" s="69" t="str">
        <f>IF(C5835&lt;&gt;"",DailyLog!$S$3,"")</f>
        <v/>
      </c>
      <c r="N5835" s="56" t="str">
        <f t="shared" si="274"/>
        <v/>
      </c>
      <c r="O5835" s="53" t="str">
        <f>IF($B5835&lt;&gt;"",IF(ISNUMBER(_xlfn.XMATCH($B5835,Language!$A$6:$E$6)),0,IF(ISNUMBER(_xlfn.XMATCH($B5835,Language!$A$29:$E$29)),'Lista de Prestatarios'!$B$3,VLOOKUP(B5835,'Lista de Prestatarios'!$A$2:$B$500,2,FALSE))),"")</f>
        <v/>
      </c>
      <c r="P5835" s="58" t="str">
        <f>IF(B5835&lt;&gt;"",IF(OR(D5835&gt;0,G5835&gt;0),COUNTIF($B$2:B5835,B5835),COUNTIFS($B$2:B5835,B5835,$E$2:E5835,"&gt;0")),"")</f>
        <v/>
      </c>
    </row>
    <row r="5836" spans="1:16" x14ac:dyDescent="0.35">
      <c r="A5836" s="51" t="str">
        <f t="shared" si="273"/>
        <v/>
      </c>
      <c r="B5836" s="99"/>
      <c r="C5836" s="4"/>
      <c r="D5836" s="14"/>
      <c r="E5836" s="14"/>
      <c r="F5836" s="14"/>
      <c r="G5836" s="82"/>
      <c r="H5836" s="107" t="str">
        <f>IF(B5836&lt;&gt;"",IF(OR(O5836=0,O5836=999),"",SUMIFS($E$2:E5836,$A$2:A5836,A5836)-SUMIFS($F$2:F5836,$A$2:A5836,A5836)),"")</f>
        <v/>
      </c>
      <c r="I5836" s="109" t="str">
        <f t="shared" si="275"/>
        <v/>
      </c>
      <c r="J5836" s="113"/>
      <c r="K5836" s="90"/>
      <c r="L5836" s="73"/>
      <c r="M5836" s="69" t="str">
        <f>IF(C5836&lt;&gt;"",DailyLog!$S$3,"")</f>
        <v/>
      </c>
      <c r="N5836" s="56" t="str">
        <f t="shared" si="274"/>
        <v/>
      </c>
      <c r="O5836" s="53" t="str">
        <f>IF($B5836&lt;&gt;"",IF(ISNUMBER(_xlfn.XMATCH($B5836,Language!$A$6:$E$6)),0,IF(ISNUMBER(_xlfn.XMATCH($B5836,Language!$A$29:$E$29)),'Lista de Prestatarios'!$B$3,VLOOKUP(B5836,'Lista de Prestatarios'!$A$2:$B$500,2,FALSE))),"")</f>
        <v/>
      </c>
      <c r="P5836" s="58" t="str">
        <f>IF(B5836&lt;&gt;"",IF(OR(D5836&gt;0,G5836&gt;0),COUNTIF($B$2:B5836,B5836),COUNTIFS($B$2:B5836,B5836,$E$2:E5836,"&gt;0")),"")</f>
        <v/>
      </c>
    </row>
    <row r="5837" spans="1:16" x14ac:dyDescent="0.35">
      <c r="A5837" s="51" t="str">
        <f t="shared" si="273"/>
        <v/>
      </c>
      <c r="B5837" s="99"/>
      <c r="C5837" s="4"/>
      <c r="D5837" s="14"/>
      <c r="E5837" s="14"/>
      <c r="F5837" s="14"/>
      <c r="G5837" s="82"/>
      <c r="H5837" s="107" t="str">
        <f>IF(B5837&lt;&gt;"",IF(OR(O5837=0,O5837=999),"",SUMIFS($E$2:E5837,$A$2:A5837,A5837)-SUMIFS($F$2:F5837,$A$2:A5837,A5837)),"")</f>
        <v/>
      </c>
      <c r="I5837" s="109" t="str">
        <f t="shared" si="275"/>
        <v/>
      </c>
      <c r="J5837" s="113"/>
      <c r="K5837" s="90"/>
      <c r="L5837" s="73"/>
      <c r="M5837" s="69" t="str">
        <f>IF(C5837&lt;&gt;"",DailyLog!$S$3,"")</f>
        <v/>
      </c>
      <c r="N5837" s="56" t="str">
        <f t="shared" si="274"/>
        <v/>
      </c>
      <c r="O5837" s="53" t="str">
        <f>IF($B5837&lt;&gt;"",IF(ISNUMBER(_xlfn.XMATCH($B5837,Language!$A$6:$E$6)),0,IF(ISNUMBER(_xlfn.XMATCH($B5837,Language!$A$29:$E$29)),'Lista de Prestatarios'!$B$3,VLOOKUP(B5837,'Lista de Prestatarios'!$A$2:$B$500,2,FALSE))),"")</f>
        <v/>
      </c>
      <c r="P5837" s="58" t="str">
        <f>IF(B5837&lt;&gt;"",IF(OR(D5837&gt;0,G5837&gt;0),COUNTIF($B$2:B5837,B5837),COUNTIFS($B$2:B5837,B5837,$E$2:E5837,"&gt;0")),"")</f>
        <v/>
      </c>
    </row>
    <row r="5838" spans="1:16" x14ac:dyDescent="0.35">
      <c r="A5838" s="51" t="str">
        <f t="shared" si="273"/>
        <v/>
      </c>
      <c r="B5838" s="99"/>
      <c r="C5838" s="4"/>
      <c r="D5838" s="14"/>
      <c r="E5838" s="14"/>
      <c r="F5838" s="14"/>
      <c r="G5838" s="82"/>
      <c r="H5838" s="107" t="str">
        <f>IF(B5838&lt;&gt;"",IF(OR(O5838=0,O5838=999),"",SUMIFS($E$2:E5838,$A$2:A5838,A5838)-SUMIFS($F$2:F5838,$A$2:A5838,A5838)),"")</f>
        <v/>
      </c>
      <c r="I5838" s="109" t="str">
        <f t="shared" si="275"/>
        <v/>
      </c>
      <c r="J5838" s="113"/>
      <c r="K5838" s="90"/>
      <c r="L5838" s="73"/>
      <c r="M5838" s="69" t="str">
        <f>IF(C5838&lt;&gt;"",DailyLog!$S$3,"")</f>
        <v/>
      </c>
      <c r="N5838" s="56" t="str">
        <f t="shared" si="274"/>
        <v/>
      </c>
      <c r="O5838" s="53" t="str">
        <f>IF($B5838&lt;&gt;"",IF(ISNUMBER(_xlfn.XMATCH($B5838,Language!$A$6:$E$6)),0,IF(ISNUMBER(_xlfn.XMATCH($B5838,Language!$A$29:$E$29)),'Lista de Prestatarios'!$B$3,VLOOKUP(B5838,'Lista de Prestatarios'!$A$2:$B$500,2,FALSE))),"")</f>
        <v/>
      </c>
      <c r="P5838" s="58" t="str">
        <f>IF(B5838&lt;&gt;"",IF(OR(D5838&gt;0,G5838&gt;0),COUNTIF($B$2:B5838,B5838),COUNTIFS($B$2:B5838,B5838,$E$2:E5838,"&gt;0")),"")</f>
        <v/>
      </c>
    </row>
    <row r="5839" spans="1:16" x14ac:dyDescent="0.35">
      <c r="A5839" s="51" t="str">
        <f t="shared" si="273"/>
        <v/>
      </c>
      <c r="B5839" s="99"/>
      <c r="C5839" s="4"/>
      <c r="D5839" s="14"/>
      <c r="E5839" s="14"/>
      <c r="F5839" s="14"/>
      <c r="G5839" s="82"/>
      <c r="H5839" s="107" t="str">
        <f>IF(B5839&lt;&gt;"",IF(OR(O5839=0,O5839=999),"",SUMIFS($E$2:E5839,$A$2:A5839,A5839)-SUMIFS($F$2:F5839,$A$2:A5839,A5839)),"")</f>
        <v/>
      </c>
      <c r="I5839" s="109" t="str">
        <f t="shared" si="275"/>
        <v/>
      </c>
      <c r="J5839" s="113"/>
      <c r="K5839" s="90"/>
      <c r="L5839" s="73"/>
      <c r="M5839" s="69" t="str">
        <f>IF(C5839&lt;&gt;"",DailyLog!$S$3,"")</f>
        <v/>
      </c>
      <c r="N5839" s="56" t="str">
        <f t="shared" si="274"/>
        <v/>
      </c>
      <c r="O5839" s="53" t="str">
        <f>IF($B5839&lt;&gt;"",IF(ISNUMBER(_xlfn.XMATCH($B5839,Language!$A$6:$E$6)),0,IF(ISNUMBER(_xlfn.XMATCH($B5839,Language!$A$29:$E$29)),'Lista de Prestatarios'!$B$3,VLOOKUP(B5839,'Lista de Prestatarios'!$A$2:$B$500,2,FALSE))),"")</f>
        <v/>
      </c>
      <c r="P5839" s="58" t="str">
        <f>IF(B5839&lt;&gt;"",IF(OR(D5839&gt;0,G5839&gt;0),COUNTIF($B$2:B5839,B5839),COUNTIFS($B$2:B5839,B5839,$E$2:E5839,"&gt;0")),"")</f>
        <v/>
      </c>
    </row>
    <row r="5840" spans="1:16" x14ac:dyDescent="0.35">
      <c r="A5840" s="51" t="str">
        <f t="shared" si="273"/>
        <v/>
      </c>
      <c r="B5840" s="99"/>
      <c r="C5840" s="4"/>
      <c r="D5840" s="14"/>
      <c r="E5840" s="14"/>
      <c r="F5840" s="14"/>
      <c r="G5840" s="82"/>
      <c r="H5840" s="107" t="str">
        <f>IF(B5840&lt;&gt;"",IF(OR(O5840=0,O5840=999),"",SUMIFS($E$2:E5840,$A$2:A5840,A5840)-SUMIFS($F$2:F5840,$A$2:A5840,A5840)),"")</f>
        <v/>
      </c>
      <c r="I5840" s="109" t="str">
        <f t="shared" si="275"/>
        <v/>
      </c>
      <c r="J5840" s="113"/>
      <c r="K5840" s="90"/>
      <c r="L5840" s="73"/>
      <c r="M5840" s="69" t="str">
        <f>IF(C5840&lt;&gt;"",DailyLog!$S$3,"")</f>
        <v/>
      </c>
      <c r="N5840" s="56" t="str">
        <f t="shared" si="274"/>
        <v/>
      </c>
      <c r="O5840" s="53" t="str">
        <f>IF($B5840&lt;&gt;"",IF(ISNUMBER(_xlfn.XMATCH($B5840,Language!$A$6:$E$6)),0,IF(ISNUMBER(_xlfn.XMATCH($B5840,Language!$A$29:$E$29)),'Lista de Prestatarios'!$B$3,VLOOKUP(B5840,'Lista de Prestatarios'!$A$2:$B$500,2,FALSE))),"")</f>
        <v/>
      </c>
      <c r="P5840" s="58" t="str">
        <f>IF(B5840&lt;&gt;"",IF(OR(D5840&gt;0,G5840&gt;0),COUNTIF($B$2:B5840,B5840),COUNTIFS($B$2:B5840,B5840,$E$2:E5840,"&gt;0")),"")</f>
        <v/>
      </c>
    </row>
    <row r="5841" spans="1:16" x14ac:dyDescent="0.35">
      <c r="A5841" s="51" t="str">
        <f t="shared" si="273"/>
        <v/>
      </c>
      <c r="B5841" s="99"/>
      <c r="C5841" s="4"/>
      <c r="D5841" s="14"/>
      <c r="E5841" s="14"/>
      <c r="F5841" s="14"/>
      <c r="G5841" s="82"/>
      <c r="H5841" s="107" t="str">
        <f>IF(B5841&lt;&gt;"",IF(OR(O5841=0,O5841=999),"",SUMIFS($E$2:E5841,$A$2:A5841,A5841)-SUMIFS($F$2:F5841,$A$2:A5841,A5841)),"")</f>
        <v/>
      </c>
      <c r="I5841" s="109" t="str">
        <f t="shared" si="275"/>
        <v/>
      </c>
      <c r="J5841" s="113"/>
      <c r="K5841" s="90"/>
      <c r="L5841" s="73"/>
      <c r="M5841" s="69" t="str">
        <f>IF(C5841&lt;&gt;"",DailyLog!$S$3,"")</f>
        <v/>
      </c>
      <c r="N5841" s="56" t="str">
        <f t="shared" si="274"/>
        <v/>
      </c>
      <c r="O5841" s="53" t="str">
        <f>IF($B5841&lt;&gt;"",IF(ISNUMBER(_xlfn.XMATCH($B5841,Language!$A$6:$E$6)),0,IF(ISNUMBER(_xlfn.XMATCH($B5841,Language!$A$29:$E$29)),'Lista de Prestatarios'!$B$3,VLOOKUP(B5841,'Lista de Prestatarios'!$A$2:$B$500,2,FALSE))),"")</f>
        <v/>
      </c>
      <c r="P5841" s="58" t="str">
        <f>IF(B5841&lt;&gt;"",IF(OR(D5841&gt;0,G5841&gt;0),COUNTIF($B$2:B5841,B5841),COUNTIFS($B$2:B5841,B5841,$E$2:E5841,"&gt;0")),"")</f>
        <v/>
      </c>
    </row>
    <row r="5842" spans="1:16" x14ac:dyDescent="0.35">
      <c r="A5842" s="51" t="str">
        <f t="shared" si="273"/>
        <v/>
      </c>
      <c r="B5842" s="99"/>
      <c r="C5842" s="4"/>
      <c r="D5842" s="14"/>
      <c r="E5842" s="14"/>
      <c r="F5842" s="14"/>
      <c r="G5842" s="82"/>
      <c r="H5842" s="107" t="str">
        <f>IF(B5842&lt;&gt;"",IF(OR(O5842=0,O5842=999),"",SUMIFS($E$2:E5842,$A$2:A5842,A5842)-SUMIFS($F$2:F5842,$A$2:A5842,A5842)),"")</f>
        <v/>
      </c>
      <c r="I5842" s="109" t="str">
        <f t="shared" si="275"/>
        <v/>
      </c>
      <c r="J5842" s="113"/>
      <c r="K5842" s="90"/>
      <c r="L5842" s="73"/>
      <c r="M5842" s="69" t="str">
        <f>IF(C5842&lt;&gt;"",DailyLog!$S$3,"")</f>
        <v/>
      </c>
      <c r="N5842" s="56" t="str">
        <f t="shared" si="274"/>
        <v/>
      </c>
      <c r="O5842" s="53" t="str">
        <f>IF($B5842&lt;&gt;"",IF(ISNUMBER(_xlfn.XMATCH($B5842,Language!$A$6:$E$6)),0,IF(ISNUMBER(_xlfn.XMATCH($B5842,Language!$A$29:$E$29)),'Lista de Prestatarios'!$B$3,VLOOKUP(B5842,'Lista de Prestatarios'!$A$2:$B$500,2,FALSE))),"")</f>
        <v/>
      </c>
      <c r="P5842" s="58" t="str">
        <f>IF(B5842&lt;&gt;"",IF(OR(D5842&gt;0,G5842&gt;0),COUNTIF($B$2:B5842,B5842),COUNTIFS($B$2:B5842,B5842,$E$2:E5842,"&gt;0")),"")</f>
        <v/>
      </c>
    </row>
    <row r="5843" spans="1:16" x14ac:dyDescent="0.35">
      <c r="A5843" s="51" t="str">
        <f t="shared" si="273"/>
        <v/>
      </c>
      <c r="B5843" s="99"/>
      <c r="C5843" s="4"/>
      <c r="D5843" s="14"/>
      <c r="E5843" s="14"/>
      <c r="F5843" s="14"/>
      <c r="G5843" s="82"/>
      <c r="H5843" s="107" t="str">
        <f>IF(B5843&lt;&gt;"",IF(OR(O5843=0,O5843=999),"",SUMIFS($E$2:E5843,$A$2:A5843,A5843)-SUMIFS($F$2:F5843,$A$2:A5843,A5843)),"")</f>
        <v/>
      </c>
      <c r="I5843" s="109" t="str">
        <f t="shared" si="275"/>
        <v/>
      </c>
      <c r="J5843" s="113"/>
      <c r="K5843" s="90"/>
      <c r="L5843" s="73"/>
      <c r="M5843" s="69" t="str">
        <f>IF(C5843&lt;&gt;"",DailyLog!$S$3,"")</f>
        <v/>
      </c>
      <c r="N5843" s="56" t="str">
        <f t="shared" si="274"/>
        <v/>
      </c>
      <c r="O5843" s="53" t="str">
        <f>IF($B5843&lt;&gt;"",IF(ISNUMBER(_xlfn.XMATCH($B5843,Language!$A$6:$E$6)),0,IF(ISNUMBER(_xlfn.XMATCH($B5843,Language!$A$29:$E$29)),'Lista de Prestatarios'!$B$3,VLOOKUP(B5843,'Lista de Prestatarios'!$A$2:$B$500,2,FALSE))),"")</f>
        <v/>
      </c>
      <c r="P5843" s="58" t="str">
        <f>IF(B5843&lt;&gt;"",IF(OR(D5843&gt;0,G5843&gt;0),COUNTIF($B$2:B5843,B5843),COUNTIFS($B$2:B5843,B5843,$E$2:E5843,"&gt;0")),"")</f>
        <v/>
      </c>
    </row>
    <row r="5844" spans="1:16" x14ac:dyDescent="0.35">
      <c r="A5844" s="51" t="str">
        <f t="shared" si="273"/>
        <v/>
      </c>
      <c r="B5844" s="99"/>
      <c r="C5844" s="4"/>
      <c r="D5844" s="14"/>
      <c r="E5844" s="14"/>
      <c r="F5844" s="14"/>
      <c r="G5844" s="82"/>
      <c r="H5844" s="107" t="str">
        <f>IF(B5844&lt;&gt;"",IF(OR(O5844=0,O5844=999),"",SUMIFS($E$2:E5844,$A$2:A5844,A5844)-SUMIFS($F$2:F5844,$A$2:A5844,A5844)),"")</f>
        <v/>
      </c>
      <c r="I5844" s="109" t="str">
        <f t="shared" si="275"/>
        <v/>
      </c>
      <c r="J5844" s="113"/>
      <c r="K5844" s="90"/>
      <c r="L5844" s="73"/>
      <c r="M5844" s="69" t="str">
        <f>IF(C5844&lt;&gt;"",DailyLog!$S$3,"")</f>
        <v/>
      </c>
      <c r="N5844" s="56" t="str">
        <f t="shared" si="274"/>
        <v/>
      </c>
      <c r="O5844" s="53" t="str">
        <f>IF($B5844&lt;&gt;"",IF(ISNUMBER(_xlfn.XMATCH($B5844,Language!$A$6:$E$6)),0,IF(ISNUMBER(_xlfn.XMATCH($B5844,Language!$A$29:$E$29)),'Lista de Prestatarios'!$B$3,VLOOKUP(B5844,'Lista de Prestatarios'!$A$2:$B$500,2,FALSE))),"")</f>
        <v/>
      </c>
      <c r="P5844" s="58" t="str">
        <f>IF(B5844&lt;&gt;"",IF(OR(D5844&gt;0,G5844&gt;0),COUNTIF($B$2:B5844,B5844),COUNTIFS($B$2:B5844,B5844,$E$2:E5844,"&gt;0")),"")</f>
        <v/>
      </c>
    </row>
    <row r="5845" spans="1:16" x14ac:dyDescent="0.35">
      <c r="A5845" s="51" t="str">
        <f t="shared" si="273"/>
        <v/>
      </c>
      <c r="B5845" s="99"/>
      <c r="C5845" s="4"/>
      <c r="D5845" s="14"/>
      <c r="E5845" s="14"/>
      <c r="F5845" s="14"/>
      <c r="G5845" s="82"/>
      <c r="H5845" s="107" t="str">
        <f>IF(B5845&lt;&gt;"",IF(OR(O5845=0,O5845=999),"",SUMIFS($E$2:E5845,$A$2:A5845,A5845)-SUMIFS($F$2:F5845,$A$2:A5845,A5845)),"")</f>
        <v/>
      </c>
      <c r="I5845" s="109" t="str">
        <f t="shared" si="275"/>
        <v/>
      </c>
      <c r="J5845" s="113"/>
      <c r="K5845" s="90"/>
      <c r="L5845" s="73"/>
      <c r="M5845" s="69" t="str">
        <f>IF(C5845&lt;&gt;"",DailyLog!$S$3,"")</f>
        <v/>
      </c>
      <c r="N5845" s="56" t="str">
        <f t="shared" si="274"/>
        <v/>
      </c>
      <c r="O5845" s="53" t="str">
        <f>IF($B5845&lt;&gt;"",IF(ISNUMBER(_xlfn.XMATCH($B5845,Language!$A$6:$E$6)),0,IF(ISNUMBER(_xlfn.XMATCH($B5845,Language!$A$29:$E$29)),'Lista de Prestatarios'!$B$3,VLOOKUP(B5845,'Lista de Prestatarios'!$A$2:$B$500,2,FALSE))),"")</f>
        <v/>
      </c>
      <c r="P5845" s="58" t="str">
        <f>IF(B5845&lt;&gt;"",IF(OR(D5845&gt;0,G5845&gt;0),COUNTIF($B$2:B5845,B5845),COUNTIFS($B$2:B5845,B5845,$E$2:E5845,"&gt;0")),"")</f>
        <v/>
      </c>
    </row>
    <row r="5846" spans="1:16" x14ac:dyDescent="0.35">
      <c r="A5846" s="51" t="str">
        <f t="shared" si="273"/>
        <v/>
      </c>
      <c r="B5846" s="99"/>
      <c r="C5846" s="4"/>
      <c r="D5846" s="14"/>
      <c r="E5846" s="14"/>
      <c r="F5846" s="14"/>
      <c r="G5846" s="82"/>
      <c r="H5846" s="107" t="str">
        <f>IF(B5846&lt;&gt;"",IF(OR(O5846=0,O5846=999),"",SUMIFS($E$2:E5846,$A$2:A5846,A5846)-SUMIFS($F$2:F5846,$A$2:A5846,A5846)),"")</f>
        <v/>
      </c>
      <c r="I5846" s="109" t="str">
        <f t="shared" si="275"/>
        <v/>
      </c>
      <c r="J5846" s="113"/>
      <c r="K5846" s="90"/>
      <c r="L5846" s="73"/>
      <c r="M5846" s="69" t="str">
        <f>IF(C5846&lt;&gt;"",DailyLog!$S$3,"")</f>
        <v/>
      </c>
      <c r="N5846" s="56" t="str">
        <f t="shared" si="274"/>
        <v/>
      </c>
      <c r="O5846" s="53" t="str">
        <f>IF($B5846&lt;&gt;"",IF(ISNUMBER(_xlfn.XMATCH($B5846,Language!$A$6:$E$6)),0,IF(ISNUMBER(_xlfn.XMATCH($B5846,Language!$A$29:$E$29)),'Lista de Prestatarios'!$B$3,VLOOKUP(B5846,'Lista de Prestatarios'!$A$2:$B$500,2,FALSE))),"")</f>
        <v/>
      </c>
      <c r="P5846" s="58" t="str">
        <f>IF(B5846&lt;&gt;"",IF(OR(D5846&gt;0,G5846&gt;0),COUNTIF($B$2:B5846,B5846),COUNTIFS($B$2:B5846,B5846,$E$2:E5846,"&gt;0")),"")</f>
        <v/>
      </c>
    </row>
    <row r="5847" spans="1:16" x14ac:dyDescent="0.35">
      <c r="A5847" s="51" t="str">
        <f t="shared" si="273"/>
        <v/>
      </c>
      <c r="B5847" s="99"/>
      <c r="C5847" s="4"/>
      <c r="D5847" s="14"/>
      <c r="E5847" s="14"/>
      <c r="F5847" s="14"/>
      <c r="G5847" s="82"/>
      <c r="H5847" s="107" t="str">
        <f>IF(B5847&lt;&gt;"",IF(OR(O5847=0,O5847=999),"",SUMIFS($E$2:E5847,$A$2:A5847,A5847)-SUMIFS($F$2:F5847,$A$2:A5847,A5847)),"")</f>
        <v/>
      </c>
      <c r="I5847" s="109" t="str">
        <f t="shared" si="275"/>
        <v/>
      </c>
      <c r="J5847" s="113"/>
      <c r="K5847" s="90"/>
      <c r="L5847" s="73"/>
      <c r="M5847" s="69" t="str">
        <f>IF(C5847&lt;&gt;"",DailyLog!$S$3,"")</f>
        <v/>
      </c>
      <c r="N5847" s="56" t="str">
        <f t="shared" si="274"/>
        <v/>
      </c>
      <c r="O5847" s="53" t="str">
        <f>IF($B5847&lt;&gt;"",IF(ISNUMBER(_xlfn.XMATCH($B5847,Language!$A$6:$E$6)),0,IF(ISNUMBER(_xlfn.XMATCH($B5847,Language!$A$29:$E$29)),'Lista de Prestatarios'!$B$3,VLOOKUP(B5847,'Lista de Prestatarios'!$A$2:$B$500,2,FALSE))),"")</f>
        <v/>
      </c>
      <c r="P5847" s="58" t="str">
        <f>IF(B5847&lt;&gt;"",IF(OR(D5847&gt;0,G5847&gt;0),COUNTIF($B$2:B5847,B5847),COUNTIFS($B$2:B5847,B5847,$E$2:E5847,"&gt;0")),"")</f>
        <v/>
      </c>
    </row>
    <row r="5848" spans="1:16" x14ac:dyDescent="0.35">
      <c r="A5848" s="51" t="str">
        <f t="shared" si="273"/>
        <v/>
      </c>
      <c r="B5848" s="99"/>
      <c r="C5848" s="4"/>
      <c r="D5848" s="14"/>
      <c r="E5848" s="14"/>
      <c r="F5848" s="14"/>
      <c r="G5848" s="82"/>
      <c r="H5848" s="107" t="str">
        <f>IF(B5848&lt;&gt;"",IF(OR(O5848=0,O5848=999),"",SUMIFS($E$2:E5848,$A$2:A5848,A5848)-SUMIFS($F$2:F5848,$A$2:A5848,A5848)),"")</f>
        <v/>
      </c>
      <c r="I5848" s="109" t="str">
        <f t="shared" si="275"/>
        <v/>
      </c>
      <c r="J5848" s="113"/>
      <c r="K5848" s="90"/>
      <c r="L5848" s="73"/>
      <c r="M5848" s="69" t="str">
        <f>IF(C5848&lt;&gt;"",DailyLog!$S$3,"")</f>
        <v/>
      </c>
      <c r="N5848" s="56" t="str">
        <f t="shared" si="274"/>
        <v/>
      </c>
      <c r="O5848" s="53" t="str">
        <f>IF($B5848&lt;&gt;"",IF(ISNUMBER(_xlfn.XMATCH($B5848,Language!$A$6:$E$6)),0,IF(ISNUMBER(_xlfn.XMATCH($B5848,Language!$A$29:$E$29)),'Lista de Prestatarios'!$B$3,VLOOKUP(B5848,'Lista de Prestatarios'!$A$2:$B$500,2,FALSE))),"")</f>
        <v/>
      </c>
      <c r="P5848" s="58" t="str">
        <f>IF(B5848&lt;&gt;"",IF(OR(D5848&gt;0,G5848&gt;0),COUNTIF($B$2:B5848,B5848),COUNTIFS($B$2:B5848,B5848,$E$2:E5848,"&gt;0")),"")</f>
        <v/>
      </c>
    </row>
    <row r="5849" spans="1:16" x14ac:dyDescent="0.35">
      <c r="A5849" s="51" t="str">
        <f t="shared" si="273"/>
        <v/>
      </c>
      <c r="B5849" s="99"/>
      <c r="C5849" s="4"/>
      <c r="D5849" s="14"/>
      <c r="E5849" s="14"/>
      <c r="F5849" s="14"/>
      <c r="G5849" s="82"/>
      <c r="H5849" s="107" t="str">
        <f>IF(B5849&lt;&gt;"",IF(OR(O5849=0,O5849=999),"",SUMIFS($E$2:E5849,$A$2:A5849,A5849)-SUMIFS($F$2:F5849,$A$2:A5849,A5849)),"")</f>
        <v/>
      </c>
      <c r="I5849" s="109" t="str">
        <f t="shared" si="275"/>
        <v/>
      </c>
      <c r="J5849" s="113"/>
      <c r="K5849" s="90"/>
      <c r="L5849" s="73"/>
      <c r="M5849" s="69" t="str">
        <f>IF(C5849&lt;&gt;"",DailyLog!$S$3,"")</f>
        <v/>
      </c>
      <c r="N5849" s="56" t="str">
        <f t="shared" si="274"/>
        <v/>
      </c>
      <c r="O5849" s="53" t="str">
        <f>IF($B5849&lt;&gt;"",IF(ISNUMBER(_xlfn.XMATCH($B5849,Language!$A$6:$E$6)),0,IF(ISNUMBER(_xlfn.XMATCH($B5849,Language!$A$29:$E$29)),'Lista de Prestatarios'!$B$3,VLOOKUP(B5849,'Lista de Prestatarios'!$A$2:$B$500,2,FALSE))),"")</f>
        <v/>
      </c>
      <c r="P5849" s="58" t="str">
        <f>IF(B5849&lt;&gt;"",IF(OR(D5849&gt;0,G5849&gt;0),COUNTIF($B$2:B5849,B5849),COUNTIFS($B$2:B5849,B5849,$E$2:E5849,"&gt;0")),"")</f>
        <v/>
      </c>
    </row>
    <row r="5850" spans="1:16" x14ac:dyDescent="0.35">
      <c r="A5850" s="51" t="str">
        <f t="shared" si="273"/>
        <v/>
      </c>
      <c r="B5850" s="99"/>
      <c r="C5850" s="4"/>
      <c r="D5850" s="14"/>
      <c r="E5850" s="14"/>
      <c r="F5850" s="14"/>
      <c r="G5850" s="82"/>
      <c r="H5850" s="107" t="str">
        <f>IF(B5850&lt;&gt;"",IF(OR(O5850=0,O5850=999),"",SUMIFS($E$2:E5850,$A$2:A5850,A5850)-SUMIFS($F$2:F5850,$A$2:A5850,A5850)),"")</f>
        <v/>
      </c>
      <c r="I5850" s="109" t="str">
        <f t="shared" si="275"/>
        <v/>
      </c>
      <c r="J5850" s="113"/>
      <c r="K5850" s="90"/>
      <c r="L5850" s="73"/>
      <c r="M5850" s="69" t="str">
        <f>IF(C5850&lt;&gt;"",DailyLog!$S$3,"")</f>
        <v/>
      </c>
      <c r="N5850" s="56" t="str">
        <f t="shared" si="274"/>
        <v/>
      </c>
      <c r="O5850" s="53" t="str">
        <f>IF($B5850&lt;&gt;"",IF(ISNUMBER(_xlfn.XMATCH($B5850,Language!$A$6:$E$6)),0,IF(ISNUMBER(_xlfn.XMATCH($B5850,Language!$A$29:$E$29)),'Lista de Prestatarios'!$B$3,VLOOKUP(B5850,'Lista de Prestatarios'!$A$2:$B$500,2,FALSE))),"")</f>
        <v/>
      </c>
      <c r="P5850" s="58" t="str">
        <f>IF(B5850&lt;&gt;"",IF(OR(D5850&gt;0,G5850&gt;0),COUNTIF($B$2:B5850,B5850),COUNTIFS($B$2:B5850,B5850,$E$2:E5850,"&gt;0")),"")</f>
        <v/>
      </c>
    </row>
    <row r="5851" spans="1:16" x14ac:dyDescent="0.35">
      <c r="A5851" s="51" t="str">
        <f t="shared" si="273"/>
        <v/>
      </c>
      <c r="B5851" s="99"/>
      <c r="C5851" s="4"/>
      <c r="D5851" s="14"/>
      <c r="E5851" s="14"/>
      <c r="F5851" s="14"/>
      <c r="G5851" s="82"/>
      <c r="H5851" s="107" t="str">
        <f>IF(B5851&lt;&gt;"",IF(OR(O5851=0,O5851=999),"",SUMIFS($E$2:E5851,$A$2:A5851,A5851)-SUMIFS($F$2:F5851,$A$2:A5851,A5851)),"")</f>
        <v/>
      </c>
      <c r="I5851" s="109" t="str">
        <f t="shared" si="275"/>
        <v/>
      </c>
      <c r="J5851" s="113"/>
      <c r="K5851" s="90"/>
      <c r="L5851" s="73"/>
      <c r="M5851" s="69" t="str">
        <f>IF(C5851&lt;&gt;"",DailyLog!$S$3,"")</f>
        <v/>
      </c>
      <c r="N5851" s="56" t="str">
        <f t="shared" si="274"/>
        <v/>
      </c>
      <c r="O5851" s="53" t="str">
        <f>IF($B5851&lt;&gt;"",IF(ISNUMBER(_xlfn.XMATCH($B5851,Language!$A$6:$E$6)),0,IF(ISNUMBER(_xlfn.XMATCH($B5851,Language!$A$29:$E$29)),'Lista de Prestatarios'!$B$3,VLOOKUP(B5851,'Lista de Prestatarios'!$A$2:$B$500,2,FALSE))),"")</f>
        <v/>
      </c>
      <c r="P5851" s="58" t="str">
        <f>IF(B5851&lt;&gt;"",IF(OR(D5851&gt;0,G5851&gt;0),COUNTIF($B$2:B5851,B5851),COUNTIFS($B$2:B5851,B5851,$E$2:E5851,"&gt;0")),"")</f>
        <v/>
      </c>
    </row>
    <row r="5852" spans="1:16" x14ac:dyDescent="0.35">
      <c r="A5852" s="51" t="str">
        <f t="shared" si="273"/>
        <v/>
      </c>
      <c r="B5852" s="99"/>
      <c r="C5852" s="4"/>
      <c r="D5852" s="14"/>
      <c r="E5852" s="14"/>
      <c r="F5852" s="14"/>
      <c r="G5852" s="82"/>
      <c r="H5852" s="107" t="str">
        <f>IF(B5852&lt;&gt;"",IF(OR(O5852=0,O5852=999),"",SUMIFS($E$2:E5852,$A$2:A5852,A5852)-SUMIFS($F$2:F5852,$A$2:A5852,A5852)),"")</f>
        <v/>
      </c>
      <c r="I5852" s="109" t="str">
        <f t="shared" si="275"/>
        <v/>
      </c>
      <c r="J5852" s="113"/>
      <c r="K5852" s="90"/>
      <c r="L5852" s="73"/>
      <c r="M5852" s="69" t="str">
        <f>IF(C5852&lt;&gt;"",DailyLog!$S$3,"")</f>
        <v/>
      </c>
      <c r="N5852" s="56" t="str">
        <f t="shared" si="274"/>
        <v/>
      </c>
      <c r="O5852" s="53" t="str">
        <f>IF($B5852&lt;&gt;"",IF(ISNUMBER(_xlfn.XMATCH($B5852,Language!$A$6:$E$6)),0,IF(ISNUMBER(_xlfn.XMATCH($B5852,Language!$A$29:$E$29)),'Lista de Prestatarios'!$B$3,VLOOKUP(B5852,'Lista de Prestatarios'!$A$2:$B$500,2,FALSE))),"")</f>
        <v/>
      </c>
      <c r="P5852" s="58" t="str">
        <f>IF(B5852&lt;&gt;"",IF(OR(D5852&gt;0,G5852&gt;0),COUNTIF($B$2:B5852,B5852),COUNTIFS($B$2:B5852,B5852,$E$2:E5852,"&gt;0")),"")</f>
        <v/>
      </c>
    </row>
    <row r="5853" spans="1:16" x14ac:dyDescent="0.35">
      <c r="A5853" s="51" t="str">
        <f t="shared" si="273"/>
        <v/>
      </c>
      <c r="B5853" s="99"/>
      <c r="C5853" s="4"/>
      <c r="D5853" s="14"/>
      <c r="E5853" s="14"/>
      <c r="F5853" s="14"/>
      <c r="G5853" s="82"/>
      <c r="H5853" s="107" t="str">
        <f>IF(B5853&lt;&gt;"",IF(OR(O5853=0,O5853=999),"",SUMIFS($E$2:E5853,$A$2:A5853,A5853)-SUMIFS($F$2:F5853,$A$2:A5853,A5853)),"")</f>
        <v/>
      </c>
      <c r="I5853" s="109" t="str">
        <f t="shared" si="275"/>
        <v/>
      </c>
      <c r="J5853" s="113"/>
      <c r="K5853" s="90"/>
      <c r="L5853" s="73"/>
      <c r="M5853" s="69" t="str">
        <f>IF(C5853&lt;&gt;"",DailyLog!$S$3,"")</f>
        <v/>
      </c>
      <c r="N5853" s="56" t="str">
        <f t="shared" si="274"/>
        <v/>
      </c>
      <c r="O5853" s="53" t="str">
        <f>IF($B5853&lt;&gt;"",IF(ISNUMBER(_xlfn.XMATCH($B5853,Language!$A$6:$E$6)),0,IF(ISNUMBER(_xlfn.XMATCH($B5853,Language!$A$29:$E$29)),'Lista de Prestatarios'!$B$3,VLOOKUP(B5853,'Lista de Prestatarios'!$A$2:$B$500,2,FALSE))),"")</f>
        <v/>
      </c>
      <c r="P5853" s="58" t="str">
        <f>IF(B5853&lt;&gt;"",IF(OR(D5853&gt;0,G5853&gt;0),COUNTIF($B$2:B5853,B5853),COUNTIFS($B$2:B5853,B5853,$E$2:E5853,"&gt;0")),"")</f>
        <v/>
      </c>
    </row>
    <row r="5854" spans="1:16" x14ac:dyDescent="0.35">
      <c r="A5854" s="51" t="str">
        <f t="shared" si="273"/>
        <v/>
      </c>
      <c r="B5854" s="99"/>
      <c r="C5854" s="4"/>
      <c r="D5854" s="14"/>
      <c r="E5854" s="14"/>
      <c r="F5854" s="14"/>
      <c r="G5854" s="82"/>
      <c r="H5854" s="107" t="str">
        <f>IF(B5854&lt;&gt;"",IF(OR(O5854=0,O5854=999),"",SUMIFS($E$2:E5854,$A$2:A5854,A5854)-SUMIFS($F$2:F5854,$A$2:A5854,A5854)),"")</f>
        <v/>
      </c>
      <c r="I5854" s="109" t="str">
        <f t="shared" si="275"/>
        <v/>
      </c>
      <c r="J5854" s="113"/>
      <c r="K5854" s="90"/>
      <c r="L5854" s="73"/>
      <c r="M5854" s="69" t="str">
        <f>IF(C5854&lt;&gt;"",DailyLog!$S$3,"")</f>
        <v/>
      </c>
      <c r="N5854" s="56" t="str">
        <f t="shared" si="274"/>
        <v/>
      </c>
      <c r="O5854" s="53" t="str">
        <f>IF($B5854&lt;&gt;"",IF(ISNUMBER(_xlfn.XMATCH($B5854,Language!$A$6:$E$6)),0,IF(ISNUMBER(_xlfn.XMATCH($B5854,Language!$A$29:$E$29)),'Lista de Prestatarios'!$B$3,VLOOKUP(B5854,'Lista de Prestatarios'!$A$2:$B$500,2,FALSE))),"")</f>
        <v/>
      </c>
      <c r="P5854" s="58" t="str">
        <f>IF(B5854&lt;&gt;"",IF(OR(D5854&gt;0,G5854&gt;0),COUNTIF($B$2:B5854,B5854),COUNTIFS($B$2:B5854,B5854,$E$2:E5854,"&gt;0")),"")</f>
        <v/>
      </c>
    </row>
    <row r="5855" spans="1:16" x14ac:dyDescent="0.35">
      <c r="A5855" s="51" t="str">
        <f t="shared" si="273"/>
        <v/>
      </c>
      <c r="B5855" s="99"/>
      <c r="C5855" s="4"/>
      <c r="D5855" s="14"/>
      <c r="E5855" s="14"/>
      <c r="F5855" s="14"/>
      <c r="G5855" s="82"/>
      <c r="H5855" s="107" t="str">
        <f>IF(B5855&lt;&gt;"",IF(OR(O5855=0,O5855=999),"",SUMIFS($E$2:E5855,$A$2:A5855,A5855)-SUMIFS($F$2:F5855,$A$2:A5855,A5855)),"")</f>
        <v/>
      </c>
      <c r="I5855" s="109" t="str">
        <f t="shared" si="275"/>
        <v/>
      </c>
      <c r="J5855" s="113"/>
      <c r="K5855" s="90"/>
      <c r="L5855" s="73"/>
      <c r="M5855" s="69" t="str">
        <f>IF(C5855&lt;&gt;"",DailyLog!$S$3,"")</f>
        <v/>
      </c>
      <c r="N5855" s="56" t="str">
        <f t="shared" si="274"/>
        <v/>
      </c>
      <c r="O5855" s="53" t="str">
        <f>IF($B5855&lt;&gt;"",IF(ISNUMBER(_xlfn.XMATCH($B5855,Language!$A$6:$E$6)),0,IF(ISNUMBER(_xlfn.XMATCH($B5855,Language!$A$29:$E$29)),'Lista de Prestatarios'!$B$3,VLOOKUP(B5855,'Lista de Prestatarios'!$A$2:$B$500,2,FALSE))),"")</f>
        <v/>
      </c>
      <c r="P5855" s="58" t="str">
        <f>IF(B5855&lt;&gt;"",IF(OR(D5855&gt;0,G5855&gt;0),COUNTIF($B$2:B5855,B5855),COUNTIFS($B$2:B5855,B5855,$E$2:E5855,"&gt;0")),"")</f>
        <v/>
      </c>
    </row>
    <row r="5856" spans="1:16" x14ac:dyDescent="0.35">
      <c r="A5856" s="51" t="str">
        <f t="shared" si="273"/>
        <v/>
      </c>
      <c r="B5856" s="99"/>
      <c r="C5856" s="4"/>
      <c r="D5856" s="14"/>
      <c r="E5856" s="14"/>
      <c r="F5856" s="14"/>
      <c r="G5856" s="82"/>
      <c r="H5856" s="107" t="str">
        <f>IF(B5856&lt;&gt;"",IF(OR(O5856=0,O5856=999),"",SUMIFS($E$2:E5856,$A$2:A5856,A5856)-SUMIFS($F$2:F5856,$A$2:A5856,A5856)),"")</f>
        <v/>
      </c>
      <c r="I5856" s="109" t="str">
        <f t="shared" si="275"/>
        <v/>
      </c>
      <c r="J5856" s="113"/>
      <c r="K5856" s="90"/>
      <c r="L5856" s="73"/>
      <c r="M5856" s="69" t="str">
        <f>IF(C5856&lt;&gt;"",DailyLog!$S$3,"")</f>
        <v/>
      </c>
      <c r="N5856" s="56" t="str">
        <f t="shared" si="274"/>
        <v/>
      </c>
      <c r="O5856" s="53" t="str">
        <f>IF($B5856&lt;&gt;"",IF(ISNUMBER(_xlfn.XMATCH($B5856,Language!$A$6:$E$6)),0,IF(ISNUMBER(_xlfn.XMATCH($B5856,Language!$A$29:$E$29)),'Lista de Prestatarios'!$B$3,VLOOKUP(B5856,'Lista de Prestatarios'!$A$2:$B$500,2,FALSE))),"")</f>
        <v/>
      </c>
      <c r="P5856" s="58" t="str">
        <f>IF(B5856&lt;&gt;"",IF(OR(D5856&gt;0,G5856&gt;0),COUNTIF($B$2:B5856,B5856),COUNTIFS($B$2:B5856,B5856,$E$2:E5856,"&gt;0")),"")</f>
        <v/>
      </c>
    </row>
    <row r="5857" spans="1:16" x14ac:dyDescent="0.35">
      <c r="A5857" s="51" t="str">
        <f t="shared" si="273"/>
        <v/>
      </c>
      <c r="B5857" s="99"/>
      <c r="C5857" s="4"/>
      <c r="D5857" s="14"/>
      <c r="E5857" s="14"/>
      <c r="F5857" s="14"/>
      <c r="G5857" s="82"/>
      <c r="H5857" s="107" t="str">
        <f>IF(B5857&lt;&gt;"",IF(OR(O5857=0,O5857=999),"",SUMIFS($E$2:E5857,$A$2:A5857,A5857)-SUMIFS($F$2:F5857,$A$2:A5857,A5857)),"")</f>
        <v/>
      </c>
      <c r="I5857" s="109" t="str">
        <f t="shared" si="275"/>
        <v/>
      </c>
      <c r="J5857" s="113"/>
      <c r="K5857" s="90"/>
      <c r="L5857" s="73"/>
      <c r="M5857" s="69" t="str">
        <f>IF(C5857&lt;&gt;"",DailyLog!$S$3,"")</f>
        <v/>
      </c>
      <c r="N5857" s="56" t="str">
        <f t="shared" si="274"/>
        <v/>
      </c>
      <c r="O5857" s="53" t="str">
        <f>IF($B5857&lt;&gt;"",IF(ISNUMBER(_xlfn.XMATCH($B5857,Language!$A$6:$E$6)),0,IF(ISNUMBER(_xlfn.XMATCH($B5857,Language!$A$29:$E$29)),'Lista de Prestatarios'!$B$3,VLOOKUP(B5857,'Lista de Prestatarios'!$A$2:$B$500,2,FALSE))),"")</f>
        <v/>
      </c>
      <c r="P5857" s="58" t="str">
        <f>IF(B5857&lt;&gt;"",IF(OR(D5857&gt;0,G5857&gt;0),COUNTIF($B$2:B5857,B5857),COUNTIFS($B$2:B5857,B5857,$E$2:E5857,"&gt;0")),"")</f>
        <v/>
      </c>
    </row>
    <row r="5858" spans="1:16" x14ac:dyDescent="0.35">
      <c r="A5858" s="51" t="str">
        <f t="shared" si="273"/>
        <v/>
      </c>
      <c r="B5858" s="99"/>
      <c r="C5858" s="4"/>
      <c r="D5858" s="14"/>
      <c r="E5858" s="14"/>
      <c r="F5858" s="14"/>
      <c r="G5858" s="82"/>
      <c r="H5858" s="107" t="str">
        <f>IF(B5858&lt;&gt;"",IF(OR(O5858=0,O5858=999),"",SUMIFS($E$2:E5858,$A$2:A5858,A5858)-SUMIFS($F$2:F5858,$A$2:A5858,A5858)),"")</f>
        <v/>
      </c>
      <c r="I5858" s="109" t="str">
        <f t="shared" si="275"/>
        <v/>
      </c>
      <c r="J5858" s="113"/>
      <c r="K5858" s="90"/>
      <c r="L5858" s="73"/>
      <c r="M5858" s="69" t="str">
        <f>IF(C5858&lt;&gt;"",DailyLog!$S$3,"")</f>
        <v/>
      </c>
      <c r="N5858" s="56" t="str">
        <f t="shared" si="274"/>
        <v/>
      </c>
      <c r="O5858" s="53" t="str">
        <f>IF($B5858&lt;&gt;"",IF(ISNUMBER(_xlfn.XMATCH($B5858,Language!$A$6:$E$6)),0,IF(ISNUMBER(_xlfn.XMATCH($B5858,Language!$A$29:$E$29)),'Lista de Prestatarios'!$B$3,VLOOKUP(B5858,'Lista de Prestatarios'!$A$2:$B$500,2,FALSE))),"")</f>
        <v/>
      </c>
      <c r="P5858" s="58" t="str">
        <f>IF(B5858&lt;&gt;"",IF(OR(D5858&gt;0,G5858&gt;0),COUNTIF($B$2:B5858,B5858),COUNTIFS($B$2:B5858,B5858,$E$2:E5858,"&gt;0")),"")</f>
        <v/>
      </c>
    </row>
    <row r="5859" spans="1:16" x14ac:dyDescent="0.35">
      <c r="A5859" s="51" t="str">
        <f t="shared" si="273"/>
        <v/>
      </c>
      <c r="B5859" s="99"/>
      <c r="C5859" s="4"/>
      <c r="D5859" s="14"/>
      <c r="E5859" s="14"/>
      <c r="F5859" s="14"/>
      <c r="G5859" s="82"/>
      <c r="H5859" s="107" t="str">
        <f>IF(B5859&lt;&gt;"",IF(OR(O5859=0,O5859=999),"",SUMIFS($E$2:E5859,$A$2:A5859,A5859)-SUMIFS($F$2:F5859,$A$2:A5859,A5859)),"")</f>
        <v/>
      </c>
      <c r="I5859" s="109" t="str">
        <f t="shared" si="275"/>
        <v/>
      </c>
      <c r="J5859" s="113"/>
      <c r="K5859" s="90"/>
      <c r="L5859" s="73"/>
      <c r="M5859" s="69" t="str">
        <f>IF(C5859&lt;&gt;"",DailyLog!$S$3,"")</f>
        <v/>
      </c>
      <c r="N5859" s="56" t="str">
        <f t="shared" si="274"/>
        <v/>
      </c>
      <c r="O5859" s="53" t="str">
        <f>IF($B5859&lt;&gt;"",IF(ISNUMBER(_xlfn.XMATCH($B5859,Language!$A$6:$E$6)),0,IF(ISNUMBER(_xlfn.XMATCH($B5859,Language!$A$29:$E$29)),'Lista de Prestatarios'!$B$3,VLOOKUP(B5859,'Lista de Prestatarios'!$A$2:$B$500,2,FALSE))),"")</f>
        <v/>
      </c>
      <c r="P5859" s="58" t="str">
        <f>IF(B5859&lt;&gt;"",IF(OR(D5859&gt;0,G5859&gt;0),COUNTIF($B$2:B5859,B5859),COUNTIFS($B$2:B5859,B5859,$E$2:E5859,"&gt;0")),"")</f>
        <v/>
      </c>
    </row>
    <row r="5860" spans="1:16" x14ac:dyDescent="0.35">
      <c r="A5860" s="51" t="str">
        <f t="shared" si="273"/>
        <v/>
      </c>
      <c r="B5860" s="99"/>
      <c r="C5860" s="4"/>
      <c r="D5860" s="14"/>
      <c r="E5860" s="14"/>
      <c r="F5860" s="14"/>
      <c r="G5860" s="82"/>
      <c r="H5860" s="107" t="str">
        <f>IF(B5860&lt;&gt;"",IF(OR(O5860=0,O5860=999),"",SUMIFS($E$2:E5860,$A$2:A5860,A5860)-SUMIFS($F$2:F5860,$A$2:A5860,A5860)),"")</f>
        <v/>
      </c>
      <c r="I5860" s="109" t="str">
        <f t="shared" si="275"/>
        <v/>
      </c>
      <c r="J5860" s="113"/>
      <c r="K5860" s="90"/>
      <c r="L5860" s="73"/>
      <c r="M5860" s="69" t="str">
        <f>IF(C5860&lt;&gt;"",DailyLog!$S$3,"")</f>
        <v/>
      </c>
      <c r="N5860" s="56" t="str">
        <f t="shared" si="274"/>
        <v/>
      </c>
      <c r="O5860" s="53" t="str">
        <f>IF($B5860&lt;&gt;"",IF(ISNUMBER(_xlfn.XMATCH($B5860,Language!$A$6:$E$6)),0,IF(ISNUMBER(_xlfn.XMATCH($B5860,Language!$A$29:$E$29)),'Lista de Prestatarios'!$B$3,VLOOKUP(B5860,'Lista de Prestatarios'!$A$2:$B$500,2,FALSE))),"")</f>
        <v/>
      </c>
      <c r="P5860" s="58" t="str">
        <f>IF(B5860&lt;&gt;"",IF(OR(D5860&gt;0,G5860&gt;0),COUNTIF($B$2:B5860,B5860),COUNTIFS($B$2:B5860,B5860,$E$2:E5860,"&gt;0")),"")</f>
        <v/>
      </c>
    </row>
    <row r="5861" spans="1:16" x14ac:dyDescent="0.35">
      <c r="A5861" s="51" t="str">
        <f t="shared" si="273"/>
        <v/>
      </c>
      <c r="B5861" s="99"/>
      <c r="C5861" s="4"/>
      <c r="D5861" s="14"/>
      <c r="E5861" s="14"/>
      <c r="F5861" s="14"/>
      <c r="G5861" s="82"/>
      <c r="H5861" s="107" t="str">
        <f>IF(B5861&lt;&gt;"",IF(OR(O5861=0,O5861=999),"",SUMIFS($E$2:E5861,$A$2:A5861,A5861)-SUMIFS($F$2:F5861,$A$2:A5861,A5861)),"")</f>
        <v/>
      </c>
      <c r="I5861" s="109" t="str">
        <f t="shared" si="275"/>
        <v/>
      </c>
      <c r="J5861" s="113"/>
      <c r="K5861" s="90"/>
      <c r="L5861" s="73"/>
      <c r="M5861" s="69" t="str">
        <f>IF(C5861&lt;&gt;"",DailyLog!$S$3,"")</f>
        <v/>
      </c>
      <c r="N5861" s="56" t="str">
        <f t="shared" si="274"/>
        <v/>
      </c>
      <c r="O5861" s="53" t="str">
        <f>IF($B5861&lt;&gt;"",IF(ISNUMBER(_xlfn.XMATCH($B5861,Language!$A$6:$E$6)),0,IF(ISNUMBER(_xlfn.XMATCH($B5861,Language!$A$29:$E$29)),'Lista de Prestatarios'!$B$3,VLOOKUP(B5861,'Lista de Prestatarios'!$A$2:$B$500,2,FALSE))),"")</f>
        <v/>
      </c>
      <c r="P5861" s="58" t="str">
        <f>IF(B5861&lt;&gt;"",IF(OR(D5861&gt;0,G5861&gt;0),COUNTIF($B$2:B5861,B5861),COUNTIFS($B$2:B5861,B5861,$E$2:E5861,"&gt;0")),"")</f>
        <v/>
      </c>
    </row>
    <row r="5862" spans="1:16" x14ac:dyDescent="0.35">
      <c r="A5862" s="51" t="str">
        <f t="shared" si="273"/>
        <v/>
      </c>
      <c r="B5862" s="99"/>
      <c r="C5862" s="4"/>
      <c r="D5862" s="14"/>
      <c r="E5862" s="14"/>
      <c r="F5862" s="14"/>
      <c r="G5862" s="82"/>
      <c r="H5862" s="107" t="str">
        <f>IF(B5862&lt;&gt;"",IF(OR(O5862=0,O5862=999),"",SUMIFS($E$2:E5862,$A$2:A5862,A5862)-SUMIFS($F$2:F5862,$A$2:A5862,A5862)),"")</f>
        <v/>
      </c>
      <c r="I5862" s="109" t="str">
        <f t="shared" si="275"/>
        <v/>
      </c>
      <c r="J5862" s="113"/>
      <c r="K5862" s="90"/>
      <c r="L5862" s="73"/>
      <c r="M5862" s="69" t="str">
        <f>IF(C5862&lt;&gt;"",DailyLog!$S$3,"")</f>
        <v/>
      </c>
      <c r="N5862" s="56" t="str">
        <f t="shared" si="274"/>
        <v/>
      </c>
      <c r="O5862" s="53" t="str">
        <f>IF($B5862&lt;&gt;"",IF(ISNUMBER(_xlfn.XMATCH($B5862,Language!$A$6:$E$6)),0,IF(ISNUMBER(_xlfn.XMATCH($B5862,Language!$A$29:$E$29)),'Lista de Prestatarios'!$B$3,VLOOKUP(B5862,'Lista de Prestatarios'!$A$2:$B$500,2,FALSE))),"")</f>
        <v/>
      </c>
      <c r="P5862" s="58" t="str">
        <f>IF(B5862&lt;&gt;"",IF(OR(D5862&gt;0,G5862&gt;0),COUNTIF($B$2:B5862,B5862),COUNTIFS($B$2:B5862,B5862,$E$2:E5862,"&gt;0")),"")</f>
        <v/>
      </c>
    </row>
    <row r="5863" spans="1:16" x14ac:dyDescent="0.35">
      <c r="A5863" s="51" t="str">
        <f t="shared" si="273"/>
        <v/>
      </c>
      <c r="B5863" s="99"/>
      <c r="C5863" s="4"/>
      <c r="D5863" s="14"/>
      <c r="E5863" s="14"/>
      <c r="F5863" s="14"/>
      <c r="G5863" s="82"/>
      <c r="H5863" s="107" t="str">
        <f>IF(B5863&lt;&gt;"",IF(OR(O5863=0,O5863=999),"",SUMIFS($E$2:E5863,$A$2:A5863,A5863)-SUMIFS($F$2:F5863,$A$2:A5863,A5863)),"")</f>
        <v/>
      </c>
      <c r="I5863" s="109" t="str">
        <f t="shared" si="275"/>
        <v/>
      </c>
      <c r="J5863" s="113"/>
      <c r="K5863" s="90"/>
      <c r="L5863" s="73"/>
      <c r="M5863" s="69" t="str">
        <f>IF(C5863&lt;&gt;"",DailyLog!$S$3,"")</f>
        <v/>
      </c>
      <c r="N5863" s="56" t="str">
        <f t="shared" si="274"/>
        <v/>
      </c>
      <c r="O5863" s="53" t="str">
        <f>IF($B5863&lt;&gt;"",IF(ISNUMBER(_xlfn.XMATCH($B5863,Language!$A$6:$E$6)),0,IF(ISNUMBER(_xlfn.XMATCH($B5863,Language!$A$29:$E$29)),'Lista de Prestatarios'!$B$3,VLOOKUP(B5863,'Lista de Prestatarios'!$A$2:$B$500,2,FALSE))),"")</f>
        <v/>
      </c>
      <c r="P5863" s="58" t="str">
        <f>IF(B5863&lt;&gt;"",IF(OR(D5863&gt;0,G5863&gt;0),COUNTIF($B$2:B5863,B5863),COUNTIFS($B$2:B5863,B5863,$E$2:E5863,"&gt;0")),"")</f>
        <v/>
      </c>
    </row>
    <row r="5864" spans="1:16" x14ac:dyDescent="0.35">
      <c r="A5864" s="51" t="str">
        <f t="shared" si="273"/>
        <v/>
      </c>
      <c r="B5864" s="99"/>
      <c r="C5864" s="4"/>
      <c r="D5864" s="14"/>
      <c r="E5864" s="14"/>
      <c r="F5864" s="14"/>
      <c r="G5864" s="82"/>
      <c r="H5864" s="107" t="str">
        <f>IF(B5864&lt;&gt;"",IF(OR(O5864=0,O5864=999),"",SUMIFS($E$2:E5864,$A$2:A5864,A5864)-SUMIFS($F$2:F5864,$A$2:A5864,A5864)),"")</f>
        <v/>
      </c>
      <c r="I5864" s="109" t="str">
        <f t="shared" si="275"/>
        <v/>
      </c>
      <c r="J5864" s="113"/>
      <c r="K5864" s="90"/>
      <c r="L5864" s="73"/>
      <c r="M5864" s="69" t="str">
        <f>IF(C5864&lt;&gt;"",DailyLog!$S$3,"")</f>
        <v/>
      </c>
      <c r="N5864" s="56" t="str">
        <f t="shared" si="274"/>
        <v/>
      </c>
      <c r="O5864" s="53" t="str">
        <f>IF($B5864&lt;&gt;"",IF(ISNUMBER(_xlfn.XMATCH($B5864,Language!$A$6:$E$6)),0,IF(ISNUMBER(_xlfn.XMATCH($B5864,Language!$A$29:$E$29)),'Lista de Prestatarios'!$B$3,VLOOKUP(B5864,'Lista de Prestatarios'!$A$2:$B$500,2,FALSE))),"")</f>
        <v/>
      </c>
      <c r="P5864" s="58" t="str">
        <f>IF(B5864&lt;&gt;"",IF(OR(D5864&gt;0,G5864&gt;0),COUNTIF($B$2:B5864,B5864),COUNTIFS($B$2:B5864,B5864,$E$2:E5864,"&gt;0")),"")</f>
        <v/>
      </c>
    </row>
    <row r="5865" spans="1:16" x14ac:dyDescent="0.35">
      <c r="A5865" s="51" t="str">
        <f t="shared" si="273"/>
        <v/>
      </c>
      <c r="B5865" s="99"/>
      <c r="C5865" s="4"/>
      <c r="D5865" s="14"/>
      <c r="E5865" s="14"/>
      <c r="F5865" s="14"/>
      <c r="G5865" s="82"/>
      <c r="H5865" s="107" t="str">
        <f>IF(B5865&lt;&gt;"",IF(OR(O5865=0,O5865=999),"",SUMIFS($E$2:E5865,$A$2:A5865,A5865)-SUMIFS($F$2:F5865,$A$2:A5865,A5865)),"")</f>
        <v/>
      </c>
      <c r="I5865" s="109" t="str">
        <f t="shared" si="275"/>
        <v/>
      </c>
      <c r="J5865" s="113"/>
      <c r="K5865" s="90"/>
      <c r="L5865" s="73"/>
      <c r="M5865" s="69" t="str">
        <f>IF(C5865&lt;&gt;"",DailyLog!$S$3,"")</f>
        <v/>
      </c>
      <c r="N5865" s="56" t="str">
        <f t="shared" si="274"/>
        <v/>
      </c>
      <c r="O5865" s="53" t="str">
        <f>IF($B5865&lt;&gt;"",IF(ISNUMBER(_xlfn.XMATCH($B5865,Language!$A$6:$E$6)),0,IF(ISNUMBER(_xlfn.XMATCH($B5865,Language!$A$29:$E$29)),'Lista de Prestatarios'!$B$3,VLOOKUP(B5865,'Lista de Prestatarios'!$A$2:$B$500,2,FALSE))),"")</f>
        <v/>
      </c>
      <c r="P5865" s="58" t="str">
        <f>IF(B5865&lt;&gt;"",IF(OR(D5865&gt;0,G5865&gt;0),COUNTIF($B$2:B5865,B5865),COUNTIFS($B$2:B5865,B5865,$E$2:E5865,"&gt;0")),"")</f>
        <v/>
      </c>
    </row>
    <row r="5866" spans="1:16" x14ac:dyDescent="0.35">
      <c r="A5866" s="51" t="str">
        <f t="shared" si="273"/>
        <v/>
      </c>
      <c r="B5866" s="99"/>
      <c r="C5866" s="4"/>
      <c r="D5866" s="14"/>
      <c r="E5866" s="14"/>
      <c r="F5866" s="14"/>
      <c r="G5866" s="82"/>
      <c r="H5866" s="107" t="str">
        <f>IF(B5866&lt;&gt;"",IF(OR(O5866=0,O5866=999),"",SUMIFS($E$2:E5866,$A$2:A5866,A5866)-SUMIFS($F$2:F5866,$A$2:A5866,A5866)),"")</f>
        <v/>
      </c>
      <c r="I5866" s="109" t="str">
        <f t="shared" si="275"/>
        <v/>
      </c>
      <c r="J5866" s="113"/>
      <c r="K5866" s="90"/>
      <c r="L5866" s="73"/>
      <c r="M5866" s="69" t="str">
        <f>IF(C5866&lt;&gt;"",DailyLog!$S$3,"")</f>
        <v/>
      </c>
      <c r="N5866" s="56" t="str">
        <f t="shared" si="274"/>
        <v/>
      </c>
      <c r="O5866" s="53" t="str">
        <f>IF($B5866&lt;&gt;"",IF(ISNUMBER(_xlfn.XMATCH($B5866,Language!$A$6:$E$6)),0,IF(ISNUMBER(_xlfn.XMATCH($B5866,Language!$A$29:$E$29)),'Lista de Prestatarios'!$B$3,VLOOKUP(B5866,'Lista de Prestatarios'!$A$2:$B$500,2,FALSE))),"")</f>
        <v/>
      </c>
      <c r="P5866" s="58" t="str">
        <f>IF(B5866&lt;&gt;"",IF(OR(D5866&gt;0,G5866&gt;0),COUNTIF($B$2:B5866,B5866),COUNTIFS($B$2:B5866,B5866,$E$2:E5866,"&gt;0")),"")</f>
        <v/>
      </c>
    </row>
    <row r="5867" spans="1:16" x14ac:dyDescent="0.35">
      <c r="A5867" s="51" t="str">
        <f t="shared" si="273"/>
        <v/>
      </c>
      <c r="B5867" s="99"/>
      <c r="C5867" s="4"/>
      <c r="D5867" s="14"/>
      <c r="E5867" s="14"/>
      <c r="F5867" s="14"/>
      <c r="G5867" s="82"/>
      <c r="H5867" s="107" t="str">
        <f>IF(B5867&lt;&gt;"",IF(OR(O5867=0,O5867=999),"",SUMIFS($E$2:E5867,$A$2:A5867,A5867)-SUMIFS($F$2:F5867,$A$2:A5867,A5867)),"")</f>
        <v/>
      </c>
      <c r="I5867" s="109" t="str">
        <f t="shared" si="275"/>
        <v/>
      </c>
      <c r="J5867" s="113"/>
      <c r="K5867" s="90"/>
      <c r="L5867" s="73"/>
      <c r="M5867" s="69" t="str">
        <f>IF(C5867&lt;&gt;"",DailyLog!$S$3,"")</f>
        <v/>
      </c>
      <c r="N5867" s="56" t="str">
        <f t="shared" si="274"/>
        <v/>
      </c>
      <c r="O5867" s="53" t="str">
        <f>IF($B5867&lt;&gt;"",IF(ISNUMBER(_xlfn.XMATCH($B5867,Language!$A$6:$E$6)),0,IF(ISNUMBER(_xlfn.XMATCH($B5867,Language!$A$29:$E$29)),'Lista de Prestatarios'!$B$3,VLOOKUP(B5867,'Lista de Prestatarios'!$A$2:$B$500,2,FALSE))),"")</f>
        <v/>
      </c>
      <c r="P5867" s="58" t="str">
        <f>IF(B5867&lt;&gt;"",IF(OR(D5867&gt;0,G5867&gt;0),COUNTIF($B$2:B5867,B5867),COUNTIFS($B$2:B5867,B5867,$E$2:E5867,"&gt;0")),"")</f>
        <v/>
      </c>
    </row>
    <row r="5868" spans="1:16" x14ac:dyDescent="0.35">
      <c r="A5868" s="51" t="str">
        <f t="shared" si="273"/>
        <v/>
      </c>
      <c r="B5868" s="99"/>
      <c r="C5868" s="4"/>
      <c r="D5868" s="14"/>
      <c r="E5868" s="14"/>
      <c r="F5868" s="14"/>
      <c r="G5868" s="82"/>
      <c r="H5868" s="107" t="str">
        <f>IF(B5868&lt;&gt;"",IF(OR(O5868=0,O5868=999),"",SUMIFS($E$2:E5868,$A$2:A5868,A5868)-SUMIFS($F$2:F5868,$A$2:A5868,A5868)),"")</f>
        <v/>
      </c>
      <c r="I5868" s="109" t="str">
        <f t="shared" si="275"/>
        <v/>
      </c>
      <c r="J5868" s="113"/>
      <c r="K5868" s="90"/>
      <c r="L5868" s="73"/>
      <c r="M5868" s="69" t="str">
        <f>IF(C5868&lt;&gt;"",DailyLog!$S$3,"")</f>
        <v/>
      </c>
      <c r="N5868" s="56" t="str">
        <f t="shared" si="274"/>
        <v/>
      </c>
      <c r="O5868" s="53" t="str">
        <f>IF($B5868&lt;&gt;"",IF(ISNUMBER(_xlfn.XMATCH($B5868,Language!$A$6:$E$6)),0,IF(ISNUMBER(_xlfn.XMATCH($B5868,Language!$A$29:$E$29)),'Lista de Prestatarios'!$B$3,VLOOKUP(B5868,'Lista de Prestatarios'!$A$2:$B$500,2,FALSE))),"")</f>
        <v/>
      </c>
      <c r="P5868" s="58" t="str">
        <f>IF(B5868&lt;&gt;"",IF(OR(D5868&gt;0,G5868&gt;0),COUNTIF($B$2:B5868,B5868),COUNTIFS($B$2:B5868,B5868,$E$2:E5868,"&gt;0")),"")</f>
        <v/>
      </c>
    </row>
    <row r="5869" spans="1:16" x14ac:dyDescent="0.35">
      <c r="A5869" s="51" t="str">
        <f t="shared" si="273"/>
        <v/>
      </c>
      <c r="B5869" s="99"/>
      <c r="C5869" s="4"/>
      <c r="D5869" s="14"/>
      <c r="E5869" s="14"/>
      <c r="F5869" s="14"/>
      <c r="G5869" s="82"/>
      <c r="H5869" s="107" t="str">
        <f>IF(B5869&lt;&gt;"",IF(OR(O5869=0,O5869=999),"",SUMIFS($E$2:E5869,$A$2:A5869,A5869)-SUMIFS($F$2:F5869,$A$2:A5869,A5869)),"")</f>
        <v/>
      </c>
      <c r="I5869" s="109" t="str">
        <f t="shared" si="275"/>
        <v/>
      </c>
      <c r="J5869" s="113"/>
      <c r="K5869" s="90"/>
      <c r="L5869" s="73"/>
      <c r="M5869" s="69" t="str">
        <f>IF(C5869&lt;&gt;"",DailyLog!$S$3,"")</f>
        <v/>
      </c>
      <c r="N5869" s="56" t="str">
        <f t="shared" si="274"/>
        <v/>
      </c>
      <c r="O5869" s="53" t="str">
        <f>IF($B5869&lt;&gt;"",IF(ISNUMBER(_xlfn.XMATCH($B5869,Language!$A$6:$E$6)),0,IF(ISNUMBER(_xlfn.XMATCH($B5869,Language!$A$29:$E$29)),'Lista de Prestatarios'!$B$3,VLOOKUP(B5869,'Lista de Prestatarios'!$A$2:$B$500,2,FALSE))),"")</f>
        <v/>
      </c>
      <c r="P5869" s="58" t="str">
        <f>IF(B5869&lt;&gt;"",IF(OR(D5869&gt;0,G5869&gt;0),COUNTIF($B$2:B5869,B5869),COUNTIFS($B$2:B5869,B5869,$E$2:E5869,"&gt;0")),"")</f>
        <v/>
      </c>
    </row>
    <row r="5870" spans="1:16" x14ac:dyDescent="0.35">
      <c r="A5870" s="51" t="str">
        <f t="shared" si="273"/>
        <v/>
      </c>
      <c r="B5870" s="99"/>
      <c r="C5870" s="4"/>
      <c r="D5870" s="14"/>
      <c r="E5870" s="14"/>
      <c r="F5870" s="14"/>
      <c r="G5870" s="82"/>
      <c r="H5870" s="107" t="str">
        <f>IF(B5870&lt;&gt;"",IF(OR(O5870=0,O5870=999),"",SUMIFS($E$2:E5870,$A$2:A5870,A5870)-SUMIFS($F$2:F5870,$A$2:A5870,A5870)),"")</f>
        <v/>
      </c>
      <c r="I5870" s="109" t="str">
        <f t="shared" si="275"/>
        <v/>
      </c>
      <c r="J5870" s="113"/>
      <c r="K5870" s="90"/>
      <c r="L5870" s="73"/>
      <c r="M5870" s="69" t="str">
        <f>IF(C5870&lt;&gt;"",DailyLog!$S$3,"")</f>
        <v/>
      </c>
      <c r="N5870" s="56" t="str">
        <f t="shared" si="274"/>
        <v/>
      </c>
      <c r="O5870" s="53" t="str">
        <f>IF($B5870&lt;&gt;"",IF(ISNUMBER(_xlfn.XMATCH($B5870,Language!$A$6:$E$6)),0,IF(ISNUMBER(_xlfn.XMATCH($B5870,Language!$A$29:$E$29)),'Lista de Prestatarios'!$B$3,VLOOKUP(B5870,'Lista de Prestatarios'!$A$2:$B$500,2,FALSE))),"")</f>
        <v/>
      </c>
      <c r="P5870" s="58" t="str">
        <f>IF(B5870&lt;&gt;"",IF(OR(D5870&gt;0,G5870&gt;0),COUNTIF($B$2:B5870,B5870),COUNTIFS($B$2:B5870,B5870,$E$2:E5870,"&gt;0")),"")</f>
        <v/>
      </c>
    </row>
    <row r="5871" spans="1:16" x14ac:dyDescent="0.35">
      <c r="A5871" s="51" t="str">
        <f t="shared" si="273"/>
        <v/>
      </c>
      <c r="B5871" s="99"/>
      <c r="C5871" s="4"/>
      <c r="D5871" s="14"/>
      <c r="E5871" s="14"/>
      <c r="F5871" s="14"/>
      <c r="G5871" s="82"/>
      <c r="H5871" s="107" t="str">
        <f>IF(B5871&lt;&gt;"",IF(OR(O5871=0,O5871=999),"",SUMIFS($E$2:E5871,$A$2:A5871,A5871)-SUMIFS($F$2:F5871,$A$2:A5871,A5871)),"")</f>
        <v/>
      </c>
      <c r="I5871" s="109" t="str">
        <f t="shared" si="275"/>
        <v/>
      </c>
      <c r="J5871" s="113"/>
      <c r="K5871" s="90"/>
      <c r="L5871" s="73"/>
      <c r="M5871" s="69" t="str">
        <f>IF(C5871&lt;&gt;"",DailyLog!$S$3,"")</f>
        <v/>
      </c>
      <c r="N5871" s="56" t="str">
        <f t="shared" si="274"/>
        <v/>
      </c>
      <c r="O5871" s="53" t="str">
        <f>IF($B5871&lt;&gt;"",IF(ISNUMBER(_xlfn.XMATCH($B5871,Language!$A$6:$E$6)),0,IF(ISNUMBER(_xlfn.XMATCH($B5871,Language!$A$29:$E$29)),'Lista de Prestatarios'!$B$3,VLOOKUP(B5871,'Lista de Prestatarios'!$A$2:$B$500,2,FALSE))),"")</f>
        <v/>
      </c>
      <c r="P5871" s="58" t="str">
        <f>IF(B5871&lt;&gt;"",IF(OR(D5871&gt;0,G5871&gt;0),COUNTIF($B$2:B5871,B5871),COUNTIFS($B$2:B5871,B5871,$E$2:E5871,"&gt;0")),"")</f>
        <v/>
      </c>
    </row>
    <row r="5872" spans="1:16" x14ac:dyDescent="0.35">
      <c r="A5872" s="51" t="str">
        <f t="shared" si="273"/>
        <v/>
      </c>
      <c r="B5872" s="99"/>
      <c r="C5872" s="4"/>
      <c r="D5872" s="14"/>
      <c r="E5872" s="14"/>
      <c r="F5872" s="14"/>
      <c r="G5872" s="82"/>
      <c r="H5872" s="107" t="str">
        <f>IF(B5872&lt;&gt;"",IF(OR(O5872=0,O5872=999),"",SUMIFS($E$2:E5872,$A$2:A5872,A5872)-SUMIFS($F$2:F5872,$A$2:A5872,A5872)),"")</f>
        <v/>
      </c>
      <c r="I5872" s="109" t="str">
        <f t="shared" si="275"/>
        <v/>
      </c>
      <c r="J5872" s="113"/>
      <c r="K5872" s="90"/>
      <c r="L5872" s="73"/>
      <c r="M5872" s="69" t="str">
        <f>IF(C5872&lt;&gt;"",DailyLog!$S$3,"")</f>
        <v/>
      </c>
      <c r="N5872" s="56" t="str">
        <f t="shared" si="274"/>
        <v/>
      </c>
      <c r="O5872" s="53" t="str">
        <f>IF($B5872&lt;&gt;"",IF(ISNUMBER(_xlfn.XMATCH($B5872,Language!$A$6:$E$6)),0,IF(ISNUMBER(_xlfn.XMATCH($B5872,Language!$A$29:$E$29)),'Lista de Prestatarios'!$B$3,VLOOKUP(B5872,'Lista de Prestatarios'!$A$2:$B$500,2,FALSE))),"")</f>
        <v/>
      </c>
      <c r="P5872" s="58" t="str">
        <f>IF(B5872&lt;&gt;"",IF(OR(D5872&gt;0,G5872&gt;0),COUNTIF($B$2:B5872,B5872),COUNTIFS($B$2:B5872,B5872,$E$2:E5872,"&gt;0")),"")</f>
        <v/>
      </c>
    </row>
    <row r="5873" spans="1:16" x14ac:dyDescent="0.35">
      <c r="A5873" s="51" t="str">
        <f t="shared" si="273"/>
        <v/>
      </c>
      <c r="B5873" s="99"/>
      <c r="C5873" s="4"/>
      <c r="D5873" s="14"/>
      <c r="E5873" s="14"/>
      <c r="F5873" s="14"/>
      <c r="G5873" s="82"/>
      <c r="H5873" s="107" t="str">
        <f>IF(B5873&lt;&gt;"",IF(OR(O5873=0,O5873=999),"",SUMIFS($E$2:E5873,$A$2:A5873,A5873)-SUMIFS($F$2:F5873,$A$2:A5873,A5873)),"")</f>
        <v/>
      </c>
      <c r="I5873" s="109" t="str">
        <f t="shared" si="275"/>
        <v/>
      </c>
      <c r="J5873" s="113"/>
      <c r="K5873" s="90"/>
      <c r="L5873" s="73"/>
      <c r="M5873" s="69" t="str">
        <f>IF(C5873&lt;&gt;"",DailyLog!$S$3,"")</f>
        <v/>
      </c>
      <c r="N5873" s="56" t="str">
        <f t="shared" si="274"/>
        <v/>
      </c>
      <c r="O5873" s="53" t="str">
        <f>IF($B5873&lt;&gt;"",IF(ISNUMBER(_xlfn.XMATCH($B5873,Language!$A$6:$E$6)),0,IF(ISNUMBER(_xlfn.XMATCH($B5873,Language!$A$29:$E$29)),'Lista de Prestatarios'!$B$3,VLOOKUP(B5873,'Lista de Prestatarios'!$A$2:$B$500,2,FALSE))),"")</f>
        <v/>
      </c>
      <c r="P5873" s="58" t="str">
        <f>IF(B5873&lt;&gt;"",IF(OR(D5873&gt;0,G5873&gt;0),COUNTIF($B$2:B5873,B5873),COUNTIFS($B$2:B5873,B5873,$E$2:E5873,"&gt;0")),"")</f>
        <v/>
      </c>
    </row>
    <row r="5874" spans="1:16" x14ac:dyDescent="0.35">
      <c r="A5874" s="51" t="str">
        <f t="shared" si="273"/>
        <v/>
      </c>
      <c r="B5874" s="99"/>
      <c r="C5874" s="4"/>
      <c r="D5874" s="14"/>
      <c r="E5874" s="14"/>
      <c r="F5874" s="14"/>
      <c r="G5874" s="82"/>
      <c r="H5874" s="107" t="str">
        <f>IF(B5874&lt;&gt;"",IF(OR(O5874=0,O5874=999),"",SUMIFS($E$2:E5874,$A$2:A5874,A5874)-SUMIFS($F$2:F5874,$A$2:A5874,A5874)),"")</f>
        <v/>
      </c>
      <c r="I5874" s="109" t="str">
        <f t="shared" si="275"/>
        <v/>
      </c>
      <c r="J5874" s="113"/>
      <c r="K5874" s="90"/>
      <c r="L5874" s="73"/>
      <c r="M5874" s="69" t="str">
        <f>IF(C5874&lt;&gt;"",DailyLog!$S$3,"")</f>
        <v/>
      </c>
      <c r="N5874" s="56" t="str">
        <f t="shared" si="274"/>
        <v/>
      </c>
      <c r="O5874" s="53" t="str">
        <f>IF($B5874&lt;&gt;"",IF(ISNUMBER(_xlfn.XMATCH($B5874,Language!$A$6:$E$6)),0,IF(ISNUMBER(_xlfn.XMATCH($B5874,Language!$A$29:$E$29)),'Lista de Prestatarios'!$B$3,VLOOKUP(B5874,'Lista de Prestatarios'!$A$2:$B$500,2,FALSE))),"")</f>
        <v/>
      </c>
      <c r="P5874" s="58" t="str">
        <f>IF(B5874&lt;&gt;"",IF(OR(D5874&gt;0,G5874&gt;0),COUNTIF($B$2:B5874,B5874),COUNTIFS($B$2:B5874,B5874,$E$2:E5874,"&gt;0")),"")</f>
        <v/>
      </c>
    </row>
    <row r="5875" spans="1:16" x14ac:dyDescent="0.35">
      <c r="A5875" s="51" t="str">
        <f t="shared" si="273"/>
        <v/>
      </c>
      <c r="B5875" s="99"/>
      <c r="C5875" s="4"/>
      <c r="D5875" s="14"/>
      <c r="E5875" s="14"/>
      <c r="F5875" s="14"/>
      <c r="G5875" s="82"/>
      <c r="H5875" s="107" t="str">
        <f>IF(B5875&lt;&gt;"",IF(OR(O5875=0,O5875=999),"",SUMIFS($E$2:E5875,$A$2:A5875,A5875)-SUMIFS($F$2:F5875,$A$2:A5875,A5875)),"")</f>
        <v/>
      </c>
      <c r="I5875" s="109" t="str">
        <f t="shared" si="275"/>
        <v/>
      </c>
      <c r="J5875" s="113"/>
      <c r="K5875" s="90"/>
      <c r="L5875" s="73"/>
      <c r="M5875" s="69" t="str">
        <f>IF(C5875&lt;&gt;"",DailyLog!$S$3,"")</f>
        <v/>
      </c>
      <c r="N5875" s="56" t="str">
        <f t="shared" si="274"/>
        <v/>
      </c>
      <c r="O5875" s="53" t="str">
        <f>IF($B5875&lt;&gt;"",IF(ISNUMBER(_xlfn.XMATCH($B5875,Language!$A$6:$E$6)),0,IF(ISNUMBER(_xlfn.XMATCH($B5875,Language!$A$29:$E$29)),'Lista de Prestatarios'!$B$3,VLOOKUP(B5875,'Lista de Prestatarios'!$A$2:$B$500,2,FALSE))),"")</f>
        <v/>
      </c>
      <c r="P5875" s="58" t="str">
        <f>IF(B5875&lt;&gt;"",IF(OR(D5875&gt;0,G5875&gt;0),COUNTIF($B$2:B5875,B5875),COUNTIFS($B$2:B5875,B5875,$E$2:E5875,"&gt;0")),"")</f>
        <v/>
      </c>
    </row>
    <row r="5876" spans="1:16" x14ac:dyDescent="0.35">
      <c r="A5876" s="51" t="str">
        <f t="shared" si="273"/>
        <v/>
      </c>
      <c r="B5876" s="99"/>
      <c r="C5876" s="4"/>
      <c r="D5876" s="14"/>
      <c r="E5876" s="14"/>
      <c r="F5876" s="14"/>
      <c r="G5876" s="82"/>
      <c r="H5876" s="107" t="str">
        <f>IF(B5876&lt;&gt;"",IF(OR(O5876=0,O5876=999),"",SUMIFS($E$2:E5876,$A$2:A5876,A5876)-SUMIFS($F$2:F5876,$A$2:A5876,A5876)),"")</f>
        <v/>
      </c>
      <c r="I5876" s="109" t="str">
        <f t="shared" si="275"/>
        <v/>
      </c>
      <c r="J5876" s="113"/>
      <c r="K5876" s="90"/>
      <c r="L5876" s="73"/>
      <c r="M5876" s="69" t="str">
        <f>IF(C5876&lt;&gt;"",DailyLog!$S$3,"")</f>
        <v/>
      </c>
      <c r="N5876" s="56" t="str">
        <f t="shared" si="274"/>
        <v/>
      </c>
      <c r="O5876" s="53" t="str">
        <f>IF($B5876&lt;&gt;"",IF(ISNUMBER(_xlfn.XMATCH($B5876,Language!$A$6:$E$6)),0,IF(ISNUMBER(_xlfn.XMATCH($B5876,Language!$A$29:$E$29)),'Lista de Prestatarios'!$B$3,VLOOKUP(B5876,'Lista de Prestatarios'!$A$2:$B$500,2,FALSE))),"")</f>
        <v/>
      </c>
      <c r="P5876" s="58" t="str">
        <f>IF(B5876&lt;&gt;"",IF(OR(D5876&gt;0,G5876&gt;0),COUNTIF($B$2:B5876,B5876),COUNTIFS($B$2:B5876,B5876,$E$2:E5876,"&gt;0")),"")</f>
        <v/>
      </c>
    </row>
    <row r="5877" spans="1:16" x14ac:dyDescent="0.35">
      <c r="A5877" s="51" t="str">
        <f t="shared" si="273"/>
        <v/>
      </c>
      <c r="B5877" s="99"/>
      <c r="C5877" s="4"/>
      <c r="D5877" s="14"/>
      <c r="E5877" s="14"/>
      <c r="F5877" s="14"/>
      <c r="G5877" s="82"/>
      <c r="H5877" s="107" t="str">
        <f>IF(B5877&lt;&gt;"",IF(OR(O5877=0,O5877=999),"",SUMIFS($E$2:E5877,$A$2:A5877,A5877)-SUMIFS($F$2:F5877,$A$2:A5877,A5877)),"")</f>
        <v/>
      </c>
      <c r="I5877" s="109" t="str">
        <f t="shared" si="275"/>
        <v/>
      </c>
      <c r="J5877" s="113"/>
      <c r="K5877" s="90"/>
      <c r="L5877" s="73"/>
      <c r="M5877" s="69" t="str">
        <f>IF(C5877&lt;&gt;"",DailyLog!$S$3,"")</f>
        <v/>
      </c>
      <c r="N5877" s="56" t="str">
        <f t="shared" si="274"/>
        <v/>
      </c>
      <c r="O5877" s="53" t="str">
        <f>IF($B5877&lt;&gt;"",IF(ISNUMBER(_xlfn.XMATCH($B5877,Language!$A$6:$E$6)),0,IF(ISNUMBER(_xlfn.XMATCH($B5877,Language!$A$29:$E$29)),'Lista de Prestatarios'!$B$3,VLOOKUP(B5877,'Lista de Prestatarios'!$A$2:$B$500,2,FALSE))),"")</f>
        <v/>
      </c>
      <c r="P5877" s="58" t="str">
        <f>IF(B5877&lt;&gt;"",IF(OR(D5877&gt;0,G5877&gt;0),COUNTIF($B$2:B5877,B5877),COUNTIFS($B$2:B5877,B5877,$E$2:E5877,"&gt;0")),"")</f>
        <v/>
      </c>
    </row>
    <row r="5878" spans="1:16" x14ac:dyDescent="0.35">
      <c r="A5878" s="51" t="str">
        <f t="shared" si="273"/>
        <v/>
      </c>
      <c r="B5878" s="99"/>
      <c r="C5878" s="4"/>
      <c r="D5878" s="14"/>
      <c r="E5878" s="14"/>
      <c r="F5878" s="14"/>
      <c r="G5878" s="82"/>
      <c r="H5878" s="107" t="str">
        <f>IF(B5878&lt;&gt;"",IF(OR(O5878=0,O5878=999),"",SUMIFS($E$2:E5878,$A$2:A5878,A5878)-SUMIFS($F$2:F5878,$A$2:A5878,A5878)),"")</f>
        <v/>
      </c>
      <c r="I5878" s="109" t="str">
        <f t="shared" si="275"/>
        <v/>
      </c>
      <c r="J5878" s="113"/>
      <c r="K5878" s="90"/>
      <c r="L5878" s="73"/>
      <c r="M5878" s="69" t="str">
        <f>IF(C5878&lt;&gt;"",DailyLog!$S$3,"")</f>
        <v/>
      </c>
      <c r="N5878" s="56" t="str">
        <f t="shared" si="274"/>
        <v/>
      </c>
      <c r="O5878" s="53" t="str">
        <f>IF($B5878&lt;&gt;"",IF(ISNUMBER(_xlfn.XMATCH($B5878,Language!$A$6:$E$6)),0,IF(ISNUMBER(_xlfn.XMATCH($B5878,Language!$A$29:$E$29)),'Lista de Prestatarios'!$B$3,VLOOKUP(B5878,'Lista de Prestatarios'!$A$2:$B$500,2,FALSE))),"")</f>
        <v/>
      </c>
      <c r="P5878" s="58" t="str">
        <f>IF(B5878&lt;&gt;"",IF(OR(D5878&gt;0,G5878&gt;0),COUNTIF($B$2:B5878,B5878),COUNTIFS($B$2:B5878,B5878,$E$2:E5878,"&gt;0")),"")</f>
        <v/>
      </c>
    </row>
    <row r="5879" spans="1:16" x14ac:dyDescent="0.35">
      <c r="A5879" s="51" t="str">
        <f t="shared" si="273"/>
        <v/>
      </c>
      <c r="B5879" s="99"/>
      <c r="C5879" s="4"/>
      <c r="D5879" s="14"/>
      <c r="E5879" s="14"/>
      <c r="F5879" s="14"/>
      <c r="G5879" s="82"/>
      <c r="H5879" s="107" t="str">
        <f>IF(B5879&lt;&gt;"",IF(OR(O5879=0,O5879=999),"",SUMIFS($E$2:E5879,$A$2:A5879,A5879)-SUMIFS($F$2:F5879,$A$2:A5879,A5879)),"")</f>
        <v/>
      </c>
      <c r="I5879" s="109" t="str">
        <f t="shared" si="275"/>
        <v/>
      </c>
      <c r="J5879" s="113"/>
      <c r="K5879" s="90"/>
      <c r="L5879" s="73"/>
      <c r="M5879" s="69" t="str">
        <f>IF(C5879&lt;&gt;"",DailyLog!$S$3,"")</f>
        <v/>
      </c>
      <c r="N5879" s="56" t="str">
        <f t="shared" si="274"/>
        <v/>
      </c>
      <c r="O5879" s="53" t="str">
        <f>IF($B5879&lt;&gt;"",IF(ISNUMBER(_xlfn.XMATCH($B5879,Language!$A$6:$E$6)),0,IF(ISNUMBER(_xlfn.XMATCH($B5879,Language!$A$29:$E$29)),'Lista de Prestatarios'!$B$3,VLOOKUP(B5879,'Lista de Prestatarios'!$A$2:$B$500,2,FALSE))),"")</f>
        <v/>
      </c>
      <c r="P5879" s="58" t="str">
        <f>IF(B5879&lt;&gt;"",IF(OR(D5879&gt;0,G5879&gt;0),COUNTIF($B$2:B5879,B5879),COUNTIFS($B$2:B5879,B5879,$E$2:E5879,"&gt;0")),"")</f>
        <v/>
      </c>
    </row>
    <row r="5880" spans="1:16" x14ac:dyDescent="0.35">
      <c r="A5880" s="51" t="str">
        <f t="shared" si="273"/>
        <v/>
      </c>
      <c r="B5880" s="99"/>
      <c r="C5880" s="4"/>
      <c r="D5880" s="14"/>
      <c r="E5880" s="14"/>
      <c r="F5880" s="14"/>
      <c r="G5880" s="82"/>
      <c r="H5880" s="107" t="str">
        <f>IF(B5880&lt;&gt;"",IF(OR(O5880=0,O5880=999),"",SUMIFS($E$2:E5880,$A$2:A5880,A5880)-SUMIFS($F$2:F5880,$A$2:A5880,A5880)),"")</f>
        <v/>
      </c>
      <c r="I5880" s="109" t="str">
        <f t="shared" si="275"/>
        <v/>
      </c>
      <c r="J5880" s="113"/>
      <c r="K5880" s="90"/>
      <c r="L5880" s="73"/>
      <c r="M5880" s="69" t="str">
        <f>IF(C5880&lt;&gt;"",DailyLog!$S$3,"")</f>
        <v/>
      </c>
      <c r="N5880" s="56" t="str">
        <f t="shared" si="274"/>
        <v/>
      </c>
      <c r="O5880" s="53" t="str">
        <f>IF($B5880&lt;&gt;"",IF(ISNUMBER(_xlfn.XMATCH($B5880,Language!$A$6:$E$6)),0,IF(ISNUMBER(_xlfn.XMATCH($B5880,Language!$A$29:$E$29)),'Lista de Prestatarios'!$B$3,VLOOKUP(B5880,'Lista de Prestatarios'!$A$2:$B$500,2,FALSE))),"")</f>
        <v/>
      </c>
      <c r="P5880" s="58" t="str">
        <f>IF(B5880&lt;&gt;"",IF(OR(D5880&gt;0,G5880&gt;0),COUNTIF($B$2:B5880,B5880),COUNTIFS($B$2:B5880,B5880,$E$2:E5880,"&gt;0")),"")</f>
        <v/>
      </c>
    </row>
    <row r="5881" spans="1:16" x14ac:dyDescent="0.35">
      <c r="A5881" s="51" t="str">
        <f t="shared" si="273"/>
        <v/>
      </c>
      <c r="B5881" s="99"/>
      <c r="C5881" s="4"/>
      <c r="D5881" s="14"/>
      <c r="E5881" s="14"/>
      <c r="F5881" s="14"/>
      <c r="G5881" s="82"/>
      <c r="H5881" s="107" t="str">
        <f>IF(B5881&lt;&gt;"",IF(OR(O5881=0,O5881=999),"",SUMIFS($E$2:E5881,$A$2:A5881,A5881)-SUMIFS($F$2:F5881,$A$2:A5881,A5881)),"")</f>
        <v/>
      </c>
      <c r="I5881" s="109" t="str">
        <f t="shared" si="275"/>
        <v/>
      </c>
      <c r="J5881" s="113"/>
      <c r="K5881" s="90"/>
      <c r="L5881" s="73"/>
      <c r="M5881" s="69" t="str">
        <f>IF(C5881&lt;&gt;"",DailyLog!$S$3,"")</f>
        <v/>
      </c>
      <c r="N5881" s="56" t="str">
        <f t="shared" si="274"/>
        <v/>
      </c>
      <c r="O5881" s="53" t="str">
        <f>IF($B5881&lt;&gt;"",IF(ISNUMBER(_xlfn.XMATCH($B5881,Language!$A$6:$E$6)),0,IF(ISNUMBER(_xlfn.XMATCH($B5881,Language!$A$29:$E$29)),'Lista de Prestatarios'!$B$3,VLOOKUP(B5881,'Lista de Prestatarios'!$A$2:$B$500,2,FALSE))),"")</f>
        <v/>
      </c>
      <c r="P5881" s="58" t="str">
        <f>IF(B5881&lt;&gt;"",IF(OR(D5881&gt;0,G5881&gt;0),COUNTIF($B$2:B5881,B5881),COUNTIFS($B$2:B5881,B5881,$E$2:E5881,"&gt;0")),"")</f>
        <v/>
      </c>
    </row>
    <row r="5882" spans="1:16" x14ac:dyDescent="0.35">
      <c r="A5882" s="51" t="str">
        <f t="shared" si="273"/>
        <v/>
      </c>
      <c r="B5882" s="99"/>
      <c r="C5882" s="4"/>
      <c r="D5882" s="14"/>
      <c r="E5882" s="14"/>
      <c r="F5882" s="14"/>
      <c r="G5882" s="82"/>
      <c r="H5882" s="107" t="str">
        <f>IF(B5882&lt;&gt;"",IF(OR(O5882=0,O5882=999),"",SUMIFS($E$2:E5882,$A$2:A5882,A5882)-SUMIFS($F$2:F5882,$A$2:A5882,A5882)),"")</f>
        <v/>
      </c>
      <c r="I5882" s="109" t="str">
        <f t="shared" si="275"/>
        <v/>
      </c>
      <c r="J5882" s="113"/>
      <c r="K5882" s="90"/>
      <c r="L5882" s="73"/>
      <c r="M5882" s="69" t="str">
        <f>IF(C5882&lt;&gt;"",DailyLog!$S$3,"")</f>
        <v/>
      </c>
      <c r="N5882" s="56" t="str">
        <f t="shared" si="274"/>
        <v/>
      </c>
      <c r="O5882" s="53" t="str">
        <f>IF($B5882&lt;&gt;"",IF(ISNUMBER(_xlfn.XMATCH($B5882,Language!$A$6:$E$6)),0,IF(ISNUMBER(_xlfn.XMATCH($B5882,Language!$A$29:$E$29)),'Lista de Prestatarios'!$B$3,VLOOKUP(B5882,'Lista de Prestatarios'!$A$2:$B$500,2,FALSE))),"")</f>
        <v/>
      </c>
      <c r="P5882" s="58" t="str">
        <f>IF(B5882&lt;&gt;"",IF(OR(D5882&gt;0,G5882&gt;0),COUNTIF($B$2:B5882,B5882),COUNTIFS($B$2:B5882,B5882,$E$2:E5882,"&gt;0")),"")</f>
        <v/>
      </c>
    </row>
    <row r="5883" spans="1:16" x14ac:dyDescent="0.35">
      <c r="A5883" s="51" t="str">
        <f t="shared" si="273"/>
        <v/>
      </c>
      <c r="B5883" s="99"/>
      <c r="C5883" s="4"/>
      <c r="D5883" s="14"/>
      <c r="E5883" s="14"/>
      <c r="F5883" s="14"/>
      <c r="G5883" s="82"/>
      <c r="H5883" s="107" t="str">
        <f>IF(B5883&lt;&gt;"",IF(OR(O5883=0,O5883=999),"",SUMIFS($E$2:E5883,$A$2:A5883,A5883)-SUMIFS($F$2:F5883,$A$2:A5883,A5883)),"")</f>
        <v/>
      </c>
      <c r="I5883" s="109" t="str">
        <f t="shared" si="275"/>
        <v/>
      </c>
      <c r="J5883" s="113"/>
      <c r="K5883" s="90"/>
      <c r="L5883" s="73"/>
      <c r="M5883" s="69" t="str">
        <f>IF(C5883&lt;&gt;"",DailyLog!$S$3,"")</f>
        <v/>
      </c>
      <c r="N5883" s="56" t="str">
        <f t="shared" si="274"/>
        <v/>
      </c>
      <c r="O5883" s="53" t="str">
        <f>IF($B5883&lt;&gt;"",IF(ISNUMBER(_xlfn.XMATCH($B5883,Language!$A$6:$E$6)),0,IF(ISNUMBER(_xlfn.XMATCH($B5883,Language!$A$29:$E$29)),'Lista de Prestatarios'!$B$3,VLOOKUP(B5883,'Lista de Prestatarios'!$A$2:$B$500,2,FALSE))),"")</f>
        <v/>
      </c>
      <c r="P5883" s="58" t="str">
        <f>IF(B5883&lt;&gt;"",IF(OR(D5883&gt;0,G5883&gt;0),COUNTIF($B$2:B5883,B5883),COUNTIFS($B$2:B5883,B5883,$E$2:E5883,"&gt;0")),"")</f>
        <v/>
      </c>
    </row>
    <row r="5884" spans="1:16" x14ac:dyDescent="0.35">
      <c r="A5884" s="51" t="str">
        <f t="shared" si="273"/>
        <v/>
      </c>
      <c r="B5884" s="99"/>
      <c r="C5884" s="4"/>
      <c r="D5884" s="14"/>
      <c r="E5884" s="14"/>
      <c r="F5884" s="14"/>
      <c r="G5884" s="82"/>
      <c r="H5884" s="107" t="str">
        <f>IF(B5884&lt;&gt;"",IF(OR(O5884=0,O5884=999),"",SUMIFS($E$2:E5884,$A$2:A5884,A5884)-SUMIFS($F$2:F5884,$A$2:A5884,A5884)),"")</f>
        <v/>
      </c>
      <c r="I5884" s="109" t="str">
        <f t="shared" si="275"/>
        <v/>
      </c>
      <c r="J5884" s="113"/>
      <c r="K5884" s="90"/>
      <c r="L5884" s="73"/>
      <c r="M5884" s="69" t="str">
        <f>IF(C5884&lt;&gt;"",DailyLog!$S$3,"")</f>
        <v/>
      </c>
      <c r="N5884" s="56" t="str">
        <f t="shared" si="274"/>
        <v/>
      </c>
      <c r="O5884" s="53" t="str">
        <f>IF($B5884&lt;&gt;"",IF(ISNUMBER(_xlfn.XMATCH($B5884,Language!$A$6:$E$6)),0,IF(ISNUMBER(_xlfn.XMATCH($B5884,Language!$A$29:$E$29)),'Lista de Prestatarios'!$B$3,VLOOKUP(B5884,'Lista de Prestatarios'!$A$2:$B$500,2,FALSE))),"")</f>
        <v/>
      </c>
      <c r="P5884" s="58" t="str">
        <f>IF(B5884&lt;&gt;"",IF(OR(D5884&gt;0,G5884&gt;0),COUNTIF($B$2:B5884,B5884),COUNTIFS($B$2:B5884,B5884,$E$2:E5884,"&gt;0")),"")</f>
        <v/>
      </c>
    </row>
    <row r="5885" spans="1:16" x14ac:dyDescent="0.35">
      <c r="A5885" s="51" t="str">
        <f t="shared" si="273"/>
        <v/>
      </c>
      <c r="B5885" s="99"/>
      <c r="C5885" s="4"/>
      <c r="D5885" s="14"/>
      <c r="E5885" s="14"/>
      <c r="F5885" s="14"/>
      <c r="G5885" s="82"/>
      <c r="H5885" s="107" t="str">
        <f>IF(B5885&lt;&gt;"",IF(OR(O5885=0,O5885=999),"",SUMIFS($E$2:E5885,$A$2:A5885,A5885)-SUMIFS($F$2:F5885,$A$2:A5885,A5885)),"")</f>
        <v/>
      </c>
      <c r="I5885" s="109" t="str">
        <f t="shared" si="275"/>
        <v/>
      </c>
      <c r="J5885" s="113"/>
      <c r="K5885" s="90"/>
      <c r="L5885" s="73"/>
      <c r="M5885" s="69" t="str">
        <f>IF(C5885&lt;&gt;"",DailyLog!$S$3,"")</f>
        <v/>
      </c>
      <c r="N5885" s="56" t="str">
        <f t="shared" si="274"/>
        <v/>
      </c>
      <c r="O5885" s="53" t="str">
        <f>IF($B5885&lt;&gt;"",IF(ISNUMBER(_xlfn.XMATCH($B5885,Language!$A$6:$E$6)),0,IF(ISNUMBER(_xlfn.XMATCH($B5885,Language!$A$29:$E$29)),'Lista de Prestatarios'!$B$3,VLOOKUP(B5885,'Lista de Prestatarios'!$A$2:$B$500,2,FALSE))),"")</f>
        <v/>
      </c>
      <c r="P5885" s="58" t="str">
        <f>IF(B5885&lt;&gt;"",IF(OR(D5885&gt;0,G5885&gt;0),COUNTIF($B$2:B5885,B5885),COUNTIFS($B$2:B5885,B5885,$E$2:E5885,"&gt;0")),"")</f>
        <v/>
      </c>
    </row>
    <row r="5886" spans="1:16" x14ac:dyDescent="0.35">
      <c r="A5886" s="51" t="str">
        <f t="shared" si="273"/>
        <v/>
      </c>
      <c r="B5886" s="99"/>
      <c r="C5886" s="4"/>
      <c r="D5886" s="14"/>
      <c r="E5886" s="14"/>
      <c r="F5886" s="14"/>
      <c r="G5886" s="82"/>
      <c r="H5886" s="107" t="str">
        <f>IF(B5886&lt;&gt;"",IF(OR(O5886=0,O5886=999),"",SUMIFS($E$2:E5886,$A$2:A5886,A5886)-SUMIFS($F$2:F5886,$A$2:A5886,A5886)),"")</f>
        <v/>
      </c>
      <c r="I5886" s="109" t="str">
        <f t="shared" si="275"/>
        <v/>
      </c>
      <c r="J5886" s="113"/>
      <c r="K5886" s="90"/>
      <c r="L5886" s="73"/>
      <c r="M5886" s="69" t="str">
        <f>IF(C5886&lt;&gt;"",DailyLog!$S$3,"")</f>
        <v/>
      </c>
      <c r="N5886" s="56" t="str">
        <f t="shared" si="274"/>
        <v/>
      </c>
      <c r="O5886" s="53" t="str">
        <f>IF($B5886&lt;&gt;"",IF(ISNUMBER(_xlfn.XMATCH($B5886,Language!$A$6:$E$6)),0,IF(ISNUMBER(_xlfn.XMATCH($B5886,Language!$A$29:$E$29)),'Lista de Prestatarios'!$B$3,VLOOKUP(B5886,'Lista de Prestatarios'!$A$2:$B$500,2,FALSE))),"")</f>
        <v/>
      </c>
      <c r="P5886" s="58" t="str">
        <f>IF(B5886&lt;&gt;"",IF(OR(D5886&gt;0,G5886&gt;0),COUNTIF($B$2:B5886,B5886),COUNTIFS($B$2:B5886,B5886,$E$2:E5886,"&gt;0")),"")</f>
        <v/>
      </c>
    </row>
    <row r="5887" spans="1:16" x14ac:dyDescent="0.35">
      <c r="A5887" s="51" t="str">
        <f t="shared" si="273"/>
        <v/>
      </c>
      <c r="B5887" s="99"/>
      <c r="C5887" s="4"/>
      <c r="D5887" s="14"/>
      <c r="E5887" s="14"/>
      <c r="F5887" s="14"/>
      <c r="G5887" s="82"/>
      <c r="H5887" s="107" t="str">
        <f>IF(B5887&lt;&gt;"",IF(OR(O5887=0,O5887=999),"",SUMIFS($E$2:E5887,$A$2:A5887,A5887)-SUMIFS($F$2:F5887,$A$2:A5887,A5887)),"")</f>
        <v/>
      </c>
      <c r="I5887" s="109" t="str">
        <f t="shared" si="275"/>
        <v/>
      </c>
      <c r="J5887" s="113"/>
      <c r="K5887" s="90"/>
      <c r="L5887" s="73"/>
      <c r="M5887" s="69" t="str">
        <f>IF(C5887&lt;&gt;"",DailyLog!$S$3,"")</f>
        <v/>
      </c>
      <c r="N5887" s="56" t="str">
        <f t="shared" si="274"/>
        <v/>
      </c>
      <c r="O5887" s="53" t="str">
        <f>IF($B5887&lt;&gt;"",IF(ISNUMBER(_xlfn.XMATCH($B5887,Language!$A$6:$E$6)),0,IF(ISNUMBER(_xlfn.XMATCH($B5887,Language!$A$29:$E$29)),'Lista de Prestatarios'!$B$3,VLOOKUP(B5887,'Lista de Prestatarios'!$A$2:$B$500,2,FALSE))),"")</f>
        <v/>
      </c>
      <c r="P5887" s="58" t="str">
        <f>IF(B5887&lt;&gt;"",IF(OR(D5887&gt;0,G5887&gt;0),COUNTIF($B$2:B5887,B5887),COUNTIFS($B$2:B5887,B5887,$E$2:E5887,"&gt;0")),"")</f>
        <v/>
      </c>
    </row>
    <row r="5888" spans="1:16" x14ac:dyDescent="0.35">
      <c r="A5888" s="51" t="str">
        <f t="shared" si="273"/>
        <v/>
      </c>
      <c r="B5888" s="99"/>
      <c r="C5888" s="4"/>
      <c r="D5888" s="14"/>
      <c r="E5888" s="14"/>
      <c r="F5888" s="14"/>
      <c r="G5888" s="82"/>
      <c r="H5888" s="107" t="str">
        <f>IF(B5888&lt;&gt;"",IF(OR(O5888=0,O5888=999),"",SUMIFS($E$2:E5888,$A$2:A5888,A5888)-SUMIFS($F$2:F5888,$A$2:A5888,A5888)),"")</f>
        <v/>
      </c>
      <c r="I5888" s="109" t="str">
        <f t="shared" si="275"/>
        <v/>
      </c>
      <c r="J5888" s="113"/>
      <c r="K5888" s="90"/>
      <c r="L5888" s="73"/>
      <c r="M5888" s="69" t="str">
        <f>IF(C5888&lt;&gt;"",DailyLog!$S$3,"")</f>
        <v/>
      </c>
      <c r="N5888" s="56" t="str">
        <f t="shared" si="274"/>
        <v/>
      </c>
      <c r="O5888" s="53" t="str">
        <f>IF($B5888&lt;&gt;"",IF(ISNUMBER(_xlfn.XMATCH($B5888,Language!$A$6:$E$6)),0,IF(ISNUMBER(_xlfn.XMATCH($B5888,Language!$A$29:$E$29)),'Lista de Prestatarios'!$B$3,VLOOKUP(B5888,'Lista de Prestatarios'!$A$2:$B$500,2,FALSE))),"")</f>
        <v/>
      </c>
      <c r="P5888" s="58" t="str">
        <f>IF(B5888&lt;&gt;"",IF(OR(D5888&gt;0,G5888&gt;0),COUNTIF($B$2:B5888,B5888),COUNTIFS($B$2:B5888,B5888,$E$2:E5888,"&gt;0")),"")</f>
        <v/>
      </c>
    </row>
    <row r="5889" spans="1:16" x14ac:dyDescent="0.35">
      <c r="A5889" s="51" t="str">
        <f t="shared" si="273"/>
        <v/>
      </c>
      <c r="B5889" s="99"/>
      <c r="C5889" s="4"/>
      <c r="D5889" s="14"/>
      <c r="E5889" s="14"/>
      <c r="F5889" s="14"/>
      <c r="G5889" s="82"/>
      <c r="H5889" s="107" t="str">
        <f>IF(B5889&lt;&gt;"",IF(OR(O5889=0,O5889=999),"",SUMIFS($E$2:E5889,$A$2:A5889,A5889)-SUMIFS($F$2:F5889,$A$2:A5889,A5889)),"")</f>
        <v/>
      </c>
      <c r="I5889" s="109" t="str">
        <f t="shared" si="275"/>
        <v/>
      </c>
      <c r="J5889" s="113"/>
      <c r="K5889" s="90"/>
      <c r="L5889" s="73"/>
      <c r="M5889" s="69" t="str">
        <f>IF(C5889&lt;&gt;"",DailyLog!$S$3,"")</f>
        <v/>
      </c>
      <c r="N5889" s="56" t="str">
        <f t="shared" si="274"/>
        <v/>
      </c>
      <c r="O5889" s="53" t="str">
        <f>IF($B5889&lt;&gt;"",IF(ISNUMBER(_xlfn.XMATCH($B5889,Language!$A$6:$E$6)),0,IF(ISNUMBER(_xlfn.XMATCH($B5889,Language!$A$29:$E$29)),'Lista de Prestatarios'!$B$3,VLOOKUP(B5889,'Lista de Prestatarios'!$A$2:$B$500,2,FALSE))),"")</f>
        <v/>
      </c>
      <c r="P5889" s="58" t="str">
        <f>IF(B5889&lt;&gt;"",IF(OR(D5889&gt;0,G5889&gt;0),COUNTIF($B$2:B5889,B5889),COUNTIFS($B$2:B5889,B5889,$E$2:E5889,"&gt;0")),"")</f>
        <v/>
      </c>
    </row>
    <row r="5890" spans="1:16" x14ac:dyDescent="0.35">
      <c r="A5890" s="51" t="str">
        <f t="shared" ref="A5890:A5953" si="276">IF(B5890&lt;&gt;"",O5890&amp;"."&amp;P5890,"")</f>
        <v/>
      </c>
      <c r="B5890" s="99"/>
      <c r="C5890" s="4"/>
      <c r="D5890" s="14"/>
      <c r="E5890" s="14"/>
      <c r="F5890" s="14"/>
      <c r="G5890" s="82"/>
      <c r="H5890" s="107" t="str">
        <f>IF(B5890&lt;&gt;"",IF(OR(O5890=0,O5890=999),"",SUMIFS($E$2:E5890,$A$2:A5890,A5890)-SUMIFS($F$2:F5890,$A$2:A5890,A5890)),"")</f>
        <v/>
      </c>
      <c r="I5890" s="109" t="str">
        <f t="shared" si="275"/>
        <v/>
      </c>
      <c r="J5890" s="113"/>
      <c r="K5890" s="90"/>
      <c r="L5890" s="73"/>
      <c r="M5890" s="69" t="str">
        <f>IF(C5890&lt;&gt;"",DailyLog!$S$3,"")</f>
        <v/>
      </c>
      <c r="N5890" s="56" t="str">
        <f t="shared" ref="N5890:N5953" si="277">IF(B5890&lt;&gt;"",COUNT(D5890:G5890),"")</f>
        <v/>
      </c>
      <c r="O5890" s="53" t="str">
        <f>IF($B5890&lt;&gt;"",IF(ISNUMBER(_xlfn.XMATCH($B5890,Language!$A$6:$E$6)),0,IF(ISNUMBER(_xlfn.XMATCH($B5890,Language!$A$29:$E$29)),'Lista de Prestatarios'!$B$3,VLOOKUP(B5890,'Lista de Prestatarios'!$A$2:$B$500,2,FALSE))),"")</f>
        <v/>
      </c>
      <c r="P5890" s="58" t="str">
        <f>IF(B5890&lt;&gt;"",IF(OR(D5890&gt;0,G5890&gt;0),COUNTIF($B$2:B5890,B5890),COUNTIFS($B$2:B5890,B5890,$E$2:E5890,"&gt;0")),"")</f>
        <v/>
      </c>
    </row>
    <row r="5891" spans="1:16" x14ac:dyDescent="0.35">
      <c r="A5891" s="51" t="str">
        <f t="shared" si="276"/>
        <v/>
      </c>
      <c r="B5891" s="99"/>
      <c r="C5891" s="4"/>
      <c r="D5891" s="14"/>
      <c r="E5891" s="14"/>
      <c r="F5891" s="14"/>
      <c r="G5891" s="82"/>
      <c r="H5891" s="107" t="str">
        <f>IF(B5891&lt;&gt;"",IF(OR(O5891=0,O5891=999),"",SUMIFS($E$2:E5891,$A$2:A5891,A5891)-SUMIFS($F$2:F5891,$A$2:A5891,A5891)),"")</f>
        <v/>
      </c>
      <c r="I5891" s="109" t="str">
        <f t="shared" si="275"/>
        <v/>
      </c>
      <c r="J5891" s="113"/>
      <c r="K5891" s="90"/>
      <c r="L5891" s="73"/>
      <c r="M5891" s="69" t="str">
        <f>IF(C5891&lt;&gt;"",DailyLog!$S$3,"")</f>
        <v/>
      </c>
      <c r="N5891" s="56" t="str">
        <f t="shared" si="277"/>
        <v/>
      </c>
      <c r="O5891" s="53" t="str">
        <f>IF($B5891&lt;&gt;"",IF(ISNUMBER(_xlfn.XMATCH($B5891,Language!$A$6:$E$6)),0,IF(ISNUMBER(_xlfn.XMATCH($B5891,Language!$A$29:$E$29)),'Lista de Prestatarios'!$B$3,VLOOKUP(B5891,'Lista de Prestatarios'!$A$2:$B$500,2,FALSE))),"")</f>
        <v/>
      </c>
      <c r="P5891" s="58" t="str">
        <f>IF(B5891&lt;&gt;"",IF(OR(D5891&gt;0,G5891&gt;0),COUNTIF($B$2:B5891,B5891),COUNTIFS($B$2:B5891,B5891,$E$2:E5891,"&gt;0")),"")</f>
        <v/>
      </c>
    </row>
    <row r="5892" spans="1:16" x14ac:dyDescent="0.35">
      <c r="A5892" s="51" t="str">
        <f t="shared" si="276"/>
        <v/>
      </c>
      <c r="B5892" s="99"/>
      <c r="C5892" s="4"/>
      <c r="D5892" s="14"/>
      <c r="E5892" s="14"/>
      <c r="F5892" s="14"/>
      <c r="G5892" s="82"/>
      <c r="H5892" s="107" t="str">
        <f>IF(B5892&lt;&gt;"",IF(OR(O5892=0,O5892=999),"",SUMIFS($E$2:E5892,$A$2:A5892,A5892)-SUMIFS($F$2:F5892,$A$2:A5892,A5892)),"")</f>
        <v/>
      </c>
      <c r="I5892" s="109" t="str">
        <f t="shared" ref="I5892:I5955" si="278">IF(B5892&lt;&gt;"",I5891+D5892-E5892+F5892-G5892,"")</f>
        <v/>
      </c>
      <c r="J5892" s="113"/>
      <c r="K5892" s="90"/>
      <c r="L5892" s="73"/>
      <c r="M5892" s="69" t="str">
        <f>IF(C5892&lt;&gt;"",DailyLog!$S$3,"")</f>
        <v/>
      </c>
      <c r="N5892" s="56" t="str">
        <f t="shared" si="277"/>
        <v/>
      </c>
      <c r="O5892" s="53" t="str">
        <f>IF($B5892&lt;&gt;"",IF(ISNUMBER(_xlfn.XMATCH($B5892,Language!$A$6:$E$6)),0,IF(ISNUMBER(_xlfn.XMATCH($B5892,Language!$A$29:$E$29)),'Lista de Prestatarios'!$B$3,VLOOKUP(B5892,'Lista de Prestatarios'!$A$2:$B$500,2,FALSE))),"")</f>
        <v/>
      </c>
      <c r="P5892" s="58" t="str">
        <f>IF(B5892&lt;&gt;"",IF(OR(D5892&gt;0,G5892&gt;0),COUNTIF($B$2:B5892,B5892),COUNTIFS($B$2:B5892,B5892,$E$2:E5892,"&gt;0")),"")</f>
        <v/>
      </c>
    </row>
    <row r="5893" spans="1:16" x14ac:dyDescent="0.35">
      <c r="A5893" s="51" t="str">
        <f t="shared" si="276"/>
        <v/>
      </c>
      <c r="B5893" s="99"/>
      <c r="C5893" s="4"/>
      <c r="D5893" s="14"/>
      <c r="E5893" s="14"/>
      <c r="F5893" s="14"/>
      <c r="G5893" s="82"/>
      <c r="H5893" s="107" t="str">
        <f>IF(B5893&lt;&gt;"",IF(OR(O5893=0,O5893=999),"",SUMIFS($E$2:E5893,$A$2:A5893,A5893)-SUMIFS($F$2:F5893,$A$2:A5893,A5893)),"")</f>
        <v/>
      </c>
      <c r="I5893" s="109" t="str">
        <f t="shared" si="278"/>
        <v/>
      </c>
      <c r="J5893" s="113"/>
      <c r="K5893" s="90"/>
      <c r="L5893" s="73"/>
      <c r="M5893" s="69" t="str">
        <f>IF(C5893&lt;&gt;"",DailyLog!$S$3,"")</f>
        <v/>
      </c>
      <c r="N5893" s="56" t="str">
        <f t="shared" si="277"/>
        <v/>
      </c>
      <c r="O5893" s="53" t="str">
        <f>IF($B5893&lt;&gt;"",IF(ISNUMBER(_xlfn.XMATCH($B5893,Language!$A$6:$E$6)),0,IF(ISNUMBER(_xlfn.XMATCH($B5893,Language!$A$29:$E$29)),'Lista de Prestatarios'!$B$3,VLOOKUP(B5893,'Lista de Prestatarios'!$A$2:$B$500,2,FALSE))),"")</f>
        <v/>
      </c>
      <c r="P5893" s="58" t="str">
        <f>IF(B5893&lt;&gt;"",IF(OR(D5893&gt;0,G5893&gt;0),COUNTIF($B$2:B5893,B5893),COUNTIFS($B$2:B5893,B5893,$E$2:E5893,"&gt;0")),"")</f>
        <v/>
      </c>
    </row>
    <row r="5894" spans="1:16" x14ac:dyDescent="0.35">
      <c r="A5894" s="51" t="str">
        <f t="shared" si="276"/>
        <v/>
      </c>
      <c r="B5894" s="99"/>
      <c r="C5894" s="4"/>
      <c r="D5894" s="14"/>
      <c r="E5894" s="14"/>
      <c r="F5894" s="14"/>
      <c r="G5894" s="82"/>
      <c r="H5894" s="107" t="str">
        <f>IF(B5894&lt;&gt;"",IF(OR(O5894=0,O5894=999),"",SUMIFS($E$2:E5894,$A$2:A5894,A5894)-SUMIFS($F$2:F5894,$A$2:A5894,A5894)),"")</f>
        <v/>
      </c>
      <c r="I5894" s="109" t="str">
        <f t="shared" si="278"/>
        <v/>
      </c>
      <c r="J5894" s="113"/>
      <c r="K5894" s="90"/>
      <c r="L5894" s="73"/>
      <c r="M5894" s="69" t="str">
        <f>IF(C5894&lt;&gt;"",DailyLog!$S$3,"")</f>
        <v/>
      </c>
      <c r="N5894" s="56" t="str">
        <f t="shared" si="277"/>
        <v/>
      </c>
      <c r="O5894" s="53" t="str">
        <f>IF($B5894&lt;&gt;"",IF(ISNUMBER(_xlfn.XMATCH($B5894,Language!$A$6:$E$6)),0,IF(ISNUMBER(_xlfn.XMATCH($B5894,Language!$A$29:$E$29)),'Lista de Prestatarios'!$B$3,VLOOKUP(B5894,'Lista de Prestatarios'!$A$2:$B$500,2,FALSE))),"")</f>
        <v/>
      </c>
      <c r="P5894" s="58" t="str">
        <f>IF(B5894&lt;&gt;"",IF(OR(D5894&gt;0,G5894&gt;0),COUNTIF($B$2:B5894,B5894),COUNTIFS($B$2:B5894,B5894,$E$2:E5894,"&gt;0")),"")</f>
        <v/>
      </c>
    </row>
    <row r="5895" spans="1:16" x14ac:dyDescent="0.35">
      <c r="A5895" s="51" t="str">
        <f t="shared" si="276"/>
        <v/>
      </c>
      <c r="B5895" s="99"/>
      <c r="C5895" s="4"/>
      <c r="D5895" s="14"/>
      <c r="E5895" s="14"/>
      <c r="F5895" s="14"/>
      <c r="G5895" s="82"/>
      <c r="H5895" s="107" t="str">
        <f>IF(B5895&lt;&gt;"",IF(OR(O5895=0,O5895=999),"",SUMIFS($E$2:E5895,$A$2:A5895,A5895)-SUMIFS($F$2:F5895,$A$2:A5895,A5895)),"")</f>
        <v/>
      </c>
      <c r="I5895" s="109" t="str">
        <f t="shared" si="278"/>
        <v/>
      </c>
      <c r="J5895" s="113"/>
      <c r="K5895" s="90"/>
      <c r="L5895" s="73"/>
      <c r="M5895" s="69" t="str">
        <f>IF(C5895&lt;&gt;"",DailyLog!$S$3,"")</f>
        <v/>
      </c>
      <c r="N5895" s="56" t="str">
        <f t="shared" si="277"/>
        <v/>
      </c>
      <c r="O5895" s="53" t="str">
        <f>IF($B5895&lt;&gt;"",IF(ISNUMBER(_xlfn.XMATCH($B5895,Language!$A$6:$E$6)),0,IF(ISNUMBER(_xlfn.XMATCH($B5895,Language!$A$29:$E$29)),'Lista de Prestatarios'!$B$3,VLOOKUP(B5895,'Lista de Prestatarios'!$A$2:$B$500,2,FALSE))),"")</f>
        <v/>
      </c>
      <c r="P5895" s="58" t="str">
        <f>IF(B5895&lt;&gt;"",IF(OR(D5895&gt;0,G5895&gt;0),COUNTIF($B$2:B5895,B5895),COUNTIFS($B$2:B5895,B5895,$E$2:E5895,"&gt;0")),"")</f>
        <v/>
      </c>
    </row>
    <row r="5896" spans="1:16" x14ac:dyDescent="0.35">
      <c r="A5896" s="51" t="str">
        <f t="shared" si="276"/>
        <v/>
      </c>
      <c r="B5896" s="99"/>
      <c r="C5896" s="4"/>
      <c r="D5896" s="14"/>
      <c r="E5896" s="14"/>
      <c r="F5896" s="14"/>
      <c r="G5896" s="82"/>
      <c r="H5896" s="107" t="str">
        <f>IF(B5896&lt;&gt;"",IF(OR(O5896=0,O5896=999),"",SUMIFS($E$2:E5896,$A$2:A5896,A5896)-SUMIFS($F$2:F5896,$A$2:A5896,A5896)),"")</f>
        <v/>
      </c>
      <c r="I5896" s="109" t="str">
        <f t="shared" si="278"/>
        <v/>
      </c>
      <c r="J5896" s="113"/>
      <c r="K5896" s="90"/>
      <c r="L5896" s="73"/>
      <c r="M5896" s="69" t="str">
        <f>IF(C5896&lt;&gt;"",DailyLog!$S$3,"")</f>
        <v/>
      </c>
      <c r="N5896" s="56" t="str">
        <f t="shared" si="277"/>
        <v/>
      </c>
      <c r="O5896" s="53" t="str">
        <f>IF($B5896&lt;&gt;"",IF(ISNUMBER(_xlfn.XMATCH($B5896,Language!$A$6:$E$6)),0,IF(ISNUMBER(_xlfn.XMATCH($B5896,Language!$A$29:$E$29)),'Lista de Prestatarios'!$B$3,VLOOKUP(B5896,'Lista de Prestatarios'!$A$2:$B$500,2,FALSE))),"")</f>
        <v/>
      </c>
      <c r="P5896" s="58" t="str">
        <f>IF(B5896&lt;&gt;"",IF(OR(D5896&gt;0,G5896&gt;0),COUNTIF($B$2:B5896,B5896),COUNTIFS($B$2:B5896,B5896,$E$2:E5896,"&gt;0")),"")</f>
        <v/>
      </c>
    </row>
    <row r="5897" spans="1:16" x14ac:dyDescent="0.35">
      <c r="A5897" s="51" t="str">
        <f t="shared" si="276"/>
        <v/>
      </c>
      <c r="B5897" s="99"/>
      <c r="C5897" s="4"/>
      <c r="D5897" s="14"/>
      <c r="E5897" s="14"/>
      <c r="F5897" s="14"/>
      <c r="G5897" s="82"/>
      <c r="H5897" s="107" t="str">
        <f>IF(B5897&lt;&gt;"",IF(OR(O5897=0,O5897=999),"",SUMIFS($E$2:E5897,$A$2:A5897,A5897)-SUMIFS($F$2:F5897,$A$2:A5897,A5897)),"")</f>
        <v/>
      </c>
      <c r="I5897" s="109" t="str">
        <f t="shared" si="278"/>
        <v/>
      </c>
      <c r="J5897" s="113"/>
      <c r="K5897" s="90"/>
      <c r="L5897" s="73"/>
      <c r="M5897" s="69" t="str">
        <f>IF(C5897&lt;&gt;"",DailyLog!$S$3,"")</f>
        <v/>
      </c>
      <c r="N5897" s="56" t="str">
        <f t="shared" si="277"/>
        <v/>
      </c>
      <c r="O5897" s="53" t="str">
        <f>IF($B5897&lt;&gt;"",IF(ISNUMBER(_xlfn.XMATCH($B5897,Language!$A$6:$E$6)),0,IF(ISNUMBER(_xlfn.XMATCH($B5897,Language!$A$29:$E$29)),'Lista de Prestatarios'!$B$3,VLOOKUP(B5897,'Lista de Prestatarios'!$A$2:$B$500,2,FALSE))),"")</f>
        <v/>
      </c>
      <c r="P5897" s="58" t="str">
        <f>IF(B5897&lt;&gt;"",IF(OR(D5897&gt;0,G5897&gt;0),COUNTIF($B$2:B5897,B5897),COUNTIFS($B$2:B5897,B5897,$E$2:E5897,"&gt;0")),"")</f>
        <v/>
      </c>
    </row>
    <row r="5898" spans="1:16" x14ac:dyDescent="0.35">
      <c r="A5898" s="51" t="str">
        <f t="shared" si="276"/>
        <v/>
      </c>
      <c r="B5898" s="99"/>
      <c r="C5898" s="4"/>
      <c r="D5898" s="14"/>
      <c r="E5898" s="14"/>
      <c r="F5898" s="14"/>
      <c r="G5898" s="82"/>
      <c r="H5898" s="107" t="str">
        <f>IF(B5898&lt;&gt;"",IF(OR(O5898=0,O5898=999),"",SUMIFS($E$2:E5898,$A$2:A5898,A5898)-SUMIFS($F$2:F5898,$A$2:A5898,A5898)),"")</f>
        <v/>
      </c>
      <c r="I5898" s="109" t="str">
        <f t="shared" si="278"/>
        <v/>
      </c>
      <c r="J5898" s="113"/>
      <c r="K5898" s="90"/>
      <c r="L5898" s="73"/>
      <c r="M5898" s="69" t="str">
        <f>IF(C5898&lt;&gt;"",DailyLog!$S$3,"")</f>
        <v/>
      </c>
      <c r="N5898" s="56" t="str">
        <f t="shared" si="277"/>
        <v/>
      </c>
      <c r="O5898" s="53" t="str">
        <f>IF($B5898&lt;&gt;"",IF(ISNUMBER(_xlfn.XMATCH($B5898,Language!$A$6:$E$6)),0,IF(ISNUMBER(_xlfn.XMATCH($B5898,Language!$A$29:$E$29)),'Lista de Prestatarios'!$B$3,VLOOKUP(B5898,'Lista de Prestatarios'!$A$2:$B$500,2,FALSE))),"")</f>
        <v/>
      </c>
      <c r="P5898" s="58" t="str">
        <f>IF(B5898&lt;&gt;"",IF(OR(D5898&gt;0,G5898&gt;0),COUNTIF($B$2:B5898,B5898),COUNTIFS($B$2:B5898,B5898,$E$2:E5898,"&gt;0")),"")</f>
        <v/>
      </c>
    </row>
    <row r="5899" spans="1:16" x14ac:dyDescent="0.35">
      <c r="A5899" s="51" t="str">
        <f t="shared" si="276"/>
        <v/>
      </c>
      <c r="B5899" s="99"/>
      <c r="C5899" s="4"/>
      <c r="D5899" s="14"/>
      <c r="E5899" s="14"/>
      <c r="F5899" s="14"/>
      <c r="G5899" s="82"/>
      <c r="H5899" s="107" t="str">
        <f>IF(B5899&lt;&gt;"",IF(OR(O5899=0,O5899=999),"",SUMIFS($E$2:E5899,$A$2:A5899,A5899)-SUMIFS($F$2:F5899,$A$2:A5899,A5899)),"")</f>
        <v/>
      </c>
      <c r="I5899" s="109" t="str">
        <f t="shared" si="278"/>
        <v/>
      </c>
      <c r="J5899" s="113"/>
      <c r="K5899" s="90"/>
      <c r="L5899" s="73"/>
      <c r="M5899" s="69" t="str">
        <f>IF(C5899&lt;&gt;"",DailyLog!$S$3,"")</f>
        <v/>
      </c>
      <c r="N5899" s="56" t="str">
        <f t="shared" si="277"/>
        <v/>
      </c>
      <c r="O5899" s="53" t="str">
        <f>IF($B5899&lt;&gt;"",IF(ISNUMBER(_xlfn.XMATCH($B5899,Language!$A$6:$E$6)),0,IF(ISNUMBER(_xlfn.XMATCH($B5899,Language!$A$29:$E$29)),'Lista de Prestatarios'!$B$3,VLOOKUP(B5899,'Lista de Prestatarios'!$A$2:$B$500,2,FALSE))),"")</f>
        <v/>
      </c>
      <c r="P5899" s="58" t="str">
        <f>IF(B5899&lt;&gt;"",IF(OR(D5899&gt;0,G5899&gt;0),COUNTIF($B$2:B5899,B5899),COUNTIFS($B$2:B5899,B5899,$E$2:E5899,"&gt;0")),"")</f>
        <v/>
      </c>
    </row>
    <row r="5900" spans="1:16" x14ac:dyDescent="0.35">
      <c r="A5900" s="51" t="str">
        <f t="shared" si="276"/>
        <v/>
      </c>
      <c r="B5900" s="99"/>
      <c r="C5900" s="4"/>
      <c r="D5900" s="14"/>
      <c r="E5900" s="14"/>
      <c r="F5900" s="14"/>
      <c r="G5900" s="82"/>
      <c r="H5900" s="107" t="str">
        <f>IF(B5900&lt;&gt;"",IF(OR(O5900=0,O5900=999),"",SUMIFS($E$2:E5900,$A$2:A5900,A5900)-SUMIFS($F$2:F5900,$A$2:A5900,A5900)),"")</f>
        <v/>
      </c>
      <c r="I5900" s="109" t="str">
        <f t="shared" si="278"/>
        <v/>
      </c>
      <c r="J5900" s="113"/>
      <c r="K5900" s="90"/>
      <c r="L5900" s="73"/>
      <c r="M5900" s="69" t="str">
        <f>IF(C5900&lt;&gt;"",DailyLog!$S$3,"")</f>
        <v/>
      </c>
      <c r="N5900" s="56" t="str">
        <f t="shared" si="277"/>
        <v/>
      </c>
      <c r="O5900" s="53" t="str">
        <f>IF($B5900&lt;&gt;"",IF(ISNUMBER(_xlfn.XMATCH($B5900,Language!$A$6:$E$6)),0,IF(ISNUMBER(_xlfn.XMATCH($B5900,Language!$A$29:$E$29)),'Lista de Prestatarios'!$B$3,VLOOKUP(B5900,'Lista de Prestatarios'!$A$2:$B$500,2,FALSE))),"")</f>
        <v/>
      </c>
      <c r="P5900" s="58" t="str">
        <f>IF(B5900&lt;&gt;"",IF(OR(D5900&gt;0,G5900&gt;0),COUNTIF($B$2:B5900,B5900),COUNTIFS($B$2:B5900,B5900,$E$2:E5900,"&gt;0")),"")</f>
        <v/>
      </c>
    </row>
    <row r="5901" spans="1:16" x14ac:dyDescent="0.35">
      <c r="A5901" s="51" t="str">
        <f t="shared" si="276"/>
        <v/>
      </c>
      <c r="B5901" s="99"/>
      <c r="C5901" s="4"/>
      <c r="D5901" s="14"/>
      <c r="E5901" s="14"/>
      <c r="F5901" s="14"/>
      <c r="G5901" s="82"/>
      <c r="H5901" s="107" t="str">
        <f>IF(B5901&lt;&gt;"",IF(OR(O5901=0,O5901=999),"",SUMIFS($E$2:E5901,$A$2:A5901,A5901)-SUMIFS($F$2:F5901,$A$2:A5901,A5901)),"")</f>
        <v/>
      </c>
      <c r="I5901" s="109" t="str">
        <f t="shared" si="278"/>
        <v/>
      </c>
      <c r="J5901" s="113"/>
      <c r="K5901" s="90"/>
      <c r="L5901" s="73"/>
      <c r="M5901" s="69" t="str">
        <f>IF(C5901&lt;&gt;"",DailyLog!$S$3,"")</f>
        <v/>
      </c>
      <c r="N5901" s="56" t="str">
        <f t="shared" si="277"/>
        <v/>
      </c>
      <c r="O5901" s="53" t="str">
        <f>IF($B5901&lt;&gt;"",IF(ISNUMBER(_xlfn.XMATCH($B5901,Language!$A$6:$E$6)),0,IF(ISNUMBER(_xlfn.XMATCH($B5901,Language!$A$29:$E$29)),'Lista de Prestatarios'!$B$3,VLOOKUP(B5901,'Lista de Prestatarios'!$A$2:$B$500,2,FALSE))),"")</f>
        <v/>
      </c>
      <c r="P5901" s="58" t="str">
        <f>IF(B5901&lt;&gt;"",IF(OR(D5901&gt;0,G5901&gt;0),COUNTIF($B$2:B5901,B5901),COUNTIFS($B$2:B5901,B5901,$E$2:E5901,"&gt;0")),"")</f>
        <v/>
      </c>
    </row>
    <row r="5902" spans="1:16" x14ac:dyDescent="0.35">
      <c r="A5902" s="51" t="str">
        <f t="shared" si="276"/>
        <v/>
      </c>
      <c r="B5902" s="99"/>
      <c r="C5902" s="4"/>
      <c r="D5902" s="14"/>
      <c r="E5902" s="14"/>
      <c r="F5902" s="14"/>
      <c r="G5902" s="82"/>
      <c r="H5902" s="107" t="str">
        <f>IF(B5902&lt;&gt;"",IF(OR(O5902=0,O5902=999),"",SUMIFS($E$2:E5902,$A$2:A5902,A5902)-SUMIFS($F$2:F5902,$A$2:A5902,A5902)),"")</f>
        <v/>
      </c>
      <c r="I5902" s="109" t="str">
        <f t="shared" si="278"/>
        <v/>
      </c>
      <c r="J5902" s="113"/>
      <c r="K5902" s="90"/>
      <c r="L5902" s="73"/>
      <c r="M5902" s="69" t="str">
        <f>IF(C5902&lt;&gt;"",DailyLog!$S$3,"")</f>
        <v/>
      </c>
      <c r="N5902" s="56" t="str">
        <f t="shared" si="277"/>
        <v/>
      </c>
      <c r="O5902" s="53" t="str">
        <f>IF($B5902&lt;&gt;"",IF(ISNUMBER(_xlfn.XMATCH($B5902,Language!$A$6:$E$6)),0,IF(ISNUMBER(_xlfn.XMATCH($B5902,Language!$A$29:$E$29)),'Lista de Prestatarios'!$B$3,VLOOKUP(B5902,'Lista de Prestatarios'!$A$2:$B$500,2,FALSE))),"")</f>
        <v/>
      </c>
      <c r="P5902" s="58" t="str">
        <f>IF(B5902&lt;&gt;"",IF(OR(D5902&gt;0,G5902&gt;0),COUNTIF($B$2:B5902,B5902),COUNTIFS($B$2:B5902,B5902,$E$2:E5902,"&gt;0")),"")</f>
        <v/>
      </c>
    </row>
    <row r="5903" spans="1:16" x14ac:dyDescent="0.35">
      <c r="A5903" s="51" t="str">
        <f t="shared" si="276"/>
        <v/>
      </c>
      <c r="B5903" s="99"/>
      <c r="C5903" s="4"/>
      <c r="D5903" s="14"/>
      <c r="E5903" s="14"/>
      <c r="F5903" s="14"/>
      <c r="G5903" s="82"/>
      <c r="H5903" s="107" t="str">
        <f>IF(B5903&lt;&gt;"",IF(OR(O5903=0,O5903=999),"",SUMIFS($E$2:E5903,$A$2:A5903,A5903)-SUMIFS($F$2:F5903,$A$2:A5903,A5903)),"")</f>
        <v/>
      </c>
      <c r="I5903" s="109" t="str">
        <f t="shared" si="278"/>
        <v/>
      </c>
      <c r="J5903" s="113"/>
      <c r="K5903" s="90"/>
      <c r="L5903" s="73"/>
      <c r="M5903" s="69" t="str">
        <f>IF(C5903&lt;&gt;"",DailyLog!$S$3,"")</f>
        <v/>
      </c>
      <c r="N5903" s="56" t="str">
        <f t="shared" si="277"/>
        <v/>
      </c>
      <c r="O5903" s="53" t="str">
        <f>IF($B5903&lt;&gt;"",IF(ISNUMBER(_xlfn.XMATCH($B5903,Language!$A$6:$E$6)),0,IF(ISNUMBER(_xlfn.XMATCH($B5903,Language!$A$29:$E$29)),'Lista de Prestatarios'!$B$3,VLOOKUP(B5903,'Lista de Prestatarios'!$A$2:$B$500,2,FALSE))),"")</f>
        <v/>
      </c>
      <c r="P5903" s="58" t="str">
        <f>IF(B5903&lt;&gt;"",IF(OR(D5903&gt;0,G5903&gt;0),COUNTIF($B$2:B5903,B5903),COUNTIFS($B$2:B5903,B5903,$E$2:E5903,"&gt;0")),"")</f>
        <v/>
      </c>
    </row>
    <row r="5904" spans="1:16" x14ac:dyDescent="0.35">
      <c r="A5904" s="51" t="str">
        <f t="shared" si="276"/>
        <v/>
      </c>
      <c r="B5904" s="99"/>
      <c r="C5904" s="4"/>
      <c r="D5904" s="14"/>
      <c r="E5904" s="14"/>
      <c r="F5904" s="14"/>
      <c r="G5904" s="82"/>
      <c r="H5904" s="107" t="str">
        <f>IF(B5904&lt;&gt;"",IF(OR(O5904=0,O5904=999),"",SUMIFS($E$2:E5904,$A$2:A5904,A5904)-SUMIFS($F$2:F5904,$A$2:A5904,A5904)),"")</f>
        <v/>
      </c>
      <c r="I5904" s="109" t="str">
        <f t="shared" si="278"/>
        <v/>
      </c>
      <c r="J5904" s="113"/>
      <c r="K5904" s="90"/>
      <c r="L5904" s="73"/>
      <c r="M5904" s="69" t="str">
        <f>IF(C5904&lt;&gt;"",DailyLog!$S$3,"")</f>
        <v/>
      </c>
      <c r="N5904" s="56" t="str">
        <f t="shared" si="277"/>
        <v/>
      </c>
      <c r="O5904" s="53" t="str">
        <f>IF($B5904&lt;&gt;"",IF(ISNUMBER(_xlfn.XMATCH($B5904,Language!$A$6:$E$6)),0,IF(ISNUMBER(_xlfn.XMATCH($B5904,Language!$A$29:$E$29)),'Lista de Prestatarios'!$B$3,VLOOKUP(B5904,'Lista de Prestatarios'!$A$2:$B$500,2,FALSE))),"")</f>
        <v/>
      </c>
      <c r="P5904" s="58" t="str">
        <f>IF(B5904&lt;&gt;"",IF(OR(D5904&gt;0,G5904&gt;0),COUNTIF($B$2:B5904,B5904),COUNTIFS($B$2:B5904,B5904,$E$2:E5904,"&gt;0")),"")</f>
        <v/>
      </c>
    </row>
    <row r="5905" spans="1:16" x14ac:dyDescent="0.35">
      <c r="A5905" s="51" t="str">
        <f t="shared" si="276"/>
        <v/>
      </c>
      <c r="B5905" s="99"/>
      <c r="C5905" s="4"/>
      <c r="D5905" s="14"/>
      <c r="E5905" s="14"/>
      <c r="F5905" s="14"/>
      <c r="G5905" s="82"/>
      <c r="H5905" s="107" t="str">
        <f>IF(B5905&lt;&gt;"",IF(OR(O5905=0,O5905=999),"",SUMIFS($E$2:E5905,$A$2:A5905,A5905)-SUMIFS($F$2:F5905,$A$2:A5905,A5905)),"")</f>
        <v/>
      </c>
      <c r="I5905" s="109" t="str">
        <f t="shared" si="278"/>
        <v/>
      </c>
      <c r="J5905" s="113"/>
      <c r="K5905" s="90"/>
      <c r="L5905" s="73"/>
      <c r="M5905" s="69" t="str">
        <f>IF(C5905&lt;&gt;"",DailyLog!$S$3,"")</f>
        <v/>
      </c>
      <c r="N5905" s="56" t="str">
        <f t="shared" si="277"/>
        <v/>
      </c>
      <c r="O5905" s="53" t="str">
        <f>IF($B5905&lt;&gt;"",IF(ISNUMBER(_xlfn.XMATCH($B5905,Language!$A$6:$E$6)),0,IF(ISNUMBER(_xlfn.XMATCH($B5905,Language!$A$29:$E$29)),'Lista de Prestatarios'!$B$3,VLOOKUP(B5905,'Lista de Prestatarios'!$A$2:$B$500,2,FALSE))),"")</f>
        <v/>
      </c>
      <c r="P5905" s="58" t="str">
        <f>IF(B5905&lt;&gt;"",IF(OR(D5905&gt;0,G5905&gt;0),COUNTIF($B$2:B5905,B5905),COUNTIFS($B$2:B5905,B5905,$E$2:E5905,"&gt;0")),"")</f>
        <v/>
      </c>
    </row>
    <row r="5906" spans="1:16" x14ac:dyDescent="0.35">
      <c r="A5906" s="51" t="str">
        <f t="shared" si="276"/>
        <v/>
      </c>
      <c r="B5906" s="99"/>
      <c r="C5906" s="4"/>
      <c r="D5906" s="14"/>
      <c r="E5906" s="14"/>
      <c r="F5906" s="14"/>
      <c r="G5906" s="82"/>
      <c r="H5906" s="107" t="str">
        <f>IF(B5906&lt;&gt;"",IF(OR(O5906=0,O5906=999),"",SUMIFS($E$2:E5906,$A$2:A5906,A5906)-SUMIFS($F$2:F5906,$A$2:A5906,A5906)),"")</f>
        <v/>
      </c>
      <c r="I5906" s="109" t="str">
        <f t="shared" si="278"/>
        <v/>
      </c>
      <c r="J5906" s="113"/>
      <c r="K5906" s="90"/>
      <c r="L5906" s="73"/>
      <c r="M5906" s="69" t="str">
        <f>IF(C5906&lt;&gt;"",DailyLog!$S$3,"")</f>
        <v/>
      </c>
      <c r="N5906" s="56" t="str">
        <f t="shared" si="277"/>
        <v/>
      </c>
      <c r="O5906" s="53" t="str">
        <f>IF($B5906&lt;&gt;"",IF(ISNUMBER(_xlfn.XMATCH($B5906,Language!$A$6:$E$6)),0,IF(ISNUMBER(_xlfn.XMATCH($B5906,Language!$A$29:$E$29)),'Lista de Prestatarios'!$B$3,VLOOKUP(B5906,'Lista de Prestatarios'!$A$2:$B$500,2,FALSE))),"")</f>
        <v/>
      </c>
      <c r="P5906" s="58" t="str">
        <f>IF(B5906&lt;&gt;"",IF(OR(D5906&gt;0,G5906&gt;0),COUNTIF($B$2:B5906,B5906),COUNTIFS($B$2:B5906,B5906,$E$2:E5906,"&gt;0")),"")</f>
        <v/>
      </c>
    </row>
    <row r="5907" spans="1:16" x14ac:dyDescent="0.35">
      <c r="A5907" s="51" t="str">
        <f t="shared" si="276"/>
        <v/>
      </c>
      <c r="B5907" s="99"/>
      <c r="C5907" s="4"/>
      <c r="D5907" s="14"/>
      <c r="E5907" s="14"/>
      <c r="F5907" s="14"/>
      <c r="G5907" s="82"/>
      <c r="H5907" s="107" t="str">
        <f>IF(B5907&lt;&gt;"",IF(OR(O5907=0,O5907=999),"",SUMIFS($E$2:E5907,$A$2:A5907,A5907)-SUMIFS($F$2:F5907,$A$2:A5907,A5907)),"")</f>
        <v/>
      </c>
      <c r="I5907" s="109" t="str">
        <f t="shared" si="278"/>
        <v/>
      </c>
      <c r="J5907" s="113"/>
      <c r="K5907" s="90"/>
      <c r="L5907" s="73"/>
      <c r="M5907" s="69" t="str">
        <f>IF(C5907&lt;&gt;"",DailyLog!$S$3,"")</f>
        <v/>
      </c>
      <c r="N5907" s="56" t="str">
        <f t="shared" si="277"/>
        <v/>
      </c>
      <c r="O5907" s="53" t="str">
        <f>IF($B5907&lt;&gt;"",IF(ISNUMBER(_xlfn.XMATCH($B5907,Language!$A$6:$E$6)),0,IF(ISNUMBER(_xlfn.XMATCH($B5907,Language!$A$29:$E$29)),'Lista de Prestatarios'!$B$3,VLOOKUP(B5907,'Lista de Prestatarios'!$A$2:$B$500,2,FALSE))),"")</f>
        <v/>
      </c>
      <c r="P5907" s="58" t="str">
        <f>IF(B5907&lt;&gt;"",IF(OR(D5907&gt;0,G5907&gt;0),COUNTIF($B$2:B5907,B5907),COUNTIFS($B$2:B5907,B5907,$E$2:E5907,"&gt;0")),"")</f>
        <v/>
      </c>
    </row>
    <row r="5908" spans="1:16" x14ac:dyDescent="0.35">
      <c r="A5908" s="51" t="str">
        <f t="shared" si="276"/>
        <v/>
      </c>
      <c r="B5908" s="99"/>
      <c r="C5908" s="4"/>
      <c r="D5908" s="14"/>
      <c r="E5908" s="14"/>
      <c r="F5908" s="14"/>
      <c r="G5908" s="82"/>
      <c r="H5908" s="107" t="str">
        <f>IF(B5908&lt;&gt;"",IF(OR(O5908=0,O5908=999),"",SUMIFS($E$2:E5908,$A$2:A5908,A5908)-SUMIFS($F$2:F5908,$A$2:A5908,A5908)),"")</f>
        <v/>
      </c>
      <c r="I5908" s="109" t="str">
        <f t="shared" si="278"/>
        <v/>
      </c>
      <c r="J5908" s="113"/>
      <c r="K5908" s="90"/>
      <c r="L5908" s="73"/>
      <c r="M5908" s="69" t="str">
        <f>IF(C5908&lt;&gt;"",DailyLog!$S$3,"")</f>
        <v/>
      </c>
      <c r="N5908" s="56" t="str">
        <f t="shared" si="277"/>
        <v/>
      </c>
      <c r="O5908" s="53" t="str">
        <f>IF($B5908&lt;&gt;"",IF(ISNUMBER(_xlfn.XMATCH($B5908,Language!$A$6:$E$6)),0,IF(ISNUMBER(_xlfn.XMATCH($B5908,Language!$A$29:$E$29)),'Lista de Prestatarios'!$B$3,VLOOKUP(B5908,'Lista de Prestatarios'!$A$2:$B$500,2,FALSE))),"")</f>
        <v/>
      </c>
      <c r="P5908" s="58" t="str">
        <f>IF(B5908&lt;&gt;"",IF(OR(D5908&gt;0,G5908&gt;0),COUNTIF($B$2:B5908,B5908),COUNTIFS($B$2:B5908,B5908,$E$2:E5908,"&gt;0")),"")</f>
        <v/>
      </c>
    </row>
    <row r="5909" spans="1:16" x14ac:dyDescent="0.35">
      <c r="A5909" s="51" t="str">
        <f t="shared" si="276"/>
        <v/>
      </c>
      <c r="B5909" s="99"/>
      <c r="C5909" s="4"/>
      <c r="D5909" s="14"/>
      <c r="E5909" s="14"/>
      <c r="F5909" s="14"/>
      <c r="G5909" s="82"/>
      <c r="H5909" s="107" t="str">
        <f>IF(B5909&lt;&gt;"",IF(OR(O5909=0,O5909=999),"",SUMIFS($E$2:E5909,$A$2:A5909,A5909)-SUMIFS($F$2:F5909,$A$2:A5909,A5909)),"")</f>
        <v/>
      </c>
      <c r="I5909" s="109" t="str">
        <f t="shared" si="278"/>
        <v/>
      </c>
      <c r="J5909" s="113"/>
      <c r="K5909" s="90"/>
      <c r="L5909" s="73"/>
      <c r="M5909" s="69" t="str">
        <f>IF(C5909&lt;&gt;"",DailyLog!$S$3,"")</f>
        <v/>
      </c>
      <c r="N5909" s="56" t="str">
        <f t="shared" si="277"/>
        <v/>
      </c>
      <c r="O5909" s="53" t="str">
        <f>IF($B5909&lt;&gt;"",IF(ISNUMBER(_xlfn.XMATCH($B5909,Language!$A$6:$E$6)),0,IF(ISNUMBER(_xlfn.XMATCH($B5909,Language!$A$29:$E$29)),'Lista de Prestatarios'!$B$3,VLOOKUP(B5909,'Lista de Prestatarios'!$A$2:$B$500,2,FALSE))),"")</f>
        <v/>
      </c>
      <c r="P5909" s="58" t="str">
        <f>IF(B5909&lt;&gt;"",IF(OR(D5909&gt;0,G5909&gt;0),COUNTIF($B$2:B5909,B5909),COUNTIFS($B$2:B5909,B5909,$E$2:E5909,"&gt;0")),"")</f>
        <v/>
      </c>
    </row>
    <row r="5910" spans="1:16" x14ac:dyDescent="0.35">
      <c r="A5910" s="51" t="str">
        <f t="shared" si="276"/>
        <v/>
      </c>
      <c r="B5910" s="99"/>
      <c r="C5910" s="4"/>
      <c r="D5910" s="14"/>
      <c r="E5910" s="14"/>
      <c r="F5910" s="14"/>
      <c r="G5910" s="82"/>
      <c r="H5910" s="107" t="str">
        <f>IF(B5910&lt;&gt;"",IF(OR(O5910=0,O5910=999),"",SUMIFS($E$2:E5910,$A$2:A5910,A5910)-SUMIFS($F$2:F5910,$A$2:A5910,A5910)),"")</f>
        <v/>
      </c>
      <c r="I5910" s="109" t="str">
        <f t="shared" si="278"/>
        <v/>
      </c>
      <c r="J5910" s="113"/>
      <c r="K5910" s="90"/>
      <c r="L5910" s="73"/>
      <c r="M5910" s="69" t="str">
        <f>IF(C5910&lt;&gt;"",DailyLog!$S$3,"")</f>
        <v/>
      </c>
      <c r="N5910" s="56" t="str">
        <f t="shared" si="277"/>
        <v/>
      </c>
      <c r="O5910" s="53" t="str">
        <f>IF($B5910&lt;&gt;"",IF(ISNUMBER(_xlfn.XMATCH($B5910,Language!$A$6:$E$6)),0,IF(ISNUMBER(_xlfn.XMATCH($B5910,Language!$A$29:$E$29)),'Lista de Prestatarios'!$B$3,VLOOKUP(B5910,'Lista de Prestatarios'!$A$2:$B$500,2,FALSE))),"")</f>
        <v/>
      </c>
      <c r="P5910" s="58" t="str">
        <f>IF(B5910&lt;&gt;"",IF(OR(D5910&gt;0,G5910&gt;0),COUNTIF($B$2:B5910,B5910),COUNTIFS($B$2:B5910,B5910,$E$2:E5910,"&gt;0")),"")</f>
        <v/>
      </c>
    </row>
    <row r="5911" spans="1:16" x14ac:dyDescent="0.35">
      <c r="A5911" s="51" t="str">
        <f t="shared" si="276"/>
        <v/>
      </c>
      <c r="B5911" s="99"/>
      <c r="C5911" s="4"/>
      <c r="D5911" s="14"/>
      <c r="E5911" s="14"/>
      <c r="F5911" s="14"/>
      <c r="G5911" s="82"/>
      <c r="H5911" s="107" t="str">
        <f>IF(B5911&lt;&gt;"",IF(OR(O5911=0,O5911=999),"",SUMIFS($E$2:E5911,$A$2:A5911,A5911)-SUMIFS($F$2:F5911,$A$2:A5911,A5911)),"")</f>
        <v/>
      </c>
      <c r="I5911" s="109" t="str">
        <f t="shared" si="278"/>
        <v/>
      </c>
      <c r="J5911" s="113"/>
      <c r="K5911" s="90"/>
      <c r="L5911" s="73"/>
      <c r="M5911" s="69" t="str">
        <f>IF(C5911&lt;&gt;"",DailyLog!$S$3,"")</f>
        <v/>
      </c>
      <c r="N5911" s="56" t="str">
        <f t="shared" si="277"/>
        <v/>
      </c>
      <c r="O5911" s="53" t="str">
        <f>IF($B5911&lt;&gt;"",IF(ISNUMBER(_xlfn.XMATCH($B5911,Language!$A$6:$E$6)),0,IF(ISNUMBER(_xlfn.XMATCH($B5911,Language!$A$29:$E$29)),'Lista de Prestatarios'!$B$3,VLOOKUP(B5911,'Lista de Prestatarios'!$A$2:$B$500,2,FALSE))),"")</f>
        <v/>
      </c>
      <c r="P5911" s="58" t="str">
        <f>IF(B5911&lt;&gt;"",IF(OR(D5911&gt;0,G5911&gt;0),COUNTIF($B$2:B5911,B5911),COUNTIFS($B$2:B5911,B5911,$E$2:E5911,"&gt;0")),"")</f>
        <v/>
      </c>
    </row>
    <row r="5912" spans="1:16" x14ac:dyDescent="0.35">
      <c r="A5912" s="51" t="str">
        <f t="shared" si="276"/>
        <v/>
      </c>
      <c r="B5912" s="99"/>
      <c r="C5912" s="4"/>
      <c r="D5912" s="14"/>
      <c r="E5912" s="14"/>
      <c r="F5912" s="14"/>
      <c r="G5912" s="82"/>
      <c r="H5912" s="107" t="str">
        <f>IF(B5912&lt;&gt;"",IF(OR(O5912=0,O5912=999),"",SUMIFS($E$2:E5912,$A$2:A5912,A5912)-SUMIFS($F$2:F5912,$A$2:A5912,A5912)),"")</f>
        <v/>
      </c>
      <c r="I5912" s="109" t="str">
        <f t="shared" si="278"/>
        <v/>
      </c>
      <c r="J5912" s="113"/>
      <c r="K5912" s="90"/>
      <c r="L5912" s="73"/>
      <c r="M5912" s="69" t="str">
        <f>IF(C5912&lt;&gt;"",DailyLog!$S$3,"")</f>
        <v/>
      </c>
      <c r="N5912" s="56" t="str">
        <f t="shared" si="277"/>
        <v/>
      </c>
      <c r="O5912" s="53" t="str">
        <f>IF($B5912&lt;&gt;"",IF(ISNUMBER(_xlfn.XMATCH($B5912,Language!$A$6:$E$6)),0,IF(ISNUMBER(_xlfn.XMATCH($B5912,Language!$A$29:$E$29)),'Lista de Prestatarios'!$B$3,VLOOKUP(B5912,'Lista de Prestatarios'!$A$2:$B$500,2,FALSE))),"")</f>
        <v/>
      </c>
      <c r="P5912" s="58" t="str">
        <f>IF(B5912&lt;&gt;"",IF(OR(D5912&gt;0,G5912&gt;0),COUNTIF($B$2:B5912,B5912),COUNTIFS($B$2:B5912,B5912,$E$2:E5912,"&gt;0")),"")</f>
        <v/>
      </c>
    </row>
    <row r="5913" spans="1:16" x14ac:dyDescent="0.35">
      <c r="A5913" s="51" t="str">
        <f t="shared" si="276"/>
        <v/>
      </c>
      <c r="B5913" s="99"/>
      <c r="C5913" s="4"/>
      <c r="D5913" s="14"/>
      <c r="E5913" s="14"/>
      <c r="F5913" s="14"/>
      <c r="G5913" s="82"/>
      <c r="H5913" s="107" t="str">
        <f>IF(B5913&lt;&gt;"",IF(OR(O5913=0,O5913=999),"",SUMIFS($E$2:E5913,$A$2:A5913,A5913)-SUMIFS($F$2:F5913,$A$2:A5913,A5913)),"")</f>
        <v/>
      </c>
      <c r="I5913" s="109" t="str">
        <f t="shared" si="278"/>
        <v/>
      </c>
      <c r="J5913" s="113"/>
      <c r="K5913" s="90"/>
      <c r="L5913" s="73"/>
      <c r="M5913" s="69" t="str">
        <f>IF(C5913&lt;&gt;"",DailyLog!$S$3,"")</f>
        <v/>
      </c>
      <c r="N5913" s="56" t="str">
        <f t="shared" si="277"/>
        <v/>
      </c>
      <c r="O5913" s="53" t="str">
        <f>IF($B5913&lt;&gt;"",IF(ISNUMBER(_xlfn.XMATCH($B5913,Language!$A$6:$E$6)),0,IF(ISNUMBER(_xlfn.XMATCH($B5913,Language!$A$29:$E$29)),'Lista de Prestatarios'!$B$3,VLOOKUP(B5913,'Lista de Prestatarios'!$A$2:$B$500,2,FALSE))),"")</f>
        <v/>
      </c>
      <c r="P5913" s="58" t="str">
        <f>IF(B5913&lt;&gt;"",IF(OR(D5913&gt;0,G5913&gt;0),COUNTIF($B$2:B5913,B5913),COUNTIFS($B$2:B5913,B5913,$E$2:E5913,"&gt;0")),"")</f>
        <v/>
      </c>
    </row>
    <row r="5914" spans="1:16" x14ac:dyDescent="0.35">
      <c r="A5914" s="51" t="str">
        <f t="shared" si="276"/>
        <v/>
      </c>
      <c r="B5914" s="99"/>
      <c r="C5914" s="4"/>
      <c r="D5914" s="14"/>
      <c r="E5914" s="14"/>
      <c r="F5914" s="14"/>
      <c r="G5914" s="82"/>
      <c r="H5914" s="107" t="str">
        <f>IF(B5914&lt;&gt;"",IF(OR(O5914=0,O5914=999),"",SUMIFS($E$2:E5914,$A$2:A5914,A5914)-SUMIFS($F$2:F5914,$A$2:A5914,A5914)),"")</f>
        <v/>
      </c>
      <c r="I5914" s="109" t="str">
        <f t="shared" si="278"/>
        <v/>
      </c>
      <c r="J5914" s="113"/>
      <c r="K5914" s="90"/>
      <c r="L5914" s="73"/>
      <c r="M5914" s="69" t="str">
        <f>IF(C5914&lt;&gt;"",DailyLog!$S$3,"")</f>
        <v/>
      </c>
      <c r="N5914" s="56" t="str">
        <f t="shared" si="277"/>
        <v/>
      </c>
      <c r="O5914" s="53" t="str">
        <f>IF($B5914&lt;&gt;"",IF(ISNUMBER(_xlfn.XMATCH($B5914,Language!$A$6:$E$6)),0,IF(ISNUMBER(_xlfn.XMATCH($B5914,Language!$A$29:$E$29)),'Lista de Prestatarios'!$B$3,VLOOKUP(B5914,'Lista de Prestatarios'!$A$2:$B$500,2,FALSE))),"")</f>
        <v/>
      </c>
      <c r="P5914" s="58" t="str">
        <f>IF(B5914&lt;&gt;"",IF(OR(D5914&gt;0,G5914&gt;0),COUNTIF($B$2:B5914,B5914),COUNTIFS($B$2:B5914,B5914,$E$2:E5914,"&gt;0")),"")</f>
        <v/>
      </c>
    </row>
    <row r="5915" spans="1:16" x14ac:dyDescent="0.35">
      <c r="A5915" s="51" t="str">
        <f t="shared" si="276"/>
        <v/>
      </c>
      <c r="B5915" s="99"/>
      <c r="C5915" s="4"/>
      <c r="D5915" s="14"/>
      <c r="E5915" s="14"/>
      <c r="F5915" s="14"/>
      <c r="G5915" s="82"/>
      <c r="H5915" s="107" t="str">
        <f>IF(B5915&lt;&gt;"",IF(OR(O5915=0,O5915=999),"",SUMIFS($E$2:E5915,$A$2:A5915,A5915)-SUMIFS($F$2:F5915,$A$2:A5915,A5915)),"")</f>
        <v/>
      </c>
      <c r="I5915" s="109" t="str">
        <f t="shared" si="278"/>
        <v/>
      </c>
      <c r="J5915" s="113"/>
      <c r="K5915" s="90"/>
      <c r="L5915" s="73"/>
      <c r="M5915" s="69" t="str">
        <f>IF(C5915&lt;&gt;"",DailyLog!$S$3,"")</f>
        <v/>
      </c>
      <c r="N5915" s="56" t="str">
        <f t="shared" si="277"/>
        <v/>
      </c>
      <c r="O5915" s="53" t="str">
        <f>IF($B5915&lt;&gt;"",IF(ISNUMBER(_xlfn.XMATCH($B5915,Language!$A$6:$E$6)),0,IF(ISNUMBER(_xlfn.XMATCH($B5915,Language!$A$29:$E$29)),'Lista de Prestatarios'!$B$3,VLOOKUP(B5915,'Lista de Prestatarios'!$A$2:$B$500,2,FALSE))),"")</f>
        <v/>
      </c>
      <c r="P5915" s="58" t="str">
        <f>IF(B5915&lt;&gt;"",IF(OR(D5915&gt;0,G5915&gt;0),COUNTIF($B$2:B5915,B5915),COUNTIFS($B$2:B5915,B5915,$E$2:E5915,"&gt;0")),"")</f>
        <v/>
      </c>
    </row>
    <row r="5916" spans="1:16" x14ac:dyDescent="0.35">
      <c r="A5916" s="51" t="str">
        <f t="shared" si="276"/>
        <v/>
      </c>
      <c r="B5916" s="99"/>
      <c r="C5916" s="4"/>
      <c r="D5916" s="14"/>
      <c r="E5916" s="14"/>
      <c r="F5916" s="14"/>
      <c r="G5916" s="82"/>
      <c r="H5916" s="107" t="str">
        <f>IF(B5916&lt;&gt;"",IF(OR(O5916=0,O5916=999),"",SUMIFS($E$2:E5916,$A$2:A5916,A5916)-SUMIFS($F$2:F5916,$A$2:A5916,A5916)),"")</f>
        <v/>
      </c>
      <c r="I5916" s="109" t="str">
        <f t="shared" si="278"/>
        <v/>
      </c>
      <c r="J5916" s="113"/>
      <c r="K5916" s="90"/>
      <c r="L5916" s="73"/>
      <c r="M5916" s="69" t="str">
        <f>IF(C5916&lt;&gt;"",DailyLog!$S$3,"")</f>
        <v/>
      </c>
      <c r="N5916" s="56" t="str">
        <f t="shared" si="277"/>
        <v/>
      </c>
      <c r="O5916" s="53" t="str">
        <f>IF($B5916&lt;&gt;"",IF(ISNUMBER(_xlfn.XMATCH($B5916,Language!$A$6:$E$6)),0,IF(ISNUMBER(_xlfn.XMATCH($B5916,Language!$A$29:$E$29)),'Lista de Prestatarios'!$B$3,VLOOKUP(B5916,'Lista de Prestatarios'!$A$2:$B$500,2,FALSE))),"")</f>
        <v/>
      </c>
      <c r="P5916" s="58" t="str">
        <f>IF(B5916&lt;&gt;"",IF(OR(D5916&gt;0,G5916&gt;0),COUNTIF($B$2:B5916,B5916),COUNTIFS($B$2:B5916,B5916,$E$2:E5916,"&gt;0")),"")</f>
        <v/>
      </c>
    </row>
    <row r="5917" spans="1:16" x14ac:dyDescent="0.35">
      <c r="A5917" s="51" t="str">
        <f t="shared" si="276"/>
        <v/>
      </c>
      <c r="B5917" s="99"/>
      <c r="C5917" s="4"/>
      <c r="D5917" s="14"/>
      <c r="E5917" s="14"/>
      <c r="F5917" s="14"/>
      <c r="G5917" s="82"/>
      <c r="H5917" s="107" t="str">
        <f>IF(B5917&lt;&gt;"",IF(OR(O5917=0,O5917=999),"",SUMIFS($E$2:E5917,$A$2:A5917,A5917)-SUMIFS($F$2:F5917,$A$2:A5917,A5917)),"")</f>
        <v/>
      </c>
      <c r="I5917" s="109" t="str">
        <f t="shared" si="278"/>
        <v/>
      </c>
      <c r="J5917" s="113"/>
      <c r="K5917" s="90"/>
      <c r="L5917" s="73"/>
      <c r="M5917" s="69" t="str">
        <f>IF(C5917&lt;&gt;"",DailyLog!$S$3,"")</f>
        <v/>
      </c>
      <c r="N5917" s="56" t="str">
        <f t="shared" si="277"/>
        <v/>
      </c>
      <c r="O5917" s="53" t="str">
        <f>IF($B5917&lt;&gt;"",IF(ISNUMBER(_xlfn.XMATCH($B5917,Language!$A$6:$E$6)),0,IF(ISNUMBER(_xlfn.XMATCH($B5917,Language!$A$29:$E$29)),'Lista de Prestatarios'!$B$3,VLOOKUP(B5917,'Lista de Prestatarios'!$A$2:$B$500,2,FALSE))),"")</f>
        <v/>
      </c>
      <c r="P5917" s="58" t="str">
        <f>IF(B5917&lt;&gt;"",IF(OR(D5917&gt;0,G5917&gt;0),COUNTIF($B$2:B5917,B5917),COUNTIFS($B$2:B5917,B5917,$E$2:E5917,"&gt;0")),"")</f>
        <v/>
      </c>
    </row>
    <row r="5918" spans="1:16" x14ac:dyDescent="0.35">
      <c r="A5918" s="51" t="str">
        <f t="shared" si="276"/>
        <v/>
      </c>
      <c r="B5918" s="99"/>
      <c r="C5918" s="4"/>
      <c r="D5918" s="14"/>
      <c r="E5918" s="14"/>
      <c r="F5918" s="14"/>
      <c r="G5918" s="82"/>
      <c r="H5918" s="107" t="str">
        <f>IF(B5918&lt;&gt;"",IF(OR(O5918=0,O5918=999),"",SUMIFS($E$2:E5918,$A$2:A5918,A5918)-SUMIFS($F$2:F5918,$A$2:A5918,A5918)),"")</f>
        <v/>
      </c>
      <c r="I5918" s="109" t="str">
        <f t="shared" si="278"/>
        <v/>
      </c>
      <c r="J5918" s="113"/>
      <c r="K5918" s="90"/>
      <c r="L5918" s="73"/>
      <c r="M5918" s="69" t="str">
        <f>IF(C5918&lt;&gt;"",DailyLog!$S$3,"")</f>
        <v/>
      </c>
      <c r="N5918" s="56" t="str">
        <f t="shared" si="277"/>
        <v/>
      </c>
      <c r="O5918" s="53" t="str">
        <f>IF($B5918&lt;&gt;"",IF(ISNUMBER(_xlfn.XMATCH($B5918,Language!$A$6:$E$6)),0,IF(ISNUMBER(_xlfn.XMATCH($B5918,Language!$A$29:$E$29)),'Lista de Prestatarios'!$B$3,VLOOKUP(B5918,'Lista de Prestatarios'!$A$2:$B$500,2,FALSE))),"")</f>
        <v/>
      </c>
      <c r="P5918" s="58" t="str">
        <f>IF(B5918&lt;&gt;"",IF(OR(D5918&gt;0,G5918&gt;0),COUNTIF($B$2:B5918,B5918),COUNTIFS($B$2:B5918,B5918,$E$2:E5918,"&gt;0")),"")</f>
        <v/>
      </c>
    </row>
    <row r="5919" spans="1:16" x14ac:dyDescent="0.35">
      <c r="A5919" s="51" t="str">
        <f t="shared" si="276"/>
        <v/>
      </c>
      <c r="B5919" s="99"/>
      <c r="C5919" s="4"/>
      <c r="D5919" s="14"/>
      <c r="E5919" s="14"/>
      <c r="F5919" s="14"/>
      <c r="G5919" s="82"/>
      <c r="H5919" s="107" t="str">
        <f>IF(B5919&lt;&gt;"",IF(OR(O5919=0,O5919=999),"",SUMIFS($E$2:E5919,$A$2:A5919,A5919)-SUMIFS($F$2:F5919,$A$2:A5919,A5919)),"")</f>
        <v/>
      </c>
      <c r="I5919" s="109" t="str">
        <f t="shared" si="278"/>
        <v/>
      </c>
      <c r="J5919" s="113"/>
      <c r="K5919" s="90"/>
      <c r="L5919" s="73"/>
      <c r="M5919" s="69" t="str">
        <f>IF(C5919&lt;&gt;"",DailyLog!$S$3,"")</f>
        <v/>
      </c>
      <c r="N5919" s="56" t="str">
        <f t="shared" si="277"/>
        <v/>
      </c>
      <c r="O5919" s="53" t="str">
        <f>IF($B5919&lt;&gt;"",IF(ISNUMBER(_xlfn.XMATCH($B5919,Language!$A$6:$E$6)),0,IF(ISNUMBER(_xlfn.XMATCH($B5919,Language!$A$29:$E$29)),'Lista de Prestatarios'!$B$3,VLOOKUP(B5919,'Lista de Prestatarios'!$A$2:$B$500,2,FALSE))),"")</f>
        <v/>
      </c>
      <c r="P5919" s="58" t="str">
        <f>IF(B5919&lt;&gt;"",IF(OR(D5919&gt;0,G5919&gt;0),COUNTIF($B$2:B5919,B5919),COUNTIFS($B$2:B5919,B5919,$E$2:E5919,"&gt;0")),"")</f>
        <v/>
      </c>
    </row>
    <row r="5920" spans="1:16" x14ac:dyDescent="0.35">
      <c r="A5920" s="51" t="str">
        <f t="shared" si="276"/>
        <v/>
      </c>
      <c r="B5920" s="99"/>
      <c r="C5920" s="4"/>
      <c r="D5920" s="14"/>
      <c r="E5920" s="14"/>
      <c r="F5920" s="14"/>
      <c r="G5920" s="82"/>
      <c r="H5920" s="107" t="str">
        <f>IF(B5920&lt;&gt;"",IF(OR(O5920=0,O5920=999),"",SUMIFS($E$2:E5920,$A$2:A5920,A5920)-SUMIFS($F$2:F5920,$A$2:A5920,A5920)),"")</f>
        <v/>
      </c>
      <c r="I5920" s="109" t="str">
        <f t="shared" si="278"/>
        <v/>
      </c>
      <c r="J5920" s="113"/>
      <c r="K5920" s="90"/>
      <c r="L5920" s="73"/>
      <c r="M5920" s="69" t="str">
        <f>IF(C5920&lt;&gt;"",DailyLog!$S$3,"")</f>
        <v/>
      </c>
      <c r="N5920" s="56" t="str">
        <f t="shared" si="277"/>
        <v/>
      </c>
      <c r="O5920" s="53" t="str">
        <f>IF($B5920&lt;&gt;"",IF(ISNUMBER(_xlfn.XMATCH($B5920,Language!$A$6:$E$6)),0,IF(ISNUMBER(_xlfn.XMATCH($B5920,Language!$A$29:$E$29)),'Lista de Prestatarios'!$B$3,VLOOKUP(B5920,'Lista de Prestatarios'!$A$2:$B$500,2,FALSE))),"")</f>
        <v/>
      </c>
      <c r="P5920" s="58" t="str">
        <f>IF(B5920&lt;&gt;"",IF(OR(D5920&gt;0,G5920&gt;0),COUNTIF($B$2:B5920,B5920),COUNTIFS($B$2:B5920,B5920,$E$2:E5920,"&gt;0")),"")</f>
        <v/>
      </c>
    </row>
    <row r="5921" spans="1:16" x14ac:dyDescent="0.35">
      <c r="A5921" s="51" t="str">
        <f t="shared" si="276"/>
        <v/>
      </c>
      <c r="B5921" s="99"/>
      <c r="C5921" s="4"/>
      <c r="D5921" s="14"/>
      <c r="E5921" s="14"/>
      <c r="F5921" s="14"/>
      <c r="G5921" s="82"/>
      <c r="H5921" s="107" t="str">
        <f>IF(B5921&lt;&gt;"",IF(OR(O5921=0,O5921=999),"",SUMIFS($E$2:E5921,$A$2:A5921,A5921)-SUMIFS($F$2:F5921,$A$2:A5921,A5921)),"")</f>
        <v/>
      </c>
      <c r="I5921" s="109" t="str">
        <f t="shared" si="278"/>
        <v/>
      </c>
      <c r="J5921" s="113"/>
      <c r="K5921" s="90"/>
      <c r="L5921" s="73"/>
      <c r="M5921" s="69" t="str">
        <f>IF(C5921&lt;&gt;"",DailyLog!$S$3,"")</f>
        <v/>
      </c>
      <c r="N5921" s="56" t="str">
        <f t="shared" si="277"/>
        <v/>
      </c>
      <c r="O5921" s="53" t="str">
        <f>IF($B5921&lt;&gt;"",IF(ISNUMBER(_xlfn.XMATCH($B5921,Language!$A$6:$E$6)),0,IF(ISNUMBER(_xlfn.XMATCH($B5921,Language!$A$29:$E$29)),'Lista de Prestatarios'!$B$3,VLOOKUP(B5921,'Lista de Prestatarios'!$A$2:$B$500,2,FALSE))),"")</f>
        <v/>
      </c>
      <c r="P5921" s="58" t="str">
        <f>IF(B5921&lt;&gt;"",IF(OR(D5921&gt;0,G5921&gt;0),COUNTIF($B$2:B5921,B5921),COUNTIFS($B$2:B5921,B5921,$E$2:E5921,"&gt;0")),"")</f>
        <v/>
      </c>
    </row>
    <row r="5922" spans="1:16" x14ac:dyDescent="0.35">
      <c r="A5922" s="51" t="str">
        <f t="shared" si="276"/>
        <v/>
      </c>
      <c r="B5922" s="99"/>
      <c r="C5922" s="4"/>
      <c r="D5922" s="14"/>
      <c r="E5922" s="14"/>
      <c r="F5922" s="14"/>
      <c r="G5922" s="82"/>
      <c r="H5922" s="107" t="str">
        <f>IF(B5922&lt;&gt;"",IF(OR(O5922=0,O5922=999),"",SUMIFS($E$2:E5922,$A$2:A5922,A5922)-SUMIFS($F$2:F5922,$A$2:A5922,A5922)),"")</f>
        <v/>
      </c>
      <c r="I5922" s="109" t="str">
        <f t="shared" si="278"/>
        <v/>
      </c>
      <c r="J5922" s="113"/>
      <c r="K5922" s="90"/>
      <c r="L5922" s="73"/>
      <c r="M5922" s="69" t="str">
        <f>IF(C5922&lt;&gt;"",DailyLog!$S$3,"")</f>
        <v/>
      </c>
      <c r="N5922" s="56" t="str">
        <f t="shared" si="277"/>
        <v/>
      </c>
      <c r="O5922" s="53" t="str">
        <f>IF($B5922&lt;&gt;"",IF(ISNUMBER(_xlfn.XMATCH($B5922,Language!$A$6:$E$6)),0,IF(ISNUMBER(_xlfn.XMATCH($B5922,Language!$A$29:$E$29)),'Lista de Prestatarios'!$B$3,VLOOKUP(B5922,'Lista de Prestatarios'!$A$2:$B$500,2,FALSE))),"")</f>
        <v/>
      </c>
      <c r="P5922" s="58" t="str">
        <f>IF(B5922&lt;&gt;"",IF(OR(D5922&gt;0,G5922&gt;0),COUNTIF($B$2:B5922,B5922),COUNTIFS($B$2:B5922,B5922,$E$2:E5922,"&gt;0")),"")</f>
        <v/>
      </c>
    </row>
    <row r="5923" spans="1:16" x14ac:dyDescent="0.35">
      <c r="A5923" s="51" t="str">
        <f t="shared" si="276"/>
        <v/>
      </c>
      <c r="B5923" s="99"/>
      <c r="C5923" s="4"/>
      <c r="D5923" s="14"/>
      <c r="E5923" s="14"/>
      <c r="F5923" s="14"/>
      <c r="G5923" s="82"/>
      <c r="H5923" s="107" t="str">
        <f>IF(B5923&lt;&gt;"",IF(OR(O5923=0,O5923=999),"",SUMIFS($E$2:E5923,$A$2:A5923,A5923)-SUMIFS($F$2:F5923,$A$2:A5923,A5923)),"")</f>
        <v/>
      </c>
      <c r="I5923" s="109" t="str">
        <f t="shared" si="278"/>
        <v/>
      </c>
      <c r="J5923" s="113"/>
      <c r="K5923" s="90"/>
      <c r="L5923" s="73"/>
      <c r="M5923" s="69" t="str">
        <f>IF(C5923&lt;&gt;"",DailyLog!$S$3,"")</f>
        <v/>
      </c>
      <c r="N5923" s="56" t="str">
        <f t="shared" si="277"/>
        <v/>
      </c>
      <c r="O5923" s="53" t="str">
        <f>IF($B5923&lt;&gt;"",IF(ISNUMBER(_xlfn.XMATCH($B5923,Language!$A$6:$E$6)),0,IF(ISNUMBER(_xlfn.XMATCH($B5923,Language!$A$29:$E$29)),'Lista de Prestatarios'!$B$3,VLOOKUP(B5923,'Lista de Prestatarios'!$A$2:$B$500,2,FALSE))),"")</f>
        <v/>
      </c>
      <c r="P5923" s="58" t="str">
        <f>IF(B5923&lt;&gt;"",IF(OR(D5923&gt;0,G5923&gt;0),COUNTIF($B$2:B5923,B5923),COUNTIFS($B$2:B5923,B5923,$E$2:E5923,"&gt;0")),"")</f>
        <v/>
      </c>
    </row>
    <row r="5924" spans="1:16" x14ac:dyDescent="0.35">
      <c r="A5924" s="51" t="str">
        <f t="shared" si="276"/>
        <v/>
      </c>
      <c r="B5924" s="99"/>
      <c r="C5924" s="4"/>
      <c r="D5924" s="14"/>
      <c r="E5924" s="14"/>
      <c r="F5924" s="14"/>
      <c r="G5924" s="82"/>
      <c r="H5924" s="107" t="str">
        <f>IF(B5924&lt;&gt;"",IF(OR(O5924=0,O5924=999),"",SUMIFS($E$2:E5924,$A$2:A5924,A5924)-SUMIFS($F$2:F5924,$A$2:A5924,A5924)),"")</f>
        <v/>
      </c>
      <c r="I5924" s="109" t="str">
        <f t="shared" si="278"/>
        <v/>
      </c>
      <c r="J5924" s="113"/>
      <c r="K5924" s="90"/>
      <c r="L5924" s="73"/>
      <c r="M5924" s="69" t="str">
        <f>IF(C5924&lt;&gt;"",DailyLog!$S$3,"")</f>
        <v/>
      </c>
      <c r="N5924" s="56" t="str">
        <f t="shared" si="277"/>
        <v/>
      </c>
      <c r="O5924" s="53" t="str">
        <f>IF($B5924&lt;&gt;"",IF(ISNUMBER(_xlfn.XMATCH($B5924,Language!$A$6:$E$6)),0,IF(ISNUMBER(_xlfn.XMATCH($B5924,Language!$A$29:$E$29)),'Lista de Prestatarios'!$B$3,VLOOKUP(B5924,'Lista de Prestatarios'!$A$2:$B$500,2,FALSE))),"")</f>
        <v/>
      </c>
      <c r="P5924" s="58" t="str">
        <f>IF(B5924&lt;&gt;"",IF(OR(D5924&gt;0,G5924&gt;0),COUNTIF($B$2:B5924,B5924),COUNTIFS($B$2:B5924,B5924,$E$2:E5924,"&gt;0")),"")</f>
        <v/>
      </c>
    </row>
    <row r="5925" spans="1:16" x14ac:dyDescent="0.35">
      <c r="A5925" s="51" t="str">
        <f t="shared" si="276"/>
        <v/>
      </c>
      <c r="B5925" s="99"/>
      <c r="C5925" s="4"/>
      <c r="D5925" s="14"/>
      <c r="E5925" s="14"/>
      <c r="F5925" s="14"/>
      <c r="G5925" s="82"/>
      <c r="H5925" s="107" t="str">
        <f>IF(B5925&lt;&gt;"",IF(OR(O5925=0,O5925=999),"",SUMIFS($E$2:E5925,$A$2:A5925,A5925)-SUMIFS($F$2:F5925,$A$2:A5925,A5925)),"")</f>
        <v/>
      </c>
      <c r="I5925" s="109" t="str">
        <f t="shared" si="278"/>
        <v/>
      </c>
      <c r="J5925" s="113"/>
      <c r="K5925" s="90"/>
      <c r="L5925" s="73"/>
      <c r="M5925" s="69" t="str">
        <f>IF(C5925&lt;&gt;"",DailyLog!$S$3,"")</f>
        <v/>
      </c>
      <c r="N5925" s="56" t="str">
        <f t="shared" si="277"/>
        <v/>
      </c>
      <c r="O5925" s="53" t="str">
        <f>IF($B5925&lt;&gt;"",IF(ISNUMBER(_xlfn.XMATCH($B5925,Language!$A$6:$E$6)),0,IF(ISNUMBER(_xlfn.XMATCH($B5925,Language!$A$29:$E$29)),'Lista de Prestatarios'!$B$3,VLOOKUP(B5925,'Lista de Prestatarios'!$A$2:$B$500,2,FALSE))),"")</f>
        <v/>
      </c>
      <c r="P5925" s="58" t="str">
        <f>IF(B5925&lt;&gt;"",IF(OR(D5925&gt;0,G5925&gt;0),COUNTIF($B$2:B5925,B5925),COUNTIFS($B$2:B5925,B5925,$E$2:E5925,"&gt;0")),"")</f>
        <v/>
      </c>
    </row>
    <row r="5926" spans="1:16" x14ac:dyDescent="0.35">
      <c r="A5926" s="51" t="str">
        <f t="shared" si="276"/>
        <v/>
      </c>
      <c r="B5926" s="99"/>
      <c r="C5926" s="4"/>
      <c r="D5926" s="14"/>
      <c r="E5926" s="14"/>
      <c r="F5926" s="14"/>
      <c r="G5926" s="82"/>
      <c r="H5926" s="107" t="str">
        <f>IF(B5926&lt;&gt;"",IF(OR(O5926=0,O5926=999),"",SUMIFS($E$2:E5926,$A$2:A5926,A5926)-SUMIFS($F$2:F5926,$A$2:A5926,A5926)),"")</f>
        <v/>
      </c>
      <c r="I5926" s="109" t="str">
        <f t="shared" si="278"/>
        <v/>
      </c>
      <c r="J5926" s="113"/>
      <c r="K5926" s="90"/>
      <c r="L5926" s="73"/>
      <c r="M5926" s="69" t="str">
        <f>IF(C5926&lt;&gt;"",DailyLog!$S$3,"")</f>
        <v/>
      </c>
      <c r="N5926" s="56" t="str">
        <f t="shared" si="277"/>
        <v/>
      </c>
      <c r="O5926" s="53" t="str">
        <f>IF($B5926&lt;&gt;"",IF(ISNUMBER(_xlfn.XMATCH($B5926,Language!$A$6:$E$6)),0,IF(ISNUMBER(_xlfn.XMATCH($B5926,Language!$A$29:$E$29)),'Lista de Prestatarios'!$B$3,VLOOKUP(B5926,'Lista de Prestatarios'!$A$2:$B$500,2,FALSE))),"")</f>
        <v/>
      </c>
      <c r="P5926" s="58" t="str">
        <f>IF(B5926&lt;&gt;"",IF(OR(D5926&gt;0,G5926&gt;0),COUNTIF($B$2:B5926,B5926),COUNTIFS($B$2:B5926,B5926,$E$2:E5926,"&gt;0")),"")</f>
        <v/>
      </c>
    </row>
    <row r="5927" spans="1:16" x14ac:dyDescent="0.35">
      <c r="A5927" s="51" t="str">
        <f t="shared" si="276"/>
        <v/>
      </c>
      <c r="B5927" s="99"/>
      <c r="C5927" s="4"/>
      <c r="D5927" s="14"/>
      <c r="E5927" s="14"/>
      <c r="F5927" s="14"/>
      <c r="G5927" s="82"/>
      <c r="H5927" s="107" t="str">
        <f>IF(B5927&lt;&gt;"",IF(OR(O5927=0,O5927=999),"",SUMIFS($E$2:E5927,$A$2:A5927,A5927)-SUMIFS($F$2:F5927,$A$2:A5927,A5927)),"")</f>
        <v/>
      </c>
      <c r="I5927" s="109" t="str">
        <f t="shared" si="278"/>
        <v/>
      </c>
      <c r="J5927" s="113"/>
      <c r="K5927" s="90"/>
      <c r="L5927" s="73"/>
      <c r="M5927" s="69" t="str">
        <f>IF(C5927&lt;&gt;"",DailyLog!$S$3,"")</f>
        <v/>
      </c>
      <c r="N5927" s="56" t="str">
        <f t="shared" si="277"/>
        <v/>
      </c>
      <c r="O5927" s="53" t="str">
        <f>IF($B5927&lt;&gt;"",IF(ISNUMBER(_xlfn.XMATCH($B5927,Language!$A$6:$E$6)),0,IF(ISNUMBER(_xlfn.XMATCH($B5927,Language!$A$29:$E$29)),'Lista de Prestatarios'!$B$3,VLOOKUP(B5927,'Lista de Prestatarios'!$A$2:$B$500,2,FALSE))),"")</f>
        <v/>
      </c>
      <c r="P5927" s="58" t="str">
        <f>IF(B5927&lt;&gt;"",IF(OR(D5927&gt;0,G5927&gt;0),COUNTIF($B$2:B5927,B5927),COUNTIFS($B$2:B5927,B5927,$E$2:E5927,"&gt;0")),"")</f>
        <v/>
      </c>
    </row>
    <row r="5928" spans="1:16" x14ac:dyDescent="0.35">
      <c r="A5928" s="51" t="str">
        <f t="shared" si="276"/>
        <v/>
      </c>
      <c r="B5928" s="99"/>
      <c r="C5928" s="4"/>
      <c r="D5928" s="14"/>
      <c r="E5928" s="14"/>
      <c r="F5928" s="14"/>
      <c r="G5928" s="82"/>
      <c r="H5928" s="107" t="str">
        <f>IF(B5928&lt;&gt;"",IF(OR(O5928=0,O5928=999),"",SUMIFS($E$2:E5928,$A$2:A5928,A5928)-SUMIFS($F$2:F5928,$A$2:A5928,A5928)),"")</f>
        <v/>
      </c>
      <c r="I5928" s="109" t="str">
        <f t="shared" si="278"/>
        <v/>
      </c>
      <c r="J5928" s="113"/>
      <c r="K5928" s="90"/>
      <c r="L5928" s="73"/>
      <c r="M5928" s="69" t="str">
        <f>IF(C5928&lt;&gt;"",DailyLog!$S$3,"")</f>
        <v/>
      </c>
      <c r="N5928" s="56" t="str">
        <f t="shared" si="277"/>
        <v/>
      </c>
      <c r="O5928" s="53" t="str">
        <f>IF($B5928&lt;&gt;"",IF(ISNUMBER(_xlfn.XMATCH($B5928,Language!$A$6:$E$6)),0,IF(ISNUMBER(_xlfn.XMATCH($B5928,Language!$A$29:$E$29)),'Lista de Prestatarios'!$B$3,VLOOKUP(B5928,'Lista de Prestatarios'!$A$2:$B$500,2,FALSE))),"")</f>
        <v/>
      </c>
      <c r="P5928" s="58" t="str">
        <f>IF(B5928&lt;&gt;"",IF(OR(D5928&gt;0,G5928&gt;0),COUNTIF($B$2:B5928,B5928),COUNTIFS($B$2:B5928,B5928,$E$2:E5928,"&gt;0")),"")</f>
        <v/>
      </c>
    </row>
    <row r="5929" spans="1:16" x14ac:dyDescent="0.35">
      <c r="A5929" s="51" t="str">
        <f t="shared" si="276"/>
        <v/>
      </c>
      <c r="B5929" s="99"/>
      <c r="C5929" s="4"/>
      <c r="D5929" s="14"/>
      <c r="E5929" s="14"/>
      <c r="F5929" s="14"/>
      <c r="G5929" s="82"/>
      <c r="H5929" s="107" t="str">
        <f>IF(B5929&lt;&gt;"",IF(OR(O5929=0,O5929=999),"",SUMIFS($E$2:E5929,$A$2:A5929,A5929)-SUMIFS($F$2:F5929,$A$2:A5929,A5929)),"")</f>
        <v/>
      </c>
      <c r="I5929" s="109" t="str">
        <f t="shared" si="278"/>
        <v/>
      </c>
      <c r="J5929" s="113"/>
      <c r="K5929" s="90"/>
      <c r="L5929" s="73"/>
      <c r="M5929" s="69" t="str">
        <f>IF(C5929&lt;&gt;"",DailyLog!$S$3,"")</f>
        <v/>
      </c>
      <c r="N5929" s="56" t="str">
        <f t="shared" si="277"/>
        <v/>
      </c>
      <c r="O5929" s="53" t="str">
        <f>IF($B5929&lt;&gt;"",IF(ISNUMBER(_xlfn.XMATCH($B5929,Language!$A$6:$E$6)),0,IF(ISNUMBER(_xlfn.XMATCH($B5929,Language!$A$29:$E$29)),'Lista de Prestatarios'!$B$3,VLOOKUP(B5929,'Lista de Prestatarios'!$A$2:$B$500,2,FALSE))),"")</f>
        <v/>
      </c>
      <c r="P5929" s="58" t="str">
        <f>IF(B5929&lt;&gt;"",IF(OR(D5929&gt;0,G5929&gt;0),COUNTIF($B$2:B5929,B5929),COUNTIFS($B$2:B5929,B5929,$E$2:E5929,"&gt;0")),"")</f>
        <v/>
      </c>
    </row>
    <row r="5930" spans="1:16" x14ac:dyDescent="0.35">
      <c r="A5930" s="51" t="str">
        <f t="shared" si="276"/>
        <v/>
      </c>
      <c r="B5930" s="99"/>
      <c r="C5930" s="4"/>
      <c r="D5930" s="14"/>
      <c r="E5930" s="14"/>
      <c r="F5930" s="14"/>
      <c r="G5930" s="82"/>
      <c r="H5930" s="107" t="str">
        <f>IF(B5930&lt;&gt;"",IF(OR(O5930=0,O5930=999),"",SUMIFS($E$2:E5930,$A$2:A5930,A5930)-SUMIFS($F$2:F5930,$A$2:A5930,A5930)),"")</f>
        <v/>
      </c>
      <c r="I5930" s="109" t="str">
        <f t="shared" si="278"/>
        <v/>
      </c>
      <c r="J5930" s="113"/>
      <c r="K5930" s="90"/>
      <c r="L5930" s="73"/>
      <c r="M5930" s="69" t="str">
        <f>IF(C5930&lt;&gt;"",DailyLog!$S$3,"")</f>
        <v/>
      </c>
      <c r="N5930" s="56" t="str">
        <f t="shared" si="277"/>
        <v/>
      </c>
      <c r="O5930" s="53" t="str">
        <f>IF($B5930&lt;&gt;"",IF(ISNUMBER(_xlfn.XMATCH($B5930,Language!$A$6:$E$6)),0,IF(ISNUMBER(_xlfn.XMATCH($B5930,Language!$A$29:$E$29)),'Lista de Prestatarios'!$B$3,VLOOKUP(B5930,'Lista de Prestatarios'!$A$2:$B$500,2,FALSE))),"")</f>
        <v/>
      </c>
      <c r="P5930" s="58" t="str">
        <f>IF(B5930&lt;&gt;"",IF(OR(D5930&gt;0,G5930&gt;0),COUNTIF($B$2:B5930,B5930),COUNTIFS($B$2:B5930,B5930,$E$2:E5930,"&gt;0")),"")</f>
        <v/>
      </c>
    </row>
    <row r="5931" spans="1:16" x14ac:dyDescent="0.35">
      <c r="A5931" s="51" t="str">
        <f t="shared" si="276"/>
        <v/>
      </c>
      <c r="B5931" s="99"/>
      <c r="C5931" s="4"/>
      <c r="D5931" s="14"/>
      <c r="E5931" s="14"/>
      <c r="F5931" s="14"/>
      <c r="G5931" s="82"/>
      <c r="H5931" s="107" t="str">
        <f>IF(B5931&lt;&gt;"",IF(OR(O5931=0,O5931=999),"",SUMIFS($E$2:E5931,$A$2:A5931,A5931)-SUMIFS($F$2:F5931,$A$2:A5931,A5931)),"")</f>
        <v/>
      </c>
      <c r="I5931" s="109" t="str">
        <f t="shared" si="278"/>
        <v/>
      </c>
      <c r="J5931" s="113"/>
      <c r="K5931" s="90"/>
      <c r="L5931" s="73"/>
      <c r="M5931" s="69" t="str">
        <f>IF(C5931&lt;&gt;"",DailyLog!$S$3,"")</f>
        <v/>
      </c>
      <c r="N5931" s="56" t="str">
        <f t="shared" si="277"/>
        <v/>
      </c>
      <c r="O5931" s="53" t="str">
        <f>IF($B5931&lt;&gt;"",IF(ISNUMBER(_xlfn.XMATCH($B5931,Language!$A$6:$E$6)),0,IF(ISNUMBER(_xlfn.XMATCH($B5931,Language!$A$29:$E$29)),'Lista de Prestatarios'!$B$3,VLOOKUP(B5931,'Lista de Prestatarios'!$A$2:$B$500,2,FALSE))),"")</f>
        <v/>
      </c>
      <c r="P5931" s="58" t="str">
        <f>IF(B5931&lt;&gt;"",IF(OR(D5931&gt;0,G5931&gt;0),COUNTIF($B$2:B5931,B5931),COUNTIFS($B$2:B5931,B5931,$E$2:E5931,"&gt;0")),"")</f>
        <v/>
      </c>
    </row>
    <row r="5932" spans="1:16" x14ac:dyDescent="0.35">
      <c r="A5932" s="51" t="str">
        <f t="shared" si="276"/>
        <v/>
      </c>
      <c r="B5932" s="99"/>
      <c r="C5932" s="4"/>
      <c r="D5932" s="14"/>
      <c r="E5932" s="14"/>
      <c r="F5932" s="14"/>
      <c r="G5932" s="82"/>
      <c r="H5932" s="107" t="str">
        <f>IF(B5932&lt;&gt;"",IF(OR(O5932=0,O5932=999),"",SUMIFS($E$2:E5932,$A$2:A5932,A5932)-SUMIFS($F$2:F5932,$A$2:A5932,A5932)),"")</f>
        <v/>
      </c>
      <c r="I5932" s="109" t="str">
        <f t="shared" si="278"/>
        <v/>
      </c>
      <c r="J5932" s="113"/>
      <c r="K5932" s="90"/>
      <c r="L5932" s="73"/>
      <c r="M5932" s="69" t="str">
        <f>IF(C5932&lt;&gt;"",DailyLog!$S$3,"")</f>
        <v/>
      </c>
      <c r="N5932" s="56" t="str">
        <f t="shared" si="277"/>
        <v/>
      </c>
      <c r="O5932" s="53" t="str">
        <f>IF($B5932&lt;&gt;"",IF(ISNUMBER(_xlfn.XMATCH($B5932,Language!$A$6:$E$6)),0,IF(ISNUMBER(_xlfn.XMATCH($B5932,Language!$A$29:$E$29)),'Lista de Prestatarios'!$B$3,VLOOKUP(B5932,'Lista de Prestatarios'!$A$2:$B$500,2,FALSE))),"")</f>
        <v/>
      </c>
      <c r="P5932" s="58" t="str">
        <f>IF(B5932&lt;&gt;"",IF(OR(D5932&gt;0,G5932&gt;0),COUNTIF($B$2:B5932,B5932),COUNTIFS($B$2:B5932,B5932,$E$2:E5932,"&gt;0")),"")</f>
        <v/>
      </c>
    </row>
    <row r="5933" spans="1:16" x14ac:dyDescent="0.35">
      <c r="A5933" s="51" t="str">
        <f t="shared" si="276"/>
        <v/>
      </c>
      <c r="B5933" s="99"/>
      <c r="C5933" s="4"/>
      <c r="D5933" s="14"/>
      <c r="E5933" s="14"/>
      <c r="F5933" s="14"/>
      <c r="G5933" s="82"/>
      <c r="H5933" s="107" t="str">
        <f>IF(B5933&lt;&gt;"",IF(OR(O5933=0,O5933=999),"",SUMIFS($E$2:E5933,$A$2:A5933,A5933)-SUMIFS($F$2:F5933,$A$2:A5933,A5933)),"")</f>
        <v/>
      </c>
      <c r="I5933" s="109" t="str">
        <f t="shared" si="278"/>
        <v/>
      </c>
      <c r="J5933" s="113"/>
      <c r="K5933" s="90"/>
      <c r="L5933" s="73"/>
      <c r="M5933" s="69" t="str">
        <f>IF(C5933&lt;&gt;"",DailyLog!$S$3,"")</f>
        <v/>
      </c>
      <c r="N5933" s="56" t="str">
        <f t="shared" si="277"/>
        <v/>
      </c>
      <c r="O5933" s="53" t="str">
        <f>IF($B5933&lt;&gt;"",IF(ISNUMBER(_xlfn.XMATCH($B5933,Language!$A$6:$E$6)),0,IF(ISNUMBER(_xlfn.XMATCH($B5933,Language!$A$29:$E$29)),'Lista de Prestatarios'!$B$3,VLOOKUP(B5933,'Lista de Prestatarios'!$A$2:$B$500,2,FALSE))),"")</f>
        <v/>
      </c>
      <c r="P5933" s="58" t="str">
        <f>IF(B5933&lt;&gt;"",IF(OR(D5933&gt;0,G5933&gt;0),COUNTIF($B$2:B5933,B5933),COUNTIFS($B$2:B5933,B5933,$E$2:E5933,"&gt;0")),"")</f>
        <v/>
      </c>
    </row>
    <row r="5934" spans="1:16" x14ac:dyDescent="0.35">
      <c r="A5934" s="51" t="str">
        <f t="shared" si="276"/>
        <v/>
      </c>
      <c r="B5934" s="99"/>
      <c r="C5934" s="4"/>
      <c r="D5934" s="14"/>
      <c r="E5934" s="14"/>
      <c r="F5934" s="14"/>
      <c r="G5934" s="82"/>
      <c r="H5934" s="107" t="str">
        <f>IF(B5934&lt;&gt;"",IF(OR(O5934=0,O5934=999),"",SUMIFS($E$2:E5934,$A$2:A5934,A5934)-SUMIFS($F$2:F5934,$A$2:A5934,A5934)),"")</f>
        <v/>
      </c>
      <c r="I5934" s="109" t="str">
        <f t="shared" si="278"/>
        <v/>
      </c>
      <c r="J5934" s="113"/>
      <c r="K5934" s="90"/>
      <c r="L5934" s="73"/>
      <c r="M5934" s="69" t="str">
        <f>IF(C5934&lt;&gt;"",DailyLog!$S$3,"")</f>
        <v/>
      </c>
      <c r="N5934" s="56" t="str">
        <f t="shared" si="277"/>
        <v/>
      </c>
      <c r="O5934" s="53" t="str">
        <f>IF($B5934&lt;&gt;"",IF(ISNUMBER(_xlfn.XMATCH($B5934,Language!$A$6:$E$6)),0,IF(ISNUMBER(_xlfn.XMATCH($B5934,Language!$A$29:$E$29)),'Lista de Prestatarios'!$B$3,VLOOKUP(B5934,'Lista de Prestatarios'!$A$2:$B$500,2,FALSE))),"")</f>
        <v/>
      </c>
      <c r="P5934" s="58" t="str">
        <f>IF(B5934&lt;&gt;"",IF(OR(D5934&gt;0,G5934&gt;0),COUNTIF($B$2:B5934,B5934),COUNTIFS($B$2:B5934,B5934,$E$2:E5934,"&gt;0")),"")</f>
        <v/>
      </c>
    </row>
    <row r="5935" spans="1:16" x14ac:dyDescent="0.35">
      <c r="A5935" s="51" t="str">
        <f t="shared" si="276"/>
        <v/>
      </c>
      <c r="B5935" s="99"/>
      <c r="C5935" s="4"/>
      <c r="D5935" s="14"/>
      <c r="E5935" s="14"/>
      <c r="F5935" s="14"/>
      <c r="G5935" s="82"/>
      <c r="H5935" s="107" t="str">
        <f>IF(B5935&lt;&gt;"",IF(OR(O5935=0,O5935=999),"",SUMIFS($E$2:E5935,$A$2:A5935,A5935)-SUMIFS($F$2:F5935,$A$2:A5935,A5935)),"")</f>
        <v/>
      </c>
      <c r="I5935" s="109" t="str">
        <f t="shared" si="278"/>
        <v/>
      </c>
      <c r="J5935" s="113"/>
      <c r="K5935" s="90"/>
      <c r="L5935" s="73"/>
      <c r="M5935" s="69" t="str">
        <f>IF(C5935&lt;&gt;"",DailyLog!$S$3,"")</f>
        <v/>
      </c>
      <c r="N5935" s="56" t="str">
        <f t="shared" si="277"/>
        <v/>
      </c>
      <c r="O5935" s="53" t="str">
        <f>IF($B5935&lt;&gt;"",IF(ISNUMBER(_xlfn.XMATCH($B5935,Language!$A$6:$E$6)),0,IF(ISNUMBER(_xlfn.XMATCH($B5935,Language!$A$29:$E$29)),'Lista de Prestatarios'!$B$3,VLOOKUP(B5935,'Lista de Prestatarios'!$A$2:$B$500,2,FALSE))),"")</f>
        <v/>
      </c>
      <c r="P5935" s="58" t="str">
        <f>IF(B5935&lt;&gt;"",IF(OR(D5935&gt;0,G5935&gt;0),COUNTIF($B$2:B5935,B5935),COUNTIFS($B$2:B5935,B5935,$E$2:E5935,"&gt;0")),"")</f>
        <v/>
      </c>
    </row>
    <row r="5936" spans="1:16" x14ac:dyDescent="0.35">
      <c r="A5936" s="51" t="str">
        <f t="shared" si="276"/>
        <v/>
      </c>
      <c r="B5936" s="99"/>
      <c r="C5936" s="4"/>
      <c r="D5936" s="14"/>
      <c r="E5936" s="14"/>
      <c r="F5936" s="14"/>
      <c r="G5936" s="82"/>
      <c r="H5936" s="107" t="str">
        <f>IF(B5936&lt;&gt;"",IF(OR(O5936=0,O5936=999),"",SUMIFS($E$2:E5936,$A$2:A5936,A5936)-SUMIFS($F$2:F5936,$A$2:A5936,A5936)),"")</f>
        <v/>
      </c>
      <c r="I5936" s="109" t="str">
        <f t="shared" si="278"/>
        <v/>
      </c>
      <c r="J5936" s="113"/>
      <c r="K5936" s="90"/>
      <c r="L5936" s="73"/>
      <c r="M5936" s="69" t="str">
        <f>IF(C5936&lt;&gt;"",DailyLog!$S$3,"")</f>
        <v/>
      </c>
      <c r="N5936" s="56" t="str">
        <f t="shared" si="277"/>
        <v/>
      </c>
      <c r="O5936" s="53" t="str">
        <f>IF($B5936&lt;&gt;"",IF(ISNUMBER(_xlfn.XMATCH($B5936,Language!$A$6:$E$6)),0,IF(ISNUMBER(_xlfn.XMATCH($B5936,Language!$A$29:$E$29)),'Lista de Prestatarios'!$B$3,VLOOKUP(B5936,'Lista de Prestatarios'!$A$2:$B$500,2,FALSE))),"")</f>
        <v/>
      </c>
      <c r="P5936" s="58" t="str">
        <f>IF(B5936&lt;&gt;"",IF(OR(D5936&gt;0,G5936&gt;0),COUNTIF($B$2:B5936,B5936),COUNTIFS($B$2:B5936,B5936,$E$2:E5936,"&gt;0")),"")</f>
        <v/>
      </c>
    </row>
    <row r="5937" spans="1:16" x14ac:dyDescent="0.35">
      <c r="A5937" s="51" t="str">
        <f t="shared" si="276"/>
        <v/>
      </c>
      <c r="B5937" s="99"/>
      <c r="C5937" s="4"/>
      <c r="D5937" s="14"/>
      <c r="E5937" s="14"/>
      <c r="F5937" s="14"/>
      <c r="G5937" s="82"/>
      <c r="H5937" s="107" t="str">
        <f>IF(B5937&lt;&gt;"",IF(OR(O5937=0,O5937=999),"",SUMIFS($E$2:E5937,$A$2:A5937,A5937)-SUMIFS($F$2:F5937,$A$2:A5937,A5937)),"")</f>
        <v/>
      </c>
      <c r="I5937" s="109" t="str">
        <f t="shared" si="278"/>
        <v/>
      </c>
      <c r="J5937" s="113"/>
      <c r="K5937" s="90"/>
      <c r="L5937" s="73"/>
      <c r="M5937" s="69" t="str">
        <f>IF(C5937&lt;&gt;"",DailyLog!$S$3,"")</f>
        <v/>
      </c>
      <c r="N5937" s="56" t="str">
        <f t="shared" si="277"/>
        <v/>
      </c>
      <c r="O5937" s="53" t="str">
        <f>IF($B5937&lt;&gt;"",IF(ISNUMBER(_xlfn.XMATCH($B5937,Language!$A$6:$E$6)),0,IF(ISNUMBER(_xlfn.XMATCH($B5937,Language!$A$29:$E$29)),'Lista de Prestatarios'!$B$3,VLOOKUP(B5937,'Lista de Prestatarios'!$A$2:$B$500,2,FALSE))),"")</f>
        <v/>
      </c>
      <c r="P5937" s="58" t="str">
        <f>IF(B5937&lt;&gt;"",IF(OR(D5937&gt;0,G5937&gt;0),COUNTIF($B$2:B5937,B5937),COUNTIFS($B$2:B5937,B5937,$E$2:E5937,"&gt;0")),"")</f>
        <v/>
      </c>
    </row>
    <row r="5938" spans="1:16" x14ac:dyDescent="0.35">
      <c r="A5938" s="51" t="str">
        <f t="shared" si="276"/>
        <v/>
      </c>
      <c r="B5938" s="99"/>
      <c r="C5938" s="4"/>
      <c r="D5938" s="14"/>
      <c r="E5938" s="14"/>
      <c r="F5938" s="14"/>
      <c r="G5938" s="82"/>
      <c r="H5938" s="107" t="str">
        <f>IF(B5938&lt;&gt;"",IF(OR(O5938=0,O5938=999),"",SUMIFS($E$2:E5938,$A$2:A5938,A5938)-SUMIFS($F$2:F5938,$A$2:A5938,A5938)),"")</f>
        <v/>
      </c>
      <c r="I5938" s="109" t="str">
        <f t="shared" si="278"/>
        <v/>
      </c>
      <c r="J5938" s="113"/>
      <c r="K5938" s="90"/>
      <c r="L5938" s="73"/>
      <c r="M5938" s="69" t="str">
        <f>IF(C5938&lt;&gt;"",DailyLog!$S$3,"")</f>
        <v/>
      </c>
      <c r="N5938" s="56" t="str">
        <f t="shared" si="277"/>
        <v/>
      </c>
      <c r="O5938" s="53" t="str">
        <f>IF($B5938&lt;&gt;"",IF(ISNUMBER(_xlfn.XMATCH($B5938,Language!$A$6:$E$6)),0,IF(ISNUMBER(_xlfn.XMATCH($B5938,Language!$A$29:$E$29)),'Lista de Prestatarios'!$B$3,VLOOKUP(B5938,'Lista de Prestatarios'!$A$2:$B$500,2,FALSE))),"")</f>
        <v/>
      </c>
      <c r="P5938" s="58" t="str">
        <f>IF(B5938&lt;&gt;"",IF(OR(D5938&gt;0,G5938&gt;0),COUNTIF($B$2:B5938,B5938),COUNTIFS($B$2:B5938,B5938,$E$2:E5938,"&gt;0")),"")</f>
        <v/>
      </c>
    </row>
    <row r="5939" spans="1:16" x14ac:dyDescent="0.35">
      <c r="A5939" s="51" t="str">
        <f t="shared" si="276"/>
        <v/>
      </c>
      <c r="B5939" s="99"/>
      <c r="C5939" s="4"/>
      <c r="D5939" s="14"/>
      <c r="E5939" s="14"/>
      <c r="F5939" s="14"/>
      <c r="G5939" s="82"/>
      <c r="H5939" s="107" t="str">
        <f>IF(B5939&lt;&gt;"",IF(OR(O5939=0,O5939=999),"",SUMIFS($E$2:E5939,$A$2:A5939,A5939)-SUMIFS($F$2:F5939,$A$2:A5939,A5939)),"")</f>
        <v/>
      </c>
      <c r="I5939" s="109" t="str">
        <f t="shared" si="278"/>
        <v/>
      </c>
      <c r="J5939" s="113"/>
      <c r="K5939" s="90"/>
      <c r="L5939" s="73"/>
      <c r="M5939" s="69" t="str">
        <f>IF(C5939&lt;&gt;"",DailyLog!$S$3,"")</f>
        <v/>
      </c>
      <c r="N5939" s="56" t="str">
        <f t="shared" si="277"/>
        <v/>
      </c>
      <c r="O5939" s="53" t="str">
        <f>IF($B5939&lt;&gt;"",IF(ISNUMBER(_xlfn.XMATCH($B5939,Language!$A$6:$E$6)),0,IF(ISNUMBER(_xlfn.XMATCH($B5939,Language!$A$29:$E$29)),'Lista de Prestatarios'!$B$3,VLOOKUP(B5939,'Lista de Prestatarios'!$A$2:$B$500,2,FALSE))),"")</f>
        <v/>
      </c>
      <c r="P5939" s="58" t="str">
        <f>IF(B5939&lt;&gt;"",IF(OR(D5939&gt;0,G5939&gt;0),COUNTIF($B$2:B5939,B5939),COUNTIFS($B$2:B5939,B5939,$E$2:E5939,"&gt;0")),"")</f>
        <v/>
      </c>
    </row>
    <row r="5940" spans="1:16" x14ac:dyDescent="0.35">
      <c r="A5940" s="51" t="str">
        <f t="shared" si="276"/>
        <v/>
      </c>
      <c r="B5940" s="99"/>
      <c r="C5940" s="4"/>
      <c r="D5940" s="14"/>
      <c r="E5940" s="14"/>
      <c r="F5940" s="14"/>
      <c r="G5940" s="82"/>
      <c r="H5940" s="107" t="str">
        <f>IF(B5940&lt;&gt;"",IF(OR(O5940=0,O5940=999),"",SUMIFS($E$2:E5940,$A$2:A5940,A5940)-SUMIFS($F$2:F5940,$A$2:A5940,A5940)),"")</f>
        <v/>
      </c>
      <c r="I5940" s="109" t="str">
        <f t="shared" si="278"/>
        <v/>
      </c>
      <c r="J5940" s="113"/>
      <c r="K5940" s="90"/>
      <c r="L5940" s="73"/>
      <c r="M5940" s="69" t="str">
        <f>IF(C5940&lt;&gt;"",DailyLog!$S$3,"")</f>
        <v/>
      </c>
      <c r="N5940" s="56" t="str">
        <f t="shared" si="277"/>
        <v/>
      </c>
      <c r="O5940" s="53" t="str">
        <f>IF($B5940&lt;&gt;"",IF(ISNUMBER(_xlfn.XMATCH($B5940,Language!$A$6:$E$6)),0,IF(ISNUMBER(_xlfn.XMATCH($B5940,Language!$A$29:$E$29)),'Lista de Prestatarios'!$B$3,VLOOKUP(B5940,'Lista de Prestatarios'!$A$2:$B$500,2,FALSE))),"")</f>
        <v/>
      </c>
      <c r="P5940" s="58" t="str">
        <f>IF(B5940&lt;&gt;"",IF(OR(D5940&gt;0,G5940&gt;0),COUNTIF($B$2:B5940,B5940),COUNTIFS($B$2:B5940,B5940,$E$2:E5940,"&gt;0")),"")</f>
        <v/>
      </c>
    </row>
    <row r="5941" spans="1:16" x14ac:dyDescent="0.35">
      <c r="A5941" s="51" t="str">
        <f t="shared" si="276"/>
        <v/>
      </c>
      <c r="B5941" s="99"/>
      <c r="C5941" s="4"/>
      <c r="D5941" s="14"/>
      <c r="E5941" s="14"/>
      <c r="F5941" s="14"/>
      <c r="G5941" s="82"/>
      <c r="H5941" s="107" t="str">
        <f>IF(B5941&lt;&gt;"",IF(OR(O5941=0,O5941=999),"",SUMIFS($E$2:E5941,$A$2:A5941,A5941)-SUMIFS($F$2:F5941,$A$2:A5941,A5941)),"")</f>
        <v/>
      </c>
      <c r="I5941" s="109" t="str">
        <f t="shared" si="278"/>
        <v/>
      </c>
      <c r="J5941" s="113"/>
      <c r="K5941" s="90"/>
      <c r="L5941" s="73"/>
      <c r="M5941" s="69" t="str">
        <f>IF(C5941&lt;&gt;"",DailyLog!$S$3,"")</f>
        <v/>
      </c>
      <c r="N5941" s="56" t="str">
        <f t="shared" si="277"/>
        <v/>
      </c>
      <c r="O5941" s="53" t="str">
        <f>IF($B5941&lt;&gt;"",IF(ISNUMBER(_xlfn.XMATCH($B5941,Language!$A$6:$E$6)),0,IF(ISNUMBER(_xlfn.XMATCH($B5941,Language!$A$29:$E$29)),'Lista de Prestatarios'!$B$3,VLOOKUP(B5941,'Lista de Prestatarios'!$A$2:$B$500,2,FALSE))),"")</f>
        <v/>
      </c>
      <c r="P5941" s="58" t="str">
        <f>IF(B5941&lt;&gt;"",IF(OR(D5941&gt;0,G5941&gt;0),COUNTIF($B$2:B5941,B5941),COUNTIFS($B$2:B5941,B5941,$E$2:E5941,"&gt;0")),"")</f>
        <v/>
      </c>
    </row>
    <row r="5942" spans="1:16" x14ac:dyDescent="0.35">
      <c r="A5942" s="51" t="str">
        <f t="shared" si="276"/>
        <v/>
      </c>
      <c r="B5942" s="99"/>
      <c r="C5942" s="4"/>
      <c r="D5942" s="14"/>
      <c r="E5942" s="14"/>
      <c r="F5942" s="14"/>
      <c r="G5942" s="82"/>
      <c r="H5942" s="107" t="str">
        <f>IF(B5942&lt;&gt;"",IF(OR(O5942=0,O5942=999),"",SUMIFS($E$2:E5942,$A$2:A5942,A5942)-SUMIFS($F$2:F5942,$A$2:A5942,A5942)),"")</f>
        <v/>
      </c>
      <c r="I5942" s="109" t="str">
        <f t="shared" si="278"/>
        <v/>
      </c>
      <c r="J5942" s="113"/>
      <c r="K5942" s="90"/>
      <c r="L5942" s="73"/>
      <c r="M5942" s="69" t="str">
        <f>IF(C5942&lt;&gt;"",DailyLog!$S$3,"")</f>
        <v/>
      </c>
      <c r="N5942" s="56" t="str">
        <f t="shared" si="277"/>
        <v/>
      </c>
      <c r="O5942" s="53" t="str">
        <f>IF($B5942&lt;&gt;"",IF(ISNUMBER(_xlfn.XMATCH($B5942,Language!$A$6:$E$6)),0,IF(ISNUMBER(_xlfn.XMATCH($B5942,Language!$A$29:$E$29)),'Lista de Prestatarios'!$B$3,VLOOKUP(B5942,'Lista de Prestatarios'!$A$2:$B$500,2,FALSE))),"")</f>
        <v/>
      </c>
      <c r="P5942" s="58" t="str">
        <f>IF(B5942&lt;&gt;"",IF(OR(D5942&gt;0,G5942&gt;0),COUNTIF($B$2:B5942,B5942),COUNTIFS($B$2:B5942,B5942,$E$2:E5942,"&gt;0")),"")</f>
        <v/>
      </c>
    </row>
    <row r="5943" spans="1:16" x14ac:dyDescent="0.35">
      <c r="A5943" s="51" t="str">
        <f t="shared" si="276"/>
        <v/>
      </c>
      <c r="B5943" s="99"/>
      <c r="C5943" s="4"/>
      <c r="D5943" s="14"/>
      <c r="E5943" s="14"/>
      <c r="F5943" s="14"/>
      <c r="G5943" s="82"/>
      <c r="H5943" s="107" t="str">
        <f>IF(B5943&lt;&gt;"",IF(OR(O5943=0,O5943=999),"",SUMIFS($E$2:E5943,$A$2:A5943,A5943)-SUMIFS($F$2:F5943,$A$2:A5943,A5943)),"")</f>
        <v/>
      </c>
      <c r="I5943" s="109" t="str">
        <f t="shared" si="278"/>
        <v/>
      </c>
      <c r="J5943" s="113"/>
      <c r="K5943" s="90"/>
      <c r="L5943" s="73"/>
      <c r="M5943" s="69" t="str">
        <f>IF(C5943&lt;&gt;"",DailyLog!$S$3,"")</f>
        <v/>
      </c>
      <c r="N5943" s="56" t="str">
        <f t="shared" si="277"/>
        <v/>
      </c>
      <c r="O5943" s="53" t="str">
        <f>IF($B5943&lt;&gt;"",IF(ISNUMBER(_xlfn.XMATCH($B5943,Language!$A$6:$E$6)),0,IF(ISNUMBER(_xlfn.XMATCH($B5943,Language!$A$29:$E$29)),'Lista de Prestatarios'!$B$3,VLOOKUP(B5943,'Lista de Prestatarios'!$A$2:$B$500,2,FALSE))),"")</f>
        <v/>
      </c>
      <c r="P5943" s="58" t="str">
        <f>IF(B5943&lt;&gt;"",IF(OR(D5943&gt;0,G5943&gt;0),COUNTIF($B$2:B5943,B5943),COUNTIFS($B$2:B5943,B5943,$E$2:E5943,"&gt;0")),"")</f>
        <v/>
      </c>
    </row>
    <row r="5944" spans="1:16" x14ac:dyDescent="0.35">
      <c r="A5944" s="51" t="str">
        <f t="shared" si="276"/>
        <v/>
      </c>
      <c r="B5944" s="99"/>
      <c r="C5944" s="4"/>
      <c r="D5944" s="14"/>
      <c r="E5944" s="14"/>
      <c r="F5944" s="14"/>
      <c r="G5944" s="82"/>
      <c r="H5944" s="107" t="str">
        <f>IF(B5944&lt;&gt;"",IF(OR(O5944=0,O5944=999),"",SUMIFS($E$2:E5944,$A$2:A5944,A5944)-SUMIFS($F$2:F5944,$A$2:A5944,A5944)),"")</f>
        <v/>
      </c>
      <c r="I5944" s="109" t="str">
        <f t="shared" si="278"/>
        <v/>
      </c>
      <c r="J5944" s="113"/>
      <c r="K5944" s="90"/>
      <c r="L5944" s="73"/>
      <c r="M5944" s="69" t="str">
        <f>IF(C5944&lt;&gt;"",DailyLog!$S$3,"")</f>
        <v/>
      </c>
      <c r="N5944" s="56" t="str">
        <f t="shared" si="277"/>
        <v/>
      </c>
      <c r="O5944" s="53" t="str">
        <f>IF($B5944&lt;&gt;"",IF(ISNUMBER(_xlfn.XMATCH($B5944,Language!$A$6:$E$6)),0,IF(ISNUMBER(_xlfn.XMATCH($B5944,Language!$A$29:$E$29)),'Lista de Prestatarios'!$B$3,VLOOKUP(B5944,'Lista de Prestatarios'!$A$2:$B$500,2,FALSE))),"")</f>
        <v/>
      </c>
      <c r="P5944" s="58" t="str">
        <f>IF(B5944&lt;&gt;"",IF(OR(D5944&gt;0,G5944&gt;0),COUNTIF($B$2:B5944,B5944),COUNTIFS($B$2:B5944,B5944,$E$2:E5944,"&gt;0")),"")</f>
        <v/>
      </c>
    </row>
    <row r="5945" spans="1:16" x14ac:dyDescent="0.35">
      <c r="A5945" s="51" t="str">
        <f t="shared" si="276"/>
        <v/>
      </c>
      <c r="B5945" s="99"/>
      <c r="C5945" s="4"/>
      <c r="D5945" s="14"/>
      <c r="E5945" s="14"/>
      <c r="F5945" s="14"/>
      <c r="G5945" s="82"/>
      <c r="H5945" s="107" t="str">
        <f>IF(B5945&lt;&gt;"",IF(OR(O5945=0,O5945=999),"",SUMIFS($E$2:E5945,$A$2:A5945,A5945)-SUMIFS($F$2:F5945,$A$2:A5945,A5945)),"")</f>
        <v/>
      </c>
      <c r="I5945" s="109" t="str">
        <f t="shared" si="278"/>
        <v/>
      </c>
      <c r="J5945" s="113"/>
      <c r="K5945" s="90"/>
      <c r="L5945" s="73"/>
      <c r="M5945" s="69" t="str">
        <f>IF(C5945&lt;&gt;"",DailyLog!$S$3,"")</f>
        <v/>
      </c>
      <c r="N5945" s="56" t="str">
        <f t="shared" si="277"/>
        <v/>
      </c>
      <c r="O5945" s="53" t="str">
        <f>IF($B5945&lt;&gt;"",IF(ISNUMBER(_xlfn.XMATCH($B5945,Language!$A$6:$E$6)),0,IF(ISNUMBER(_xlfn.XMATCH($B5945,Language!$A$29:$E$29)),'Lista de Prestatarios'!$B$3,VLOOKUP(B5945,'Lista de Prestatarios'!$A$2:$B$500,2,FALSE))),"")</f>
        <v/>
      </c>
      <c r="P5945" s="58" t="str">
        <f>IF(B5945&lt;&gt;"",IF(OR(D5945&gt;0,G5945&gt;0),COUNTIF($B$2:B5945,B5945),COUNTIFS($B$2:B5945,B5945,$E$2:E5945,"&gt;0")),"")</f>
        <v/>
      </c>
    </row>
    <row r="5946" spans="1:16" x14ac:dyDescent="0.35">
      <c r="A5946" s="51" t="str">
        <f t="shared" si="276"/>
        <v/>
      </c>
      <c r="B5946" s="99"/>
      <c r="C5946" s="4"/>
      <c r="D5946" s="14"/>
      <c r="E5946" s="14"/>
      <c r="F5946" s="14"/>
      <c r="G5946" s="82"/>
      <c r="H5946" s="107" t="str">
        <f>IF(B5946&lt;&gt;"",IF(OR(O5946=0,O5946=999),"",SUMIFS($E$2:E5946,$A$2:A5946,A5946)-SUMIFS($F$2:F5946,$A$2:A5946,A5946)),"")</f>
        <v/>
      </c>
      <c r="I5946" s="109" t="str">
        <f t="shared" si="278"/>
        <v/>
      </c>
      <c r="J5946" s="113"/>
      <c r="K5946" s="90"/>
      <c r="L5946" s="73"/>
      <c r="M5946" s="69" t="str">
        <f>IF(C5946&lt;&gt;"",DailyLog!$S$3,"")</f>
        <v/>
      </c>
      <c r="N5946" s="56" t="str">
        <f t="shared" si="277"/>
        <v/>
      </c>
      <c r="O5946" s="53" t="str">
        <f>IF($B5946&lt;&gt;"",IF(ISNUMBER(_xlfn.XMATCH($B5946,Language!$A$6:$E$6)),0,IF(ISNUMBER(_xlfn.XMATCH($B5946,Language!$A$29:$E$29)),'Lista de Prestatarios'!$B$3,VLOOKUP(B5946,'Lista de Prestatarios'!$A$2:$B$500,2,FALSE))),"")</f>
        <v/>
      </c>
      <c r="P5946" s="58" t="str">
        <f>IF(B5946&lt;&gt;"",IF(OR(D5946&gt;0,G5946&gt;0),COUNTIF($B$2:B5946,B5946),COUNTIFS($B$2:B5946,B5946,$E$2:E5946,"&gt;0")),"")</f>
        <v/>
      </c>
    </row>
    <row r="5947" spans="1:16" x14ac:dyDescent="0.35">
      <c r="A5947" s="51" t="str">
        <f t="shared" si="276"/>
        <v/>
      </c>
      <c r="B5947" s="99"/>
      <c r="C5947" s="4"/>
      <c r="D5947" s="14"/>
      <c r="E5947" s="14"/>
      <c r="F5947" s="14"/>
      <c r="G5947" s="82"/>
      <c r="H5947" s="107" t="str">
        <f>IF(B5947&lt;&gt;"",IF(OR(O5947=0,O5947=999),"",SUMIFS($E$2:E5947,$A$2:A5947,A5947)-SUMIFS($F$2:F5947,$A$2:A5947,A5947)),"")</f>
        <v/>
      </c>
      <c r="I5947" s="109" t="str">
        <f t="shared" si="278"/>
        <v/>
      </c>
      <c r="J5947" s="113"/>
      <c r="K5947" s="90"/>
      <c r="L5947" s="73"/>
      <c r="M5947" s="69" t="str">
        <f>IF(C5947&lt;&gt;"",DailyLog!$S$3,"")</f>
        <v/>
      </c>
      <c r="N5947" s="56" t="str">
        <f t="shared" si="277"/>
        <v/>
      </c>
      <c r="O5947" s="53" t="str">
        <f>IF($B5947&lt;&gt;"",IF(ISNUMBER(_xlfn.XMATCH($B5947,Language!$A$6:$E$6)),0,IF(ISNUMBER(_xlfn.XMATCH($B5947,Language!$A$29:$E$29)),'Lista de Prestatarios'!$B$3,VLOOKUP(B5947,'Lista de Prestatarios'!$A$2:$B$500,2,FALSE))),"")</f>
        <v/>
      </c>
      <c r="P5947" s="58" t="str">
        <f>IF(B5947&lt;&gt;"",IF(OR(D5947&gt;0,G5947&gt;0),COUNTIF($B$2:B5947,B5947),COUNTIFS($B$2:B5947,B5947,$E$2:E5947,"&gt;0")),"")</f>
        <v/>
      </c>
    </row>
    <row r="5948" spans="1:16" x14ac:dyDescent="0.35">
      <c r="A5948" s="51" t="str">
        <f t="shared" si="276"/>
        <v/>
      </c>
      <c r="B5948" s="99"/>
      <c r="C5948" s="4"/>
      <c r="D5948" s="14"/>
      <c r="E5948" s="14"/>
      <c r="F5948" s="14"/>
      <c r="G5948" s="82"/>
      <c r="H5948" s="107" t="str">
        <f>IF(B5948&lt;&gt;"",IF(OR(O5948=0,O5948=999),"",SUMIFS($E$2:E5948,$A$2:A5948,A5948)-SUMIFS($F$2:F5948,$A$2:A5948,A5948)),"")</f>
        <v/>
      </c>
      <c r="I5948" s="109" t="str">
        <f t="shared" si="278"/>
        <v/>
      </c>
      <c r="J5948" s="113"/>
      <c r="K5948" s="90"/>
      <c r="L5948" s="73"/>
      <c r="M5948" s="69" t="str">
        <f>IF(C5948&lt;&gt;"",DailyLog!$S$3,"")</f>
        <v/>
      </c>
      <c r="N5948" s="56" t="str">
        <f t="shared" si="277"/>
        <v/>
      </c>
      <c r="O5948" s="53" t="str">
        <f>IF($B5948&lt;&gt;"",IF(ISNUMBER(_xlfn.XMATCH($B5948,Language!$A$6:$E$6)),0,IF(ISNUMBER(_xlfn.XMATCH($B5948,Language!$A$29:$E$29)),'Lista de Prestatarios'!$B$3,VLOOKUP(B5948,'Lista de Prestatarios'!$A$2:$B$500,2,FALSE))),"")</f>
        <v/>
      </c>
      <c r="P5948" s="58" t="str">
        <f>IF(B5948&lt;&gt;"",IF(OR(D5948&gt;0,G5948&gt;0),COUNTIF($B$2:B5948,B5948),COUNTIFS($B$2:B5948,B5948,$E$2:E5948,"&gt;0")),"")</f>
        <v/>
      </c>
    </row>
    <row r="5949" spans="1:16" x14ac:dyDescent="0.35">
      <c r="A5949" s="51" t="str">
        <f t="shared" si="276"/>
        <v/>
      </c>
      <c r="B5949" s="99"/>
      <c r="C5949" s="4"/>
      <c r="D5949" s="14"/>
      <c r="E5949" s="14"/>
      <c r="F5949" s="14"/>
      <c r="G5949" s="82"/>
      <c r="H5949" s="107" t="str">
        <f>IF(B5949&lt;&gt;"",IF(OR(O5949=0,O5949=999),"",SUMIFS($E$2:E5949,$A$2:A5949,A5949)-SUMIFS($F$2:F5949,$A$2:A5949,A5949)),"")</f>
        <v/>
      </c>
      <c r="I5949" s="109" t="str">
        <f t="shared" si="278"/>
        <v/>
      </c>
      <c r="J5949" s="113"/>
      <c r="K5949" s="90"/>
      <c r="L5949" s="73"/>
      <c r="M5949" s="69" t="str">
        <f>IF(C5949&lt;&gt;"",DailyLog!$S$3,"")</f>
        <v/>
      </c>
      <c r="N5949" s="56" t="str">
        <f t="shared" si="277"/>
        <v/>
      </c>
      <c r="O5949" s="53" t="str">
        <f>IF($B5949&lt;&gt;"",IF(ISNUMBER(_xlfn.XMATCH($B5949,Language!$A$6:$E$6)),0,IF(ISNUMBER(_xlfn.XMATCH($B5949,Language!$A$29:$E$29)),'Lista de Prestatarios'!$B$3,VLOOKUP(B5949,'Lista de Prestatarios'!$A$2:$B$500,2,FALSE))),"")</f>
        <v/>
      </c>
      <c r="P5949" s="58" t="str">
        <f>IF(B5949&lt;&gt;"",IF(OR(D5949&gt;0,G5949&gt;0),COUNTIF($B$2:B5949,B5949),COUNTIFS($B$2:B5949,B5949,$E$2:E5949,"&gt;0")),"")</f>
        <v/>
      </c>
    </row>
    <row r="5950" spans="1:16" x14ac:dyDescent="0.35">
      <c r="A5950" s="51" t="str">
        <f t="shared" si="276"/>
        <v/>
      </c>
      <c r="B5950" s="99"/>
      <c r="C5950" s="4"/>
      <c r="D5950" s="14"/>
      <c r="E5950" s="14"/>
      <c r="F5950" s="14"/>
      <c r="G5950" s="82"/>
      <c r="H5950" s="107" t="str">
        <f>IF(B5950&lt;&gt;"",IF(OR(O5950=0,O5950=999),"",SUMIFS($E$2:E5950,$A$2:A5950,A5950)-SUMIFS($F$2:F5950,$A$2:A5950,A5950)),"")</f>
        <v/>
      </c>
      <c r="I5950" s="109" t="str">
        <f t="shared" si="278"/>
        <v/>
      </c>
      <c r="J5950" s="113"/>
      <c r="K5950" s="90"/>
      <c r="L5950" s="73"/>
      <c r="M5950" s="69" t="str">
        <f>IF(C5950&lt;&gt;"",DailyLog!$S$3,"")</f>
        <v/>
      </c>
      <c r="N5950" s="56" t="str">
        <f t="shared" si="277"/>
        <v/>
      </c>
      <c r="O5950" s="53" t="str">
        <f>IF($B5950&lt;&gt;"",IF(ISNUMBER(_xlfn.XMATCH($B5950,Language!$A$6:$E$6)),0,IF(ISNUMBER(_xlfn.XMATCH($B5950,Language!$A$29:$E$29)),'Lista de Prestatarios'!$B$3,VLOOKUP(B5950,'Lista de Prestatarios'!$A$2:$B$500,2,FALSE))),"")</f>
        <v/>
      </c>
      <c r="P5950" s="58" t="str">
        <f>IF(B5950&lt;&gt;"",IF(OR(D5950&gt;0,G5950&gt;0),COUNTIF($B$2:B5950,B5950),COUNTIFS($B$2:B5950,B5950,$E$2:E5950,"&gt;0")),"")</f>
        <v/>
      </c>
    </row>
    <row r="5951" spans="1:16" x14ac:dyDescent="0.35">
      <c r="A5951" s="51" t="str">
        <f t="shared" si="276"/>
        <v/>
      </c>
      <c r="B5951" s="99"/>
      <c r="C5951" s="4"/>
      <c r="D5951" s="14"/>
      <c r="E5951" s="14"/>
      <c r="F5951" s="14"/>
      <c r="G5951" s="82"/>
      <c r="H5951" s="107" t="str">
        <f>IF(B5951&lt;&gt;"",IF(OR(O5951=0,O5951=999),"",SUMIFS($E$2:E5951,$A$2:A5951,A5951)-SUMIFS($F$2:F5951,$A$2:A5951,A5951)),"")</f>
        <v/>
      </c>
      <c r="I5951" s="109" t="str">
        <f t="shared" si="278"/>
        <v/>
      </c>
      <c r="J5951" s="113"/>
      <c r="K5951" s="90"/>
      <c r="L5951" s="73"/>
      <c r="M5951" s="69" t="str">
        <f>IF(C5951&lt;&gt;"",DailyLog!$S$3,"")</f>
        <v/>
      </c>
      <c r="N5951" s="56" t="str">
        <f t="shared" si="277"/>
        <v/>
      </c>
      <c r="O5951" s="53" t="str">
        <f>IF($B5951&lt;&gt;"",IF(ISNUMBER(_xlfn.XMATCH($B5951,Language!$A$6:$E$6)),0,IF(ISNUMBER(_xlfn.XMATCH($B5951,Language!$A$29:$E$29)),'Lista de Prestatarios'!$B$3,VLOOKUP(B5951,'Lista de Prestatarios'!$A$2:$B$500,2,FALSE))),"")</f>
        <v/>
      </c>
      <c r="P5951" s="58" t="str">
        <f>IF(B5951&lt;&gt;"",IF(OR(D5951&gt;0,G5951&gt;0),COUNTIF($B$2:B5951,B5951),COUNTIFS($B$2:B5951,B5951,$E$2:E5951,"&gt;0")),"")</f>
        <v/>
      </c>
    </row>
    <row r="5952" spans="1:16" x14ac:dyDescent="0.35">
      <c r="A5952" s="51" t="str">
        <f t="shared" si="276"/>
        <v/>
      </c>
      <c r="B5952" s="99"/>
      <c r="C5952" s="4"/>
      <c r="D5952" s="14"/>
      <c r="E5952" s="14"/>
      <c r="F5952" s="14"/>
      <c r="G5952" s="82"/>
      <c r="H5952" s="107" t="str">
        <f>IF(B5952&lt;&gt;"",IF(OR(O5952=0,O5952=999),"",SUMIFS($E$2:E5952,$A$2:A5952,A5952)-SUMIFS($F$2:F5952,$A$2:A5952,A5952)),"")</f>
        <v/>
      </c>
      <c r="I5952" s="109" t="str">
        <f t="shared" si="278"/>
        <v/>
      </c>
      <c r="J5952" s="113"/>
      <c r="K5952" s="90"/>
      <c r="L5952" s="73"/>
      <c r="M5952" s="69" t="str">
        <f>IF(C5952&lt;&gt;"",DailyLog!$S$3,"")</f>
        <v/>
      </c>
      <c r="N5952" s="56" t="str">
        <f t="shared" si="277"/>
        <v/>
      </c>
      <c r="O5952" s="53" t="str">
        <f>IF($B5952&lt;&gt;"",IF(ISNUMBER(_xlfn.XMATCH($B5952,Language!$A$6:$E$6)),0,IF(ISNUMBER(_xlfn.XMATCH($B5952,Language!$A$29:$E$29)),'Lista de Prestatarios'!$B$3,VLOOKUP(B5952,'Lista de Prestatarios'!$A$2:$B$500,2,FALSE))),"")</f>
        <v/>
      </c>
      <c r="P5952" s="58" t="str">
        <f>IF(B5952&lt;&gt;"",IF(OR(D5952&gt;0,G5952&gt;0),COUNTIF($B$2:B5952,B5952),COUNTIFS($B$2:B5952,B5952,$E$2:E5952,"&gt;0")),"")</f>
        <v/>
      </c>
    </row>
    <row r="5953" spans="1:16" x14ac:dyDescent="0.35">
      <c r="A5953" s="51" t="str">
        <f t="shared" si="276"/>
        <v/>
      </c>
      <c r="B5953" s="99"/>
      <c r="C5953" s="4"/>
      <c r="D5953" s="14"/>
      <c r="E5953" s="14"/>
      <c r="F5953" s="14"/>
      <c r="G5953" s="82"/>
      <c r="H5953" s="107" t="str">
        <f>IF(B5953&lt;&gt;"",IF(OR(O5953=0,O5953=999),"",SUMIFS($E$2:E5953,$A$2:A5953,A5953)-SUMIFS($F$2:F5953,$A$2:A5953,A5953)),"")</f>
        <v/>
      </c>
      <c r="I5953" s="109" t="str">
        <f t="shared" si="278"/>
        <v/>
      </c>
      <c r="J5953" s="113"/>
      <c r="K5953" s="90"/>
      <c r="L5953" s="73"/>
      <c r="M5953" s="69" t="str">
        <f>IF(C5953&lt;&gt;"",DailyLog!$S$3,"")</f>
        <v/>
      </c>
      <c r="N5953" s="56" t="str">
        <f t="shared" si="277"/>
        <v/>
      </c>
      <c r="O5953" s="53" t="str">
        <f>IF($B5953&lt;&gt;"",IF(ISNUMBER(_xlfn.XMATCH($B5953,Language!$A$6:$E$6)),0,IF(ISNUMBER(_xlfn.XMATCH($B5953,Language!$A$29:$E$29)),'Lista de Prestatarios'!$B$3,VLOOKUP(B5953,'Lista de Prestatarios'!$A$2:$B$500,2,FALSE))),"")</f>
        <v/>
      </c>
      <c r="P5953" s="58" t="str">
        <f>IF(B5953&lt;&gt;"",IF(OR(D5953&gt;0,G5953&gt;0),COUNTIF($B$2:B5953,B5953),COUNTIFS($B$2:B5953,B5953,$E$2:E5953,"&gt;0")),"")</f>
        <v/>
      </c>
    </row>
    <row r="5954" spans="1:16" x14ac:dyDescent="0.35">
      <c r="A5954" s="51" t="str">
        <f t="shared" ref="A5954:A6017" si="279">IF(B5954&lt;&gt;"",O5954&amp;"."&amp;P5954,"")</f>
        <v/>
      </c>
      <c r="B5954" s="99"/>
      <c r="C5954" s="4"/>
      <c r="D5954" s="14"/>
      <c r="E5954" s="14"/>
      <c r="F5954" s="14"/>
      <c r="G5954" s="82"/>
      <c r="H5954" s="107" t="str">
        <f>IF(B5954&lt;&gt;"",IF(OR(O5954=0,O5954=999),"",SUMIFS($E$2:E5954,$A$2:A5954,A5954)-SUMIFS($F$2:F5954,$A$2:A5954,A5954)),"")</f>
        <v/>
      </c>
      <c r="I5954" s="109" t="str">
        <f t="shared" si="278"/>
        <v/>
      </c>
      <c r="J5954" s="113"/>
      <c r="K5954" s="90"/>
      <c r="L5954" s="73"/>
      <c r="M5954" s="69" t="str">
        <f>IF(C5954&lt;&gt;"",DailyLog!$S$3,"")</f>
        <v/>
      </c>
      <c r="N5954" s="56" t="str">
        <f t="shared" ref="N5954:N6017" si="280">IF(B5954&lt;&gt;"",COUNT(D5954:G5954),"")</f>
        <v/>
      </c>
      <c r="O5954" s="53" t="str">
        <f>IF($B5954&lt;&gt;"",IF(ISNUMBER(_xlfn.XMATCH($B5954,Language!$A$6:$E$6)),0,IF(ISNUMBER(_xlfn.XMATCH($B5954,Language!$A$29:$E$29)),'Lista de Prestatarios'!$B$3,VLOOKUP(B5954,'Lista de Prestatarios'!$A$2:$B$500,2,FALSE))),"")</f>
        <v/>
      </c>
      <c r="P5954" s="58" t="str">
        <f>IF(B5954&lt;&gt;"",IF(OR(D5954&gt;0,G5954&gt;0),COUNTIF($B$2:B5954,B5954),COUNTIFS($B$2:B5954,B5954,$E$2:E5954,"&gt;0")),"")</f>
        <v/>
      </c>
    </row>
    <row r="5955" spans="1:16" x14ac:dyDescent="0.35">
      <c r="A5955" s="51" t="str">
        <f t="shared" si="279"/>
        <v/>
      </c>
      <c r="B5955" s="99"/>
      <c r="C5955" s="4"/>
      <c r="D5955" s="14"/>
      <c r="E5955" s="14"/>
      <c r="F5955" s="14"/>
      <c r="G5955" s="82"/>
      <c r="H5955" s="107" t="str">
        <f>IF(B5955&lt;&gt;"",IF(OR(O5955=0,O5955=999),"",SUMIFS($E$2:E5955,$A$2:A5955,A5955)-SUMIFS($F$2:F5955,$A$2:A5955,A5955)),"")</f>
        <v/>
      </c>
      <c r="I5955" s="109" t="str">
        <f t="shared" si="278"/>
        <v/>
      </c>
      <c r="J5955" s="113"/>
      <c r="K5955" s="90"/>
      <c r="L5955" s="73"/>
      <c r="M5955" s="69" t="str">
        <f>IF(C5955&lt;&gt;"",DailyLog!$S$3,"")</f>
        <v/>
      </c>
      <c r="N5955" s="56" t="str">
        <f t="shared" si="280"/>
        <v/>
      </c>
      <c r="O5955" s="53" t="str">
        <f>IF($B5955&lt;&gt;"",IF(ISNUMBER(_xlfn.XMATCH($B5955,Language!$A$6:$E$6)),0,IF(ISNUMBER(_xlfn.XMATCH($B5955,Language!$A$29:$E$29)),'Lista de Prestatarios'!$B$3,VLOOKUP(B5955,'Lista de Prestatarios'!$A$2:$B$500,2,FALSE))),"")</f>
        <v/>
      </c>
      <c r="P5955" s="58" t="str">
        <f>IF(B5955&lt;&gt;"",IF(OR(D5955&gt;0,G5955&gt;0),COUNTIF($B$2:B5955,B5955),COUNTIFS($B$2:B5955,B5955,$E$2:E5955,"&gt;0")),"")</f>
        <v/>
      </c>
    </row>
    <row r="5956" spans="1:16" x14ac:dyDescent="0.35">
      <c r="A5956" s="51" t="str">
        <f t="shared" si="279"/>
        <v/>
      </c>
      <c r="B5956" s="99"/>
      <c r="C5956" s="4"/>
      <c r="D5956" s="14"/>
      <c r="E5956" s="14"/>
      <c r="F5956" s="14"/>
      <c r="G5956" s="82"/>
      <c r="H5956" s="107" t="str">
        <f>IF(B5956&lt;&gt;"",IF(OR(O5956=0,O5956=999),"",SUMIFS($E$2:E5956,$A$2:A5956,A5956)-SUMIFS($F$2:F5956,$A$2:A5956,A5956)),"")</f>
        <v/>
      </c>
      <c r="I5956" s="109" t="str">
        <f t="shared" ref="I5956:I6019" si="281">IF(B5956&lt;&gt;"",I5955+D5956-E5956+F5956-G5956,"")</f>
        <v/>
      </c>
      <c r="J5956" s="113"/>
      <c r="K5956" s="90"/>
      <c r="L5956" s="73"/>
      <c r="M5956" s="69" t="str">
        <f>IF(C5956&lt;&gt;"",DailyLog!$S$3,"")</f>
        <v/>
      </c>
      <c r="N5956" s="56" t="str">
        <f t="shared" si="280"/>
        <v/>
      </c>
      <c r="O5956" s="53" t="str">
        <f>IF($B5956&lt;&gt;"",IF(ISNUMBER(_xlfn.XMATCH($B5956,Language!$A$6:$E$6)),0,IF(ISNUMBER(_xlfn.XMATCH($B5956,Language!$A$29:$E$29)),'Lista de Prestatarios'!$B$3,VLOOKUP(B5956,'Lista de Prestatarios'!$A$2:$B$500,2,FALSE))),"")</f>
        <v/>
      </c>
      <c r="P5956" s="58" t="str">
        <f>IF(B5956&lt;&gt;"",IF(OR(D5956&gt;0,G5956&gt;0),COUNTIF($B$2:B5956,B5956),COUNTIFS($B$2:B5956,B5956,$E$2:E5956,"&gt;0")),"")</f>
        <v/>
      </c>
    </row>
    <row r="5957" spans="1:16" x14ac:dyDescent="0.35">
      <c r="A5957" s="51" t="str">
        <f t="shared" si="279"/>
        <v/>
      </c>
      <c r="B5957" s="99"/>
      <c r="C5957" s="4"/>
      <c r="D5957" s="14"/>
      <c r="E5957" s="14"/>
      <c r="F5957" s="14"/>
      <c r="G5957" s="82"/>
      <c r="H5957" s="107" t="str">
        <f>IF(B5957&lt;&gt;"",IF(OR(O5957=0,O5957=999),"",SUMIFS($E$2:E5957,$A$2:A5957,A5957)-SUMIFS($F$2:F5957,$A$2:A5957,A5957)),"")</f>
        <v/>
      </c>
      <c r="I5957" s="109" t="str">
        <f t="shared" si="281"/>
        <v/>
      </c>
      <c r="J5957" s="113"/>
      <c r="K5957" s="90"/>
      <c r="L5957" s="73"/>
      <c r="M5957" s="69" t="str">
        <f>IF(C5957&lt;&gt;"",DailyLog!$S$3,"")</f>
        <v/>
      </c>
      <c r="N5957" s="56" t="str">
        <f t="shared" si="280"/>
        <v/>
      </c>
      <c r="O5957" s="53" t="str">
        <f>IF($B5957&lt;&gt;"",IF(ISNUMBER(_xlfn.XMATCH($B5957,Language!$A$6:$E$6)),0,IF(ISNUMBER(_xlfn.XMATCH($B5957,Language!$A$29:$E$29)),'Lista de Prestatarios'!$B$3,VLOOKUP(B5957,'Lista de Prestatarios'!$A$2:$B$500,2,FALSE))),"")</f>
        <v/>
      </c>
      <c r="P5957" s="58" t="str">
        <f>IF(B5957&lt;&gt;"",IF(OR(D5957&gt;0,G5957&gt;0),COUNTIF($B$2:B5957,B5957),COUNTIFS($B$2:B5957,B5957,$E$2:E5957,"&gt;0")),"")</f>
        <v/>
      </c>
    </row>
    <row r="5958" spans="1:16" x14ac:dyDescent="0.35">
      <c r="A5958" s="51" t="str">
        <f t="shared" si="279"/>
        <v/>
      </c>
      <c r="B5958" s="99"/>
      <c r="C5958" s="4"/>
      <c r="D5958" s="14"/>
      <c r="E5958" s="14"/>
      <c r="F5958" s="14"/>
      <c r="G5958" s="82"/>
      <c r="H5958" s="107" t="str">
        <f>IF(B5958&lt;&gt;"",IF(OR(O5958=0,O5958=999),"",SUMIFS($E$2:E5958,$A$2:A5958,A5958)-SUMIFS($F$2:F5958,$A$2:A5958,A5958)),"")</f>
        <v/>
      </c>
      <c r="I5958" s="109" t="str">
        <f t="shared" si="281"/>
        <v/>
      </c>
      <c r="J5958" s="113"/>
      <c r="K5958" s="90"/>
      <c r="L5958" s="73"/>
      <c r="M5958" s="69" t="str">
        <f>IF(C5958&lt;&gt;"",DailyLog!$S$3,"")</f>
        <v/>
      </c>
      <c r="N5958" s="56" t="str">
        <f t="shared" si="280"/>
        <v/>
      </c>
      <c r="O5958" s="53" t="str">
        <f>IF($B5958&lt;&gt;"",IF(ISNUMBER(_xlfn.XMATCH($B5958,Language!$A$6:$E$6)),0,IF(ISNUMBER(_xlfn.XMATCH($B5958,Language!$A$29:$E$29)),'Lista de Prestatarios'!$B$3,VLOOKUP(B5958,'Lista de Prestatarios'!$A$2:$B$500,2,FALSE))),"")</f>
        <v/>
      </c>
      <c r="P5958" s="58" t="str">
        <f>IF(B5958&lt;&gt;"",IF(OR(D5958&gt;0,G5958&gt;0),COUNTIF($B$2:B5958,B5958),COUNTIFS($B$2:B5958,B5958,$E$2:E5958,"&gt;0")),"")</f>
        <v/>
      </c>
    </row>
    <row r="5959" spans="1:16" x14ac:dyDescent="0.35">
      <c r="A5959" s="51" t="str">
        <f t="shared" si="279"/>
        <v/>
      </c>
      <c r="B5959" s="99"/>
      <c r="C5959" s="4"/>
      <c r="D5959" s="14"/>
      <c r="E5959" s="14"/>
      <c r="F5959" s="14"/>
      <c r="G5959" s="82"/>
      <c r="H5959" s="107" t="str">
        <f>IF(B5959&lt;&gt;"",IF(OR(O5959=0,O5959=999),"",SUMIFS($E$2:E5959,$A$2:A5959,A5959)-SUMIFS($F$2:F5959,$A$2:A5959,A5959)),"")</f>
        <v/>
      </c>
      <c r="I5959" s="109" t="str">
        <f t="shared" si="281"/>
        <v/>
      </c>
      <c r="J5959" s="113"/>
      <c r="K5959" s="90"/>
      <c r="L5959" s="73"/>
      <c r="M5959" s="69" t="str">
        <f>IF(C5959&lt;&gt;"",DailyLog!$S$3,"")</f>
        <v/>
      </c>
      <c r="N5959" s="56" t="str">
        <f t="shared" si="280"/>
        <v/>
      </c>
      <c r="O5959" s="53" t="str">
        <f>IF($B5959&lt;&gt;"",IF(ISNUMBER(_xlfn.XMATCH($B5959,Language!$A$6:$E$6)),0,IF(ISNUMBER(_xlfn.XMATCH($B5959,Language!$A$29:$E$29)),'Lista de Prestatarios'!$B$3,VLOOKUP(B5959,'Lista de Prestatarios'!$A$2:$B$500,2,FALSE))),"")</f>
        <v/>
      </c>
      <c r="P5959" s="58" t="str">
        <f>IF(B5959&lt;&gt;"",IF(OR(D5959&gt;0,G5959&gt;0),COUNTIF($B$2:B5959,B5959),COUNTIFS($B$2:B5959,B5959,$E$2:E5959,"&gt;0")),"")</f>
        <v/>
      </c>
    </row>
    <row r="5960" spans="1:16" x14ac:dyDescent="0.35">
      <c r="A5960" s="51" t="str">
        <f t="shared" si="279"/>
        <v/>
      </c>
      <c r="B5960" s="99"/>
      <c r="C5960" s="4"/>
      <c r="D5960" s="14"/>
      <c r="E5960" s="14"/>
      <c r="F5960" s="14"/>
      <c r="G5960" s="82"/>
      <c r="H5960" s="107" t="str">
        <f>IF(B5960&lt;&gt;"",IF(OR(O5960=0,O5960=999),"",SUMIFS($E$2:E5960,$A$2:A5960,A5960)-SUMIFS($F$2:F5960,$A$2:A5960,A5960)),"")</f>
        <v/>
      </c>
      <c r="I5960" s="109" t="str">
        <f t="shared" si="281"/>
        <v/>
      </c>
      <c r="J5960" s="113"/>
      <c r="K5960" s="90"/>
      <c r="L5960" s="73"/>
      <c r="M5960" s="69" t="str">
        <f>IF(C5960&lt;&gt;"",DailyLog!$S$3,"")</f>
        <v/>
      </c>
      <c r="N5960" s="56" t="str">
        <f t="shared" si="280"/>
        <v/>
      </c>
      <c r="O5960" s="53" t="str">
        <f>IF($B5960&lt;&gt;"",IF(ISNUMBER(_xlfn.XMATCH($B5960,Language!$A$6:$E$6)),0,IF(ISNUMBER(_xlfn.XMATCH($B5960,Language!$A$29:$E$29)),'Lista de Prestatarios'!$B$3,VLOOKUP(B5960,'Lista de Prestatarios'!$A$2:$B$500,2,FALSE))),"")</f>
        <v/>
      </c>
      <c r="P5960" s="58" t="str">
        <f>IF(B5960&lt;&gt;"",IF(OR(D5960&gt;0,G5960&gt;0),COUNTIF($B$2:B5960,B5960),COUNTIFS($B$2:B5960,B5960,$E$2:E5960,"&gt;0")),"")</f>
        <v/>
      </c>
    </row>
    <row r="5961" spans="1:16" x14ac:dyDescent="0.35">
      <c r="A5961" s="51" t="str">
        <f t="shared" si="279"/>
        <v/>
      </c>
      <c r="B5961" s="99"/>
      <c r="C5961" s="4"/>
      <c r="D5961" s="14"/>
      <c r="E5961" s="14"/>
      <c r="F5961" s="14"/>
      <c r="G5961" s="82"/>
      <c r="H5961" s="107" t="str">
        <f>IF(B5961&lt;&gt;"",IF(OR(O5961=0,O5961=999),"",SUMIFS($E$2:E5961,$A$2:A5961,A5961)-SUMIFS($F$2:F5961,$A$2:A5961,A5961)),"")</f>
        <v/>
      </c>
      <c r="I5961" s="109" t="str">
        <f t="shared" si="281"/>
        <v/>
      </c>
      <c r="J5961" s="113"/>
      <c r="K5961" s="90"/>
      <c r="L5961" s="73"/>
      <c r="M5961" s="69" t="str">
        <f>IF(C5961&lt;&gt;"",DailyLog!$S$3,"")</f>
        <v/>
      </c>
      <c r="N5961" s="56" t="str">
        <f t="shared" si="280"/>
        <v/>
      </c>
      <c r="O5961" s="53" t="str">
        <f>IF($B5961&lt;&gt;"",IF(ISNUMBER(_xlfn.XMATCH($B5961,Language!$A$6:$E$6)),0,IF(ISNUMBER(_xlfn.XMATCH($B5961,Language!$A$29:$E$29)),'Lista de Prestatarios'!$B$3,VLOOKUP(B5961,'Lista de Prestatarios'!$A$2:$B$500,2,FALSE))),"")</f>
        <v/>
      </c>
      <c r="P5961" s="58" t="str">
        <f>IF(B5961&lt;&gt;"",IF(OR(D5961&gt;0,G5961&gt;0),COUNTIF($B$2:B5961,B5961),COUNTIFS($B$2:B5961,B5961,$E$2:E5961,"&gt;0")),"")</f>
        <v/>
      </c>
    </row>
    <row r="5962" spans="1:16" x14ac:dyDescent="0.35">
      <c r="A5962" s="51" t="str">
        <f t="shared" si="279"/>
        <v/>
      </c>
      <c r="B5962" s="99"/>
      <c r="C5962" s="4"/>
      <c r="D5962" s="14"/>
      <c r="E5962" s="14"/>
      <c r="F5962" s="14"/>
      <c r="G5962" s="82"/>
      <c r="H5962" s="107" t="str">
        <f>IF(B5962&lt;&gt;"",IF(OR(O5962=0,O5962=999),"",SUMIFS($E$2:E5962,$A$2:A5962,A5962)-SUMIFS($F$2:F5962,$A$2:A5962,A5962)),"")</f>
        <v/>
      </c>
      <c r="I5962" s="109" t="str">
        <f t="shared" si="281"/>
        <v/>
      </c>
      <c r="J5962" s="113"/>
      <c r="K5962" s="90"/>
      <c r="L5962" s="73"/>
      <c r="M5962" s="69" t="str">
        <f>IF(C5962&lt;&gt;"",DailyLog!$S$3,"")</f>
        <v/>
      </c>
      <c r="N5962" s="56" t="str">
        <f t="shared" si="280"/>
        <v/>
      </c>
      <c r="O5962" s="53" t="str">
        <f>IF($B5962&lt;&gt;"",IF(ISNUMBER(_xlfn.XMATCH($B5962,Language!$A$6:$E$6)),0,IF(ISNUMBER(_xlfn.XMATCH($B5962,Language!$A$29:$E$29)),'Lista de Prestatarios'!$B$3,VLOOKUP(B5962,'Lista de Prestatarios'!$A$2:$B$500,2,FALSE))),"")</f>
        <v/>
      </c>
      <c r="P5962" s="58" t="str">
        <f>IF(B5962&lt;&gt;"",IF(OR(D5962&gt;0,G5962&gt;0),COUNTIF($B$2:B5962,B5962),COUNTIFS($B$2:B5962,B5962,$E$2:E5962,"&gt;0")),"")</f>
        <v/>
      </c>
    </row>
    <row r="5963" spans="1:16" x14ac:dyDescent="0.35">
      <c r="A5963" s="51" t="str">
        <f t="shared" si="279"/>
        <v/>
      </c>
      <c r="B5963" s="99"/>
      <c r="C5963" s="4"/>
      <c r="D5963" s="14"/>
      <c r="E5963" s="14"/>
      <c r="F5963" s="14"/>
      <c r="G5963" s="82"/>
      <c r="H5963" s="107" t="str">
        <f>IF(B5963&lt;&gt;"",IF(OR(O5963=0,O5963=999),"",SUMIFS($E$2:E5963,$A$2:A5963,A5963)-SUMIFS($F$2:F5963,$A$2:A5963,A5963)),"")</f>
        <v/>
      </c>
      <c r="I5963" s="109" t="str">
        <f t="shared" si="281"/>
        <v/>
      </c>
      <c r="J5963" s="113"/>
      <c r="K5963" s="90"/>
      <c r="L5963" s="73"/>
      <c r="M5963" s="69" t="str">
        <f>IF(C5963&lt;&gt;"",DailyLog!$S$3,"")</f>
        <v/>
      </c>
      <c r="N5963" s="56" t="str">
        <f t="shared" si="280"/>
        <v/>
      </c>
      <c r="O5963" s="53" t="str">
        <f>IF($B5963&lt;&gt;"",IF(ISNUMBER(_xlfn.XMATCH($B5963,Language!$A$6:$E$6)),0,IF(ISNUMBER(_xlfn.XMATCH($B5963,Language!$A$29:$E$29)),'Lista de Prestatarios'!$B$3,VLOOKUP(B5963,'Lista de Prestatarios'!$A$2:$B$500,2,FALSE))),"")</f>
        <v/>
      </c>
      <c r="P5963" s="58" t="str">
        <f>IF(B5963&lt;&gt;"",IF(OR(D5963&gt;0,G5963&gt;0),COUNTIF($B$2:B5963,B5963),COUNTIFS($B$2:B5963,B5963,$E$2:E5963,"&gt;0")),"")</f>
        <v/>
      </c>
    </row>
    <row r="5964" spans="1:16" x14ac:dyDescent="0.35">
      <c r="A5964" s="51" t="str">
        <f t="shared" si="279"/>
        <v/>
      </c>
      <c r="B5964" s="99"/>
      <c r="C5964" s="4"/>
      <c r="D5964" s="14"/>
      <c r="E5964" s="14"/>
      <c r="F5964" s="14"/>
      <c r="G5964" s="82"/>
      <c r="H5964" s="107" t="str">
        <f>IF(B5964&lt;&gt;"",IF(OR(O5964=0,O5964=999),"",SUMIFS($E$2:E5964,$A$2:A5964,A5964)-SUMIFS($F$2:F5964,$A$2:A5964,A5964)),"")</f>
        <v/>
      </c>
      <c r="I5964" s="109" t="str">
        <f t="shared" si="281"/>
        <v/>
      </c>
      <c r="J5964" s="113"/>
      <c r="K5964" s="90"/>
      <c r="L5964" s="73"/>
      <c r="M5964" s="69" t="str">
        <f>IF(C5964&lt;&gt;"",DailyLog!$S$3,"")</f>
        <v/>
      </c>
      <c r="N5964" s="56" t="str">
        <f t="shared" si="280"/>
        <v/>
      </c>
      <c r="O5964" s="53" t="str">
        <f>IF($B5964&lt;&gt;"",IF(ISNUMBER(_xlfn.XMATCH($B5964,Language!$A$6:$E$6)),0,IF(ISNUMBER(_xlfn.XMATCH($B5964,Language!$A$29:$E$29)),'Lista de Prestatarios'!$B$3,VLOOKUP(B5964,'Lista de Prestatarios'!$A$2:$B$500,2,FALSE))),"")</f>
        <v/>
      </c>
      <c r="P5964" s="58" t="str">
        <f>IF(B5964&lt;&gt;"",IF(OR(D5964&gt;0,G5964&gt;0),COUNTIF($B$2:B5964,B5964),COUNTIFS($B$2:B5964,B5964,$E$2:E5964,"&gt;0")),"")</f>
        <v/>
      </c>
    </row>
    <row r="5965" spans="1:16" x14ac:dyDescent="0.35">
      <c r="A5965" s="51" t="str">
        <f t="shared" si="279"/>
        <v/>
      </c>
      <c r="B5965" s="99"/>
      <c r="C5965" s="4"/>
      <c r="D5965" s="14"/>
      <c r="E5965" s="14"/>
      <c r="F5965" s="14"/>
      <c r="G5965" s="82"/>
      <c r="H5965" s="107" t="str">
        <f>IF(B5965&lt;&gt;"",IF(OR(O5965=0,O5965=999),"",SUMIFS($E$2:E5965,$A$2:A5965,A5965)-SUMIFS($F$2:F5965,$A$2:A5965,A5965)),"")</f>
        <v/>
      </c>
      <c r="I5965" s="109" t="str">
        <f t="shared" si="281"/>
        <v/>
      </c>
      <c r="J5965" s="113"/>
      <c r="K5965" s="90"/>
      <c r="L5965" s="73"/>
      <c r="M5965" s="69" t="str">
        <f>IF(C5965&lt;&gt;"",DailyLog!$S$3,"")</f>
        <v/>
      </c>
      <c r="N5965" s="56" t="str">
        <f t="shared" si="280"/>
        <v/>
      </c>
      <c r="O5965" s="53" t="str">
        <f>IF($B5965&lt;&gt;"",IF(ISNUMBER(_xlfn.XMATCH($B5965,Language!$A$6:$E$6)),0,IF(ISNUMBER(_xlfn.XMATCH($B5965,Language!$A$29:$E$29)),'Lista de Prestatarios'!$B$3,VLOOKUP(B5965,'Lista de Prestatarios'!$A$2:$B$500,2,FALSE))),"")</f>
        <v/>
      </c>
      <c r="P5965" s="58" t="str">
        <f>IF(B5965&lt;&gt;"",IF(OR(D5965&gt;0,G5965&gt;0),COUNTIF($B$2:B5965,B5965),COUNTIFS($B$2:B5965,B5965,$E$2:E5965,"&gt;0")),"")</f>
        <v/>
      </c>
    </row>
    <row r="5966" spans="1:16" x14ac:dyDescent="0.35">
      <c r="A5966" s="51" t="str">
        <f t="shared" si="279"/>
        <v/>
      </c>
      <c r="B5966" s="99"/>
      <c r="C5966" s="4"/>
      <c r="D5966" s="14"/>
      <c r="E5966" s="14"/>
      <c r="F5966" s="14"/>
      <c r="G5966" s="82"/>
      <c r="H5966" s="107" t="str">
        <f>IF(B5966&lt;&gt;"",IF(OR(O5966=0,O5966=999),"",SUMIFS($E$2:E5966,$A$2:A5966,A5966)-SUMIFS($F$2:F5966,$A$2:A5966,A5966)),"")</f>
        <v/>
      </c>
      <c r="I5966" s="109" t="str">
        <f t="shared" si="281"/>
        <v/>
      </c>
      <c r="J5966" s="113"/>
      <c r="K5966" s="90"/>
      <c r="L5966" s="73"/>
      <c r="M5966" s="69" t="str">
        <f>IF(C5966&lt;&gt;"",DailyLog!$S$3,"")</f>
        <v/>
      </c>
      <c r="N5966" s="56" t="str">
        <f t="shared" si="280"/>
        <v/>
      </c>
      <c r="O5966" s="53" t="str">
        <f>IF($B5966&lt;&gt;"",IF(ISNUMBER(_xlfn.XMATCH($B5966,Language!$A$6:$E$6)),0,IF(ISNUMBER(_xlfn.XMATCH($B5966,Language!$A$29:$E$29)),'Lista de Prestatarios'!$B$3,VLOOKUP(B5966,'Lista de Prestatarios'!$A$2:$B$500,2,FALSE))),"")</f>
        <v/>
      </c>
      <c r="P5966" s="58" t="str">
        <f>IF(B5966&lt;&gt;"",IF(OR(D5966&gt;0,G5966&gt;0),COUNTIF($B$2:B5966,B5966),COUNTIFS($B$2:B5966,B5966,$E$2:E5966,"&gt;0")),"")</f>
        <v/>
      </c>
    </row>
    <row r="5967" spans="1:16" x14ac:dyDescent="0.35">
      <c r="A5967" s="51" t="str">
        <f t="shared" si="279"/>
        <v/>
      </c>
      <c r="B5967" s="99"/>
      <c r="C5967" s="4"/>
      <c r="D5967" s="14"/>
      <c r="E5967" s="14"/>
      <c r="F5967" s="14"/>
      <c r="G5967" s="82"/>
      <c r="H5967" s="107" t="str">
        <f>IF(B5967&lt;&gt;"",IF(OR(O5967=0,O5967=999),"",SUMIFS($E$2:E5967,$A$2:A5967,A5967)-SUMIFS($F$2:F5967,$A$2:A5967,A5967)),"")</f>
        <v/>
      </c>
      <c r="I5967" s="109" t="str">
        <f t="shared" si="281"/>
        <v/>
      </c>
      <c r="J5967" s="113"/>
      <c r="K5967" s="90"/>
      <c r="L5967" s="73"/>
      <c r="M5967" s="69" t="str">
        <f>IF(C5967&lt;&gt;"",DailyLog!$S$3,"")</f>
        <v/>
      </c>
      <c r="N5967" s="56" t="str">
        <f t="shared" si="280"/>
        <v/>
      </c>
      <c r="O5967" s="53" t="str">
        <f>IF($B5967&lt;&gt;"",IF(ISNUMBER(_xlfn.XMATCH($B5967,Language!$A$6:$E$6)),0,IF(ISNUMBER(_xlfn.XMATCH($B5967,Language!$A$29:$E$29)),'Lista de Prestatarios'!$B$3,VLOOKUP(B5967,'Lista de Prestatarios'!$A$2:$B$500,2,FALSE))),"")</f>
        <v/>
      </c>
      <c r="P5967" s="58" t="str">
        <f>IF(B5967&lt;&gt;"",IF(OR(D5967&gt;0,G5967&gt;0),COUNTIF($B$2:B5967,B5967),COUNTIFS($B$2:B5967,B5967,$E$2:E5967,"&gt;0")),"")</f>
        <v/>
      </c>
    </row>
    <row r="5968" spans="1:16" x14ac:dyDescent="0.35">
      <c r="A5968" s="51" t="str">
        <f t="shared" si="279"/>
        <v/>
      </c>
      <c r="B5968" s="99"/>
      <c r="C5968" s="4"/>
      <c r="D5968" s="14"/>
      <c r="E5968" s="14"/>
      <c r="F5968" s="14"/>
      <c r="G5968" s="82"/>
      <c r="H5968" s="107" t="str">
        <f>IF(B5968&lt;&gt;"",IF(OR(O5968=0,O5968=999),"",SUMIFS($E$2:E5968,$A$2:A5968,A5968)-SUMIFS($F$2:F5968,$A$2:A5968,A5968)),"")</f>
        <v/>
      </c>
      <c r="I5968" s="109" t="str">
        <f t="shared" si="281"/>
        <v/>
      </c>
      <c r="J5968" s="113"/>
      <c r="K5968" s="90"/>
      <c r="L5968" s="73"/>
      <c r="M5968" s="69" t="str">
        <f>IF(C5968&lt;&gt;"",DailyLog!$S$3,"")</f>
        <v/>
      </c>
      <c r="N5968" s="56" t="str">
        <f t="shared" si="280"/>
        <v/>
      </c>
      <c r="O5968" s="53" t="str">
        <f>IF($B5968&lt;&gt;"",IF(ISNUMBER(_xlfn.XMATCH($B5968,Language!$A$6:$E$6)),0,IF(ISNUMBER(_xlfn.XMATCH($B5968,Language!$A$29:$E$29)),'Lista de Prestatarios'!$B$3,VLOOKUP(B5968,'Lista de Prestatarios'!$A$2:$B$500,2,FALSE))),"")</f>
        <v/>
      </c>
      <c r="P5968" s="58" t="str">
        <f>IF(B5968&lt;&gt;"",IF(OR(D5968&gt;0,G5968&gt;0),COUNTIF($B$2:B5968,B5968),COUNTIFS($B$2:B5968,B5968,$E$2:E5968,"&gt;0")),"")</f>
        <v/>
      </c>
    </row>
    <row r="5969" spans="1:16" x14ac:dyDescent="0.35">
      <c r="A5969" s="51" t="str">
        <f t="shared" si="279"/>
        <v/>
      </c>
      <c r="B5969" s="99"/>
      <c r="C5969" s="4"/>
      <c r="D5969" s="14"/>
      <c r="E5969" s="14"/>
      <c r="F5969" s="14"/>
      <c r="G5969" s="82"/>
      <c r="H5969" s="107" t="str">
        <f>IF(B5969&lt;&gt;"",IF(OR(O5969=0,O5969=999),"",SUMIFS($E$2:E5969,$A$2:A5969,A5969)-SUMIFS($F$2:F5969,$A$2:A5969,A5969)),"")</f>
        <v/>
      </c>
      <c r="I5969" s="109" t="str">
        <f t="shared" si="281"/>
        <v/>
      </c>
      <c r="J5969" s="113"/>
      <c r="K5969" s="90"/>
      <c r="L5969" s="73"/>
      <c r="M5969" s="69" t="str">
        <f>IF(C5969&lt;&gt;"",DailyLog!$S$3,"")</f>
        <v/>
      </c>
      <c r="N5969" s="56" t="str">
        <f t="shared" si="280"/>
        <v/>
      </c>
      <c r="O5969" s="53" t="str">
        <f>IF($B5969&lt;&gt;"",IF(ISNUMBER(_xlfn.XMATCH($B5969,Language!$A$6:$E$6)),0,IF(ISNUMBER(_xlfn.XMATCH($B5969,Language!$A$29:$E$29)),'Lista de Prestatarios'!$B$3,VLOOKUP(B5969,'Lista de Prestatarios'!$A$2:$B$500,2,FALSE))),"")</f>
        <v/>
      </c>
      <c r="P5969" s="58" t="str">
        <f>IF(B5969&lt;&gt;"",IF(OR(D5969&gt;0,G5969&gt;0),COUNTIF($B$2:B5969,B5969),COUNTIFS($B$2:B5969,B5969,$E$2:E5969,"&gt;0")),"")</f>
        <v/>
      </c>
    </row>
    <row r="5970" spans="1:16" x14ac:dyDescent="0.35">
      <c r="A5970" s="51" t="str">
        <f t="shared" si="279"/>
        <v/>
      </c>
      <c r="B5970" s="99"/>
      <c r="C5970" s="4"/>
      <c r="D5970" s="14"/>
      <c r="E5970" s="14"/>
      <c r="F5970" s="14"/>
      <c r="G5970" s="82"/>
      <c r="H5970" s="107" t="str">
        <f>IF(B5970&lt;&gt;"",IF(OR(O5970=0,O5970=999),"",SUMIFS($E$2:E5970,$A$2:A5970,A5970)-SUMIFS($F$2:F5970,$A$2:A5970,A5970)),"")</f>
        <v/>
      </c>
      <c r="I5970" s="109" t="str">
        <f t="shared" si="281"/>
        <v/>
      </c>
      <c r="J5970" s="113"/>
      <c r="K5970" s="90"/>
      <c r="L5970" s="73"/>
      <c r="M5970" s="69" t="str">
        <f>IF(C5970&lt;&gt;"",DailyLog!$S$3,"")</f>
        <v/>
      </c>
      <c r="N5970" s="56" t="str">
        <f t="shared" si="280"/>
        <v/>
      </c>
      <c r="O5970" s="53" t="str">
        <f>IF($B5970&lt;&gt;"",IF(ISNUMBER(_xlfn.XMATCH($B5970,Language!$A$6:$E$6)),0,IF(ISNUMBER(_xlfn.XMATCH($B5970,Language!$A$29:$E$29)),'Lista de Prestatarios'!$B$3,VLOOKUP(B5970,'Lista de Prestatarios'!$A$2:$B$500,2,FALSE))),"")</f>
        <v/>
      </c>
      <c r="P5970" s="58" t="str">
        <f>IF(B5970&lt;&gt;"",IF(OR(D5970&gt;0,G5970&gt;0),COUNTIF($B$2:B5970,B5970),COUNTIFS($B$2:B5970,B5970,$E$2:E5970,"&gt;0")),"")</f>
        <v/>
      </c>
    </row>
    <row r="5971" spans="1:16" x14ac:dyDescent="0.35">
      <c r="A5971" s="51" t="str">
        <f t="shared" si="279"/>
        <v/>
      </c>
      <c r="B5971" s="99"/>
      <c r="C5971" s="4"/>
      <c r="D5971" s="14"/>
      <c r="E5971" s="14"/>
      <c r="F5971" s="14"/>
      <c r="G5971" s="82"/>
      <c r="H5971" s="107" t="str">
        <f>IF(B5971&lt;&gt;"",IF(OR(O5971=0,O5971=999),"",SUMIFS($E$2:E5971,$A$2:A5971,A5971)-SUMIFS($F$2:F5971,$A$2:A5971,A5971)),"")</f>
        <v/>
      </c>
      <c r="I5971" s="109" t="str">
        <f t="shared" si="281"/>
        <v/>
      </c>
      <c r="J5971" s="113"/>
      <c r="K5971" s="90"/>
      <c r="L5971" s="73"/>
      <c r="M5971" s="69" t="str">
        <f>IF(C5971&lt;&gt;"",DailyLog!$S$3,"")</f>
        <v/>
      </c>
      <c r="N5971" s="56" t="str">
        <f t="shared" si="280"/>
        <v/>
      </c>
      <c r="O5971" s="53" t="str">
        <f>IF($B5971&lt;&gt;"",IF(ISNUMBER(_xlfn.XMATCH($B5971,Language!$A$6:$E$6)),0,IF(ISNUMBER(_xlfn.XMATCH($B5971,Language!$A$29:$E$29)),'Lista de Prestatarios'!$B$3,VLOOKUP(B5971,'Lista de Prestatarios'!$A$2:$B$500,2,FALSE))),"")</f>
        <v/>
      </c>
      <c r="P5971" s="58" t="str">
        <f>IF(B5971&lt;&gt;"",IF(OR(D5971&gt;0,G5971&gt;0),COUNTIF($B$2:B5971,B5971),COUNTIFS($B$2:B5971,B5971,$E$2:E5971,"&gt;0")),"")</f>
        <v/>
      </c>
    </row>
    <row r="5972" spans="1:16" x14ac:dyDescent="0.35">
      <c r="A5972" s="51" t="str">
        <f t="shared" si="279"/>
        <v/>
      </c>
      <c r="B5972" s="99"/>
      <c r="C5972" s="4"/>
      <c r="D5972" s="14"/>
      <c r="E5972" s="14"/>
      <c r="F5972" s="14"/>
      <c r="G5972" s="82"/>
      <c r="H5972" s="107" t="str">
        <f>IF(B5972&lt;&gt;"",IF(OR(O5972=0,O5972=999),"",SUMIFS($E$2:E5972,$A$2:A5972,A5972)-SUMIFS($F$2:F5972,$A$2:A5972,A5972)),"")</f>
        <v/>
      </c>
      <c r="I5972" s="109" t="str">
        <f t="shared" si="281"/>
        <v/>
      </c>
      <c r="J5972" s="113"/>
      <c r="K5972" s="90"/>
      <c r="L5972" s="73"/>
      <c r="M5972" s="69" t="str">
        <f>IF(C5972&lt;&gt;"",DailyLog!$S$3,"")</f>
        <v/>
      </c>
      <c r="N5972" s="56" t="str">
        <f t="shared" si="280"/>
        <v/>
      </c>
      <c r="O5972" s="53" t="str">
        <f>IF($B5972&lt;&gt;"",IF(ISNUMBER(_xlfn.XMATCH($B5972,Language!$A$6:$E$6)),0,IF(ISNUMBER(_xlfn.XMATCH($B5972,Language!$A$29:$E$29)),'Lista de Prestatarios'!$B$3,VLOOKUP(B5972,'Lista de Prestatarios'!$A$2:$B$500,2,FALSE))),"")</f>
        <v/>
      </c>
      <c r="P5972" s="58" t="str">
        <f>IF(B5972&lt;&gt;"",IF(OR(D5972&gt;0,G5972&gt;0),COUNTIF($B$2:B5972,B5972),COUNTIFS($B$2:B5972,B5972,$E$2:E5972,"&gt;0")),"")</f>
        <v/>
      </c>
    </row>
    <row r="5973" spans="1:16" x14ac:dyDescent="0.35">
      <c r="A5973" s="51" t="str">
        <f t="shared" si="279"/>
        <v/>
      </c>
      <c r="B5973" s="99"/>
      <c r="C5973" s="4"/>
      <c r="D5973" s="14"/>
      <c r="E5973" s="14"/>
      <c r="F5973" s="14"/>
      <c r="G5973" s="82"/>
      <c r="H5973" s="107" t="str">
        <f>IF(B5973&lt;&gt;"",IF(OR(O5973=0,O5973=999),"",SUMIFS($E$2:E5973,$A$2:A5973,A5973)-SUMIFS($F$2:F5973,$A$2:A5973,A5973)),"")</f>
        <v/>
      </c>
      <c r="I5973" s="109" t="str">
        <f t="shared" si="281"/>
        <v/>
      </c>
      <c r="J5973" s="113"/>
      <c r="K5973" s="90"/>
      <c r="L5973" s="73"/>
      <c r="M5973" s="69" t="str">
        <f>IF(C5973&lt;&gt;"",DailyLog!$S$3,"")</f>
        <v/>
      </c>
      <c r="N5973" s="56" t="str">
        <f t="shared" si="280"/>
        <v/>
      </c>
      <c r="O5973" s="53" t="str">
        <f>IF($B5973&lt;&gt;"",IF(ISNUMBER(_xlfn.XMATCH($B5973,Language!$A$6:$E$6)),0,IF(ISNUMBER(_xlfn.XMATCH($B5973,Language!$A$29:$E$29)),'Lista de Prestatarios'!$B$3,VLOOKUP(B5973,'Lista de Prestatarios'!$A$2:$B$500,2,FALSE))),"")</f>
        <v/>
      </c>
      <c r="P5973" s="58" t="str">
        <f>IF(B5973&lt;&gt;"",IF(OR(D5973&gt;0,G5973&gt;0),COUNTIF($B$2:B5973,B5973),COUNTIFS($B$2:B5973,B5973,$E$2:E5973,"&gt;0")),"")</f>
        <v/>
      </c>
    </row>
    <row r="5974" spans="1:16" x14ac:dyDescent="0.35">
      <c r="A5974" s="51" t="str">
        <f t="shared" si="279"/>
        <v/>
      </c>
      <c r="B5974" s="99"/>
      <c r="C5974" s="4"/>
      <c r="D5974" s="14"/>
      <c r="E5974" s="14"/>
      <c r="F5974" s="14"/>
      <c r="G5974" s="82"/>
      <c r="H5974" s="107" t="str">
        <f>IF(B5974&lt;&gt;"",IF(OR(O5974=0,O5974=999),"",SUMIFS($E$2:E5974,$A$2:A5974,A5974)-SUMIFS($F$2:F5974,$A$2:A5974,A5974)),"")</f>
        <v/>
      </c>
      <c r="I5974" s="109" t="str">
        <f t="shared" si="281"/>
        <v/>
      </c>
      <c r="J5974" s="113"/>
      <c r="K5974" s="90"/>
      <c r="L5974" s="73"/>
      <c r="M5974" s="69" t="str">
        <f>IF(C5974&lt;&gt;"",DailyLog!$S$3,"")</f>
        <v/>
      </c>
      <c r="N5974" s="56" t="str">
        <f t="shared" si="280"/>
        <v/>
      </c>
      <c r="O5974" s="53" t="str">
        <f>IF($B5974&lt;&gt;"",IF(ISNUMBER(_xlfn.XMATCH($B5974,Language!$A$6:$E$6)),0,IF(ISNUMBER(_xlfn.XMATCH($B5974,Language!$A$29:$E$29)),'Lista de Prestatarios'!$B$3,VLOOKUP(B5974,'Lista de Prestatarios'!$A$2:$B$500,2,FALSE))),"")</f>
        <v/>
      </c>
      <c r="P5974" s="58" t="str">
        <f>IF(B5974&lt;&gt;"",IF(OR(D5974&gt;0,G5974&gt;0),COUNTIF($B$2:B5974,B5974),COUNTIFS($B$2:B5974,B5974,$E$2:E5974,"&gt;0")),"")</f>
        <v/>
      </c>
    </row>
    <row r="5975" spans="1:16" x14ac:dyDescent="0.35">
      <c r="A5975" s="51" t="str">
        <f t="shared" si="279"/>
        <v/>
      </c>
      <c r="B5975" s="99"/>
      <c r="C5975" s="4"/>
      <c r="D5975" s="14"/>
      <c r="E5975" s="14"/>
      <c r="F5975" s="14"/>
      <c r="G5975" s="82"/>
      <c r="H5975" s="107" t="str">
        <f>IF(B5975&lt;&gt;"",IF(OR(O5975=0,O5975=999),"",SUMIFS($E$2:E5975,$A$2:A5975,A5975)-SUMIFS($F$2:F5975,$A$2:A5975,A5975)),"")</f>
        <v/>
      </c>
      <c r="I5975" s="109" t="str">
        <f t="shared" si="281"/>
        <v/>
      </c>
      <c r="J5975" s="113"/>
      <c r="K5975" s="90"/>
      <c r="L5975" s="73"/>
      <c r="M5975" s="69" t="str">
        <f>IF(C5975&lt;&gt;"",DailyLog!$S$3,"")</f>
        <v/>
      </c>
      <c r="N5975" s="56" t="str">
        <f t="shared" si="280"/>
        <v/>
      </c>
      <c r="O5975" s="53" t="str">
        <f>IF($B5975&lt;&gt;"",IF(ISNUMBER(_xlfn.XMATCH($B5975,Language!$A$6:$E$6)),0,IF(ISNUMBER(_xlfn.XMATCH($B5975,Language!$A$29:$E$29)),'Lista de Prestatarios'!$B$3,VLOOKUP(B5975,'Lista de Prestatarios'!$A$2:$B$500,2,FALSE))),"")</f>
        <v/>
      </c>
      <c r="P5975" s="58" t="str">
        <f>IF(B5975&lt;&gt;"",IF(OR(D5975&gt;0,G5975&gt;0),COUNTIF($B$2:B5975,B5975),COUNTIFS($B$2:B5975,B5975,$E$2:E5975,"&gt;0")),"")</f>
        <v/>
      </c>
    </row>
    <row r="5976" spans="1:16" x14ac:dyDescent="0.35">
      <c r="A5976" s="51" t="str">
        <f t="shared" si="279"/>
        <v/>
      </c>
      <c r="B5976" s="99"/>
      <c r="C5976" s="4"/>
      <c r="D5976" s="14"/>
      <c r="E5976" s="14"/>
      <c r="F5976" s="14"/>
      <c r="G5976" s="82"/>
      <c r="H5976" s="107" t="str">
        <f>IF(B5976&lt;&gt;"",IF(OR(O5976=0,O5976=999),"",SUMIFS($E$2:E5976,$A$2:A5976,A5976)-SUMIFS($F$2:F5976,$A$2:A5976,A5976)),"")</f>
        <v/>
      </c>
      <c r="I5976" s="109" t="str">
        <f t="shared" si="281"/>
        <v/>
      </c>
      <c r="J5976" s="113"/>
      <c r="K5976" s="90"/>
      <c r="L5976" s="73"/>
      <c r="M5976" s="69" t="str">
        <f>IF(C5976&lt;&gt;"",DailyLog!$S$3,"")</f>
        <v/>
      </c>
      <c r="N5976" s="56" t="str">
        <f t="shared" si="280"/>
        <v/>
      </c>
      <c r="O5976" s="53" t="str">
        <f>IF($B5976&lt;&gt;"",IF(ISNUMBER(_xlfn.XMATCH($B5976,Language!$A$6:$E$6)),0,IF(ISNUMBER(_xlfn.XMATCH($B5976,Language!$A$29:$E$29)),'Lista de Prestatarios'!$B$3,VLOOKUP(B5976,'Lista de Prestatarios'!$A$2:$B$500,2,FALSE))),"")</f>
        <v/>
      </c>
      <c r="P5976" s="58" t="str">
        <f>IF(B5976&lt;&gt;"",IF(OR(D5976&gt;0,G5976&gt;0),COUNTIF($B$2:B5976,B5976),COUNTIFS($B$2:B5976,B5976,$E$2:E5976,"&gt;0")),"")</f>
        <v/>
      </c>
    </row>
    <row r="5977" spans="1:16" x14ac:dyDescent="0.35">
      <c r="A5977" s="51" t="str">
        <f t="shared" si="279"/>
        <v/>
      </c>
      <c r="B5977" s="99"/>
      <c r="C5977" s="4"/>
      <c r="D5977" s="14"/>
      <c r="E5977" s="14"/>
      <c r="F5977" s="14"/>
      <c r="G5977" s="82"/>
      <c r="H5977" s="107" t="str">
        <f>IF(B5977&lt;&gt;"",IF(OR(O5977=0,O5977=999),"",SUMIFS($E$2:E5977,$A$2:A5977,A5977)-SUMIFS($F$2:F5977,$A$2:A5977,A5977)),"")</f>
        <v/>
      </c>
      <c r="I5977" s="109" t="str">
        <f t="shared" si="281"/>
        <v/>
      </c>
      <c r="J5977" s="113"/>
      <c r="K5977" s="90"/>
      <c r="L5977" s="73"/>
      <c r="M5977" s="69" t="str">
        <f>IF(C5977&lt;&gt;"",DailyLog!$S$3,"")</f>
        <v/>
      </c>
      <c r="N5977" s="56" t="str">
        <f t="shared" si="280"/>
        <v/>
      </c>
      <c r="O5977" s="53" t="str">
        <f>IF($B5977&lt;&gt;"",IF(ISNUMBER(_xlfn.XMATCH($B5977,Language!$A$6:$E$6)),0,IF(ISNUMBER(_xlfn.XMATCH($B5977,Language!$A$29:$E$29)),'Lista de Prestatarios'!$B$3,VLOOKUP(B5977,'Lista de Prestatarios'!$A$2:$B$500,2,FALSE))),"")</f>
        <v/>
      </c>
      <c r="P5977" s="58" t="str">
        <f>IF(B5977&lt;&gt;"",IF(OR(D5977&gt;0,G5977&gt;0),COUNTIF($B$2:B5977,B5977),COUNTIFS($B$2:B5977,B5977,$E$2:E5977,"&gt;0")),"")</f>
        <v/>
      </c>
    </row>
    <row r="5978" spans="1:16" x14ac:dyDescent="0.35">
      <c r="A5978" s="51" t="str">
        <f t="shared" si="279"/>
        <v/>
      </c>
      <c r="B5978" s="99"/>
      <c r="C5978" s="4"/>
      <c r="D5978" s="14"/>
      <c r="E5978" s="14"/>
      <c r="F5978" s="14"/>
      <c r="G5978" s="82"/>
      <c r="H5978" s="107" t="str">
        <f>IF(B5978&lt;&gt;"",IF(OR(O5978=0,O5978=999),"",SUMIFS($E$2:E5978,$A$2:A5978,A5978)-SUMIFS($F$2:F5978,$A$2:A5978,A5978)),"")</f>
        <v/>
      </c>
      <c r="I5978" s="109" t="str">
        <f t="shared" si="281"/>
        <v/>
      </c>
      <c r="J5978" s="113"/>
      <c r="K5978" s="90"/>
      <c r="L5978" s="73"/>
      <c r="M5978" s="69" t="str">
        <f>IF(C5978&lt;&gt;"",DailyLog!$S$3,"")</f>
        <v/>
      </c>
      <c r="N5978" s="56" t="str">
        <f t="shared" si="280"/>
        <v/>
      </c>
      <c r="O5978" s="53" t="str">
        <f>IF($B5978&lt;&gt;"",IF(ISNUMBER(_xlfn.XMATCH($B5978,Language!$A$6:$E$6)),0,IF(ISNUMBER(_xlfn.XMATCH($B5978,Language!$A$29:$E$29)),'Lista de Prestatarios'!$B$3,VLOOKUP(B5978,'Lista de Prestatarios'!$A$2:$B$500,2,FALSE))),"")</f>
        <v/>
      </c>
      <c r="P5978" s="58" t="str">
        <f>IF(B5978&lt;&gt;"",IF(OR(D5978&gt;0,G5978&gt;0),COUNTIF($B$2:B5978,B5978),COUNTIFS($B$2:B5978,B5978,$E$2:E5978,"&gt;0")),"")</f>
        <v/>
      </c>
    </row>
    <row r="5979" spans="1:16" x14ac:dyDescent="0.35">
      <c r="A5979" s="51" t="str">
        <f t="shared" si="279"/>
        <v/>
      </c>
      <c r="B5979" s="99"/>
      <c r="C5979" s="4"/>
      <c r="D5979" s="14"/>
      <c r="E5979" s="14"/>
      <c r="F5979" s="14"/>
      <c r="G5979" s="82"/>
      <c r="H5979" s="107" t="str">
        <f>IF(B5979&lt;&gt;"",IF(OR(O5979=0,O5979=999),"",SUMIFS($E$2:E5979,$A$2:A5979,A5979)-SUMIFS($F$2:F5979,$A$2:A5979,A5979)),"")</f>
        <v/>
      </c>
      <c r="I5979" s="109" t="str">
        <f t="shared" si="281"/>
        <v/>
      </c>
      <c r="J5979" s="113"/>
      <c r="K5979" s="90"/>
      <c r="L5979" s="73"/>
      <c r="M5979" s="69" t="str">
        <f>IF(C5979&lt;&gt;"",DailyLog!$S$3,"")</f>
        <v/>
      </c>
      <c r="N5979" s="56" t="str">
        <f t="shared" si="280"/>
        <v/>
      </c>
      <c r="O5979" s="53" t="str">
        <f>IF($B5979&lt;&gt;"",IF(ISNUMBER(_xlfn.XMATCH($B5979,Language!$A$6:$E$6)),0,IF(ISNUMBER(_xlfn.XMATCH($B5979,Language!$A$29:$E$29)),'Lista de Prestatarios'!$B$3,VLOOKUP(B5979,'Lista de Prestatarios'!$A$2:$B$500,2,FALSE))),"")</f>
        <v/>
      </c>
      <c r="P5979" s="58" t="str">
        <f>IF(B5979&lt;&gt;"",IF(OR(D5979&gt;0,G5979&gt;0),COUNTIF($B$2:B5979,B5979),COUNTIFS($B$2:B5979,B5979,$E$2:E5979,"&gt;0")),"")</f>
        <v/>
      </c>
    </row>
    <row r="5980" spans="1:16" x14ac:dyDescent="0.35">
      <c r="A5980" s="51" t="str">
        <f t="shared" si="279"/>
        <v/>
      </c>
      <c r="B5980" s="99"/>
      <c r="C5980" s="4"/>
      <c r="D5980" s="14"/>
      <c r="E5980" s="14"/>
      <c r="F5980" s="14"/>
      <c r="G5980" s="82"/>
      <c r="H5980" s="107" t="str">
        <f>IF(B5980&lt;&gt;"",IF(OR(O5980=0,O5980=999),"",SUMIFS($E$2:E5980,$A$2:A5980,A5980)-SUMIFS($F$2:F5980,$A$2:A5980,A5980)),"")</f>
        <v/>
      </c>
      <c r="I5980" s="109" t="str">
        <f t="shared" si="281"/>
        <v/>
      </c>
      <c r="J5980" s="113"/>
      <c r="K5980" s="90"/>
      <c r="L5980" s="73"/>
      <c r="M5980" s="69" t="str">
        <f>IF(C5980&lt;&gt;"",DailyLog!$S$3,"")</f>
        <v/>
      </c>
      <c r="N5980" s="56" t="str">
        <f t="shared" si="280"/>
        <v/>
      </c>
      <c r="O5980" s="53" t="str">
        <f>IF($B5980&lt;&gt;"",IF(ISNUMBER(_xlfn.XMATCH($B5980,Language!$A$6:$E$6)),0,IF(ISNUMBER(_xlfn.XMATCH($B5980,Language!$A$29:$E$29)),'Lista de Prestatarios'!$B$3,VLOOKUP(B5980,'Lista de Prestatarios'!$A$2:$B$500,2,FALSE))),"")</f>
        <v/>
      </c>
      <c r="P5980" s="58" t="str">
        <f>IF(B5980&lt;&gt;"",IF(OR(D5980&gt;0,G5980&gt;0),COUNTIF($B$2:B5980,B5980),COUNTIFS($B$2:B5980,B5980,$E$2:E5980,"&gt;0")),"")</f>
        <v/>
      </c>
    </row>
    <row r="5981" spans="1:16" x14ac:dyDescent="0.35">
      <c r="A5981" s="51" t="str">
        <f t="shared" si="279"/>
        <v/>
      </c>
      <c r="B5981" s="99"/>
      <c r="C5981" s="4"/>
      <c r="D5981" s="14"/>
      <c r="E5981" s="14"/>
      <c r="F5981" s="14"/>
      <c r="G5981" s="82"/>
      <c r="H5981" s="107" t="str">
        <f>IF(B5981&lt;&gt;"",IF(OR(O5981=0,O5981=999),"",SUMIFS($E$2:E5981,$A$2:A5981,A5981)-SUMIFS($F$2:F5981,$A$2:A5981,A5981)),"")</f>
        <v/>
      </c>
      <c r="I5981" s="109" t="str">
        <f t="shared" si="281"/>
        <v/>
      </c>
      <c r="J5981" s="113"/>
      <c r="K5981" s="90"/>
      <c r="L5981" s="73"/>
      <c r="M5981" s="69" t="str">
        <f>IF(C5981&lt;&gt;"",DailyLog!$S$3,"")</f>
        <v/>
      </c>
      <c r="N5981" s="56" t="str">
        <f t="shared" si="280"/>
        <v/>
      </c>
      <c r="O5981" s="53" t="str">
        <f>IF($B5981&lt;&gt;"",IF(ISNUMBER(_xlfn.XMATCH($B5981,Language!$A$6:$E$6)),0,IF(ISNUMBER(_xlfn.XMATCH($B5981,Language!$A$29:$E$29)),'Lista de Prestatarios'!$B$3,VLOOKUP(B5981,'Lista de Prestatarios'!$A$2:$B$500,2,FALSE))),"")</f>
        <v/>
      </c>
      <c r="P5981" s="58" t="str">
        <f>IF(B5981&lt;&gt;"",IF(OR(D5981&gt;0,G5981&gt;0),COUNTIF($B$2:B5981,B5981),COUNTIFS($B$2:B5981,B5981,$E$2:E5981,"&gt;0")),"")</f>
        <v/>
      </c>
    </row>
    <row r="5982" spans="1:16" x14ac:dyDescent="0.35">
      <c r="A5982" s="51" t="str">
        <f t="shared" si="279"/>
        <v/>
      </c>
      <c r="B5982" s="99"/>
      <c r="C5982" s="4"/>
      <c r="D5982" s="14"/>
      <c r="E5982" s="14"/>
      <c r="F5982" s="14"/>
      <c r="G5982" s="82"/>
      <c r="H5982" s="107" t="str">
        <f>IF(B5982&lt;&gt;"",IF(OR(O5982=0,O5982=999),"",SUMIFS($E$2:E5982,$A$2:A5982,A5982)-SUMIFS($F$2:F5982,$A$2:A5982,A5982)),"")</f>
        <v/>
      </c>
      <c r="I5982" s="109" t="str">
        <f t="shared" si="281"/>
        <v/>
      </c>
      <c r="J5982" s="113"/>
      <c r="K5982" s="90"/>
      <c r="L5982" s="73"/>
      <c r="M5982" s="69" t="str">
        <f>IF(C5982&lt;&gt;"",DailyLog!$S$3,"")</f>
        <v/>
      </c>
      <c r="N5982" s="56" t="str">
        <f t="shared" si="280"/>
        <v/>
      </c>
      <c r="O5982" s="53" t="str">
        <f>IF($B5982&lt;&gt;"",IF(ISNUMBER(_xlfn.XMATCH($B5982,Language!$A$6:$E$6)),0,IF(ISNUMBER(_xlfn.XMATCH($B5982,Language!$A$29:$E$29)),'Lista de Prestatarios'!$B$3,VLOOKUP(B5982,'Lista de Prestatarios'!$A$2:$B$500,2,FALSE))),"")</f>
        <v/>
      </c>
      <c r="P5982" s="58" t="str">
        <f>IF(B5982&lt;&gt;"",IF(OR(D5982&gt;0,G5982&gt;0),COUNTIF($B$2:B5982,B5982),COUNTIFS($B$2:B5982,B5982,$E$2:E5982,"&gt;0")),"")</f>
        <v/>
      </c>
    </row>
    <row r="5983" spans="1:16" x14ac:dyDescent="0.35">
      <c r="A5983" s="51" t="str">
        <f t="shared" si="279"/>
        <v/>
      </c>
      <c r="B5983" s="99"/>
      <c r="C5983" s="4"/>
      <c r="D5983" s="14"/>
      <c r="E5983" s="14"/>
      <c r="F5983" s="14"/>
      <c r="G5983" s="82"/>
      <c r="H5983" s="107" t="str">
        <f>IF(B5983&lt;&gt;"",IF(OR(O5983=0,O5983=999),"",SUMIFS($E$2:E5983,$A$2:A5983,A5983)-SUMIFS($F$2:F5983,$A$2:A5983,A5983)),"")</f>
        <v/>
      </c>
      <c r="I5983" s="109" t="str">
        <f t="shared" si="281"/>
        <v/>
      </c>
      <c r="J5983" s="113"/>
      <c r="K5983" s="90"/>
      <c r="L5983" s="73"/>
      <c r="M5983" s="69" t="str">
        <f>IF(C5983&lt;&gt;"",DailyLog!$S$3,"")</f>
        <v/>
      </c>
      <c r="N5983" s="56" t="str">
        <f t="shared" si="280"/>
        <v/>
      </c>
      <c r="O5983" s="53" t="str">
        <f>IF($B5983&lt;&gt;"",IF(ISNUMBER(_xlfn.XMATCH($B5983,Language!$A$6:$E$6)),0,IF(ISNUMBER(_xlfn.XMATCH($B5983,Language!$A$29:$E$29)),'Lista de Prestatarios'!$B$3,VLOOKUP(B5983,'Lista de Prestatarios'!$A$2:$B$500,2,FALSE))),"")</f>
        <v/>
      </c>
      <c r="P5983" s="58" t="str">
        <f>IF(B5983&lt;&gt;"",IF(OR(D5983&gt;0,G5983&gt;0),COUNTIF($B$2:B5983,B5983),COUNTIFS($B$2:B5983,B5983,$E$2:E5983,"&gt;0")),"")</f>
        <v/>
      </c>
    </row>
    <row r="5984" spans="1:16" x14ac:dyDescent="0.35">
      <c r="A5984" s="51" t="str">
        <f t="shared" si="279"/>
        <v/>
      </c>
      <c r="B5984" s="99"/>
      <c r="C5984" s="4"/>
      <c r="D5984" s="14"/>
      <c r="E5984" s="14"/>
      <c r="F5984" s="14"/>
      <c r="G5984" s="82"/>
      <c r="H5984" s="107" t="str">
        <f>IF(B5984&lt;&gt;"",IF(OR(O5984=0,O5984=999),"",SUMIFS($E$2:E5984,$A$2:A5984,A5984)-SUMIFS($F$2:F5984,$A$2:A5984,A5984)),"")</f>
        <v/>
      </c>
      <c r="I5984" s="109" t="str">
        <f t="shared" si="281"/>
        <v/>
      </c>
      <c r="J5984" s="113"/>
      <c r="K5984" s="90"/>
      <c r="L5984" s="73"/>
      <c r="M5984" s="69" t="str">
        <f>IF(C5984&lt;&gt;"",DailyLog!$S$3,"")</f>
        <v/>
      </c>
      <c r="N5984" s="56" t="str">
        <f t="shared" si="280"/>
        <v/>
      </c>
      <c r="O5984" s="53" t="str">
        <f>IF($B5984&lt;&gt;"",IF(ISNUMBER(_xlfn.XMATCH($B5984,Language!$A$6:$E$6)),0,IF(ISNUMBER(_xlfn.XMATCH($B5984,Language!$A$29:$E$29)),'Lista de Prestatarios'!$B$3,VLOOKUP(B5984,'Lista de Prestatarios'!$A$2:$B$500,2,FALSE))),"")</f>
        <v/>
      </c>
      <c r="P5984" s="58" t="str">
        <f>IF(B5984&lt;&gt;"",IF(OR(D5984&gt;0,G5984&gt;0),COUNTIF($B$2:B5984,B5984),COUNTIFS($B$2:B5984,B5984,$E$2:E5984,"&gt;0")),"")</f>
        <v/>
      </c>
    </row>
    <row r="5985" spans="1:16" x14ac:dyDescent="0.35">
      <c r="A5985" s="51" t="str">
        <f t="shared" si="279"/>
        <v/>
      </c>
      <c r="B5985" s="99"/>
      <c r="C5985" s="4"/>
      <c r="D5985" s="14"/>
      <c r="E5985" s="14"/>
      <c r="F5985" s="14"/>
      <c r="G5985" s="82"/>
      <c r="H5985" s="107" t="str">
        <f>IF(B5985&lt;&gt;"",IF(OR(O5985=0,O5985=999),"",SUMIFS($E$2:E5985,$A$2:A5985,A5985)-SUMIFS($F$2:F5985,$A$2:A5985,A5985)),"")</f>
        <v/>
      </c>
      <c r="I5985" s="109" t="str">
        <f t="shared" si="281"/>
        <v/>
      </c>
      <c r="J5985" s="113"/>
      <c r="K5985" s="90"/>
      <c r="L5985" s="73"/>
      <c r="M5985" s="69" t="str">
        <f>IF(C5985&lt;&gt;"",DailyLog!$S$3,"")</f>
        <v/>
      </c>
      <c r="N5985" s="56" t="str">
        <f t="shared" si="280"/>
        <v/>
      </c>
      <c r="O5985" s="53" t="str">
        <f>IF($B5985&lt;&gt;"",IF(ISNUMBER(_xlfn.XMATCH($B5985,Language!$A$6:$E$6)),0,IF(ISNUMBER(_xlfn.XMATCH($B5985,Language!$A$29:$E$29)),'Lista de Prestatarios'!$B$3,VLOOKUP(B5985,'Lista de Prestatarios'!$A$2:$B$500,2,FALSE))),"")</f>
        <v/>
      </c>
      <c r="P5985" s="58" t="str">
        <f>IF(B5985&lt;&gt;"",IF(OR(D5985&gt;0,G5985&gt;0),COUNTIF($B$2:B5985,B5985),COUNTIFS($B$2:B5985,B5985,$E$2:E5985,"&gt;0")),"")</f>
        <v/>
      </c>
    </row>
    <row r="5986" spans="1:16" x14ac:dyDescent="0.35">
      <c r="A5986" s="51" t="str">
        <f t="shared" si="279"/>
        <v/>
      </c>
      <c r="B5986" s="99"/>
      <c r="C5986" s="4"/>
      <c r="D5986" s="14"/>
      <c r="E5986" s="14"/>
      <c r="F5986" s="14"/>
      <c r="G5986" s="82"/>
      <c r="H5986" s="107" t="str">
        <f>IF(B5986&lt;&gt;"",IF(OR(O5986=0,O5986=999),"",SUMIFS($E$2:E5986,$A$2:A5986,A5986)-SUMIFS($F$2:F5986,$A$2:A5986,A5986)),"")</f>
        <v/>
      </c>
      <c r="I5986" s="109" t="str">
        <f t="shared" si="281"/>
        <v/>
      </c>
      <c r="J5986" s="113"/>
      <c r="K5986" s="90"/>
      <c r="L5986" s="73"/>
      <c r="M5986" s="69" t="str">
        <f>IF(C5986&lt;&gt;"",DailyLog!$S$3,"")</f>
        <v/>
      </c>
      <c r="N5986" s="56" t="str">
        <f t="shared" si="280"/>
        <v/>
      </c>
      <c r="O5986" s="53" t="str">
        <f>IF($B5986&lt;&gt;"",IF(ISNUMBER(_xlfn.XMATCH($B5986,Language!$A$6:$E$6)),0,IF(ISNUMBER(_xlfn.XMATCH($B5986,Language!$A$29:$E$29)),'Lista de Prestatarios'!$B$3,VLOOKUP(B5986,'Lista de Prestatarios'!$A$2:$B$500,2,FALSE))),"")</f>
        <v/>
      </c>
      <c r="P5986" s="58" t="str">
        <f>IF(B5986&lt;&gt;"",IF(OR(D5986&gt;0,G5986&gt;0),COUNTIF($B$2:B5986,B5986),COUNTIFS($B$2:B5986,B5986,$E$2:E5986,"&gt;0")),"")</f>
        <v/>
      </c>
    </row>
    <row r="5987" spans="1:16" x14ac:dyDescent="0.35">
      <c r="A5987" s="51" t="str">
        <f t="shared" si="279"/>
        <v/>
      </c>
      <c r="B5987" s="99"/>
      <c r="C5987" s="4"/>
      <c r="D5987" s="14"/>
      <c r="E5987" s="14"/>
      <c r="F5987" s="14"/>
      <c r="G5987" s="82"/>
      <c r="H5987" s="107" t="str">
        <f>IF(B5987&lt;&gt;"",IF(OR(O5987=0,O5987=999),"",SUMIFS($E$2:E5987,$A$2:A5987,A5987)-SUMIFS($F$2:F5987,$A$2:A5987,A5987)),"")</f>
        <v/>
      </c>
      <c r="I5987" s="109" t="str">
        <f t="shared" si="281"/>
        <v/>
      </c>
      <c r="J5987" s="113"/>
      <c r="K5987" s="90"/>
      <c r="L5987" s="73"/>
      <c r="M5987" s="69" t="str">
        <f>IF(C5987&lt;&gt;"",DailyLog!$S$3,"")</f>
        <v/>
      </c>
      <c r="N5987" s="56" t="str">
        <f t="shared" si="280"/>
        <v/>
      </c>
      <c r="O5987" s="53" t="str">
        <f>IF($B5987&lt;&gt;"",IF(ISNUMBER(_xlfn.XMATCH($B5987,Language!$A$6:$E$6)),0,IF(ISNUMBER(_xlfn.XMATCH($B5987,Language!$A$29:$E$29)),'Lista de Prestatarios'!$B$3,VLOOKUP(B5987,'Lista de Prestatarios'!$A$2:$B$500,2,FALSE))),"")</f>
        <v/>
      </c>
      <c r="P5987" s="58" t="str">
        <f>IF(B5987&lt;&gt;"",IF(OR(D5987&gt;0,G5987&gt;0),COUNTIF($B$2:B5987,B5987),COUNTIFS($B$2:B5987,B5987,$E$2:E5987,"&gt;0")),"")</f>
        <v/>
      </c>
    </row>
    <row r="5988" spans="1:16" x14ac:dyDescent="0.35">
      <c r="A5988" s="51" t="str">
        <f t="shared" si="279"/>
        <v/>
      </c>
      <c r="B5988" s="99"/>
      <c r="C5988" s="4"/>
      <c r="D5988" s="14"/>
      <c r="E5988" s="14"/>
      <c r="F5988" s="14"/>
      <c r="G5988" s="82"/>
      <c r="H5988" s="107" t="str">
        <f>IF(B5988&lt;&gt;"",IF(OR(O5988=0,O5988=999),"",SUMIFS($E$2:E5988,$A$2:A5988,A5988)-SUMIFS($F$2:F5988,$A$2:A5988,A5988)),"")</f>
        <v/>
      </c>
      <c r="I5988" s="109" t="str">
        <f t="shared" si="281"/>
        <v/>
      </c>
      <c r="J5988" s="113"/>
      <c r="K5988" s="90"/>
      <c r="L5988" s="73"/>
      <c r="M5988" s="69" t="str">
        <f>IF(C5988&lt;&gt;"",DailyLog!$S$3,"")</f>
        <v/>
      </c>
      <c r="N5988" s="56" t="str">
        <f t="shared" si="280"/>
        <v/>
      </c>
      <c r="O5988" s="53" t="str">
        <f>IF($B5988&lt;&gt;"",IF(ISNUMBER(_xlfn.XMATCH($B5988,Language!$A$6:$E$6)),0,IF(ISNUMBER(_xlfn.XMATCH($B5988,Language!$A$29:$E$29)),'Lista de Prestatarios'!$B$3,VLOOKUP(B5988,'Lista de Prestatarios'!$A$2:$B$500,2,FALSE))),"")</f>
        <v/>
      </c>
      <c r="P5988" s="58" t="str">
        <f>IF(B5988&lt;&gt;"",IF(OR(D5988&gt;0,G5988&gt;0),COUNTIF($B$2:B5988,B5988),COUNTIFS($B$2:B5988,B5988,$E$2:E5988,"&gt;0")),"")</f>
        <v/>
      </c>
    </row>
    <row r="5989" spans="1:16" x14ac:dyDescent="0.35">
      <c r="A5989" s="51" t="str">
        <f t="shared" si="279"/>
        <v/>
      </c>
      <c r="B5989" s="99"/>
      <c r="C5989" s="4"/>
      <c r="D5989" s="14"/>
      <c r="E5989" s="14"/>
      <c r="F5989" s="14"/>
      <c r="G5989" s="82"/>
      <c r="H5989" s="107" t="str">
        <f>IF(B5989&lt;&gt;"",IF(OR(O5989=0,O5989=999),"",SUMIFS($E$2:E5989,$A$2:A5989,A5989)-SUMIFS($F$2:F5989,$A$2:A5989,A5989)),"")</f>
        <v/>
      </c>
      <c r="I5989" s="109" t="str">
        <f t="shared" si="281"/>
        <v/>
      </c>
      <c r="J5989" s="113"/>
      <c r="K5989" s="90"/>
      <c r="L5989" s="73"/>
      <c r="M5989" s="69" t="str">
        <f>IF(C5989&lt;&gt;"",DailyLog!$S$3,"")</f>
        <v/>
      </c>
      <c r="N5989" s="56" t="str">
        <f t="shared" si="280"/>
        <v/>
      </c>
      <c r="O5989" s="53" t="str">
        <f>IF($B5989&lt;&gt;"",IF(ISNUMBER(_xlfn.XMATCH($B5989,Language!$A$6:$E$6)),0,IF(ISNUMBER(_xlfn.XMATCH($B5989,Language!$A$29:$E$29)),'Lista de Prestatarios'!$B$3,VLOOKUP(B5989,'Lista de Prestatarios'!$A$2:$B$500,2,FALSE))),"")</f>
        <v/>
      </c>
      <c r="P5989" s="58" t="str">
        <f>IF(B5989&lt;&gt;"",IF(OR(D5989&gt;0,G5989&gt;0),COUNTIF($B$2:B5989,B5989),COUNTIFS($B$2:B5989,B5989,$E$2:E5989,"&gt;0")),"")</f>
        <v/>
      </c>
    </row>
    <row r="5990" spans="1:16" x14ac:dyDescent="0.35">
      <c r="A5990" s="51" t="str">
        <f t="shared" si="279"/>
        <v/>
      </c>
      <c r="B5990" s="99"/>
      <c r="C5990" s="4"/>
      <c r="D5990" s="14"/>
      <c r="E5990" s="14"/>
      <c r="F5990" s="14"/>
      <c r="G5990" s="82"/>
      <c r="H5990" s="107" t="str">
        <f>IF(B5990&lt;&gt;"",IF(OR(O5990=0,O5990=999),"",SUMIFS($E$2:E5990,$A$2:A5990,A5990)-SUMIFS($F$2:F5990,$A$2:A5990,A5990)),"")</f>
        <v/>
      </c>
      <c r="I5990" s="109" t="str">
        <f t="shared" si="281"/>
        <v/>
      </c>
      <c r="J5990" s="113"/>
      <c r="K5990" s="90"/>
      <c r="L5990" s="73"/>
      <c r="M5990" s="69" t="str">
        <f>IF(C5990&lt;&gt;"",DailyLog!$S$3,"")</f>
        <v/>
      </c>
      <c r="N5990" s="56" t="str">
        <f t="shared" si="280"/>
        <v/>
      </c>
      <c r="O5990" s="53" t="str">
        <f>IF($B5990&lt;&gt;"",IF(ISNUMBER(_xlfn.XMATCH($B5990,Language!$A$6:$E$6)),0,IF(ISNUMBER(_xlfn.XMATCH($B5990,Language!$A$29:$E$29)),'Lista de Prestatarios'!$B$3,VLOOKUP(B5990,'Lista de Prestatarios'!$A$2:$B$500,2,FALSE))),"")</f>
        <v/>
      </c>
      <c r="P5990" s="58" t="str">
        <f>IF(B5990&lt;&gt;"",IF(OR(D5990&gt;0,G5990&gt;0),COUNTIF($B$2:B5990,B5990),COUNTIFS($B$2:B5990,B5990,$E$2:E5990,"&gt;0")),"")</f>
        <v/>
      </c>
    </row>
    <row r="5991" spans="1:16" x14ac:dyDescent="0.35">
      <c r="A5991" s="51" t="str">
        <f t="shared" si="279"/>
        <v/>
      </c>
      <c r="B5991" s="99"/>
      <c r="C5991" s="4"/>
      <c r="D5991" s="14"/>
      <c r="E5991" s="14"/>
      <c r="F5991" s="14"/>
      <c r="G5991" s="82"/>
      <c r="H5991" s="107" t="str">
        <f>IF(B5991&lt;&gt;"",IF(OR(O5991=0,O5991=999),"",SUMIFS($E$2:E5991,$A$2:A5991,A5991)-SUMIFS($F$2:F5991,$A$2:A5991,A5991)),"")</f>
        <v/>
      </c>
      <c r="I5991" s="109" t="str">
        <f t="shared" si="281"/>
        <v/>
      </c>
      <c r="J5991" s="113"/>
      <c r="K5991" s="90"/>
      <c r="L5991" s="73"/>
      <c r="M5991" s="69" t="str">
        <f>IF(C5991&lt;&gt;"",DailyLog!$S$3,"")</f>
        <v/>
      </c>
      <c r="N5991" s="56" t="str">
        <f t="shared" si="280"/>
        <v/>
      </c>
      <c r="O5991" s="53" t="str">
        <f>IF($B5991&lt;&gt;"",IF(ISNUMBER(_xlfn.XMATCH($B5991,Language!$A$6:$E$6)),0,IF(ISNUMBER(_xlfn.XMATCH($B5991,Language!$A$29:$E$29)),'Lista de Prestatarios'!$B$3,VLOOKUP(B5991,'Lista de Prestatarios'!$A$2:$B$500,2,FALSE))),"")</f>
        <v/>
      </c>
      <c r="P5991" s="58" t="str">
        <f>IF(B5991&lt;&gt;"",IF(OR(D5991&gt;0,G5991&gt;0),COUNTIF($B$2:B5991,B5991),COUNTIFS($B$2:B5991,B5991,$E$2:E5991,"&gt;0")),"")</f>
        <v/>
      </c>
    </row>
    <row r="5992" spans="1:16" x14ac:dyDescent="0.35">
      <c r="A5992" s="51" t="str">
        <f t="shared" si="279"/>
        <v/>
      </c>
      <c r="B5992" s="99"/>
      <c r="C5992" s="4"/>
      <c r="D5992" s="14"/>
      <c r="E5992" s="14"/>
      <c r="F5992" s="14"/>
      <c r="G5992" s="82"/>
      <c r="H5992" s="107" t="str">
        <f>IF(B5992&lt;&gt;"",IF(OR(O5992=0,O5992=999),"",SUMIFS($E$2:E5992,$A$2:A5992,A5992)-SUMIFS($F$2:F5992,$A$2:A5992,A5992)),"")</f>
        <v/>
      </c>
      <c r="I5992" s="109" t="str">
        <f t="shared" si="281"/>
        <v/>
      </c>
      <c r="J5992" s="113"/>
      <c r="K5992" s="90"/>
      <c r="L5992" s="73"/>
      <c r="M5992" s="69" t="str">
        <f>IF(C5992&lt;&gt;"",DailyLog!$S$3,"")</f>
        <v/>
      </c>
      <c r="N5992" s="56" t="str">
        <f t="shared" si="280"/>
        <v/>
      </c>
      <c r="O5992" s="53" t="str">
        <f>IF($B5992&lt;&gt;"",IF(ISNUMBER(_xlfn.XMATCH($B5992,Language!$A$6:$E$6)),0,IF(ISNUMBER(_xlfn.XMATCH($B5992,Language!$A$29:$E$29)),'Lista de Prestatarios'!$B$3,VLOOKUP(B5992,'Lista de Prestatarios'!$A$2:$B$500,2,FALSE))),"")</f>
        <v/>
      </c>
      <c r="P5992" s="58" t="str">
        <f>IF(B5992&lt;&gt;"",IF(OR(D5992&gt;0,G5992&gt;0),COUNTIF($B$2:B5992,B5992),COUNTIFS($B$2:B5992,B5992,$E$2:E5992,"&gt;0")),"")</f>
        <v/>
      </c>
    </row>
    <row r="5993" spans="1:16" x14ac:dyDescent="0.35">
      <c r="A5993" s="51" t="str">
        <f t="shared" si="279"/>
        <v/>
      </c>
      <c r="B5993" s="99"/>
      <c r="C5993" s="4"/>
      <c r="D5993" s="14"/>
      <c r="E5993" s="14"/>
      <c r="F5993" s="14"/>
      <c r="G5993" s="82"/>
      <c r="H5993" s="107" t="str">
        <f>IF(B5993&lt;&gt;"",IF(OR(O5993=0,O5993=999),"",SUMIFS($E$2:E5993,$A$2:A5993,A5993)-SUMIFS($F$2:F5993,$A$2:A5993,A5993)),"")</f>
        <v/>
      </c>
      <c r="I5993" s="109" t="str">
        <f t="shared" si="281"/>
        <v/>
      </c>
      <c r="J5993" s="113"/>
      <c r="K5993" s="90"/>
      <c r="L5993" s="73"/>
      <c r="M5993" s="69" t="str">
        <f>IF(C5993&lt;&gt;"",DailyLog!$S$3,"")</f>
        <v/>
      </c>
      <c r="N5993" s="56" t="str">
        <f t="shared" si="280"/>
        <v/>
      </c>
      <c r="O5993" s="53" t="str">
        <f>IF($B5993&lt;&gt;"",IF(ISNUMBER(_xlfn.XMATCH($B5993,Language!$A$6:$E$6)),0,IF(ISNUMBER(_xlfn.XMATCH($B5993,Language!$A$29:$E$29)),'Lista de Prestatarios'!$B$3,VLOOKUP(B5993,'Lista de Prestatarios'!$A$2:$B$500,2,FALSE))),"")</f>
        <v/>
      </c>
      <c r="P5993" s="58" t="str">
        <f>IF(B5993&lt;&gt;"",IF(OR(D5993&gt;0,G5993&gt;0),COUNTIF($B$2:B5993,B5993),COUNTIFS($B$2:B5993,B5993,$E$2:E5993,"&gt;0")),"")</f>
        <v/>
      </c>
    </row>
    <row r="5994" spans="1:16" x14ac:dyDescent="0.35">
      <c r="A5994" s="51" t="str">
        <f t="shared" si="279"/>
        <v/>
      </c>
      <c r="B5994" s="99"/>
      <c r="C5994" s="4"/>
      <c r="D5994" s="14"/>
      <c r="E5994" s="14"/>
      <c r="F5994" s="14"/>
      <c r="G5994" s="82"/>
      <c r="H5994" s="107" t="str">
        <f>IF(B5994&lt;&gt;"",IF(OR(O5994=0,O5994=999),"",SUMIFS($E$2:E5994,$A$2:A5994,A5994)-SUMIFS($F$2:F5994,$A$2:A5994,A5994)),"")</f>
        <v/>
      </c>
      <c r="I5994" s="109" t="str">
        <f t="shared" si="281"/>
        <v/>
      </c>
      <c r="J5994" s="113"/>
      <c r="K5994" s="90"/>
      <c r="L5994" s="73"/>
      <c r="M5994" s="69" t="str">
        <f>IF(C5994&lt;&gt;"",DailyLog!$S$3,"")</f>
        <v/>
      </c>
      <c r="N5994" s="56" t="str">
        <f t="shared" si="280"/>
        <v/>
      </c>
      <c r="O5994" s="53" t="str">
        <f>IF($B5994&lt;&gt;"",IF(ISNUMBER(_xlfn.XMATCH($B5994,Language!$A$6:$E$6)),0,IF(ISNUMBER(_xlfn.XMATCH($B5994,Language!$A$29:$E$29)),'Lista de Prestatarios'!$B$3,VLOOKUP(B5994,'Lista de Prestatarios'!$A$2:$B$500,2,FALSE))),"")</f>
        <v/>
      </c>
      <c r="P5994" s="58" t="str">
        <f>IF(B5994&lt;&gt;"",IF(OR(D5994&gt;0,G5994&gt;0),COUNTIF($B$2:B5994,B5994),COUNTIFS($B$2:B5994,B5994,$E$2:E5994,"&gt;0")),"")</f>
        <v/>
      </c>
    </row>
    <row r="5995" spans="1:16" x14ac:dyDescent="0.35">
      <c r="A5995" s="51" t="str">
        <f t="shared" si="279"/>
        <v/>
      </c>
      <c r="B5995" s="99"/>
      <c r="C5995" s="4"/>
      <c r="D5995" s="14"/>
      <c r="E5995" s="14"/>
      <c r="F5995" s="14"/>
      <c r="G5995" s="82"/>
      <c r="H5995" s="107" t="str">
        <f>IF(B5995&lt;&gt;"",IF(OR(O5995=0,O5995=999),"",SUMIFS($E$2:E5995,$A$2:A5995,A5995)-SUMIFS($F$2:F5995,$A$2:A5995,A5995)),"")</f>
        <v/>
      </c>
      <c r="I5995" s="109" t="str">
        <f t="shared" si="281"/>
        <v/>
      </c>
      <c r="J5995" s="113"/>
      <c r="K5995" s="90"/>
      <c r="L5995" s="73"/>
      <c r="M5995" s="69" t="str">
        <f>IF(C5995&lt;&gt;"",DailyLog!$S$3,"")</f>
        <v/>
      </c>
      <c r="N5995" s="56" t="str">
        <f t="shared" si="280"/>
        <v/>
      </c>
      <c r="O5995" s="53" t="str">
        <f>IF($B5995&lt;&gt;"",IF(ISNUMBER(_xlfn.XMATCH($B5995,Language!$A$6:$E$6)),0,IF(ISNUMBER(_xlfn.XMATCH($B5995,Language!$A$29:$E$29)),'Lista de Prestatarios'!$B$3,VLOOKUP(B5995,'Lista de Prestatarios'!$A$2:$B$500,2,FALSE))),"")</f>
        <v/>
      </c>
      <c r="P5995" s="58" t="str">
        <f>IF(B5995&lt;&gt;"",IF(OR(D5995&gt;0,G5995&gt;0),COUNTIF($B$2:B5995,B5995),COUNTIFS($B$2:B5995,B5995,$E$2:E5995,"&gt;0")),"")</f>
        <v/>
      </c>
    </row>
    <row r="5996" spans="1:16" x14ac:dyDescent="0.35">
      <c r="A5996" s="51" t="str">
        <f t="shared" si="279"/>
        <v/>
      </c>
      <c r="B5996" s="99"/>
      <c r="C5996" s="4"/>
      <c r="D5996" s="14"/>
      <c r="E5996" s="14"/>
      <c r="F5996" s="14"/>
      <c r="G5996" s="82"/>
      <c r="H5996" s="107" t="str">
        <f>IF(B5996&lt;&gt;"",IF(OR(O5996=0,O5996=999),"",SUMIFS($E$2:E5996,$A$2:A5996,A5996)-SUMIFS($F$2:F5996,$A$2:A5996,A5996)),"")</f>
        <v/>
      </c>
      <c r="I5996" s="109" t="str">
        <f t="shared" si="281"/>
        <v/>
      </c>
      <c r="J5996" s="113"/>
      <c r="K5996" s="90"/>
      <c r="L5996" s="73"/>
      <c r="M5996" s="69" t="str">
        <f>IF(C5996&lt;&gt;"",DailyLog!$S$3,"")</f>
        <v/>
      </c>
      <c r="N5996" s="56" t="str">
        <f t="shared" si="280"/>
        <v/>
      </c>
      <c r="O5996" s="53" t="str">
        <f>IF($B5996&lt;&gt;"",IF(ISNUMBER(_xlfn.XMATCH($B5996,Language!$A$6:$E$6)),0,IF(ISNUMBER(_xlfn.XMATCH($B5996,Language!$A$29:$E$29)),'Lista de Prestatarios'!$B$3,VLOOKUP(B5996,'Lista de Prestatarios'!$A$2:$B$500,2,FALSE))),"")</f>
        <v/>
      </c>
      <c r="P5996" s="58" t="str">
        <f>IF(B5996&lt;&gt;"",IF(OR(D5996&gt;0,G5996&gt;0),COUNTIF($B$2:B5996,B5996),COUNTIFS($B$2:B5996,B5996,$E$2:E5996,"&gt;0")),"")</f>
        <v/>
      </c>
    </row>
    <row r="5997" spans="1:16" x14ac:dyDescent="0.35">
      <c r="A5997" s="51" t="str">
        <f t="shared" si="279"/>
        <v/>
      </c>
      <c r="B5997" s="99"/>
      <c r="C5997" s="4"/>
      <c r="D5997" s="14"/>
      <c r="E5997" s="14"/>
      <c r="F5997" s="14"/>
      <c r="G5997" s="82"/>
      <c r="H5997" s="107" t="str">
        <f>IF(B5997&lt;&gt;"",IF(OR(O5997=0,O5997=999),"",SUMIFS($E$2:E5997,$A$2:A5997,A5997)-SUMIFS($F$2:F5997,$A$2:A5997,A5997)),"")</f>
        <v/>
      </c>
      <c r="I5997" s="109" t="str">
        <f t="shared" si="281"/>
        <v/>
      </c>
      <c r="J5997" s="113"/>
      <c r="K5997" s="90"/>
      <c r="L5997" s="73"/>
      <c r="M5997" s="69" t="str">
        <f>IF(C5997&lt;&gt;"",DailyLog!$S$3,"")</f>
        <v/>
      </c>
      <c r="N5997" s="56" t="str">
        <f t="shared" si="280"/>
        <v/>
      </c>
      <c r="O5997" s="53" t="str">
        <f>IF($B5997&lt;&gt;"",IF(ISNUMBER(_xlfn.XMATCH($B5997,Language!$A$6:$E$6)),0,IF(ISNUMBER(_xlfn.XMATCH($B5997,Language!$A$29:$E$29)),'Lista de Prestatarios'!$B$3,VLOOKUP(B5997,'Lista de Prestatarios'!$A$2:$B$500,2,FALSE))),"")</f>
        <v/>
      </c>
      <c r="P5997" s="58" t="str">
        <f>IF(B5997&lt;&gt;"",IF(OR(D5997&gt;0,G5997&gt;0),COUNTIF($B$2:B5997,B5997),COUNTIFS($B$2:B5997,B5997,$E$2:E5997,"&gt;0")),"")</f>
        <v/>
      </c>
    </row>
    <row r="5998" spans="1:16" x14ac:dyDescent="0.35">
      <c r="A5998" s="51" t="str">
        <f t="shared" si="279"/>
        <v/>
      </c>
      <c r="B5998" s="99"/>
      <c r="C5998" s="4"/>
      <c r="D5998" s="14"/>
      <c r="E5998" s="14"/>
      <c r="F5998" s="14"/>
      <c r="G5998" s="82"/>
      <c r="H5998" s="107" t="str">
        <f>IF(B5998&lt;&gt;"",IF(OR(O5998=0,O5998=999),"",SUMIFS($E$2:E5998,$A$2:A5998,A5998)-SUMIFS($F$2:F5998,$A$2:A5998,A5998)),"")</f>
        <v/>
      </c>
      <c r="I5998" s="109" t="str">
        <f t="shared" si="281"/>
        <v/>
      </c>
      <c r="J5998" s="113"/>
      <c r="K5998" s="90"/>
      <c r="L5998" s="73"/>
      <c r="M5998" s="69" t="str">
        <f>IF(C5998&lt;&gt;"",DailyLog!$S$3,"")</f>
        <v/>
      </c>
      <c r="N5998" s="56" t="str">
        <f t="shared" si="280"/>
        <v/>
      </c>
      <c r="O5998" s="53" t="str">
        <f>IF($B5998&lt;&gt;"",IF(ISNUMBER(_xlfn.XMATCH($B5998,Language!$A$6:$E$6)),0,IF(ISNUMBER(_xlfn.XMATCH($B5998,Language!$A$29:$E$29)),'Lista de Prestatarios'!$B$3,VLOOKUP(B5998,'Lista de Prestatarios'!$A$2:$B$500,2,FALSE))),"")</f>
        <v/>
      </c>
      <c r="P5998" s="58" t="str">
        <f>IF(B5998&lt;&gt;"",IF(OR(D5998&gt;0,G5998&gt;0),COUNTIF($B$2:B5998,B5998),COUNTIFS($B$2:B5998,B5998,$E$2:E5998,"&gt;0")),"")</f>
        <v/>
      </c>
    </row>
    <row r="5999" spans="1:16" x14ac:dyDescent="0.35">
      <c r="A5999" s="51" t="str">
        <f t="shared" si="279"/>
        <v/>
      </c>
      <c r="B5999" s="99"/>
      <c r="C5999" s="4"/>
      <c r="D5999" s="14"/>
      <c r="E5999" s="14"/>
      <c r="F5999" s="14"/>
      <c r="G5999" s="82"/>
      <c r="H5999" s="107" t="str">
        <f>IF(B5999&lt;&gt;"",IF(OR(O5999=0,O5999=999),"",SUMIFS($E$2:E5999,$A$2:A5999,A5999)-SUMIFS($F$2:F5999,$A$2:A5999,A5999)),"")</f>
        <v/>
      </c>
      <c r="I5999" s="109" t="str">
        <f t="shared" si="281"/>
        <v/>
      </c>
      <c r="J5999" s="113"/>
      <c r="K5999" s="90"/>
      <c r="L5999" s="73"/>
      <c r="M5999" s="69" t="str">
        <f>IF(C5999&lt;&gt;"",DailyLog!$S$3,"")</f>
        <v/>
      </c>
      <c r="N5999" s="56" t="str">
        <f t="shared" si="280"/>
        <v/>
      </c>
      <c r="O5999" s="53" t="str">
        <f>IF($B5999&lt;&gt;"",IF(ISNUMBER(_xlfn.XMATCH($B5999,Language!$A$6:$E$6)),0,IF(ISNUMBER(_xlfn.XMATCH($B5999,Language!$A$29:$E$29)),'Lista de Prestatarios'!$B$3,VLOOKUP(B5999,'Lista de Prestatarios'!$A$2:$B$500,2,FALSE))),"")</f>
        <v/>
      </c>
      <c r="P5999" s="58" t="str">
        <f>IF(B5999&lt;&gt;"",IF(OR(D5999&gt;0,G5999&gt;0),COUNTIF($B$2:B5999,B5999),COUNTIFS($B$2:B5999,B5999,$E$2:E5999,"&gt;0")),"")</f>
        <v/>
      </c>
    </row>
    <row r="6000" spans="1:16" x14ac:dyDescent="0.35">
      <c r="A6000" s="51" t="str">
        <f t="shared" si="279"/>
        <v/>
      </c>
      <c r="B6000" s="99"/>
      <c r="C6000" s="4"/>
      <c r="D6000" s="14"/>
      <c r="E6000" s="14"/>
      <c r="F6000" s="14"/>
      <c r="G6000" s="82"/>
      <c r="H6000" s="107" t="str">
        <f>IF(B6000&lt;&gt;"",IF(OR(O6000=0,O6000=999),"",SUMIFS($E$2:E6000,$A$2:A6000,A6000)-SUMIFS($F$2:F6000,$A$2:A6000,A6000)),"")</f>
        <v/>
      </c>
      <c r="I6000" s="109" t="str">
        <f t="shared" si="281"/>
        <v/>
      </c>
      <c r="J6000" s="113"/>
      <c r="K6000" s="90"/>
      <c r="L6000" s="73"/>
      <c r="M6000" s="69" t="str">
        <f>IF(C6000&lt;&gt;"",DailyLog!$S$3,"")</f>
        <v/>
      </c>
      <c r="N6000" s="56" t="str">
        <f t="shared" si="280"/>
        <v/>
      </c>
      <c r="O6000" s="53" t="str">
        <f>IF($B6000&lt;&gt;"",IF(ISNUMBER(_xlfn.XMATCH($B6000,Language!$A$6:$E$6)),0,IF(ISNUMBER(_xlfn.XMATCH($B6000,Language!$A$29:$E$29)),'Lista de Prestatarios'!$B$3,VLOOKUP(B6000,'Lista de Prestatarios'!$A$2:$B$500,2,FALSE))),"")</f>
        <v/>
      </c>
      <c r="P6000" s="58" t="str">
        <f>IF(B6000&lt;&gt;"",IF(OR(D6000&gt;0,G6000&gt;0),COUNTIF($B$2:B6000,B6000),COUNTIFS($B$2:B6000,B6000,$E$2:E6000,"&gt;0")),"")</f>
        <v/>
      </c>
    </row>
    <row r="6001" spans="1:16" x14ac:dyDescent="0.35">
      <c r="A6001" s="51" t="str">
        <f t="shared" si="279"/>
        <v/>
      </c>
      <c r="B6001" s="99"/>
      <c r="C6001" s="4"/>
      <c r="D6001" s="14"/>
      <c r="E6001" s="14"/>
      <c r="F6001" s="14"/>
      <c r="G6001" s="82"/>
      <c r="H6001" s="107" t="str">
        <f>IF(B6001&lt;&gt;"",IF(OR(O6001=0,O6001=999),"",SUMIFS($E$2:E6001,$A$2:A6001,A6001)-SUMIFS($F$2:F6001,$A$2:A6001,A6001)),"")</f>
        <v/>
      </c>
      <c r="I6001" s="109" t="str">
        <f t="shared" si="281"/>
        <v/>
      </c>
      <c r="J6001" s="113"/>
      <c r="K6001" s="90"/>
      <c r="L6001" s="73"/>
      <c r="M6001" s="69" t="str">
        <f>IF(C6001&lt;&gt;"",DailyLog!$S$3,"")</f>
        <v/>
      </c>
      <c r="N6001" s="56" t="str">
        <f t="shared" si="280"/>
        <v/>
      </c>
      <c r="O6001" s="53" t="str">
        <f>IF($B6001&lt;&gt;"",IF(ISNUMBER(_xlfn.XMATCH($B6001,Language!$A$6:$E$6)),0,IF(ISNUMBER(_xlfn.XMATCH($B6001,Language!$A$29:$E$29)),'Lista de Prestatarios'!$B$3,VLOOKUP(B6001,'Lista de Prestatarios'!$A$2:$B$500,2,FALSE))),"")</f>
        <v/>
      </c>
      <c r="P6001" s="58" t="str">
        <f>IF(B6001&lt;&gt;"",IF(OR(D6001&gt;0,G6001&gt;0),COUNTIF($B$2:B6001,B6001),COUNTIFS($B$2:B6001,B6001,$E$2:E6001,"&gt;0")),"")</f>
        <v/>
      </c>
    </row>
    <row r="6002" spans="1:16" x14ac:dyDescent="0.35">
      <c r="A6002" s="51" t="str">
        <f t="shared" si="279"/>
        <v/>
      </c>
      <c r="B6002" s="99"/>
      <c r="C6002" s="4"/>
      <c r="D6002" s="14"/>
      <c r="E6002" s="14"/>
      <c r="F6002" s="14"/>
      <c r="G6002" s="82"/>
      <c r="H6002" s="107" t="str">
        <f>IF(B6002&lt;&gt;"",IF(OR(O6002=0,O6002=999),"",SUMIFS($E$2:E6002,$A$2:A6002,A6002)-SUMIFS($F$2:F6002,$A$2:A6002,A6002)),"")</f>
        <v/>
      </c>
      <c r="I6002" s="109" t="str">
        <f t="shared" si="281"/>
        <v/>
      </c>
      <c r="J6002" s="113"/>
      <c r="K6002" s="90"/>
      <c r="L6002" s="73"/>
      <c r="M6002" s="69" t="str">
        <f>IF(C6002&lt;&gt;"",DailyLog!$S$3,"")</f>
        <v/>
      </c>
      <c r="N6002" s="56" t="str">
        <f t="shared" si="280"/>
        <v/>
      </c>
      <c r="O6002" s="53" t="str">
        <f>IF($B6002&lt;&gt;"",IF(ISNUMBER(_xlfn.XMATCH($B6002,Language!$A$6:$E$6)),0,IF(ISNUMBER(_xlfn.XMATCH($B6002,Language!$A$29:$E$29)),'Lista de Prestatarios'!$B$3,VLOOKUP(B6002,'Lista de Prestatarios'!$A$2:$B$500,2,FALSE))),"")</f>
        <v/>
      </c>
      <c r="P6002" s="58" t="str">
        <f>IF(B6002&lt;&gt;"",IF(OR(D6002&gt;0,G6002&gt;0),COUNTIF($B$2:B6002,B6002),COUNTIFS($B$2:B6002,B6002,$E$2:E6002,"&gt;0")),"")</f>
        <v/>
      </c>
    </row>
    <row r="6003" spans="1:16" x14ac:dyDescent="0.35">
      <c r="A6003" s="51" t="str">
        <f t="shared" si="279"/>
        <v/>
      </c>
      <c r="B6003" s="99"/>
      <c r="C6003" s="4"/>
      <c r="D6003" s="14"/>
      <c r="E6003" s="14"/>
      <c r="F6003" s="14"/>
      <c r="G6003" s="82"/>
      <c r="H6003" s="107" t="str">
        <f>IF(B6003&lt;&gt;"",IF(OR(O6003=0,O6003=999),"",SUMIFS($E$2:E6003,$A$2:A6003,A6003)-SUMIFS($F$2:F6003,$A$2:A6003,A6003)),"")</f>
        <v/>
      </c>
      <c r="I6003" s="109" t="str">
        <f t="shared" si="281"/>
        <v/>
      </c>
      <c r="J6003" s="113"/>
      <c r="K6003" s="90"/>
      <c r="L6003" s="73"/>
      <c r="M6003" s="69" t="str">
        <f>IF(C6003&lt;&gt;"",DailyLog!$S$3,"")</f>
        <v/>
      </c>
      <c r="N6003" s="56" t="str">
        <f t="shared" si="280"/>
        <v/>
      </c>
      <c r="O6003" s="53" t="str">
        <f>IF($B6003&lt;&gt;"",IF(ISNUMBER(_xlfn.XMATCH($B6003,Language!$A$6:$E$6)),0,IF(ISNUMBER(_xlfn.XMATCH($B6003,Language!$A$29:$E$29)),'Lista de Prestatarios'!$B$3,VLOOKUP(B6003,'Lista de Prestatarios'!$A$2:$B$500,2,FALSE))),"")</f>
        <v/>
      </c>
      <c r="P6003" s="58" t="str">
        <f>IF(B6003&lt;&gt;"",IF(OR(D6003&gt;0,G6003&gt;0),COUNTIF($B$2:B6003,B6003),COUNTIFS($B$2:B6003,B6003,$E$2:E6003,"&gt;0")),"")</f>
        <v/>
      </c>
    </row>
    <row r="6004" spans="1:16" x14ac:dyDescent="0.35">
      <c r="A6004" s="51" t="str">
        <f t="shared" si="279"/>
        <v/>
      </c>
      <c r="B6004" s="99"/>
      <c r="C6004" s="4"/>
      <c r="D6004" s="14"/>
      <c r="E6004" s="14"/>
      <c r="F6004" s="14"/>
      <c r="G6004" s="82"/>
      <c r="H6004" s="107" t="str">
        <f>IF(B6004&lt;&gt;"",IF(OR(O6004=0,O6004=999),"",SUMIFS($E$2:E6004,$A$2:A6004,A6004)-SUMIFS($F$2:F6004,$A$2:A6004,A6004)),"")</f>
        <v/>
      </c>
      <c r="I6004" s="109" t="str">
        <f t="shared" si="281"/>
        <v/>
      </c>
      <c r="J6004" s="113"/>
      <c r="K6004" s="90"/>
      <c r="L6004" s="73"/>
      <c r="M6004" s="69" t="str">
        <f>IF(C6004&lt;&gt;"",DailyLog!$S$3,"")</f>
        <v/>
      </c>
      <c r="N6004" s="56" t="str">
        <f t="shared" si="280"/>
        <v/>
      </c>
      <c r="O6004" s="53" t="str">
        <f>IF($B6004&lt;&gt;"",IF(ISNUMBER(_xlfn.XMATCH($B6004,Language!$A$6:$E$6)),0,IF(ISNUMBER(_xlfn.XMATCH($B6004,Language!$A$29:$E$29)),'Lista de Prestatarios'!$B$3,VLOOKUP(B6004,'Lista de Prestatarios'!$A$2:$B$500,2,FALSE))),"")</f>
        <v/>
      </c>
      <c r="P6004" s="58" t="str">
        <f>IF(B6004&lt;&gt;"",IF(OR(D6004&gt;0,G6004&gt;0),COUNTIF($B$2:B6004,B6004),COUNTIFS($B$2:B6004,B6004,$E$2:E6004,"&gt;0")),"")</f>
        <v/>
      </c>
    </row>
    <row r="6005" spans="1:16" x14ac:dyDescent="0.35">
      <c r="A6005" s="51" t="str">
        <f t="shared" si="279"/>
        <v/>
      </c>
      <c r="B6005" s="99"/>
      <c r="C6005" s="4"/>
      <c r="D6005" s="14"/>
      <c r="E6005" s="14"/>
      <c r="F6005" s="14"/>
      <c r="G6005" s="82"/>
      <c r="H6005" s="107" t="str">
        <f>IF(B6005&lt;&gt;"",IF(OR(O6005=0,O6005=999),"",SUMIFS($E$2:E6005,$A$2:A6005,A6005)-SUMIFS($F$2:F6005,$A$2:A6005,A6005)),"")</f>
        <v/>
      </c>
      <c r="I6005" s="109" t="str">
        <f t="shared" si="281"/>
        <v/>
      </c>
      <c r="J6005" s="113"/>
      <c r="K6005" s="90"/>
      <c r="L6005" s="73"/>
      <c r="M6005" s="69" t="str">
        <f>IF(C6005&lt;&gt;"",DailyLog!$S$3,"")</f>
        <v/>
      </c>
      <c r="N6005" s="56" t="str">
        <f t="shared" si="280"/>
        <v/>
      </c>
      <c r="O6005" s="53" t="str">
        <f>IF($B6005&lt;&gt;"",IF(ISNUMBER(_xlfn.XMATCH($B6005,Language!$A$6:$E$6)),0,IF(ISNUMBER(_xlfn.XMATCH($B6005,Language!$A$29:$E$29)),'Lista de Prestatarios'!$B$3,VLOOKUP(B6005,'Lista de Prestatarios'!$A$2:$B$500,2,FALSE))),"")</f>
        <v/>
      </c>
      <c r="P6005" s="58" t="str">
        <f>IF(B6005&lt;&gt;"",IF(OR(D6005&gt;0,G6005&gt;0),COUNTIF($B$2:B6005,B6005),COUNTIFS($B$2:B6005,B6005,$E$2:E6005,"&gt;0")),"")</f>
        <v/>
      </c>
    </row>
    <row r="6006" spans="1:16" x14ac:dyDescent="0.35">
      <c r="A6006" s="51" t="str">
        <f t="shared" si="279"/>
        <v/>
      </c>
      <c r="B6006" s="99"/>
      <c r="C6006" s="4"/>
      <c r="D6006" s="14"/>
      <c r="E6006" s="14"/>
      <c r="F6006" s="14"/>
      <c r="G6006" s="82"/>
      <c r="H6006" s="107" t="str">
        <f>IF(B6006&lt;&gt;"",IF(OR(O6006=0,O6006=999),"",SUMIFS($E$2:E6006,$A$2:A6006,A6006)-SUMIFS($F$2:F6006,$A$2:A6006,A6006)),"")</f>
        <v/>
      </c>
      <c r="I6006" s="109" t="str">
        <f t="shared" si="281"/>
        <v/>
      </c>
      <c r="J6006" s="113"/>
      <c r="K6006" s="90"/>
      <c r="L6006" s="73"/>
      <c r="M6006" s="69" t="str">
        <f>IF(C6006&lt;&gt;"",DailyLog!$S$3,"")</f>
        <v/>
      </c>
      <c r="N6006" s="56" t="str">
        <f t="shared" si="280"/>
        <v/>
      </c>
      <c r="O6006" s="53" t="str">
        <f>IF($B6006&lt;&gt;"",IF(ISNUMBER(_xlfn.XMATCH($B6006,Language!$A$6:$E$6)),0,IF(ISNUMBER(_xlfn.XMATCH($B6006,Language!$A$29:$E$29)),'Lista de Prestatarios'!$B$3,VLOOKUP(B6006,'Lista de Prestatarios'!$A$2:$B$500,2,FALSE))),"")</f>
        <v/>
      </c>
      <c r="P6006" s="58" t="str">
        <f>IF(B6006&lt;&gt;"",IF(OR(D6006&gt;0,G6006&gt;0),COUNTIF($B$2:B6006,B6006),COUNTIFS($B$2:B6006,B6006,$E$2:E6006,"&gt;0")),"")</f>
        <v/>
      </c>
    </row>
    <row r="6007" spans="1:16" x14ac:dyDescent="0.35">
      <c r="A6007" s="51" t="str">
        <f t="shared" si="279"/>
        <v/>
      </c>
      <c r="B6007" s="99"/>
      <c r="C6007" s="4"/>
      <c r="D6007" s="14"/>
      <c r="E6007" s="14"/>
      <c r="F6007" s="14"/>
      <c r="G6007" s="82"/>
      <c r="H6007" s="107" t="str">
        <f>IF(B6007&lt;&gt;"",IF(OR(O6007=0,O6007=999),"",SUMIFS($E$2:E6007,$A$2:A6007,A6007)-SUMIFS($F$2:F6007,$A$2:A6007,A6007)),"")</f>
        <v/>
      </c>
      <c r="I6007" s="109" t="str">
        <f t="shared" si="281"/>
        <v/>
      </c>
      <c r="J6007" s="113"/>
      <c r="K6007" s="90"/>
      <c r="L6007" s="73"/>
      <c r="M6007" s="69" t="str">
        <f>IF(C6007&lt;&gt;"",DailyLog!$S$3,"")</f>
        <v/>
      </c>
      <c r="N6007" s="56" t="str">
        <f t="shared" si="280"/>
        <v/>
      </c>
      <c r="O6007" s="53" t="str">
        <f>IF($B6007&lt;&gt;"",IF(ISNUMBER(_xlfn.XMATCH($B6007,Language!$A$6:$E$6)),0,IF(ISNUMBER(_xlfn.XMATCH($B6007,Language!$A$29:$E$29)),'Lista de Prestatarios'!$B$3,VLOOKUP(B6007,'Lista de Prestatarios'!$A$2:$B$500,2,FALSE))),"")</f>
        <v/>
      </c>
      <c r="P6007" s="58" t="str">
        <f>IF(B6007&lt;&gt;"",IF(OR(D6007&gt;0,G6007&gt;0),COUNTIF($B$2:B6007,B6007),COUNTIFS($B$2:B6007,B6007,$E$2:E6007,"&gt;0")),"")</f>
        <v/>
      </c>
    </row>
    <row r="6008" spans="1:16" x14ac:dyDescent="0.35">
      <c r="A6008" s="51" t="str">
        <f t="shared" si="279"/>
        <v/>
      </c>
      <c r="B6008" s="99"/>
      <c r="C6008" s="4"/>
      <c r="D6008" s="14"/>
      <c r="E6008" s="14"/>
      <c r="F6008" s="14"/>
      <c r="G6008" s="82"/>
      <c r="H6008" s="107" t="str">
        <f>IF(B6008&lt;&gt;"",IF(OR(O6008=0,O6008=999),"",SUMIFS($E$2:E6008,$A$2:A6008,A6008)-SUMIFS($F$2:F6008,$A$2:A6008,A6008)),"")</f>
        <v/>
      </c>
      <c r="I6008" s="109" t="str">
        <f t="shared" si="281"/>
        <v/>
      </c>
      <c r="J6008" s="113"/>
      <c r="K6008" s="90"/>
      <c r="L6008" s="73"/>
      <c r="M6008" s="69" t="str">
        <f>IF(C6008&lt;&gt;"",DailyLog!$S$3,"")</f>
        <v/>
      </c>
      <c r="N6008" s="56" t="str">
        <f t="shared" si="280"/>
        <v/>
      </c>
      <c r="O6008" s="53" t="str">
        <f>IF($B6008&lt;&gt;"",IF(ISNUMBER(_xlfn.XMATCH($B6008,Language!$A$6:$E$6)),0,IF(ISNUMBER(_xlfn.XMATCH($B6008,Language!$A$29:$E$29)),'Lista de Prestatarios'!$B$3,VLOOKUP(B6008,'Lista de Prestatarios'!$A$2:$B$500,2,FALSE))),"")</f>
        <v/>
      </c>
      <c r="P6008" s="58" t="str">
        <f>IF(B6008&lt;&gt;"",IF(OR(D6008&gt;0,G6008&gt;0),COUNTIF($B$2:B6008,B6008),COUNTIFS($B$2:B6008,B6008,$E$2:E6008,"&gt;0")),"")</f>
        <v/>
      </c>
    </row>
    <row r="6009" spans="1:16" x14ac:dyDescent="0.35">
      <c r="A6009" s="51" t="str">
        <f t="shared" si="279"/>
        <v/>
      </c>
      <c r="B6009" s="99"/>
      <c r="C6009" s="4"/>
      <c r="D6009" s="14"/>
      <c r="E6009" s="14"/>
      <c r="F6009" s="14"/>
      <c r="G6009" s="82"/>
      <c r="H6009" s="107" t="str">
        <f>IF(B6009&lt;&gt;"",IF(OR(O6009=0,O6009=999),"",SUMIFS($E$2:E6009,$A$2:A6009,A6009)-SUMIFS($F$2:F6009,$A$2:A6009,A6009)),"")</f>
        <v/>
      </c>
      <c r="I6009" s="109" t="str">
        <f t="shared" si="281"/>
        <v/>
      </c>
      <c r="J6009" s="113"/>
      <c r="K6009" s="90"/>
      <c r="L6009" s="73"/>
      <c r="M6009" s="69" t="str">
        <f>IF(C6009&lt;&gt;"",DailyLog!$S$3,"")</f>
        <v/>
      </c>
      <c r="N6009" s="56" t="str">
        <f t="shared" si="280"/>
        <v/>
      </c>
      <c r="O6009" s="53" t="str">
        <f>IF($B6009&lt;&gt;"",IF(ISNUMBER(_xlfn.XMATCH($B6009,Language!$A$6:$E$6)),0,IF(ISNUMBER(_xlfn.XMATCH($B6009,Language!$A$29:$E$29)),'Lista de Prestatarios'!$B$3,VLOOKUP(B6009,'Lista de Prestatarios'!$A$2:$B$500,2,FALSE))),"")</f>
        <v/>
      </c>
      <c r="P6009" s="58" t="str">
        <f>IF(B6009&lt;&gt;"",IF(OR(D6009&gt;0,G6009&gt;0),COUNTIF($B$2:B6009,B6009),COUNTIFS($B$2:B6009,B6009,$E$2:E6009,"&gt;0")),"")</f>
        <v/>
      </c>
    </row>
    <row r="6010" spans="1:16" x14ac:dyDescent="0.35">
      <c r="A6010" s="51" t="str">
        <f t="shared" si="279"/>
        <v/>
      </c>
      <c r="B6010" s="99"/>
      <c r="C6010" s="4"/>
      <c r="D6010" s="14"/>
      <c r="E6010" s="14"/>
      <c r="F6010" s="14"/>
      <c r="G6010" s="82"/>
      <c r="H6010" s="107" t="str">
        <f>IF(B6010&lt;&gt;"",IF(OR(O6010=0,O6010=999),"",SUMIFS($E$2:E6010,$A$2:A6010,A6010)-SUMIFS($F$2:F6010,$A$2:A6010,A6010)),"")</f>
        <v/>
      </c>
      <c r="I6010" s="109" t="str">
        <f t="shared" si="281"/>
        <v/>
      </c>
      <c r="J6010" s="113"/>
      <c r="K6010" s="90"/>
      <c r="L6010" s="73"/>
      <c r="M6010" s="69" t="str">
        <f>IF(C6010&lt;&gt;"",DailyLog!$S$3,"")</f>
        <v/>
      </c>
      <c r="N6010" s="56" t="str">
        <f t="shared" si="280"/>
        <v/>
      </c>
      <c r="O6010" s="53" t="str">
        <f>IF($B6010&lt;&gt;"",IF(ISNUMBER(_xlfn.XMATCH($B6010,Language!$A$6:$E$6)),0,IF(ISNUMBER(_xlfn.XMATCH($B6010,Language!$A$29:$E$29)),'Lista de Prestatarios'!$B$3,VLOOKUP(B6010,'Lista de Prestatarios'!$A$2:$B$500,2,FALSE))),"")</f>
        <v/>
      </c>
      <c r="P6010" s="58" t="str">
        <f>IF(B6010&lt;&gt;"",IF(OR(D6010&gt;0,G6010&gt;0),COUNTIF($B$2:B6010,B6010),COUNTIFS($B$2:B6010,B6010,$E$2:E6010,"&gt;0")),"")</f>
        <v/>
      </c>
    </row>
    <row r="6011" spans="1:16" x14ac:dyDescent="0.35">
      <c r="A6011" s="51" t="str">
        <f t="shared" si="279"/>
        <v/>
      </c>
      <c r="B6011" s="99"/>
      <c r="C6011" s="4"/>
      <c r="D6011" s="14"/>
      <c r="E6011" s="14"/>
      <c r="F6011" s="14"/>
      <c r="G6011" s="82"/>
      <c r="H6011" s="107" t="str">
        <f>IF(B6011&lt;&gt;"",IF(OR(O6011=0,O6011=999),"",SUMIFS($E$2:E6011,$A$2:A6011,A6011)-SUMIFS($F$2:F6011,$A$2:A6011,A6011)),"")</f>
        <v/>
      </c>
      <c r="I6011" s="109" t="str">
        <f t="shared" si="281"/>
        <v/>
      </c>
      <c r="J6011" s="113"/>
      <c r="K6011" s="90"/>
      <c r="L6011" s="73"/>
      <c r="M6011" s="69" t="str">
        <f>IF(C6011&lt;&gt;"",DailyLog!$S$3,"")</f>
        <v/>
      </c>
      <c r="N6011" s="56" t="str">
        <f t="shared" si="280"/>
        <v/>
      </c>
      <c r="O6011" s="53" t="str">
        <f>IF($B6011&lt;&gt;"",IF(ISNUMBER(_xlfn.XMATCH($B6011,Language!$A$6:$E$6)),0,IF(ISNUMBER(_xlfn.XMATCH($B6011,Language!$A$29:$E$29)),'Lista de Prestatarios'!$B$3,VLOOKUP(B6011,'Lista de Prestatarios'!$A$2:$B$500,2,FALSE))),"")</f>
        <v/>
      </c>
      <c r="P6011" s="58" t="str">
        <f>IF(B6011&lt;&gt;"",IF(OR(D6011&gt;0,G6011&gt;0),COUNTIF($B$2:B6011,B6011),COUNTIFS($B$2:B6011,B6011,$E$2:E6011,"&gt;0")),"")</f>
        <v/>
      </c>
    </row>
    <row r="6012" spans="1:16" x14ac:dyDescent="0.35">
      <c r="A6012" s="51" t="str">
        <f t="shared" si="279"/>
        <v/>
      </c>
      <c r="B6012" s="99"/>
      <c r="C6012" s="4"/>
      <c r="D6012" s="14"/>
      <c r="E6012" s="14"/>
      <c r="F6012" s="14"/>
      <c r="G6012" s="82"/>
      <c r="H6012" s="107" t="str">
        <f>IF(B6012&lt;&gt;"",IF(OR(O6012=0,O6012=999),"",SUMIFS($E$2:E6012,$A$2:A6012,A6012)-SUMIFS($F$2:F6012,$A$2:A6012,A6012)),"")</f>
        <v/>
      </c>
      <c r="I6012" s="109" t="str">
        <f t="shared" si="281"/>
        <v/>
      </c>
      <c r="J6012" s="113"/>
      <c r="K6012" s="90"/>
      <c r="L6012" s="73"/>
      <c r="M6012" s="69" t="str">
        <f>IF(C6012&lt;&gt;"",DailyLog!$S$3,"")</f>
        <v/>
      </c>
      <c r="N6012" s="56" t="str">
        <f t="shared" si="280"/>
        <v/>
      </c>
      <c r="O6012" s="53" t="str">
        <f>IF($B6012&lt;&gt;"",IF(ISNUMBER(_xlfn.XMATCH($B6012,Language!$A$6:$E$6)),0,IF(ISNUMBER(_xlfn.XMATCH($B6012,Language!$A$29:$E$29)),'Lista de Prestatarios'!$B$3,VLOOKUP(B6012,'Lista de Prestatarios'!$A$2:$B$500,2,FALSE))),"")</f>
        <v/>
      </c>
      <c r="P6012" s="58" t="str">
        <f>IF(B6012&lt;&gt;"",IF(OR(D6012&gt;0,G6012&gt;0),COUNTIF($B$2:B6012,B6012),COUNTIFS($B$2:B6012,B6012,$E$2:E6012,"&gt;0")),"")</f>
        <v/>
      </c>
    </row>
    <row r="6013" spans="1:16" x14ac:dyDescent="0.35">
      <c r="A6013" s="51" t="str">
        <f t="shared" si="279"/>
        <v/>
      </c>
      <c r="B6013" s="99"/>
      <c r="C6013" s="4"/>
      <c r="D6013" s="14"/>
      <c r="E6013" s="14"/>
      <c r="F6013" s="14"/>
      <c r="G6013" s="82"/>
      <c r="H6013" s="107" t="str">
        <f>IF(B6013&lt;&gt;"",IF(OR(O6013=0,O6013=999),"",SUMIFS($E$2:E6013,$A$2:A6013,A6013)-SUMIFS($F$2:F6013,$A$2:A6013,A6013)),"")</f>
        <v/>
      </c>
      <c r="I6013" s="109" t="str">
        <f t="shared" si="281"/>
        <v/>
      </c>
      <c r="J6013" s="113"/>
      <c r="K6013" s="90"/>
      <c r="L6013" s="73"/>
      <c r="M6013" s="69" t="str">
        <f>IF(C6013&lt;&gt;"",DailyLog!$S$3,"")</f>
        <v/>
      </c>
      <c r="N6013" s="56" t="str">
        <f t="shared" si="280"/>
        <v/>
      </c>
      <c r="O6013" s="53" t="str">
        <f>IF($B6013&lt;&gt;"",IF(ISNUMBER(_xlfn.XMATCH($B6013,Language!$A$6:$E$6)),0,IF(ISNUMBER(_xlfn.XMATCH($B6013,Language!$A$29:$E$29)),'Lista de Prestatarios'!$B$3,VLOOKUP(B6013,'Lista de Prestatarios'!$A$2:$B$500,2,FALSE))),"")</f>
        <v/>
      </c>
      <c r="P6013" s="58" t="str">
        <f>IF(B6013&lt;&gt;"",IF(OR(D6013&gt;0,G6013&gt;0),COUNTIF($B$2:B6013,B6013),COUNTIFS($B$2:B6013,B6013,$E$2:E6013,"&gt;0")),"")</f>
        <v/>
      </c>
    </row>
    <row r="6014" spans="1:16" x14ac:dyDescent="0.35">
      <c r="A6014" s="51" t="str">
        <f t="shared" si="279"/>
        <v/>
      </c>
      <c r="B6014" s="99"/>
      <c r="C6014" s="4"/>
      <c r="D6014" s="14"/>
      <c r="E6014" s="14"/>
      <c r="F6014" s="14"/>
      <c r="G6014" s="82"/>
      <c r="H6014" s="107" t="str">
        <f>IF(B6014&lt;&gt;"",IF(OR(O6014=0,O6014=999),"",SUMIFS($E$2:E6014,$A$2:A6014,A6014)-SUMIFS($F$2:F6014,$A$2:A6014,A6014)),"")</f>
        <v/>
      </c>
      <c r="I6014" s="109" t="str">
        <f t="shared" si="281"/>
        <v/>
      </c>
      <c r="J6014" s="113"/>
      <c r="K6014" s="90"/>
      <c r="L6014" s="73"/>
      <c r="M6014" s="69" t="str">
        <f>IF(C6014&lt;&gt;"",DailyLog!$S$3,"")</f>
        <v/>
      </c>
      <c r="N6014" s="56" t="str">
        <f t="shared" si="280"/>
        <v/>
      </c>
      <c r="O6014" s="53" t="str">
        <f>IF($B6014&lt;&gt;"",IF(ISNUMBER(_xlfn.XMATCH($B6014,Language!$A$6:$E$6)),0,IF(ISNUMBER(_xlfn.XMATCH($B6014,Language!$A$29:$E$29)),'Lista de Prestatarios'!$B$3,VLOOKUP(B6014,'Lista de Prestatarios'!$A$2:$B$500,2,FALSE))),"")</f>
        <v/>
      </c>
      <c r="P6014" s="58" t="str">
        <f>IF(B6014&lt;&gt;"",IF(OR(D6014&gt;0,G6014&gt;0),COUNTIF($B$2:B6014,B6014),COUNTIFS($B$2:B6014,B6014,$E$2:E6014,"&gt;0")),"")</f>
        <v/>
      </c>
    </row>
    <row r="6015" spans="1:16" x14ac:dyDescent="0.35">
      <c r="A6015" s="51" t="str">
        <f t="shared" si="279"/>
        <v/>
      </c>
      <c r="B6015" s="99"/>
      <c r="C6015" s="4"/>
      <c r="D6015" s="14"/>
      <c r="E6015" s="14"/>
      <c r="F6015" s="14"/>
      <c r="G6015" s="82"/>
      <c r="H6015" s="107" t="str">
        <f>IF(B6015&lt;&gt;"",IF(OR(O6015=0,O6015=999),"",SUMIFS($E$2:E6015,$A$2:A6015,A6015)-SUMIFS($F$2:F6015,$A$2:A6015,A6015)),"")</f>
        <v/>
      </c>
      <c r="I6015" s="109" t="str">
        <f t="shared" si="281"/>
        <v/>
      </c>
      <c r="J6015" s="113"/>
      <c r="K6015" s="90"/>
      <c r="L6015" s="73"/>
      <c r="M6015" s="69" t="str">
        <f>IF(C6015&lt;&gt;"",DailyLog!$S$3,"")</f>
        <v/>
      </c>
      <c r="N6015" s="56" t="str">
        <f t="shared" si="280"/>
        <v/>
      </c>
      <c r="O6015" s="53" t="str">
        <f>IF($B6015&lt;&gt;"",IF(ISNUMBER(_xlfn.XMATCH($B6015,Language!$A$6:$E$6)),0,IF(ISNUMBER(_xlfn.XMATCH($B6015,Language!$A$29:$E$29)),'Lista de Prestatarios'!$B$3,VLOOKUP(B6015,'Lista de Prestatarios'!$A$2:$B$500,2,FALSE))),"")</f>
        <v/>
      </c>
      <c r="P6015" s="58" t="str">
        <f>IF(B6015&lt;&gt;"",IF(OR(D6015&gt;0,G6015&gt;0),COUNTIF($B$2:B6015,B6015),COUNTIFS($B$2:B6015,B6015,$E$2:E6015,"&gt;0")),"")</f>
        <v/>
      </c>
    </row>
    <row r="6016" spans="1:16" x14ac:dyDescent="0.35">
      <c r="A6016" s="51" t="str">
        <f t="shared" si="279"/>
        <v/>
      </c>
      <c r="B6016" s="99"/>
      <c r="C6016" s="4"/>
      <c r="D6016" s="14"/>
      <c r="E6016" s="14"/>
      <c r="F6016" s="14"/>
      <c r="G6016" s="82"/>
      <c r="H6016" s="107" t="str">
        <f>IF(B6016&lt;&gt;"",IF(OR(O6016=0,O6016=999),"",SUMIFS($E$2:E6016,$A$2:A6016,A6016)-SUMIFS($F$2:F6016,$A$2:A6016,A6016)),"")</f>
        <v/>
      </c>
      <c r="I6016" s="109" t="str">
        <f t="shared" si="281"/>
        <v/>
      </c>
      <c r="J6016" s="113"/>
      <c r="K6016" s="90"/>
      <c r="L6016" s="73"/>
      <c r="M6016" s="69" t="str">
        <f>IF(C6016&lt;&gt;"",DailyLog!$S$3,"")</f>
        <v/>
      </c>
      <c r="N6016" s="56" t="str">
        <f t="shared" si="280"/>
        <v/>
      </c>
      <c r="O6016" s="53" t="str">
        <f>IF($B6016&lt;&gt;"",IF(ISNUMBER(_xlfn.XMATCH($B6016,Language!$A$6:$E$6)),0,IF(ISNUMBER(_xlfn.XMATCH($B6016,Language!$A$29:$E$29)),'Lista de Prestatarios'!$B$3,VLOOKUP(B6016,'Lista de Prestatarios'!$A$2:$B$500,2,FALSE))),"")</f>
        <v/>
      </c>
      <c r="P6016" s="58" t="str">
        <f>IF(B6016&lt;&gt;"",IF(OR(D6016&gt;0,G6016&gt;0),COUNTIF($B$2:B6016,B6016),COUNTIFS($B$2:B6016,B6016,$E$2:E6016,"&gt;0")),"")</f>
        <v/>
      </c>
    </row>
    <row r="6017" spans="1:16" x14ac:dyDescent="0.35">
      <c r="A6017" s="51" t="str">
        <f t="shared" si="279"/>
        <v/>
      </c>
      <c r="B6017" s="99"/>
      <c r="C6017" s="4"/>
      <c r="D6017" s="14"/>
      <c r="E6017" s="14"/>
      <c r="F6017" s="14"/>
      <c r="G6017" s="82"/>
      <c r="H6017" s="107" t="str">
        <f>IF(B6017&lt;&gt;"",IF(OR(O6017=0,O6017=999),"",SUMIFS($E$2:E6017,$A$2:A6017,A6017)-SUMIFS($F$2:F6017,$A$2:A6017,A6017)),"")</f>
        <v/>
      </c>
      <c r="I6017" s="109" t="str">
        <f t="shared" si="281"/>
        <v/>
      </c>
      <c r="J6017" s="113"/>
      <c r="K6017" s="90"/>
      <c r="L6017" s="73"/>
      <c r="M6017" s="69" t="str">
        <f>IF(C6017&lt;&gt;"",DailyLog!$S$3,"")</f>
        <v/>
      </c>
      <c r="N6017" s="56" t="str">
        <f t="shared" si="280"/>
        <v/>
      </c>
      <c r="O6017" s="53" t="str">
        <f>IF($B6017&lt;&gt;"",IF(ISNUMBER(_xlfn.XMATCH($B6017,Language!$A$6:$E$6)),0,IF(ISNUMBER(_xlfn.XMATCH($B6017,Language!$A$29:$E$29)),'Lista de Prestatarios'!$B$3,VLOOKUP(B6017,'Lista de Prestatarios'!$A$2:$B$500,2,FALSE))),"")</f>
        <v/>
      </c>
      <c r="P6017" s="58" t="str">
        <f>IF(B6017&lt;&gt;"",IF(OR(D6017&gt;0,G6017&gt;0),COUNTIF($B$2:B6017,B6017),COUNTIFS($B$2:B6017,B6017,$E$2:E6017,"&gt;0")),"")</f>
        <v/>
      </c>
    </row>
    <row r="6018" spans="1:16" x14ac:dyDescent="0.35">
      <c r="A6018" s="51" t="str">
        <f t="shared" ref="A6018:A6081" si="282">IF(B6018&lt;&gt;"",O6018&amp;"."&amp;P6018,"")</f>
        <v/>
      </c>
      <c r="B6018" s="99"/>
      <c r="C6018" s="4"/>
      <c r="D6018" s="14"/>
      <c r="E6018" s="14"/>
      <c r="F6018" s="14"/>
      <c r="G6018" s="82"/>
      <c r="H6018" s="107" t="str">
        <f>IF(B6018&lt;&gt;"",IF(OR(O6018=0,O6018=999),"",SUMIFS($E$2:E6018,$A$2:A6018,A6018)-SUMIFS($F$2:F6018,$A$2:A6018,A6018)),"")</f>
        <v/>
      </c>
      <c r="I6018" s="109" t="str">
        <f t="shared" si="281"/>
        <v/>
      </c>
      <c r="J6018" s="113"/>
      <c r="K6018" s="90"/>
      <c r="L6018" s="73"/>
      <c r="M6018" s="69" t="str">
        <f>IF(C6018&lt;&gt;"",DailyLog!$S$3,"")</f>
        <v/>
      </c>
      <c r="N6018" s="56" t="str">
        <f t="shared" ref="N6018:N6081" si="283">IF(B6018&lt;&gt;"",COUNT(D6018:G6018),"")</f>
        <v/>
      </c>
      <c r="O6018" s="53" t="str">
        <f>IF($B6018&lt;&gt;"",IF(ISNUMBER(_xlfn.XMATCH($B6018,Language!$A$6:$E$6)),0,IF(ISNUMBER(_xlfn.XMATCH($B6018,Language!$A$29:$E$29)),'Lista de Prestatarios'!$B$3,VLOOKUP(B6018,'Lista de Prestatarios'!$A$2:$B$500,2,FALSE))),"")</f>
        <v/>
      </c>
      <c r="P6018" s="58" t="str">
        <f>IF(B6018&lt;&gt;"",IF(OR(D6018&gt;0,G6018&gt;0),COUNTIF($B$2:B6018,B6018),COUNTIFS($B$2:B6018,B6018,$E$2:E6018,"&gt;0")),"")</f>
        <v/>
      </c>
    </row>
    <row r="6019" spans="1:16" x14ac:dyDescent="0.35">
      <c r="A6019" s="51" t="str">
        <f t="shared" si="282"/>
        <v/>
      </c>
      <c r="B6019" s="99"/>
      <c r="C6019" s="4"/>
      <c r="D6019" s="14"/>
      <c r="E6019" s="14"/>
      <c r="F6019" s="14"/>
      <c r="G6019" s="82"/>
      <c r="H6019" s="107" t="str">
        <f>IF(B6019&lt;&gt;"",IF(OR(O6019=0,O6019=999),"",SUMIFS($E$2:E6019,$A$2:A6019,A6019)-SUMIFS($F$2:F6019,$A$2:A6019,A6019)),"")</f>
        <v/>
      </c>
      <c r="I6019" s="109" t="str">
        <f t="shared" si="281"/>
        <v/>
      </c>
      <c r="J6019" s="113"/>
      <c r="K6019" s="90"/>
      <c r="L6019" s="73"/>
      <c r="M6019" s="69" t="str">
        <f>IF(C6019&lt;&gt;"",DailyLog!$S$3,"")</f>
        <v/>
      </c>
      <c r="N6019" s="56" t="str">
        <f t="shared" si="283"/>
        <v/>
      </c>
      <c r="O6019" s="53" t="str">
        <f>IF($B6019&lt;&gt;"",IF(ISNUMBER(_xlfn.XMATCH($B6019,Language!$A$6:$E$6)),0,IF(ISNUMBER(_xlfn.XMATCH($B6019,Language!$A$29:$E$29)),'Lista de Prestatarios'!$B$3,VLOOKUP(B6019,'Lista de Prestatarios'!$A$2:$B$500,2,FALSE))),"")</f>
        <v/>
      </c>
      <c r="P6019" s="58" t="str">
        <f>IF(B6019&lt;&gt;"",IF(OR(D6019&gt;0,G6019&gt;0),COUNTIF($B$2:B6019,B6019),COUNTIFS($B$2:B6019,B6019,$E$2:E6019,"&gt;0")),"")</f>
        <v/>
      </c>
    </row>
    <row r="6020" spans="1:16" x14ac:dyDescent="0.35">
      <c r="A6020" s="51" t="str">
        <f t="shared" si="282"/>
        <v/>
      </c>
      <c r="B6020" s="99"/>
      <c r="C6020" s="4"/>
      <c r="D6020" s="14"/>
      <c r="E6020" s="14"/>
      <c r="F6020" s="14"/>
      <c r="G6020" s="82"/>
      <c r="H6020" s="107" t="str">
        <f>IF(B6020&lt;&gt;"",IF(OR(O6020=0,O6020=999),"",SUMIFS($E$2:E6020,$A$2:A6020,A6020)-SUMIFS($F$2:F6020,$A$2:A6020,A6020)),"")</f>
        <v/>
      </c>
      <c r="I6020" s="109" t="str">
        <f t="shared" ref="I6020:I6083" si="284">IF(B6020&lt;&gt;"",I6019+D6020-E6020+F6020-G6020,"")</f>
        <v/>
      </c>
      <c r="J6020" s="113"/>
      <c r="K6020" s="90"/>
      <c r="L6020" s="73"/>
      <c r="M6020" s="69" t="str">
        <f>IF(C6020&lt;&gt;"",DailyLog!$S$3,"")</f>
        <v/>
      </c>
      <c r="N6020" s="56" t="str">
        <f t="shared" si="283"/>
        <v/>
      </c>
      <c r="O6020" s="53" t="str">
        <f>IF($B6020&lt;&gt;"",IF(ISNUMBER(_xlfn.XMATCH($B6020,Language!$A$6:$E$6)),0,IF(ISNUMBER(_xlfn.XMATCH($B6020,Language!$A$29:$E$29)),'Lista de Prestatarios'!$B$3,VLOOKUP(B6020,'Lista de Prestatarios'!$A$2:$B$500,2,FALSE))),"")</f>
        <v/>
      </c>
      <c r="P6020" s="58" t="str">
        <f>IF(B6020&lt;&gt;"",IF(OR(D6020&gt;0,G6020&gt;0),COUNTIF($B$2:B6020,B6020),COUNTIFS($B$2:B6020,B6020,$E$2:E6020,"&gt;0")),"")</f>
        <v/>
      </c>
    </row>
    <row r="6021" spans="1:16" x14ac:dyDescent="0.35">
      <c r="A6021" s="51" t="str">
        <f t="shared" si="282"/>
        <v/>
      </c>
      <c r="B6021" s="99"/>
      <c r="C6021" s="4"/>
      <c r="D6021" s="14"/>
      <c r="E6021" s="14"/>
      <c r="F6021" s="14"/>
      <c r="G6021" s="82"/>
      <c r="H6021" s="107" t="str">
        <f>IF(B6021&lt;&gt;"",IF(OR(O6021=0,O6021=999),"",SUMIFS($E$2:E6021,$A$2:A6021,A6021)-SUMIFS($F$2:F6021,$A$2:A6021,A6021)),"")</f>
        <v/>
      </c>
      <c r="I6021" s="109" t="str">
        <f t="shared" si="284"/>
        <v/>
      </c>
      <c r="J6021" s="113"/>
      <c r="K6021" s="90"/>
      <c r="L6021" s="73"/>
      <c r="M6021" s="69" t="str">
        <f>IF(C6021&lt;&gt;"",DailyLog!$S$3,"")</f>
        <v/>
      </c>
      <c r="N6021" s="56" t="str">
        <f t="shared" si="283"/>
        <v/>
      </c>
      <c r="O6021" s="53" t="str">
        <f>IF($B6021&lt;&gt;"",IF(ISNUMBER(_xlfn.XMATCH($B6021,Language!$A$6:$E$6)),0,IF(ISNUMBER(_xlfn.XMATCH($B6021,Language!$A$29:$E$29)),'Lista de Prestatarios'!$B$3,VLOOKUP(B6021,'Lista de Prestatarios'!$A$2:$B$500,2,FALSE))),"")</f>
        <v/>
      </c>
      <c r="P6021" s="58" t="str">
        <f>IF(B6021&lt;&gt;"",IF(OR(D6021&gt;0,G6021&gt;0),COUNTIF($B$2:B6021,B6021),COUNTIFS($B$2:B6021,B6021,$E$2:E6021,"&gt;0")),"")</f>
        <v/>
      </c>
    </row>
    <row r="6022" spans="1:16" x14ac:dyDescent="0.35">
      <c r="A6022" s="51" t="str">
        <f t="shared" si="282"/>
        <v/>
      </c>
      <c r="B6022" s="99"/>
      <c r="C6022" s="4"/>
      <c r="D6022" s="14"/>
      <c r="E6022" s="14"/>
      <c r="F6022" s="14"/>
      <c r="G6022" s="82"/>
      <c r="H6022" s="107" t="str">
        <f>IF(B6022&lt;&gt;"",IF(OR(O6022=0,O6022=999),"",SUMIFS($E$2:E6022,$A$2:A6022,A6022)-SUMIFS($F$2:F6022,$A$2:A6022,A6022)),"")</f>
        <v/>
      </c>
      <c r="I6022" s="109" t="str">
        <f t="shared" si="284"/>
        <v/>
      </c>
      <c r="J6022" s="113"/>
      <c r="K6022" s="90"/>
      <c r="L6022" s="73"/>
      <c r="M6022" s="69" t="str">
        <f>IF(C6022&lt;&gt;"",DailyLog!$S$3,"")</f>
        <v/>
      </c>
      <c r="N6022" s="56" t="str">
        <f t="shared" si="283"/>
        <v/>
      </c>
      <c r="O6022" s="53" t="str">
        <f>IF($B6022&lt;&gt;"",IF(ISNUMBER(_xlfn.XMATCH($B6022,Language!$A$6:$E$6)),0,IF(ISNUMBER(_xlfn.XMATCH($B6022,Language!$A$29:$E$29)),'Lista de Prestatarios'!$B$3,VLOOKUP(B6022,'Lista de Prestatarios'!$A$2:$B$500,2,FALSE))),"")</f>
        <v/>
      </c>
      <c r="P6022" s="58" t="str">
        <f>IF(B6022&lt;&gt;"",IF(OR(D6022&gt;0,G6022&gt;0),COUNTIF($B$2:B6022,B6022),COUNTIFS($B$2:B6022,B6022,$E$2:E6022,"&gt;0")),"")</f>
        <v/>
      </c>
    </row>
    <row r="6023" spans="1:16" x14ac:dyDescent="0.35">
      <c r="A6023" s="51" t="str">
        <f t="shared" si="282"/>
        <v/>
      </c>
      <c r="B6023" s="99"/>
      <c r="C6023" s="4"/>
      <c r="D6023" s="14"/>
      <c r="E6023" s="14"/>
      <c r="F6023" s="14"/>
      <c r="G6023" s="82"/>
      <c r="H6023" s="107" t="str">
        <f>IF(B6023&lt;&gt;"",IF(OR(O6023=0,O6023=999),"",SUMIFS($E$2:E6023,$A$2:A6023,A6023)-SUMIFS($F$2:F6023,$A$2:A6023,A6023)),"")</f>
        <v/>
      </c>
      <c r="I6023" s="109" t="str">
        <f t="shared" si="284"/>
        <v/>
      </c>
      <c r="J6023" s="113"/>
      <c r="K6023" s="90"/>
      <c r="L6023" s="73"/>
      <c r="M6023" s="69" t="str">
        <f>IF(C6023&lt;&gt;"",DailyLog!$S$3,"")</f>
        <v/>
      </c>
      <c r="N6023" s="56" t="str">
        <f t="shared" si="283"/>
        <v/>
      </c>
      <c r="O6023" s="53" t="str">
        <f>IF($B6023&lt;&gt;"",IF(ISNUMBER(_xlfn.XMATCH($B6023,Language!$A$6:$E$6)),0,IF(ISNUMBER(_xlfn.XMATCH($B6023,Language!$A$29:$E$29)),'Lista de Prestatarios'!$B$3,VLOOKUP(B6023,'Lista de Prestatarios'!$A$2:$B$500,2,FALSE))),"")</f>
        <v/>
      </c>
      <c r="P6023" s="58" t="str">
        <f>IF(B6023&lt;&gt;"",IF(OR(D6023&gt;0,G6023&gt;0),COUNTIF($B$2:B6023,B6023),COUNTIFS($B$2:B6023,B6023,$E$2:E6023,"&gt;0")),"")</f>
        <v/>
      </c>
    </row>
    <row r="6024" spans="1:16" x14ac:dyDescent="0.35">
      <c r="A6024" s="51" t="str">
        <f t="shared" si="282"/>
        <v/>
      </c>
      <c r="B6024" s="99"/>
      <c r="C6024" s="4"/>
      <c r="D6024" s="14"/>
      <c r="E6024" s="14"/>
      <c r="F6024" s="14"/>
      <c r="G6024" s="82"/>
      <c r="H6024" s="107" t="str">
        <f>IF(B6024&lt;&gt;"",IF(OR(O6024=0,O6024=999),"",SUMIFS($E$2:E6024,$A$2:A6024,A6024)-SUMIFS($F$2:F6024,$A$2:A6024,A6024)),"")</f>
        <v/>
      </c>
      <c r="I6024" s="109" t="str">
        <f t="shared" si="284"/>
        <v/>
      </c>
      <c r="J6024" s="113"/>
      <c r="K6024" s="90"/>
      <c r="L6024" s="73"/>
      <c r="M6024" s="69" t="str">
        <f>IF(C6024&lt;&gt;"",DailyLog!$S$3,"")</f>
        <v/>
      </c>
      <c r="N6024" s="56" t="str">
        <f t="shared" si="283"/>
        <v/>
      </c>
      <c r="O6024" s="53" t="str">
        <f>IF($B6024&lt;&gt;"",IF(ISNUMBER(_xlfn.XMATCH($B6024,Language!$A$6:$E$6)),0,IF(ISNUMBER(_xlfn.XMATCH($B6024,Language!$A$29:$E$29)),'Lista de Prestatarios'!$B$3,VLOOKUP(B6024,'Lista de Prestatarios'!$A$2:$B$500,2,FALSE))),"")</f>
        <v/>
      </c>
      <c r="P6024" s="58" t="str">
        <f>IF(B6024&lt;&gt;"",IF(OR(D6024&gt;0,G6024&gt;0),COUNTIF($B$2:B6024,B6024),COUNTIFS($B$2:B6024,B6024,$E$2:E6024,"&gt;0")),"")</f>
        <v/>
      </c>
    </row>
    <row r="6025" spans="1:16" x14ac:dyDescent="0.35">
      <c r="A6025" s="51" t="str">
        <f t="shared" si="282"/>
        <v/>
      </c>
      <c r="B6025" s="99"/>
      <c r="C6025" s="4"/>
      <c r="D6025" s="14"/>
      <c r="E6025" s="14"/>
      <c r="F6025" s="14"/>
      <c r="G6025" s="82"/>
      <c r="H6025" s="107" t="str">
        <f>IF(B6025&lt;&gt;"",IF(OR(O6025=0,O6025=999),"",SUMIFS($E$2:E6025,$A$2:A6025,A6025)-SUMIFS($F$2:F6025,$A$2:A6025,A6025)),"")</f>
        <v/>
      </c>
      <c r="I6025" s="109" t="str">
        <f t="shared" si="284"/>
        <v/>
      </c>
      <c r="J6025" s="113"/>
      <c r="K6025" s="90"/>
      <c r="L6025" s="73"/>
      <c r="M6025" s="69" t="str">
        <f>IF(C6025&lt;&gt;"",DailyLog!$S$3,"")</f>
        <v/>
      </c>
      <c r="N6025" s="56" t="str">
        <f t="shared" si="283"/>
        <v/>
      </c>
      <c r="O6025" s="53" t="str">
        <f>IF($B6025&lt;&gt;"",IF(ISNUMBER(_xlfn.XMATCH($B6025,Language!$A$6:$E$6)),0,IF(ISNUMBER(_xlfn.XMATCH($B6025,Language!$A$29:$E$29)),'Lista de Prestatarios'!$B$3,VLOOKUP(B6025,'Lista de Prestatarios'!$A$2:$B$500,2,FALSE))),"")</f>
        <v/>
      </c>
      <c r="P6025" s="58" t="str">
        <f>IF(B6025&lt;&gt;"",IF(OR(D6025&gt;0,G6025&gt;0),COUNTIF($B$2:B6025,B6025),COUNTIFS($B$2:B6025,B6025,$E$2:E6025,"&gt;0")),"")</f>
        <v/>
      </c>
    </row>
    <row r="6026" spans="1:16" x14ac:dyDescent="0.35">
      <c r="A6026" s="51" t="str">
        <f t="shared" si="282"/>
        <v/>
      </c>
      <c r="B6026" s="99"/>
      <c r="C6026" s="4"/>
      <c r="D6026" s="14"/>
      <c r="E6026" s="14"/>
      <c r="F6026" s="14"/>
      <c r="G6026" s="82"/>
      <c r="H6026" s="107" t="str">
        <f>IF(B6026&lt;&gt;"",IF(OR(O6026=0,O6026=999),"",SUMIFS($E$2:E6026,$A$2:A6026,A6026)-SUMIFS($F$2:F6026,$A$2:A6026,A6026)),"")</f>
        <v/>
      </c>
      <c r="I6026" s="109" t="str">
        <f t="shared" si="284"/>
        <v/>
      </c>
      <c r="J6026" s="113"/>
      <c r="K6026" s="90"/>
      <c r="L6026" s="73"/>
      <c r="M6026" s="69" t="str">
        <f>IF(C6026&lt;&gt;"",DailyLog!$S$3,"")</f>
        <v/>
      </c>
      <c r="N6026" s="56" t="str">
        <f t="shared" si="283"/>
        <v/>
      </c>
      <c r="O6026" s="53" t="str">
        <f>IF($B6026&lt;&gt;"",IF(ISNUMBER(_xlfn.XMATCH($B6026,Language!$A$6:$E$6)),0,IF(ISNUMBER(_xlfn.XMATCH($B6026,Language!$A$29:$E$29)),'Lista de Prestatarios'!$B$3,VLOOKUP(B6026,'Lista de Prestatarios'!$A$2:$B$500,2,FALSE))),"")</f>
        <v/>
      </c>
      <c r="P6026" s="58" t="str">
        <f>IF(B6026&lt;&gt;"",IF(OR(D6026&gt;0,G6026&gt;0),COUNTIF($B$2:B6026,B6026),COUNTIFS($B$2:B6026,B6026,$E$2:E6026,"&gt;0")),"")</f>
        <v/>
      </c>
    </row>
    <row r="6027" spans="1:16" x14ac:dyDescent="0.35">
      <c r="A6027" s="51" t="str">
        <f t="shared" si="282"/>
        <v/>
      </c>
      <c r="B6027" s="99"/>
      <c r="C6027" s="4"/>
      <c r="D6027" s="14"/>
      <c r="E6027" s="14"/>
      <c r="F6027" s="14"/>
      <c r="G6027" s="82"/>
      <c r="H6027" s="107" t="str">
        <f>IF(B6027&lt;&gt;"",IF(OR(O6027=0,O6027=999),"",SUMIFS($E$2:E6027,$A$2:A6027,A6027)-SUMIFS($F$2:F6027,$A$2:A6027,A6027)),"")</f>
        <v/>
      </c>
      <c r="I6027" s="109" t="str">
        <f t="shared" si="284"/>
        <v/>
      </c>
      <c r="J6027" s="113"/>
      <c r="K6027" s="90"/>
      <c r="L6027" s="73"/>
      <c r="M6027" s="69" t="str">
        <f>IF(C6027&lt;&gt;"",DailyLog!$S$3,"")</f>
        <v/>
      </c>
      <c r="N6027" s="56" t="str">
        <f t="shared" si="283"/>
        <v/>
      </c>
      <c r="O6027" s="53" t="str">
        <f>IF($B6027&lt;&gt;"",IF(ISNUMBER(_xlfn.XMATCH($B6027,Language!$A$6:$E$6)),0,IF(ISNUMBER(_xlfn.XMATCH($B6027,Language!$A$29:$E$29)),'Lista de Prestatarios'!$B$3,VLOOKUP(B6027,'Lista de Prestatarios'!$A$2:$B$500,2,FALSE))),"")</f>
        <v/>
      </c>
      <c r="P6027" s="58" t="str">
        <f>IF(B6027&lt;&gt;"",IF(OR(D6027&gt;0,G6027&gt;0),COUNTIF($B$2:B6027,B6027),COUNTIFS($B$2:B6027,B6027,$E$2:E6027,"&gt;0")),"")</f>
        <v/>
      </c>
    </row>
    <row r="6028" spans="1:16" x14ac:dyDescent="0.35">
      <c r="A6028" s="51" t="str">
        <f t="shared" si="282"/>
        <v/>
      </c>
      <c r="B6028" s="99"/>
      <c r="C6028" s="4"/>
      <c r="D6028" s="14"/>
      <c r="E6028" s="14"/>
      <c r="F6028" s="14"/>
      <c r="G6028" s="82"/>
      <c r="H6028" s="107" t="str">
        <f>IF(B6028&lt;&gt;"",IF(OR(O6028=0,O6028=999),"",SUMIFS($E$2:E6028,$A$2:A6028,A6028)-SUMIFS($F$2:F6028,$A$2:A6028,A6028)),"")</f>
        <v/>
      </c>
      <c r="I6028" s="109" t="str">
        <f t="shared" si="284"/>
        <v/>
      </c>
      <c r="J6028" s="113"/>
      <c r="K6028" s="90"/>
      <c r="L6028" s="73"/>
      <c r="M6028" s="69" t="str">
        <f>IF(C6028&lt;&gt;"",DailyLog!$S$3,"")</f>
        <v/>
      </c>
      <c r="N6028" s="56" t="str">
        <f t="shared" si="283"/>
        <v/>
      </c>
      <c r="O6028" s="53" t="str">
        <f>IF($B6028&lt;&gt;"",IF(ISNUMBER(_xlfn.XMATCH($B6028,Language!$A$6:$E$6)),0,IF(ISNUMBER(_xlfn.XMATCH($B6028,Language!$A$29:$E$29)),'Lista de Prestatarios'!$B$3,VLOOKUP(B6028,'Lista de Prestatarios'!$A$2:$B$500,2,FALSE))),"")</f>
        <v/>
      </c>
      <c r="P6028" s="58" t="str">
        <f>IF(B6028&lt;&gt;"",IF(OR(D6028&gt;0,G6028&gt;0),COUNTIF($B$2:B6028,B6028),COUNTIFS($B$2:B6028,B6028,$E$2:E6028,"&gt;0")),"")</f>
        <v/>
      </c>
    </row>
    <row r="6029" spans="1:16" x14ac:dyDescent="0.35">
      <c r="A6029" s="51" t="str">
        <f t="shared" si="282"/>
        <v/>
      </c>
      <c r="B6029" s="99"/>
      <c r="C6029" s="4"/>
      <c r="D6029" s="14"/>
      <c r="E6029" s="14"/>
      <c r="F6029" s="14"/>
      <c r="G6029" s="82"/>
      <c r="H6029" s="107" t="str">
        <f>IF(B6029&lt;&gt;"",IF(OR(O6029=0,O6029=999),"",SUMIFS($E$2:E6029,$A$2:A6029,A6029)-SUMIFS($F$2:F6029,$A$2:A6029,A6029)),"")</f>
        <v/>
      </c>
      <c r="I6029" s="109" t="str">
        <f t="shared" si="284"/>
        <v/>
      </c>
      <c r="J6029" s="113"/>
      <c r="K6029" s="90"/>
      <c r="L6029" s="73"/>
      <c r="M6029" s="69" t="str">
        <f>IF(C6029&lt;&gt;"",DailyLog!$S$3,"")</f>
        <v/>
      </c>
      <c r="N6029" s="56" t="str">
        <f t="shared" si="283"/>
        <v/>
      </c>
      <c r="O6029" s="53" t="str">
        <f>IF($B6029&lt;&gt;"",IF(ISNUMBER(_xlfn.XMATCH($B6029,Language!$A$6:$E$6)),0,IF(ISNUMBER(_xlfn.XMATCH($B6029,Language!$A$29:$E$29)),'Lista de Prestatarios'!$B$3,VLOOKUP(B6029,'Lista de Prestatarios'!$A$2:$B$500,2,FALSE))),"")</f>
        <v/>
      </c>
      <c r="P6029" s="58" t="str">
        <f>IF(B6029&lt;&gt;"",IF(OR(D6029&gt;0,G6029&gt;0),COUNTIF($B$2:B6029,B6029),COUNTIFS($B$2:B6029,B6029,$E$2:E6029,"&gt;0")),"")</f>
        <v/>
      </c>
    </row>
    <row r="6030" spans="1:16" x14ac:dyDescent="0.35">
      <c r="A6030" s="51" t="str">
        <f t="shared" si="282"/>
        <v/>
      </c>
      <c r="B6030" s="99"/>
      <c r="C6030" s="4"/>
      <c r="D6030" s="14"/>
      <c r="E6030" s="14"/>
      <c r="F6030" s="14"/>
      <c r="G6030" s="82"/>
      <c r="H6030" s="107" t="str">
        <f>IF(B6030&lt;&gt;"",IF(OR(O6030=0,O6030=999),"",SUMIFS($E$2:E6030,$A$2:A6030,A6030)-SUMIFS($F$2:F6030,$A$2:A6030,A6030)),"")</f>
        <v/>
      </c>
      <c r="I6030" s="109" t="str">
        <f t="shared" si="284"/>
        <v/>
      </c>
      <c r="J6030" s="113"/>
      <c r="K6030" s="90"/>
      <c r="L6030" s="73"/>
      <c r="M6030" s="69" t="str">
        <f>IF(C6030&lt;&gt;"",DailyLog!$S$3,"")</f>
        <v/>
      </c>
      <c r="N6030" s="56" t="str">
        <f t="shared" si="283"/>
        <v/>
      </c>
      <c r="O6030" s="53" t="str">
        <f>IF($B6030&lt;&gt;"",IF(ISNUMBER(_xlfn.XMATCH($B6030,Language!$A$6:$E$6)),0,IF(ISNUMBER(_xlfn.XMATCH($B6030,Language!$A$29:$E$29)),'Lista de Prestatarios'!$B$3,VLOOKUP(B6030,'Lista de Prestatarios'!$A$2:$B$500,2,FALSE))),"")</f>
        <v/>
      </c>
      <c r="P6030" s="58" t="str">
        <f>IF(B6030&lt;&gt;"",IF(OR(D6030&gt;0,G6030&gt;0),COUNTIF($B$2:B6030,B6030),COUNTIFS($B$2:B6030,B6030,$E$2:E6030,"&gt;0")),"")</f>
        <v/>
      </c>
    </row>
    <row r="6031" spans="1:16" x14ac:dyDescent="0.35">
      <c r="A6031" s="51" t="str">
        <f t="shared" si="282"/>
        <v/>
      </c>
      <c r="B6031" s="99"/>
      <c r="C6031" s="4"/>
      <c r="D6031" s="14"/>
      <c r="E6031" s="14"/>
      <c r="F6031" s="14"/>
      <c r="G6031" s="82"/>
      <c r="H6031" s="107" t="str">
        <f>IF(B6031&lt;&gt;"",IF(OR(O6031=0,O6031=999),"",SUMIFS($E$2:E6031,$A$2:A6031,A6031)-SUMIFS($F$2:F6031,$A$2:A6031,A6031)),"")</f>
        <v/>
      </c>
      <c r="I6031" s="109" t="str">
        <f t="shared" si="284"/>
        <v/>
      </c>
      <c r="J6031" s="113"/>
      <c r="K6031" s="90"/>
      <c r="L6031" s="73"/>
      <c r="M6031" s="69" t="str">
        <f>IF(C6031&lt;&gt;"",DailyLog!$S$3,"")</f>
        <v/>
      </c>
      <c r="N6031" s="56" t="str">
        <f t="shared" si="283"/>
        <v/>
      </c>
      <c r="O6031" s="53" t="str">
        <f>IF($B6031&lt;&gt;"",IF(ISNUMBER(_xlfn.XMATCH($B6031,Language!$A$6:$E$6)),0,IF(ISNUMBER(_xlfn.XMATCH($B6031,Language!$A$29:$E$29)),'Lista de Prestatarios'!$B$3,VLOOKUP(B6031,'Lista de Prestatarios'!$A$2:$B$500,2,FALSE))),"")</f>
        <v/>
      </c>
      <c r="P6031" s="58" t="str">
        <f>IF(B6031&lt;&gt;"",IF(OR(D6031&gt;0,G6031&gt;0),COUNTIF($B$2:B6031,B6031),COUNTIFS($B$2:B6031,B6031,$E$2:E6031,"&gt;0")),"")</f>
        <v/>
      </c>
    </row>
    <row r="6032" spans="1:16" x14ac:dyDescent="0.35">
      <c r="A6032" s="51" t="str">
        <f t="shared" si="282"/>
        <v/>
      </c>
      <c r="B6032" s="99"/>
      <c r="C6032" s="4"/>
      <c r="D6032" s="14"/>
      <c r="E6032" s="14"/>
      <c r="F6032" s="14"/>
      <c r="G6032" s="82"/>
      <c r="H6032" s="107" t="str">
        <f>IF(B6032&lt;&gt;"",IF(OR(O6032=0,O6032=999),"",SUMIFS($E$2:E6032,$A$2:A6032,A6032)-SUMIFS($F$2:F6032,$A$2:A6032,A6032)),"")</f>
        <v/>
      </c>
      <c r="I6032" s="109" t="str">
        <f t="shared" si="284"/>
        <v/>
      </c>
      <c r="J6032" s="113"/>
      <c r="K6032" s="90"/>
      <c r="L6032" s="73"/>
      <c r="M6032" s="69" t="str">
        <f>IF(C6032&lt;&gt;"",DailyLog!$S$3,"")</f>
        <v/>
      </c>
      <c r="N6032" s="56" t="str">
        <f t="shared" si="283"/>
        <v/>
      </c>
      <c r="O6032" s="53" t="str">
        <f>IF($B6032&lt;&gt;"",IF(ISNUMBER(_xlfn.XMATCH($B6032,Language!$A$6:$E$6)),0,IF(ISNUMBER(_xlfn.XMATCH($B6032,Language!$A$29:$E$29)),'Lista de Prestatarios'!$B$3,VLOOKUP(B6032,'Lista de Prestatarios'!$A$2:$B$500,2,FALSE))),"")</f>
        <v/>
      </c>
      <c r="P6032" s="58" t="str">
        <f>IF(B6032&lt;&gt;"",IF(OR(D6032&gt;0,G6032&gt;0),COUNTIF($B$2:B6032,B6032),COUNTIFS($B$2:B6032,B6032,$E$2:E6032,"&gt;0")),"")</f>
        <v/>
      </c>
    </row>
    <row r="6033" spans="1:16" x14ac:dyDescent="0.35">
      <c r="A6033" s="51" t="str">
        <f t="shared" si="282"/>
        <v/>
      </c>
      <c r="B6033" s="99"/>
      <c r="C6033" s="4"/>
      <c r="D6033" s="14"/>
      <c r="E6033" s="14"/>
      <c r="F6033" s="14"/>
      <c r="G6033" s="82"/>
      <c r="H6033" s="107" t="str">
        <f>IF(B6033&lt;&gt;"",IF(OR(O6033=0,O6033=999),"",SUMIFS($E$2:E6033,$A$2:A6033,A6033)-SUMIFS($F$2:F6033,$A$2:A6033,A6033)),"")</f>
        <v/>
      </c>
      <c r="I6033" s="109" t="str">
        <f t="shared" si="284"/>
        <v/>
      </c>
      <c r="J6033" s="113"/>
      <c r="K6033" s="90"/>
      <c r="L6033" s="73"/>
      <c r="M6033" s="69" t="str">
        <f>IF(C6033&lt;&gt;"",DailyLog!$S$3,"")</f>
        <v/>
      </c>
      <c r="N6033" s="56" t="str">
        <f t="shared" si="283"/>
        <v/>
      </c>
      <c r="O6033" s="53" t="str">
        <f>IF($B6033&lt;&gt;"",IF(ISNUMBER(_xlfn.XMATCH($B6033,Language!$A$6:$E$6)),0,IF(ISNUMBER(_xlfn.XMATCH($B6033,Language!$A$29:$E$29)),'Lista de Prestatarios'!$B$3,VLOOKUP(B6033,'Lista de Prestatarios'!$A$2:$B$500,2,FALSE))),"")</f>
        <v/>
      </c>
      <c r="P6033" s="58" t="str">
        <f>IF(B6033&lt;&gt;"",IF(OR(D6033&gt;0,G6033&gt;0),COUNTIF($B$2:B6033,B6033),COUNTIFS($B$2:B6033,B6033,$E$2:E6033,"&gt;0")),"")</f>
        <v/>
      </c>
    </row>
    <row r="6034" spans="1:16" x14ac:dyDescent="0.35">
      <c r="A6034" s="51" t="str">
        <f t="shared" si="282"/>
        <v/>
      </c>
      <c r="B6034" s="99"/>
      <c r="C6034" s="4"/>
      <c r="D6034" s="14"/>
      <c r="E6034" s="14"/>
      <c r="F6034" s="14"/>
      <c r="G6034" s="82"/>
      <c r="H6034" s="107" t="str">
        <f>IF(B6034&lt;&gt;"",IF(OR(O6034=0,O6034=999),"",SUMIFS($E$2:E6034,$A$2:A6034,A6034)-SUMIFS($F$2:F6034,$A$2:A6034,A6034)),"")</f>
        <v/>
      </c>
      <c r="I6034" s="109" t="str">
        <f t="shared" si="284"/>
        <v/>
      </c>
      <c r="J6034" s="113"/>
      <c r="K6034" s="90"/>
      <c r="L6034" s="73"/>
      <c r="M6034" s="69" t="str">
        <f>IF(C6034&lt;&gt;"",DailyLog!$S$3,"")</f>
        <v/>
      </c>
      <c r="N6034" s="56" t="str">
        <f t="shared" si="283"/>
        <v/>
      </c>
      <c r="O6034" s="53" t="str">
        <f>IF($B6034&lt;&gt;"",IF(ISNUMBER(_xlfn.XMATCH($B6034,Language!$A$6:$E$6)),0,IF(ISNUMBER(_xlfn.XMATCH($B6034,Language!$A$29:$E$29)),'Lista de Prestatarios'!$B$3,VLOOKUP(B6034,'Lista de Prestatarios'!$A$2:$B$500,2,FALSE))),"")</f>
        <v/>
      </c>
      <c r="P6034" s="58" t="str">
        <f>IF(B6034&lt;&gt;"",IF(OR(D6034&gt;0,G6034&gt;0),COUNTIF($B$2:B6034,B6034),COUNTIFS($B$2:B6034,B6034,$E$2:E6034,"&gt;0")),"")</f>
        <v/>
      </c>
    </row>
    <row r="6035" spans="1:16" x14ac:dyDescent="0.35">
      <c r="A6035" s="51" t="str">
        <f t="shared" si="282"/>
        <v/>
      </c>
      <c r="B6035" s="99"/>
      <c r="C6035" s="4"/>
      <c r="D6035" s="14"/>
      <c r="E6035" s="14"/>
      <c r="F6035" s="14"/>
      <c r="G6035" s="82"/>
      <c r="H6035" s="107" t="str">
        <f>IF(B6035&lt;&gt;"",IF(OR(O6035=0,O6035=999),"",SUMIFS($E$2:E6035,$A$2:A6035,A6035)-SUMIFS($F$2:F6035,$A$2:A6035,A6035)),"")</f>
        <v/>
      </c>
      <c r="I6035" s="109" t="str">
        <f t="shared" si="284"/>
        <v/>
      </c>
      <c r="J6035" s="113"/>
      <c r="K6035" s="90"/>
      <c r="L6035" s="73"/>
      <c r="M6035" s="69" t="str">
        <f>IF(C6035&lt;&gt;"",DailyLog!$S$3,"")</f>
        <v/>
      </c>
      <c r="N6035" s="56" t="str">
        <f t="shared" si="283"/>
        <v/>
      </c>
      <c r="O6035" s="53" t="str">
        <f>IF($B6035&lt;&gt;"",IF(ISNUMBER(_xlfn.XMATCH($B6035,Language!$A$6:$E$6)),0,IF(ISNUMBER(_xlfn.XMATCH($B6035,Language!$A$29:$E$29)),'Lista de Prestatarios'!$B$3,VLOOKUP(B6035,'Lista de Prestatarios'!$A$2:$B$500,2,FALSE))),"")</f>
        <v/>
      </c>
      <c r="P6035" s="58" t="str">
        <f>IF(B6035&lt;&gt;"",IF(OR(D6035&gt;0,G6035&gt;0),COUNTIF($B$2:B6035,B6035),COUNTIFS($B$2:B6035,B6035,$E$2:E6035,"&gt;0")),"")</f>
        <v/>
      </c>
    </row>
    <row r="6036" spans="1:16" x14ac:dyDescent="0.35">
      <c r="A6036" s="51" t="str">
        <f t="shared" si="282"/>
        <v/>
      </c>
      <c r="B6036" s="99"/>
      <c r="C6036" s="4"/>
      <c r="D6036" s="14"/>
      <c r="E6036" s="14"/>
      <c r="F6036" s="14"/>
      <c r="G6036" s="82"/>
      <c r="H6036" s="107" t="str">
        <f>IF(B6036&lt;&gt;"",IF(OR(O6036=0,O6036=999),"",SUMIFS($E$2:E6036,$A$2:A6036,A6036)-SUMIFS($F$2:F6036,$A$2:A6036,A6036)),"")</f>
        <v/>
      </c>
      <c r="I6036" s="109" t="str">
        <f t="shared" si="284"/>
        <v/>
      </c>
      <c r="J6036" s="113"/>
      <c r="K6036" s="90"/>
      <c r="L6036" s="73"/>
      <c r="M6036" s="69" t="str">
        <f>IF(C6036&lt;&gt;"",DailyLog!$S$3,"")</f>
        <v/>
      </c>
      <c r="N6036" s="56" t="str">
        <f t="shared" si="283"/>
        <v/>
      </c>
      <c r="O6036" s="53" t="str">
        <f>IF($B6036&lt;&gt;"",IF(ISNUMBER(_xlfn.XMATCH($B6036,Language!$A$6:$E$6)),0,IF(ISNUMBER(_xlfn.XMATCH($B6036,Language!$A$29:$E$29)),'Lista de Prestatarios'!$B$3,VLOOKUP(B6036,'Lista de Prestatarios'!$A$2:$B$500,2,FALSE))),"")</f>
        <v/>
      </c>
      <c r="P6036" s="58" t="str">
        <f>IF(B6036&lt;&gt;"",IF(OR(D6036&gt;0,G6036&gt;0),COUNTIF($B$2:B6036,B6036),COUNTIFS($B$2:B6036,B6036,$E$2:E6036,"&gt;0")),"")</f>
        <v/>
      </c>
    </row>
    <row r="6037" spans="1:16" x14ac:dyDescent="0.35">
      <c r="A6037" s="51" t="str">
        <f t="shared" si="282"/>
        <v/>
      </c>
      <c r="B6037" s="99"/>
      <c r="C6037" s="4"/>
      <c r="D6037" s="14"/>
      <c r="E6037" s="14"/>
      <c r="F6037" s="14"/>
      <c r="G6037" s="82"/>
      <c r="H6037" s="107" t="str">
        <f>IF(B6037&lt;&gt;"",IF(OR(O6037=0,O6037=999),"",SUMIFS($E$2:E6037,$A$2:A6037,A6037)-SUMIFS($F$2:F6037,$A$2:A6037,A6037)),"")</f>
        <v/>
      </c>
      <c r="I6037" s="109" t="str">
        <f t="shared" si="284"/>
        <v/>
      </c>
      <c r="J6037" s="113"/>
      <c r="K6037" s="90"/>
      <c r="L6037" s="73"/>
      <c r="M6037" s="69" t="str">
        <f>IF(C6037&lt;&gt;"",DailyLog!$S$3,"")</f>
        <v/>
      </c>
      <c r="N6037" s="56" t="str">
        <f t="shared" si="283"/>
        <v/>
      </c>
      <c r="O6037" s="53" t="str">
        <f>IF($B6037&lt;&gt;"",IF(ISNUMBER(_xlfn.XMATCH($B6037,Language!$A$6:$E$6)),0,IF(ISNUMBER(_xlfn.XMATCH($B6037,Language!$A$29:$E$29)),'Lista de Prestatarios'!$B$3,VLOOKUP(B6037,'Lista de Prestatarios'!$A$2:$B$500,2,FALSE))),"")</f>
        <v/>
      </c>
      <c r="P6037" s="58" t="str">
        <f>IF(B6037&lt;&gt;"",IF(OR(D6037&gt;0,G6037&gt;0),COUNTIF($B$2:B6037,B6037),COUNTIFS($B$2:B6037,B6037,$E$2:E6037,"&gt;0")),"")</f>
        <v/>
      </c>
    </row>
    <row r="6038" spans="1:16" x14ac:dyDescent="0.35">
      <c r="A6038" s="51" t="str">
        <f t="shared" si="282"/>
        <v/>
      </c>
      <c r="B6038" s="99"/>
      <c r="C6038" s="4"/>
      <c r="D6038" s="14"/>
      <c r="E6038" s="14"/>
      <c r="F6038" s="14"/>
      <c r="G6038" s="82"/>
      <c r="H6038" s="107" t="str">
        <f>IF(B6038&lt;&gt;"",IF(OR(O6038=0,O6038=999),"",SUMIFS($E$2:E6038,$A$2:A6038,A6038)-SUMIFS($F$2:F6038,$A$2:A6038,A6038)),"")</f>
        <v/>
      </c>
      <c r="I6038" s="109" t="str">
        <f t="shared" si="284"/>
        <v/>
      </c>
      <c r="J6038" s="113"/>
      <c r="K6038" s="90"/>
      <c r="L6038" s="73"/>
      <c r="M6038" s="69" t="str">
        <f>IF(C6038&lt;&gt;"",DailyLog!$S$3,"")</f>
        <v/>
      </c>
      <c r="N6038" s="56" t="str">
        <f t="shared" si="283"/>
        <v/>
      </c>
      <c r="O6038" s="53" t="str">
        <f>IF($B6038&lt;&gt;"",IF(ISNUMBER(_xlfn.XMATCH($B6038,Language!$A$6:$E$6)),0,IF(ISNUMBER(_xlfn.XMATCH($B6038,Language!$A$29:$E$29)),'Lista de Prestatarios'!$B$3,VLOOKUP(B6038,'Lista de Prestatarios'!$A$2:$B$500,2,FALSE))),"")</f>
        <v/>
      </c>
      <c r="P6038" s="58" t="str">
        <f>IF(B6038&lt;&gt;"",IF(OR(D6038&gt;0,G6038&gt;0),COUNTIF($B$2:B6038,B6038),COUNTIFS($B$2:B6038,B6038,$E$2:E6038,"&gt;0")),"")</f>
        <v/>
      </c>
    </row>
    <row r="6039" spans="1:16" x14ac:dyDescent="0.35">
      <c r="A6039" s="51" t="str">
        <f t="shared" si="282"/>
        <v/>
      </c>
      <c r="B6039" s="99"/>
      <c r="C6039" s="4"/>
      <c r="D6039" s="14"/>
      <c r="E6039" s="14"/>
      <c r="F6039" s="14"/>
      <c r="G6039" s="82"/>
      <c r="H6039" s="107" t="str">
        <f>IF(B6039&lt;&gt;"",IF(OR(O6039=0,O6039=999),"",SUMIFS($E$2:E6039,$A$2:A6039,A6039)-SUMIFS($F$2:F6039,$A$2:A6039,A6039)),"")</f>
        <v/>
      </c>
      <c r="I6039" s="109" t="str">
        <f t="shared" si="284"/>
        <v/>
      </c>
      <c r="J6039" s="113"/>
      <c r="K6039" s="90"/>
      <c r="L6039" s="73"/>
      <c r="M6039" s="69" t="str">
        <f>IF(C6039&lt;&gt;"",DailyLog!$S$3,"")</f>
        <v/>
      </c>
      <c r="N6039" s="56" t="str">
        <f t="shared" si="283"/>
        <v/>
      </c>
      <c r="O6039" s="53" t="str">
        <f>IF($B6039&lt;&gt;"",IF(ISNUMBER(_xlfn.XMATCH($B6039,Language!$A$6:$E$6)),0,IF(ISNUMBER(_xlfn.XMATCH($B6039,Language!$A$29:$E$29)),'Lista de Prestatarios'!$B$3,VLOOKUP(B6039,'Lista de Prestatarios'!$A$2:$B$500,2,FALSE))),"")</f>
        <v/>
      </c>
      <c r="P6039" s="58" t="str">
        <f>IF(B6039&lt;&gt;"",IF(OR(D6039&gt;0,G6039&gt;0),COUNTIF($B$2:B6039,B6039),COUNTIFS($B$2:B6039,B6039,$E$2:E6039,"&gt;0")),"")</f>
        <v/>
      </c>
    </row>
    <row r="6040" spans="1:16" x14ac:dyDescent="0.35">
      <c r="A6040" s="51" t="str">
        <f t="shared" si="282"/>
        <v/>
      </c>
      <c r="B6040" s="99"/>
      <c r="C6040" s="4"/>
      <c r="D6040" s="14"/>
      <c r="E6040" s="14"/>
      <c r="F6040" s="14"/>
      <c r="G6040" s="82"/>
      <c r="H6040" s="107" t="str">
        <f>IF(B6040&lt;&gt;"",IF(OR(O6040=0,O6040=999),"",SUMIFS($E$2:E6040,$A$2:A6040,A6040)-SUMIFS($F$2:F6040,$A$2:A6040,A6040)),"")</f>
        <v/>
      </c>
      <c r="I6040" s="109" t="str">
        <f t="shared" si="284"/>
        <v/>
      </c>
      <c r="J6040" s="113"/>
      <c r="K6040" s="90"/>
      <c r="L6040" s="73"/>
      <c r="M6040" s="69" t="str">
        <f>IF(C6040&lt;&gt;"",DailyLog!$S$3,"")</f>
        <v/>
      </c>
      <c r="N6040" s="56" t="str">
        <f t="shared" si="283"/>
        <v/>
      </c>
      <c r="O6040" s="53" t="str">
        <f>IF($B6040&lt;&gt;"",IF(ISNUMBER(_xlfn.XMATCH($B6040,Language!$A$6:$E$6)),0,IF(ISNUMBER(_xlfn.XMATCH($B6040,Language!$A$29:$E$29)),'Lista de Prestatarios'!$B$3,VLOOKUP(B6040,'Lista de Prestatarios'!$A$2:$B$500,2,FALSE))),"")</f>
        <v/>
      </c>
      <c r="P6040" s="58" t="str">
        <f>IF(B6040&lt;&gt;"",IF(OR(D6040&gt;0,G6040&gt;0),COUNTIF($B$2:B6040,B6040),COUNTIFS($B$2:B6040,B6040,$E$2:E6040,"&gt;0")),"")</f>
        <v/>
      </c>
    </row>
    <row r="6041" spans="1:16" x14ac:dyDescent="0.35">
      <c r="A6041" s="51" t="str">
        <f t="shared" si="282"/>
        <v/>
      </c>
      <c r="B6041" s="99"/>
      <c r="C6041" s="4"/>
      <c r="D6041" s="14"/>
      <c r="E6041" s="14"/>
      <c r="F6041" s="14"/>
      <c r="G6041" s="82"/>
      <c r="H6041" s="107" t="str">
        <f>IF(B6041&lt;&gt;"",IF(OR(O6041=0,O6041=999),"",SUMIFS($E$2:E6041,$A$2:A6041,A6041)-SUMIFS($F$2:F6041,$A$2:A6041,A6041)),"")</f>
        <v/>
      </c>
      <c r="I6041" s="109" t="str">
        <f t="shared" si="284"/>
        <v/>
      </c>
      <c r="J6041" s="113"/>
      <c r="K6041" s="90"/>
      <c r="L6041" s="73"/>
      <c r="M6041" s="69" t="str">
        <f>IF(C6041&lt;&gt;"",DailyLog!$S$3,"")</f>
        <v/>
      </c>
      <c r="N6041" s="56" t="str">
        <f t="shared" si="283"/>
        <v/>
      </c>
      <c r="O6041" s="53" t="str">
        <f>IF($B6041&lt;&gt;"",IF(ISNUMBER(_xlfn.XMATCH($B6041,Language!$A$6:$E$6)),0,IF(ISNUMBER(_xlfn.XMATCH($B6041,Language!$A$29:$E$29)),'Lista de Prestatarios'!$B$3,VLOOKUP(B6041,'Lista de Prestatarios'!$A$2:$B$500,2,FALSE))),"")</f>
        <v/>
      </c>
      <c r="P6041" s="58" t="str">
        <f>IF(B6041&lt;&gt;"",IF(OR(D6041&gt;0,G6041&gt;0),COUNTIF($B$2:B6041,B6041),COUNTIFS($B$2:B6041,B6041,$E$2:E6041,"&gt;0")),"")</f>
        <v/>
      </c>
    </row>
    <row r="6042" spans="1:16" x14ac:dyDescent="0.35">
      <c r="A6042" s="51" t="str">
        <f t="shared" si="282"/>
        <v/>
      </c>
      <c r="B6042" s="99"/>
      <c r="C6042" s="4"/>
      <c r="D6042" s="14"/>
      <c r="E6042" s="14"/>
      <c r="F6042" s="14"/>
      <c r="G6042" s="82"/>
      <c r="H6042" s="107" t="str">
        <f>IF(B6042&lt;&gt;"",IF(OR(O6042=0,O6042=999),"",SUMIFS($E$2:E6042,$A$2:A6042,A6042)-SUMIFS($F$2:F6042,$A$2:A6042,A6042)),"")</f>
        <v/>
      </c>
      <c r="I6042" s="109" t="str">
        <f t="shared" si="284"/>
        <v/>
      </c>
      <c r="J6042" s="113"/>
      <c r="K6042" s="90"/>
      <c r="L6042" s="73"/>
      <c r="M6042" s="69" t="str">
        <f>IF(C6042&lt;&gt;"",DailyLog!$S$3,"")</f>
        <v/>
      </c>
      <c r="N6042" s="56" t="str">
        <f t="shared" si="283"/>
        <v/>
      </c>
      <c r="O6042" s="53" t="str">
        <f>IF($B6042&lt;&gt;"",IF(ISNUMBER(_xlfn.XMATCH($B6042,Language!$A$6:$E$6)),0,IF(ISNUMBER(_xlfn.XMATCH($B6042,Language!$A$29:$E$29)),'Lista de Prestatarios'!$B$3,VLOOKUP(B6042,'Lista de Prestatarios'!$A$2:$B$500,2,FALSE))),"")</f>
        <v/>
      </c>
      <c r="P6042" s="58" t="str">
        <f>IF(B6042&lt;&gt;"",IF(OR(D6042&gt;0,G6042&gt;0),COUNTIF($B$2:B6042,B6042),COUNTIFS($B$2:B6042,B6042,$E$2:E6042,"&gt;0")),"")</f>
        <v/>
      </c>
    </row>
    <row r="6043" spans="1:16" x14ac:dyDescent="0.35">
      <c r="A6043" s="51" t="str">
        <f t="shared" si="282"/>
        <v/>
      </c>
      <c r="B6043" s="99"/>
      <c r="C6043" s="4"/>
      <c r="D6043" s="14"/>
      <c r="E6043" s="14"/>
      <c r="F6043" s="14"/>
      <c r="G6043" s="82"/>
      <c r="H6043" s="107" t="str">
        <f>IF(B6043&lt;&gt;"",IF(OR(O6043=0,O6043=999),"",SUMIFS($E$2:E6043,$A$2:A6043,A6043)-SUMIFS($F$2:F6043,$A$2:A6043,A6043)),"")</f>
        <v/>
      </c>
      <c r="I6043" s="109" t="str">
        <f t="shared" si="284"/>
        <v/>
      </c>
      <c r="J6043" s="113"/>
      <c r="K6043" s="90"/>
      <c r="L6043" s="73"/>
      <c r="M6043" s="69" t="str">
        <f>IF(C6043&lt;&gt;"",DailyLog!$S$3,"")</f>
        <v/>
      </c>
      <c r="N6043" s="56" t="str">
        <f t="shared" si="283"/>
        <v/>
      </c>
      <c r="O6043" s="53" t="str">
        <f>IF($B6043&lt;&gt;"",IF(ISNUMBER(_xlfn.XMATCH($B6043,Language!$A$6:$E$6)),0,IF(ISNUMBER(_xlfn.XMATCH($B6043,Language!$A$29:$E$29)),'Lista de Prestatarios'!$B$3,VLOOKUP(B6043,'Lista de Prestatarios'!$A$2:$B$500,2,FALSE))),"")</f>
        <v/>
      </c>
      <c r="P6043" s="58" t="str">
        <f>IF(B6043&lt;&gt;"",IF(OR(D6043&gt;0,G6043&gt;0),COUNTIF($B$2:B6043,B6043),COUNTIFS($B$2:B6043,B6043,$E$2:E6043,"&gt;0")),"")</f>
        <v/>
      </c>
    </row>
    <row r="6044" spans="1:16" x14ac:dyDescent="0.35">
      <c r="A6044" s="51" t="str">
        <f t="shared" si="282"/>
        <v/>
      </c>
      <c r="B6044" s="99"/>
      <c r="C6044" s="4"/>
      <c r="D6044" s="14"/>
      <c r="E6044" s="14"/>
      <c r="F6044" s="14"/>
      <c r="G6044" s="82"/>
      <c r="H6044" s="107" t="str">
        <f>IF(B6044&lt;&gt;"",IF(OR(O6044=0,O6044=999),"",SUMIFS($E$2:E6044,$A$2:A6044,A6044)-SUMIFS($F$2:F6044,$A$2:A6044,A6044)),"")</f>
        <v/>
      </c>
      <c r="I6044" s="109" t="str">
        <f t="shared" si="284"/>
        <v/>
      </c>
      <c r="J6044" s="113"/>
      <c r="K6044" s="90"/>
      <c r="L6044" s="73"/>
      <c r="M6044" s="69" t="str">
        <f>IF(C6044&lt;&gt;"",DailyLog!$S$3,"")</f>
        <v/>
      </c>
      <c r="N6044" s="56" t="str">
        <f t="shared" si="283"/>
        <v/>
      </c>
      <c r="O6044" s="53" t="str">
        <f>IF($B6044&lt;&gt;"",IF(ISNUMBER(_xlfn.XMATCH($B6044,Language!$A$6:$E$6)),0,IF(ISNUMBER(_xlfn.XMATCH($B6044,Language!$A$29:$E$29)),'Lista de Prestatarios'!$B$3,VLOOKUP(B6044,'Lista de Prestatarios'!$A$2:$B$500,2,FALSE))),"")</f>
        <v/>
      </c>
      <c r="P6044" s="58" t="str">
        <f>IF(B6044&lt;&gt;"",IF(OR(D6044&gt;0,G6044&gt;0),COUNTIF($B$2:B6044,B6044),COUNTIFS($B$2:B6044,B6044,$E$2:E6044,"&gt;0")),"")</f>
        <v/>
      </c>
    </row>
    <row r="6045" spans="1:16" x14ac:dyDescent="0.35">
      <c r="A6045" s="51" t="str">
        <f t="shared" si="282"/>
        <v/>
      </c>
      <c r="B6045" s="99"/>
      <c r="C6045" s="4"/>
      <c r="D6045" s="14"/>
      <c r="E6045" s="14"/>
      <c r="F6045" s="14"/>
      <c r="G6045" s="82"/>
      <c r="H6045" s="107" t="str">
        <f>IF(B6045&lt;&gt;"",IF(OR(O6045=0,O6045=999),"",SUMIFS($E$2:E6045,$A$2:A6045,A6045)-SUMIFS($F$2:F6045,$A$2:A6045,A6045)),"")</f>
        <v/>
      </c>
      <c r="I6045" s="109" t="str">
        <f t="shared" si="284"/>
        <v/>
      </c>
      <c r="J6045" s="113"/>
      <c r="K6045" s="90"/>
      <c r="L6045" s="73"/>
      <c r="M6045" s="69" t="str">
        <f>IF(C6045&lt;&gt;"",DailyLog!$S$3,"")</f>
        <v/>
      </c>
      <c r="N6045" s="56" t="str">
        <f t="shared" si="283"/>
        <v/>
      </c>
      <c r="O6045" s="53" t="str">
        <f>IF($B6045&lt;&gt;"",IF(ISNUMBER(_xlfn.XMATCH($B6045,Language!$A$6:$E$6)),0,IF(ISNUMBER(_xlfn.XMATCH($B6045,Language!$A$29:$E$29)),'Lista de Prestatarios'!$B$3,VLOOKUP(B6045,'Lista de Prestatarios'!$A$2:$B$500,2,FALSE))),"")</f>
        <v/>
      </c>
      <c r="P6045" s="58" t="str">
        <f>IF(B6045&lt;&gt;"",IF(OR(D6045&gt;0,G6045&gt;0),COUNTIF($B$2:B6045,B6045),COUNTIFS($B$2:B6045,B6045,$E$2:E6045,"&gt;0")),"")</f>
        <v/>
      </c>
    </row>
    <row r="6046" spans="1:16" x14ac:dyDescent="0.35">
      <c r="A6046" s="51" t="str">
        <f t="shared" si="282"/>
        <v/>
      </c>
      <c r="B6046" s="99"/>
      <c r="C6046" s="4"/>
      <c r="D6046" s="14"/>
      <c r="E6046" s="14"/>
      <c r="F6046" s="14"/>
      <c r="G6046" s="82"/>
      <c r="H6046" s="107" t="str">
        <f>IF(B6046&lt;&gt;"",IF(OR(O6046=0,O6046=999),"",SUMIFS($E$2:E6046,$A$2:A6046,A6046)-SUMIFS($F$2:F6046,$A$2:A6046,A6046)),"")</f>
        <v/>
      </c>
      <c r="I6046" s="109" t="str">
        <f t="shared" si="284"/>
        <v/>
      </c>
      <c r="J6046" s="113"/>
      <c r="K6046" s="90"/>
      <c r="L6046" s="73"/>
      <c r="M6046" s="69" t="str">
        <f>IF(C6046&lt;&gt;"",DailyLog!$S$3,"")</f>
        <v/>
      </c>
      <c r="N6046" s="56" t="str">
        <f t="shared" si="283"/>
        <v/>
      </c>
      <c r="O6046" s="53" t="str">
        <f>IF($B6046&lt;&gt;"",IF(ISNUMBER(_xlfn.XMATCH($B6046,Language!$A$6:$E$6)),0,IF(ISNUMBER(_xlfn.XMATCH($B6046,Language!$A$29:$E$29)),'Lista de Prestatarios'!$B$3,VLOOKUP(B6046,'Lista de Prestatarios'!$A$2:$B$500,2,FALSE))),"")</f>
        <v/>
      </c>
      <c r="P6046" s="58" t="str">
        <f>IF(B6046&lt;&gt;"",IF(OR(D6046&gt;0,G6046&gt;0),COUNTIF($B$2:B6046,B6046),COUNTIFS($B$2:B6046,B6046,$E$2:E6046,"&gt;0")),"")</f>
        <v/>
      </c>
    </row>
    <row r="6047" spans="1:16" x14ac:dyDescent="0.35">
      <c r="A6047" s="51" t="str">
        <f t="shared" si="282"/>
        <v/>
      </c>
      <c r="B6047" s="99"/>
      <c r="C6047" s="4"/>
      <c r="D6047" s="14"/>
      <c r="E6047" s="14"/>
      <c r="F6047" s="14"/>
      <c r="G6047" s="82"/>
      <c r="H6047" s="107" t="str">
        <f>IF(B6047&lt;&gt;"",IF(OR(O6047=0,O6047=999),"",SUMIFS($E$2:E6047,$A$2:A6047,A6047)-SUMIFS($F$2:F6047,$A$2:A6047,A6047)),"")</f>
        <v/>
      </c>
      <c r="I6047" s="109" t="str">
        <f t="shared" si="284"/>
        <v/>
      </c>
      <c r="J6047" s="113"/>
      <c r="K6047" s="90"/>
      <c r="L6047" s="73"/>
      <c r="M6047" s="69" t="str">
        <f>IF(C6047&lt;&gt;"",DailyLog!$S$3,"")</f>
        <v/>
      </c>
      <c r="N6047" s="56" t="str">
        <f t="shared" si="283"/>
        <v/>
      </c>
      <c r="O6047" s="53" t="str">
        <f>IF($B6047&lt;&gt;"",IF(ISNUMBER(_xlfn.XMATCH($B6047,Language!$A$6:$E$6)),0,IF(ISNUMBER(_xlfn.XMATCH($B6047,Language!$A$29:$E$29)),'Lista de Prestatarios'!$B$3,VLOOKUP(B6047,'Lista de Prestatarios'!$A$2:$B$500,2,FALSE))),"")</f>
        <v/>
      </c>
      <c r="P6047" s="58" t="str">
        <f>IF(B6047&lt;&gt;"",IF(OR(D6047&gt;0,G6047&gt;0),COUNTIF($B$2:B6047,B6047),COUNTIFS($B$2:B6047,B6047,$E$2:E6047,"&gt;0")),"")</f>
        <v/>
      </c>
    </row>
    <row r="6048" spans="1:16" x14ac:dyDescent="0.35">
      <c r="A6048" s="51" t="str">
        <f t="shared" si="282"/>
        <v/>
      </c>
      <c r="B6048" s="99"/>
      <c r="C6048" s="4"/>
      <c r="D6048" s="14"/>
      <c r="E6048" s="14"/>
      <c r="F6048" s="14"/>
      <c r="G6048" s="82"/>
      <c r="H6048" s="107" t="str">
        <f>IF(B6048&lt;&gt;"",IF(OR(O6048=0,O6048=999),"",SUMIFS($E$2:E6048,$A$2:A6048,A6048)-SUMIFS($F$2:F6048,$A$2:A6048,A6048)),"")</f>
        <v/>
      </c>
      <c r="I6048" s="109" t="str">
        <f t="shared" si="284"/>
        <v/>
      </c>
      <c r="J6048" s="113"/>
      <c r="K6048" s="90"/>
      <c r="L6048" s="73"/>
      <c r="M6048" s="69" t="str">
        <f>IF(C6048&lt;&gt;"",DailyLog!$S$3,"")</f>
        <v/>
      </c>
      <c r="N6048" s="56" t="str">
        <f t="shared" si="283"/>
        <v/>
      </c>
      <c r="O6048" s="53" t="str">
        <f>IF($B6048&lt;&gt;"",IF(ISNUMBER(_xlfn.XMATCH($B6048,Language!$A$6:$E$6)),0,IF(ISNUMBER(_xlfn.XMATCH($B6048,Language!$A$29:$E$29)),'Lista de Prestatarios'!$B$3,VLOOKUP(B6048,'Lista de Prestatarios'!$A$2:$B$500,2,FALSE))),"")</f>
        <v/>
      </c>
      <c r="P6048" s="58" t="str">
        <f>IF(B6048&lt;&gt;"",IF(OR(D6048&gt;0,G6048&gt;0),COUNTIF($B$2:B6048,B6048),COUNTIFS($B$2:B6048,B6048,$E$2:E6048,"&gt;0")),"")</f>
        <v/>
      </c>
    </row>
    <row r="6049" spans="1:16" x14ac:dyDescent="0.35">
      <c r="A6049" s="51" t="str">
        <f t="shared" si="282"/>
        <v/>
      </c>
      <c r="B6049" s="99"/>
      <c r="C6049" s="4"/>
      <c r="D6049" s="14"/>
      <c r="E6049" s="14"/>
      <c r="F6049" s="14"/>
      <c r="G6049" s="82"/>
      <c r="H6049" s="107" t="str">
        <f>IF(B6049&lt;&gt;"",IF(OR(O6049=0,O6049=999),"",SUMIFS($E$2:E6049,$A$2:A6049,A6049)-SUMIFS($F$2:F6049,$A$2:A6049,A6049)),"")</f>
        <v/>
      </c>
      <c r="I6049" s="109" t="str">
        <f t="shared" si="284"/>
        <v/>
      </c>
      <c r="J6049" s="113"/>
      <c r="K6049" s="90"/>
      <c r="L6049" s="73"/>
      <c r="M6049" s="69" t="str">
        <f>IF(C6049&lt;&gt;"",DailyLog!$S$3,"")</f>
        <v/>
      </c>
      <c r="N6049" s="56" t="str">
        <f t="shared" si="283"/>
        <v/>
      </c>
      <c r="O6049" s="53" t="str">
        <f>IF($B6049&lt;&gt;"",IF(ISNUMBER(_xlfn.XMATCH($B6049,Language!$A$6:$E$6)),0,IF(ISNUMBER(_xlfn.XMATCH($B6049,Language!$A$29:$E$29)),'Lista de Prestatarios'!$B$3,VLOOKUP(B6049,'Lista de Prestatarios'!$A$2:$B$500,2,FALSE))),"")</f>
        <v/>
      </c>
      <c r="P6049" s="58" t="str">
        <f>IF(B6049&lt;&gt;"",IF(OR(D6049&gt;0,G6049&gt;0),COUNTIF($B$2:B6049,B6049),COUNTIFS($B$2:B6049,B6049,$E$2:E6049,"&gt;0")),"")</f>
        <v/>
      </c>
    </row>
    <row r="6050" spans="1:16" x14ac:dyDescent="0.35">
      <c r="A6050" s="51" t="str">
        <f t="shared" si="282"/>
        <v/>
      </c>
      <c r="B6050" s="99"/>
      <c r="C6050" s="4"/>
      <c r="D6050" s="14"/>
      <c r="E6050" s="14"/>
      <c r="F6050" s="14"/>
      <c r="G6050" s="82"/>
      <c r="H6050" s="107" t="str">
        <f>IF(B6050&lt;&gt;"",IF(OR(O6050=0,O6050=999),"",SUMIFS($E$2:E6050,$A$2:A6050,A6050)-SUMIFS($F$2:F6050,$A$2:A6050,A6050)),"")</f>
        <v/>
      </c>
      <c r="I6050" s="109" t="str">
        <f t="shared" si="284"/>
        <v/>
      </c>
      <c r="J6050" s="113"/>
      <c r="K6050" s="90"/>
      <c r="L6050" s="73"/>
      <c r="M6050" s="69" t="str">
        <f>IF(C6050&lt;&gt;"",DailyLog!$S$3,"")</f>
        <v/>
      </c>
      <c r="N6050" s="56" t="str">
        <f t="shared" si="283"/>
        <v/>
      </c>
      <c r="O6050" s="53" t="str">
        <f>IF($B6050&lt;&gt;"",IF(ISNUMBER(_xlfn.XMATCH($B6050,Language!$A$6:$E$6)),0,IF(ISNUMBER(_xlfn.XMATCH($B6050,Language!$A$29:$E$29)),'Lista de Prestatarios'!$B$3,VLOOKUP(B6050,'Lista de Prestatarios'!$A$2:$B$500,2,FALSE))),"")</f>
        <v/>
      </c>
      <c r="P6050" s="58" t="str">
        <f>IF(B6050&lt;&gt;"",IF(OR(D6050&gt;0,G6050&gt;0),COUNTIF($B$2:B6050,B6050),COUNTIFS($B$2:B6050,B6050,$E$2:E6050,"&gt;0")),"")</f>
        <v/>
      </c>
    </row>
    <row r="6051" spans="1:16" x14ac:dyDescent="0.35">
      <c r="A6051" s="51" t="str">
        <f t="shared" si="282"/>
        <v/>
      </c>
      <c r="B6051" s="99"/>
      <c r="C6051" s="4"/>
      <c r="D6051" s="14"/>
      <c r="E6051" s="14"/>
      <c r="F6051" s="14"/>
      <c r="G6051" s="82"/>
      <c r="H6051" s="107" t="str">
        <f>IF(B6051&lt;&gt;"",IF(OR(O6051=0,O6051=999),"",SUMIFS($E$2:E6051,$A$2:A6051,A6051)-SUMIFS($F$2:F6051,$A$2:A6051,A6051)),"")</f>
        <v/>
      </c>
      <c r="I6051" s="109" t="str">
        <f t="shared" si="284"/>
        <v/>
      </c>
      <c r="J6051" s="113"/>
      <c r="K6051" s="90"/>
      <c r="L6051" s="73"/>
      <c r="M6051" s="69" t="str">
        <f>IF(C6051&lt;&gt;"",DailyLog!$S$3,"")</f>
        <v/>
      </c>
      <c r="N6051" s="56" t="str">
        <f t="shared" si="283"/>
        <v/>
      </c>
      <c r="O6051" s="53" t="str">
        <f>IF($B6051&lt;&gt;"",IF(ISNUMBER(_xlfn.XMATCH($B6051,Language!$A$6:$E$6)),0,IF(ISNUMBER(_xlfn.XMATCH($B6051,Language!$A$29:$E$29)),'Lista de Prestatarios'!$B$3,VLOOKUP(B6051,'Lista de Prestatarios'!$A$2:$B$500,2,FALSE))),"")</f>
        <v/>
      </c>
      <c r="P6051" s="58" t="str">
        <f>IF(B6051&lt;&gt;"",IF(OR(D6051&gt;0,G6051&gt;0),COUNTIF($B$2:B6051,B6051),COUNTIFS($B$2:B6051,B6051,$E$2:E6051,"&gt;0")),"")</f>
        <v/>
      </c>
    </row>
    <row r="6052" spans="1:16" x14ac:dyDescent="0.35">
      <c r="A6052" s="51" t="str">
        <f t="shared" si="282"/>
        <v/>
      </c>
      <c r="B6052" s="99"/>
      <c r="C6052" s="4"/>
      <c r="D6052" s="14"/>
      <c r="E6052" s="14"/>
      <c r="F6052" s="14"/>
      <c r="G6052" s="82"/>
      <c r="H6052" s="107" t="str">
        <f>IF(B6052&lt;&gt;"",IF(OR(O6052=0,O6052=999),"",SUMIFS($E$2:E6052,$A$2:A6052,A6052)-SUMIFS($F$2:F6052,$A$2:A6052,A6052)),"")</f>
        <v/>
      </c>
      <c r="I6052" s="109" t="str">
        <f t="shared" si="284"/>
        <v/>
      </c>
      <c r="J6052" s="113"/>
      <c r="K6052" s="90"/>
      <c r="L6052" s="73"/>
      <c r="M6052" s="69" t="str">
        <f>IF(C6052&lt;&gt;"",DailyLog!$S$3,"")</f>
        <v/>
      </c>
      <c r="N6052" s="56" t="str">
        <f t="shared" si="283"/>
        <v/>
      </c>
      <c r="O6052" s="53" t="str">
        <f>IF($B6052&lt;&gt;"",IF(ISNUMBER(_xlfn.XMATCH($B6052,Language!$A$6:$E$6)),0,IF(ISNUMBER(_xlfn.XMATCH($B6052,Language!$A$29:$E$29)),'Lista de Prestatarios'!$B$3,VLOOKUP(B6052,'Lista de Prestatarios'!$A$2:$B$500,2,FALSE))),"")</f>
        <v/>
      </c>
      <c r="P6052" s="58" t="str">
        <f>IF(B6052&lt;&gt;"",IF(OR(D6052&gt;0,G6052&gt;0),COUNTIF($B$2:B6052,B6052),COUNTIFS($B$2:B6052,B6052,$E$2:E6052,"&gt;0")),"")</f>
        <v/>
      </c>
    </row>
    <row r="6053" spans="1:16" x14ac:dyDescent="0.35">
      <c r="A6053" s="51" t="str">
        <f t="shared" si="282"/>
        <v/>
      </c>
      <c r="B6053" s="99"/>
      <c r="C6053" s="4"/>
      <c r="D6053" s="14"/>
      <c r="E6053" s="14"/>
      <c r="F6053" s="14"/>
      <c r="G6053" s="82"/>
      <c r="H6053" s="107" t="str">
        <f>IF(B6053&lt;&gt;"",IF(OR(O6053=0,O6053=999),"",SUMIFS($E$2:E6053,$A$2:A6053,A6053)-SUMIFS($F$2:F6053,$A$2:A6053,A6053)),"")</f>
        <v/>
      </c>
      <c r="I6053" s="109" t="str">
        <f t="shared" si="284"/>
        <v/>
      </c>
      <c r="J6053" s="113"/>
      <c r="K6053" s="90"/>
      <c r="L6053" s="73"/>
      <c r="M6053" s="69" t="str">
        <f>IF(C6053&lt;&gt;"",DailyLog!$S$3,"")</f>
        <v/>
      </c>
      <c r="N6053" s="56" t="str">
        <f t="shared" si="283"/>
        <v/>
      </c>
      <c r="O6053" s="53" t="str">
        <f>IF($B6053&lt;&gt;"",IF(ISNUMBER(_xlfn.XMATCH($B6053,Language!$A$6:$E$6)),0,IF(ISNUMBER(_xlfn.XMATCH($B6053,Language!$A$29:$E$29)),'Lista de Prestatarios'!$B$3,VLOOKUP(B6053,'Lista de Prestatarios'!$A$2:$B$500,2,FALSE))),"")</f>
        <v/>
      </c>
      <c r="P6053" s="58" t="str">
        <f>IF(B6053&lt;&gt;"",IF(OR(D6053&gt;0,G6053&gt;0),COUNTIF($B$2:B6053,B6053),COUNTIFS($B$2:B6053,B6053,$E$2:E6053,"&gt;0")),"")</f>
        <v/>
      </c>
    </row>
    <row r="6054" spans="1:16" x14ac:dyDescent="0.35">
      <c r="A6054" s="51" t="str">
        <f t="shared" si="282"/>
        <v/>
      </c>
      <c r="B6054" s="99"/>
      <c r="C6054" s="4"/>
      <c r="D6054" s="14"/>
      <c r="E6054" s="14"/>
      <c r="F6054" s="14"/>
      <c r="G6054" s="82"/>
      <c r="H6054" s="107" t="str">
        <f>IF(B6054&lt;&gt;"",IF(OR(O6054=0,O6054=999),"",SUMIFS($E$2:E6054,$A$2:A6054,A6054)-SUMIFS($F$2:F6054,$A$2:A6054,A6054)),"")</f>
        <v/>
      </c>
      <c r="I6054" s="109" t="str">
        <f t="shared" si="284"/>
        <v/>
      </c>
      <c r="J6054" s="113"/>
      <c r="K6054" s="90"/>
      <c r="L6054" s="73"/>
      <c r="M6054" s="69" t="str">
        <f>IF(C6054&lt;&gt;"",DailyLog!$S$3,"")</f>
        <v/>
      </c>
      <c r="N6054" s="56" t="str">
        <f t="shared" si="283"/>
        <v/>
      </c>
      <c r="O6054" s="53" t="str">
        <f>IF($B6054&lt;&gt;"",IF(ISNUMBER(_xlfn.XMATCH($B6054,Language!$A$6:$E$6)),0,IF(ISNUMBER(_xlfn.XMATCH($B6054,Language!$A$29:$E$29)),'Lista de Prestatarios'!$B$3,VLOOKUP(B6054,'Lista de Prestatarios'!$A$2:$B$500,2,FALSE))),"")</f>
        <v/>
      </c>
      <c r="P6054" s="58" t="str">
        <f>IF(B6054&lt;&gt;"",IF(OR(D6054&gt;0,G6054&gt;0),COUNTIF($B$2:B6054,B6054),COUNTIFS($B$2:B6054,B6054,$E$2:E6054,"&gt;0")),"")</f>
        <v/>
      </c>
    </row>
    <row r="6055" spans="1:16" x14ac:dyDescent="0.35">
      <c r="A6055" s="51" t="str">
        <f t="shared" si="282"/>
        <v/>
      </c>
      <c r="B6055" s="99"/>
      <c r="C6055" s="4"/>
      <c r="D6055" s="14"/>
      <c r="E6055" s="14"/>
      <c r="F6055" s="14"/>
      <c r="G6055" s="82"/>
      <c r="H6055" s="107" t="str">
        <f>IF(B6055&lt;&gt;"",IF(OR(O6055=0,O6055=999),"",SUMIFS($E$2:E6055,$A$2:A6055,A6055)-SUMIFS($F$2:F6055,$A$2:A6055,A6055)),"")</f>
        <v/>
      </c>
      <c r="I6055" s="109" t="str">
        <f t="shared" si="284"/>
        <v/>
      </c>
      <c r="J6055" s="113"/>
      <c r="K6055" s="90"/>
      <c r="L6055" s="73"/>
      <c r="M6055" s="69" t="str">
        <f>IF(C6055&lt;&gt;"",DailyLog!$S$3,"")</f>
        <v/>
      </c>
      <c r="N6055" s="56" t="str">
        <f t="shared" si="283"/>
        <v/>
      </c>
      <c r="O6055" s="53" t="str">
        <f>IF($B6055&lt;&gt;"",IF(ISNUMBER(_xlfn.XMATCH($B6055,Language!$A$6:$E$6)),0,IF(ISNUMBER(_xlfn.XMATCH($B6055,Language!$A$29:$E$29)),'Lista de Prestatarios'!$B$3,VLOOKUP(B6055,'Lista de Prestatarios'!$A$2:$B$500,2,FALSE))),"")</f>
        <v/>
      </c>
      <c r="P6055" s="58" t="str">
        <f>IF(B6055&lt;&gt;"",IF(OR(D6055&gt;0,G6055&gt;0),COUNTIF($B$2:B6055,B6055),COUNTIFS($B$2:B6055,B6055,$E$2:E6055,"&gt;0")),"")</f>
        <v/>
      </c>
    </row>
    <row r="6056" spans="1:16" x14ac:dyDescent="0.35">
      <c r="A6056" s="51" t="str">
        <f t="shared" si="282"/>
        <v/>
      </c>
      <c r="B6056" s="99"/>
      <c r="C6056" s="4"/>
      <c r="D6056" s="14"/>
      <c r="E6056" s="14"/>
      <c r="F6056" s="14"/>
      <c r="G6056" s="82"/>
      <c r="H6056" s="107" t="str">
        <f>IF(B6056&lt;&gt;"",IF(OR(O6056=0,O6056=999),"",SUMIFS($E$2:E6056,$A$2:A6056,A6056)-SUMIFS($F$2:F6056,$A$2:A6056,A6056)),"")</f>
        <v/>
      </c>
      <c r="I6056" s="109" t="str">
        <f t="shared" si="284"/>
        <v/>
      </c>
      <c r="J6056" s="113"/>
      <c r="K6056" s="90"/>
      <c r="L6056" s="73"/>
      <c r="M6056" s="69" t="str">
        <f>IF(C6056&lt;&gt;"",DailyLog!$S$3,"")</f>
        <v/>
      </c>
      <c r="N6056" s="56" t="str">
        <f t="shared" si="283"/>
        <v/>
      </c>
      <c r="O6056" s="53" t="str">
        <f>IF($B6056&lt;&gt;"",IF(ISNUMBER(_xlfn.XMATCH($B6056,Language!$A$6:$E$6)),0,IF(ISNUMBER(_xlfn.XMATCH($B6056,Language!$A$29:$E$29)),'Lista de Prestatarios'!$B$3,VLOOKUP(B6056,'Lista de Prestatarios'!$A$2:$B$500,2,FALSE))),"")</f>
        <v/>
      </c>
      <c r="P6056" s="58" t="str">
        <f>IF(B6056&lt;&gt;"",IF(OR(D6056&gt;0,G6056&gt;0),COUNTIF($B$2:B6056,B6056),COUNTIFS($B$2:B6056,B6056,$E$2:E6056,"&gt;0")),"")</f>
        <v/>
      </c>
    </row>
    <row r="6057" spans="1:16" x14ac:dyDescent="0.35">
      <c r="A6057" s="51" t="str">
        <f t="shared" si="282"/>
        <v/>
      </c>
      <c r="B6057" s="99"/>
      <c r="C6057" s="4"/>
      <c r="D6057" s="14"/>
      <c r="E6057" s="14"/>
      <c r="F6057" s="14"/>
      <c r="G6057" s="82"/>
      <c r="H6057" s="107" t="str">
        <f>IF(B6057&lt;&gt;"",IF(OR(O6057=0,O6057=999),"",SUMIFS($E$2:E6057,$A$2:A6057,A6057)-SUMIFS($F$2:F6057,$A$2:A6057,A6057)),"")</f>
        <v/>
      </c>
      <c r="I6057" s="109" t="str">
        <f t="shared" si="284"/>
        <v/>
      </c>
      <c r="J6057" s="113"/>
      <c r="K6057" s="90"/>
      <c r="L6057" s="73"/>
      <c r="M6057" s="69" t="str">
        <f>IF(C6057&lt;&gt;"",DailyLog!$S$3,"")</f>
        <v/>
      </c>
      <c r="N6057" s="56" t="str">
        <f t="shared" si="283"/>
        <v/>
      </c>
      <c r="O6057" s="53" t="str">
        <f>IF($B6057&lt;&gt;"",IF(ISNUMBER(_xlfn.XMATCH($B6057,Language!$A$6:$E$6)),0,IF(ISNUMBER(_xlfn.XMATCH($B6057,Language!$A$29:$E$29)),'Lista de Prestatarios'!$B$3,VLOOKUP(B6057,'Lista de Prestatarios'!$A$2:$B$500,2,FALSE))),"")</f>
        <v/>
      </c>
      <c r="P6057" s="58" t="str">
        <f>IF(B6057&lt;&gt;"",IF(OR(D6057&gt;0,G6057&gt;0),COUNTIF($B$2:B6057,B6057),COUNTIFS($B$2:B6057,B6057,$E$2:E6057,"&gt;0")),"")</f>
        <v/>
      </c>
    </row>
    <row r="6058" spans="1:16" x14ac:dyDescent="0.35">
      <c r="A6058" s="51" t="str">
        <f t="shared" si="282"/>
        <v/>
      </c>
      <c r="B6058" s="99"/>
      <c r="C6058" s="4"/>
      <c r="D6058" s="14"/>
      <c r="E6058" s="14"/>
      <c r="F6058" s="14"/>
      <c r="G6058" s="82"/>
      <c r="H6058" s="107" t="str">
        <f>IF(B6058&lt;&gt;"",IF(OR(O6058=0,O6058=999),"",SUMIFS($E$2:E6058,$A$2:A6058,A6058)-SUMIFS($F$2:F6058,$A$2:A6058,A6058)),"")</f>
        <v/>
      </c>
      <c r="I6058" s="109" t="str">
        <f t="shared" si="284"/>
        <v/>
      </c>
      <c r="J6058" s="113"/>
      <c r="K6058" s="90"/>
      <c r="L6058" s="73"/>
      <c r="M6058" s="69" t="str">
        <f>IF(C6058&lt;&gt;"",DailyLog!$S$3,"")</f>
        <v/>
      </c>
      <c r="N6058" s="56" t="str">
        <f t="shared" si="283"/>
        <v/>
      </c>
      <c r="O6058" s="53" t="str">
        <f>IF($B6058&lt;&gt;"",IF(ISNUMBER(_xlfn.XMATCH($B6058,Language!$A$6:$E$6)),0,IF(ISNUMBER(_xlfn.XMATCH($B6058,Language!$A$29:$E$29)),'Lista de Prestatarios'!$B$3,VLOOKUP(B6058,'Lista de Prestatarios'!$A$2:$B$500,2,FALSE))),"")</f>
        <v/>
      </c>
      <c r="P6058" s="58" t="str">
        <f>IF(B6058&lt;&gt;"",IF(OR(D6058&gt;0,G6058&gt;0),COUNTIF($B$2:B6058,B6058),COUNTIFS($B$2:B6058,B6058,$E$2:E6058,"&gt;0")),"")</f>
        <v/>
      </c>
    </row>
    <row r="6059" spans="1:16" x14ac:dyDescent="0.35">
      <c r="A6059" s="51" t="str">
        <f t="shared" si="282"/>
        <v/>
      </c>
      <c r="B6059" s="99"/>
      <c r="C6059" s="4"/>
      <c r="D6059" s="14"/>
      <c r="E6059" s="14"/>
      <c r="F6059" s="14"/>
      <c r="G6059" s="82"/>
      <c r="H6059" s="107" t="str">
        <f>IF(B6059&lt;&gt;"",IF(OR(O6059=0,O6059=999),"",SUMIFS($E$2:E6059,$A$2:A6059,A6059)-SUMIFS($F$2:F6059,$A$2:A6059,A6059)),"")</f>
        <v/>
      </c>
      <c r="I6059" s="109" t="str">
        <f t="shared" si="284"/>
        <v/>
      </c>
      <c r="J6059" s="113"/>
      <c r="K6059" s="90"/>
      <c r="L6059" s="73"/>
      <c r="M6059" s="69" t="str">
        <f>IF(C6059&lt;&gt;"",DailyLog!$S$3,"")</f>
        <v/>
      </c>
      <c r="N6059" s="56" t="str">
        <f t="shared" si="283"/>
        <v/>
      </c>
      <c r="O6059" s="53" t="str">
        <f>IF($B6059&lt;&gt;"",IF(ISNUMBER(_xlfn.XMATCH($B6059,Language!$A$6:$E$6)),0,IF(ISNUMBER(_xlfn.XMATCH($B6059,Language!$A$29:$E$29)),'Lista de Prestatarios'!$B$3,VLOOKUP(B6059,'Lista de Prestatarios'!$A$2:$B$500,2,FALSE))),"")</f>
        <v/>
      </c>
      <c r="P6059" s="58" t="str">
        <f>IF(B6059&lt;&gt;"",IF(OR(D6059&gt;0,G6059&gt;0),COUNTIF($B$2:B6059,B6059),COUNTIFS($B$2:B6059,B6059,$E$2:E6059,"&gt;0")),"")</f>
        <v/>
      </c>
    </row>
    <row r="6060" spans="1:16" x14ac:dyDescent="0.35">
      <c r="A6060" s="51" t="str">
        <f t="shared" si="282"/>
        <v/>
      </c>
      <c r="B6060" s="99"/>
      <c r="C6060" s="4"/>
      <c r="D6060" s="14"/>
      <c r="E6060" s="14"/>
      <c r="F6060" s="14"/>
      <c r="G6060" s="82"/>
      <c r="H6060" s="107" t="str">
        <f>IF(B6060&lt;&gt;"",IF(OR(O6060=0,O6060=999),"",SUMIFS($E$2:E6060,$A$2:A6060,A6060)-SUMIFS($F$2:F6060,$A$2:A6060,A6060)),"")</f>
        <v/>
      </c>
      <c r="I6060" s="109" t="str">
        <f t="shared" si="284"/>
        <v/>
      </c>
      <c r="J6060" s="113"/>
      <c r="K6060" s="90"/>
      <c r="L6060" s="73"/>
      <c r="M6060" s="69" t="str">
        <f>IF(C6060&lt;&gt;"",DailyLog!$S$3,"")</f>
        <v/>
      </c>
      <c r="N6060" s="56" t="str">
        <f t="shared" si="283"/>
        <v/>
      </c>
      <c r="O6060" s="53" t="str">
        <f>IF($B6060&lt;&gt;"",IF(ISNUMBER(_xlfn.XMATCH($B6060,Language!$A$6:$E$6)),0,IF(ISNUMBER(_xlfn.XMATCH($B6060,Language!$A$29:$E$29)),'Lista de Prestatarios'!$B$3,VLOOKUP(B6060,'Lista de Prestatarios'!$A$2:$B$500,2,FALSE))),"")</f>
        <v/>
      </c>
      <c r="P6060" s="58" t="str">
        <f>IF(B6060&lt;&gt;"",IF(OR(D6060&gt;0,G6060&gt;0),COUNTIF($B$2:B6060,B6060),COUNTIFS($B$2:B6060,B6060,$E$2:E6060,"&gt;0")),"")</f>
        <v/>
      </c>
    </row>
    <row r="6061" spans="1:16" x14ac:dyDescent="0.35">
      <c r="A6061" s="51" t="str">
        <f t="shared" si="282"/>
        <v/>
      </c>
      <c r="B6061" s="99"/>
      <c r="C6061" s="4"/>
      <c r="D6061" s="14"/>
      <c r="E6061" s="14"/>
      <c r="F6061" s="14"/>
      <c r="G6061" s="82"/>
      <c r="H6061" s="107" t="str">
        <f>IF(B6061&lt;&gt;"",IF(OR(O6061=0,O6061=999),"",SUMIFS($E$2:E6061,$A$2:A6061,A6061)-SUMIFS($F$2:F6061,$A$2:A6061,A6061)),"")</f>
        <v/>
      </c>
      <c r="I6061" s="109" t="str">
        <f t="shared" si="284"/>
        <v/>
      </c>
      <c r="J6061" s="113"/>
      <c r="K6061" s="90"/>
      <c r="L6061" s="73"/>
      <c r="M6061" s="69" t="str">
        <f>IF(C6061&lt;&gt;"",DailyLog!$S$3,"")</f>
        <v/>
      </c>
      <c r="N6061" s="56" t="str">
        <f t="shared" si="283"/>
        <v/>
      </c>
      <c r="O6061" s="53" t="str">
        <f>IF($B6061&lt;&gt;"",IF(ISNUMBER(_xlfn.XMATCH($B6061,Language!$A$6:$E$6)),0,IF(ISNUMBER(_xlfn.XMATCH($B6061,Language!$A$29:$E$29)),'Lista de Prestatarios'!$B$3,VLOOKUP(B6061,'Lista de Prestatarios'!$A$2:$B$500,2,FALSE))),"")</f>
        <v/>
      </c>
      <c r="P6061" s="58" t="str">
        <f>IF(B6061&lt;&gt;"",IF(OR(D6061&gt;0,G6061&gt;0),COUNTIF($B$2:B6061,B6061),COUNTIFS($B$2:B6061,B6061,$E$2:E6061,"&gt;0")),"")</f>
        <v/>
      </c>
    </row>
    <row r="6062" spans="1:16" x14ac:dyDescent="0.35">
      <c r="A6062" s="51" t="str">
        <f t="shared" si="282"/>
        <v/>
      </c>
      <c r="B6062" s="99"/>
      <c r="C6062" s="4"/>
      <c r="D6062" s="14"/>
      <c r="E6062" s="14"/>
      <c r="F6062" s="14"/>
      <c r="G6062" s="82"/>
      <c r="H6062" s="107" t="str">
        <f>IF(B6062&lt;&gt;"",IF(OR(O6062=0,O6062=999),"",SUMIFS($E$2:E6062,$A$2:A6062,A6062)-SUMIFS($F$2:F6062,$A$2:A6062,A6062)),"")</f>
        <v/>
      </c>
      <c r="I6062" s="109" t="str">
        <f t="shared" si="284"/>
        <v/>
      </c>
      <c r="J6062" s="113"/>
      <c r="K6062" s="90"/>
      <c r="L6062" s="73"/>
      <c r="M6062" s="69" t="str">
        <f>IF(C6062&lt;&gt;"",DailyLog!$S$3,"")</f>
        <v/>
      </c>
      <c r="N6062" s="56" t="str">
        <f t="shared" si="283"/>
        <v/>
      </c>
      <c r="O6062" s="53" t="str">
        <f>IF($B6062&lt;&gt;"",IF(ISNUMBER(_xlfn.XMATCH($B6062,Language!$A$6:$E$6)),0,IF(ISNUMBER(_xlfn.XMATCH($B6062,Language!$A$29:$E$29)),'Lista de Prestatarios'!$B$3,VLOOKUP(B6062,'Lista de Prestatarios'!$A$2:$B$500,2,FALSE))),"")</f>
        <v/>
      </c>
      <c r="P6062" s="58" t="str">
        <f>IF(B6062&lt;&gt;"",IF(OR(D6062&gt;0,G6062&gt;0),COUNTIF($B$2:B6062,B6062),COUNTIFS($B$2:B6062,B6062,$E$2:E6062,"&gt;0")),"")</f>
        <v/>
      </c>
    </row>
    <row r="6063" spans="1:16" x14ac:dyDescent="0.35">
      <c r="A6063" s="51" t="str">
        <f t="shared" si="282"/>
        <v/>
      </c>
      <c r="B6063" s="99"/>
      <c r="C6063" s="4"/>
      <c r="D6063" s="14"/>
      <c r="E6063" s="14"/>
      <c r="F6063" s="14"/>
      <c r="G6063" s="82"/>
      <c r="H6063" s="107" t="str">
        <f>IF(B6063&lt;&gt;"",IF(OR(O6063=0,O6063=999),"",SUMIFS($E$2:E6063,$A$2:A6063,A6063)-SUMIFS($F$2:F6063,$A$2:A6063,A6063)),"")</f>
        <v/>
      </c>
      <c r="I6063" s="109" t="str">
        <f t="shared" si="284"/>
        <v/>
      </c>
      <c r="J6063" s="113"/>
      <c r="K6063" s="90"/>
      <c r="L6063" s="73"/>
      <c r="M6063" s="69" t="str">
        <f>IF(C6063&lt;&gt;"",DailyLog!$S$3,"")</f>
        <v/>
      </c>
      <c r="N6063" s="56" t="str">
        <f t="shared" si="283"/>
        <v/>
      </c>
      <c r="O6063" s="53" t="str">
        <f>IF($B6063&lt;&gt;"",IF(ISNUMBER(_xlfn.XMATCH($B6063,Language!$A$6:$E$6)),0,IF(ISNUMBER(_xlfn.XMATCH($B6063,Language!$A$29:$E$29)),'Lista de Prestatarios'!$B$3,VLOOKUP(B6063,'Lista de Prestatarios'!$A$2:$B$500,2,FALSE))),"")</f>
        <v/>
      </c>
      <c r="P6063" s="58" t="str">
        <f>IF(B6063&lt;&gt;"",IF(OR(D6063&gt;0,G6063&gt;0),COUNTIF($B$2:B6063,B6063),COUNTIFS($B$2:B6063,B6063,$E$2:E6063,"&gt;0")),"")</f>
        <v/>
      </c>
    </row>
    <row r="6064" spans="1:16" x14ac:dyDescent="0.35">
      <c r="A6064" s="51" t="str">
        <f t="shared" si="282"/>
        <v/>
      </c>
      <c r="B6064" s="99"/>
      <c r="C6064" s="4"/>
      <c r="D6064" s="14"/>
      <c r="E6064" s="14"/>
      <c r="F6064" s="14"/>
      <c r="G6064" s="82"/>
      <c r="H6064" s="107" t="str">
        <f>IF(B6064&lt;&gt;"",IF(OR(O6064=0,O6064=999),"",SUMIFS($E$2:E6064,$A$2:A6064,A6064)-SUMIFS($F$2:F6064,$A$2:A6064,A6064)),"")</f>
        <v/>
      </c>
      <c r="I6064" s="109" t="str">
        <f t="shared" si="284"/>
        <v/>
      </c>
      <c r="J6064" s="113"/>
      <c r="K6064" s="90"/>
      <c r="L6064" s="73"/>
      <c r="M6064" s="69" t="str">
        <f>IF(C6064&lt;&gt;"",DailyLog!$S$3,"")</f>
        <v/>
      </c>
      <c r="N6064" s="56" t="str">
        <f t="shared" si="283"/>
        <v/>
      </c>
      <c r="O6064" s="53" t="str">
        <f>IF($B6064&lt;&gt;"",IF(ISNUMBER(_xlfn.XMATCH($B6064,Language!$A$6:$E$6)),0,IF(ISNUMBER(_xlfn.XMATCH($B6064,Language!$A$29:$E$29)),'Lista de Prestatarios'!$B$3,VLOOKUP(B6064,'Lista de Prestatarios'!$A$2:$B$500,2,FALSE))),"")</f>
        <v/>
      </c>
      <c r="P6064" s="58" t="str">
        <f>IF(B6064&lt;&gt;"",IF(OR(D6064&gt;0,G6064&gt;0),COUNTIF($B$2:B6064,B6064),COUNTIFS($B$2:B6064,B6064,$E$2:E6064,"&gt;0")),"")</f>
        <v/>
      </c>
    </row>
    <row r="6065" spans="1:16" x14ac:dyDescent="0.35">
      <c r="A6065" s="51" t="str">
        <f t="shared" si="282"/>
        <v/>
      </c>
      <c r="B6065" s="99"/>
      <c r="C6065" s="4"/>
      <c r="D6065" s="14"/>
      <c r="E6065" s="14"/>
      <c r="F6065" s="14"/>
      <c r="G6065" s="82"/>
      <c r="H6065" s="107" t="str">
        <f>IF(B6065&lt;&gt;"",IF(OR(O6065=0,O6065=999),"",SUMIFS($E$2:E6065,$A$2:A6065,A6065)-SUMIFS($F$2:F6065,$A$2:A6065,A6065)),"")</f>
        <v/>
      </c>
      <c r="I6065" s="109" t="str">
        <f t="shared" si="284"/>
        <v/>
      </c>
      <c r="J6065" s="113"/>
      <c r="K6065" s="90"/>
      <c r="L6065" s="73"/>
      <c r="M6065" s="69" t="str">
        <f>IF(C6065&lt;&gt;"",DailyLog!$S$3,"")</f>
        <v/>
      </c>
      <c r="N6065" s="56" t="str">
        <f t="shared" si="283"/>
        <v/>
      </c>
      <c r="O6065" s="53" t="str">
        <f>IF($B6065&lt;&gt;"",IF(ISNUMBER(_xlfn.XMATCH($B6065,Language!$A$6:$E$6)),0,IF(ISNUMBER(_xlfn.XMATCH($B6065,Language!$A$29:$E$29)),'Lista de Prestatarios'!$B$3,VLOOKUP(B6065,'Lista de Prestatarios'!$A$2:$B$500,2,FALSE))),"")</f>
        <v/>
      </c>
      <c r="P6065" s="58" t="str">
        <f>IF(B6065&lt;&gt;"",IF(OR(D6065&gt;0,G6065&gt;0),COUNTIF($B$2:B6065,B6065),COUNTIFS($B$2:B6065,B6065,$E$2:E6065,"&gt;0")),"")</f>
        <v/>
      </c>
    </row>
    <row r="6066" spans="1:16" x14ac:dyDescent="0.35">
      <c r="A6066" s="51" t="str">
        <f t="shared" si="282"/>
        <v/>
      </c>
      <c r="B6066" s="99"/>
      <c r="C6066" s="4"/>
      <c r="D6066" s="14"/>
      <c r="E6066" s="14"/>
      <c r="F6066" s="14"/>
      <c r="G6066" s="82"/>
      <c r="H6066" s="107" t="str">
        <f>IF(B6066&lt;&gt;"",IF(OR(O6066=0,O6066=999),"",SUMIFS($E$2:E6066,$A$2:A6066,A6066)-SUMIFS($F$2:F6066,$A$2:A6066,A6066)),"")</f>
        <v/>
      </c>
      <c r="I6066" s="109" t="str">
        <f t="shared" si="284"/>
        <v/>
      </c>
      <c r="J6066" s="113"/>
      <c r="K6066" s="90"/>
      <c r="L6066" s="73"/>
      <c r="M6066" s="69" t="str">
        <f>IF(C6066&lt;&gt;"",DailyLog!$S$3,"")</f>
        <v/>
      </c>
      <c r="N6066" s="56" t="str">
        <f t="shared" si="283"/>
        <v/>
      </c>
      <c r="O6066" s="53" t="str">
        <f>IF($B6066&lt;&gt;"",IF(ISNUMBER(_xlfn.XMATCH($B6066,Language!$A$6:$E$6)),0,IF(ISNUMBER(_xlfn.XMATCH($B6066,Language!$A$29:$E$29)),'Lista de Prestatarios'!$B$3,VLOOKUP(B6066,'Lista de Prestatarios'!$A$2:$B$500,2,FALSE))),"")</f>
        <v/>
      </c>
      <c r="P6066" s="58" t="str">
        <f>IF(B6066&lt;&gt;"",IF(OR(D6066&gt;0,G6066&gt;0),COUNTIF($B$2:B6066,B6066),COUNTIFS($B$2:B6066,B6066,$E$2:E6066,"&gt;0")),"")</f>
        <v/>
      </c>
    </row>
    <row r="6067" spans="1:16" x14ac:dyDescent="0.35">
      <c r="A6067" s="51" t="str">
        <f t="shared" si="282"/>
        <v/>
      </c>
      <c r="B6067" s="99"/>
      <c r="C6067" s="4"/>
      <c r="D6067" s="14"/>
      <c r="E6067" s="14"/>
      <c r="F6067" s="14"/>
      <c r="G6067" s="82"/>
      <c r="H6067" s="107" t="str">
        <f>IF(B6067&lt;&gt;"",IF(OR(O6067=0,O6067=999),"",SUMIFS($E$2:E6067,$A$2:A6067,A6067)-SUMIFS($F$2:F6067,$A$2:A6067,A6067)),"")</f>
        <v/>
      </c>
      <c r="I6067" s="109" t="str">
        <f t="shared" si="284"/>
        <v/>
      </c>
      <c r="J6067" s="113"/>
      <c r="K6067" s="90"/>
      <c r="L6067" s="73"/>
      <c r="M6067" s="69" t="str">
        <f>IF(C6067&lt;&gt;"",DailyLog!$S$3,"")</f>
        <v/>
      </c>
      <c r="N6067" s="56" t="str">
        <f t="shared" si="283"/>
        <v/>
      </c>
      <c r="O6067" s="53" t="str">
        <f>IF($B6067&lt;&gt;"",IF(ISNUMBER(_xlfn.XMATCH($B6067,Language!$A$6:$E$6)),0,IF(ISNUMBER(_xlfn.XMATCH($B6067,Language!$A$29:$E$29)),'Lista de Prestatarios'!$B$3,VLOOKUP(B6067,'Lista de Prestatarios'!$A$2:$B$500,2,FALSE))),"")</f>
        <v/>
      </c>
      <c r="P6067" s="58" t="str">
        <f>IF(B6067&lt;&gt;"",IF(OR(D6067&gt;0,G6067&gt;0),COUNTIF($B$2:B6067,B6067),COUNTIFS($B$2:B6067,B6067,$E$2:E6067,"&gt;0")),"")</f>
        <v/>
      </c>
    </row>
    <row r="6068" spans="1:16" x14ac:dyDescent="0.35">
      <c r="A6068" s="51" t="str">
        <f t="shared" si="282"/>
        <v/>
      </c>
      <c r="B6068" s="99"/>
      <c r="C6068" s="4"/>
      <c r="D6068" s="14"/>
      <c r="E6068" s="14"/>
      <c r="F6068" s="14"/>
      <c r="G6068" s="82"/>
      <c r="H6068" s="107" t="str">
        <f>IF(B6068&lt;&gt;"",IF(OR(O6068=0,O6068=999),"",SUMIFS($E$2:E6068,$A$2:A6068,A6068)-SUMIFS($F$2:F6068,$A$2:A6068,A6068)),"")</f>
        <v/>
      </c>
      <c r="I6068" s="109" t="str">
        <f t="shared" si="284"/>
        <v/>
      </c>
      <c r="J6068" s="113"/>
      <c r="K6068" s="90"/>
      <c r="L6068" s="73"/>
      <c r="M6068" s="69" t="str">
        <f>IF(C6068&lt;&gt;"",DailyLog!$S$3,"")</f>
        <v/>
      </c>
      <c r="N6068" s="56" t="str">
        <f t="shared" si="283"/>
        <v/>
      </c>
      <c r="O6068" s="53" t="str">
        <f>IF($B6068&lt;&gt;"",IF(ISNUMBER(_xlfn.XMATCH($B6068,Language!$A$6:$E$6)),0,IF(ISNUMBER(_xlfn.XMATCH($B6068,Language!$A$29:$E$29)),'Lista de Prestatarios'!$B$3,VLOOKUP(B6068,'Lista de Prestatarios'!$A$2:$B$500,2,FALSE))),"")</f>
        <v/>
      </c>
      <c r="P6068" s="58" t="str">
        <f>IF(B6068&lt;&gt;"",IF(OR(D6068&gt;0,G6068&gt;0),COUNTIF($B$2:B6068,B6068),COUNTIFS($B$2:B6068,B6068,$E$2:E6068,"&gt;0")),"")</f>
        <v/>
      </c>
    </row>
    <row r="6069" spans="1:16" x14ac:dyDescent="0.35">
      <c r="A6069" s="51" t="str">
        <f t="shared" si="282"/>
        <v/>
      </c>
      <c r="B6069" s="99"/>
      <c r="C6069" s="4"/>
      <c r="D6069" s="14"/>
      <c r="E6069" s="14"/>
      <c r="F6069" s="14"/>
      <c r="G6069" s="82"/>
      <c r="H6069" s="107" t="str">
        <f>IF(B6069&lt;&gt;"",IF(OR(O6069=0,O6069=999),"",SUMIFS($E$2:E6069,$A$2:A6069,A6069)-SUMIFS($F$2:F6069,$A$2:A6069,A6069)),"")</f>
        <v/>
      </c>
      <c r="I6069" s="109" t="str">
        <f t="shared" si="284"/>
        <v/>
      </c>
      <c r="J6069" s="113"/>
      <c r="K6069" s="90"/>
      <c r="L6069" s="73"/>
      <c r="M6069" s="69" t="str">
        <f>IF(C6069&lt;&gt;"",DailyLog!$S$3,"")</f>
        <v/>
      </c>
      <c r="N6069" s="56" t="str">
        <f t="shared" si="283"/>
        <v/>
      </c>
      <c r="O6069" s="53" t="str">
        <f>IF($B6069&lt;&gt;"",IF(ISNUMBER(_xlfn.XMATCH($B6069,Language!$A$6:$E$6)),0,IF(ISNUMBER(_xlfn.XMATCH($B6069,Language!$A$29:$E$29)),'Lista de Prestatarios'!$B$3,VLOOKUP(B6069,'Lista de Prestatarios'!$A$2:$B$500,2,FALSE))),"")</f>
        <v/>
      </c>
      <c r="P6069" s="58" t="str">
        <f>IF(B6069&lt;&gt;"",IF(OR(D6069&gt;0,G6069&gt;0),COUNTIF($B$2:B6069,B6069),COUNTIFS($B$2:B6069,B6069,$E$2:E6069,"&gt;0")),"")</f>
        <v/>
      </c>
    </row>
    <row r="6070" spans="1:16" x14ac:dyDescent="0.35">
      <c r="A6070" s="51" t="str">
        <f t="shared" si="282"/>
        <v/>
      </c>
      <c r="B6070" s="99"/>
      <c r="C6070" s="4"/>
      <c r="D6070" s="14"/>
      <c r="E6070" s="14"/>
      <c r="F6070" s="14"/>
      <c r="G6070" s="82"/>
      <c r="H6070" s="107" t="str">
        <f>IF(B6070&lt;&gt;"",IF(OR(O6070=0,O6070=999),"",SUMIFS($E$2:E6070,$A$2:A6070,A6070)-SUMIFS($F$2:F6070,$A$2:A6070,A6070)),"")</f>
        <v/>
      </c>
      <c r="I6070" s="109" t="str">
        <f t="shared" si="284"/>
        <v/>
      </c>
      <c r="J6070" s="113"/>
      <c r="K6070" s="90"/>
      <c r="L6070" s="73"/>
      <c r="M6070" s="69" t="str">
        <f>IF(C6070&lt;&gt;"",DailyLog!$S$3,"")</f>
        <v/>
      </c>
      <c r="N6070" s="56" t="str">
        <f t="shared" si="283"/>
        <v/>
      </c>
      <c r="O6070" s="53" t="str">
        <f>IF($B6070&lt;&gt;"",IF(ISNUMBER(_xlfn.XMATCH($B6070,Language!$A$6:$E$6)),0,IF(ISNUMBER(_xlfn.XMATCH($B6070,Language!$A$29:$E$29)),'Lista de Prestatarios'!$B$3,VLOOKUP(B6070,'Lista de Prestatarios'!$A$2:$B$500,2,FALSE))),"")</f>
        <v/>
      </c>
      <c r="P6070" s="58" t="str">
        <f>IF(B6070&lt;&gt;"",IF(OR(D6070&gt;0,G6070&gt;0),COUNTIF($B$2:B6070,B6070),COUNTIFS($B$2:B6070,B6070,$E$2:E6070,"&gt;0")),"")</f>
        <v/>
      </c>
    </row>
    <row r="6071" spans="1:16" x14ac:dyDescent="0.35">
      <c r="A6071" s="51" t="str">
        <f t="shared" si="282"/>
        <v/>
      </c>
      <c r="B6071" s="99"/>
      <c r="C6071" s="4"/>
      <c r="D6071" s="14"/>
      <c r="E6071" s="14"/>
      <c r="F6071" s="14"/>
      <c r="G6071" s="82"/>
      <c r="H6071" s="107" t="str">
        <f>IF(B6071&lt;&gt;"",IF(OR(O6071=0,O6071=999),"",SUMIFS($E$2:E6071,$A$2:A6071,A6071)-SUMIFS($F$2:F6071,$A$2:A6071,A6071)),"")</f>
        <v/>
      </c>
      <c r="I6071" s="109" t="str">
        <f t="shared" si="284"/>
        <v/>
      </c>
      <c r="J6071" s="113"/>
      <c r="K6071" s="90"/>
      <c r="L6071" s="73"/>
      <c r="M6071" s="69" t="str">
        <f>IF(C6071&lt;&gt;"",DailyLog!$S$3,"")</f>
        <v/>
      </c>
      <c r="N6071" s="56" t="str">
        <f t="shared" si="283"/>
        <v/>
      </c>
      <c r="O6071" s="53" t="str">
        <f>IF($B6071&lt;&gt;"",IF(ISNUMBER(_xlfn.XMATCH($B6071,Language!$A$6:$E$6)),0,IF(ISNUMBER(_xlfn.XMATCH($B6071,Language!$A$29:$E$29)),'Lista de Prestatarios'!$B$3,VLOOKUP(B6071,'Lista de Prestatarios'!$A$2:$B$500,2,FALSE))),"")</f>
        <v/>
      </c>
      <c r="P6071" s="58" t="str">
        <f>IF(B6071&lt;&gt;"",IF(OR(D6071&gt;0,G6071&gt;0),COUNTIF($B$2:B6071,B6071),COUNTIFS($B$2:B6071,B6071,$E$2:E6071,"&gt;0")),"")</f>
        <v/>
      </c>
    </row>
    <row r="6072" spans="1:16" x14ac:dyDescent="0.35">
      <c r="A6072" s="51" t="str">
        <f t="shared" si="282"/>
        <v/>
      </c>
      <c r="B6072" s="99"/>
      <c r="C6072" s="4"/>
      <c r="D6072" s="14"/>
      <c r="E6072" s="14"/>
      <c r="F6072" s="14"/>
      <c r="G6072" s="82"/>
      <c r="H6072" s="107" t="str">
        <f>IF(B6072&lt;&gt;"",IF(OR(O6072=0,O6072=999),"",SUMIFS($E$2:E6072,$A$2:A6072,A6072)-SUMIFS($F$2:F6072,$A$2:A6072,A6072)),"")</f>
        <v/>
      </c>
      <c r="I6072" s="109" t="str">
        <f t="shared" si="284"/>
        <v/>
      </c>
      <c r="J6072" s="113"/>
      <c r="K6072" s="90"/>
      <c r="L6072" s="73"/>
      <c r="M6072" s="69" t="str">
        <f>IF(C6072&lt;&gt;"",DailyLog!$S$3,"")</f>
        <v/>
      </c>
      <c r="N6072" s="56" t="str">
        <f t="shared" si="283"/>
        <v/>
      </c>
      <c r="O6072" s="53" t="str">
        <f>IF($B6072&lt;&gt;"",IF(ISNUMBER(_xlfn.XMATCH($B6072,Language!$A$6:$E$6)),0,IF(ISNUMBER(_xlfn.XMATCH($B6072,Language!$A$29:$E$29)),'Lista de Prestatarios'!$B$3,VLOOKUP(B6072,'Lista de Prestatarios'!$A$2:$B$500,2,FALSE))),"")</f>
        <v/>
      </c>
      <c r="P6072" s="58" t="str">
        <f>IF(B6072&lt;&gt;"",IF(OR(D6072&gt;0,G6072&gt;0),COUNTIF($B$2:B6072,B6072),COUNTIFS($B$2:B6072,B6072,$E$2:E6072,"&gt;0")),"")</f>
        <v/>
      </c>
    </row>
    <row r="6073" spans="1:16" x14ac:dyDescent="0.35">
      <c r="A6073" s="51" t="str">
        <f t="shared" si="282"/>
        <v/>
      </c>
      <c r="B6073" s="99"/>
      <c r="C6073" s="4"/>
      <c r="D6073" s="14"/>
      <c r="E6073" s="14"/>
      <c r="F6073" s="14"/>
      <c r="G6073" s="82"/>
      <c r="H6073" s="107" t="str">
        <f>IF(B6073&lt;&gt;"",IF(OR(O6073=0,O6073=999),"",SUMIFS($E$2:E6073,$A$2:A6073,A6073)-SUMIFS($F$2:F6073,$A$2:A6073,A6073)),"")</f>
        <v/>
      </c>
      <c r="I6073" s="109" t="str">
        <f t="shared" si="284"/>
        <v/>
      </c>
      <c r="J6073" s="113"/>
      <c r="K6073" s="90"/>
      <c r="L6073" s="73"/>
      <c r="M6073" s="69" t="str">
        <f>IF(C6073&lt;&gt;"",DailyLog!$S$3,"")</f>
        <v/>
      </c>
      <c r="N6073" s="56" t="str">
        <f t="shared" si="283"/>
        <v/>
      </c>
      <c r="O6073" s="53" t="str">
        <f>IF($B6073&lt;&gt;"",IF(ISNUMBER(_xlfn.XMATCH($B6073,Language!$A$6:$E$6)),0,IF(ISNUMBER(_xlfn.XMATCH($B6073,Language!$A$29:$E$29)),'Lista de Prestatarios'!$B$3,VLOOKUP(B6073,'Lista de Prestatarios'!$A$2:$B$500,2,FALSE))),"")</f>
        <v/>
      </c>
      <c r="P6073" s="58" t="str">
        <f>IF(B6073&lt;&gt;"",IF(OR(D6073&gt;0,G6073&gt;0),COUNTIF($B$2:B6073,B6073),COUNTIFS($B$2:B6073,B6073,$E$2:E6073,"&gt;0")),"")</f>
        <v/>
      </c>
    </row>
    <row r="6074" spans="1:16" x14ac:dyDescent="0.35">
      <c r="A6074" s="51" t="str">
        <f t="shared" si="282"/>
        <v/>
      </c>
      <c r="B6074" s="99"/>
      <c r="C6074" s="4"/>
      <c r="D6074" s="14"/>
      <c r="E6074" s="14"/>
      <c r="F6074" s="14"/>
      <c r="G6074" s="82"/>
      <c r="H6074" s="107" t="str">
        <f>IF(B6074&lt;&gt;"",IF(OR(O6074=0,O6074=999),"",SUMIFS($E$2:E6074,$A$2:A6074,A6074)-SUMIFS($F$2:F6074,$A$2:A6074,A6074)),"")</f>
        <v/>
      </c>
      <c r="I6074" s="109" t="str">
        <f t="shared" si="284"/>
        <v/>
      </c>
      <c r="J6074" s="113"/>
      <c r="K6074" s="90"/>
      <c r="L6074" s="73"/>
      <c r="M6074" s="69" t="str">
        <f>IF(C6074&lt;&gt;"",DailyLog!$S$3,"")</f>
        <v/>
      </c>
      <c r="N6074" s="56" t="str">
        <f t="shared" si="283"/>
        <v/>
      </c>
      <c r="O6074" s="53" t="str">
        <f>IF($B6074&lt;&gt;"",IF(ISNUMBER(_xlfn.XMATCH($B6074,Language!$A$6:$E$6)),0,IF(ISNUMBER(_xlfn.XMATCH($B6074,Language!$A$29:$E$29)),'Lista de Prestatarios'!$B$3,VLOOKUP(B6074,'Lista de Prestatarios'!$A$2:$B$500,2,FALSE))),"")</f>
        <v/>
      </c>
      <c r="P6074" s="58" t="str">
        <f>IF(B6074&lt;&gt;"",IF(OR(D6074&gt;0,G6074&gt;0),COUNTIF($B$2:B6074,B6074),COUNTIFS($B$2:B6074,B6074,$E$2:E6074,"&gt;0")),"")</f>
        <v/>
      </c>
    </row>
    <row r="6075" spans="1:16" x14ac:dyDescent="0.35">
      <c r="A6075" s="51" t="str">
        <f t="shared" si="282"/>
        <v/>
      </c>
      <c r="B6075" s="99"/>
      <c r="C6075" s="4"/>
      <c r="D6075" s="14"/>
      <c r="E6075" s="14"/>
      <c r="F6075" s="14"/>
      <c r="G6075" s="82"/>
      <c r="H6075" s="107" t="str">
        <f>IF(B6075&lt;&gt;"",IF(OR(O6075=0,O6075=999),"",SUMIFS($E$2:E6075,$A$2:A6075,A6075)-SUMIFS($F$2:F6075,$A$2:A6075,A6075)),"")</f>
        <v/>
      </c>
      <c r="I6075" s="109" t="str">
        <f t="shared" si="284"/>
        <v/>
      </c>
      <c r="J6075" s="113"/>
      <c r="K6075" s="90"/>
      <c r="L6075" s="73"/>
      <c r="M6075" s="69" t="str">
        <f>IF(C6075&lt;&gt;"",DailyLog!$S$3,"")</f>
        <v/>
      </c>
      <c r="N6075" s="56" t="str">
        <f t="shared" si="283"/>
        <v/>
      </c>
      <c r="O6075" s="53" t="str">
        <f>IF($B6075&lt;&gt;"",IF(ISNUMBER(_xlfn.XMATCH($B6075,Language!$A$6:$E$6)),0,IF(ISNUMBER(_xlfn.XMATCH($B6075,Language!$A$29:$E$29)),'Lista de Prestatarios'!$B$3,VLOOKUP(B6075,'Lista de Prestatarios'!$A$2:$B$500,2,FALSE))),"")</f>
        <v/>
      </c>
      <c r="P6075" s="58" t="str">
        <f>IF(B6075&lt;&gt;"",IF(OR(D6075&gt;0,G6075&gt;0),COUNTIF($B$2:B6075,B6075),COUNTIFS($B$2:B6075,B6075,$E$2:E6075,"&gt;0")),"")</f>
        <v/>
      </c>
    </row>
    <row r="6076" spans="1:16" x14ac:dyDescent="0.35">
      <c r="A6076" s="51" t="str">
        <f t="shared" si="282"/>
        <v/>
      </c>
      <c r="B6076" s="99"/>
      <c r="C6076" s="4"/>
      <c r="D6076" s="14"/>
      <c r="E6076" s="14"/>
      <c r="F6076" s="14"/>
      <c r="G6076" s="82"/>
      <c r="H6076" s="107" t="str">
        <f>IF(B6076&lt;&gt;"",IF(OR(O6076=0,O6076=999),"",SUMIFS($E$2:E6076,$A$2:A6076,A6076)-SUMIFS($F$2:F6076,$A$2:A6076,A6076)),"")</f>
        <v/>
      </c>
      <c r="I6076" s="109" t="str">
        <f t="shared" si="284"/>
        <v/>
      </c>
      <c r="J6076" s="113"/>
      <c r="K6076" s="90"/>
      <c r="L6076" s="73"/>
      <c r="M6076" s="69" t="str">
        <f>IF(C6076&lt;&gt;"",DailyLog!$S$3,"")</f>
        <v/>
      </c>
      <c r="N6076" s="56" t="str">
        <f t="shared" si="283"/>
        <v/>
      </c>
      <c r="O6076" s="53" t="str">
        <f>IF($B6076&lt;&gt;"",IF(ISNUMBER(_xlfn.XMATCH($B6076,Language!$A$6:$E$6)),0,IF(ISNUMBER(_xlfn.XMATCH($B6076,Language!$A$29:$E$29)),'Lista de Prestatarios'!$B$3,VLOOKUP(B6076,'Lista de Prestatarios'!$A$2:$B$500,2,FALSE))),"")</f>
        <v/>
      </c>
      <c r="P6076" s="58" t="str">
        <f>IF(B6076&lt;&gt;"",IF(OR(D6076&gt;0,G6076&gt;0),COUNTIF($B$2:B6076,B6076),COUNTIFS($B$2:B6076,B6076,$E$2:E6076,"&gt;0")),"")</f>
        <v/>
      </c>
    </row>
    <row r="6077" spans="1:16" x14ac:dyDescent="0.35">
      <c r="A6077" s="51" t="str">
        <f t="shared" si="282"/>
        <v/>
      </c>
      <c r="B6077" s="99"/>
      <c r="C6077" s="4"/>
      <c r="D6077" s="14"/>
      <c r="E6077" s="14"/>
      <c r="F6077" s="14"/>
      <c r="G6077" s="82"/>
      <c r="H6077" s="107" t="str">
        <f>IF(B6077&lt;&gt;"",IF(OR(O6077=0,O6077=999),"",SUMIFS($E$2:E6077,$A$2:A6077,A6077)-SUMIFS($F$2:F6077,$A$2:A6077,A6077)),"")</f>
        <v/>
      </c>
      <c r="I6077" s="109" t="str">
        <f t="shared" si="284"/>
        <v/>
      </c>
      <c r="J6077" s="113"/>
      <c r="K6077" s="90"/>
      <c r="L6077" s="73"/>
      <c r="M6077" s="69" t="str">
        <f>IF(C6077&lt;&gt;"",DailyLog!$S$3,"")</f>
        <v/>
      </c>
      <c r="N6077" s="56" t="str">
        <f t="shared" si="283"/>
        <v/>
      </c>
      <c r="O6077" s="53" t="str">
        <f>IF($B6077&lt;&gt;"",IF(ISNUMBER(_xlfn.XMATCH($B6077,Language!$A$6:$E$6)),0,IF(ISNUMBER(_xlfn.XMATCH($B6077,Language!$A$29:$E$29)),'Lista de Prestatarios'!$B$3,VLOOKUP(B6077,'Lista de Prestatarios'!$A$2:$B$500,2,FALSE))),"")</f>
        <v/>
      </c>
      <c r="P6077" s="58" t="str">
        <f>IF(B6077&lt;&gt;"",IF(OR(D6077&gt;0,G6077&gt;0),COUNTIF($B$2:B6077,B6077),COUNTIFS($B$2:B6077,B6077,$E$2:E6077,"&gt;0")),"")</f>
        <v/>
      </c>
    </row>
    <row r="6078" spans="1:16" x14ac:dyDescent="0.35">
      <c r="A6078" s="51" t="str">
        <f t="shared" si="282"/>
        <v/>
      </c>
      <c r="B6078" s="99"/>
      <c r="C6078" s="4"/>
      <c r="D6078" s="14"/>
      <c r="E6078" s="14"/>
      <c r="F6078" s="14"/>
      <c r="G6078" s="82"/>
      <c r="H6078" s="107" t="str">
        <f>IF(B6078&lt;&gt;"",IF(OR(O6078=0,O6078=999),"",SUMIFS($E$2:E6078,$A$2:A6078,A6078)-SUMIFS($F$2:F6078,$A$2:A6078,A6078)),"")</f>
        <v/>
      </c>
      <c r="I6078" s="109" t="str">
        <f t="shared" si="284"/>
        <v/>
      </c>
      <c r="J6078" s="113"/>
      <c r="K6078" s="90"/>
      <c r="L6078" s="73"/>
      <c r="M6078" s="69" t="str">
        <f>IF(C6078&lt;&gt;"",DailyLog!$S$3,"")</f>
        <v/>
      </c>
      <c r="N6078" s="56" t="str">
        <f t="shared" si="283"/>
        <v/>
      </c>
      <c r="O6078" s="53" t="str">
        <f>IF($B6078&lt;&gt;"",IF(ISNUMBER(_xlfn.XMATCH($B6078,Language!$A$6:$E$6)),0,IF(ISNUMBER(_xlfn.XMATCH($B6078,Language!$A$29:$E$29)),'Lista de Prestatarios'!$B$3,VLOOKUP(B6078,'Lista de Prestatarios'!$A$2:$B$500,2,FALSE))),"")</f>
        <v/>
      </c>
      <c r="P6078" s="58" t="str">
        <f>IF(B6078&lt;&gt;"",IF(OR(D6078&gt;0,G6078&gt;0),COUNTIF($B$2:B6078,B6078),COUNTIFS($B$2:B6078,B6078,$E$2:E6078,"&gt;0")),"")</f>
        <v/>
      </c>
    </row>
    <row r="6079" spans="1:16" x14ac:dyDescent="0.35">
      <c r="A6079" s="51" t="str">
        <f t="shared" si="282"/>
        <v/>
      </c>
      <c r="B6079" s="99"/>
      <c r="C6079" s="4"/>
      <c r="D6079" s="14"/>
      <c r="E6079" s="14"/>
      <c r="F6079" s="14"/>
      <c r="G6079" s="82"/>
      <c r="H6079" s="107" t="str">
        <f>IF(B6079&lt;&gt;"",IF(OR(O6079=0,O6079=999),"",SUMIFS($E$2:E6079,$A$2:A6079,A6079)-SUMIFS($F$2:F6079,$A$2:A6079,A6079)),"")</f>
        <v/>
      </c>
      <c r="I6079" s="109" t="str">
        <f t="shared" si="284"/>
        <v/>
      </c>
      <c r="J6079" s="113"/>
      <c r="K6079" s="90"/>
      <c r="L6079" s="73"/>
      <c r="M6079" s="69" t="str">
        <f>IF(C6079&lt;&gt;"",DailyLog!$S$3,"")</f>
        <v/>
      </c>
      <c r="N6079" s="56" t="str">
        <f t="shared" si="283"/>
        <v/>
      </c>
      <c r="O6079" s="53" t="str">
        <f>IF($B6079&lt;&gt;"",IF(ISNUMBER(_xlfn.XMATCH($B6079,Language!$A$6:$E$6)),0,IF(ISNUMBER(_xlfn.XMATCH($B6079,Language!$A$29:$E$29)),'Lista de Prestatarios'!$B$3,VLOOKUP(B6079,'Lista de Prestatarios'!$A$2:$B$500,2,FALSE))),"")</f>
        <v/>
      </c>
      <c r="P6079" s="58" t="str">
        <f>IF(B6079&lt;&gt;"",IF(OR(D6079&gt;0,G6079&gt;0),COUNTIF($B$2:B6079,B6079),COUNTIFS($B$2:B6079,B6079,$E$2:E6079,"&gt;0")),"")</f>
        <v/>
      </c>
    </row>
    <row r="6080" spans="1:16" x14ac:dyDescent="0.35">
      <c r="A6080" s="51" t="str">
        <f t="shared" si="282"/>
        <v/>
      </c>
      <c r="B6080" s="99"/>
      <c r="C6080" s="4"/>
      <c r="D6080" s="14"/>
      <c r="E6080" s="14"/>
      <c r="F6080" s="14"/>
      <c r="G6080" s="82"/>
      <c r="H6080" s="107" t="str">
        <f>IF(B6080&lt;&gt;"",IF(OR(O6080=0,O6080=999),"",SUMIFS($E$2:E6080,$A$2:A6080,A6080)-SUMIFS($F$2:F6080,$A$2:A6080,A6080)),"")</f>
        <v/>
      </c>
      <c r="I6080" s="109" t="str">
        <f t="shared" si="284"/>
        <v/>
      </c>
      <c r="J6080" s="113"/>
      <c r="K6080" s="90"/>
      <c r="L6080" s="73"/>
      <c r="M6080" s="69" t="str">
        <f>IF(C6080&lt;&gt;"",DailyLog!$S$3,"")</f>
        <v/>
      </c>
      <c r="N6080" s="56" t="str">
        <f t="shared" si="283"/>
        <v/>
      </c>
      <c r="O6080" s="53" t="str">
        <f>IF($B6080&lt;&gt;"",IF(ISNUMBER(_xlfn.XMATCH($B6080,Language!$A$6:$E$6)),0,IF(ISNUMBER(_xlfn.XMATCH($B6080,Language!$A$29:$E$29)),'Lista de Prestatarios'!$B$3,VLOOKUP(B6080,'Lista de Prestatarios'!$A$2:$B$500,2,FALSE))),"")</f>
        <v/>
      </c>
      <c r="P6080" s="58" t="str">
        <f>IF(B6080&lt;&gt;"",IF(OR(D6080&gt;0,G6080&gt;0),COUNTIF($B$2:B6080,B6080),COUNTIFS($B$2:B6080,B6080,$E$2:E6080,"&gt;0")),"")</f>
        <v/>
      </c>
    </row>
    <row r="6081" spans="1:16" x14ac:dyDescent="0.35">
      <c r="A6081" s="51" t="str">
        <f t="shared" si="282"/>
        <v/>
      </c>
      <c r="B6081" s="99"/>
      <c r="C6081" s="4"/>
      <c r="D6081" s="14"/>
      <c r="E6081" s="14"/>
      <c r="F6081" s="14"/>
      <c r="G6081" s="82"/>
      <c r="H6081" s="107" t="str">
        <f>IF(B6081&lt;&gt;"",IF(OR(O6081=0,O6081=999),"",SUMIFS($E$2:E6081,$A$2:A6081,A6081)-SUMIFS($F$2:F6081,$A$2:A6081,A6081)),"")</f>
        <v/>
      </c>
      <c r="I6081" s="109" t="str">
        <f t="shared" si="284"/>
        <v/>
      </c>
      <c r="J6081" s="113"/>
      <c r="K6081" s="90"/>
      <c r="L6081" s="73"/>
      <c r="M6081" s="69" t="str">
        <f>IF(C6081&lt;&gt;"",DailyLog!$S$3,"")</f>
        <v/>
      </c>
      <c r="N6081" s="56" t="str">
        <f t="shared" si="283"/>
        <v/>
      </c>
      <c r="O6081" s="53" t="str">
        <f>IF($B6081&lt;&gt;"",IF(ISNUMBER(_xlfn.XMATCH($B6081,Language!$A$6:$E$6)),0,IF(ISNUMBER(_xlfn.XMATCH($B6081,Language!$A$29:$E$29)),'Lista de Prestatarios'!$B$3,VLOOKUP(B6081,'Lista de Prestatarios'!$A$2:$B$500,2,FALSE))),"")</f>
        <v/>
      </c>
      <c r="P6081" s="58" t="str">
        <f>IF(B6081&lt;&gt;"",IF(OR(D6081&gt;0,G6081&gt;0),COUNTIF($B$2:B6081,B6081),COUNTIFS($B$2:B6081,B6081,$E$2:E6081,"&gt;0")),"")</f>
        <v/>
      </c>
    </row>
    <row r="6082" spans="1:16" x14ac:dyDescent="0.35">
      <c r="A6082" s="51" t="str">
        <f t="shared" ref="A6082:A6145" si="285">IF(B6082&lt;&gt;"",O6082&amp;"."&amp;P6082,"")</f>
        <v/>
      </c>
      <c r="B6082" s="99"/>
      <c r="C6082" s="4"/>
      <c r="D6082" s="14"/>
      <c r="E6082" s="14"/>
      <c r="F6082" s="14"/>
      <c r="G6082" s="82"/>
      <c r="H6082" s="107" t="str">
        <f>IF(B6082&lt;&gt;"",IF(OR(O6082=0,O6082=999),"",SUMIFS($E$2:E6082,$A$2:A6082,A6082)-SUMIFS($F$2:F6082,$A$2:A6082,A6082)),"")</f>
        <v/>
      </c>
      <c r="I6082" s="109" t="str">
        <f t="shared" si="284"/>
        <v/>
      </c>
      <c r="J6082" s="113"/>
      <c r="K6082" s="90"/>
      <c r="L6082" s="73"/>
      <c r="M6082" s="69" t="str">
        <f>IF(C6082&lt;&gt;"",DailyLog!$S$3,"")</f>
        <v/>
      </c>
      <c r="N6082" s="56" t="str">
        <f t="shared" ref="N6082:N6145" si="286">IF(B6082&lt;&gt;"",COUNT(D6082:G6082),"")</f>
        <v/>
      </c>
      <c r="O6082" s="53" t="str">
        <f>IF($B6082&lt;&gt;"",IF(ISNUMBER(_xlfn.XMATCH($B6082,Language!$A$6:$E$6)),0,IF(ISNUMBER(_xlfn.XMATCH($B6082,Language!$A$29:$E$29)),'Lista de Prestatarios'!$B$3,VLOOKUP(B6082,'Lista de Prestatarios'!$A$2:$B$500,2,FALSE))),"")</f>
        <v/>
      </c>
      <c r="P6082" s="58" t="str">
        <f>IF(B6082&lt;&gt;"",IF(OR(D6082&gt;0,G6082&gt;0),COUNTIF($B$2:B6082,B6082),COUNTIFS($B$2:B6082,B6082,$E$2:E6082,"&gt;0")),"")</f>
        <v/>
      </c>
    </row>
    <row r="6083" spans="1:16" x14ac:dyDescent="0.35">
      <c r="A6083" s="51" t="str">
        <f t="shared" si="285"/>
        <v/>
      </c>
      <c r="B6083" s="99"/>
      <c r="C6083" s="4"/>
      <c r="D6083" s="14"/>
      <c r="E6083" s="14"/>
      <c r="F6083" s="14"/>
      <c r="G6083" s="82"/>
      <c r="H6083" s="107" t="str">
        <f>IF(B6083&lt;&gt;"",IF(OR(O6083=0,O6083=999),"",SUMIFS($E$2:E6083,$A$2:A6083,A6083)-SUMIFS($F$2:F6083,$A$2:A6083,A6083)),"")</f>
        <v/>
      </c>
      <c r="I6083" s="109" t="str">
        <f t="shared" si="284"/>
        <v/>
      </c>
      <c r="J6083" s="113"/>
      <c r="K6083" s="90"/>
      <c r="L6083" s="73"/>
      <c r="M6083" s="69" t="str">
        <f>IF(C6083&lt;&gt;"",DailyLog!$S$3,"")</f>
        <v/>
      </c>
      <c r="N6083" s="56" t="str">
        <f t="shared" si="286"/>
        <v/>
      </c>
      <c r="O6083" s="53" t="str">
        <f>IF($B6083&lt;&gt;"",IF(ISNUMBER(_xlfn.XMATCH($B6083,Language!$A$6:$E$6)),0,IF(ISNUMBER(_xlfn.XMATCH($B6083,Language!$A$29:$E$29)),'Lista de Prestatarios'!$B$3,VLOOKUP(B6083,'Lista de Prestatarios'!$A$2:$B$500,2,FALSE))),"")</f>
        <v/>
      </c>
      <c r="P6083" s="58" t="str">
        <f>IF(B6083&lt;&gt;"",IF(OR(D6083&gt;0,G6083&gt;0),COUNTIF($B$2:B6083,B6083),COUNTIFS($B$2:B6083,B6083,$E$2:E6083,"&gt;0")),"")</f>
        <v/>
      </c>
    </row>
    <row r="6084" spans="1:16" x14ac:dyDescent="0.35">
      <c r="A6084" s="51" t="str">
        <f t="shared" si="285"/>
        <v/>
      </c>
      <c r="B6084" s="99"/>
      <c r="C6084" s="4"/>
      <c r="D6084" s="14"/>
      <c r="E6084" s="14"/>
      <c r="F6084" s="14"/>
      <c r="G6084" s="82"/>
      <c r="H6084" s="107" t="str">
        <f>IF(B6084&lt;&gt;"",IF(OR(O6084=0,O6084=999),"",SUMIFS($E$2:E6084,$A$2:A6084,A6084)-SUMIFS($F$2:F6084,$A$2:A6084,A6084)),"")</f>
        <v/>
      </c>
      <c r="I6084" s="109" t="str">
        <f t="shared" ref="I6084:I6147" si="287">IF(B6084&lt;&gt;"",I6083+D6084-E6084+F6084-G6084,"")</f>
        <v/>
      </c>
      <c r="J6084" s="113"/>
      <c r="K6084" s="90"/>
      <c r="L6084" s="73"/>
      <c r="M6084" s="69" t="str">
        <f>IF(C6084&lt;&gt;"",DailyLog!$S$3,"")</f>
        <v/>
      </c>
      <c r="N6084" s="56" t="str">
        <f t="shared" si="286"/>
        <v/>
      </c>
      <c r="O6084" s="53" t="str">
        <f>IF($B6084&lt;&gt;"",IF(ISNUMBER(_xlfn.XMATCH($B6084,Language!$A$6:$E$6)),0,IF(ISNUMBER(_xlfn.XMATCH($B6084,Language!$A$29:$E$29)),'Lista de Prestatarios'!$B$3,VLOOKUP(B6084,'Lista de Prestatarios'!$A$2:$B$500,2,FALSE))),"")</f>
        <v/>
      </c>
      <c r="P6084" s="58" t="str">
        <f>IF(B6084&lt;&gt;"",IF(OR(D6084&gt;0,G6084&gt;0),COUNTIF($B$2:B6084,B6084),COUNTIFS($B$2:B6084,B6084,$E$2:E6084,"&gt;0")),"")</f>
        <v/>
      </c>
    </row>
    <row r="6085" spans="1:16" x14ac:dyDescent="0.35">
      <c r="A6085" s="51" t="str">
        <f t="shared" si="285"/>
        <v/>
      </c>
      <c r="B6085" s="99"/>
      <c r="C6085" s="4"/>
      <c r="D6085" s="14"/>
      <c r="E6085" s="14"/>
      <c r="F6085" s="14"/>
      <c r="G6085" s="82"/>
      <c r="H6085" s="107" t="str">
        <f>IF(B6085&lt;&gt;"",IF(OR(O6085=0,O6085=999),"",SUMIFS($E$2:E6085,$A$2:A6085,A6085)-SUMIFS($F$2:F6085,$A$2:A6085,A6085)),"")</f>
        <v/>
      </c>
      <c r="I6085" s="109" t="str">
        <f t="shared" si="287"/>
        <v/>
      </c>
      <c r="J6085" s="113"/>
      <c r="K6085" s="90"/>
      <c r="L6085" s="73"/>
      <c r="M6085" s="69" t="str">
        <f>IF(C6085&lt;&gt;"",DailyLog!$S$3,"")</f>
        <v/>
      </c>
      <c r="N6085" s="56" t="str">
        <f t="shared" si="286"/>
        <v/>
      </c>
      <c r="O6085" s="53" t="str">
        <f>IF($B6085&lt;&gt;"",IF(ISNUMBER(_xlfn.XMATCH($B6085,Language!$A$6:$E$6)),0,IF(ISNUMBER(_xlfn.XMATCH($B6085,Language!$A$29:$E$29)),'Lista de Prestatarios'!$B$3,VLOOKUP(B6085,'Lista de Prestatarios'!$A$2:$B$500,2,FALSE))),"")</f>
        <v/>
      </c>
      <c r="P6085" s="58" t="str">
        <f>IF(B6085&lt;&gt;"",IF(OR(D6085&gt;0,G6085&gt;0),COUNTIF($B$2:B6085,B6085),COUNTIFS($B$2:B6085,B6085,$E$2:E6085,"&gt;0")),"")</f>
        <v/>
      </c>
    </row>
    <row r="6086" spans="1:16" x14ac:dyDescent="0.35">
      <c r="A6086" s="51" t="str">
        <f t="shared" si="285"/>
        <v/>
      </c>
      <c r="B6086" s="99"/>
      <c r="C6086" s="4"/>
      <c r="D6086" s="14"/>
      <c r="E6086" s="14"/>
      <c r="F6086" s="14"/>
      <c r="G6086" s="82"/>
      <c r="H6086" s="107" t="str">
        <f>IF(B6086&lt;&gt;"",IF(OR(O6086=0,O6086=999),"",SUMIFS($E$2:E6086,$A$2:A6086,A6086)-SUMIFS($F$2:F6086,$A$2:A6086,A6086)),"")</f>
        <v/>
      </c>
      <c r="I6086" s="109" t="str">
        <f t="shared" si="287"/>
        <v/>
      </c>
      <c r="J6086" s="113"/>
      <c r="K6086" s="90"/>
      <c r="L6086" s="73"/>
      <c r="M6086" s="69" t="str">
        <f>IF(C6086&lt;&gt;"",DailyLog!$S$3,"")</f>
        <v/>
      </c>
      <c r="N6086" s="56" t="str">
        <f t="shared" si="286"/>
        <v/>
      </c>
      <c r="O6086" s="53" t="str">
        <f>IF($B6086&lt;&gt;"",IF(ISNUMBER(_xlfn.XMATCH($B6086,Language!$A$6:$E$6)),0,IF(ISNUMBER(_xlfn.XMATCH($B6086,Language!$A$29:$E$29)),'Lista de Prestatarios'!$B$3,VLOOKUP(B6086,'Lista de Prestatarios'!$A$2:$B$500,2,FALSE))),"")</f>
        <v/>
      </c>
      <c r="P6086" s="58" t="str">
        <f>IF(B6086&lt;&gt;"",IF(OR(D6086&gt;0,G6086&gt;0),COUNTIF($B$2:B6086,B6086),COUNTIFS($B$2:B6086,B6086,$E$2:E6086,"&gt;0")),"")</f>
        <v/>
      </c>
    </row>
    <row r="6087" spans="1:16" x14ac:dyDescent="0.35">
      <c r="A6087" s="51" t="str">
        <f t="shared" si="285"/>
        <v/>
      </c>
      <c r="B6087" s="99"/>
      <c r="C6087" s="4"/>
      <c r="D6087" s="14"/>
      <c r="E6087" s="14"/>
      <c r="F6087" s="14"/>
      <c r="G6087" s="82"/>
      <c r="H6087" s="107" t="str">
        <f>IF(B6087&lt;&gt;"",IF(OR(O6087=0,O6087=999),"",SUMIFS($E$2:E6087,$A$2:A6087,A6087)-SUMIFS($F$2:F6087,$A$2:A6087,A6087)),"")</f>
        <v/>
      </c>
      <c r="I6087" s="109" t="str">
        <f t="shared" si="287"/>
        <v/>
      </c>
      <c r="J6087" s="113"/>
      <c r="K6087" s="90"/>
      <c r="L6087" s="73"/>
      <c r="M6087" s="69" t="str">
        <f>IF(C6087&lt;&gt;"",DailyLog!$S$3,"")</f>
        <v/>
      </c>
      <c r="N6087" s="56" t="str">
        <f t="shared" si="286"/>
        <v/>
      </c>
      <c r="O6087" s="53" t="str">
        <f>IF($B6087&lt;&gt;"",IF(ISNUMBER(_xlfn.XMATCH($B6087,Language!$A$6:$E$6)),0,IF(ISNUMBER(_xlfn.XMATCH($B6087,Language!$A$29:$E$29)),'Lista de Prestatarios'!$B$3,VLOOKUP(B6087,'Lista de Prestatarios'!$A$2:$B$500,2,FALSE))),"")</f>
        <v/>
      </c>
      <c r="P6087" s="58" t="str">
        <f>IF(B6087&lt;&gt;"",IF(OR(D6087&gt;0,G6087&gt;0),COUNTIF($B$2:B6087,B6087),COUNTIFS($B$2:B6087,B6087,$E$2:E6087,"&gt;0")),"")</f>
        <v/>
      </c>
    </row>
    <row r="6088" spans="1:16" x14ac:dyDescent="0.35">
      <c r="A6088" s="51" t="str">
        <f t="shared" si="285"/>
        <v/>
      </c>
      <c r="B6088" s="99"/>
      <c r="C6088" s="4"/>
      <c r="D6088" s="14"/>
      <c r="E6088" s="14"/>
      <c r="F6088" s="14"/>
      <c r="G6088" s="82"/>
      <c r="H6088" s="107" t="str">
        <f>IF(B6088&lt;&gt;"",IF(OR(O6088=0,O6088=999),"",SUMIFS($E$2:E6088,$A$2:A6088,A6088)-SUMIFS($F$2:F6088,$A$2:A6088,A6088)),"")</f>
        <v/>
      </c>
      <c r="I6088" s="109" t="str">
        <f t="shared" si="287"/>
        <v/>
      </c>
      <c r="J6088" s="113"/>
      <c r="K6088" s="90"/>
      <c r="L6088" s="73"/>
      <c r="M6088" s="69" t="str">
        <f>IF(C6088&lt;&gt;"",DailyLog!$S$3,"")</f>
        <v/>
      </c>
      <c r="N6088" s="56" t="str">
        <f t="shared" si="286"/>
        <v/>
      </c>
      <c r="O6088" s="53" t="str">
        <f>IF($B6088&lt;&gt;"",IF(ISNUMBER(_xlfn.XMATCH($B6088,Language!$A$6:$E$6)),0,IF(ISNUMBER(_xlfn.XMATCH($B6088,Language!$A$29:$E$29)),'Lista de Prestatarios'!$B$3,VLOOKUP(B6088,'Lista de Prestatarios'!$A$2:$B$500,2,FALSE))),"")</f>
        <v/>
      </c>
      <c r="P6088" s="58" t="str">
        <f>IF(B6088&lt;&gt;"",IF(OR(D6088&gt;0,G6088&gt;0),COUNTIF($B$2:B6088,B6088),COUNTIFS($B$2:B6088,B6088,$E$2:E6088,"&gt;0")),"")</f>
        <v/>
      </c>
    </row>
    <row r="6089" spans="1:16" x14ac:dyDescent="0.35">
      <c r="A6089" s="51" t="str">
        <f t="shared" si="285"/>
        <v/>
      </c>
      <c r="B6089" s="99"/>
      <c r="C6089" s="4"/>
      <c r="D6089" s="14"/>
      <c r="E6089" s="14"/>
      <c r="F6089" s="14"/>
      <c r="G6089" s="82"/>
      <c r="H6089" s="107" t="str">
        <f>IF(B6089&lt;&gt;"",IF(OR(O6089=0,O6089=999),"",SUMIFS($E$2:E6089,$A$2:A6089,A6089)-SUMIFS($F$2:F6089,$A$2:A6089,A6089)),"")</f>
        <v/>
      </c>
      <c r="I6089" s="109" t="str">
        <f t="shared" si="287"/>
        <v/>
      </c>
      <c r="J6089" s="113"/>
      <c r="K6089" s="90"/>
      <c r="L6089" s="73"/>
      <c r="M6089" s="69" t="str">
        <f>IF(C6089&lt;&gt;"",DailyLog!$S$3,"")</f>
        <v/>
      </c>
      <c r="N6089" s="56" t="str">
        <f t="shared" si="286"/>
        <v/>
      </c>
      <c r="O6089" s="53" t="str">
        <f>IF($B6089&lt;&gt;"",IF(ISNUMBER(_xlfn.XMATCH($B6089,Language!$A$6:$E$6)),0,IF(ISNUMBER(_xlfn.XMATCH($B6089,Language!$A$29:$E$29)),'Lista de Prestatarios'!$B$3,VLOOKUP(B6089,'Lista de Prestatarios'!$A$2:$B$500,2,FALSE))),"")</f>
        <v/>
      </c>
      <c r="P6089" s="58" t="str">
        <f>IF(B6089&lt;&gt;"",IF(OR(D6089&gt;0,G6089&gt;0),COUNTIF($B$2:B6089,B6089),COUNTIFS($B$2:B6089,B6089,$E$2:E6089,"&gt;0")),"")</f>
        <v/>
      </c>
    </row>
    <row r="6090" spans="1:16" x14ac:dyDescent="0.35">
      <c r="A6090" s="51" t="str">
        <f t="shared" si="285"/>
        <v/>
      </c>
      <c r="B6090" s="99"/>
      <c r="C6090" s="4"/>
      <c r="D6090" s="14"/>
      <c r="E6090" s="14"/>
      <c r="F6090" s="14"/>
      <c r="G6090" s="82"/>
      <c r="H6090" s="107" t="str">
        <f>IF(B6090&lt;&gt;"",IF(OR(O6090=0,O6090=999),"",SUMIFS($E$2:E6090,$A$2:A6090,A6090)-SUMIFS($F$2:F6090,$A$2:A6090,A6090)),"")</f>
        <v/>
      </c>
      <c r="I6090" s="109" t="str">
        <f t="shared" si="287"/>
        <v/>
      </c>
      <c r="J6090" s="113"/>
      <c r="K6090" s="90"/>
      <c r="L6090" s="73"/>
      <c r="M6090" s="69" t="str">
        <f>IF(C6090&lt;&gt;"",DailyLog!$S$3,"")</f>
        <v/>
      </c>
      <c r="N6090" s="56" t="str">
        <f t="shared" si="286"/>
        <v/>
      </c>
      <c r="O6090" s="53" t="str">
        <f>IF($B6090&lt;&gt;"",IF(ISNUMBER(_xlfn.XMATCH($B6090,Language!$A$6:$E$6)),0,IF(ISNUMBER(_xlfn.XMATCH($B6090,Language!$A$29:$E$29)),'Lista de Prestatarios'!$B$3,VLOOKUP(B6090,'Lista de Prestatarios'!$A$2:$B$500,2,FALSE))),"")</f>
        <v/>
      </c>
      <c r="P6090" s="58" t="str">
        <f>IF(B6090&lt;&gt;"",IF(OR(D6090&gt;0,G6090&gt;0),COUNTIF($B$2:B6090,B6090),COUNTIFS($B$2:B6090,B6090,$E$2:E6090,"&gt;0")),"")</f>
        <v/>
      </c>
    </row>
    <row r="6091" spans="1:16" x14ac:dyDescent="0.35">
      <c r="A6091" s="51" t="str">
        <f t="shared" si="285"/>
        <v/>
      </c>
      <c r="B6091" s="99"/>
      <c r="C6091" s="4"/>
      <c r="D6091" s="14"/>
      <c r="E6091" s="14"/>
      <c r="F6091" s="14"/>
      <c r="G6091" s="82"/>
      <c r="H6091" s="107" t="str">
        <f>IF(B6091&lt;&gt;"",IF(OR(O6091=0,O6091=999),"",SUMIFS($E$2:E6091,$A$2:A6091,A6091)-SUMIFS($F$2:F6091,$A$2:A6091,A6091)),"")</f>
        <v/>
      </c>
      <c r="I6091" s="109" t="str">
        <f t="shared" si="287"/>
        <v/>
      </c>
      <c r="J6091" s="113"/>
      <c r="K6091" s="90"/>
      <c r="L6091" s="73"/>
      <c r="M6091" s="69" t="str">
        <f>IF(C6091&lt;&gt;"",DailyLog!$S$3,"")</f>
        <v/>
      </c>
      <c r="N6091" s="56" t="str">
        <f t="shared" si="286"/>
        <v/>
      </c>
      <c r="O6091" s="53" t="str">
        <f>IF($B6091&lt;&gt;"",IF(ISNUMBER(_xlfn.XMATCH($B6091,Language!$A$6:$E$6)),0,IF(ISNUMBER(_xlfn.XMATCH($B6091,Language!$A$29:$E$29)),'Lista de Prestatarios'!$B$3,VLOOKUP(B6091,'Lista de Prestatarios'!$A$2:$B$500,2,FALSE))),"")</f>
        <v/>
      </c>
      <c r="P6091" s="58" t="str">
        <f>IF(B6091&lt;&gt;"",IF(OR(D6091&gt;0,G6091&gt;0),COUNTIF($B$2:B6091,B6091),COUNTIFS($B$2:B6091,B6091,$E$2:E6091,"&gt;0")),"")</f>
        <v/>
      </c>
    </row>
    <row r="6092" spans="1:16" x14ac:dyDescent="0.35">
      <c r="A6092" s="51" t="str">
        <f t="shared" si="285"/>
        <v/>
      </c>
      <c r="B6092" s="99"/>
      <c r="C6092" s="4"/>
      <c r="D6092" s="14"/>
      <c r="E6092" s="14"/>
      <c r="F6092" s="14"/>
      <c r="G6092" s="82"/>
      <c r="H6092" s="107" t="str">
        <f>IF(B6092&lt;&gt;"",IF(OR(O6092=0,O6092=999),"",SUMIFS($E$2:E6092,$A$2:A6092,A6092)-SUMIFS($F$2:F6092,$A$2:A6092,A6092)),"")</f>
        <v/>
      </c>
      <c r="I6092" s="109" t="str">
        <f t="shared" si="287"/>
        <v/>
      </c>
      <c r="J6092" s="113"/>
      <c r="K6092" s="90"/>
      <c r="L6092" s="73"/>
      <c r="M6092" s="69" t="str">
        <f>IF(C6092&lt;&gt;"",DailyLog!$S$3,"")</f>
        <v/>
      </c>
      <c r="N6092" s="56" t="str">
        <f t="shared" si="286"/>
        <v/>
      </c>
      <c r="O6092" s="53" t="str">
        <f>IF($B6092&lt;&gt;"",IF(ISNUMBER(_xlfn.XMATCH($B6092,Language!$A$6:$E$6)),0,IF(ISNUMBER(_xlfn.XMATCH($B6092,Language!$A$29:$E$29)),'Lista de Prestatarios'!$B$3,VLOOKUP(B6092,'Lista de Prestatarios'!$A$2:$B$500,2,FALSE))),"")</f>
        <v/>
      </c>
      <c r="P6092" s="58" t="str">
        <f>IF(B6092&lt;&gt;"",IF(OR(D6092&gt;0,G6092&gt;0),COUNTIF($B$2:B6092,B6092),COUNTIFS($B$2:B6092,B6092,$E$2:E6092,"&gt;0")),"")</f>
        <v/>
      </c>
    </row>
    <row r="6093" spans="1:16" x14ac:dyDescent="0.35">
      <c r="A6093" s="51" t="str">
        <f t="shared" si="285"/>
        <v/>
      </c>
      <c r="B6093" s="99"/>
      <c r="C6093" s="4"/>
      <c r="D6093" s="14"/>
      <c r="E6093" s="14"/>
      <c r="F6093" s="14"/>
      <c r="G6093" s="82"/>
      <c r="H6093" s="107" t="str">
        <f>IF(B6093&lt;&gt;"",IF(OR(O6093=0,O6093=999),"",SUMIFS($E$2:E6093,$A$2:A6093,A6093)-SUMIFS($F$2:F6093,$A$2:A6093,A6093)),"")</f>
        <v/>
      </c>
      <c r="I6093" s="109" t="str">
        <f t="shared" si="287"/>
        <v/>
      </c>
      <c r="J6093" s="113"/>
      <c r="K6093" s="90"/>
      <c r="L6093" s="73"/>
      <c r="M6093" s="69" t="str">
        <f>IF(C6093&lt;&gt;"",DailyLog!$S$3,"")</f>
        <v/>
      </c>
      <c r="N6093" s="56" t="str">
        <f t="shared" si="286"/>
        <v/>
      </c>
      <c r="O6093" s="53" t="str">
        <f>IF($B6093&lt;&gt;"",IF(ISNUMBER(_xlfn.XMATCH($B6093,Language!$A$6:$E$6)),0,IF(ISNUMBER(_xlfn.XMATCH($B6093,Language!$A$29:$E$29)),'Lista de Prestatarios'!$B$3,VLOOKUP(B6093,'Lista de Prestatarios'!$A$2:$B$500,2,FALSE))),"")</f>
        <v/>
      </c>
      <c r="P6093" s="58" t="str">
        <f>IF(B6093&lt;&gt;"",IF(OR(D6093&gt;0,G6093&gt;0),COUNTIF($B$2:B6093,B6093),COUNTIFS($B$2:B6093,B6093,$E$2:E6093,"&gt;0")),"")</f>
        <v/>
      </c>
    </row>
    <row r="6094" spans="1:16" x14ac:dyDescent="0.35">
      <c r="A6094" s="51" t="str">
        <f t="shared" si="285"/>
        <v/>
      </c>
      <c r="B6094" s="99"/>
      <c r="C6094" s="4"/>
      <c r="D6094" s="14"/>
      <c r="E6094" s="14"/>
      <c r="F6094" s="14"/>
      <c r="G6094" s="82"/>
      <c r="H6094" s="107" t="str">
        <f>IF(B6094&lt;&gt;"",IF(OR(O6094=0,O6094=999),"",SUMIFS($E$2:E6094,$A$2:A6094,A6094)-SUMIFS($F$2:F6094,$A$2:A6094,A6094)),"")</f>
        <v/>
      </c>
      <c r="I6094" s="109" t="str">
        <f t="shared" si="287"/>
        <v/>
      </c>
      <c r="J6094" s="113"/>
      <c r="K6094" s="90"/>
      <c r="L6094" s="73"/>
      <c r="M6094" s="69" t="str">
        <f>IF(C6094&lt;&gt;"",DailyLog!$S$3,"")</f>
        <v/>
      </c>
      <c r="N6094" s="56" t="str">
        <f t="shared" si="286"/>
        <v/>
      </c>
      <c r="O6094" s="53" t="str">
        <f>IF($B6094&lt;&gt;"",IF(ISNUMBER(_xlfn.XMATCH($B6094,Language!$A$6:$E$6)),0,IF(ISNUMBER(_xlfn.XMATCH($B6094,Language!$A$29:$E$29)),'Lista de Prestatarios'!$B$3,VLOOKUP(B6094,'Lista de Prestatarios'!$A$2:$B$500,2,FALSE))),"")</f>
        <v/>
      </c>
      <c r="P6094" s="58" t="str">
        <f>IF(B6094&lt;&gt;"",IF(OR(D6094&gt;0,G6094&gt;0),COUNTIF($B$2:B6094,B6094),COUNTIFS($B$2:B6094,B6094,$E$2:E6094,"&gt;0")),"")</f>
        <v/>
      </c>
    </row>
    <row r="6095" spans="1:16" x14ac:dyDescent="0.35">
      <c r="A6095" s="51" t="str">
        <f t="shared" si="285"/>
        <v/>
      </c>
      <c r="B6095" s="99"/>
      <c r="C6095" s="4"/>
      <c r="D6095" s="14"/>
      <c r="E6095" s="14"/>
      <c r="F6095" s="14"/>
      <c r="G6095" s="82"/>
      <c r="H6095" s="107" t="str">
        <f>IF(B6095&lt;&gt;"",IF(OR(O6095=0,O6095=999),"",SUMIFS($E$2:E6095,$A$2:A6095,A6095)-SUMIFS($F$2:F6095,$A$2:A6095,A6095)),"")</f>
        <v/>
      </c>
      <c r="I6095" s="109" t="str">
        <f t="shared" si="287"/>
        <v/>
      </c>
      <c r="J6095" s="113"/>
      <c r="K6095" s="90"/>
      <c r="L6095" s="73"/>
      <c r="M6095" s="69" t="str">
        <f>IF(C6095&lt;&gt;"",DailyLog!$S$3,"")</f>
        <v/>
      </c>
      <c r="N6095" s="56" t="str">
        <f t="shared" si="286"/>
        <v/>
      </c>
      <c r="O6095" s="53" t="str">
        <f>IF($B6095&lt;&gt;"",IF(ISNUMBER(_xlfn.XMATCH($B6095,Language!$A$6:$E$6)),0,IF(ISNUMBER(_xlfn.XMATCH($B6095,Language!$A$29:$E$29)),'Lista de Prestatarios'!$B$3,VLOOKUP(B6095,'Lista de Prestatarios'!$A$2:$B$500,2,FALSE))),"")</f>
        <v/>
      </c>
      <c r="P6095" s="58" t="str">
        <f>IF(B6095&lt;&gt;"",IF(OR(D6095&gt;0,G6095&gt;0),COUNTIF($B$2:B6095,B6095),COUNTIFS($B$2:B6095,B6095,$E$2:E6095,"&gt;0")),"")</f>
        <v/>
      </c>
    </row>
    <row r="6096" spans="1:16" x14ac:dyDescent="0.35">
      <c r="A6096" s="51" t="str">
        <f t="shared" si="285"/>
        <v/>
      </c>
      <c r="B6096" s="99"/>
      <c r="C6096" s="4"/>
      <c r="D6096" s="14"/>
      <c r="E6096" s="14"/>
      <c r="F6096" s="14"/>
      <c r="G6096" s="82"/>
      <c r="H6096" s="107" t="str">
        <f>IF(B6096&lt;&gt;"",IF(OR(O6096=0,O6096=999),"",SUMIFS($E$2:E6096,$A$2:A6096,A6096)-SUMIFS($F$2:F6096,$A$2:A6096,A6096)),"")</f>
        <v/>
      </c>
      <c r="I6096" s="109" t="str">
        <f t="shared" si="287"/>
        <v/>
      </c>
      <c r="J6096" s="113"/>
      <c r="K6096" s="90"/>
      <c r="L6096" s="73"/>
      <c r="M6096" s="69" t="str">
        <f>IF(C6096&lt;&gt;"",DailyLog!$S$3,"")</f>
        <v/>
      </c>
      <c r="N6096" s="56" t="str">
        <f t="shared" si="286"/>
        <v/>
      </c>
      <c r="O6096" s="53" t="str">
        <f>IF($B6096&lt;&gt;"",IF(ISNUMBER(_xlfn.XMATCH($B6096,Language!$A$6:$E$6)),0,IF(ISNUMBER(_xlfn.XMATCH($B6096,Language!$A$29:$E$29)),'Lista de Prestatarios'!$B$3,VLOOKUP(B6096,'Lista de Prestatarios'!$A$2:$B$500,2,FALSE))),"")</f>
        <v/>
      </c>
      <c r="P6096" s="58" t="str">
        <f>IF(B6096&lt;&gt;"",IF(OR(D6096&gt;0,G6096&gt;0),COUNTIF($B$2:B6096,B6096),COUNTIFS($B$2:B6096,B6096,$E$2:E6096,"&gt;0")),"")</f>
        <v/>
      </c>
    </row>
    <row r="6097" spans="1:16" x14ac:dyDescent="0.35">
      <c r="A6097" s="51" t="str">
        <f t="shared" si="285"/>
        <v/>
      </c>
      <c r="B6097" s="99"/>
      <c r="C6097" s="4"/>
      <c r="D6097" s="14"/>
      <c r="E6097" s="14"/>
      <c r="F6097" s="14"/>
      <c r="G6097" s="82"/>
      <c r="H6097" s="107" t="str">
        <f>IF(B6097&lt;&gt;"",IF(OR(O6097=0,O6097=999),"",SUMIFS($E$2:E6097,$A$2:A6097,A6097)-SUMIFS($F$2:F6097,$A$2:A6097,A6097)),"")</f>
        <v/>
      </c>
      <c r="I6097" s="109" t="str">
        <f t="shared" si="287"/>
        <v/>
      </c>
      <c r="J6097" s="113"/>
      <c r="K6097" s="90"/>
      <c r="L6097" s="73"/>
      <c r="M6097" s="69" t="str">
        <f>IF(C6097&lt;&gt;"",DailyLog!$S$3,"")</f>
        <v/>
      </c>
      <c r="N6097" s="56" t="str">
        <f t="shared" si="286"/>
        <v/>
      </c>
      <c r="O6097" s="53" t="str">
        <f>IF($B6097&lt;&gt;"",IF(ISNUMBER(_xlfn.XMATCH($B6097,Language!$A$6:$E$6)),0,IF(ISNUMBER(_xlfn.XMATCH($B6097,Language!$A$29:$E$29)),'Lista de Prestatarios'!$B$3,VLOOKUP(B6097,'Lista de Prestatarios'!$A$2:$B$500,2,FALSE))),"")</f>
        <v/>
      </c>
      <c r="P6097" s="58" t="str">
        <f>IF(B6097&lt;&gt;"",IF(OR(D6097&gt;0,G6097&gt;0),COUNTIF($B$2:B6097,B6097),COUNTIFS($B$2:B6097,B6097,$E$2:E6097,"&gt;0")),"")</f>
        <v/>
      </c>
    </row>
    <row r="6098" spans="1:16" x14ac:dyDescent="0.35">
      <c r="A6098" s="51" t="str">
        <f t="shared" si="285"/>
        <v/>
      </c>
      <c r="B6098" s="99"/>
      <c r="C6098" s="4"/>
      <c r="D6098" s="14"/>
      <c r="E6098" s="14"/>
      <c r="F6098" s="14"/>
      <c r="G6098" s="82"/>
      <c r="H6098" s="107" t="str">
        <f>IF(B6098&lt;&gt;"",IF(OR(O6098=0,O6098=999),"",SUMIFS($E$2:E6098,$A$2:A6098,A6098)-SUMIFS($F$2:F6098,$A$2:A6098,A6098)),"")</f>
        <v/>
      </c>
      <c r="I6098" s="109" t="str">
        <f t="shared" si="287"/>
        <v/>
      </c>
      <c r="J6098" s="113"/>
      <c r="K6098" s="90"/>
      <c r="L6098" s="73"/>
      <c r="M6098" s="69" t="str">
        <f>IF(C6098&lt;&gt;"",DailyLog!$S$3,"")</f>
        <v/>
      </c>
      <c r="N6098" s="56" t="str">
        <f t="shared" si="286"/>
        <v/>
      </c>
      <c r="O6098" s="53" t="str">
        <f>IF($B6098&lt;&gt;"",IF(ISNUMBER(_xlfn.XMATCH($B6098,Language!$A$6:$E$6)),0,IF(ISNUMBER(_xlfn.XMATCH($B6098,Language!$A$29:$E$29)),'Lista de Prestatarios'!$B$3,VLOOKUP(B6098,'Lista de Prestatarios'!$A$2:$B$500,2,FALSE))),"")</f>
        <v/>
      </c>
      <c r="P6098" s="58" t="str">
        <f>IF(B6098&lt;&gt;"",IF(OR(D6098&gt;0,G6098&gt;0),COUNTIF($B$2:B6098,B6098),COUNTIFS($B$2:B6098,B6098,$E$2:E6098,"&gt;0")),"")</f>
        <v/>
      </c>
    </row>
    <row r="6099" spans="1:16" x14ac:dyDescent="0.35">
      <c r="A6099" s="51" t="str">
        <f t="shared" si="285"/>
        <v/>
      </c>
      <c r="B6099" s="99"/>
      <c r="C6099" s="4"/>
      <c r="D6099" s="14"/>
      <c r="E6099" s="14"/>
      <c r="F6099" s="14"/>
      <c r="G6099" s="82"/>
      <c r="H6099" s="107" t="str">
        <f>IF(B6099&lt;&gt;"",IF(OR(O6099=0,O6099=999),"",SUMIFS($E$2:E6099,$A$2:A6099,A6099)-SUMIFS($F$2:F6099,$A$2:A6099,A6099)),"")</f>
        <v/>
      </c>
      <c r="I6099" s="109" t="str">
        <f t="shared" si="287"/>
        <v/>
      </c>
      <c r="J6099" s="113"/>
      <c r="K6099" s="90"/>
      <c r="L6099" s="73"/>
      <c r="M6099" s="69" t="str">
        <f>IF(C6099&lt;&gt;"",DailyLog!$S$3,"")</f>
        <v/>
      </c>
      <c r="N6099" s="56" t="str">
        <f t="shared" si="286"/>
        <v/>
      </c>
      <c r="O6099" s="53" t="str">
        <f>IF($B6099&lt;&gt;"",IF(ISNUMBER(_xlfn.XMATCH($B6099,Language!$A$6:$E$6)),0,IF(ISNUMBER(_xlfn.XMATCH($B6099,Language!$A$29:$E$29)),'Lista de Prestatarios'!$B$3,VLOOKUP(B6099,'Lista de Prestatarios'!$A$2:$B$500,2,FALSE))),"")</f>
        <v/>
      </c>
      <c r="P6099" s="58" t="str">
        <f>IF(B6099&lt;&gt;"",IF(OR(D6099&gt;0,G6099&gt;0),COUNTIF($B$2:B6099,B6099),COUNTIFS($B$2:B6099,B6099,$E$2:E6099,"&gt;0")),"")</f>
        <v/>
      </c>
    </row>
    <row r="6100" spans="1:16" x14ac:dyDescent="0.35">
      <c r="A6100" s="51" t="str">
        <f t="shared" si="285"/>
        <v/>
      </c>
      <c r="B6100" s="99"/>
      <c r="C6100" s="4"/>
      <c r="D6100" s="14"/>
      <c r="E6100" s="14"/>
      <c r="F6100" s="14"/>
      <c r="G6100" s="82"/>
      <c r="H6100" s="107" t="str">
        <f>IF(B6100&lt;&gt;"",IF(OR(O6100=0,O6100=999),"",SUMIFS($E$2:E6100,$A$2:A6100,A6100)-SUMIFS($F$2:F6100,$A$2:A6100,A6100)),"")</f>
        <v/>
      </c>
      <c r="I6100" s="109" t="str">
        <f t="shared" si="287"/>
        <v/>
      </c>
      <c r="J6100" s="113"/>
      <c r="K6100" s="90"/>
      <c r="L6100" s="73"/>
      <c r="M6100" s="69" t="str">
        <f>IF(C6100&lt;&gt;"",DailyLog!$S$3,"")</f>
        <v/>
      </c>
      <c r="N6100" s="56" t="str">
        <f t="shared" si="286"/>
        <v/>
      </c>
      <c r="O6100" s="53" t="str">
        <f>IF($B6100&lt;&gt;"",IF(ISNUMBER(_xlfn.XMATCH($B6100,Language!$A$6:$E$6)),0,IF(ISNUMBER(_xlfn.XMATCH($B6100,Language!$A$29:$E$29)),'Lista de Prestatarios'!$B$3,VLOOKUP(B6100,'Lista de Prestatarios'!$A$2:$B$500,2,FALSE))),"")</f>
        <v/>
      </c>
      <c r="P6100" s="58" t="str">
        <f>IF(B6100&lt;&gt;"",IF(OR(D6100&gt;0,G6100&gt;0),COUNTIF($B$2:B6100,B6100),COUNTIFS($B$2:B6100,B6100,$E$2:E6100,"&gt;0")),"")</f>
        <v/>
      </c>
    </row>
    <row r="6101" spans="1:16" x14ac:dyDescent="0.35">
      <c r="A6101" s="51" t="str">
        <f t="shared" si="285"/>
        <v/>
      </c>
      <c r="B6101" s="99"/>
      <c r="C6101" s="4"/>
      <c r="D6101" s="14"/>
      <c r="E6101" s="14"/>
      <c r="F6101" s="14"/>
      <c r="G6101" s="82"/>
      <c r="H6101" s="107" t="str">
        <f>IF(B6101&lt;&gt;"",IF(OR(O6101=0,O6101=999),"",SUMIFS($E$2:E6101,$A$2:A6101,A6101)-SUMIFS($F$2:F6101,$A$2:A6101,A6101)),"")</f>
        <v/>
      </c>
      <c r="I6101" s="109" t="str">
        <f t="shared" si="287"/>
        <v/>
      </c>
      <c r="J6101" s="113"/>
      <c r="K6101" s="90"/>
      <c r="L6101" s="73"/>
      <c r="M6101" s="69" t="str">
        <f>IF(C6101&lt;&gt;"",DailyLog!$S$3,"")</f>
        <v/>
      </c>
      <c r="N6101" s="56" t="str">
        <f t="shared" si="286"/>
        <v/>
      </c>
      <c r="O6101" s="53" t="str">
        <f>IF($B6101&lt;&gt;"",IF(ISNUMBER(_xlfn.XMATCH($B6101,Language!$A$6:$E$6)),0,IF(ISNUMBER(_xlfn.XMATCH($B6101,Language!$A$29:$E$29)),'Lista de Prestatarios'!$B$3,VLOOKUP(B6101,'Lista de Prestatarios'!$A$2:$B$500,2,FALSE))),"")</f>
        <v/>
      </c>
      <c r="P6101" s="58" t="str">
        <f>IF(B6101&lt;&gt;"",IF(OR(D6101&gt;0,G6101&gt;0),COUNTIF($B$2:B6101,B6101),COUNTIFS($B$2:B6101,B6101,$E$2:E6101,"&gt;0")),"")</f>
        <v/>
      </c>
    </row>
    <row r="6102" spans="1:16" x14ac:dyDescent="0.35">
      <c r="A6102" s="51" t="str">
        <f t="shared" si="285"/>
        <v/>
      </c>
      <c r="B6102" s="99"/>
      <c r="C6102" s="4"/>
      <c r="D6102" s="14"/>
      <c r="E6102" s="14"/>
      <c r="F6102" s="14"/>
      <c r="G6102" s="82"/>
      <c r="H6102" s="107" t="str">
        <f>IF(B6102&lt;&gt;"",IF(OR(O6102=0,O6102=999),"",SUMIFS($E$2:E6102,$A$2:A6102,A6102)-SUMIFS($F$2:F6102,$A$2:A6102,A6102)),"")</f>
        <v/>
      </c>
      <c r="I6102" s="109" t="str">
        <f t="shared" si="287"/>
        <v/>
      </c>
      <c r="J6102" s="113"/>
      <c r="K6102" s="90"/>
      <c r="L6102" s="73"/>
      <c r="M6102" s="69" t="str">
        <f>IF(C6102&lt;&gt;"",DailyLog!$S$3,"")</f>
        <v/>
      </c>
      <c r="N6102" s="56" t="str">
        <f t="shared" si="286"/>
        <v/>
      </c>
      <c r="O6102" s="53" t="str">
        <f>IF($B6102&lt;&gt;"",IF(ISNUMBER(_xlfn.XMATCH($B6102,Language!$A$6:$E$6)),0,IF(ISNUMBER(_xlfn.XMATCH($B6102,Language!$A$29:$E$29)),'Lista de Prestatarios'!$B$3,VLOOKUP(B6102,'Lista de Prestatarios'!$A$2:$B$500,2,FALSE))),"")</f>
        <v/>
      </c>
      <c r="P6102" s="58" t="str">
        <f>IF(B6102&lt;&gt;"",IF(OR(D6102&gt;0,G6102&gt;0),COUNTIF($B$2:B6102,B6102),COUNTIFS($B$2:B6102,B6102,$E$2:E6102,"&gt;0")),"")</f>
        <v/>
      </c>
    </row>
    <row r="6103" spans="1:16" x14ac:dyDescent="0.35">
      <c r="A6103" s="51" t="str">
        <f t="shared" si="285"/>
        <v/>
      </c>
      <c r="B6103" s="99"/>
      <c r="C6103" s="4"/>
      <c r="D6103" s="14"/>
      <c r="E6103" s="14"/>
      <c r="F6103" s="14"/>
      <c r="G6103" s="82"/>
      <c r="H6103" s="107" t="str">
        <f>IF(B6103&lt;&gt;"",IF(OR(O6103=0,O6103=999),"",SUMIFS($E$2:E6103,$A$2:A6103,A6103)-SUMIFS($F$2:F6103,$A$2:A6103,A6103)),"")</f>
        <v/>
      </c>
      <c r="I6103" s="109" t="str">
        <f t="shared" si="287"/>
        <v/>
      </c>
      <c r="J6103" s="113"/>
      <c r="K6103" s="90"/>
      <c r="L6103" s="73"/>
      <c r="M6103" s="69" t="str">
        <f>IF(C6103&lt;&gt;"",DailyLog!$S$3,"")</f>
        <v/>
      </c>
      <c r="N6103" s="56" t="str">
        <f t="shared" si="286"/>
        <v/>
      </c>
      <c r="O6103" s="53" t="str">
        <f>IF($B6103&lt;&gt;"",IF(ISNUMBER(_xlfn.XMATCH($B6103,Language!$A$6:$E$6)),0,IF(ISNUMBER(_xlfn.XMATCH($B6103,Language!$A$29:$E$29)),'Lista de Prestatarios'!$B$3,VLOOKUP(B6103,'Lista de Prestatarios'!$A$2:$B$500,2,FALSE))),"")</f>
        <v/>
      </c>
      <c r="P6103" s="58" t="str">
        <f>IF(B6103&lt;&gt;"",IF(OR(D6103&gt;0,G6103&gt;0),COUNTIF($B$2:B6103,B6103),COUNTIFS($B$2:B6103,B6103,$E$2:E6103,"&gt;0")),"")</f>
        <v/>
      </c>
    </row>
    <row r="6104" spans="1:16" x14ac:dyDescent="0.35">
      <c r="A6104" s="51" t="str">
        <f t="shared" si="285"/>
        <v/>
      </c>
      <c r="B6104" s="99"/>
      <c r="C6104" s="4"/>
      <c r="D6104" s="14"/>
      <c r="E6104" s="14"/>
      <c r="F6104" s="14"/>
      <c r="G6104" s="82"/>
      <c r="H6104" s="107" t="str">
        <f>IF(B6104&lt;&gt;"",IF(OR(O6104=0,O6104=999),"",SUMIFS($E$2:E6104,$A$2:A6104,A6104)-SUMIFS($F$2:F6104,$A$2:A6104,A6104)),"")</f>
        <v/>
      </c>
      <c r="I6104" s="109" t="str">
        <f t="shared" si="287"/>
        <v/>
      </c>
      <c r="J6104" s="113"/>
      <c r="K6104" s="90"/>
      <c r="L6104" s="73"/>
      <c r="M6104" s="69" t="str">
        <f>IF(C6104&lt;&gt;"",DailyLog!$S$3,"")</f>
        <v/>
      </c>
      <c r="N6104" s="56" t="str">
        <f t="shared" si="286"/>
        <v/>
      </c>
      <c r="O6104" s="53" t="str">
        <f>IF($B6104&lt;&gt;"",IF(ISNUMBER(_xlfn.XMATCH($B6104,Language!$A$6:$E$6)),0,IF(ISNUMBER(_xlfn.XMATCH($B6104,Language!$A$29:$E$29)),'Lista de Prestatarios'!$B$3,VLOOKUP(B6104,'Lista de Prestatarios'!$A$2:$B$500,2,FALSE))),"")</f>
        <v/>
      </c>
      <c r="P6104" s="58" t="str">
        <f>IF(B6104&lt;&gt;"",IF(OR(D6104&gt;0,G6104&gt;0),COUNTIF($B$2:B6104,B6104),COUNTIFS($B$2:B6104,B6104,$E$2:E6104,"&gt;0")),"")</f>
        <v/>
      </c>
    </row>
    <row r="6105" spans="1:16" x14ac:dyDescent="0.35">
      <c r="A6105" s="51" t="str">
        <f t="shared" si="285"/>
        <v/>
      </c>
      <c r="B6105" s="99"/>
      <c r="C6105" s="4"/>
      <c r="D6105" s="14"/>
      <c r="E6105" s="14"/>
      <c r="F6105" s="14"/>
      <c r="G6105" s="82"/>
      <c r="H6105" s="107" t="str">
        <f>IF(B6105&lt;&gt;"",IF(OR(O6105=0,O6105=999),"",SUMIFS($E$2:E6105,$A$2:A6105,A6105)-SUMIFS($F$2:F6105,$A$2:A6105,A6105)),"")</f>
        <v/>
      </c>
      <c r="I6105" s="109" t="str">
        <f t="shared" si="287"/>
        <v/>
      </c>
      <c r="J6105" s="113"/>
      <c r="K6105" s="90"/>
      <c r="L6105" s="73"/>
      <c r="M6105" s="69" t="str">
        <f>IF(C6105&lt;&gt;"",DailyLog!$S$3,"")</f>
        <v/>
      </c>
      <c r="N6105" s="56" t="str">
        <f t="shared" si="286"/>
        <v/>
      </c>
      <c r="O6105" s="53" t="str">
        <f>IF($B6105&lt;&gt;"",IF(ISNUMBER(_xlfn.XMATCH($B6105,Language!$A$6:$E$6)),0,IF(ISNUMBER(_xlfn.XMATCH($B6105,Language!$A$29:$E$29)),'Lista de Prestatarios'!$B$3,VLOOKUP(B6105,'Lista de Prestatarios'!$A$2:$B$500,2,FALSE))),"")</f>
        <v/>
      </c>
      <c r="P6105" s="58" t="str">
        <f>IF(B6105&lt;&gt;"",IF(OR(D6105&gt;0,G6105&gt;0),COUNTIF($B$2:B6105,B6105),COUNTIFS($B$2:B6105,B6105,$E$2:E6105,"&gt;0")),"")</f>
        <v/>
      </c>
    </row>
    <row r="6106" spans="1:16" x14ac:dyDescent="0.35">
      <c r="A6106" s="51" t="str">
        <f t="shared" si="285"/>
        <v/>
      </c>
      <c r="B6106" s="99"/>
      <c r="C6106" s="4"/>
      <c r="D6106" s="14"/>
      <c r="E6106" s="14"/>
      <c r="F6106" s="14"/>
      <c r="G6106" s="82"/>
      <c r="H6106" s="107" t="str">
        <f>IF(B6106&lt;&gt;"",IF(OR(O6106=0,O6106=999),"",SUMIFS($E$2:E6106,$A$2:A6106,A6106)-SUMIFS($F$2:F6106,$A$2:A6106,A6106)),"")</f>
        <v/>
      </c>
      <c r="I6106" s="109" t="str">
        <f t="shared" si="287"/>
        <v/>
      </c>
      <c r="J6106" s="113"/>
      <c r="K6106" s="90"/>
      <c r="L6106" s="73"/>
      <c r="M6106" s="69" t="str">
        <f>IF(C6106&lt;&gt;"",DailyLog!$S$3,"")</f>
        <v/>
      </c>
      <c r="N6106" s="56" t="str">
        <f t="shared" si="286"/>
        <v/>
      </c>
      <c r="O6106" s="53" t="str">
        <f>IF($B6106&lt;&gt;"",IF(ISNUMBER(_xlfn.XMATCH($B6106,Language!$A$6:$E$6)),0,IF(ISNUMBER(_xlfn.XMATCH($B6106,Language!$A$29:$E$29)),'Lista de Prestatarios'!$B$3,VLOOKUP(B6106,'Lista de Prestatarios'!$A$2:$B$500,2,FALSE))),"")</f>
        <v/>
      </c>
      <c r="P6106" s="58" t="str">
        <f>IF(B6106&lt;&gt;"",IF(OR(D6106&gt;0,G6106&gt;0),COUNTIF($B$2:B6106,B6106),COUNTIFS($B$2:B6106,B6106,$E$2:E6106,"&gt;0")),"")</f>
        <v/>
      </c>
    </row>
    <row r="6107" spans="1:16" x14ac:dyDescent="0.35">
      <c r="A6107" s="51" t="str">
        <f t="shared" si="285"/>
        <v/>
      </c>
      <c r="B6107" s="99"/>
      <c r="C6107" s="4"/>
      <c r="D6107" s="14"/>
      <c r="E6107" s="14"/>
      <c r="F6107" s="14"/>
      <c r="G6107" s="82"/>
      <c r="H6107" s="107" t="str">
        <f>IF(B6107&lt;&gt;"",IF(OR(O6107=0,O6107=999),"",SUMIFS($E$2:E6107,$A$2:A6107,A6107)-SUMIFS($F$2:F6107,$A$2:A6107,A6107)),"")</f>
        <v/>
      </c>
      <c r="I6107" s="109" t="str">
        <f t="shared" si="287"/>
        <v/>
      </c>
      <c r="J6107" s="113"/>
      <c r="K6107" s="90"/>
      <c r="L6107" s="73"/>
      <c r="M6107" s="69" t="str">
        <f>IF(C6107&lt;&gt;"",DailyLog!$S$3,"")</f>
        <v/>
      </c>
      <c r="N6107" s="56" t="str">
        <f t="shared" si="286"/>
        <v/>
      </c>
      <c r="O6107" s="53" t="str">
        <f>IF($B6107&lt;&gt;"",IF(ISNUMBER(_xlfn.XMATCH($B6107,Language!$A$6:$E$6)),0,IF(ISNUMBER(_xlfn.XMATCH($B6107,Language!$A$29:$E$29)),'Lista de Prestatarios'!$B$3,VLOOKUP(B6107,'Lista de Prestatarios'!$A$2:$B$500,2,FALSE))),"")</f>
        <v/>
      </c>
      <c r="P6107" s="58" t="str">
        <f>IF(B6107&lt;&gt;"",IF(OR(D6107&gt;0,G6107&gt;0),COUNTIF($B$2:B6107,B6107),COUNTIFS($B$2:B6107,B6107,$E$2:E6107,"&gt;0")),"")</f>
        <v/>
      </c>
    </row>
    <row r="6108" spans="1:16" x14ac:dyDescent="0.35">
      <c r="A6108" s="51" t="str">
        <f t="shared" si="285"/>
        <v/>
      </c>
      <c r="B6108" s="99"/>
      <c r="C6108" s="4"/>
      <c r="D6108" s="14"/>
      <c r="E6108" s="14"/>
      <c r="F6108" s="14"/>
      <c r="G6108" s="82"/>
      <c r="H6108" s="107" t="str">
        <f>IF(B6108&lt;&gt;"",IF(OR(O6108=0,O6108=999),"",SUMIFS($E$2:E6108,$A$2:A6108,A6108)-SUMIFS($F$2:F6108,$A$2:A6108,A6108)),"")</f>
        <v/>
      </c>
      <c r="I6108" s="109" t="str">
        <f t="shared" si="287"/>
        <v/>
      </c>
      <c r="J6108" s="113"/>
      <c r="K6108" s="90"/>
      <c r="L6108" s="73"/>
      <c r="M6108" s="69" t="str">
        <f>IF(C6108&lt;&gt;"",DailyLog!$S$3,"")</f>
        <v/>
      </c>
      <c r="N6108" s="56" t="str">
        <f t="shared" si="286"/>
        <v/>
      </c>
      <c r="O6108" s="53" t="str">
        <f>IF($B6108&lt;&gt;"",IF(ISNUMBER(_xlfn.XMATCH($B6108,Language!$A$6:$E$6)),0,IF(ISNUMBER(_xlfn.XMATCH($B6108,Language!$A$29:$E$29)),'Lista de Prestatarios'!$B$3,VLOOKUP(B6108,'Lista de Prestatarios'!$A$2:$B$500,2,FALSE))),"")</f>
        <v/>
      </c>
      <c r="P6108" s="58" t="str">
        <f>IF(B6108&lt;&gt;"",IF(OR(D6108&gt;0,G6108&gt;0),COUNTIF($B$2:B6108,B6108),COUNTIFS($B$2:B6108,B6108,$E$2:E6108,"&gt;0")),"")</f>
        <v/>
      </c>
    </row>
    <row r="6109" spans="1:16" x14ac:dyDescent="0.35">
      <c r="A6109" s="51" t="str">
        <f t="shared" si="285"/>
        <v/>
      </c>
      <c r="B6109" s="99"/>
      <c r="C6109" s="4"/>
      <c r="D6109" s="14"/>
      <c r="E6109" s="14"/>
      <c r="F6109" s="14"/>
      <c r="G6109" s="82"/>
      <c r="H6109" s="107" t="str">
        <f>IF(B6109&lt;&gt;"",IF(OR(O6109=0,O6109=999),"",SUMIFS($E$2:E6109,$A$2:A6109,A6109)-SUMIFS($F$2:F6109,$A$2:A6109,A6109)),"")</f>
        <v/>
      </c>
      <c r="I6109" s="109" t="str">
        <f t="shared" si="287"/>
        <v/>
      </c>
      <c r="J6109" s="113"/>
      <c r="K6109" s="90"/>
      <c r="L6109" s="73"/>
      <c r="M6109" s="69" t="str">
        <f>IF(C6109&lt;&gt;"",DailyLog!$S$3,"")</f>
        <v/>
      </c>
      <c r="N6109" s="56" t="str">
        <f t="shared" si="286"/>
        <v/>
      </c>
      <c r="O6109" s="53" t="str">
        <f>IF($B6109&lt;&gt;"",IF(ISNUMBER(_xlfn.XMATCH($B6109,Language!$A$6:$E$6)),0,IF(ISNUMBER(_xlfn.XMATCH($B6109,Language!$A$29:$E$29)),'Lista de Prestatarios'!$B$3,VLOOKUP(B6109,'Lista de Prestatarios'!$A$2:$B$500,2,FALSE))),"")</f>
        <v/>
      </c>
      <c r="P6109" s="58" t="str">
        <f>IF(B6109&lt;&gt;"",IF(OR(D6109&gt;0,G6109&gt;0),COUNTIF($B$2:B6109,B6109),COUNTIFS($B$2:B6109,B6109,$E$2:E6109,"&gt;0")),"")</f>
        <v/>
      </c>
    </row>
    <row r="6110" spans="1:16" x14ac:dyDescent="0.35">
      <c r="A6110" s="51" t="str">
        <f t="shared" si="285"/>
        <v/>
      </c>
      <c r="B6110" s="99"/>
      <c r="C6110" s="4"/>
      <c r="D6110" s="14"/>
      <c r="E6110" s="14"/>
      <c r="F6110" s="14"/>
      <c r="G6110" s="82"/>
      <c r="H6110" s="107" t="str">
        <f>IF(B6110&lt;&gt;"",IF(OR(O6110=0,O6110=999),"",SUMIFS($E$2:E6110,$A$2:A6110,A6110)-SUMIFS($F$2:F6110,$A$2:A6110,A6110)),"")</f>
        <v/>
      </c>
      <c r="I6110" s="109" t="str">
        <f t="shared" si="287"/>
        <v/>
      </c>
      <c r="J6110" s="113"/>
      <c r="K6110" s="90"/>
      <c r="L6110" s="73"/>
      <c r="M6110" s="69" t="str">
        <f>IF(C6110&lt;&gt;"",DailyLog!$S$3,"")</f>
        <v/>
      </c>
      <c r="N6110" s="56" t="str">
        <f t="shared" si="286"/>
        <v/>
      </c>
      <c r="O6110" s="53" t="str">
        <f>IF($B6110&lt;&gt;"",IF(ISNUMBER(_xlfn.XMATCH($B6110,Language!$A$6:$E$6)),0,IF(ISNUMBER(_xlfn.XMATCH($B6110,Language!$A$29:$E$29)),'Lista de Prestatarios'!$B$3,VLOOKUP(B6110,'Lista de Prestatarios'!$A$2:$B$500,2,FALSE))),"")</f>
        <v/>
      </c>
      <c r="P6110" s="58" t="str">
        <f>IF(B6110&lt;&gt;"",IF(OR(D6110&gt;0,G6110&gt;0),COUNTIF($B$2:B6110,B6110),COUNTIFS($B$2:B6110,B6110,$E$2:E6110,"&gt;0")),"")</f>
        <v/>
      </c>
    </row>
    <row r="6111" spans="1:16" x14ac:dyDescent="0.35">
      <c r="A6111" s="51" t="str">
        <f t="shared" si="285"/>
        <v/>
      </c>
      <c r="B6111" s="99"/>
      <c r="C6111" s="4"/>
      <c r="D6111" s="14"/>
      <c r="E6111" s="14"/>
      <c r="F6111" s="14"/>
      <c r="G6111" s="82"/>
      <c r="H6111" s="107" t="str">
        <f>IF(B6111&lt;&gt;"",IF(OR(O6111=0,O6111=999),"",SUMIFS($E$2:E6111,$A$2:A6111,A6111)-SUMIFS($F$2:F6111,$A$2:A6111,A6111)),"")</f>
        <v/>
      </c>
      <c r="I6111" s="109" t="str">
        <f t="shared" si="287"/>
        <v/>
      </c>
      <c r="J6111" s="113"/>
      <c r="K6111" s="90"/>
      <c r="L6111" s="73"/>
      <c r="M6111" s="69" t="str">
        <f>IF(C6111&lt;&gt;"",DailyLog!$S$3,"")</f>
        <v/>
      </c>
      <c r="N6111" s="56" t="str">
        <f t="shared" si="286"/>
        <v/>
      </c>
      <c r="O6111" s="53" t="str">
        <f>IF($B6111&lt;&gt;"",IF(ISNUMBER(_xlfn.XMATCH($B6111,Language!$A$6:$E$6)),0,IF(ISNUMBER(_xlfn.XMATCH($B6111,Language!$A$29:$E$29)),'Lista de Prestatarios'!$B$3,VLOOKUP(B6111,'Lista de Prestatarios'!$A$2:$B$500,2,FALSE))),"")</f>
        <v/>
      </c>
      <c r="P6111" s="58" t="str">
        <f>IF(B6111&lt;&gt;"",IF(OR(D6111&gt;0,G6111&gt;0),COUNTIF($B$2:B6111,B6111),COUNTIFS($B$2:B6111,B6111,$E$2:E6111,"&gt;0")),"")</f>
        <v/>
      </c>
    </row>
    <row r="6112" spans="1:16" x14ac:dyDescent="0.35">
      <c r="A6112" s="51" t="str">
        <f t="shared" si="285"/>
        <v/>
      </c>
      <c r="B6112" s="99"/>
      <c r="C6112" s="4"/>
      <c r="D6112" s="14"/>
      <c r="E6112" s="14"/>
      <c r="F6112" s="14"/>
      <c r="G6112" s="82"/>
      <c r="H6112" s="107" t="str">
        <f>IF(B6112&lt;&gt;"",IF(OR(O6112=0,O6112=999),"",SUMIFS($E$2:E6112,$A$2:A6112,A6112)-SUMIFS($F$2:F6112,$A$2:A6112,A6112)),"")</f>
        <v/>
      </c>
      <c r="I6112" s="109" t="str">
        <f t="shared" si="287"/>
        <v/>
      </c>
      <c r="J6112" s="113"/>
      <c r="K6112" s="90"/>
      <c r="L6112" s="73"/>
      <c r="M6112" s="69" t="str">
        <f>IF(C6112&lt;&gt;"",DailyLog!$S$3,"")</f>
        <v/>
      </c>
      <c r="N6112" s="56" t="str">
        <f t="shared" si="286"/>
        <v/>
      </c>
      <c r="O6112" s="53" t="str">
        <f>IF($B6112&lt;&gt;"",IF(ISNUMBER(_xlfn.XMATCH($B6112,Language!$A$6:$E$6)),0,IF(ISNUMBER(_xlfn.XMATCH($B6112,Language!$A$29:$E$29)),'Lista de Prestatarios'!$B$3,VLOOKUP(B6112,'Lista de Prestatarios'!$A$2:$B$500,2,FALSE))),"")</f>
        <v/>
      </c>
      <c r="P6112" s="58" t="str">
        <f>IF(B6112&lt;&gt;"",IF(OR(D6112&gt;0,G6112&gt;0),COUNTIF($B$2:B6112,B6112),COUNTIFS($B$2:B6112,B6112,$E$2:E6112,"&gt;0")),"")</f>
        <v/>
      </c>
    </row>
    <row r="6113" spans="1:16" x14ac:dyDescent="0.35">
      <c r="A6113" s="51" t="str">
        <f t="shared" si="285"/>
        <v/>
      </c>
      <c r="B6113" s="99"/>
      <c r="C6113" s="4"/>
      <c r="D6113" s="14"/>
      <c r="E6113" s="14"/>
      <c r="F6113" s="14"/>
      <c r="G6113" s="82"/>
      <c r="H6113" s="107" t="str">
        <f>IF(B6113&lt;&gt;"",IF(OR(O6113=0,O6113=999),"",SUMIFS($E$2:E6113,$A$2:A6113,A6113)-SUMIFS($F$2:F6113,$A$2:A6113,A6113)),"")</f>
        <v/>
      </c>
      <c r="I6113" s="109" t="str">
        <f t="shared" si="287"/>
        <v/>
      </c>
      <c r="J6113" s="113"/>
      <c r="K6113" s="90"/>
      <c r="L6113" s="73"/>
      <c r="M6113" s="69" t="str">
        <f>IF(C6113&lt;&gt;"",DailyLog!$S$3,"")</f>
        <v/>
      </c>
      <c r="N6113" s="56" t="str">
        <f t="shared" si="286"/>
        <v/>
      </c>
      <c r="O6113" s="53" t="str">
        <f>IF($B6113&lt;&gt;"",IF(ISNUMBER(_xlfn.XMATCH($B6113,Language!$A$6:$E$6)),0,IF(ISNUMBER(_xlfn.XMATCH($B6113,Language!$A$29:$E$29)),'Lista de Prestatarios'!$B$3,VLOOKUP(B6113,'Lista de Prestatarios'!$A$2:$B$500,2,FALSE))),"")</f>
        <v/>
      </c>
      <c r="P6113" s="58" t="str">
        <f>IF(B6113&lt;&gt;"",IF(OR(D6113&gt;0,G6113&gt;0),COUNTIF($B$2:B6113,B6113),COUNTIFS($B$2:B6113,B6113,$E$2:E6113,"&gt;0")),"")</f>
        <v/>
      </c>
    </row>
    <row r="6114" spans="1:16" x14ac:dyDescent="0.35">
      <c r="A6114" s="51" t="str">
        <f t="shared" si="285"/>
        <v/>
      </c>
      <c r="B6114" s="99"/>
      <c r="C6114" s="4"/>
      <c r="D6114" s="14"/>
      <c r="E6114" s="14"/>
      <c r="F6114" s="14"/>
      <c r="G6114" s="82"/>
      <c r="H6114" s="107" t="str">
        <f>IF(B6114&lt;&gt;"",IF(OR(O6114=0,O6114=999),"",SUMIFS($E$2:E6114,$A$2:A6114,A6114)-SUMIFS($F$2:F6114,$A$2:A6114,A6114)),"")</f>
        <v/>
      </c>
      <c r="I6114" s="109" t="str">
        <f t="shared" si="287"/>
        <v/>
      </c>
      <c r="J6114" s="113"/>
      <c r="K6114" s="90"/>
      <c r="L6114" s="73"/>
      <c r="M6114" s="69" t="str">
        <f>IF(C6114&lt;&gt;"",DailyLog!$S$3,"")</f>
        <v/>
      </c>
      <c r="N6114" s="56" t="str">
        <f t="shared" si="286"/>
        <v/>
      </c>
      <c r="O6114" s="53" t="str">
        <f>IF($B6114&lt;&gt;"",IF(ISNUMBER(_xlfn.XMATCH($B6114,Language!$A$6:$E$6)),0,IF(ISNUMBER(_xlfn.XMATCH($B6114,Language!$A$29:$E$29)),'Lista de Prestatarios'!$B$3,VLOOKUP(B6114,'Lista de Prestatarios'!$A$2:$B$500,2,FALSE))),"")</f>
        <v/>
      </c>
      <c r="P6114" s="58" t="str">
        <f>IF(B6114&lt;&gt;"",IF(OR(D6114&gt;0,G6114&gt;0),COUNTIF($B$2:B6114,B6114),COUNTIFS($B$2:B6114,B6114,$E$2:E6114,"&gt;0")),"")</f>
        <v/>
      </c>
    </row>
    <row r="6115" spans="1:16" x14ac:dyDescent="0.35">
      <c r="A6115" s="51" t="str">
        <f t="shared" si="285"/>
        <v/>
      </c>
      <c r="B6115" s="99"/>
      <c r="C6115" s="4"/>
      <c r="D6115" s="14"/>
      <c r="E6115" s="14"/>
      <c r="F6115" s="14"/>
      <c r="G6115" s="82"/>
      <c r="H6115" s="107" t="str">
        <f>IF(B6115&lt;&gt;"",IF(OR(O6115=0,O6115=999),"",SUMIFS($E$2:E6115,$A$2:A6115,A6115)-SUMIFS($F$2:F6115,$A$2:A6115,A6115)),"")</f>
        <v/>
      </c>
      <c r="I6115" s="109" t="str">
        <f t="shared" si="287"/>
        <v/>
      </c>
      <c r="J6115" s="113"/>
      <c r="K6115" s="90"/>
      <c r="L6115" s="73"/>
      <c r="M6115" s="69" t="str">
        <f>IF(C6115&lt;&gt;"",DailyLog!$S$3,"")</f>
        <v/>
      </c>
      <c r="N6115" s="56" t="str">
        <f t="shared" si="286"/>
        <v/>
      </c>
      <c r="O6115" s="53" t="str">
        <f>IF($B6115&lt;&gt;"",IF(ISNUMBER(_xlfn.XMATCH($B6115,Language!$A$6:$E$6)),0,IF(ISNUMBER(_xlfn.XMATCH($B6115,Language!$A$29:$E$29)),'Lista de Prestatarios'!$B$3,VLOOKUP(B6115,'Lista de Prestatarios'!$A$2:$B$500,2,FALSE))),"")</f>
        <v/>
      </c>
      <c r="P6115" s="58" t="str">
        <f>IF(B6115&lt;&gt;"",IF(OR(D6115&gt;0,G6115&gt;0),COUNTIF($B$2:B6115,B6115),COUNTIFS($B$2:B6115,B6115,$E$2:E6115,"&gt;0")),"")</f>
        <v/>
      </c>
    </row>
    <row r="6116" spans="1:16" x14ac:dyDescent="0.35">
      <c r="A6116" s="51" t="str">
        <f t="shared" si="285"/>
        <v/>
      </c>
      <c r="B6116" s="99"/>
      <c r="C6116" s="4"/>
      <c r="D6116" s="14"/>
      <c r="E6116" s="14"/>
      <c r="F6116" s="14"/>
      <c r="G6116" s="82"/>
      <c r="H6116" s="107" t="str">
        <f>IF(B6116&lt;&gt;"",IF(OR(O6116=0,O6116=999),"",SUMIFS($E$2:E6116,$A$2:A6116,A6116)-SUMIFS($F$2:F6116,$A$2:A6116,A6116)),"")</f>
        <v/>
      </c>
      <c r="I6116" s="109" t="str">
        <f t="shared" si="287"/>
        <v/>
      </c>
      <c r="J6116" s="113"/>
      <c r="K6116" s="90"/>
      <c r="L6116" s="73"/>
      <c r="M6116" s="69" t="str">
        <f>IF(C6116&lt;&gt;"",DailyLog!$S$3,"")</f>
        <v/>
      </c>
      <c r="N6116" s="56" t="str">
        <f t="shared" si="286"/>
        <v/>
      </c>
      <c r="O6116" s="53" t="str">
        <f>IF($B6116&lt;&gt;"",IF(ISNUMBER(_xlfn.XMATCH($B6116,Language!$A$6:$E$6)),0,IF(ISNUMBER(_xlfn.XMATCH($B6116,Language!$A$29:$E$29)),'Lista de Prestatarios'!$B$3,VLOOKUP(B6116,'Lista de Prestatarios'!$A$2:$B$500,2,FALSE))),"")</f>
        <v/>
      </c>
      <c r="P6116" s="58" t="str">
        <f>IF(B6116&lt;&gt;"",IF(OR(D6116&gt;0,G6116&gt;0),COUNTIF($B$2:B6116,B6116),COUNTIFS($B$2:B6116,B6116,$E$2:E6116,"&gt;0")),"")</f>
        <v/>
      </c>
    </row>
    <row r="6117" spans="1:16" x14ac:dyDescent="0.35">
      <c r="A6117" s="51" t="str">
        <f t="shared" si="285"/>
        <v/>
      </c>
      <c r="B6117" s="99"/>
      <c r="C6117" s="4"/>
      <c r="D6117" s="14"/>
      <c r="E6117" s="14"/>
      <c r="F6117" s="14"/>
      <c r="G6117" s="82"/>
      <c r="H6117" s="107" t="str">
        <f>IF(B6117&lt;&gt;"",IF(OR(O6117=0,O6117=999),"",SUMIFS($E$2:E6117,$A$2:A6117,A6117)-SUMIFS($F$2:F6117,$A$2:A6117,A6117)),"")</f>
        <v/>
      </c>
      <c r="I6117" s="109" t="str">
        <f t="shared" si="287"/>
        <v/>
      </c>
      <c r="J6117" s="113"/>
      <c r="K6117" s="90"/>
      <c r="L6117" s="73"/>
      <c r="M6117" s="69" t="str">
        <f>IF(C6117&lt;&gt;"",DailyLog!$S$3,"")</f>
        <v/>
      </c>
      <c r="N6117" s="56" t="str">
        <f t="shared" si="286"/>
        <v/>
      </c>
      <c r="O6117" s="53" t="str">
        <f>IF($B6117&lt;&gt;"",IF(ISNUMBER(_xlfn.XMATCH($B6117,Language!$A$6:$E$6)),0,IF(ISNUMBER(_xlfn.XMATCH($B6117,Language!$A$29:$E$29)),'Lista de Prestatarios'!$B$3,VLOOKUP(B6117,'Lista de Prestatarios'!$A$2:$B$500,2,FALSE))),"")</f>
        <v/>
      </c>
      <c r="P6117" s="58" t="str">
        <f>IF(B6117&lt;&gt;"",IF(OR(D6117&gt;0,G6117&gt;0),COUNTIF($B$2:B6117,B6117),COUNTIFS($B$2:B6117,B6117,$E$2:E6117,"&gt;0")),"")</f>
        <v/>
      </c>
    </row>
    <row r="6118" spans="1:16" x14ac:dyDescent="0.35">
      <c r="A6118" s="51" t="str">
        <f t="shared" si="285"/>
        <v/>
      </c>
      <c r="B6118" s="99"/>
      <c r="C6118" s="4"/>
      <c r="D6118" s="14"/>
      <c r="E6118" s="14"/>
      <c r="F6118" s="14"/>
      <c r="G6118" s="82"/>
      <c r="H6118" s="107" t="str">
        <f>IF(B6118&lt;&gt;"",IF(OR(O6118=0,O6118=999),"",SUMIFS($E$2:E6118,$A$2:A6118,A6118)-SUMIFS($F$2:F6118,$A$2:A6118,A6118)),"")</f>
        <v/>
      </c>
      <c r="I6118" s="109" t="str">
        <f t="shared" si="287"/>
        <v/>
      </c>
      <c r="J6118" s="113"/>
      <c r="K6118" s="90"/>
      <c r="L6118" s="73"/>
      <c r="M6118" s="69" t="str">
        <f>IF(C6118&lt;&gt;"",DailyLog!$S$3,"")</f>
        <v/>
      </c>
      <c r="N6118" s="56" t="str">
        <f t="shared" si="286"/>
        <v/>
      </c>
      <c r="O6118" s="53" t="str">
        <f>IF($B6118&lt;&gt;"",IF(ISNUMBER(_xlfn.XMATCH($B6118,Language!$A$6:$E$6)),0,IF(ISNUMBER(_xlfn.XMATCH($B6118,Language!$A$29:$E$29)),'Lista de Prestatarios'!$B$3,VLOOKUP(B6118,'Lista de Prestatarios'!$A$2:$B$500,2,FALSE))),"")</f>
        <v/>
      </c>
      <c r="P6118" s="58" t="str">
        <f>IF(B6118&lt;&gt;"",IF(OR(D6118&gt;0,G6118&gt;0),COUNTIF($B$2:B6118,B6118),COUNTIFS($B$2:B6118,B6118,$E$2:E6118,"&gt;0")),"")</f>
        <v/>
      </c>
    </row>
    <row r="6119" spans="1:16" x14ac:dyDescent="0.35">
      <c r="A6119" s="51" t="str">
        <f t="shared" si="285"/>
        <v/>
      </c>
      <c r="B6119" s="99"/>
      <c r="C6119" s="4"/>
      <c r="D6119" s="14"/>
      <c r="E6119" s="14"/>
      <c r="F6119" s="14"/>
      <c r="G6119" s="82"/>
      <c r="H6119" s="107" t="str">
        <f>IF(B6119&lt;&gt;"",IF(OR(O6119=0,O6119=999),"",SUMIFS($E$2:E6119,$A$2:A6119,A6119)-SUMIFS($F$2:F6119,$A$2:A6119,A6119)),"")</f>
        <v/>
      </c>
      <c r="I6119" s="109" t="str">
        <f t="shared" si="287"/>
        <v/>
      </c>
      <c r="J6119" s="113"/>
      <c r="K6119" s="90"/>
      <c r="L6119" s="73"/>
      <c r="M6119" s="69" t="str">
        <f>IF(C6119&lt;&gt;"",DailyLog!$S$3,"")</f>
        <v/>
      </c>
      <c r="N6119" s="56" t="str">
        <f t="shared" si="286"/>
        <v/>
      </c>
      <c r="O6119" s="53" t="str">
        <f>IF($B6119&lt;&gt;"",IF(ISNUMBER(_xlfn.XMATCH($B6119,Language!$A$6:$E$6)),0,IF(ISNUMBER(_xlfn.XMATCH($B6119,Language!$A$29:$E$29)),'Lista de Prestatarios'!$B$3,VLOOKUP(B6119,'Lista de Prestatarios'!$A$2:$B$500,2,FALSE))),"")</f>
        <v/>
      </c>
      <c r="P6119" s="58" t="str">
        <f>IF(B6119&lt;&gt;"",IF(OR(D6119&gt;0,G6119&gt;0),COUNTIF($B$2:B6119,B6119),COUNTIFS($B$2:B6119,B6119,$E$2:E6119,"&gt;0")),"")</f>
        <v/>
      </c>
    </row>
    <row r="6120" spans="1:16" x14ac:dyDescent="0.35">
      <c r="A6120" s="51" t="str">
        <f t="shared" si="285"/>
        <v/>
      </c>
      <c r="B6120" s="99"/>
      <c r="C6120" s="4"/>
      <c r="D6120" s="14"/>
      <c r="E6120" s="14"/>
      <c r="F6120" s="14"/>
      <c r="G6120" s="82"/>
      <c r="H6120" s="107" t="str">
        <f>IF(B6120&lt;&gt;"",IF(OR(O6120=0,O6120=999),"",SUMIFS($E$2:E6120,$A$2:A6120,A6120)-SUMIFS($F$2:F6120,$A$2:A6120,A6120)),"")</f>
        <v/>
      </c>
      <c r="I6120" s="109" t="str">
        <f t="shared" si="287"/>
        <v/>
      </c>
      <c r="J6120" s="113"/>
      <c r="K6120" s="90"/>
      <c r="L6120" s="73"/>
      <c r="M6120" s="69" t="str">
        <f>IF(C6120&lt;&gt;"",DailyLog!$S$3,"")</f>
        <v/>
      </c>
      <c r="N6120" s="56" t="str">
        <f t="shared" si="286"/>
        <v/>
      </c>
      <c r="O6120" s="53" t="str">
        <f>IF($B6120&lt;&gt;"",IF(ISNUMBER(_xlfn.XMATCH($B6120,Language!$A$6:$E$6)),0,IF(ISNUMBER(_xlfn.XMATCH($B6120,Language!$A$29:$E$29)),'Lista de Prestatarios'!$B$3,VLOOKUP(B6120,'Lista de Prestatarios'!$A$2:$B$500,2,FALSE))),"")</f>
        <v/>
      </c>
      <c r="P6120" s="58" t="str">
        <f>IF(B6120&lt;&gt;"",IF(OR(D6120&gt;0,G6120&gt;0),COUNTIF($B$2:B6120,B6120),COUNTIFS($B$2:B6120,B6120,$E$2:E6120,"&gt;0")),"")</f>
        <v/>
      </c>
    </row>
    <row r="6121" spans="1:16" x14ac:dyDescent="0.35">
      <c r="A6121" s="51" t="str">
        <f t="shared" si="285"/>
        <v/>
      </c>
      <c r="B6121" s="99"/>
      <c r="C6121" s="4"/>
      <c r="D6121" s="14"/>
      <c r="E6121" s="14"/>
      <c r="F6121" s="14"/>
      <c r="G6121" s="82"/>
      <c r="H6121" s="107" t="str">
        <f>IF(B6121&lt;&gt;"",IF(OR(O6121=0,O6121=999),"",SUMIFS($E$2:E6121,$A$2:A6121,A6121)-SUMIFS($F$2:F6121,$A$2:A6121,A6121)),"")</f>
        <v/>
      </c>
      <c r="I6121" s="109" t="str">
        <f t="shared" si="287"/>
        <v/>
      </c>
      <c r="J6121" s="113"/>
      <c r="K6121" s="90"/>
      <c r="L6121" s="73"/>
      <c r="M6121" s="69" t="str">
        <f>IF(C6121&lt;&gt;"",DailyLog!$S$3,"")</f>
        <v/>
      </c>
      <c r="N6121" s="56" t="str">
        <f t="shared" si="286"/>
        <v/>
      </c>
      <c r="O6121" s="53" t="str">
        <f>IF($B6121&lt;&gt;"",IF(ISNUMBER(_xlfn.XMATCH($B6121,Language!$A$6:$E$6)),0,IF(ISNUMBER(_xlfn.XMATCH($B6121,Language!$A$29:$E$29)),'Lista de Prestatarios'!$B$3,VLOOKUP(B6121,'Lista de Prestatarios'!$A$2:$B$500,2,FALSE))),"")</f>
        <v/>
      </c>
      <c r="P6121" s="58" t="str">
        <f>IF(B6121&lt;&gt;"",IF(OR(D6121&gt;0,G6121&gt;0),COUNTIF($B$2:B6121,B6121),COUNTIFS($B$2:B6121,B6121,$E$2:E6121,"&gt;0")),"")</f>
        <v/>
      </c>
    </row>
    <row r="6122" spans="1:16" x14ac:dyDescent="0.35">
      <c r="A6122" s="51" t="str">
        <f t="shared" si="285"/>
        <v/>
      </c>
      <c r="B6122" s="99"/>
      <c r="C6122" s="4"/>
      <c r="D6122" s="14"/>
      <c r="E6122" s="14"/>
      <c r="F6122" s="14"/>
      <c r="G6122" s="82"/>
      <c r="H6122" s="107" t="str">
        <f>IF(B6122&lt;&gt;"",IF(OR(O6122=0,O6122=999),"",SUMIFS($E$2:E6122,$A$2:A6122,A6122)-SUMIFS($F$2:F6122,$A$2:A6122,A6122)),"")</f>
        <v/>
      </c>
      <c r="I6122" s="109" t="str">
        <f t="shared" si="287"/>
        <v/>
      </c>
      <c r="J6122" s="113"/>
      <c r="K6122" s="90"/>
      <c r="L6122" s="73"/>
      <c r="M6122" s="69" t="str">
        <f>IF(C6122&lt;&gt;"",DailyLog!$S$3,"")</f>
        <v/>
      </c>
      <c r="N6122" s="56" t="str">
        <f t="shared" si="286"/>
        <v/>
      </c>
      <c r="O6122" s="53" t="str">
        <f>IF($B6122&lt;&gt;"",IF(ISNUMBER(_xlfn.XMATCH($B6122,Language!$A$6:$E$6)),0,IF(ISNUMBER(_xlfn.XMATCH($B6122,Language!$A$29:$E$29)),'Lista de Prestatarios'!$B$3,VLOOKUP(B6122,'Lista de Prestatarios'!$A$2:$B$500,2,FALSE))),"")</f>
        <v/>
      </c>
      <c r="P6122" s="58" t="str">
        <f>IF(B6122&lt;&gt;"",IF(OR(D6122&gt;0,G6122&gt;0),COUNTIF($B$2:B6122,B6122),COUNTIFS($B$2:B6122,B6122,$E$2:E6122,"&gt;0")),"")</f>
        <v/>
      </c>
    </row>
    <row r="6123" spans="1:16" x14ac:dyDescent="0.35">
      <c r="A6123" s="51" t="str">
        <f t="shared" si="285"/>
        <v/>
      </c>
      <c r="B6123" s="99"/>
      <c r="C6123" s="4"/>
      <c r="D6123" s="14"/>
      <c r="E6123" s="14"/>
      <c r="F6123" s="14"/>
      <c r="G6123" s="82"/>
      <c r="H6123" s="107" t="str">
        <f>IF(B6123&lt;&gt;"",IF(OR(O6123=0,O6123=999),"",SUMIFS($E$2:E6123,$A$2:A6123,A6123)-SUMIFS($F$2:F6123,$A$2:A6123,A6123)),"")</f>
        <v/>
      </c>
      <c r="I6123" s="109" t="str">
        <f t="shared" si="287"/>
        <v/>
      </c>
      <c r="J6123" s="113"/>
      <c r="K6123" s="90"/>
      <c r="L6123" s="73"/>
      <c r="M6123" s="69" t="str">
        <f>IF(C6123&lt;&gt;"",DailyLog!$S$3,"")</f>
        <v/>
      </c>
      <c r="N6123" s="56" t="str">
        <f t="shared" si="286"/>
        <v/>
      </c>
      <c r="O6123" s="53" t="str">
        <f>IF($B6123&lt;&gt;"",IF(ISNUMBER(_xlfn.XMATCH($B6123,Language!$A$6:$E$6)),0,IF(ISNUMBER(_xlfn.XMATCH($B6123,Language!$A$29:$E$29)),'Lista de Prestatarios'!$B$3,VLOOKUP(B6123,'Lista de Prestatarios'!$A$2:$B$500,2,FALSE))),"")</f>
        <v/>
      </c>
      <c r="P6123" s="58" t="str">
        <f>IF(B6123&lt;&gt;"",IF(OR(D6123&gt;0,G6123&gt;0),COUNTIF($B$2:B6123,B6123),COUNTIFS($B$2:B6123,B6123,$E$2:E6123,"&gt;0")),"")</f>
        <v/>
      </c>
    </row>
    <row r="6124" spans="1:16" x14ac:dyDescent="0.35">
      <c r="A6124" s="51" t="str">
        <f t="shared" si="285"/>
        <v/>
      </c>
      <c r="B6124" s="99"/>
      <c r="C6124" s="4"/>
      <c r="D6124" s="14"/>
      <c r="E6124" s="14"/>
      <c r="F6124" s="14"/>
      <c r="G6124" s="82"/>
      <c r="H6124" s="107" t="str">
        <f>IF(B6124&lt;&gt;"",IF(OR(O6124=0,O6124=999),"",SUMIFS($E$2:E6124,$A$2:A6124,A6124)-SUMIFS($F$2:F6124,$A$2:A6124,A6124)),"")</f>
        <v/>
      </c>
      <c r="I6124" s="109" t="str">
        <f t="shared" si="287"/>
        <v/>
      </c>
      <c r="J6124" s="113"/>
      <c r="K6124" s="90"/>
      <c r="L6124" s="73"/>
      <c r="M6124" s="69" t="str">
        <f>IF(C6124&lt;&gt;"",DailyLog!$S$3,"")</f>
        <v/>
      </c>
      <c r="N6124" s="56" t="str">
        <f t="shared" si="286"/>
        <v/>
      </c>
      <c r="O6124" s="53" t="str">
        <f>IF($B6124&lt;&gt;"",IF(ISNUMBER(_xlfn.XMATCH($B6124,Language!$A$6:$E$6)),0,IF(ISNUMBER(_xlfn.XMATCH($B6124,Language!$A$29:$E$29)),'Lista de Prestatarios'!$B$3,VLOOKUP(B6124,'Lista de Prestatarios'!$A$2:$B$500,2,FALSE))),"")</f>
        <v/>
      </c>
      <c r="P6124" s="58" t="str">
        <f>IF(B6124&lt;&gt;"",IF(OR(D6124&gt;0,G6124&gt;0),COUNTIF($B$2:B6124,B6124),COUNTIFS($B$2:B6124,B6124,$E$2:E6124,"&gt;0")),"")</f>
        <v/>
      </c>
    </row>
    <row r="6125" spans="1:16" x14ac:dyDescent="0.35">
      <c r="A6125" s="51" t="str">
        <f t="shared" si="285"/>
        <v/>
      </c>
      <c r="B6125" s="99"/>
      <c r="C6125" s="4"/>
      <c r="D6125" s="14"/>
      <c r="E6125" s="14"/>
      <c r="F6125" s="14"/>
      <c r="G6125" s="82"/>
      <c r="H6125" s="107" t="str">
        <f>IF(B6125&lt;&gt;"",IF(OR(O6125=0,O6125=999),"",SUMIFS($E$2:E6125,$A$2:A6125,A6125)-SUMIFS($F$2:F6125,$A$2:A6125,A6125)),"")</f>
        <v/>
      </c>
      <c r="I6125" s="109" t="str">
        <f t="shared" si="287"/>
        <v/>
      </c>
      <c r="J6125" s="113"/>
      <c r="K6125" s="90"/>
      <c r="L6125" s="73"/>
      <c r="M6125" s="69" t="str">
        <f>IF(C6125&lt;&gt;"",DailyLog!$S$3,"")</f>
        <v/>
      </c>
      <c r="N6125" s="56" t="str">
        <f t="shared" si="286"/>
        <v/>
      </c>
      <c r="O6125" s="53" t="str">
        <f>IF($B6125&lt;&gt;"",IF(ISNUMBER(_xlfn.XMATCH($B6125,Language!$A$6:$E$6)),0,IF(ISNUMBER(_xlfn.XMATCH($B6125,Language!$A$29:$E$29)),'Lista de Prestatarios'!$B$3,VLOOKUP(B6125,'Lista de Prestatarios'!$A$2:$B$500,2,FALSE))),"")</f>
        <v/>
      </c>
      <c r="P6125" s="58" t="str">
        <f>IF(B6125&lt;&gt;"",IF(OR(D6125&gt;0,G6125&gt;0),COUNTIF($B$2:B6125,B6125),COUNTIFS($B$2:B6125,B6125,$E$2:E6125,"&gt;0")),"")</f>
        <v/>
      </c>
    </row>
    <row r="6126" spans="1:16" x14ac:dyDescent="0.35">
      <c r="A6126" s="51" t="str">
        <f t="shared" si="285"/>
        <v/>
      </c>
      <c r="B6126" s="99"/>
      <c r="C6126" s="4"/>
      <c r="D6126" s="14"/>
      <c r="E6126" s="14"/>
      <c r="F6126" s="14"/>
      <c r="G6126" s="82"/>
      <c r="H6126" s="107" t="str">
        <f>IF(B6126&lt;&gt;"",IF(OR(O6126=0,O6126=999),"",SUMIFS($E$2:E6126,$A$2:A6126,A6126)-SUMIFS($F$2:F6126,$A$2:A6126,A6126)),"")</f>
        <v/>
      </c>
      <c r="I6126" s="109" t="str">
        <f t="shared" si="287"/>
        <v/>
      </c>
      <c r="J6126" s="113"/>
      <c r="K6126" s="90"/>
      <c r="L6126" s="73"/>
      <c r="M6126" s="69" t="str">
        <f>IF(C6126&lt;&gt;"",DailyLog!$S$3,"")</f>
        <v/>
      </c>
      <c r="N6126" s="56" t="str">
        <f t="shared" si="286"/>
        <v/>
      </c>
      <c r="O6126" s="53" t="str">
        <f>IF($B6126&lt;&gt;"",IF(ISNUMBER(_xlfn.XMATCH($B6126,Language!$A$6:$E$6)),0,IF(ISNUMBER(_xlfn.XMATCH($B6126,Language!$A$29:$E$29)),'Lista de Prestatarios'!$B$3,VLOOKUP(B6126,'Lista de Prestatarios'!$A$2:$B$500,2,FALSE))),"")</f>
        <v/>
      </c>
      <c r="P6126" s="58" t="str">
        <f>IF(B6126&lt;&gt;"",IF(OR(D6126&gt;0,G6126&gt;0),COUNTIF($B$2:B6126,B6126),COUNTIFS($B$2:B6126,B6126,$E$2:E6126,"&gt;0")),"")</f>
        <v/>
      </c>
    </row>
    <row r="6127" spans="1:16" x14ac:dyDescent="0.35">
      <c r="A6127" s="51" t="str">
        <f t="shared" si="285"/>
        <v/>
      </c>
      <c r="B6127" s="99"/>
      <c r="C6127" s="4"/>
      <c r="D6127" s="14"/>
      <c r="E6127" s="14"/>
      <c r="F6127" s="14"/>
      <c r="G6127" s="82"/>
      <c r="H6127" s="107" t="str">
        <f>IF(B6127&lt;&gt;"",IF(OR(O6127=0,O6127=999),"",SUMIFS($E$2:E6127,$A$2:A6127,A6127)-SUMIFS($F$2:F6127,$A$2:A6127,A6127)),"")</f>
        <v/>
      </c>
      <c r="I6127" s="109" t="str">
        <f t="shared" si="287"/>
        <v/>
      </c>
      <c r="J6127" s="113"/>
      <c r="K6127" s="90"/>
      <c r="L6127" s="73"/>
      <c r="M6127" s="69" t="str">
        <f>IF(C6127&lt;&gt;"",DailyLog!$S$3,"")</f>
        <v/>
      </c>
      <c r="N6127" s="56" t="str">
        <f t="shared" si="286"/>
        <v/>
      </c>
      <c r="O6127" s="53" t="str">
        <f>IF($B6127&lt;&gt;"",IF(ISNUMBER(_xlfn.XMATCH($B6127,Language!$A$6:$E$6)),0,IF(ISNUMBER(_xlfn.XMATCH($B6127,Language!$A$29:$E$29)),'Lista de Prestatarios'!$B$3,VLOOKUP(B6127,'Lista de Prestatarios'!$A$2:$B$500,2,FALSE))),"")</f>
        <v/>
      </c>
      <c r="P6127" s="58" t="str">
        <f>IF(B6127&lt;&gt;"",IF(OR(D6127&gt;0,G6127&gt;0),COUNTIF($B$2:B6127,B6127),COUNTIFS($B$2:B6127,B6127,$E$2:E6127,"&gt;0")),"")</f>
        <v/>
      </c>
    </row>
    <row r="6128" spans="1:16" x14ac:dyDescent="0.35">
      <c r="A6128" s="51" t="str">
        <f t="shared" si="285"/>
        <v/>
      </c>
      <c r="B6128" s="99"/>
      <c r="C6128" s="4"/>
      <c r="D6128" s="14"/>
      <c r="E6128" s="14"/>
      <c r="F6128" s="14"/>
      <c r="G6128" s="82"/>
      <c r="H6128" s="107" t="str">
        <f>IF(B6128&lt;&gt;"",IF(OR(O6128=0,O6128=999),"",SUMIFS($E$2:E6128,$A$2:A6128,A6128)-SUMIFS($F$2:F6128,$A$2:A6128,A6128)),"")</f>
        <v/>
      </c>
      <c r="I6128" s="109" t="str">
        <f t="shared" si="287"/>
        <v/>
      </c>
      <c r="J6128" s="113"/>
      <c r="K6128" s="90"/>
      <c r="L6128" s="73"/>
      <c r="M6128" s="69" t="str">
        <f>IF(C6128&lt;&gt;"",DailyLog!$S$3,"")</f>
        <v/>
      </c>
      <c r="N6128" s="56" t="str">
        <f t="shared" si="286"/>
        <v/>
      </c>
      <c r="O6128" s="53" t="str">
        <f>IF($B6128&lt;&gt;"",IF(ISNUMBER(_xlfn.XMATCH($B6128,Language!$A$6:$E$6)),0,IF(ISNUMBER(_xlfn.XMATCH($B6128,Language!$A$29:$E$29)),'Lista de Prestatarios'!$B$3,VLOOKUP(B6128,'Lista de Prestatarios'!$A$2:$B$500,2,FALSE))),"")</f>
        <v/>
      </c>
      <c r="P6128" s="58" t="str">
        <f>IF(B6128&lt;&gt;"",IF(OR(D6128&gt;0,G6128&gt;0),COUNTIF($B$2:B6128,B6128),COUNTIFS($B$2:B6128,B6128,$E$2:E6128,"&gt;0")),"")</f>
        <v/>
      </c>
    </row>
    <row r="6129" spans="1:16" x14ac:dyDescent="0.35">
      <c r="A6129" s="51" t="str">
        <f t="shared" si="285"/>
        <v/>
      </c>
      <c r="B6129" s="99"/>
      <c r="C6129" s="4"/>
      <c r="D6129" s="14"/>
      <c r="E6129" s="14"/>
      <c r="F6129" s="14"/>
      <c r="G6129" s="82"/>
      <c r="H6129" s="107" t="str">
        <f>IF(B6129&lt;&gt;"",IF(OR(O6129=0,O6129=999),"",SUMIFS($E$2:E6129,$A$2:A6129,A6129)-SUMIFS($F$2:F6129,$A$2:A6129,A6129)),"")</f>
        <v/>
      </c>
      <c r="I6129" s="109" t="str">
        <f t="shared" si="287"/>
        <v/>
      </c>
      <c r="J6129" s="113"/>
      <c r="K6129" s="90"/>
      <c r="L6129" s="73"/>
      <c r="M6129" s="69" t="str">
        <f>IF(C6129&lt;&gt;"",DailyLog!$S$3,"")</f>
        <v/>
      </c>
      <c r="N6129" s="56" t="str">
        <f t="shared" si="286"/>
        <v/>
      </c>
      <c r="O6129" s="53" t="str">
        <f>IF($B6129&lt;&gt;"",IF(ISNUMBER(_xlfn.XMATCH($B6129,Language!$A$6:$E$6)),0,IF(ISNUMBER(_xlfn.XMATCH($B6129,Language!$A$29:$E$29)),'Lista de Prestatarios'!$B$3,VLOOKUP(B6129,'Lista de Prestatarios'!$A$2:$B$500,2,FALSE))),"")</f>
        <v/>
      </c>
      <c r="P6129" s="58" t="str">
        <f>IF(B6129&lt;&gt;"",IF(OR(D6129&gt;0,G6129&gt;0),COUNTIF($B$2:B6129,B6129),COUNTIFS($B$2:B6129,B6129,$E$2:E6129,"&gt;0")),"")</f>
        <v/>
      </c>
    </row>
    <row r="6130" spans="1:16" x14ac:dyDescent="0.35">
      <c r="A6130" s="51" t="str">
        <f t="shared" si="285"/>
        <v/>
      </c>
      <c r="B6130" s="99"/>
      <c r="C6130" s="4"/>
      <c r="D6130" s="14"/>
      <c r="E6130" s="14"/>
      <c r="F6130" s="14"/>
      <c r="G6130" s="82"/>
      <c r="H6130" s="107" t="str">
        <f>IF(B6130&lt;&gt;"",IF(OR(O6130=0,O6130=999),"",SUMIFS($E$2:E6130,$A$2:A6130,A6130)-SUMIFS($F$2:F6130,$A$2:A6130,A6130)),"")</f>
        <v/>
      </c>
      <c r="I6130" s="109" t="str">
        <f t="shared" si="287"/>
        <v/>
      </c>
      <c r="J6130" s="113"/>
      <c r="K6130" s="90"/>
      <c r="L6130" s="73"/>
      <c r="M6130" s="69" t="str">
        <f>IF(C6130&lt;&gt;"",DailyLog!$S$3,"")</f>
        <v/>
      </c>
      <c r="N6130" s="56" t="str">
        <f t="shared" si="286"/>
        <v/>
      </c>
      <c r="O6130" s="53" t="str">
        <f>IF($B6130&lt;&gt;"",IF(ISNUMBER(_xlfn.XMATCH($B6130,Language!$A$6:$E$6)),0,IF(ISNUMBER(_xlfn.XMATCH($B6130,Language!$A$29:$E$29)),'Lista de Prestatarios'!$B$3,VLOOKUP(B6130,'Lista de Prestatarios'!$A$2:$B$500,2,FALSE))),"")</f>
        <v/>
      </c>
      <c r="P6130" s="58" t="str">
        <f>IF(B6130&lt;&gt;"",IF(OR(D6130&gt;0,G6130&gt;0),COUNTIF($B$2:B6130,B6130),COUNTIFS($B$2:B6130,B6130,$E$2:E6130,"&gt;0")),"")</f>
        <v/>
      </c>
    </row>
    <row r="6131" spans="1:16" x14ac:dyDescent="0.35">
      <c r="A6131" s="51" t="str">
        <f t="shared" si="285"/>
        <v/>
      </c>
      <c r="B6131" s="99"/>
      <c r="C6131" s="4"/>
      <c r="D6131" s="14"/>
      <c r="E6131" s="14"/>
      <c r="F6131" s="14"/>
      <c r="G6131" s="82"/>
      <c r="H6131" s="107" t="str">
        <f>IF(B6131&lt;&gt;"",IF(OR(O6131=0,O6131=999),"",SUMIFS($E$2:E6131,$A$2:A6131,A6131)-SUMIFS($F$2:F6131,$A$2:A6131,A6131)),"")</f>
        <v/>
      </c>
      <c r="I6131" s="109" t="str">
        <f t="shared" si="287"/>
        <v/>
      </c>
      <c r="J6131" s="113"/>
      <c r="K6131" s="90"/>
      <c r="L6131" s="73"/>
      <c r="M6131" s="69" t="str">
        <f>IF(C6131&lt;&gt;"",DailyLog!$S$3,"")</f>
        <v/>
      </c>
      <c r="N6131" s="56" t="str">
        <f t="shared" si="286"/>
        <v/>
      </c>
      <c r="O6131" s="53" t="str">
        <f>IF($B6131&lt;&gt;"",IF(ISNUMBER(_xlfn.XMATCH($B6131,Language!$A$6:$E$6)),0,IF(ISNUMBER(_xlfn.XMATCH($B6131,Language!$A$29:$E$29)),'Lista de Prestatarios'!$B$3,VLOOKUP(B6131,'Lista de Prestatarios'!$A$2:$B$500,2,FALSE))),"")</f>
        <v/>
      </c>
      <c r="P6131" s="58" t="str">
        <f>IF(B6131&lt;&gt;"",IF(OR(D6131&gt;0,G6131&gt;0),COUNTIF($B$2:B6131,B6131),COUNTIFS($B$2:B6131,B6131,$E$2:E6131,"&gt;0")),"")</f>
        <v/>
      </c>
    </row>
    <row r="6132" spans="1:16" x14ac:dyDescent="0.35">
      <c r="A6132" s="51" t="str">
        <f t="shared" si="285"/>
        <v/>
      </c>
      <c r="B6132" s="99"/>
      <c r="C6132" s="4"/>
      <c r="D6132" s="14"/>
      <c r="E6132" s="14"/>
      <c r="F6132" s="14"/>
      <c r="G6132" s="82"/>
      <c r="H6132" s="107" t="str">
        <f>IF(B6132&lt;&gt;"",IF(OR(O6132=0,O6132=999),"",SUMIFS($E$2:E6132,$A$2:A6132,A6132)-SUMIFS($F$2:F6132,$A$2:A6132,A6132)),"")</f>
        <v/>
      </c>
      <c r="I6132" s="109" t="str">
        <f t="shared" si="287"/>
        <v/>
      </c>
      <c r="J6132" s="113"/>
      <c r="K6132" s="90"/>
      <c r="L6132" s="73"/>
      <c r="M6132" s="69" t="str">
        <f>IF(C6132&lt;&gt;"",DailyLog!$S$3,"")</f>
        <v/>
      </c>
      <c r="N6132" s="56" t="str">
        <f t="shared" si="286"/>
        <v/>
      </c>
      <c r="O6132" s="53" t="str">
        <f>IF($B6132&lt;&gt;"",IF(ISNUMBER(_xlfn.XMATCH($B6132,Language!$A$6:$E$6)),0,IF(ISNUMBER(_xlfn.XMATCH($B6132,Language!$A$29:$E$29)),'Lista de Prestatarios'!$B$3,VLOOKUP(B6132,'Lista de Prestatarios'!$A$2:$B$500,2,FALSE))),"")</f>
        <v/>
      </c>
      <c r="P6132" s="58" t="str">
        <f>IF(B6132&lt;&gt;"",IF(OR(D6132&gt;0,G6132&gt;0),COUNTIF($B$2:B6132,B6132),COUNTIFS($B$2:B6132,B6132,$E$2:E6132,"&gt;0")),"")</f>
        <v/>
      </c>
    </row>
    <row r="6133" spans="1:16" x14ac:dyDescent="0.35">
      <c r="A6133" s="51" t="str">
        <f t="shared" si="285"/>
        <v/>
      </c>
      <c r="B6133" s="99"/>
      <c r="C6133" s="4"/>
      <c r="D6133" s="14"/>
      <c r="E6133" s="14"/>
      <c r="F6133" s="14"/>
      <c r="G6133" s="82"/>
      <c r="H6133" s="107" t="str">
        <f>IF(B6133&lt;&gt;"",IF(OR(O6133=0,O6133=999),"",SUMIFS($E$2:E6133,$A$2:A6133,A6133)-SUMIFS($F$2:F6133,$A$2:A6133,A6133)),"")</f>
        <v/>
      </c>
      <c r="I6133" s="109" t="str">
        <f t="shared" si="287"/>
        <v/>
      </c>
      <c r="J6133" s="113"/>
      <c r="K6133" s="90"/>
      <c r="L6133" s="73"/>
      <c r="M6133" s="69" t="str">
        <f>IF(C6133&lt;&gt;"",DailyLog!$S$3,"")</f>
        <v/>
      </c>
      <c r="N6133" s="56" t="str">
        <f t="shared" si="286"/>
        <v/>
      </c>
      <c r="O6133" s="53" t="str">
        <f>IF($B6133&lt;&gt;"",IF(ISNUMBER(_xlfn.XMATCH($B6133,Language!$A$6:$E$6)),0,IF(ISNUMBER(_xlfn.XMATCH($B6133,Language!$A$29:$E$29)),'Lista de Prestatarios'!$B$3,VLOOKUP(B6133,'Lista de Prestatarios'!$A$2:$B$500,2,FALSE))),"")</f>
        <v/>
      </c>
      <c r="P6133" s="58" t="str">
        <f>IF(B6133&lt;&gt;"",IF(OR(D6133&gt;0,G6133&gt;0),COUNTIF($B$2:B6133,B6133),COUNTIFS($B$2:B6133,B6133,$E$2:E6133,"&gt;0")),"")</f>
        <v/>
      </c>
    </row>
    <row r="6134" spans="1:16" x14ac:dyDescent="0.35">
      <c r="A6134" s="51" t="str">
        <f t="shared" si="285"/>
        <v/>
      </c>
      <c r="B6134" s="99"/>
      <c r="C6134" s="4"/>
      <c r="D6134" s="14"/>
      <c r="E6134" s="14"/>
      <c r="F6134" s="14"/>
      <c r="G6134" s="82"/>
      <c r="H6134" s="107" t="str">
        <f>IF(B6134&lt;&gt;"",IF(OR(O6134=0,O6134=999),"",SUMIFS($E$2:E6134,$A$2:A6134,A6134)-SUMIFS($F$2:F6134,$A$2:A6134,A6134)),"")</f>
        <v/>
      </c>
      <c r="I6134" s="109" t="str">
        <f t="shared" si="287"/>
        <v/>
      </c>
      <c r="J6134" s="113"/>
      <c r="K6134" s="90"/>
      <c r="L6134" s="73"/>
      <c r="M6134" s="69" t="str">
        <f>IF(C6134&lt;&gt;"",DailyLog!$S$3,"")</f>
        <v/>
      </c>
      <c r="N6134" s="56" t="str">
        <f t="shared" si="286"/>
        <v/>
      </c>
      <c r="O6134" s="53" t="str">
        <f>IF($B6134&lt;&gt;"",IF(ISNUMBER(_xlfn.XMATCH($B6134,Language!$A$6:$E$6)),0,IF(ISNUMBER(_xlfn.XMATCH($B6134,Language!$A$29:$E$29)),'Lista de Prestatarios'!$B$3,VLOOKUP(B6134,'Lista de Prestatarios'!$A$2:$B$500,2,FALSE))),"")</f>
        <v/>
      </c>
      <c r="P6134" s="58" t="str">
        <f>IF(B6134&lt;&gt;"",IF(OR(D6134&gt;0,G6134&gt;0),COUNTIF($B$2:B6134,B6134),COUNTIFS($B$2:B6134,B6134,$E$2:E6134,"&gt;0")),"")</f>
        <v/>
      </c>
    </row>
    <row r="6135" spans="1:16" x14ac:dyDescent="0.35">
      <c r="A6135" s="51" t="str">
        <f t="shared" si="285"/>
        <v/>
      </c>
      <c r="B6135" s="99"/>
      <c r="C6135" s="4"/>
      <c r="D6135" s="14"/>
      <c r="E6135" s="14"/>
      <c r="F6135" s="14"/>
      <c r="G6135" s="82"/>
      <c r="H6135" s="107" t="str">
        <f>IF(B6135&lt;&gt;"",IF(OR(O6135=0,O6135=999),"",SUMIFS($E$2:E6135,$A$2:A6135,A6135)-SUMIFS($F$2:F6135,$A$2:A6135,A6135)),"")</f>
        <v/>
      </c>
      <c r="I6135" s="109" t="str">
        <f t="shared" si="287"/>
        <v/>
      </c>
      <c r="J6135" s="113"/>
      <c r="K6135" s="90"/>
      <c r="L6135" s="73"/>
      <c r="M6135" s="69" t="str">
        <f>IF(C6135&lt;&gt;"",DailyLog!$S$3,"")</f>
        <v/>
      </c>
      <c r="N6135" s="56" t="str">
        <f t="shared" si="286"/>
        <v/>
      </c>
      <c r="O6135" s="53" t="str">
        <f>IF($B6135&lt;&gt;"",IF(ISNUMBER(_xlfn.XMATCH($B6135,Language!$A$6:$E$6)),0,IF(ISNUMBER(_xlfn.XMATCH($B6135,Language!$A$29:$E$29)),'Lista de Prestatarios'!$B$3,VLOOKUP(B6135,'Lista de Prestatarios'!$A$2:$B$500,2,FALSE))),"")</f>
        <v/>
      </c>
      <c r="P6135" s="58" t="str">
        <f>IF(B6135&lt;&gt;"",IF(OR(D6135&gt;0,G6135&gt;0),COUNTIF($B$2:B6135,B6135),COUNTIFS($B$2:B6135,B6135,$E$2:E6135,"&gt;0")),"")</f>
        <v/>
      </c>
    </row>
    <row r="6136" spans="1:16" x14ac:dyDescent="0.35">
      <c r="A6136" s="51" t="str">
        <f t="shared" si="285"/>
        <v/>
      </c>
      <c r="B6136" s="99"/>
      <c r="C6136" s="4"/>
      <c r="D6136" s="14"/>
      <c r="E6136" s="14"/>
      <c r="F6136" s="14"/>
      <c r="G6136" s="82"/>
      <c r="H6136" s="107" t="str">
        <f>IF(B6136&lt;&gt;"",IF(OR(O6136=0,O6136=999),"",SUMIFS($E$2:E6136,$A$2:A6136,A6136)-SUMIFS($F$2:F6136,$A$2:A6136,A6136)),"")</f>
        <v/>
      </c>
      <c r="I6136" s="109" t="str">
        <f t="shared" si="287"/>
        <v/>
      </c>
      <c r="J6136" s="113"/>
      <c r="K6136" s="90"/>
      <c r="L6136" s="73"/>
      <c r="M6136" s="69" t="str">
        <f>IF(C6136&lt;&gt;"",DailyLog!$S$3,"")</f>
        <v/>
      </c>
      <c r="N6136" s="56" t="str">
        <f t="shared" si="286"/>
        <v/>
      </c>
      <c r="O6136" s="53" t="str">
        <f>IF($B6136&lt;&gt;"",IF(ISNUMBER(_xlfn.XMATCH($B6136,Language!$A$6:$E$6)),0,IF(ISNUMBER(_xlfn.XMATCH($B6136,Language!$A$29:$E$29)),'Lista de Prestatarios'!$B$3,VLOOKUP(B6136,'Lista de Prestatarios'!$A$2:$B$500,2,FALSE))),"")</f>
        <v/>
      </c>
      <c r="P6136" s="58" t="str">
        <f>IF(B6136&lt;&gt;"",IF(OR(D6136&gt;0,G6136&gt;0),COUNTIF($B$2:B6136,B6136),COUNTIFS($B$2:B6136,B6136,$E$2:E6136,"&gt;0")),"")</f>
        <v/>
      </c>
    </row>
    <row r="6137" spans="1:16" x14ac:dyDescent="0.35">
      <c r="A6137" s="51" t="str">
        <f t="shared" si="285"/>
        <v/>
      </c>
      <c r="B6137" s="99"/>
      <c r="C6137" s="4"/>
      <c r="D6137" s="14"/>
      <c r="E6137" s="14"/>
      <c r="F6137" s="14"/>
      <c r="G6137" s="82"/>
      <c r="H6137" s="107" t="str">
        <f>IF(B6137&lt;&gt;"",IF(OR(O6137=0,O6137=999),"",SUMIFS($E$2:E6137,$A$2:A6137,A6137)-SUMIFS($F$2:F6137,$A$2:A6137,A6137)),"")</f>
        <v/>
      </c>
      <c r="I6137" s="109" t="str">
        <f t="shared" si="287"/>
        <v/>
      </c>
      <c r="J6137" s="113"/>
      <c r="K6137" s="90"/>
      <c r="L6137" s="73"/>
      <c r="M6137" s="69" t="str">
        <f>IF(C6137&lt;&gt;"",DailyLog!$S$3,"")</f>
        <v/>
      </c>
      <c r="N6137" s="56" t="str">
        <f t="shared" si="286"/>
        <v/>
      </c>
      <c r="O6137" s="53" t="str">
        <f>IF($B6137&lt;&gt;"",IF(ISNUMBER(_xlfn.XMATCH($B6137,Language!$A$6:$E$6)),0,IF(ISNUMBER(_xlfn.XMATCH($B6137,Language!$A$29:$E$29)),'Lista de Prestatarios'!$B$3,VLOOKUP(B6137,'Lista de Prestatarios'!$A$2:$B$500,2,FALSE))),"")</f>
        <v/>
      </c>
      <c r="P6137" s="58" t="str">
        <f>IF(B6137&lt;&gt;"",IF(OR(D6137&gt;0,G6137&gt;0),COUNTIF($B$2:B6137,B6137),COUNTIFS($B$2:B6137,B6137,$E$2:E6137,"&gt;0")),"")</f>
        <v/>
      </c>
    </row>
    <row r="6138" spans="1:16" x14ac:dyDescent="0.35">
      <c r="A6138" s="51" t="str">
        <f t="shared" si="285"/>
        <v/>
      </c>
      <c r="B6138" s="99"/>
      <c r="C6138" s="4"/>
      <c r="D6138" s="14"/>
      <c r="E6138" s="14"/>
      <c r="F6138" s="14"/>
      <c r="G6138" s="82"/>
      <c r="H6138" s="107" t="str">
        <f>IF(B6138&lt;&gt;"",IF(OR(O6138=0,O6138=999),"",SUMIFS($E$2:E6138,$A$2:A6138,A6138)-SUMIFS($F$2:F6138,$A$2:A6138,A6138)),"")</f>
        <v/>
      </c>
      <c r="I6138" s="109" t="str">
        <f t="shared" si="287"/>
        <v/>
      </c>
      <c r="J6138" s="113"/>
      <c r="K6138" s="90"/>
      <c r="L6138" s="73"/>
      <c r="M6138" s="69" t="str">
        <f>IF(C6138&lt;&gt;"",DailyLog!$S$3,"")</f>
        <v/>
      </c>
      <c r="N6138" s="56" t="str">
        <f t="shared" si="286"/>
        <v/>
      </c>
      <c r="O6138" s="53" t="str">
        <f>IF($B6138&lt;&gt;"",IF(ISNUMBER(_xlfn.XMATCH($B6138,Language!$A$6:$E$6)),0,IF(ISNUMBER(_xlfn.XMATCH($B6138,Language!$A$29:$E$29)),'Lista de Prestatarios'!$B$3,VLOOKUP(B6138,'Lista de Prestatarios'!$A$2:$B$500,2,FALSE))),"")</f>
        <v/>
      </c>
      <c r="P6138" s="58" t="str">
        <f>IF(B6138&lt;&gt;"",IF(OR(D6138&gt;0,G6138&gt;0),COUNTIF($B$2:B6138,B6138),COUNTIFS($B$2:B6138,B6138,$E$2:E6138,"&gt;0")),"")</f>
        <v/>
      </c>
    </row>
    <row r="6139" spans="1:16" x14ac:dyDescent="0.35">
      <c r="A6139" s="51" t="str">
        <f t="shared" si="285"/>
        <v/>
      </c>
      <c r="B6139" s="99"/>
      <c r="C6139" s="4"/>
      <c r="D6139" s="14"/>
      <c r="E6139" s="14"/>
      <c r="F6139" s="14"/>
      <c r="G6139" s="82"/>
      <c r="H6139" s="107" t="str">
        <f>IF(B6139&lt;&gt;"",IF(OR(O6139=0,O6139=999),"",SUMIFS($E$2:E6139,$A$2:A6139,A6139)-SUMIFS($F$2:F6139,$A$2:A6139,A6139)),"")</f>
        <v/>
      </c>
      <c r="I6139" s="109" t="str">
        <f t="shared" si="287"/>
        <v/>
      </c>
      <c r="J6139" s="113"/>
      <c r="K6139" s="90"/>
      <c r="L6139" s="73"/>
      <c r="M6139" s="69" t="str">
        <f>IF(C6139&lt;&gt;"",DailyLog!$S$3,"")</f>
        <v/>
      </c>
      <c r="N6139" s="56" t="str">
        <f t="shared" si="286"/>
        <v/>
      </c>
      <c r="O6139" s="53" t="str">
        <f>IF($B6139&lt;&gt;"",IF(ISNUMBER(_xlfn.XMATCH($B6139,Language!$A$6:$E$6)),0,IF(ISNUMBER(_xlfn.XMATCH($B6139,Language!$A$29:$E$29)),'Lista de Prestatarios'!$B$3,VLOOKUP(B6139,'Lista de Prestatarios'!$A$2:$B$500,2,FALSE))),"")</f>
        <v/>
      </c>
      <c r="P6139" s="58" t="str">
        <f>IF(B6139&lt;&gt;"",IF(OR(D6139&gt;0,G6139&gt;0),COUNTIF($B$2:B6139,B6139),COUNTIFS($B$2:B6139,B6139,$E$2:E6139,"&gt;0")),"")</f>
        <v/>
      </c>
    </row>
    <row r="6140" spans="1:16" x14ac:dyDescent="0.35">
      <c r="A6140" s="51" t="str">
        <f t="shared" si="285"/>
        <v/>
      </c>
      <c r="B6140" s="99"/>
      <c r="C6140" s="4"/>
      <c r="D6140" s="14"/>
      <c r="E6140" s="14"/>
      <c r="F6140" s="14"/>
      <c r="G6140" s="82"/>
      <c r="H6140" s="107" t="str">
        <f>IF(B6140&lt;&gt;"",IF(OR(O6140=0,O6140=999),"",SUMIFS($E$2:E6140,$A$2:A6140,A6140)-SUMIFS($F$2:F6140,$A$2:A6140,A6140)),"")</f>
        <v/>
      </c>
      <c r="I6140" s="109" t="str">
        <f t="shared" si="287"/>
        <v/>
      </c>
      <c r="J6140" s="113"/>
      <c r="K6140" s="90"/>
      <c r="L6140" s="73"/>
      <c r="M6140" s="69" t="str">
        <f>IF(C6140&lt;&gt;"",DailyLog!$S$3,"")</f>
        <v/>
      </c>
      <c r="N6140" s="56" t="str">
        <f t="shared" si="286"/>
        <v/>
      </c>
      <c r="O6140" s="53" t="str">
        <f>IF($B6140&lt;&gt;"",IF(ISNUMBER(_xlfn.XMATCH($B6140,Language!$A$6:$E$6)),0,IF(ISNUMBER(_xlfn.XMATCH($B6140,Language!$A$29:$E$29)),'Lista de Prestatarios'!$B$3,VLOOKUP(B6140,'Lista de Prestatarios'!$A$2:$B$500,2,FALSE))),"")</f>
        <v/>
      </c>
      <c r="P6140" s="58" t="str">
        <f>IF(B6140&lt;&gt;"",IF(OR(D6140&gt;0,G6140&gt;0),COUNTIF($B$2:B6140,B6140),COUNTIFS($B$2:B6140,B6140,$E$2:E6140,"&gt;0")),"")</f>
        <v/>
      </c>
    </row>
    <row r="6141" spans="1:16" x14ac:dyDescent="0.35">
      <c r="A6141" s="51" t="str">
        <f t="shared" si="285"/>
        <v/>
      </c>
      <c r="B6141" s="99"/>
      <c r="C6141" s="4"/>
      <c r="D6141" s="14"/>
      <c r="E6141" s="14"/>
      <c r="F6141" s="14"/>
      <c r="G6141" s="82"/>
      <c r="H6141" s="107" t="str">
        <f>IF(B6141&lt;&gt;"",IF(OR(O6141=0,O6141=999),"",SUMIFS($E$2:E6141,$A$2:A6141,A6141)-SUMIFS($F$2:F6141,$A$2:A6141,A6141)),"")</f>
        <v/>
      </c>
      <c r="I6141" s="109" t="str">
        <f t="shared" si="287"/>
        <v/>
      </c>
      <c r="J6141" s="113"/>
      <c r="K6141" s="90"/>
      <c r="L6141" s="73"/>
      <c r="M6141" s="69" t="str">
        <f>IF(C6141&lt;&gt;"",DailyLog!$S$3,"")</f>
        <v/>
      </c>
      <c r="N6141" s="56" t="str">
        <f t="shared" si="286"/>
        <v/>
      </c>
      <c r="O6141" s="53" t="str">
        <f>IF($B6141&lt;&gt;"",IF(ISNUMBER(_xlfn.XMATCH($B6141,Language!$A$6:$E$6)),0,IF(ISNUMBER(_xlfn.XMATCH($B6141,Language!$A$29:$E$29)),'Lista de Prestatarios'!$B$3,VLOOKUP(B6141,'Lista de Prestatarios'!$A$2:$B$500,2,FALSE))),"")</f>
        <v/>
      </c>
      <c r="P6141" s="58" t="str">
        <f>IF(B6141&lt;&gt;"",IF(OR(D6141&gt;0,G6141&gt;0),COUNTIF($B$2:B6141,B6141),COUNTIFS($B$2:B6141,B6141,$E$2:E6141,"&gt;0")),"")</f>
        <v/>
      </c>
    </row>
    <row r="6142" spans="1:16" x14ac:dyDescent="0.35">
      <c r="A6142" s="51" t="str">
        <f t="shared" si="285"/>
        <v/>
      </c>
      <c r="B6142" s="99"/>
      <c r="C6142" s="4"/>
      <c r="D6142" s="14"/>
      <c r="E6142" s="14"/>
      <c r="F6142" s="14"/>
      <c r="G6142" s="82"/>
      <c r="H6142" s="107" t="str">
        <f>IF(B6142&lt;&gt;"",IF(OR(O6142=0,O6142=999),"",SUMIFS($E$2:E6142,$A$2:A6142,A6142)-SUMIFS($F$2:F6142,$A$2:A6142,A6142)),"")</f>
        <v/>
      </c>
      <c r="I6142" s="109" t="str">
        <f t="shared" si="287"/>
        <v/>
      </c>
      <c r="J6142" s="113"/>
      <c r="K6142" s="90"/>
      <c r="L6142" s="73"/>
      <c r="M6142" s="69" t="str">
        <f>IF(C6142&lt;&gt;"",DailyLog!$S$3,"")</f>
        <v/>
      </c>
      <c r="N6142" s="56" t="str">
        <f t="shared" si="286"/>
        <v/>
      </c>
      <c r="O6142" s="53" t="str">
        <f>IF($B6142&lt;&gt;"",IF(ISNUMBER(_xlfn.XMATCH($B6142,Language!$A$6:$E$6)),0,IF(ISNUMBER(_xlfn.XMATCH($B6142,Language!$A$29:$E$29)),'Lista de Prestatarios'!$B$3,VLOOKUP(B6142,'Lista de Prestatarios'!$A$2:$B$500,2,FALSE))),"")</f>
        <v/>
      </c>
      <c r="P6142" s="58" t="str">
        <f>IF(B6142&lt;&gt;"",IF(OR(D6142&gt;0,G6142&gt;0),COUNTIF($B$2:B6142,B6142),COUNTIFS($B$2:B6142,B6142,$E$2:E6142,"&gt;0")),"")</f>
        <v/>
      </c>
    </row>
    <row r="6143" spans="1:16" x14ac:dyDescent="0.35">
      <c r="A6143" s="51" t="str">
        <f t="shared" si="285"/>
        <v/>
      </c>
      <c r="B6143" s="99"/>
      <c r="C6143" s="4"/>
      <c r="D6143" s="14"/>
      <c r="E6143" s="14"/>
      <c r="F6143" s="14"/>
      <c r="G6143" s="82"/>
      <c r="H6143" s="107" t="str">
        <f>IF(B6143&lt;&gt;"",IF(OR(O6143=0,O6143=999),"",SUMIFS($E$2:E6143,$A$2:A6143,A6143)-SUMIFS($F$2:F6143,$A$2:A6143,A6143)),"")</f>
        <v/>
      </c>
      <c r="I6143" s="109" t="str">
        <f t="shared" si="287"/>
        <v/>
      </c>
      <c r="J6143" s="113"/>
      <c r="K6143" s="90"/>
      <c r="L6143" s="73"/>
      <c r="M6143" s="69" t="str">
        <f>IF(C6143&lt;&gt;"",DailyLog!$S$3,"")</f>
        <v/>
      </c>
      <c r="N6143" s="56" t="str">
        <f t="shared" si="286"/>
        <v/>
      </c>
      <c r="O6143" s="53" t="str">
        <f>IF($B6143&lt;&gt;"",IF(ISNUMBER(_xlfn.XMATCH($B6143,Language!$A$6:$E$6)),0,IF(ISNUMBER(_xlfn.XMATCH($B6143,Language!$A$29:$E$29)),'Lista de Prestatarios'!$B$3,VLOOKUP(B6143,'Lista de Prestatarios'!$A$2:$B$500,2,FALSE))),"")</f>
        <v/>
      </c>
      <c r="P6143" s="58" t="str">
        <f>IF(B6143&lt;&gt;"",IF(OR(D6143&gt;0,G6143&gt;0),COUNTIF($B$2:B6143,B6143),COUNTIFS($B$2:B6143,B6143,$E$2:E6143,"&gt;0")),"")</f>
        <v/>
      </c>
    </row>
    <row r="6144" spans="1:16" x14ac:dyDescent="0.35">
      <c r="A6144" s="51" t="str">
        <f t="shared" si="285"/>
        <v/>
      </c>
      <c r="B6144" s="99"/>
      <c r="C6144" s="4"/>
      <c r="D6144" s="14"/>
      <c r="E6144" s="14"/>
      <c r="F6144" s="14"/>
      <c r="G6144" s="82"/>
      <c r="H6144" s="107" t="str">
        <f>IF(B6144&lt;&gt;"",IF(OR(O6144=0,O6144=999),"",SUMIFS($E$2:E6144,$A$2:A6144,A6144)-SUMIFS($F$2:F6144,$A$2:A6144,A6144)),"")</f>
        <v/>
      </c>
      <c r="I6144" s="109" t="str">
        <f t="shared" si="287"/>
        <v/>
      </c>
      <c r="J6144" s="113"/>
      <c r="K6144" s="90"/>
      <c r="L6144" s="73"/>
      <c r="M6144" s="69" t="str">
        <f>IF(C6144&lt;&gt;"",DailyLog!$S$3,"")</f>
        <v/>
      </c>
      <c r="N6144" s="56" t="str">
        <f t="shared" si="286"/>
        <v/>
      </c>
      <c r="O6144" s="53" t="str">
        <f>IF($B6144&lt;&gt;"",IF(ISNUMBER(_xlfn.XMATCH($B6144,Language!$A$6:$E$6)),0,IF(ISNUMBER(_xlfn.XMATCH($B6144,Language!$A$29:$E$29)),'Lista de Prestatarios'!$B$3,VLOOKUP(B6144,'Lista de Prestatarios'!$A$2:$B$500,2,FALSE))),"")</f>
        <v/>
      </c>
      <c r="P6144" s="58" t="str">
        <f>IF(B6144&lt;&gt;"",IF(OR(D6144&gt;0,G6144&gt;0),COUNTIF($B$2:B6144,B6144),COUNTIFS($B$2:B6144,B6144,$E$2:E6144,"&gt;0")),"")</f>
        <v/>
      </c>
    </row>
    <row r="6145" spans="1:16" x14ac:dyDescent="0.35">
      <c r="A6145" s="51" t="str">
        <f t="shared" si="285"/>
        <v/>
      </c>
      <c r="B6145" s="99"/>
      <c r="C6145" s="4"/>
      <c r="D6145" s="14"/>
      <c r="E6145" s="14"/>
      <c r="F6145" s="14"/>
      <c r="G6145" s="82"/>
      <c r="H6145" s="107" t="str">
        <f>IF(B6145&lt;&gt;"",IF(OR(O6145=0,O6145=999),"",SUMIFS($E$2:E6145,$A$2:A6145,A6145)-SUMIFS($F$2:F6145,$A$2:A6145,A6145)),"")</f>
        <v/>
      </c>
      <c r="I6145" s="109" t="str">
        <f t="shared" si="287"/>
        <v/>
      </c>
      <c r="J6145" s="113"/>
      <c r="K6145" s="90"/>
      <c r="L6145" s="73"/>
      <c r="M6145" s="69" t="str">
        <f>IF(C6145&lt;&gt;"",DailyLog!$S$3,"")</f>
        <v/>
      </c>
      <c r="N6145" s="56" t="str">
        <f t="shared" si="286"/>
        <v/>
      </c>
      <c r="O6145" s="53" t="str">
        <f>IF($B6145&lt;&gt;"",IF(ISNUMBER(_xlfn.XMATCH($B6145,Language!$A$6:$E$6)),0,IF(ISNUMBER(_xlfn.XMATCH($B6145,Language!$A$29:$E$29)),'Lista de Prestatarios'!$B$3,VLOOKUP(B6145,'Lista de Prestatarios'!$A$2:$B$500,2,FALSE))),"")</f>
        <v/>
      </c>
      <c r="P6145" s="58" t="str">
        <f>IF(B6145&lt;&gt;"",IF(OR(D6145&gt;0,G6145&gt;0),COUNTIF($B$2:B6145,B6145),COUNTIFS($B$2:B6145,B6145,$E$2:E6145,"&gt;0")),"")</f>
        <v/>
      </c>
    </row>
    <row r="6146" spans="1:16" x14ac:dyDescent="0.35">
      <c r="A6146" s="51" t="str">
        <f t="shared" ref="A6146:A6209" si="288">IF(B6146&lt;&gt;"",O6146&amp;"."&amp;P6146,"")</f>
        <v/>
      </c>
      <c r="B6146" s="99"/>
      <c r="C6146" s="4"/>
      <c r="D6146" s="14"/>
      <c r="E6146" s="14"/>
      <c r="F6146" s="14"/>
      <c r="G6146" s="82"/>
      <c r="H6146" s="107" t="str">
        <f>IF(B6146&lt;&gt;"",IF(OR(O6146=0,O6146=999),"",SUMIFS($E$2:E6146,$A$2:A6146,A6146)-SUMIFS($F$2:F6146,$A$2:A6146,A6146)),"")</f>
        <v/>
      </c>
      <c r="I6146" s="109" t="str">
        <f t="shared" si="287"/>
        <v/>
      </c>
      <c r="J6146" s="113"/>
      <c r="K6146" s="90"/>
      <c r="L6146" s="73"/>
      <c r="M6146" s="69" t="str">
        <f>IF(C6146&lt;&gt;"",DailyLog!$S$3,"")</f>
        <v/>
      </c>
      <c r="N6146" s="56" t="str">
        <f t="shared" ref="N6146:N6209" si="289">IF(B6146&lt;&gt;"",COUNT(D6146:G6146),"")</f>
        <v/>
      </c>
      <c r="O6146" s="53" t="str">
        <f>IF($B6146&lt;&gt;"",IF(ISNUMBER(_xlfn.XMATCH($B6146,Language!$A$6:$E$6)),0,IF(ISNUMBER(_xlfn.XMATCH($B6146,Language!$A$29:$E$29)),'Lista de Prestatarios'!$B$3,VLOOKUP(B6146,'Lista de Prestatarios'!$A$2:$B$500,2,FALSE))),"")</f>
        <v/>
      </c>
      <c r="P6146" s="58" t="str">
        <f>IF(B6146&lt;&gt;"",IF(OR(D6146&gt;0,G6146&gt;0),COUNTIF($B$2:B6146,B6146),COUNTIFS($B$2:B6146,B6146,$E$2:E6146,"&gt;0")),"")</f>
        <v/>
      </c>
    </row>
    <row r="6147" spans="1:16" x14ac:dyDescent="0.35">
      <c r="A6147" s="51" t="str">
        <f t="shared" si="288"/>
        <v/>
      </c>
      <c r="B6147" s="99"/>
      <c r="C6147" s="4"/>
      <c r="D6147" s="14"/>
      <c r="E6147" s="14"/>
      <c r="F6147" s="14"/>
      <c r="G6147" s="82"/>
      <c r="H6147" s="107" t="str">
        <f>IF(B6147&lt;&gt;"",IF(OR(O6147=0,O6147=999),"",SUMIFS($E$2:E6147,$A$2:A6147,A6147)-SUMIFS($F$2:F6147,$A$2:A6147,A6147)),"")</f>
        <v/>
      </c>
      <c r="I6147" s="109" t="str">
        <f t="shared" si="287"/>
        <v/>
      </c>
      <c r="J6147" s="113"/>
      <c r="K6147" s="90"/>
      <c r="L6147" s="73"/>
      <c r="M6147" s="69" t="str">
        <f>IF(C6147&lt;&gt;"",DailyLog!$S$3,"")</f>
        <v/>
      </c>
      <c r="N6147" s="56" t="str">
        <f t="shared" si="289"/>
        <v/>
      </c>
      <c r="O6147" s="53" t="str">
        <f>IF($B6147&lt;&gt;"",IF(ISNUMBER(_xlfn.XMATCH($B6147,Language!$A$6:$E$6)),0,IF(ISNUMBER(_xlfn.XMATCH($B6147,Language!$A$29:$E$29)),'Lista de Prestatarios'!$B$3,VLOOKUP(B6147,'Lista de Prestatarios'!$A$2:$B$500,2,FALSE))),"")</f>
        <v/>
      </c>
      <c r="P6147" s="58" t="str">
        <f>IF(B6147&lt;&gt;"",IF(OR(D6147&gt;0,G6147&gt;0),COUNTIF($B$2:B6147,B6147),COUNTIFS($B$2:B6147,B6147,$E$2:E6147,"&gt;0")),"")</f>
        <v/>
      </c>
    </row>
    <row r="6148" spans="1:16" x14ac:dyDescent="0.35">
      <c r="A6148" s="51" t="str">
        <f t="shared" si="288"/>
        <v/>
      </c>
      <c r="B6148" s="99"/>
      <c r="C6148" s="4"/>
      <c r="D6148" s="14"/>
      <c r="E6148" s="14"/>
      <c r="F6148" s="14"/>
      <c r="G6148" s="82"/>
      <c r="H6148" s="107" t="str">
        <f>IF(B6148&lt;&gt;"",IF(OR(O6148=0,O6148=999),"",SUMIFS($E$2:E6148,$A$2:A6148,A6148)-SUMIFS($F$2:F6148,$A$2:A6148,A6148)),"")</f>
        <v/>
      </c>
      <c r="I6148" s="109" t="str">
        <f t="shared" ref="I6148:I6211" si="290">IF(B6148&lt;&gt;"",I6147+D6148-E6148+F6148-G6148,"")</f>
        <v/>
      </c>
      <c r="J6148" s="113"/>
      <c r="K6148" s="90"/>
      <c r="L6148" s="73"/>
      <c r="M6148" s="69" t="str">
        <f>IF(C6148&lt;&gt;"",DailyLog!$S$3,"")</f>
        <v/>
      </c>
      <c r="N6148" s="56" t="str">
        <f t="shared" si="289"/>
        <v/>
      </c>
      <c r="O6148" s="53" t="str">
        <f>IF($B6148&lt;&gt;"",IF(ISNUMBER(_xlfn.XMATCH($B6148,Language!$A$6:$E$6)),0,IF(ISNUMBER(_xlfn.XMATCH($B6148,Language!$A$29:$E$29)),'Lista de Prestatarios'!$B$3,VLOOKUP(B6148,'Lista de Prestatarios'!$A$2:$B$500,2,FALSE))),"")</f>
        <v/>
      </c>
      <c r="P6148" s="58" t="str">
        <f>IF(B6148&lt;&gt;"",IF(OR(D6148&gt;0,G6148&gt;0),COUNTIF($B$2:B6148,B6148),COUNTIFS($B$2:B6148,B6148,$E$2:E6148,"&gt;0")),"")</f>
        <v/>
      </c>
    </row>
    <row r="6149" spans="1:16" x14ac:dyDescent="0.35">
      <c r="A6149" s="51" t="str">
        <f t="shared" si="288"/>
        <v/>
      </c>
      <c r="B6149" s="99"/>
      <c r="C6149" s="4"/>
      <c r="D6149" s="14"/>
      <c r="E6149" s="14"/>
      <c r="F6149" s="14"/>
      <c r="G6149" s="82"/>
      <c r="H6149" s="107" t="str">
        <f>IF(B6149&lt;&gt;"",IF(OR(O6149=0,O6149=999),"",SUMIFS($E$2:E6149,$A$2:A6149,A6149)-SUMIFS($F$2:F6149,$A$2:A6149,A6149)),"")</f>
        <v/>
      </c>
      <c r="I6149" s="109" t="str">
        <f t="shared" si="290"/>
        <v/>
      </c>
      <c r="J6149" s="113"/>
      <c r="K6149" s="90"/>
      <c r="L6149" s="73"/>
      <c r="M6149" s="69" t="str">
        <f>IF(C6149&lt;&gt;"",DailyLog!$S$3,"")</f>
        <v/>
      </c>
      <c r="N6149" s="56" t="str">
        <f t="shared" si="289"/>
        <v/>
      </c>
      <c r="O6149" s="53" t="str">
        <f>IF($B6149&lt;&gt;"",IF(ISNUMBER(_xlfn.XMATCH($B6149,Language!$A$6:$E$6)),0,IF(ISNUMBER(_xlfn.XMATCH($B6149,Language!$A$29:$E$29)),'Lista de Prestatarios'!$B$3,VLOOKUP(B6149,'Lista de Prestatarios'!$A$2:$B$500,2,FALSE))),"")</f>
        <v/>
      </c>
      <c r="P6149" s="58" t="str">
        <f>IF(B6149&lt;&gt;"",IF(OR(D6149&gt;0,G6149&gt;0),COUNTIF($B$2:B6149,B6149),COUNTIFS($B$2:B6149,B6149,$E$2:E6149,"&gt;0")),"")</f>
        <v/>
      </c>
    </row>
    <row r="6150" spans="1:16" x14ac:dyDescent="0.35">
      <c r="A6150" s="51" t="str">
        <f t="shared" si="288"/>
        <v/>
      </c>
      <c r="B6150" s="99"/>
      <c r="C6150" s="4"/>
      <c r="D6150" s="14"/>
      <c r="E6150" s="14"/>
      <c r="F6150" s="14"/>
      <c r="G6150" s="82"/>
      <c r="H6150" s="107" t="str">
        <f>IF(B6150&lt;&gt;"",IF(OR(O6150=0,O6150=999),"",SUMIFS($E$2:E6150,$A$2:A6150,A6150)-SUMIFS($F$2:F6150,$A$2:A6150,A6150)),"")</f>
        <v/>
      </c>
      <c r="I6150" s="109" t="str">
        <f t="shared" si="290"/>
        <v/>
      </c>
      <c r="J6150" s="113"/>
      <c r="K6150" s="90"/>
      <c r="L6150" s="73"/>
      <c r="M6150" s="69" t="str">
        <f>IF(C6150&lt;&gt;"",DailyLog!$S$3,"")</f>
        <v/>
      </c>
      <c r="N6150" s="56" t="str">
        <f t="shared" si="289"/>
        <v/>
      </c>
      <c r="O6150" s="53" t="str">
        <f>IF($B6150&lt;&gt;"",IF(ISNUMBER(_xlfn.XMATCH($B6150,Language!$A$6:$E$6)),0,IF(ISNUMBER(_xlfn.XMATCH($B6150,Language!$A$29:$E$29)),'Lista de Prestatarios'!$B$3,VLOOKUP(B6150,'Lista de Prestatarios'!$A$2:$B$500,2,FALSE))),"")</f>
        <v/>
      </c>
      <c r="P6150" s="58" t="str">
        <f>IF(B6150&lt;&gt;"",IF(OR(D6150&gt;0,G6150&gt;0),COUNTIF($B$2:B6150,B6150),COUNTIFS($B$2:B6150,B6150,$E$2:E6150,"&gt;0")),"")</f>
        <v/>
      </c>
    </row>
    <row r="6151" spans="1:16" x14ac:dyDescent="0.35">
      <c r="A6151" s="51" t="str">
        <f t="shared" si="288"/>
        <v/>
      </c>
      <c r="B6151" s="99"/>
      <c r="C6151" s="4"/>
      <c r="D6151" s="14"/>
      <c r="E6151" s="14"/>
      <c r="F6151" s="14"/>
      <c r="G6151" s="82"/>
      <c r="H6151" s="107" t="str">
        <f>IF(B6151&lt;&gt;"",IF(OR(O6151=0,O6151=999),"",SUMIFS($E$2:E6151,$A$2:A6151,A6151)-SUMIFS($F$2:F6151,$A$2:A6151,A6151)),"")</f>
        <v/>
      </c>
      <c r="I6151" s="109" t="str">
        <f t="shared" si="290"/>
        <v/>
      </c>
      <c r="J6151" s="113"/>
      <c r="K6151" s="90"/>
      <c r="L6151" s="73"/>
      <c r="M6151" s="69" t="str">
        <f>IF(C6151&lt;&gt;"",DailyLog!$S$3,"")</f>
        <v/>
      </c>
      <c r="N6151" s="56" t="str">
        <f t="shared" si="289"/>
        <v/>
      </c>
      <c r="O6151" s="53" t="str">
        <f>IF($B6151&lt;&gt;"",IF(ISNUMBER(_xlfn.XMATCH($B6151,Language!$A$6:$E$6)),0,IF(ISNUMBER(_xlfn.XMATCH($B6151,Language!$A$29:$E$29)),'Lista de Prestatarios'!$B$3,VLOOKUP(B6151,'Lista de Prestatarios'!$A$2:$B$500,2,FALSE))),"")</f>
        <v/>
      </c>
      <c r="P6151" s="58" t="str">
        <f>IF(B6151&lt;&gt;"",IF(OR(D6151&gt;0,G6151&gt;0),COUNTIF($B$2:B6151,B6151),COUNTIFS($B$2:B6151,B6151,$E$2:E6151,"&gt;0")),"")</f>
        <v/>
      </c>
    </row>
    <row r="6152" spans="1:16" x14ac:dyDescent="0.35">
      <c r="A6152" s="51" t="str">
        <f t="shared" si="288"/>
        <v/>
      </c>
      <c r="B6152" s="99"/>
      <c r="C6152" s="4"/>
      <c r="D6152" s="14"/>
      <c r="E6152" s="14"/>
      <c r="F6152" s="14"/>
      <c r="G6152" s="82"/>
      <c r="H6152" s="107" t="str">
        <f>IF(B6152&lt;&gt;"",IF(OR(O6152=0,O6152=999),"",SUMIFS($E$2:E6152,$A$2:A6152,A6152)-SUMIFS($F$2:F6152,$A$2:A6152,A6152)),"")</f>
        <v/>
      </c>
      <c r="I6152" s="109" t="str">
        <f t="shared" si="290"/>
        <v/>
      </c>
      <c r="J6152" s="113"/>
      <c r="K6152" s="90"/>
      <c r="L6152" s="73"/>
      <c r="M6152" s="69" t="str">
        <f>IF(C6152&lt;&gt;"",DailyLog!$S$3,"")</f>
        <v/>
      </c>
      <c r="N6152" s="56" t="str">
        <f t="shared" si="289"/>
        <v/>
      </c>
      <c r="O6152" s="53" t="str">
        <f>IF($B6152&lt;&gt;"",IF(ISNUMBER(_xlfn.XMATCH($B6152,Language!$A$6:$E$6)),0,IF(ISNUMBER(_xlfn.XMATCH($B6152,Language!$A$29:$E$29)),'Lista de Prestatarios'!$B$3,VLOOKUP(B6152,'Lista de Prestatarios'!$A$2:$B$500,2,FALSE))),"")</f>
        <v/>
      </c>
      <c r="P6152" s="58" t="str">
        <f>IF(B6152&lt;&gt;"",IF(OR(D6152&gt;0,G6152&gt;0),COUNTIF($B$2:B6152,B6152),COUNTIFS($B$2:B6152,B6152,$E$2:E6152,"&gt;0")),"")</f>
        <v/>
      </c>
    </row>
    <row r="6153" spans="1:16" x14ac:dyDescent="0.35">
      <c r="A6153" s="51" t="str">
        <f t="shared" si="288"/>
        <v/>
      </c>
      <c r="B6153" s="99"/>
      <c r="C6153" s="4"/>
      <c r="D6153" s="14"/>
      <c r="E6153" s="14"/>
      <c r="F6153" s="14"/>
      <c r="G6153" s="82"/>
      <c r="H6153" s="107" t="str">
        <f>IF(B6153&lt;&gt;"",IF(OR(O6153=0,O6153=999),"",SUMIFS($E$2:E6153,$A$2:A6153,A6153)-SUMIFS($F$2:F6153,$A$2:A6153,A6153)),"")</f>
        <v/>
      </c>
      <c r="I6153" s="109" t="str">
        <f t="shared" si="290"/>
        <v/>
      </c>
      <c r="J6153" s="113"/>
      <c r="K6153" s="90"/>
      <c r="L6153" s="73"/>
      <c r="M6153" s="69" t="str">
        <f>IF(C6153&lt;&gt;"",DailyLog!$S$3,"")</f>
        <v/>
      </c>
      <c r="N6153" s="56" t="str">
        <f t="shared" si="289"/>
        <v/>
      </c>
      <c r="O6153" s="53" t="str">
        <f>IF($B6153&lt;&gt;"",IF(ISNUMBER(_xlfn.XMATCH($B6153,Language!$A$6:$E$6)),0,IF(ISNUMBER(_xlfn.XMATCH($B6153,Language!$A$29:$E$29)),'Lista de Prestatarios'!$B$3,VLOOKUP(B6153,'Lista de Prestatarios'!$A$2:$B$500,2,FALSE))),"")</f>
        <v/>
      </c>
      <c r="P6153" s="58" t="str">
        <f>IF(B6153&lt;&gt;"",IF(OR(D6153&gt;0,G6153&gt;0),COUNTIF($B$2:B6153,B6153),COUNTIFS($B$2:B6153,B6153,$E$2:E6153,"&gt;0")),"")</f>
        <v/>
      </c>
    </row>
    <row r="6154" spans="1:16" x14ac:dyDescent="0.35">
      <c r="A6154" s="51" t="str">
        <f t="shared" si="288"/>
        <v/>
      </c>
      <c r="B6154" s="99"/>
      <c r="C6154" s="4"/>
      <c r="D6154" s="14"/>
      <c r="E6154" s="14"/>
      <c r="F6154" s="14"/>
      <c r="G6154" s="82"/>
      <c r="H6154" s="107" t="str">
        <f>IF(B6154&lt;&gt;"",IF(OR(O6154=0,O6154=999),"",SUMIFS($E$2:E6154,$A$2:A6154,A6154)-SUMIFS($F$2:F6154,$A$2:A6154,A6154)),"")</f>
        <v/>
      </c>
      <c r="I6154" s="109" t="str">
        <f t="shared" si="290"/>
        <v/>
      </c>
      <c r="J6154" s="113"/>
      <c r="K6154" s="90"/>
      <c r="L6154" s="73"/>
      <c r="M6154" s="69" t="str">
        <f>IF(C6154&lt;&gt;"",DailyLog!$S$3,"")</f>
        <v/>
      </c>
      <c r="N6154" s="56" t="str">
        <f t="shared" si="289"/>
        <v/>
      </c>
      <c r="O6154" s="53" t="str">
        <f>IF($B6154&lt;&gt;"",IF(ISNUMBER(_xlfn.XMATCH($B6154,Language!$A$6:$E$6)),0,IF(ISNUMBER(_xlfn.XMATCH($B6154,Language!$A$29:$E$29)),'Lista de Prestatarios'!$B$3,VLOOKUP(B6154,'Lista de Prestatarios'!$A$2:$B$500,2,FALSE))),"")</f>
        <v/>
      </c>
      <c r="P6154" s="58" t="str">
        <f>IF(B6154&lt;&gt;"",IF(OR(D6154&gt;0,G6154&gt;0),COUNTIF($B$2:B6154,B6154),COUNTIFS($B$2:B6154,B6154,$E$2:E6154,"&gt;0")),"")</f>
        <v/>
      </c>
    </row>
    <row r="6155" spans="1:16" x14ac:dyDescent="0.35">
      <c r="A6155" s="51" t="str">
        <f t="shared" si="288"/>
        <v/>
      </c>
      <c r="B6155" s="99"/>
      <c r="C6155" s="4"/>
      <c r="D6155" s="14"/>
      <c r="E6155" s="14"/>
      <c r="F6155" s="14"/>
      <c r="G6155" s="82"/>
      <c r="H6155" s="107" t="str">
        <f>IF(B6155&lt;&gt;"",IF(OR(O6155=0,O6155=999),"",SUMIFS($E$2:E6155,$A$2:A6155,A6155)-SUMIFS($F$2:F6155,$A$2:A6155,A6155)),"")</f>
        <v/>
      </c>
      <c r="I6155" s="109" t="str">
        <f t="shared" si="290"/>
        <v/>
      </c>
      <c r="J6155" s="113"/>
      <c r="K6155" s="90"/>
      <c r="L6155" s="73"/>
      <c r="M6155" s="69" t="str">
        <f>IF(C6155&lt;&gt;"",DailyLog!$S$3,"")</f>
        <v/>
      </c>
      <c r="N6155" s="56" t="str">
        <f t="shared" si="289"/>
        <v/>
      </c>
      <c r="O6155" s="53" t="str">
        <f>IF($B6155&lt;&gt;"",IF(ISNUMBER(_xlfn.XMATCH($B6155,Language!$A$6:$E$6)),0,IF(ISNUMBER(_xlfn.XMATCH($B6155,Language!$A$29:$E$29)),'Lista de Prestatarios'!$B$3,VLOOKUP(B6155,'Lista de Prestatarios'!$A$2:$B$500,2,FALSE))),"")</f>
        <v/>
      </c>
      <c r="P6155" s="58" t="str">
        <f>IF(B6155&lt;&gt;"",IF(OR(D6155&gt;0,G6155&gt;0),COUNTIF($B$2:B6155,B6155),COUNTIFS($B$2:B6155,B6155,$E$2:E6155,"&gt;0")),"")</f>
        <v/>
      </c>
    </row>
    <row r="6156" spans="1:16" x14ac:dyDescent="0.35">
      <c r="A6156" s="51" t="str">
        <f t="shared" si="288"/>
        <v/>
      </c>
      <c r="B6156" s="99"/>
      <c r="C6156" s="4"/>
      <c r="D6156" s="14"/>
      <c r="E6156" s="14"/>
      <c r="F6156" s="14"/>
      <c r="G6156" s="82"/>
      <c r="H6156" s="107" t="str">
        <f>IF(B6156&lt;&gt;"",IF(OR(O6156=0,O6156=999),"",SUMIFS($E$2:E6156,$A$2:A6156,A6156)-SUMIFS($F$2:F6156,$A$2:A6156,A6156)),"")</f>
        <v/>
      </c>
      <c r="I6156" s="109" t="str">
        <f t="shared" si="290"/>
        <v/>
      </c>
      <c r="J6156" s="113"/>
      <c r="K6156" s="90"/>
      <c r="L6156" s="73"/>
      <c r="M6156" s="69" t="str">
        <f>IF(C6156&lt;&gt;"",DailyLog!$S$3,"")</f>
        <v/>
      </c>
      <c r="N6156" s="56" t="str">
        <f t="shared" si="289"/>
        <v/>
      </c>
      <c r="O6156" s="53" t="str">
        <f>IF($B6156&lt;&gt;"",IF(ISNUMBER(_xlfn.XMATCH($B6156,Language!$A$6:$E$6)),0,IF(ISNUMBER(_xlfn.XMATCH($B6156,Language!$A$29:$E$29)),'Lista de Prestatarios'!$B$3,VLOOKUP(B6156,'Lista de Prestatarios'!$A$2:$B$500,2,FALSE))),"")</f>
        <v/>
      </c>
      <c r="P6156" s="58" t="str">
        <f>IF(B6156&lt;&gt;"",IF(OR(D6156&gt;0,G6156&gt;0),COUNTIF($B$2:B6156,B6156),COUNTIFS($B$2:B6156,B6156,$E$2:E6156,"&gt;0")),"")</f>
        <v/>
      </c>
    </row>
    <row r="6157" spans="1:16" x14ac:dyDescent="0.35">
      <c r="A6157" s="51" t="str">
        <f t="shared" si="288"/>
        <v/>
      </c>
      <c r="B6157" s="99"/>
      <c r="C6157" s="4"/>
      <c r="D6157" s="14"/>
      <c r="E6157" s="14"/>
      <c r="F6157" s="14"/>
      <c r="G6157" s="82"/>
      <c r="H6157" s="107" t="str">
        <f>IF(B6157&lt;&gt;"",IF(OR(O6157=0,O6157=999),"",SUMIFS($E$2:E6157,$A$2:A6157,A6157)-SUMIFS($F$2:F6157,$A$2:A6157,A6157)),"")</f>
        <v/>
      </c>
      <c r="I6157" s="109" t="str">
        <f t="shared" si="290"/>
        <v/>
      </c>
      <c r="J6157" s="113"/>
      <c r="K6157" s="90"/>
      <c r="L6157" s="73"/>
      <c r="M6157" s="69" t="str">
        <f>IF(C6157&lt;&gt;"",DailyLog!$S$3,"")</f>
        <v/>
      </c>
      <c r="N6157" s="56" t="str">
        <f t="shared" si="289"/>
        <v/>
      </c>
      <c r="O6157" s="53" t="str">
        <f>IF($B6157&lt;&gt;"",IF(ISNUMBER(_xlfn.XMATCH($B6157,Language!$A$6:$E$6)),0,IF(ISNUMBER(_xlfn.XMATCH($B6157,Language!$A$29:$E$29)),'Lista de Prestatarios'!$B$3,VLOOKUP(B6157,'Lista de Prestatarios'!$A$2:$B$500,2,FALSE))),"")</f>
        <v/>
      </c>
      <c r="P6157" s="58" t="str">
        <f>IF(B6157&lt;&gt;"",IF(OR(D6157&gt;0,G6157&gt;0),COUNTIF($B$2:B6157,B6157),COUNTIFS($B$2:B6157,B6157,$E$2:E6157,"&gt;0")),"")</f>
        <v/>
      </c>
    </row>
    <row r="6158" spans="1:16" x14ac:dyDescent="0.35">
      <c r="A6158" s="51" t="str">
        <f t="shared" si="288"/>
        <v/>
      </c>
      <c r="B6158" s="99"/>
      <c r="C6158" s="4"/>
      <c r="D6158" s="14"/>
      <c r="E6158" s="14"/>
      <c r="F6158" s="14"/>
      <c r="G6158" s="82"/>
      <c r="H6158" s="107" t="str">
        <f>IF(B6158&lt;&gt;"",IF(OR(O6158=0,O6158=999),"",SUMIFS($E$2:E6158,$A$2:A6158,A6158)-SUMIFS($F$2:F6158,$A$2:A6158,A6158)),"")</f>
        <v/>
      </c>
      <c r="I6158" s="109" t="str">
        <f t="shared" si="290"/>
        <v/>
      </c>
      <c r="J6158" s="113"/>
      <c r="K6158" s="90"/>
      <c r="L6158" s="73"/>
      <c r="M6158" s="69" t="str">
        <f>IF(C6158&lt;&gt;"",DailyLog!$S$3,"")</f>
        <v/>
      </c>
      <c r="N6158" s="56" t="str">
        <f t="shared" si="289"/>
        <v/>
      </c>
      <c r="O6158" s="53" t="str">
        <f>IF($B6158&lt;&gt;"",IF(ISNUMBER(_xlfn.XMATCH($B6158,Language!$A$6:$E$6)),0,IF(ISNUMBER(_xlfn.XMATCH($B6158,Language!$A$29:$E$29)),'Lista de Prestatarios'!$B$3,VLOOKUP(B6158,'Lista de Prestatarios'!$A$2:$B$500,2,FALSE))),"")</f>
        <v/>
      </c>
      <c r="P6158" s="58" t="str">
        <f>IF(B6158&lt;&gt;"",IF(OR(D6158&gt;0,G6158&gt;0),COUNTIF($B$2:B6158,B6158),COUNTIFS($B$2:B6158,B6158,$E$2:E6158,"&gt;0")),"")</f>
        <v/>
      </c>
    </row>
    <row r="6159" spans="1:16" x14ac:dyDescent="0.35">
      <c r="A6159" s="51" t="str">
        <f t="shared" si="288"/>
        <v/>
      </c>
      <c r="B6159" s="99"/>
      <c r="C6159" s="4"/>
      <c r="D6159" s="14"/>
      <c r="E6159" s="14"/>
      <c r="F6159" s="14"/>
      <c r="G6159" s="82"/>
      <c r="H6159" s="107" t="str">
        <f>IF(B6159&lt;&gt;"",IF(OR(O6159=0,O6159=999),"",SUMIFS($E$2:E6159,$A$2:A6159,A6159)-SUMIFS($F$2:F6159,$A$2:A6159,A6159)),"")</f>
        <v/>
      </c>
      <c r="I6159" s="109" t="str">
        <f t="shared" si="290"/>
        <v/>
      </c>
      <c r="J6159" s="113"/>
      <c r="K6159" s="90"/>
      <c r="L6159" s="73"/>
      <c r="M6159" s="69" t="str">
        <f>IF(C6159&lt;&gt;"",DailyLog!$S$3,"")</f>
        <v/>
      </c>
      <c r="N6159" s="56" t="str">
        <f t="shared" si="289"/>
        <v/>
      </c>
      <c r="O6159" s="53" t="str">
        <f>IF($B6159&lt;&gt;"",IF(ISNUMBER(_xlfn.XMATCH($B6159,Language!$A$6:$E$6)),0,IF(ISNUMBER(_xlfn.XMATCH($B6159,Language!$A$29:$E$29)),'Lista de Prestatarios'!$B$3,VLOOKUP(B6159,'Lista de Prestatarios'!$A$2:$B$500,2,FALSE))),"")</f>
        <v/>
      </c>
      <c r="P6159" s="58" t="str">
        <f>IF(B6159&lt;&gt;"",IF(OR(D6159&gt;0,G6159&gt;0),COUNTIF($B$2:B6159,B6159),COUNTIFS($B$2:B6159,B6159,$E$2:E6159,"&gt;0")),"")</f>
        <v/>
      </c>
    </row>
    <row r="6160" spans="1:16" x14ac:dyDescent="0.35">
      <c r="A6160" s="51" t="str">
        <f t="shared" si="288"/>
        <v/>
      </c>
      <c r="B6160" s="99"/>
      <c r="C6160" s="4"/>
      <c r="D6160" s="14"/>
      <c r="E6160" s="14"/>
      <c r="F6160" s="14"/>
      <c r="G6160" s="82"/>
      <c r="H6160" s="107" t="str">
        <f>IF(B6160&lt;&gt;"",IF(OR(O6160=0,O6160=999),"",SUMIFS($E$2:E6160,$A$2:A6160,A6160)-SUMIFS($F$2:F6160,$A$2:A6160,A6160)),"")</f>
        <v/>
      </c>
      <c r="I6160" s="109" t="str">
        <f t="shared" si="290"/>
        <v/>
      </c>
      <c r="J6160" s="113"/>
      <c r="K6160" s="90"/>
      <c r="L6160" s="73"/>
      <c r="M6160" s="69" t="str">
        <f>IF(C6160&lt;&gt;"",DailyLog!$S$3,"")</f>
        <v/>
      </c>
      <c r="N6160" s="56" t="str">
        <f t="shared" si="289"/>
        <v/>
      </c>
      <c r="O6160" s="53" t="str">
        <f>IF($B6160&lt;&gt;"",IF(ISNUMBER(_xlfn.XMATCH($B6160,Language!$A$6:$E$6)),0,IF(ISNUMBER(_xlfn.XMATCH($B6160,Language!$A$29:$E$29)),'Lista de Prestatarios'!$B$3,VLOOKUP(B6160,'Lista de Prestatarios'!$A$2:$B$500,2,FALSE))),"")</f>
        <v/>
      </c>
      <c r="P6160" s="58" t="str">
        <f>IF(B6160&lt;&gt;"",IF(OR(D6160&gt;0,G6160&gt;0),COUNTIF($B$2:B6160,B6160),COUNTIFS($B$2:B6160,B6160,$E$2:E6160,"&gt;0")),"")</f>
        <v/>
      </c>
    </row>
    <row r="6161" spans="1:16" x14ac:dyDescent="0.35">
      <c r="A6161" s="51" t="str">
        <f t="shared" si="288"/>
        <v/>
      </c>
      <c r="B6161" s="99"/>
      <c r="C6161" s="4"/>
      <c r="D6161" s="14"/>
      <c r="E6161" s="14"/>
      <c r="F6161" s="14"/>
      <c r="G6161" s="82"/>
      <c r="H6161" s="107" t="str">
        <f>IF(B6161&lt;&gt;"",IF(OR(O6161=0,O6161=999),"",SUMIFS($E$2:E6161,$A$2:A6161,A6161)-SUMIFS($F$2:F6161,$A$2:A6161,A6161)),"")</f>
        <v/>
      </c>
      <c r="I6161" s="109" t="str">
        <f t="shared" si="290"/>
        <v/>
      </c>
      <c r="J6161" s="113"/>
      <c r="K6161" s="90"/>
      <c r="L6161" s="73"/>
      <c r="M6161" s="69" t="str">
        <f>IF(C6161&lt;&gt;"",DailyLog!$S$3,"")</f>
        <v/>
      </c>
      <c r="N6161" s="56" t="str">
        <f t="shared" si="289"/>
        <v/>
      </c>
      <c r="O6161" s="53" t="str">
        <f>IF($B6161&lt;&gt;"",IF(ISNUMBER(_xlfn.XMATCH($B6161,Language!$A$6:$E$6)),0,IF(ISNUMBER(_xlfn.XMATCH($B6161,Language!$A$29:$E$29)),'Lista de Prestatarios'!$B$3,VLOOKUP(B6161,'Lista de Prestatarios'!$A$2:$B$500,2,FALSE))),"")</f>
        <v/>
      </c>
      <c r="P6161" s="58" t="str">
        <f>IF(B6161&lt;&gt;"",IF(OR(D6161&gt;0,G6161&gt;0),COUNTIF($B$2:B6161,B6161),COUNTIFS($B$2:B6161,B6161,$E$2:E6161,"&gt;0")),"")</f>
        <v/>
      </c>
    </row>
    <row r="6162" spans="1:16" x14ac:dyDescent="0.35">
      <c r="A6162" s="51" t="str">
        <f t="shared" si="288"/>
        <v/>
      </c>
      <c r="B6162" s="99"/>
      <c r="C6162" s="4"/>
      <c r="D6162" s="14"/>
      <c r="E6162" s="14"/>
      <c r="F6162" s="14"/>
      <c r="G6162" s="82"/>
      <c r="H6162" s="107" t="str">
        <f>IF(B6162&lt;&gt;"",IF(OR(O6162=0,O6162=999),"",SUMIFS($E$2:E6162,$A$2:A6162,A6162)-SUMIFS($F$2:F6162,$A$2:A6162,A6162)),"")</f>
        <v/>
      </c>
      <c r="I6162" s="109" t="str">
        <f t="shared" si="290"/>
        <v/>
      </c>
      <c r="J6162" s="113"/>
      <c r="K6162" s="90"/>
      <c r="L6162" s="73"/>
      <c r="M6162" s="69" t="str">
        <f>IF(C6162&lt;&gt;"",DailyLog!$S$3,"")</f>
        <v/>
      </c>
      <c r="N6162" s="56" t="str">
        <f t="shared" si="289"/>
        <v/>
      </c>
      <c r="O6162" s="53" t="str">
        <f>IF($B6162&lt;&gt;"",IF(ISNUMBER(_xlfn.XMATCH($B6162,Language!$A$6:$E$6)),0,IF(ISNUMBER(_xlfn.XMATCH($B6162,Language!$A$29:$E$29)),'Lista de Prestatarios'!$B$3,VLOOKUP(B6162,'Lista de Prestatarios'!$A$2:$B$500,2,FALSE))),"")</f>
        <v/>
      </c>
      <c r="P6162" s="58" t="str">
        <f>IF(B6162&lt;&gt;"",IF(OR(D6162&gt;0,G6162&gt;0),COUNTIF($B$2:B6162,B6162),COUNTIFS($B$2:B6162,B6162,$E$2:E6162,"&gt;0")),"")</f>
        <v/>
      </c>
    </row>
    <row r="6163" spans="1:16" x14ac:dyDescent="0.35">
      <c r="A6163" s="51" t="str">
        <f t="shared" si="288"/>
        <v/>
      </c>
      <c r="B6163" s="99"/>
      <c r="C6163" s="4"/>
      <c r="D6163" s="14"/>
      <c r="E6163" s="14"/>
      <c r="F6163" s="14"/>
      <c r="G6163" s="82"/>
      <c r="H6163" s="107" t="str">
        <f>IF(B6163&lt;&gt;"",IF(OR(O6163=0,O6163=999),"",SUMIFS($E$2:E6163,$A$2:A6163,A6163)-SUMIFS($F$2:F6163,$A$2:A6163,A6163)),"")</f>
        <v/>
      </c>
      <c r="I6163" s="109" t="str">
        <f t="shared" si="290"/>
        <v/>
      </c>
      <c r="J6163" s="113"/>
      <c r="K6163" s="90"/>
      <c r="L6163" s="73"/>
      <c r="M6163" s="69" t="str">
        <f>IF(C6163&lt;&gt;"",DailyLog!$S$3,"")</f>
        <v/>
      </c>
      <c r="N6163" s="56" t="str">
        <f t="shared" si="289"/>
        <v/>
      </c>
      <c r="O6163" s="53" t="str">
        <f>IF($B6163&lt;&gt;"",IF(ISNUMBER(_xlfn.XMATCH($B6163,Language!$A$6:$E$6)),0,IF(ISNUMBER(_xlfn.XMATCH($B6163,Language!$A$29:$E$29)),'Lista de Prestatarios'!$B$3,VLOOKUP(B6163,'Lista de Prestatarios'!$A$2:$B$500,2,FALSE))),"")</f>
        <v/>
      </c>
      <c r="P6163" s="58" t="str">
        <f>IF(B6163&lt;&gt;"",IF(OR(D6163&gt;0,G6163&gt;0),COUNTIF($B$2:B6163,B6163),COUNTIFS($B$2:B6163,B6163,$E$2:E6163,"&gt;0")),"")</f>
        <v/>
      </c>
    </row>
    <row r="6164" spans="1:16" x14ac:dyDescent="0.35">
      <c r="A6164" s="51" t="str">
        <f t="shared" si="288"/>
        <v/>
      </c>
      <c r="B6164" s="99"/>
      <c r="C6164" s="4"/>
      <c r="D6164" s="14"/>
      <c r="E6164" s="14"/>
      <c r="F6164" s="14"/>
      <c r="G6164" s="82"/>
      <c r="H6164" s="107" t="str">
        <f>IF(B6164&lt;&gt;"",IF(OR(O6164=0,O6164=999),"",SUMIFS($E$2:E6164,$A$2:A6164,A6164)-SUMIFS($F$2:F6164,$A$2:A6164,A6164)),"")</f>
        <v/>
      </c>
      <c r="I6164" s="109" t="str">
        <f t="shared" si="290"/>
        <v/>
      </c>
      <c r="J6164" s="113"/>
      <c r="K6164" s="90"/>
      <c r="L6164" s="73"/>
      <c r="M6164" s="69" t="str">
        <f>IF(C6164&lt;&gt;"",DailyLog!$S$3,"")</f>
        <v/>
      </c>
      <c r="N6164" s="56" t="str">
        <f t="shared" si="289"/>
        <v/>
      </c>
      <c r="O6164" s="53" t="str">
        <f>IF($B6164&lt;&gt;"",IF(ISNUMBER(_xlfn.XMATCH($B6164,Language!$A$6:$E$6)),0,IF(ISNUMBER(_xlfn.XMATCH($B6164,Language!$A$29:$E$29)),'Lista de Prestatarios'!$B$3,VLOOKUP(B6164,'Lista de Prestatarios'!$A$2:$B$500,2,FALSE))),"")</f>
        <v/>
      </c>
      <c r="P6164" s="58" t="str">
        <f>IF(B6164&lt;&gt;"",IF(OR(D6164&gt;0,G6164&gt;0),COUNTIF($B$2:B6164,B6164),COUNTIFS($B$2:B6164,B6164,$E$2:E6164,"&gt;0")),"")</f>
        <v/>
      </c>
    </row>
    <row r="6165" spans="1:16" x14ac:dyDescent="0.35">
      <c r="A6165" s="51" t="str">
        <f t="shared" si="288"/>
        <v/>
      </c>
      <c r="B6165" s="99"/>
      <c r="C6165" s="4"/>
      <c r="D6165" s="14"/>
      <c r="E6165" s="14"/>
      <c r="F6165" s="14"/>
      <c r="G6165" s="82"/>
      <c r="H6165" s="107" t="str">
        <f>IF(B6165&lt;&gt;"",IF(OR(O6165=0,O6165=999),"",SUMIFS($E$2:E6165,$A$2:A6165,A6165)-SUMIFS($F$2:F6165,$A$2:A6165,A6165)),"")</f>
        <v/>
      </c>
      <c r="I6165" s="109" t="str">
        <f t="shared" si="290"/>
        <v/>
      </c>
      <c r="J6165" s="113"/>
      <c r="K6165" s="90"/>
      <c r="L6165" s="73"/>
      <c r="M6165" s="69" t="str">
        <f>IF(C6165&lt;&gt;"",DailyLog!$S$3,"")</f>
        <v/>
      </c>
      <c r="N6165" s="56" t="str">
        <f t="shared" si="289"/>
        <v/>
      </c>
      <c r="O6165" s="53" t="str">
        <f>IF($B6165&lt;&gt;"",IF(ISNUMBER(_xlfn.XMATCH($B6165,Language!$A$6:$E$6)),0,IF(ISNUMBER(_xlfn.XMATCH($B6165,Language!$A$29:$E$29)),'Lista de Prestatarios'!$B$3,VLOOKUP(B6165,'Lista de Prestatarios'!$A$2:$B$500,2,FALSE))),"")</f>
        <v/>
      </c>
      <c r="P6165" s="58" t="str">
        <f>IF(B6165&lt;&gt;"",IF(OR(D6165&gt;0,G6165&gt;0),COUNTIF($B$2:B6165,B6165),COUNTIFS($B$2:B6165,B6165,$E$2:E6165,"&gt;0")),"")</f>
        <v/>
      </c>
    </row>
    <row r="6166" spans="1:16" x14ac:dyDescent="0.35">
      <c r="A6166" s="51" t="str">
        <f t="shared" si="288"/>
        <v/>
      </c>
      <c r="B6166" s="99"/>
      <c r="C6166" s="4"/>
      <c r="D6166" s="14"/>
      <c r="E6166" s="14"/>
      <c r="F6166" s="14"/>
      <c r="G6166" s="82"/>
      <c r="H6166" s="107" t="str">
        <f>IF(B6166&lt;&gt;"",IF(OR(O6166=0,O6166=999),"",SUMIFS($E$2:E6166,$A$2:A6166,A6166)-SUMIFS($F$2:F6166,$A$2:A6166,A6166)),"")</f>
        <v/>
      </c>
      <c r="I6166" s="109" t="str">
        <f t="shared" si="290"/>
        <v/>
      </c>
      <c r="J6166" s="113"/>
      <c r="K6166" s="90"/>
      <c r="L6166" s="73"/>
      <c r="M6166" s="69" t="str">
        <f>IF(C6166&lt;&gt;"",DailyLog!$S$3,"")</f>
        <v/>
      </c>
      <c r="N6166" s="56" t="str">
        <f t="shared" si="289"/>
        <v/>
      </c>
      <c r="O6166" s="53" t="str">
        <f>IF($B6166&lt;&gt;"",IF(ISNUMBER(_xlfn.XMATCH($B6166,Language!$A$6:$E$6)),0,IF(ISNUMBER(_xlfn.XMATCH($B6166,Language!$A$29:$E$29)),'Lista de Prestatarios'!$B$3,VLOOKUP(B6166,'Lista de Prestatarios'!$A$2:$B$500,2,FALSE))),"")</f>
        <v/>
      </c>
      <c r="P6166" s="58" t="str">
        <f>IF(B6166&lt;&gt;"",IF(OR(D6166&gt;0,G6166&gt;0),COUNTIF($B$2:B6166,B6166),COUNTIFS($B$2:B6166,B6166,$E$2:E6166,"&gt;0")),"")</f>
        <v/>
      </c>
    </row>
    <row r="6167" spans="1:16" x14ac:dyDescent="0.35">
      <c r="A6167" s="51" t="str">
        <f t="shared" si="288"/>
        <v/>
      </c>
      <c r="B6167" s="99"/>
      <c r="C6167" s="4"/>
      <c r="D6167" s="14"/>
      <c r="E6167" s="14"/>
      <c r="F6167" s="14"/>
      <c r="G6167" s="82"/>
      <c r="H6167" s="107" t="str">
        <f>IF(B6167&lt;&gt;"",IF(OR(O6167=0,O6167=999),"",SUMIFS($E$2:E6167,$A$2:A6167,A6167)-SUMIFS($F$2:F6167,$A$2:A6167,A6167)),"")</f>
        <v/>
      </c>
      <c r="I6167" s="109" t="str">
        <f t="shared" si="290"/>
        <v/>
      </c>
      <c r="J6167" s="113"/>
      <c r="K6167" s="90"/>
      <c r="L6167" s="73"/>
      <c r="M6167" s="69" t="str">
        <f>IF(C6167&lt;&gt;"",DailyLog!$S$3,"")</f>
        <v/>
      </c>
      <c r="N6167" s="56" t="str">
        <f t="shared" si="289"/>
        <v/>
      </c>
      <c r="O6167" s="53" t="str">
        <f>IF($B6167&lt;&gt;"",IF(ISNUMBER(_xlfn.XMATCH($B6167,Language!$A$6:$E$6)),0,IF(ISNUMBER(_xlfn.XMATCH($B6167,Language!$A$29:$E$29)),'Lista de Prestatarios'!$B$3,VLOOKUP(B6167,'Lista de Prestatarios'!$A$2:$B$500,2,FALSE))),"")</f>
        <v/>
      </c>
      <c r="P6167" s="58" t="str">
        <f>IF(B6167&lt;&gt;"",IF(OR(D6167&gt;0,G6167&gt;0),COUNTIF($B$2:B6167,B6167),COUNTIFS($B$2:B6167,B6167,$E$2:E6167,"&gt;0")),"")</f>
        <v/>
      </c>
    </row>
    <row r="6168" spans="1:16" x14ac:dyDescent="0.35">
      <c r="A6168" s="51" t="str">
        <f t="shared" si="288"/>
        <v/>
      </c>
      <c r="B6168" s="99"/>
      <c r="C6168" s="4"/>
      <c r="D6168" s="14"/>
      <c r="E6168" s="14"/>
      <c r="F6168" s="14"/>
      <c r="G6168" s="82"/>
      <c r="H6168" s="107" t="str">
        <f>IF(B6168&lt;&gt;"",IF(OR(O6168=0,O6168=999),"",SUMIFS($E$2:E6168,$A$2:A6168,A6168)-SUMIFS($F$2:F6168,$A$2:A6168,A6168)),"")</f>
        <v/>
      </c>
      <c r="I6168" s="109" t="str">
        <f t="shared" si="290"/>
        <v/>
      </c>
      <c r="J6168" s="113"/>
      <c r="K6168" s="90"/>
      <c r="L6168" s="73"/>
      <c r="M6168" s="69" t="str">
        <f>IF(C6168&lt;&gt;"",DailyLog!$S$3,"")</f>
        <v/>
      </c>
      <c r="N6168" s="56" t="str">
        <f t="shared" si="289"/>
        <v/>
      </c>
      <c r="O6168" s="53" t="str">
        <f>IF($B6168&lt;&gt;"",IF(ISNUMBER(_xlfn.XMATCH($B6168,Language!$A$6:$E$6)),0,IF(ISNUMBER(_xlfn.XMATCH($B6168,Language!$A$29:$E$29)),'Lista de Prestatarios'!$B$3,VLOOKUP(B6168,'Lista de Prestatarios'!$A$2:$B$500,2,FALSE))),"")</f>
        <v/>
      </c>
      <c r="P6168" s="58" t="str">
        <f>IF(B6168&lt;&gt;"",IF(OR(D6168&gt;0,G6168&gt;0),COUNTIF($B$2:B6168,B6168),COUNTIFS($B$2:B6168,B6168,$E$2:E6168,"&gt;0")),"")</f>
        <v/>
      </c>
    </row>
    <row r="6169" spans="1:16" x14ac:dyDescent="0.35">
      <c r="A6169" s="51" t="str">
        <f t="shared" si="288"/>
        <v/>
      </c>
      <c r="B6169" s="99"/>
      <c r="C6169" s="4"/>
      <c r="D6169" s="14"/>
      <c r="E6169" s="14"/>
      <c r="F6169" s="14"/>
      <c r="G6169" s="82"/>
      <c r="H6169" s="107" t="str">
        <f>IF(B6169&lt;&gt;"",IF(OR(O6169=0,O6169=999),"",SUMIFS($E$2:E6169,$A$2:A6169,A6169)-SUMIFS($F$2:F6169,$A$2:A6169,A6169)),"")</f>
        <v/>
      </c>
      <c r="I6169" s="109" t="str">
        <f t="shared" si="290"/>
        <v/>
      </c>
      <c r="J6169" s="113"/>
      <c r="K6169" s="90"/>
      <c r="L6169" s="73"/>
      <c r="M6169" s="69" t="str">
        <f>IF(C6169&lt;&gt;"",DailyLog!$S$3,"")</f>
        <v/>
      </c>
      <c r="N6169" s="56" t="str">
        <f t="shared" si="289"/>
        <v/>
      </c>
      <c r="O6169" s="53" t="str">
        <f>IF($B6169&lt;&gt;"",IF(ISNUMBER(_xlfn.XMATCH($B6169,Language!$A$6:$E$6)),0,IF(ISNUMBER(_xlfn.XMATCH($B6169,Language!$A$29:$E$29)),'Lista de Prestatarios'!$B$3,VLOOKUP(B6169,'Lista de Prestatarios'!$A$2:$B$500,2,FALSE))),"")</f>
        <v/>
      </c>
      <c r="P6169" s="58" t="str">
        <f>IF(B6169&lt;&gt;"",IF(OR(D6169&gt;0,G6169&gt;0),COUNTIF($B$2:B6169,B6169),COUNTIFS($B$2:B6169,B6169,$E$2:E6169,"&gt;0")),"")</f>
        <v/>
      </c>
    </row>
    <row r="6170" spans="1:16" x14ac:dyDescent="0.35">
      <c r="A6170" s="51" t="str">
        <f t="shared" si="288"/>
        <v/>
      </c>
      <c r="B6170" s="99"/>
      <c r="C6170" s="4"/>
      <c r="D6170" s="14"/>
      <c r="E6170" s="14"/>
      <c r="F6170" s="14"/>
      <c r="G6170" s="82"/>
      <c r="H6170" s="107" t="str">
        <f>IF(B6170&lt;&gt;"",IF(OR(O6170=0,O6170=999),"",SUMIFS($E$2:E6170,$A$2:A6170,A6170)-SUMIFS($F$2:F6170,$A$2:A6170,A6170)),"")</f>
        <v/>
      </c>
      <c r="I6170" s="109" t="str">
        <f t="shared" si="290"/>
        <v/>
      </c>
      <c r="J6170" s="113"/>
      <c r="K6170" s="90"/>
      <c r="L6170" s="73"/>
      <c r="M6170" s="69" t="str">
        <f>IF(C6170&lt;&gt;"",DailyLog!$S$3,"")</f>
        <v/>
      </c>
      <c r="N6170" s="56" t="str">
        <f t="shared" si="289"/>
        <v/>
      </c>
      <c r="O6170" s="53" t="str">
        <f>IF($B6170&lt;&gt;"",IF(ISNUMBER(_xlfn.XMATCH($B6170,Language!$A$6:$E$6)),0,IF(ISNUMBER(_xlfn.XMATCH($B6170,Language!$A$29:$E$29)),'Lista de Prestatarios'!$B$3,VLOOKUP(B6170,'Lista de Prestatarios'!$A$2:$B$500,2,FALSE))),"")</f>
        <v/>
      </c>
      <c r="P6170" s="58" t="str">
        <f>IF(B6170&lt;&gt;"",IF(OR(D6170&gt;0,G6170&gt;0),COUNTIF($B$2:B6170,B6170),COUNTIFS($B$2:B6170,B6170,$E$2:E6170,"&gt;0")),"")</f>
        <v/>
      </c>
    </row>
    <row r="6171" spans="1:16" x14ac:dyDescent="0.35">
      <c r="A6171" s="51" t="str">
        <f t="shared" si="288"/>
        <v/>
      </c>
      <c r="B6171" s="99"/>
      <c r="C6171" s="4"/>
      <c r="D6171" s="14"/>
      <c r="E6171" s="14"/>
      <c r="F6171" s="14"/>
      <c r="G6171" s="82"/>
      <c r="H6171" s="107" t="str">
        <f>IF(B6171&lt;&gt;"",IF(OR(O6171=0,O6171=999),"",SUMIFS($E$2:E6171,$A$2:A6171,A6171)-SUMIFS($F$2:F6171,$A$2:A6171,A6171)),"")</f>
        <v/>
      </c>
      <c r="I6171" s="109" t="str">
        <f t="shared" si="290"/>
        <v/>
      </c>
      <c r="J6171" s="113"/>
      <c r="K6171" s="90"/>
      <c r="L6171" s="73"/>
      <c r="M6171" s="69" t="str">
        <f>IF(C6171&lt;&gt;"",DailyLog!$S$3,"")</f>
        <v/>
      </c>
      <c r="N6171" s="56" t="str">
        <f t="shared" si="289"/>
        <v/>
      </c>
      <c r="O6171" s="53" t="str">
        <f>IF($B6171&lt;&gt;"",IF(ISNUMBER(_xlfn.XMATCH($B6171,Language!$A$6:$E$6)),0,IF(ISNUMBER(_xlfn.XMATCH($B6171,Language!$A$29:$E$29)),'Lista de Prestatarios'!$B$3,VLOOKUP(B6171,'Lista de Prestatarios'!$A$2:$B$500,2,FALSE))),"")</f>
        <v/>
      </c>
      <c r="P6171" s="58" t="str">
        <f>IF(B6171&lt;&gt;"",IF(OR(D6171&gt;0,G6171&gt;0),COUNTIF($B$2:B6171,B6171),COUNTIFS($B$2:B6171,B6171,$E$2:E6171,"&gt;0")),"")</f>
        <v/>
      </c>
    </row>
    <row r="6172" spans="1:16" x14ac:dyDescent="0.35">
      <c r="A6172" s="51" t="str">
        <f t="shared" si="288"/>
        <v/>
      </c>
      <c r="B6172" s="99"/>
      <c r="C6172" s="4"/>
      <c r="D6172" s="14"/>
      <c r="E6172" s="14"/>
      <c r="F6172" s="14"/>
      <c r="G6172" s="82"/>
      <c r="H6172" s="107" t="str">
        <f>IF(B6172&lt;&gt;"",IF(OR(O6172=0,O6172=999),"",SUMIFS($E$2:E6172,$A$2:A6172,A6172)-SUMIFS($F$2:F6172,$A$2:A6172,A6172)),"")</f>
        <v/>
      </c>
      <c r="I6172" s="109" t="str">
        <f t="shared" si="290"/>
        <v/>
      </c>
      <c r="J6172" s="113"/>
      <c r="K6172" s="90"/>
      <c r="L6172" s="73"/>
      <c r="M6172" s="69" t="str">
        <f>IF(C6172&lt;&gt;"",DailyLog!$S$3,"")</f>
        <v/>
      </c>
      <c r="N6172" s="56" t="str">
        <f t="shared" si="289"/>
        <v/>
      </c>
      <c r="O6172" s="53" t="str">
        <f>IF($B6172&lt;&gt;"",IF(ISNUMBER(_xlfn.XMATCH($B6172,Language!$A$6:$E$6)),0,IF(ISNUMBER(_xlfn.XMATCH($B6172,Language!$A$29:$E$29)),'Lista de Prestatarios'!$B$3,VLOOKUP(B6172,'Lista de Prestatarios'!$A$2:$B$500,2,FALSE))),"")</f>
        <v/>
      </c>
      <c r="P6172" s="58" t="str">
        <f>IF(B6172&lt;&gt;"",IF(OR(D6172&gt;0,G6172&gt;0),COUNTIF($B$2:B6172,B6172),COUNTIFS($B$2:B6172,B6172,$E$2:E6172,"&gt;0")),"")</f>
        <v/>
      </c>
    </row>
    <row r="6173" spans="1:16" x14ac:dyDescent="0.35">
      <c r="A6173" s="51" t="str">
        <f t="shared" si="288"/>
        <v/>
      </c>
      <c r="B6173" s="99"/>
      <c r="C6173" s="4"/>
      <c r="D6173" s="14"/>
      <c r="E6173" s="14"/>
      <c r="F6173" s="14"/>
      <c r="G6173" s="82"/>
      <c r="H6173" s="107" t="str">
        <f>IF(B6173&lt;&gt;"",IF(OR(O6173=0,O6173=999),"",SUMIFS($E$2:E6173,$A$2:A6173,A6173)-SUMIFS($F$2:F6173,$A$2:A6173,A6173)),"")</f>
        <v/>
      </c>
      <c r="I6173" s="109" t="str">
        <f t="shared" si="290"/>
        <v/>
      </c>
      <c r="J6173" s="113"/>
      <c r="K6173" s="90"/>
      <c r="L6173" s="73"/>
      <c r="M6173" s="69" t="str">
        <f>IF(C6173&lt;&gt;"",DailyLog!$S$3,"")</f>
        <v/>
      </c>
      <c r="N6173" s="56" t="str">
        <f t="shared" si="289"/>
        <v/>
      </c>
      <c r="O6173" s="53" t="str">
        <f>IF($B6173&lt;&gt;"",IF(ISNUMBER(_xlfn.XMATCH($B6173,Language!$A$6:$E$6)),0,IF(ISNUMBER(_xlfn.XMATCH($B6173,Language!$A$29:$E$29)),'Lista de Prestatarios'!$B$3,VLOOKUP(B6173,'Lista de Prestatarios'!$A$2:$B$500,2,FALSE))),"")</f>
        <v/>
      </c>
      <c r="P6173" s="58" t="str">
        <f>IF(B6173&lt;&gt;"",IF(OR(D6173&gt;0,G6173&gt;0),COUNTIF($B$2:B6173,B6173),COUNTIFS($B$2:B6173,B6173,$E$2:E6173,"&gt;0")),"")</f>
        <v/>
      </c>
    </row>
    <row r="6174" spans="1:16" x14ac:dyDescent="0.35">
      <c r="A6174" s="51" t="str">
        <f t="shared" si="288"/>
        <v/>
      </c>
      <c r="B6174" s="99"/>
      <c r="C6174" s="4"/>
      <c r="D6174" s="14"/>
      <c r="E6174" s="14"/>
      <c r="F6174" s="14"/>
      <c r="G6174" s="82"/>
      <c r="H6174" s="107" t="str">
        <f>IF(B6174&lt;&gt;"",IF(OR(O6174=0,O6174=999),"",SUMIFS($E$2:E6174,$A$2:A6174,A6174)-SUMIFS($F$2:F6174,$A$2:A6174,A6174)),"")</f>
        <v/>
      </c>
      <c r="I6174" s="109" t="str">
        <f t="shared" si="290"/>
        <v/>
      </c>
      <c r="J6174" s="113"/>
      <c r="K6174" s="90"/>
      <c r="L6174" s="73"/>
      <c r="M6174" s="69" t="str">
        <f>IF(C6174&lt;&gt;"",DailyLog!$S$3,"")</f>
        <v/>
      </c>
      <c r="N6174" s="56" t="str">
        <f t="shared" si="289"/>
        <v/>
      </c>
      <c r="O6174" s="53" t="str">
        <f>IF($B6174&lt;&gt;"",IF(ISNUMBER(_xlfn.XMATCH($B6174,Language!$A$6:$E$6)),0,IF(ISNUMBER(_xlfn.XMATCH($B6174,Language!$A$29:$E$29)),'Lista de Prestatarios'!$B$3,VLOOKUP(B6174,'Lista de Prestatarios'!$A$2:$B$500,2,FALSE))),"")</f>
        <v/>
      </c>
      <c r="P6174" s="58" t="str">
        <f>IF(B6174&lt;&gt;"",IF(OR(D6174&gt;0,G6174&gt;0),COUNTIF($B$2:B6174,B6174),COUNTIFS($B$2:B6174,B6174,$E$2:E6174,"&gt;0")),"")</f>
        <v/>
      </c>
    </row>
    <row r="6175" spans="1:16" x14ac:dyDescent="0.35">
      <c r="A6175" s="51" t="str">
        <f t="shared" si="288"/>
        <v/>
      </c>
      <c r="B6175" s="99"/>
      <c r="C6175" s="4"/>
      <c r="D6175" s="14"/>
      <c r="E6175" s="14"/>
      <c r="F6175" s="14"/>
      <c r="G6175" s="82"/>
      <c r="H6175" s="107" t="str">
        <f>IF(B6175&lt;&gt;"",IF(OR(O6175=0,O6175=999),"",SUMIFS($E$2:E6175,$A$2:A6175,A6175)-SUMIFS($F$2:F6175,$A$2:A6175,A6175)),"")</f>
        <v/>
      </c>
      <c r="I6175" s="109" t="str">
        <f t="shared" si="290"/>
        <v/>
      </c>
      <c r="J6175" s="113"/>
      <c r="K6175" s="90"/>
      <c r="L6175" s="73"/>
      <c r="M6175" s="69" t="str">
        <f>IF(C6175&lt;&gt;"",DailyLog!$S$3,"")</f>
        <v/>
      </c>
      <c r="N6175" s="56" t="str">
        <f t="shared" si="289"/>
        <v/>
      </c>
      <c r="O6175" s="53" t="str">
        <f>IF($B6175&lt;&gt;"",IF(ISNUMBER(_xlfn.XMATCH($B6175,Language!$A$6:$E$6)),0,IF(ISNUMBER(_xlfn.XMATCH($B6175,Language!$A$29:$E$29)),'Lista de Prestatarios'!$B$3,VLOOKUP(B6175,'Lista de Prestatarios'!$A$2:$B$500,2,FALSE))),"")</f>
        <v/>
      </c>
      <c r="P6175" s="58" t="str">
        <f>IF(B6175&lt;&gt;"",IF(OR(D6175&gt;0,G6175&gt;0),COUNTIF($B$2:B6175,B6175),COUNTIFS($B$2:B6175,B6175,$E$2:E6175,"&gt;0")),"")</f>
        <v/>
      </c>
    </row>
    <row r="6176" spans="1:16" x14ac:dyDescent="0.35">
      <c r="A6176" s="51" t="str">
        <f t="shared" si="288"/>
        <v/>
      </c>
      <c r="B6176" s="99"/>
      <c r="C6176" s="4"/>
      <c r="D6176" s="14"/>
      <c r="E6176" s="14"/>
      <c r="F6176" s="14"/>
      <c r="G6176" s="82"/>
      <c r="H6176" s="107" t="str">
        <f>IF(B6176&lt;&gt;"",IF(OR(O6176=0,O6176=999),"",SUMIFS($E$2:E6176,$A$2:A6176,A6176)-SUMIFS($F$2:F6176,$A$2:A6176,A6176)),"")</f>
        <v/>
      </c>
      <c r="I6176" s="109" t="str">
        <f t="shared" si="290"/>
        <v/>
      </c>
      <c r="J6176" s="113"/>
      <c r="K6176" s="90"/>
      <c r="L6176" s="73"/>
      <c r="M6176" s="69" t="str">
        <f>IF(C6176&lt;&gt;"",DailyLog!$S$3,"")</f>
        <v/>
      </c>
      <c r="N6176" s="56" t="str">
        <f t="shared" si="289"/>
        <v/>
      </c>
      <c r="O6176" s="53" t="str">
        <f>IF($B6176&lt;&gt;"",IF(ISNUMBER(_xlfn.XMATCH($B6176,Language!$A$6:$E$6)),0,IF(ISNUMBER(_xlfn.XMATCH($B6176,Language!$A$29:$E$29)),'Lista de Prestatarios'!$B$3,VLOOKUP(B6176,'Lista de Prestatarios'!$A$2:$B$500,2,FALSE))),"")</f>
        <v/>
      </c>
      <c r="P6176" s="58" t="str">
        <f>IF(B6176&lt;&gt;"",IF(OR(D6176&gt;0,G6176&gt;0),COUNTIF($B$2:B6176,B6176),COUNTIFS($B$2:B6176,B6176,$E$2:E6176,"&gt;0")),"")</f>
        <v/>
      </c>
    </row>
    <row r="6177" spans="1:16" x14ac:dyDescent="0.35">
      <c r="A6177" s="51" t="str">
        <f t="shared" si="288"/>
        <v/>
      </c>
      <c r="B6177" s="99"/>
      <c r="C6177" s="4"/>
      <c r="D6177" s="14"/>
      <c r="E6177" s="14"/>
      <c r="F6177" s="14"/>
      <c r="G6177" s="82"/>
      <c r="H6177" s="107" t="str">
        <f>IF(B6177&lt;&gt;"",IF(OR(O6177=0,O6177=999),"",SUMIFS($E$2:E6177,$A$2:A6177,A6177)-SUMIFS($F$2:F6177,$A$2:A6177,A6177)),"")</f>
        <v/>
      </c>
      <c r="I6177" s="109" t="str">
        <f t="shared" si="290"/>
        <v/>
      </c>
      <c r="J6177" s="113"/>
      <c r="K6177" s="90"/>
      <c r="L6177" s="73"/>
      <c r="M6177" s="69" t="str">
        <f>IF(C6177&lt;&gt;"",DailyLog!$S$3,"")</f>
        <v/>
      </c>
      <c r="N6177" s="56" t="str">
        <f t="shared" si="289"/>
        <v/>
      </c>
      <c r="O6177" s="53" t="str">
        <f>IF($B6177&lt;&gt;"",IF(ISNUMBER(_xlfn.XMATCH($B6177,Language!$A$6:$E$6)),0,IF(ISNUMBER(_xlfn.XMATCH($B6177,Language!$A$29:$E$29)),'Lista de Prestatarios'!$B$3,VLOOKUP(B6177,'Lista de Prestatarios'!$A$2:$B$500,2,FALSE))),"")</f>
        <v/>
      </c>
      <c r="P6177" s="58" t="str">
        <f>IF(B6177&lt;&gt;"",IF(OR(D6177&gt;0,G6177&gt;0),COUNTIF($B$2:B6177,B6177),COUNTIFS($B$2:B6177,B6177,$E$2:E6177,"&gt;0")),"")</f>
        <v/>
      </c>
    </row>
    <row r="6178" spans="1:16" x14ac:dyDescent="0.35">
      <c r="A6178" s="51" t="str">
        <f t="shared" si="288"/>
        <v/>
      </c>
      <c r="B6178" s="99"/>
      <c r="C6178" s="4"/>
      <c r="D6178" s="14"/>
      <c r="E6178" s="14"/>
      <c r="F6178" s="14"/>
      <c r="G6178" s="82"/>
      <c r="H6178" s="107" t="str">
        <f>IF(B6178&lt;&gt;"",IF(OR(O6178=0,O6178=999),"",SUMIFS($E$2:E6178,$A$2:A6178,A6178)-SUMIFS($F$2:F6178,$A$2:A6178,A6178)),"")</f>
        <v/>
      </c>
      <c r="I6178" s="109" t="str">
        <f t="shared" si="290"/>
        <v/>
      </c>
      <c r="J6178" s="113"/>
      <c r="K6178" s="90"/>
      <c r="L6178" s="73"/>
      <c r="M6178" s="69" t="str">
        <f>IF(C6178&lt;&gt;"",DailyLog!$S$3,"")</f>
        <v/>
      </c>
      <c r="N6178" s="56" t="str">
        <f t="shared" si="289"/>
        <v/>
      </c>
      <c r="O6178" s="53" t="str">
        <f>IF($B6178&lt;&gt;"",IF(ISNUMBER(_xlfn.XMATCH($B6178,Language!$A$6:$E$6)),0,IF(ISNUMBER(_xlfn.XMATCH($B6178,Language!$A$29:$E$29)),'Lista de Prestatarios'!$B$3,VLOOKUP(B6178,'Lista de Prestatarios'!$A$2:$B$500,2,FALSE))),"")</f>
        <v/>
      </c>
      <c r="P6178" s="58" t="str">
        <f>IF(B6178&lt;&gt;"",IF(OR(D6178&gt;0,G6178&gt;0),COUNTIF($B$2:B6178,B6178),COUNTIFS($B$2:B6178,B6178,$E$2:E6178,"&gt;0")),"")</f>
        <v/>
      </c>
    </row>
    <row r="6179" spans="1:16" x14ac:dyDescent="0.35">
      <c r="A6179" s="51" t="str">
        <f t="shared" si="288"/>
        <v/>
      </c>
      <c r="B6179" s="99"/>
      <c r="C6179" s="4"/>
      <c r="D6179" s="14"/>
      <c r="E6179" s="14"/>
      <c r="F6179" s="14"/>
      <c r="G6179" s="82"/>
      <c r="H6179" s="107" t="str">
        <f>IF(B6179&lt;&gt;"",IF(OR(O6179=0,O6179=999),"",SUMIFS($E$2:E6179,$A$2:A6179,A6179)-SUMIFS($F$2:F6179,$A$2:A6179,A6179)),"")</f>
        <v/>
      </c>
      <c r="I6179" s="109" t="str">
        <f t="shared" si="290"/>
        <v/>
      </c>
      <c r="J6179" s="113"/>
      <c r="K6179" s="90"/>
      <c r="L6179" s="73"/>
      <c r="M6179" s="69" t="str">
        <f>IF(C6179&lt;&gt;"",DailyLog!$S$3,"")</f>
        <v/>
      </c>
      <c r="N6179" s="56" t="str">
        <f t="shared" si="289"/>
        <v/>
      </c>
      <c r="O6179" s="53" t="str">
        <f>IF($B6179&lt;&gt;"",IF(ISNUMBER(_xlfn.XMATCH($B6179,Language!$A$6:$E$6)),0,IF(ISNUMBER(_xlfn.XMATCH($B6179,Language!$A$29:$E$29)),'Lista de Prestatarios'!$B$3,VLOOKUP(B6179,'Lista de Prestatarios'!$A$2:$B$500,2,FALSE))),"")</f>
        <v/>
      </c>
      <c r="P6179" s="58" t="str">
        <f>IF(B6179&lt;&gt;"",IF(OR(D6179&gt;0,G6179&gt;0),COUNTIF($B$2:B6179,B6179),COUNTIFS($B$2:B6179,B6179,$E$2:E6179,"&gt;0")),"")</f>
        <v/>
      </c>
    </row>
    <row r="6180" spans="1:16" x14ac:dyDescent="0.35">
      <c r="A6180" s="51" t="str">
        <f t="shared" si="288"/>
        <v/>
      </c>
      <c r="B6180" s="99"/>
      <c r="C6180" s="4"/>
      <c r="D6180" s="14"/>
      <c r="E6180" s="14"/>
      <c r="F6180" s="14"/>
      <c r="G6180" s="82"/>
      <c r="H6180" s="107" t="str">
        <f>IF(B6180&lt;&gt;"",IF(OR(O6180=0,O6180=999),"",SUMIFS($E$2:E6180,$A$2:A6180,A6180)-SUMIFS($F$2:F6180,$A$2:A6180,A6180)),"")</f>
        <v/>
      </c>
      <c r="I6180" s="109" t="str">
        <f t="shared" si="290"/>
        <v/>
      </c>
      <c r="J6180" s="113"/>
      <c r="K6180" s="90"/>
      <c r="L6180" s="73"/>
      <c r="M6180" s="69" t="str">
        <f>IF(C6180&lt;&gt;"",DailyLog!$S$3,"")</f>
        <v/>
      </c>
      <c r="N6180" s="56" t="str">
        <f t="shared" si="289"/>
        <v/>
      </c>
      <c r="O6180" s="53" t="str">
        <f>IF($B6180&lt;&gt;"",IF(ISNUMBER(_xlfn.XMATCH($B6180,Language!$A$6:$E$6)),0,IF(ISNUMBER(_xlfn.XMATCH($B6180,Language!$A$29:$E$29)),'Lista de Prestatarios'!$B$3,VLOOKUP(B6180,'Lista de Prestatarios'!$A$2:$B$500,2,FALSE))),"")</f>
        <v/>
      </c>
      <c r="P6180" s="58" t="str">
        <f>IF(B6180&lt;&gt;"",IF(OR(D6180&gt;0,G6180&gt;0),COUNTIF($B$2:B6180,B6180),COUNTIFS($B$2:B6180,B6180,$E$2:E6180,"&gt;0")),"")</f>
        <v/>
      </c>
    </row>
    <row r="6181" spans="1:16" x14ac:dyDescent="0.35">
      <c r="A6181" s="51" t="str">
        <f t="shared" si="288"/>
        <v/>
      </c>
      <c r="B6181" s="99"/>
      <c r="C6181" s="4"/>
      <c r="D6181" s="14"/>
      <c r="E6181" s="14"/>
      <c r="F6181" s="14"/>
      <c r="G6181" s="82"/>
      <c r="H6181" s="107" t="str">
        <f>IF(B6181&lt;&gt;"",IF(OR(O6181=0,O6181=999),"",SUMIFS($E$2:E6181,$A$2:A6181,A6181)-SUMIFS($F$2:F6181,$A$2:A6181,A6181)),"")</f>
        <v/>
      </c>
      <c r="I6181" s="109" t="str">
        <f t="shared" si="290"/>
        <v/>
      </c>
      <c r="J6181" s="113"/>
      <c r="K6181" s="90"/>
      <c r="L6181" s="73"/>
      <c r="M6181" s="69" t="str">
        <f>IF(C6181&lt;&gt;"",DailyLog!$S$3,"")</f>
        <v/>
      </c>
      <c r="N6181" s="56" t="str">
        <f t="shared" si="289"/>
        <v/>
      </c>
      <c r="O6181" s="53" t="str">
        <f>IF($B6181&lt;&gt;"",IF(ISNUMBER(_xlfn.XMATCH($B6181,Language!$A$6:$E$6)),0,IF(ISNUMBER(_xlfn.XMATCH($B6181,Language!$A$29:$E$29)),'Lista de Prestatarios'!$B$3,VLOOKUP(B6181,'Lista de Prestatarios'!$A$2:$B$500,2,FALSE))),"")</f>
        <v/>
      </c>
      <c r="P6181" s="58" t="str">
        <f>IF(B6181&lt;&gt;"",IF(OR(D6181&gt;0,G6181&gt;0),COUNTIF($B$2:B6181,B6181),COUNTIFS($B$2:B6181,B6181,$E$2:E6181,"&gt;0")),"")</f>
        <v/>
      </c>
    </row>
    <row r="6182" spans="1:16" x14ac:dyDescent="0.35">
      <c r="A6182" s="51" t="str">
        <f t="shared" si="288"/>
        <v/>
      </c>
      <c r="B6182" s="99"/>
      <c r="C6182" s="4"/>
      <c r="D6182" s="14"/>
      <c r="E6182" s="14"/>
      <c r="F6182" s="14"/>
      <c r="G6182" s="82"/>
      <c r="H6182" s="107" t="str">
        <f>IF(B6182&lt;&gt;"",IF(OR(O6182=0,O6182=999),"",SUMIFS($E$2:E6182,$A$2:A6182,A6182)-SUMIFS($F$2:F6182,$A$2:A6182,A6182)),"")</f>
        <v/>
      </c>
      <c r="I6182" s="109" t="str">
        <f t="shared" si="290"/>
        <v/>
      </c>
      <c r="J6182" s="113"/>
      <c r="K6182" s="90"/>
      <c r="L6182" s="73"/>
      <c r="M6182" s="69" t="str">
        <f>IF(C6182&lt;&gt;"",DailyLog!$S$3,"")</f>
        <v/>
      </c>
      <c r="N6182" s="56" t="str">
        <f t="shared" si="289"/>
        <v/>
      </c>
      <c r="O6182" s="53" t="str">
        <f>IF($B6182&lt;&gt;"",IF(ISNUMBER(_xlfn.XMATCH($B6182,Language!$A$6:$E$6)),0,IF(ISNUMBER(_xlfn.XMATCH($B6182,Language!$A$29:$E$29)),'Lista de Prestatarios'!$B$3,VLOOKUP(B6182,'Lista de Prestatarios'!$A$2:$B$500,2,FALSE))),"")</f>
        <v/>
      </c>
      <c r="P6182" s="58" t="str">
        <f>IF(B6182&lt;&gt;"",IF(OR(D6182&gt;0,G6182&gt;0),COUNTIF($B$2:B6182,B6182),COUNTIFS($B$2:B6182,B6182,$E$2:E6182,"&gt;0")),"")</f>
        <v/>
      </c>
    </row>
    <row r="6183" spans="1:16" x14ac:dyDescent="0.35">
      <c r="A6183" s="51" t="str">
        <f t="shared" si="288"/>
        <v/>
      </c>
      <c r="B6183" s="99"/>
      <c r="C6183" s="4"/>
      <c r="D6183" s="14"/>
      <c r="E6183" s="14"/>
      <c r="F6183" s="14"/>
      <c r="G6183" s="82"/>
      <c r="H6183" s="107" t="str">
        <f>IF(B6183&lt;&gt;"",IF(OR(O6183=0,O6183=999),"",SUMIFS($E$2:E6183,$A$2:A6183,A6183)-SUMIFS($F$2:F6183,$A$2:A6183,A6183)),"")</f>
        <v/>
      </c>
      <c r="I6183" s="109" t="str">
        <f t="shared" si="290"/>
        <v/>
      </c>
      <c r="J6183" s="113"/>
      <c r="K6183" s="90"/>
      <c r="L6183" s="73"/>
      <c r="M6183" s="69" t="str">
        <f>IF(C6183&lt;&gt;"",DailyLog!$S$3,"")</f>
        <v/>
      </c>
      <c r="N6183" s="56" t="str">
        <f t="shared" si="289"/>
        <v/>
      </c>
      <c r="O6183" s="53" t="str">
        <f>IF($B6183&lt;&gt;"",IF(ISNUMBER(_xlfn.XMATCH($B6183,Language!$A$6:$E$6)),0,IF(ISNUMBER(_xlfn.XMATCH($B6183,Language!$A$29:$E$29)),'Lista de Prestatarios'!$B$3,VLOOKUP(B6183,'Lista de Prestatarios'!$A$2:$B$500,2,FALSE))),"")</f>
        <v/>
      </c>
      <c r="P6183" s="58" t="str">
        <f>IF(B6183&lt;&gt;"",IF(OR(D6183&gt;0,G6183&gt;0),COUNTIF($B$2:B6183,B6183),COUNTIFS($B$2:B6183,B6183,$E$2:E6183,"&gt;0")),"")</f>
        <v/>
      </c>
    </row>
    <row r="6184" spans="1:16" x14ac:dyDescent="0.35">
      <c r="A6184" s="51" t="str">
        <f t="shared" si="288"/>
        <v/>
      </c>
      <c r="B6184" s="99"/>
      <c r="C6184" s="4"/>
      <c r="D6184" s="14"/>
      <c r="E6184" s="14"/>
      <c r="F6184" s="14"/>
      <c r="G6184" s="82"/>
      <c r="H6184" s="107" t="str">
        <f>IF(B6184&lt;&gt;"",IF(OR(O6184=0,O6184=999),"",SUMIFS($E$2:E6184,$A$2:A6184,A6184)-SUMIFS($F$2:F6184,$A$2:A6184,A6184)),"")</f>
        <v/>
      </c>
      <c r="I6184" s="109" t="str">
        <f t="shared" si="290"/>
        <v/>
      </c>
      <c r="J6184" s="113"/>
      <c r="K6184" s="90"/>
      <c r="L6184" s="73"/>
      <c r="M6184" s="69" t="str">
        <f>IF(C6184&lt;&gt;"",DailyLog!$S$3,"")</f>
        <v/>
      </c>
      <c r="N6184" s="56" t="str">
        <f t="shared" si="289"/>
        <v/>
      </c>
      <c r="O6184" s="53" t="str">
        <f>IF($B6184&lt;&gt;"",IF(ISNUMBER(_xlfn.XMATCH($B6184,Language!$A$6:$E$6)),0,IF(ISNUMBER(_xlfn.XMATCH($B6184,Language!$A$29:$E$29)),'Lista de Prestatarios'!$B$3,VLOOKUP(B6184,'Lista de Prestatarios'!$A$2:$B$500,2,FALSE))),"")</f>
        <v/>
      </c>
      <c r="P6184" s="58" t="str">
        <f>IF(B6184&lt;&gt;"",IF(OR(D6184&gt;0,G6184&gt;0),COUNTIF($B$2:B6184,B6184),COUNTIFS($B$2:B6184,B6184,$E$2:E6184,"&gt;0")),"")</f>
        <v/>
      </c>
    </row>
    <row r="6185" spans="1:16" x14ac:dyDescent="0.35">
      <c r="A6185" s="51" t="str">
        <f t="shared" si="288"/>
        <v/>
      </c>
      <c r="B6185" s="99"/>
      <c r="C6185" s="4"/>
      <c r="D6185" s="14"/>
      <c r="E6185" s="14"/>
      <c r="F6185" s="14"/>
      <c r="G6185" s="82"/>
      <c r="H6185" s="107" t="str">
        <f>IF(B6185&lt;&gt;"",IF(OR(O6185=0,O6185=999),"",SUMIFS($E$2:E6185,$A$2:A6185,A6185)-SUMIFS($F$2:F6185,$A$2:A6185,A6185)),"")</f>
        <v/>
      </c>
      <c r="I6185" s="109" t="str">
        <f t="shared" si="290"/>
        <v/>
      </c>
      <c r="J6185" s="113"/>
      <c r="K6185" s="90"/>
      <c r="L6185" s="73"/>
      <c r="M6185" s="69" t="str">
        <f>IF(C6185&lt;&gt;"",DailyLog!$S$3,"")</f>
        <v/>
      </c>
      <c r="N6185" s="56" t="str">
        <f t="shared" si="289"/>
        <v/>
      </c>
      <c r="O6185" s="53" t="str">
        <f>IF($B6185&lt;&gt;"",IF(ISNUMBER(_xlfn.XMATCH($B6185,Language!$A$6:$E$6)),0,IF(ISNUMBER(_xlfn.XMATCH($B6185,Language!$A$29:$E$29)),'Lista de Prestatarios'!$B$3,VLOOKUP(B6185,'Lista de Prestatarios'!$A$2:$B$500,2,FALSE))),"")</f>
        <v/>
      </c>
      <c r="P6185" s="58" t="str">
        <f>IF(B6185&lt;&gt;"",IF(OR(D6185&gt;0,G6185&gt;0),COUNTIF($B$2:B6185,B6185),COUNTIFS($B$2:B6185,B6185,$E$2:E6185,"&gt;0")),"")</f>
        <v/>
      </c>
    </row>
    <row r="6186" spans="1:16" x14ac:dyDescent="0.35">
      <c r="A6186" s="51" t="str">
        <f t="shared" si="288"/>
        <v/>
      </c>
      <c r="B6186" s="99"/>
      <c r="C6186" s="4"/>
      <c r="D6186" s="14"/>
      <c r="E6186" s="14"/>
      <c r="F6186" s="14"/>
      <c r="G6186" s="82"/>
      <c r="H6186" s="107" t="str">
        <f>IF(B6186&lt;&gt;"",IF(OR(O6186=0,O6186=999),"",SUMIFS($E$2:E6186,$A$2:A6186,A6186)-SUMIFS($F$2:F6186,$A$2:A6186,A6186)),"")</f>
        <v/>
      </c>
      <c r="I6186" s="109" t="str">
        <f t="shared" si="290"/>
        <v/>
      </c>
      <c r="J6186" s="113"/>
      <c r="K6186" s="90"/>
      <c r="L6186" s="73"/>
      <c r="M6186" s="69" t="str">
        <f>IF(C6186&lt;&gt;"",DailyLog!$S$3,"")</f>
        <v/>
      </c>
      <c r="N6186" s="56" t="str">
        <f t="shared" si="289"/>
        <v/>
      </c>
      <c r="O6186" s="53" t="str">
        <f>IF($B6186&lt;&gt;"",IF(ISNUMBER(_xlfn.XMATCH($B6186,Language!$A$6:$E$6)),0,IF(ISNUMBER(_xlfn.XMATCH($B6186,Language!$A$29:$E$29)),'Lista de Prestatarios'!$B$3,VLOOKUP(B6186,'Lista de Prestatarios'!$A$2:$B$500,2,FALSE))),"")</f>
        <v/>
      </c>
      <c r="P6186" s="58" t="str">
        <f>IF(B6186&lt;&gt;"",IF(OR(D6186&gt;0,G6186&gt;0),COUNTIF($B$2:B6186,B6186),COUNTIFS($B$2:B6186,B6186,$E$2:E6186,"&gt;0")),"")</f>
        <v/>
      </c>
    </row>
    <row r="6187" spans="1:16" x14ac:dyDescent="0.35">
      <c r="A6187" s="51" t="str">
        <f t="shared" si="288"/>
        <v/>
      </c>
      <c r="B6187" s="99"/>
      <c r="C6187" s="4"/>
      <c r="D6187" s="14"/>
      <c r="E6187" s="14"/>
      <c r="F6187" s="14"/>
      <c r="G6187" s="82"/>
      <c r="H6187" s="107" t="str">
        <f>IF(B6187&lt;&gt;"",IF(OR(O6187=0,O6187=999),"",SUMIFS($E$2:E6187,$A$2:A6187,A6187)-SUMIFS($F$2:F6187,$A$2:A6187,A6187)),"")</f>
        <v/>
      </c>
      <c r="I6187" s="109" t="str">
        <f t="shared" si="290"/>
        <v/>
      </c>
      <c r="J6187" s="113"/>
      <c r="K6187" s="90"/>
      <c r="L6187" s="73"/>
      <c r="M6187" s="69" t="str">
        <f>IF(C6187&lt;&gt;"",DailyLog!$S$3,"")</f>
        <v/>
      </c>
      <c r="N6187" s="56" t="str">
        <f t="shared" si="289"/>
        <v/>
      </c>
      <c r="O6187" s="53" t="str">
        <f>IF($B6187&lt;&gt;"",IF(ISNUMBER(_xlfn.XMATCH($B6187,Language!$A$6:$E$6)),0,IF(ISNUMBER(_xlfn.XMATCH($B6187,Language!$A$29:$E$29)),'Lista de Prestatarios'!$B$3,VLOOKUP(B6187,'Lista de Prestatarios'!$A$2:$B$500,2,FALSE))),"")</f>
        <v/>
      </c>
      <c r="P6187" s="58" t="str">
        <f>IF(B6187&lt;&gt;"",IF(OR(D6187&gt;0,G6187&gt;0),COUNTIF($B$2:B6187,B6187),COUNTIFS($B$2:B6187,B6187,$E$2:E6187,"&gt;0")),"")</f>
        <v/>
      </c>
    </row>
    <row r="6188" spans="1:16" x14ac:dyDescent="0.35">
      <c r="A6188" s="51" t="str">
        <f t="shared" si="288"/>
        <v/>
      </c>
      <c r="B6188" s="99"/>
      <c r="C6188" s="4"/>
      <c r="D6188" s="14"/>
      <c r="E6188" s="14"/>
      <c r="F6188" s="14"/>
      <c r="G6188" s="82"/>
      <c r="H6188" s="107" t="str">
        <f>IF(B6188&lt;&gt;"",IF(OR(O6188=0,O6188=999),"",SUMIFS($E$2:E6188,$A$2:A6188,A6188)-SUMIFS($F$2:F6188,$A$2:A6188,A6188)),"")</f>
        <v/>
      </c>
      <c r="I6188" s="109" t="str">
        <f t="shared" si="290"/>
        <v/>
      </c>
      <c r="J6188" s="113"/>
      <c r="K6188" s="90"/>
      <c r="L6188" s="73"/>
      <c r="M6188" s="69" t="str">
        <f>IF(C6188&lt;&gt;"",DailyLog!$S$3,"")</f>
        <v/>
      </c>
      <c r="N6188" s="56" t="str">
        <f t="shared" si="289"/>
        <v/>
      </c>
      <c r="O6188" s="53" t="str">
        <f>IF($B6188&lt;&gt;"",IF(ISNUMBER(_xlfn.XMATCH($B6188,Language!$A$6:$E$6)),0,IF(ISNUMBER(_xlfn.XMATCH($B6188,Language!$A$29:$E$29)),'Lista de Prestatarios'!$B$3,VLOOKUP(B6188,'Lista de Prestatarios'!$A$2:$B$500,2,FALSE))),"")</f>
        <v/>
      </c>
      <c r="P6188" s="58" t="str">
        <f>IF(B6188&lt;&gt;"",IF(OR(D6188&gt;0,G6188&gt;0),COUNTIF($B$2:B6188,B6188),COUNTIFS($B$2:B6188,B6188,$E$2:E6188,"&gt;0")),"")</f>
        <v/>
      </c>
    </row>
    <row r="6189" spans="1:16" x14ac:dyDescent="0.35">
      <c r="A6189" s="51" t="str">
        <f t="shared" si="288"/>
        <v/>
      </c>
      <c r="B6189" s="99"/>
      <c r="C6189" s="4"/>
      <c r="D6189" s="14"/>
      <c r="E6189" s="14"/>
      <c r="F6189" s="14"/>
      <c r="G6189" s="82"/>
      <c r="H6189" s="107" t="str">
        <f>IF(B6189&lt;&gt;"",IF(OR(O6189=0,O6189=999),"",SUMIFS($E$2:E6189,$A$2:A6189,A6189)-SUMIFS($F$2:F6189,$A$2:A6189,A6189)),"")</f>
        <v/>
      </c>
      <c r="I6189" s="109" t="str">
        <f t="shared" si="290"/>
        <v/>
      </c>
      <c r="J6189" s="113"/>
      <c r="K6189" s="90"/>
      <c r="L6189" s="73"/>
      <c r="M6189" s="69" t="str">
        <f>IF(C6189&lt;&gt;"",DailyLog!$S$3,"")</f>
        <v/>
      </c>
      <c r="N6189" s="56" t="str">
        <f t="shared" si="289"/>
        <v/>
      </c>
      <c r="O6189" s="53" t="str">
        <f>IF($B6189&lt;&gt;"",IF(ISNUMBER(_xlfn.XMATCH($B6189,Language!$A$6:$E$6)),0,IF(ISNUMBER(_xlfn.XMATCH($B6189,Language!$A$29:$E$29)),'Lista de Prestatarios'!$B$3,VLOOKUP(B6189,'Lista de Prestatarios'!$A$2:$B$500,2,FALSE))),"")</f>
        <v/>
      </c>
      <c r="P6189" s="58" t="str">
        <f>IF(B6189&lt;&gt;"",IF(OR(D6189&gt;0,G6189&gt;0),COUNTIF($B$2:B6189,B6189),COUNTIFS($B$2:B6189,B6189,$E$2:E6189,"&gt;0")),"")</f>
        <v/>
      </c>
    </row>
    <row r="6190" spans="1:16" x14ac:dyDescent="0.35">
      <c r="A6190" s="51" t="str">
        <f t="shared" si="288"/>
        <v/>
      </c>
      <c r="B6190" s="99"/>
      <c r="C6190" s="4"/>
      <c r="D6190" s="14"/>
      <c r="E6190" s="14"/>
      <c r="F6190" s="14"/>
      <c r="G6190" s="82"/>
      <c r="H6190" s="107" t="str">
        <f>IF(B6190&lt;&gt;"",IF(OR(O6190=0,O6190=999),"",SUMIFS($E$2:E6190,$A$2:A6190,A6190)-SUMIFS($F$2:F6190,$A$2:A6190,A6190)),"")</f>
        <v/>
      </c>
      <c r="I6190" s="109" t="str">
        <f t="shared" si="290"/>
        <v/>
      </c>
      <c r="J6190" s="113"/>
      <c r="K6190" s="90"/>
      <c r="L6190" s="73"/>
      <c r="M6190" s="69" t="str">
        <f>IF(C6190&lt;&gt;"",DailyLog!$S$3,"")</f>
        <v/>
      </c>
      <c r="N6190" s="56" t="str">
        <f t="shared" si="289"/>
        <v/>
      </c>
      <c r="O6190" s="53" t="str">
        <f>IF($B6190&lt;&gt;"",IF(ISNUMBER(_xlfn.XMATCH($B6190,Language!$A$6:$E$6)),0,IF(ISNUMBER(_xlfn.XMATCH($B6190,Language!$A$29:$E$29)),'Lista de Prestatarios'!$B$3,VLOOKUP(B6190,'Lista de Prestatarios'!$A$2:$B$500,2,FALSE))),"")</f>
        <v/>
      </c>
      <c r="P6190" s="58" t="str">
        <f>IF(B6190&lt;&gt;"",IF(OR(D6190&gt;0,G6190&gt;0),COUNTIF($B$2:B6190,B6190),COUNTIFS($B$2:B6190,B6190,$E$2:E6190,"&gt;0")),"")</f>
        <v/>
      </c>
    </row>
    <row r="6191" spans="1:16" x14ac:dyDescent="0.35">
      <c r="A6191" s="51" t="str">
        <f t="shared" si="288"/>
        <v/>
      </c>
      <c r="B6191" s="99"/>
      <c r="C6191" s="4"/>
      <c r="D6191" s="14"/>
      <c r="E6191" s="14"/>
      <c r="F6191" s="14"/>
      <c r="G6191" s="82"/>
      <c r="H6191" s="107" t="str">
        <f>IF(B6191&lt;&gt;"",IF(OR(O6191=0,O6191=999),"",SUMIFS($E$2:E6191,$A$2:A6191,A6191)-SUMIFS($F$2:F6191,$A$2:A6191,A6191)),"")</f>
        <v/>
      </c>
      <c r="I6191" s="109" t="str">
        <f t="shared" si="290"/>
        <v/>
      </c>
      <c r="J6191" s="113"/>
      <c r="K6191" s="90"/>
      <c r="L6191" s="73"/>
      <c r="M6191" s="69" t="str">
        <f>IF(C6191&lt;&gt;"",DailyLog!$S$3,"")</f>
        <v/>
      </c>
      <c r="N6191" s="56" t="str">
        <f t="shared" si="289"/>
        <v/>
      </c>
      <c r="O6191" s="53" t="str">
        <f>IF($B6191&lt;&gt;"",IF(ISNUMBER(_xlfn.XMATCH($B6191,Language!$A$6:$E$6)),0,IF(ISNUMBER(_xlfn.XMATCH($B6191,Language!$A$29:$E$29)),'Lista de Prestatarios'!$B$3,VLOOKUP(B6191,'Lista de Prestatarios'!$A$2:$B$500,2,FALSE))),"")</f>
        <v/>
      </c>
      <c r="P6191" s="58" t="str">
        <f>IF(B6191&lt;&gt;"",IF(OR(D6191&gt;0,G6191&gt;0),COUNTIF($B$2:B6191,B6191),COUNTIFS($B$2:B6191,B6191,$E$2:E6191,"&gt;0")),"")</f>
        <v/>
      </c>
    </row>
    <row r="6192" spans="1:16" x14ac:dyDescent="0.35">
      <c r="A6192" s="51" t="str">
        <f t="shared" si="288"/>
        <v/>
      </c>
      <c r="B6192" s="99"/>
      <c r="C6192" s="4"/>
      <c r="D6192" s="14"/>
      <c r="E6192" s="14"/>
      <c r="F6192" s="14"/>
      <c r="G6192" s="82"/>
      <c r="H6192" s="107" t="str">
        <f>IF(B6192&lt;&gt;"",IF(OR(O6192=0,O6192=999),"",SUMIFS($E$2:E6192,$A$2:A6192,A6192)-SUMIFS($F$2:F6192,$A$2:A6192,A6192)),"")</f>
        <v/>
      </c>
      <c r="I6192" s="109" t="str">
        <f t="shared" si="290"/>
        <v/>
      </c>
      <c r="J6192" s="113"/>
      <c r="K6192" s="90"/>
      <c r="L6192" s="73"/>
      <c r="M6192" s="69" t="str">
        <f>IF(C6192&lt;&gt;"",DailyLog!$S$3,"")</f>
        <v/>
      </c>
      <c r="N6192" s="56" t="str">
        <f t="shared" si="289"/>
        <v/>
      </c>
      <c r="O6192" s="53" t="str">
        <f>IF($B6192&lt;&gt;"",IF(ISNUMBER(_xlfn.XMATCH($B6192,Language!$A$6:$E$6)),0,IF(ISNUMBER(_xlfn.XMATCH($B6192,Language!$A$29:$E$29)),'Lista de Prestatarios'!$B$3,VLOOKUP(B6192,'Lista de Prestatarios'!$A$2:$B$500,2,FALSE))),"")</f>
        <v/>
      </c>
      <c r="P6192" s="58" t="str">
        <f>IF(B6192&lt;&gt;"",IF(OR(D6192&gt;0,G6192&gt;0),COUNTIF($B$2:B6192,B6192),COUNTIFS($B$2:B6192,B6192,$E$2:E6192,"&gt;0")),"")</f>
        <v/>
      </c>
    </row>
    <row r="6193" spans="1:16" x14ac:dyDescent="0.35">
      <c r="A6193" s="51" t="str">
        <f t="shared" si="288"/>
        <v/>
      </c>
      <c r="B6193" s="99"/>
      <c r="C6193" s="4"/>
      <c r="D6193" s="14"/>
      <c r="E6193" s="14"/>
      <c r="F6193" s="14"/>
      <c r="G6193" s="82"/>
      <c r="H6193" s="107" t="str">
        <f>IF(B6193&lt;&gt;"",IF(OR(O6193=0,O6193=999),"",SUMIFS($E$2:E6193,$A$2:A6193,A6193)-SUMIFS($F$2:F6193,$A$2:A6193,A6193)),"")</f>
        <v/>
      </c>
      <c r="I6193" s="109" t="str">
        <f t="shared" si="290"/>
        <v/>
      </c>
      <c r="J6193" s="113"/>
      <c r="K6193" s="90"/>
      <c r="L6193" s="73"/>
      <c r="M6193" s="69" t="str">
        <f>IF(C6193&lt;&gt;"",DailyLog!$S$3,"")</f>
        <v/>
      </c>
      <c r="N6193" s="56" t="str">
        <f t="shared" si="289"/>
        <v/>
      </c>
      <c r="O6193" s="53" t="str">
        <f>IF($B6193&lt;&gt;"",IF(ISNUMBER(_xlfn.XMATCH($B6193,Language!$A$6:$E$6)),0,IF(ISNUMBER(_xlfn.XMATCH($B6193,Language!$A$29:$E$29)),'Lista de Prestatarios'!$B$3,VLOOKUP(B6193,'Lista de Prestatarios'!$A$2:$B$500,2,FALSE))),"")</f>
        <v/>
      </c>
      <c r="P6193" s="58" t="str">
        <f>IF(B6193&lt;&gt;"",IF(OR(D6193&gt;0,G6193&gt;0),COUNTIF($B$2:B6193,B6193),COUNTIFS($B$2:B6193,B6193,$E$2:E6193,"&gt;0")),"")</f>
        <v/>
      </c>
    </row>
    <row r="6194" spans="1:16" x14ac:dyDescent="0.35">
      <c r="A6194" s="51" t="str">
        <f t="shared" si="288"/>
        <v/>
      </c>
      <c r="B6194" s="99"/>
      <c r="C6194" s="4"/>
      <c r="D6194" s="14"/>
      <c r="E6194" s="14"/>
      <c r="F6194" s="14"/>
      <c r="G6194" s="82"/>
      <c r="H6194" s="107" t="str">
        <f>IF(B6194&lt;&gt;"",IF(OR(O6194=0,O6194=999),"",SUMIFS($E$2:E6194,$A$2:A6194,A6194)-SUMIFS($F$2:F6194,$A$2:A6194,A6194)),"")</f>
        <v/>
      </c>
      <c r="I6194" s="109" t="str">
        <f t="shared" si="290"/>
        <v/>
      </c>
      <c r="J6194" s="113"/>
      <c r="K6194" s="90"/>
      <c r="L6194" s="73"/>
      <c r="M6194" s="69" t="str">
        <f>IF(C6194&lt;&gt;"",DailyLog!$S$3,"")</f>
        <v/>
      </c>
      <c r="N6194" s="56" t="str">
        <f t="shared" si="289"/>
        <v/>
      </c>
      <c r="O6194" s="53" t="str">
        <f>IF($B6194&lt;&gt;"",IF(ISNUMBER(_xlfn.XMATCH($B6194,Language!$A$6:$E$6)),0,IF(ISNUMBER(_xlfn.XMATCH($B6194,Language!$A$29:$E$29)),'Lista de Prestatarios'!$B$3,VLOOKUP(B6194,'Lista de Prestatarios'!$A$2:$B$500,2,FALSE))),"")</f>
        <v/>
      </c>
      <c r="P6194" s="58" t="str">
        <f>IF(B6194&lt;&gt;"",IF(OR(D6194&gt;0,G6194&gt;0),COUNTIF($B$2:B6194,B6194),COUNTIFS($B$2:B6194,B6194,$E$2:E6194,"&gt;0")),"")</f>
        <v/>
      </c>
    </row>
    <row r="6195" spans="1:16" x14ac:dyDescent="0.35">
      <c r="A6195" s="51" t="str">
        <f t="shared" si="288"/>
        <v/>
      </c>
      <c r="B6195" s="99"/>
      <c r="C6195" s="4"/>
      <c r="D6195" s="14"/>
      <c r="E6195" s="14"/>
      <c r="F6195" s="14"/>
      <c r="G6195" s="82"/>
      <c r="H6195" s="107" t="str">
        <f>IF(B6195&lt;&gt;"",IF(OR(O6195=0,O6195=999),"",SUMIFS($E$2:E6195,$A$2:A6195,A6195)-SUMIFS($F$2:F6195,$A$2:A6195,A6195)),"")</f>
        <v/>
      </c>
      <c r="I6195" s="109" t="str">
        <f t="shared" si="290"/>
        <v/>
      </c>
      <c r="J6195" s="113"/>
      <c r="K6195" s="90"/>
      <c r="L6195" s="73"/>
      <c r="M6195" s="69" t="str">
        <f>IF(C6195&lt;&gt;"",DailyLog!$S$3,"")</f>
        <v/>
      </c>
      <c r="N6195" s="56" t="str">
        <f t="shared" si="289"/>
        <v/>
      </c>
      <c r="O6195" s="53" t="str">
        <f>IF($B6195&lt;&gt;"",IF(ISNUMBER(_xlfn.XMATCH($B6195,Language!$A$6:$E$6)),0,IF(ISNUMBER(_xlfn.XMATCH($B6195,Language!$A$29:$E$29)),'Lista de Prestatarios'!$B$3,VLOOKUP(B6195,'Lista de Prestatarios'!$A$2:$B$500,2,FALSE))),"")</f>
        <v/>
      </c>
      <c r="P6195" s="58" t="str">
        <f>IF(B6195&lt;&gt;"",IF(OR(D6195&gt;0,G6195&gt;0),COUNTIF($B$2:B6195,B6195),COUNTIFS($B$2:B6195,B6195,$E$2:E6195,"&gt;0")),"")</f>
        <v/>
      </c>
    </row>
    <row r="6196" spans="1:16" x14ac:dyDescent="0.35">
      <c r="A6196" s="51" t="str">
        <f t="shared" si="288"/>
        <v/>
      </c>
      <c r="B6196" s="99"/>
      <c r="C6196" s="4"/>
      <c r="D6196" s="14"/>
      <c r="E6196" s="14"/>
      <c r="F6196" s="14"/>
      <c r="G6196" s="82"/>
      <c r="H6196" s="107" t="str">
        <f>IF(B6196&lt;&gt;"",IF(OR(O6196=0,O6196=999),"",SUMIFS($E$2:E6196,$A$2:A6196,A6196)-SUMIFS($F$2:F6196,$A$2:A6196,A6196)),"")</f>
        <v/>
      </c>
      <c r="I6196" s="109" t="str">
        <f t="shared" si="290"/>
        <v/>
      </c>
      <c r="J6196" s="113"/>
      <c r="K6196" s="90"/>
      <c r="L6196" s="73"/>
      <c r="M6196" s="69" t="str">
        <f>IF(C6196&lt;&gt;"",DailyLog!$S$3,"")</f>
        <v/>
      </c>
      <c r="N6196" s="56" t="str">
        <f t="shared" si="289"/>
        <v/>
      </c>
      <c r="O6196" s="53" t="str">
        <f>IF($B6196&lt;&gt;"",IF(ISNUMBER(_xlfn.XMATCH($B6196,Language!$A$6:$E$6)),0,IF(ISNUMBER(_xlfn.XMATCH($B6196,Language!$A$29:$E$29)),'Lista de Prestatarios'!$B$3,VLOOKUP(B6196,'Lista de Prestatarios'!$A$2:$B$500,2,FALSE))),"")</f>
        <v/>
      </c>
      <c r="P6196" s="58" t="str">
        <f>IF(B6196&lt;&gt;"",IF(OR(D6196&gt;0,G6196&gt;0),COUNTIF($B$2:B6196,B6196),COUNTIFS($B$2:B6196,B6196,$E$2:E6196,"&gt;0")),"")</f>
        <v/>
      </c>
    </row>
    <row r="6197" spans="1:16" x14ac:dyDescent="0.35">
      <c r="A6197" s="51" t="str">
        <f t="shared" si="288"/>
        <v/>
      </c>
      <c r="B6197" s="99"/>
      <c r="C6197" s="4"/>
      <c r="D6197" s="14"/>
      <c r="E6197" s="14"/>
      <c r="F6197" s="14"/>
      <c r="G6197" s="82"/>
      <c r="H6197" s="107" t="str">
        <f>IF(B6197&lt;&gt;"",IF(OR(O6197=0,O6197=999),"",SUMIFS($E$2:E6197,$A$2:A6197,A6197)-SUMIFS($F$2:F6197,$A$2:A6197,A6197)),"")</f>
        <v/>
      </c>
      <c r="I6197" s="109" t="str">
        <f t="shared" si="290"/>
        <v/>
      </c>
      <c r="J6197" s="113"/>
      <c r="K6197" s="90"/>
      <c r="L6197" s="73"/>
      <c r="M6197" s="69" t="str">
        <f>IF(C6197&lt;&gt;"",DailyLog!$S$3,"")</f>
        <v/>
      </c>
      <c r="N6197" s="56" t="str">
        <f t="shared" si="289"/>
        <v/>
      </c>
      <c r="O6197" s="53" t="str">
        <f>IF($B6197&lt;&gt;"",IF(ISNUMBER(_xlfn.XMATCH($B6197,Language!$A$6:$E$6)),0,IF(ISNUMBER(_xlfn.XMATCH($B6197,Language!$A$29:$E$29)),'Lista de Prestatarios'!$B$3,VLOOKUP(B6197,'Lista de Prestatarios'!$A$2:$B$500,2,FALSE))),"")</f>
        <v/>
      </c>
      <c r="P6197" s="58" t="str">
        <f>IF(B6197&lt;&gt;"",IF(OR(D6197&gt;0,G6197&gt;0),COUNTIF($B$2:B6197,B6197),COUNTIFS($B$2:B6197,B6197,$E$2:E6197,"&gt;0")),"")</f>
        <v/>
      </c>
    </row>
    <row r="6198" spans="1:16" x14ac:dyDescent="0.35">
      <c r="A6198" s="51" t="str">
        <f t="shared" si="288"/>
        <v/>
      </c>
      <c r="B6198" s="99"/>
      <c r="C6198" s="4"/>
      <c r="D6198" s="14"/>
      <c r="E6198" s="14"/>
      <c r="F6198" s="14"/>
      <c r="G6198" s="82"/>
      <c r="H6198" s="107" t="str">
        <f>IF(B6198&lt;&gt;"",IF(OR(O6198=0,O6198=999),"",SUMIFS($E$2:E6198,$A$2:A6198,A6198)-SUMIFS($F$2:F6198,$A$2:A6198,A6198)),"")</f>
        <v/>
      </c>
      <c r="I6198" s="109" t="str">
        <f t="shared" si="290"/>
        <v/>
      </c>
      <c r="J6198" s="113"/>
      <c r="K6198" s="90"/>
      <c r="L6198" s="73"/>
      <c r="M6198" s="69" t="str">
        <f>IF(C6198&lt;&gt;"",DailyLog!$S$3,"")</f>
        <v/>
      </c>
      <c r="N6198" s="56" t="str">
        <f t="shared" si="289"/>
        <v/>
      </c>
      <c r="O6198" s="53" t="str">
        <f>IF($B6198&lt;&gt;"",IF(ISNUMBER(_xlfn.XMATCH($B6198,Language!$A$6:$E$6)),0,IF(ISNUMBER(_xlfn.XMATCH($B6198,Language!$A$29:$E$29)),'Lista de Prestatarios'!$B$3,VLOOKUP(B6198,'Lista de Prestatarios'!$A$2:$B$500,2,FALSE))),"")</f>
        <v/>
      </c>
      <c r="P6198" s="58" t="str">
        <f>IF(B6198&lt;&gt;"",IF(OR(D6198&gt;0,G6198&gt;0),COUNTIF($B$2:B6198,B6198),COUNTIFS($B$2:B6198,B6198,$E$2:E6198,"&gt;0")),"")</f>
        <v/>
      </c>
    </row>
    <row r="6199" spans="1:16" x14ac:dyDescent="0.35">
      <c r="A6199" s="51" t="str">
        <f t="shared" si="288"/>
        <v/>
      </c>
      <c r="B6199" s="99"/>
      <c r="C6199" s="4"/>
      <c r="D6199" s="14"/>
      <c r="E6199" s="14"/>
      <c r="F6199" s="14"/>
      <c r="G6199" s="82"/>
      <c r="H6199" s="107" t="str">
        <f>IF(B6199&lt;&gt;"",IF(OR(O6199=0,O6199=999),"",SUMIFS($E$2:E6199,$A$2:A6199,A6199)-SUMIFS($F$2:F6199,$A$2:A6199,A6199)),"")</f>
        <v/>
      </c>
      <c r="I6199" s="109" t="str">
        <f t="shared" si="290"/>
        <v/>
      </c>
      <c r="J6199" s="113"/>
      <c r="K6199" s="90"/>
      <c r="L6199" s="73"/>
      <c r="M6199" s="69" t="str">
        <f>IF(C6199&lt;&gt;"",DailyLog!$S$3,"")</f>
        <v/>
      </c>
      <c r="N6199" s="56" t="str">
        <f t="shared" si="289"/>
        <v/>
      </c>
      <c r="O6199" s="53" t="str">
        <f>IF($B6199&lt;&gt;"",IF(ISNUMBER(_xlfn.XMATCH($B6199,Language!$A$6:$E$6)),0,IF(ISNUMBER(_xlfn.XMATCH($B6199,Language!$A$29:$E$29)),'Lista de Prestatarios'!$B$3,VLOOKUP(B6199,'Lista de Prestatarios'!$A$2:$B$500,2,FALSE))),"")</f>
        <v/>
      </c>
      <c r="P6199" s="58" t="str">
        <f>IF(B6199&lt;&gt;"",IF(OR(D6199&gt;0,G6199&gt;0),COUNTIF($B$2:B6199,B6199),COUNTIFS($B$2:B6199,B6199,$E$2:E6199,"&gt;0")),"")</f>
        <v/>
      </c>
    </row>
    <row r="6200" spans="1:16" x14ac:dyDescent="0.35">
      <c r="A6200" s="51" t="str">
        <f t="shared" si="288"/>
        <v/>
      </c>
      <c r="B6200" s="99"/>
      <c r="C6200" s="4"/>
      <c r="D6200" s="14"/>
      <c r="E6200" s="14"/>
      <c r="F6200" s="14"/>
      <c r="G6200" s="82"/>
      <c r="H6200" s="107" t="str">
        <f>IF(B6200&lt;&gt;"",IF(OR(O6200=0,O6200=999),"",SUMIFS($E$2:E6200,$A$2:A6200,A6200)-SUMIFS($F$2:F6200,$A$2:A6200,A6200)),"")</f>
        <v/>
      </c>
      <c r="I6200" s="109" t="str">
        <f t="shared" si="290"/>
        <v/>
      </c>
      <c r="J6200" s="113"/>
      <c r="K6200" s="90"/>
      <c r="L6200" s="73"/>
      <c r="M6200" s="69" t="str">
        <f>IF(C6200&lt;&gt;"",DailyLog!$S$3,"")</f>
        <v/>
      </c>
      <c r="N6200" s="56" t="str">
        <f t="shared" si="289"/>
        <v/>
      </c>
      <c r="O6200" s="53" t="str">
        <f>IF($B6200&lt;&gt;"",IF(ISNUMBER(_xlfn.XMATCH($B6200,Language!$A$6:$E$6)),0,IF(ISNUMBER(_xlfn.XMATCH($B6200,Language!$A$29:$E$29)),'Lista de Prestatarios'!$B$3,VLOOKUP(B6200,'Lista de Prestatarios'!$A$2:$B$500,2,FALSE))),"")</f>
        <v/>
      </c>
      <c r="P6200" s="58" t="str">
        <f>IF(B6200&lt;&gt;"",IF(OR(D6200&gt;0,G6200&gt;0),COUNTIF($B$2:B6200,B6200),COUNTIFS($B$2:B6200,B6200,$E$2:E6200,"&gt;0")),"")</f>
        <v/>
      </c>
    </row>
    <row r="6201" spans="1:16" x14ac:dyDescent="0.35">
      <c r="A6201" s="51" t="str">
        <f t="shared" si="288"/>
        <v/>
      </c>
      <c r="B6201" s="99"/>
      <c r="C6201" s="4"/>
      <c r="D6201" s="14"/>
      <c r="E6201" s="14"/>
      <c r="F6201" s="14"/>
      <c r="G6201" s="82"/>
      <c r="H6201" s="107" t="str">
        <f>IF(B6201&lt;&gt;"",IF(OR(O6201=0,O6201=999),"",SUMIFS($E$2:E6201,$A$2:A6201,A6201)-SUMIFS($F$2:F6201,$A$2:A6201,A6201)),"")</f>
        <v/>
      </c>
      <c r="I6201" s="109" t="str">
        <f t="shared" si="290"/>
        <v/>
      </c>
      <c r="J6201" s="113"/>
      <c r="K6201" s="90"/>
      <c r="L6201" s="73"/>
      <c r="M6201" s="69" t="str">
        <f>IF(C6201&lt;&gt;"",DailyLog!$S$3,"")</f>
        <v/>
      </c>
      <c r="N6201" s="56" t="str">
        <f t="shared" si="289"/>
        <v/>
      </c>
      <c r="O6201" s="53" t="str">
        <f>IF($B6201&lt;&gt;"",IF(ISNUMBER(_xlfn.XMATCH($B6201,Language!$A$6:$E$6)),0,IF(ISNUMBER(_xlfn.XMATCH($B6201,Language!$A$29:$E$29)),'Lista de Prestatarios'!$B$3,VLOOKUP(B6201,'Lista de Prestatarios'!$A$2:$B$500,2,FALSE))),"")</f>
        <v/>
      </c>
      <c r="P6201" s="58" t="str">
        <f>IF(B6201&lt;&gt;"",IF(OR(D6201&gt;0,G6201&gt;0),COUNTIF($B$2:B6201,B6201),COUNTIFS($B$2:B6201,B6201,$E$2:E6201,"&gt;0")),"")</f>
        <v/>
      </c>
    </row>
    <row r="6202" spans="1:16" x14ac:dyDescent="0.35">
      <c r="A6202" s="51" t="str">
        <f t="shared" si="288"/>
        <v/>
      </c>
      <c r="B6202" s="99"/>
      <c r="C6202" s="4"/>
      <c r="D6202" s="14"/>
      <c r="E6202" s="14"/>
      <c r="F6202" s="14"/>
      <c r="G6202" s="82"/>
      <c r="H6202" s="107" t="str">
        <f>IF(B6202&lt;&gt;"",IF(OR(O6202=0,O6202=999),"",SUMIFS($E$2:E6202,$A$2:A6202,A6202)-SUMIFS($F$2:F6202,$A$2:A6202,A6202)),"")</f>
        <v/>
      </c>
      <c r="I6202" s="109" t="str">
        <f t="shared" si="290"/>
        <v/>
      </c>
      <c r="J6202" s="113"/>
      <c r="K6202" s="90"/>
      <c r="L6202" s="73"/>
      <c r="M6202" s="69" t="str">
        <f>IF(C6202&lt;&gt;"",DailyLog!$S$3,"")</f>
        <v/>
      </c>
      <c r="N6202" s="56" t="str">
        <f t="shared" si="289"/>
        <v/>
      </c>
      <c r="O6202" s="53" t="str">
        <f>IF($B6202&lt;&gt;"",IF(ISNUMBER(_xlfn.XMATCH($B6202,Language!$A$6:$E$6)),0,IF(ISNUMBER(_xlfn.XMATCH($B6202,Language!$A$29:$E$29)),'Lista de Prestatarios'!$B$3,VLOOKUP(B6202,'Lista de Prestatarios'!$A$2:$B$500,2,FALSE))),"")</f>
        <v/>
      </c>
      <c r="P6202" s="58" t="str">
        <f>IF(B6202&lt;&gt;"",IF(OR(D6202&gt;0,G6202&gt;0),COUNTIF($B$2:B6202,B6202),COUNTIFS($B$2:B6202,B6202,$E$2:E6202,"&gt;0")),"")</f>
        <v/>
      </c>
    </row>
    <row r="6203" spans="1:16" x14ac:dyDescent="0.35">
      <c r="A6203" s="51" t="str">
        <f t="shared" si="288"/>
        <v/>
      </c>
      <c r="B6203" s="99"/>
      <c r="C6203" s="4"/>
      <c r="D6203" s="14"/>
      <c r="E6203" s="14"/>
      <c r="F6203" s="14"/>
      <c r="G6203" s="82"/>
      <c r="H6203" s="107" t="str">
        <f>IF(B6203&lt;&gt;"",IF(OR(O6203=0,O6203=999),"",SUMIFS($E$2:E6203,$A$2:A6203,A6203)-SUMIFS($F$2:F6203,$A$2:A6203,A6203)),"")</f>
        <v/>
      </c>
      <c r="I6203" s="109" t="str">
        <f t="shared" si="290"/>
        <v/>
      </c>
      <c r="J6203" s="113"/>
      <c r="K6203" s="90"/>
      <c r="L6203" s="73"/>
      <c r="M6203" s="69" t="str">
        <f>IF(C6203&lt;&gt;"",DailyLog!$S$3,"")</f>
        <v/>
      </c>
      <c r="N6203" s="56" t="str">
        <f t="shared" si="289"/>
        <v/>
      </c>
      <c r="O6203" s="53" t="str">
        <f>IF($B6203&lt;&gt;"",IF(ISNUMBER(_xlfn.XMATCH($B6203,Language!$A$6:$E$6)),0,IF(ISNUMBER(_xlfn.XMATCH($B6203,Language!$A$29:$E$29)),'Lista de Prestatarios'!$B$3,VLOOKUP(B6203,'Lista de Prestatarios'!$A$2:$B$500,2,FALSE))),"")</f>
        <v/>
      </c>
      <c r="P6203" s="58" t="str">
        <f>IF(B6203&lt;&gt;"",IF(OR(D6203&gt;0,G6203&gt;0),COUNTIF($B$2:B6203,B6203),COUNTIFS($B$2:B6203,B6203,$E$2:E6203,"&gt;0")),"")</f>
        <v/>
      </c>
    </row>
    <row r="6204" spans="1:16" x14ac:dyDescent="0.35">
      <c r="A6204" s="51" t="str">
        <f t="shared" si="288"/>
        <v/>
      </c>
      <c r="B6204" s="99"/>
      <c r="C6204" s="4"/>
      <c r="D6204" s="14"/>
      <c r="E6204" s="14"/>
      <c r="F6204" s="14"/>
      <c r="G6204" s="82"/>
      <c r="H6204" s="107" t="str">
        <f>IF(B6204&lt;&gt;"",IF(OR(O6204=0,O6204=999),"",SUMIFS($E$2:E6204,$A$2:A6204,A6204)-SUMIFS($F$2:F6204,$A$2:A6204,A6204)),"")</f>
        <v/>
      </c>
      <c r="I6204" s="109" t="str">
        <f t="shared" si="290"/>
        <v/>
      </c>
      <c r="J6204" s="113"/>
      <c r="K6204" s="90"/>
      <c r="L6204" s="73"/>
      <c r="M6204" s="69" t="str">
        <f>IF(C6204&lt;&gt;"",DailyLog!$S$3,"")</f>
        <v/>
      </c>
      <c r="N6204" s="56" t="str">
        <f t="shared" si="289"/>
        <v/>
      </c>
      <c r="O6204" s="53" t="str">
        <f>IF($B6204&lt;&gt;"",IF(ISNUMBER(_xlfn.XMATCH($B6204,Language!$A$6:$E$6)),0,IF(ISNUMBER(_xlfn.XMATCH($B6204,Language!$A$29:$E$29)),'Lista de Prestatarios'!$B$3,VLOOKUP(B6204,'Lista de Prestatarios'!$A$2:$B$500,2,FALSE))),"")</f>
        <v/>
      </c>
      <c r="P6204" s="58" t="str">
        <f>IF(B6204&lt;&gt;"",IF(OR(D6204&gt;0,G6204&gt;0),COUNTIF($B$2:B6204,B6204),COUNTIFS($B$2:B6204,B6204,$E$2:E6204,"&gt;0")),"")</f>
        <v/>
      </c>
    </row>
    <row r="6205" spans="1:16" x14ac:dyDescent="0.35">
      <c r="A6205" s="51" t="str">
        <f t="shared" si="288"/>
        <v/>
      </c>
      <c r="B6205" s="99"/>
      <c r="C6205" s="4"/>
      <c r="D6205" s="14"/>
      <c r="E6205" s="14"/>
      <c r="F6205" s="14"/>
      <c r="G6205" s="82"/>
      <c r="H6205" s="107" t="str">
        <f>IF(B6205&lt;&gt;"",IF(OR(O6205=0,O6205=999),"",SUMIFS($E$2:E6205,$A$2:A6205,A6205)-SUMIFS($F$2:F6205,$A$2:A6205,A6205)),"")</f>
        <v/>
      </c>
      <c r="I6205" s="109" t="str">
        <f t="shared" si="290"/>
        <v/>
      </c>
      <c r="J6205" s="113"/>
      <c r="K6205" s="90"/>
      <c r="L6205" s="73"/>
      <c r="M6205" s="69" t="str">
        <f>IF(C6205&lt;&gt;"",DailyLog!$S$3,"")</f>
        <v/>
      </c>
      <c r="N6205" s="56" t="str">
        <f t="shared" si="289"/>
        <v/>
      </c>
      <c r="O6205" s="53" t="str">
        <f>IF($B6205&lt;&gt;"",IF(ISNUMBER(_xlfn.XMATCH($B6205,Language!$A$6:$E$6)),0,IF(ISNUMBER(_xlfn.XMATCH($B6205,Language!$A$29:$E$29)),'Lista de Prestatarios'!$B$3,VLOOKUP(B6205,'Lista de Prestatarios'!$A$2:$B$500,2,FALSE))),"")</f>
        <v/>
      </c>
      <c r="P6205" s="58" t="str">
        <f>IF(B6205&lt;&gt;"",IF(OR(D6205&gt;0,G6205&gt;0),COUNTIF($B$2:B6205,B6205),COUNTIFS($B$2:B6205,B6205,$E$2:E6205,"&gt;0")),"")</f>
        <v/>
      </c>
    </row>
    <row r="6206" spans="1:16" x14ac:dyDescent="0.35">
      <c r="A6206" s="51" t="str">
        <f t="shared" si="288"/>
        <v/>
      </c>
      <c r="B6206" s="99"/>
      <c r="C6206" s="4"/>
      <c r="D6206" s="14"/>
      <c r="E6206" s="14"/>
      <c r="F6206" s="14"/>
      <c r="G6206" s="82"/>
      <c r="H6206" s="107" t="str">
        <f>IF(B6206&lt;&gt;"",IF(OR(O6206=0,O6206=999),"",SUMIFS($E$2:E6206,$A$2:A6206,A6206)-SUMIFS($F$2:F6206,$A$2:A6206,A6206)),"")</f>
        <v/>
      </c>
      <c r="I6206" s="109" t="str">
        <f t="shared" si="290"/>
        <v/>
      </c>
      <c r="J6206" s="113"/>
      <c r="K6206" s="90"/>
      <c r="L6206" s="73"/>
      <c r="M6206" s="69" t="str">
        <f>IF(C6206&lt;&gt;"",DailyLog!$S$3,"")</f>
        <v/>
      </c>
      <c r="N6206" s="56" t="str">
        <f t="shared" si="289"/>
        <v/>
      </c>
      <c r="O6206" s="53" t="str">
        <f>IF($B6206&lt;&gt;"",IF(ISNUMBER(_xlfn.XMATCH($B6206,Language!$A$6:$E$6)),0,IF(ISNUMBER(_xlfn.XMATCH($B6206,Language!$A$29:$E$29)),'Lista de Prestatarios'!$B$3,VLOOKUP(B6206,'Lista de Prestatarios'!$A$2:$B$500,2,FALSE))),"")</f>
        <v/>
      </c>
      <c r="P6206" s="58" t="str">
        <f>IF(B6206&lt;&gt;"",IF(OR(D6206&gt;0,G6206&gt;0),COUNTIF($B$2:B6206,B6206),COUNTIFS($B$2:B6206,B6206,$E$2:E6206,"&gt;0")),"")</f>
        <v/>
      </c>
    </row>
    <row r="6207" spans="1:16" x14ac:dyDescent="0.35">
      <c r="A6207" s="51" t="str">
        <f t="shared" si="288"/>
        <v/>
      </c>
      <c r="B6207" s="99"/>
      <c r="C6207" s="4"/>
      <c r="D6207" s="14"/>
      <c r="E6207" s="14"/>
      <c r="F6207" s="14"/>
      <c r="G6207" s="82"/>
      <c r="H6207" s="107" t="str">
        <f>IF(B6207&lt;&gt;"",IF(OR(O6207=0,O6207=999),"",SUMIFS($E$2:E6207,$A$2:A6207,A6207)-SUMIFS($F$2:F6207,$A$2:A6207,A6207)),"")</f>
        <v/>
      </c>
      <c r="I6207" s="109" t="str">
        <f t="shared" si="290"/>
        <v/>
      </c>
      <c r="J6207" s="113"/>
      <c r="K6207" s="90"/>
      <c r="L6207" s="73"/>
      <c r="M6207" s="69" t="str">
        <f>IF(C6207&lt;&gt;"",DailyLog!$S$3,"")</f>
        <v/>
      </c>
      <c r="N6207" s="56" t="str">
        <f t="shared" si="289"/>
        <v/>
      </c>
      <c r="O6207" s="53" t="str">
        <f>IF($B6207&lt;&gt;"",IF(ISNUMBER(_xlfn.XMATCH($B6207,Language!$A$6:$E$6)),0,IF(ISNUMBER(_xlfn.XMATCH($B6207,Language!$A$29:$E$29)),'Lista de Prestatarios'!$B$3,VLOOKUP(B6207,'Lista de Prestatarios'!$A$2:$B$500,2,FALSE))),"")</f>
        <v/>
      </c>
      <c r="P6207" s="58" t="str">
        <f>IF(B6207&lt;&gt;"",IF(OR(D6207&gt;0,G6207&gt;0),COUNTIF($B$2:B6207,B6207),COUNTIFS($B$2:B6207,B6207,$E$2:E6207,"&gt;0")),"")</f>
        <v/>
      </c>
    </row>
    <row r="6208" spans="1:16" x14ac:dyDescent="0.35">
      <c r="A6208" s="51" t="str">
        <f t="shared" si="288"/>
        <v/>
      </c>
      <c r="B6208" s="99"/>
      <c r="C6208" s="4"/>
      <c r="D6208" s="14"/>
      <c r="E6208" s="14"/>
      <c r="F6208" s="14"/>
      <c r="G6208" s="82"/>
      <c r="H6208" s="107" t="str">
        <f>IF(B6208&lt;&gt;"",IF(OR(O6208=0,O6208=999),"",SUMIFS($E$2:E6208,$A$2:A6208,A6208)-SUMIFS($F$2:F6208,$A$2:A6208,A6208)),"")</f>
        <v/>
      </c>
      <c r="I6208" s="109" t="str">
        <f t="shared" si="290"/>
        <v/>
      </c>
      <c r="J6208" s="113"/>
      <c r="K6208" s="90"/>
      <c r="L6208" s="73"/>
      <c r="M6208" s="69" t="str">
        <f>IF(C6208&lt;&gt;"",DailyLog!$S$3,"")</f>
        <v/>
      </c>
      <c r="N6208" s="56" t="str">
        <f t="shared" si="289"/>
        <v/>
      </c>
      <c r="O6208" s="53" t="str">
        <f>IF($B6208&lt;&gt;"",IF(ISNUMBER(_xlfn.XMATCH($B6208,Language!$A$6:$E$6)),0,IF(ISNUMBER(_xlfn.XMATCH($B6208,Language!$A$29:$E$29)),'Lista de Prestatarios'!$B$3,VLOOKUP(B6208,'Lista de Prestatarios'!$A$2:$B$500,2,FALSE))),"")</f>
        <v/>
      </c>
      <c r="P6208" s="58" t="str">
        <f>IF(B6208&lt;&gt;"",IF(OR(D6208&gt;0,G6208&gt;0),COUNTIF($B$2:B6208,B6208),COUNTIFS($B$2:B6208,B6208,$E$2:E6208,"&gt;0")),"")</f>
        <v/>
      </c>
    </row>
    <row r="6209" spans="1:16" x14ac:dyDescent="0.35">
      <c r="A6209" s="51" t="str">
        <f t="shared" si="288"/>
        <v/>
      </c>
      <c r="B6209" s="99"/>
      <c r="C6209" s="4"/>
      <c r="D6209" s="14"/>
      <c r="E6209" s="14"/>
      <c r="F6209" s="14"/>
      <c r="G6209" s="82"/>
      <c r="H6209" s="107" t="str">
        <f>IF(B6209&lt;&gt;"",IF(OR(O6209=0,O6209=999),"",SUMIFS($E$2:E6209,$A$2:A6209,A6209)-SUMIFS($F$2:F6209,$A$2:A6209,A6209)),"")</f>
        <v/>
      </c>
      <c r="I6209" s="109" t="str">
        <f t="shared" si="290"/>
        <v/>
      </c>
      <c r="J6209" s="113"/>
      <c r="K6209" s="90"/>
      <c r="L6209" s="73"/>
      <c r="M6209" s="69" t="str">
        <f>IF(C6209&lt;&gt;"",DailyLog!$S$3,"")</f>
        <v/>
      </c>
      <c r="N6209" s="56" t="str">
        <f t="shared" si="289"/>
        <v/>
      </c>
      <c r="O6209" s="53" t="str">
        <f>IF($B6209&lt;&gt;"",IF(ISNUMBER(_xlfn.XMATCH($B6209,Language!$A$6:$E$6)),0,IF(ISNUMBER(_xlfn.XMATCH($B6209,Language!$A$29:$E$29)),'Lista de Prestatarios'!$B$3,VLOOKUP(B6209,'Lista de Prestatarios'!$A$2:$B$500,2,FALSE))),"")</f>
        <v/>
      </c>
      <c r="P6209" s="58" t="str">
        <f>IF(B6209&lt;&gt;"",IF(OR(D6209&gt;0,G6209&gt;0),COUNTIF($B$2:B6209,B6209),COUNTIFS($B$2:B6209,B6209,$E$2:E6209,"&gt;0")),"")</f>
        <v/>
      </c>
    </row>
    <row r="6210" spans="1:16" x14ac:dyDescent="0.35">
      <c r="A6210" s="51" t="str">
        <f t="shared" ref="A6210:A6273" si="291">IF(B6210&lt;&gt;"",O6210&amp;"."&amp;P6210,"")</f>
        <v/>
      </c>
      <c r="B6210" s="99"/>
      <c r="C6210" s="4"/>
      <c r="D6210" s="14"/>
      <c r="E6210" s="14"/>
      <c r="F6210" s="14"/>
      <c r="G6210" s="82"/>
      <c r="H6210" s="107" t="str">
        <f>IF(B6210&lt;&gt;"",IF(OR(O6210=0,O6210=999),"",SUMIFS($E$2:E6210,$A$2:A6210,A6210)-SUMIFS($F$2:F6210,$A$2:A6210,A6210)),"")</f>
        <v/>
      </c>
      <c r="I6210" s="109" t="str">
        <f t="shared" si="290"/>
        <v/>
      </c>
      <c r="J6210" s="113"/>
      <c r="K6210" s="90"/>
      <c r="L6210" s="73"/>
      <c r="M6210" s="69" t="str">
        <f>IF(C6210&lt;&gt;"",DailyLog!$S$3,"")</f>
        <v/>
      </c>
      <c r="N6210" s="56" t="str">
        <f t="shared" ref="N6210:N6273" si="292">IF(B6210&lt;&gt;"",COUNT(D6210:G6210),"")</f>
        <v/>
      </c>
      <c r="O6210" s="53" t="str">
        <f>IF($B6210&lt;&gt;"",IF(ISNUMBER(_xlfn.XMATCH($B6210,Language!$A$6:$E$6)),0,IF(ISNUMBER(_xlfn.XMATCH($B6210,Language!$A$29:$E$29)),'Lista de Prestatarios'!$B$3,VLOOKUP(B6210,'Lista de Prestatarios'!$A$2:$B$500,2,FALSE))),"")</f>
        <v/>
      </c>
      <c r="P6210" s="58" t="str">
        <f>IF(B6210&lt;&gt;"",IF(OR(D6210&gt;0,G6210&gt;0),COUNTIF($B$2:B6210,B6210),COUNTIFS($B$2:B6210,B6210,$E$2:E6210,"&gt;0")),"")</f>
        <v/>
      </c>
    </row>
    <row r="6211" spans="1:16" x14ac:dyDescent="0.35">
      <c r="A6211" s="51" t="str">
        <f t="shared" si="291"/>
        <v/>
      </c>
      <c r="B6211" s="99"/>
      <c r="C6211" s="4"/>
      <c r="D6211" s="14"/>
      <c r="E6211" s="14"/>
      <c r="F6211" s="14"/>
      <c r="G6211" s="82"/>
      <c r="H6211" s="107" t="str">
        <f>IF(B6211&lt;&gt;"",IF(OR(O6211=0,O6211=999),"",SUMIFS($E$2:E6211,$A$2:A6211,A6211)-SUMIFS($F$2:F6211,$A$2:A6211,A6211)),"")</f>
        <v/>
      </c>
      <c r="I6211" s="109" t="str">
        <f t="shared" si="290"/>
        <v/>
      </c>
      <c r="J6211" s="113"/>
      <c r="K6211" s="90"/>
      <c r="L6211" s="73"/>
      <c r="M6211" s="69" t="str">
        <f>IF(C6211&lt;&gt;"",DailyLog!$S$3,"")</f>
        <v/>
      </c>
      <c r="N6211" s="56" t="str">
        <f t="shared" si="292"/>
        <v/>
      </c>
      <c r="O6211" s="53" t="str">
        <f>IF($B6211&lt;&gt;"",IF(ISNUMBER(_xlfn.XMATCH($B6211,Language!$A$6:$E$6)),0,IF(ISNUMBER(_xlfn.XMATCH($B6211,Language!$A$29:$E$29)),'Lista de Prestatarios'!$B$3,VLOOKUP(B6211,'Lista de Prestatarios'!$A$2:$B$500,2,FALSE))),"")</f>
        <v/>
      </c>
      <c r="P6211" s="58" t="str">
        <f>IF(B6211&lt;&gt;"",IF(OR(D6211&gt;0,G6211&gt;0),COUNTIF($B$2:B6211,B6211),COUNTIFS($B$2:B6211,B6211,$E$2:E6211,"&gt;0")),"")</f>
        <v/>
      </c>
    </row>
    <row r="6212" spans="1:16" x14ac:dyDescent="0.35">
      <c r="A6212" s="51" t="str">
        <f t="shared" si="291"/>
        <v/>
      </c>
      <c r="B6212" s="99"/>
      <c r="C6212" s="4"/>
      <c r="D6212" s="14"/>
      <c r="E6212" s="14"/>
      <c r="F6212" s="14"/>
      <c r="G6212" s="82"/>
      <c r="H6212" s="107" t="str">
        <f>IF(B6212&lt;&gt;"",IF(OR(O6212=0,O6212=999),"",SUMIFS($E$2:E6212,$A$2:A6212,A6212)-SUMIFS($F$2:F6212,$A$2:A6212,A6212)),"")</f>
        <v/>
      </c>
      <c r="I6212" s="109" t="str">
        <f t="shared" ref="I6212:I6275" si="293">IF(B6212&lt;&gt;"",I6211+D6212-E6212+F6212-G6212,"")</f>
        <v/>
      </c>
      <c r="J6212" s="113"/>
      <c r="K6212" s="90"/>
      <c r="L6212" s="73"/>
      <c r="M6212" s="69" t="str">
        <f>IF(C6212&lt;&gt;"",DailyLog!$S$3,"")</f>
        <v/>
      </c>
      <c r="N6212" s="56" t="str">
        <f t="shared" si="292"/>
        <v/>
      </c>
      <c r="O6212" s="53" t="str">
        <f>IF($B6212&lt;&gt;"",IF(ISNUMBER(_xlfn.XMATCH($B6212,Language!$A$6:$E$6)),0,IF(ISNUMBER(_xlfn.XMATCH($B6212,Language!$A$29:$E$29)),'Lista de Prestatarios'!$B$3,VLOOKUP(B6212,'Lista de Prestatarios'!$A$2:$B$500,2,FALSE))),"")</f>
        <v/>
      </c>
      <c r="P6212" s="58" t="str">
        <f>IF(B6212&lt;&gt;"",IF(OR(D6212&gt;0,G6212&gt;0),COUNTIF($B$2:B6212,B6212),COUNTIFS($B$2:B6212,B6212,$E$2:E6212,"&gt;0")),"")</f>
        <v/>
      </c>
    </row>
    <row r="6213" spans="1:16" x14ac:dyDescent="0.35">
      <c r="A6213" s="51" t="str">
        <f t="shared" si="291"/>
        <v/>
      </c>
      <c r="B6213" s="99"/>
      <c r="C6213" s="4"/>
      <c r="D6213" s="14"/>
      <c r="E6213" s="14"/>
      <c r="F6213" s="14"/>
      <c r="G6213" s="82"/>
      <c r="H6213" s="107" t="str">
        <f>IF(B6213&lt;&gt;"",IF(OR(O6213=0,O6213=999),"",SUMIFS($E$2:E6213,$A$2:A6213,A6213)-SUMIFS($F$2:F6213,$A$2:A6213,A6213)),"")</f>
        <v/>
      </c>
      <c r="I6213" s="109" t="str">
        <f t="shared" si="293"/>
        <v/>
      </c>
      <c r="J6213" s="113"/>
      <c r="K6213" s="90"/>
      <c r="L6213" s="73"/>
      <c r="M6213" s="69" t="str">
        <f>IF(C6213&lt;&gt;"",DailyLog!$S$3,"")</f>
        <v/>
      </c>
      <c r="N6213" s="56" t="str">
        <f t="shared" si="292"/>
        <v/>
      </c>
      <c r="O6213" s="53" t="str">
        <f>IF($B6213&lt;&gt;"",IF(ISNUMBER(_xlfn.XMATCH($B6213,Language!$A$6:$E$6)),0,IF(ISNUMBER(_xlfn.XMATCH($B6213,Language!$A$29:$E$29)),'Lista de Prestatarios'!$B$3,VLOOKUP(B6213,'Lista de Prestatarios'!$A$2:$B$500,2,FALSE))),"")</f>
        <v/>
      </c>
      <c r="P6213" s="58" t="str">
        <f>IF(B6213&lt;&gt;"",IF(OR(D6213&gt;0,G6213&gt;0),COUNTIF($B$2:B6213,B6213),COUNTIFS($B$2:B6213,B6213,$E$2:E6213,"&gt;0")),"")</f>
        <v/>
      </c>
    </row>
    <row r="6214" spans="1:16" x14ac:dyDescent="0.35">
      <c r="A6214" s="51" t="str">
        <f t="shared" si="291"/>
        <v/>
      </c>
      <c r="B6214" s="99"/>
      <c r="C6214" s="4"/>
      <c r="D6214" s="14"/>
      <c r="E6214" s="14"/>
      <c r="F6214" s="14"/>
      <c r="G6214" s="82"/>
      <c r="H6214" s="107" t="str">
        <f>IF(B6214&lt;&gt;"",IF(OR(O6214=0,O6214=999),"",SUMIFS($E$2:E6214,$A$2:A6214,A6214)-SUMIFS($F$2:F6214,$A$2:A6214,A6214)),"")</f>
        <v/>
      </c>
      <c r="I6214" s="109" t="str">
        <f t="shared" si="293"/>
        <v/>
      </c>
      <c r="J6214" s="113"/>
      <c r="K6214" s="90"/>
      <c r="L6214" s="73"/>
      <c r="M6214" s="69" t="str">
        <f>IF(C6214&lt;&gt;"",DailyLog!$S$3,"")</f>
        <v/>
      </c>
      <c r="N6214" s="56" t="str">
        <f t="shared" si="292"/>
        <v/>
      </c>
      <c r="O6214" s="53" t="str">
        <f>IF($B6214&lt;&gt;"",IF(ISNUMBER(_xlfn.XMATCH($B6214,Language!$A$6:$E$6)),0,IF(ISNUMBER(_xlfn.XMATCH($B6214,Language!$A$29:$E$29)),'Lista de Prestatarios'!$B$3,VLOOKUP(B6214,'Lista de Prestatarios'!$A$2:$B$500,2,FALSE))),"")</f>
        <v/>
      </c>
      <c r="P6214" s="58" t="str">
        <f>IF(B6214&lt;&gt;"",IF(OR(D6214&gt;0,G6214&gt;0),COUNTIF($B$2:B6214,B6214),COUNTIFS($B$2:B6214,B6214,$E$2:E6214,"&gt;0")),"")</f>
        <v/>
      </c>
    </row>
    <row r="6215" spans="1:16" x14ac:dyDescent="0.35">
      <c r="A6215" s="51" t="str">
        <f t="shared" si="291"/>
        <v/>
      </c>
      <c r="B6215" s="99"/>
      <c r="C6215" s="4"/>
      <c r="D6215" s="14"/>
      <c r="E6215" s="14"/>
      <c r="F6215" s="14"/>
      <c r="G6215" s="82"/>
      <c r="H6215" s="107" t="str">
        <f>IF(B6215&lt;&gt;"",IF(OR(O6215=0,O6215=999),"",SUMIFS($E$2:E6215,$A$2:A6215,A6215)-SUMIFS($F$2:F6215,$A$2:A6215,A6215)),"")</f>
        <v/>
      </c>
      <c r="I6215" s="109" t="str">
        <f t="shared" si="293"/>
        <v/>
      </c>
      <c r="J6215" s="113"/>
      <c r="K6215" s="90"/>
      <c r="L6215" s="73"/>
      <c r="M6215" s="69" t="str">
        <f>IF(C6215&lt;&gt;"",DailyLog!$S$3,"")</f>
        <v/>
      </c>
      <c r="N6215" s="56" t="str">
        <f t="shared" si="292"/>
        <v/>
      </c>
      <c r="O6215" s="53" t="str">
        <f>IF($B6215&lt;&gt;"",IF(ISNUMBER(_xlfn.XMATCH($B6215,Language!$A$6:$E$6)),0,IF(ISNUMBER(_xlfn.XMATCH($B6215,Language!$A$29:$E$29)),'Lista de Prestatarios'!$B$3,VLOOKUP(B6215,'Lista de Prestatarios'!$A$2:$B$500,2,FALSE))),"")</f>
        <v/>
      </c>
      <c r="P6215" s="58" t="str">
        <f>IF(B6215&lt;&gt;"",IF(OR(D6215&gt;0,G6215&gt;0),COUNTIF($B$2:B6215,B6215),COUNTIFS($B$2:B6215,B6215,$E$2:E6215,"&gt;0")),"")</f>
        <v/>
      </c>
    </row>
    <row r="6216" spans="1:16" x14ac:dyDescent="0.35">
      <c r="A6216" s="51" t="str">
        <f t="shared" si="291"/>
        <v/>
      </c>
      <c r="B6216" s="99"/>
      <c r="C6216" s="4"/>
      <c r="D6216" s="14"/>
      <c r="E6216" s="14"/>
      <c r="F6216" s="14"/>
      <c r="G6216" s="82"/>
      <c r="H6216" s="107" t="str">
        <f>IF(B6216&lt;&gt;"",IF(OR(O6216=0,O6216=999),"",SUMIFS($E$2:E6216,$A$2:A6216,A6216)-SUMIFS($F$2:F6216,$A$2:A6216,A6216)),"")</f>
        <v/>
      </c>
      <c r="I6216" s="109" t="str">
        <f t="shared" si="293"/>
        <v/>
      </c>
      <c r="J6216" s="113"/>
      <c r="K6216" s="90"/>
      <c r="L6216" s="73"/>
      <c r="M6216" s="69" t="str">
        <f>IF(C6216&lt;&gt;"",DailyLog!$S$3,"")</f>
        <v/>
      </c>
      <c r="N6216" s="56" t="str">
        <f t="shared" si="292"/>
        <v/>
      </c>
      <c r="O6216" s="53" t="str">
        <f>IF($B6216&lt;&gt;"",IF(ISNUMBER(_xlfn.XMATCH($B6216,Language!$A$6:$E$6)),0,IF(ISNUMBER(_xlfn.XMATCH($B6216,Language!$A$29:$E$29)),'Lista de Prestatarios'!$B$3,VLOOKUP(B6216,'Lista de Prestatarios'!$A$2:$B$500,2,FALSE))),"")</f>
        <v/>
      </c>
      <c r="P6216" s="58" t="str">
        <f>IF(B6216&lt;&gt;"",IF(OR(D6216&gt;0,G6216&gt;0),COUNTIF($B$2:B6216,B6216),COUNTIFS($B$2:B6216,B6216,$E$2:E6216,"&gt;0")),"")</f>
        <v/>
      </c>
    </row>
    <row r="6217" spans="1:16" x14ac:dyDescent="0.35">
      <c r="A6217" s="51" t="str">
        <f t="shared" si="291"/>
        <v/>
      </c>
      <c r="B6217" s="99"/>
      <c r="C6217" s="4"/>
      <c r="D6217" s="14"/>
      <c r="E6217" s="14"/>
      <c r="F6217" s="14"/>
      <c r="G6217" s="82"/>
      <c r="H6217" s="107" t="str">
        <f>IF(B6217&lt;&gt;"",IF(OR(O6217=0,O6217=999),"",SUMIFS($E$2:E6217,$A$2:A6217,A6217)-SUMIFS($F$2:F6217,$A$2:A6217,A6217)),"")</f>
        <v/>
      </c>
      <c r="I6217" s="109" t="str">
        <f t="shared" si="293"/>
        <v/>
      </c>
      <c r="J6217" s="113"/>
      <c r="K6217" s="90"/>
      <c r="L6217" s="73"/>
      <c r="M6217" s="69" t="str">
        <f>IF(C6217&lt;&gt;"",DailyLog!$S$3,"")</f>
        <v/>
      </c>
      <c r="N6217" s="56" t="str">
        <f t="shared" si="292"/>
        <v/>
      </c>
      <c r="O6217" s="53" t="str">
        <f>IF($B6217&lt;&gt;"",IF(ISNUMBER(_xlfn.XMATCH($B6217,Language!$A$6:$E$6)),0,IF(ISNUMBER(_xlfn.XMATCH($B6217,Language!$A$29:$E$29)),'Lista de Prestatarios'!$B$3,VLOOKUP(B6217,'Lista de Prestatarios'!$A$2:$B$500,2,FALSE))),"")</f>
        <v/>
      </c>
      <c r="P6217" s="58" t="str">
        <f>IF(B6217&lt;&gt;"",IF(OR(D6217&gt;0,G6217&gt;0),COUNTIF($B$2:B6217,B6217),COUNTIFS($B$2:B6217,B6217,$E$2:E6217,"&gt;0")),"")</f>
        <v/>
      </c>
    </row>
    <row r="6218" spans="1:16" x14ac:dyDescent="0.35">
      <c r="A6218" s="51" t="str">
        <f t="shared" si="291"/>
        <v/>
      </c>
      <c r="B6218" s="99"/>
      <c r="C6218" s="4"/>
      <c r="D6218" s="14"/>
      <c r="E6218" s="14"/>
      <c r="F6218" s="14"/>
      <c r="G6218" s="82"/>
      <c r="H6218" s="107" t="str">
        <f>IF(B6218&lt;&gt;"",IF(OR(O6218=0,O6218=999),"",SUMIFS($E$2:E6218,$A$2:A6218,A6218)-SUMIFS($F$2:F6218,$A$2:A6218,A6218)),"")</f>
        <v/>
      </c>
      <c r="I6218" s="109" t="str">
        <f t="shared" si="293"/>
        <v/>
      </c>
      <c r="J6218" s="113"/>
      <c r="K6218" s="90"/>
      <c r="L6218" s="73"/>
      <c r="M6218" s="69" t="str">
        <f>IF(C6218&lt;&gt;"",DailyLog!$S$3,"")</f>
        <v/>
      </c>
      <c r="N6218" s="56" t="str">
        <f t="shared" si="292"/>
        <v/>
      </c>
      <c r="O6218" s="53" t="str">
        <f>IF($B6218&lt;&gt;"",IF(ISNUMBER(_xlfn.XMATCH($B6218,Language!$A$6:$E$6)),0,IF(ISNUMBER(_xlfn.XMATCH($B6218,Language!$A$29:$E$29)),'Lista de Prestatarios'!$B$3,VLOOKUP(B6218,'Lista de Prestatarios'!$A$2:$B$500,2,FALSE))),"")</f>
        <v/>
      </c>
      <c r="P6218" s="58" t="str">
        <f>IF(B6218&lt;&gt;"",IF(OR(D6218&gt;0,G6218&gt;0),COUNTIF($B$2:B6218,B6218),COUNTIFS($B$2:B6218,B6218,$E$2:E6218,"&gt;0")),"")</f>
        <v/>
      </c>
    </row>
    <row r="6219" spans="1:16" x14ac:dyDescent="0.35">
      <c r="A6219" s="51" t="str">
        <f t="shared" si="291"/>
        <v/>
      </c>
      <c r="B6219" s="99"/>
      <c r="C6219" s="4"/>
      <c r="D6219" s="14"/>
      <c r="E6219" s="14"/>
      <c r="F6219" s="14"/>
      <c r="G6219" s="82"/>
      <c r="H6219" s="107" t="str">
        <f>IF(B6219&lt;&gt;"",IF(OR(O6219=0,O6219=999),"",SUMIFS($E$2:E6219,$A$2:A6219,A6219)-SUMIFS($F$2:F6219,$A$2:A6219,A6219)),"")</f>
        <v/>
      </c>
      <c r="I6219" s="109" t="str">
        <f t="shared" si="293"/>
        <v/>
      </c>
      <c r="J6219" s="113"/>
      <c r="K6219" s="90"/>
      <c r="L6219" s="73"/>
      <c r="M6219" s="69" t="str">
        <f>IF(C6219&lt;&gt;"",DailyLog!$S$3,"")</f>
        <v/>
      </c>
      <c r="N6219" s="56" t="str">
        <f t="shared" si="292"/>
        <v/>
      </c>
      <c r="O6219" s="53" t="str">
        <f>IF($B6219&lt;&gt;"",IF(ISNUMBER(_xlfn.XMATCH($B6219,Language!$A$6:$E$6)),0,IF(ISNUMBER(_xlfn.XMATCH($B6219,Language!$A$29:$E$29)),'Lista de Prestatarios'!$B$3,VLOOKUP(B6219,'Lista de Prestatarios'!$A$2:$B$500,2,FALSE))),"")</f>
        <v/>
      </c>
      <c r="P6219" s="58" t="str">
        <f>IF(B6219&lt;&gt;"",IF(OR(D6219&gt;0,G6219&gt;0),COUNTIF($B$2:B6219,B6219),COUNTIFS($B$2:B6219,B6219,$E$2:E6219,"&gt;0")),"")</f>
        <v/>
      </c>
    </row>
    <row r="6220" spans="1:16" x14ac:dyDescent="0.35">
      <c r="A6220" s="51" t="str">
        <f t="shared" si="291"/>
        <v/>
      </c>
      <c r="B6220" s="99"/>
      <c r="C6220" s="4"/>
      <c r="D6220" s="14"/>
      <c r="E6220" s="14"/>
      <c r="F6220" s="14"/>
      <c r="G6220" s="82"/>
      <c r="H6220" s="107" t="str">
        <f>IF(B6220&lt;&gt;"",IF(OR(O6220=0,O6220=999),"",SUMIFS($E$2:E6220,$A$2:A6220,A6220)-SUMIFS($F$2:F6220,$A$2:A6220,A6220)),"")</f>
        <v/>
      </c>
      <c r="I6220" s="109" t="str">
        <f t="shared" si="293"/>
        <v/>
      </c>
      <c r="J6220" s="113"/>
      <c r="K6220" s="90"/>
      <c r="L6220" s="73"/>
      <c r="M6220" s="69" t="str">
        <f>IF(C6220&lt;&gt;"",DailyLog!$S$3,"")</f>
        <v/>
      </c>
      <c r="N6220" s="56" t="str">
        <f t="shared" si="292"/>
        <v/>
      </c>
      <c r="O6220" s="53" t="str">
        <f>IF($B6220&lt;&gt;"",IF(ISNUMBER(_xlfn.XMATCH($B6220,Language!$A$6:$E$6)),0,IF(ISNUMBER(_xlfn.XMATCH($B6220,Language!$A$29:$E$29)),'Lista de Prestatarios'!$B$3,VLOOKUP(B6220,'Lista de Prestatarios'!$A$2:$B$500,2,FALSE))),"")</f>
        <v/>
      </c>
      <c r="P6220" s="58" t="str">
        <f>IF(B6220&lt;&gt;"",IF(OR(D6220&gt;0,G6220&gt;0),COUNTIF($B$2:B6220,B6220),COUNTIFS($B$2:B6220,B6220,$E$2:E6220,"&gt;0")),"")</f>
        <v/>
      </c>
    </row>
    <row r="6221" spans="1:16" x14ac:dyDescent="0.35">
      <c r="A6221" s="51" t="str">
        <f t="shared" si="291"/>
        <v/>
      </c>
      <c r="B6221" s="99"/>
      <c r="C6221" s="4"/>
      <c r="D6221" s="14"/>
      <c r="E6221" s="14"/>
      <c r="F6221" s="14"/>
      <c r="G6221" s="82"/>
      <c r="H6221" s="107" t="str">
        <f>IF(B6221&lt;&gt;"",IF(OR(O6221=0,O6221=999),"",SUMIFS($E$2:E6221,$A$2:A6221,A6221)-SUMIFS($F$2:F6221,$A$2:A6221,A6221)),"")</f>
        <v/>
      </c>
      <c r="I6221" s="109" t="str">
        <f t="shared" si="293"/>
        <v/>
      </c>
      <c r="J6221" s="113"/>
      <c r="K6221" s="90"/>
      <c r="L6221" s="73"/>
      <c r="M6221" s="69" t="str">
        <f>IF(C6221&lt;&gt;"",DailyLog!$S$3,"")</f>
        <v/>
      </c>
      <c r="N6221" s="56" t="str">
        <f t="shared" si="292"/>
        <v/>
      </c>
      <c r="O6221" s="53" t="str">
        <f>IF($B6221&lt;&gt;"",IF(ISNUMBER(_xlfn.XMATCH($B6221,Language!$A$6:$E$6)),0,IF(ISNUMBER(_xlfn.XMATCH($B6221,Language!$A$29:$E$29)),'Lista de Prestatarios'!$B$3,VLOOKUP(B6221,'Lista de Prestatarios'!$A$2:$B$500,2,FALSE))),"")</f>
        <v/>
      </c>
      <c r="P6221" s="58" t="str">
        <f>IF(B6221&lt;&gt;"",IF(OR(D6221&gt;0,G6221&gt;0),COUNTIF($B$2:B6221,B6221),COUNTIFS($B$2:B6221,B6221,$E$2:E6221,"&gt;0")),"")</f>
        <v/>
      </c>
    </row>
    <row r="6222" spans="1:16" x14ac:dyDescent="0.35">
      <c r="A6222" s="51" t="str">
        <f t="shared" si="291"/>
        <v/>
      </c>
      <c r="B6222" s="99"/>
      <c r="C6222" s="4"/>
      <c r="D6222" s="14"/>
      <c r="E6222" s="14"/>
      <c r="F6222" s="14"/>
      <c r="G6222" s="82"/>
      <c r="H6222" s="107" t="str">
        <f>IF(B6222&lt;&gt;"",IF(OR(O6222=0,O6222=999),"",SUMIFS($E$2:E6222,$A$2:A6222,A6222)-SUMIFS($F$2:F6222,$A$2:A6222,A6222)),"")</f>
        <v/>
      </c>
      <c r="I6222" s="109" t="str">
        <f t="shared" si="293"/>
        <v/>
      </c>
      <c r="J6222" s="113"/>
      <c r="K6222" s="90"/>
      <c r="L6222" s="73"/>
      <c r="M6222" s="69" t="str">
        <f>IF(C6222&lt;&gt;"",DailyLog!$S$3,"")</f>
        <v/>
      </c>
      <c r="N6222" s="56" t="str">
        <f t="shared" si="292"/>
        <v/>
      </c>
      <c r="O6222" s="53" t="str">
        <f>IF($B6222&lt;&gt;"",IF(ISNUMBER(_xlfn.XMATCH($B6222,Language!$A$6:$E$6)),0,IF(ISNUMBER(_xlfn.XMATCH($B6222,Language!$A$29:$E$29)),'Lista de Prestatarios'!$B$3,VLOOKUP(B6222,'Lista de Prestatarios'!$A$2:$B$500,2,FALSE))),"")</f>
        <v/>
      </c>
      <c r="P6222" s="58" t="str">
        <f>IF(B6222&lt;&gt;"",IF(OR(D6222&gt;0,G6222&gt;0),COUNTIF($B$2:B6222,B6222),COUNTIFS($B$2:B6222,B6222,$E$2:E6222,"&gt;0")),"")</f>
        <v/>
      </c>
    </row>
    <row r="6223" spans="1:16" x14ac:dyDescent="0.35">
      <c r="A6223" s="51" t="str">
        <f t="shared" si="291"/>
        <v/>
      </c>
      <c r="B6223" s="99"/>
      <c r="C6223" s="4"/>
      <c r="D6223" s="14"/>
      <c r="E6223" s="14"/>
      <c r="F6223" s="14"/>
      <c r="G6223" s="82"/>
      <c r="H6223" s="107" t="str">
        <f>IF(B6223&lt;&gt;"",IF(OR(O6223=0,O6223=999),"",SUMIFS($E$2:E6223,$A$2:A6223,A6223)-SUMIFS($F$2:F6223,$A$2:A6223,A6223)),"")</f>
        <v/>
      </c>
      <c r="I6223" s="109" t="str">
        <f t="shared" si="293"/>
        <v/>
      </c>
      <c r="J6223" s="113"/>
      <c r="K6223" s="90"/>
      <c r="L6223" s="73"/>
      <c r="M6223" s="69" t="str">
        <f>IF(C6223&lt;&gt;"",DailyLog!$S$3,"")</f>
        <v/>
      </c>
      <c r="N6223" s="56" t="str">
        <f t="shared" si="292"/>
        <v/>
      </c>
      <c r="O6223" s="53" t="str">
        <f>IF($B6223&lt;&gt;"",IF(ISNUMBER(_xlfn.XMATCH($B6223,Language!$A$6:$E$6)),0,IF(ISNUMBER(_xlfn.XMATCH($B6223,Language!$A$29:$E$29)),'Lista de Prestatarios'!$B$3,VLOOKUP(B6223,'Lista de Prestatarios'!$A$2:$B$500,2,FALSE))),"")</f>
        <v/>
      </c>
      <c r="P6223" s="58" t="str">
        <f>IF(B6223&lt;&gt;"",IF(OR(D6223&gt;0,G6223&gt;0),COUNTIF($B$2:B6223,B6223),COUNTIFS($B$2:B6223,B6223,$E$2:E6223,"&gt;0")),"")</f>
        <v/>
      </c>
    </row>
    <row r="6224" spans="1:16" x14ac:dyDescent="0.35">
      <c r="A6224" s="51" t="str">
        <f t="shared" si="291"/>
        <v/>
      </c>
      <c r="B6224" s="99"/>
      <c r="C6224" s="4"/>
      <c r="D6224" s="14"/>
      <c r="E6224" s="14"/>
      <c r="F6224" s="14"/>
      <c r="G6224" s="82"/>
      <c r="H6224" s="107" t="str">
        <f>IF(B6224&lt;&gt;"",IF(OR(O6224=0,O6224=999),"",SUMIFS($E$2:E6224,$A$2:A6224,A6224)-SUMIFS($F$2:F6224,$A$2:A6224,A6224)),"")</f>
        <v/>
      </c>
      <c r="I6224" s="109" t="str">
        <f t="shared" si="293"/>
        <v/>
      </c>
      <c r="J6224" s="113"/>
      <c r="K6224" s="90"/>
      <c r="L6224" s="73"/>
      <c r="M6224" s="69" t="str">
        <f>IF(C6224&lt;&gt;"",DailyLog!$S$3,"")</f>
        <v/>
      </c>
      <c r="N6224" s="56" t="str">
        <f t="shared" si="292"/>
        <v/>
      </c>
      <c r="O6224" s="53" t="str">
        <f>IF($B6224&lt;&gt;"",IF(ISNUMBER(_xlfn.XMATCH($B6224,Language!$A$6:$E$6)),0,IF(ISNUMBER(_xlfn.XMATCH($B6224,Language!$A$29:$E$29)),'Lista de Prestatarios'!$B$3,VLOOKUP(B6224,'Lista de Prestatarios'!$A$2:$B$500,2,FALSE))),"")</f>
        <v/>
      </c>
      <c r="P6224" s="58" t="str">
        <f>IF(B6224&lt;&gt;"",IF(OR(D6224&gt;0,G6224&gt;0),COUNTIF($B$2:B6224,B6224),COUNTIFS($B$2:B6224,B6224,$E$2:E6224,"&gt;0")),"")</f>
        <v/>
      </c>
    </row>
    <row r="6225" spans="1:16" x14ac:dyDescent="0.35">
      <c r="A6225" s="51" t="str">
        <f t="shared" si="291"/>
        <v/>
      </c>
      <c r="B6225" s="99"/>
      <c r="C6225" s="4"/>
      <c r="D6225" s="14"/>
      <c r="E6225" s="14"/>
      <c r="F6225" s="14"/>
      <c r="G6225" s="82"/>
      <c r="H6225" s="107" t="str">
        <f>IF(B6225&lt;&gt;"",IF(OR(O6225=0,O6225=999),"",SUMIFS($E$2:E6225,$A$2:A6225,A6225)-SUMIFS($F$2:F6225,$A$2:A6225,A6225)),"")</f>
        <v/>
      </c>
      <c r="I6225" s="109" t="str">
        <f t="shared" si="293"/>
        <v/>
      </c>
      <c r="J6225" s="113"/>
      <c r="K6225" s="90"/>
      <c r="L6225" s="73"/>
      <c r="M6225" s="69" t="str">
        <f>IF(C6225&lt;&gt;"",DailyLog!$S$3,"")</f>
        <v/>
      </c>
      <c r="N6225" s="56" t="str">
        <f t="shared" si="292"/>
        <v/>
      </c>
      <c r="O6225" s="53" t="str">
        <f>IF($B6225&lt;&gt;"",IF(ISNUMBER(_xlfn.XMATCH($B6225,Language!$A$6:$E$6)),0,IF(ISNUMBER(_xlfn.XMATCH($B6225,Language!$A$29:$E$29)),'Lista de Prestatarios'!$B$3,VLOOKUP(B6225,'Lista de Prestatarios'!$A$2:$B$500,2,FALSE))),"")</f>
        <v/>
      </c>
      <c r="P6225" s="58" t="str">
        <f>IF(B6225&lt;&gt;"",IF(OR(D6225&gt;0,G6225&gt;0),COUNTIF($B$2:B6225,B6225),COUNTIFS($B$2:B6225,B6225,$E$2:E6225,"&gt;0")),"")</f>
        <v/>
      </c>
    </row>
    <row r="6226" spans="1:16" x14ac:dyDescent="0.35">
      <c r="A6226" s="51" t="str">
        <f t="shared" si="291"/>
        <v/>
      </c>
      <c r="B6226" s="99"/>
      <c r="C6226" s="4"/>
      <c r="D6226" s="14"/>
      <c r="E6226" s="14"/>
      <c r="F6226" s="14"/>
      <c r="G6226" s="82"/>
      <c r="H6226" s="107" t="str">
        <f>IF(B6226&lt;&gt;"",IF(OR(O6226=0,O6226=999),"",SUMIFS($E$2:E6226,$A$2:A6226,A6226)-SUMIFS($F$2:F6226,$A$2:A6226,A6226)),"")</f>
        <v/>
      </c>
      <c r="I6226" s="109" t="str">
        <f t="shared" si="293"/>
        <v/>
      </c>
      <c r="J6226" s="113"/>
      <c r="K6226" s="90"/>
      <c r="L6226" s="73"/>
      <c r="M6226" s="69" t="str">
        <f>IF(C6226&lt;&gt;"",DailyLog!$S$3,"")</f>
        <v/>
      </c>
      <c r="N6226" s="56" t="str">
        <f t="shared" si="292"/>
        <v/>
      </c>
      <c r="O6226" s="53" t="str">
        <f>IF($B6226&lt;&gt;"",IF(ISNUMBER(_xlfn.XMATCH($B6226,Language!$A$6:$E$6)),0,IF(ISNUMBER(_xlfn.XMATCH($B6226,Language!$A$29:$E$29)),'Lista de Prestatarios'!$B$3,VLOOKUP(B6226,'Lista de Prestatarios'!$A$2:$B$500,2,FALSE))),"")</f>
        <v/>
      </c>
      <c r="P6226" s="58" t="str">
        <f>IF(B6226&lt;&gt;"",IF(OR(D6226&gt;0,G6226&gt;0),COUNTIF($B$2:B6226,B6226),COUNTIFS($B$2:B6226,B6226,$E$2:E6226,"&gt;0")),"")</f>
        <v/>
      </c>
    </row>
    <row r="6227" spans="1:16" x14ac:dyDescent="0.35">
      <c r="A6227" s="51" t="str">
        <f t="shared" si="291"/>
        <v/>
      </c>
      <c r="B6227" s="99"/>
      <c r="C6227" s="4"/>
      <c r="D6227" s="14"/>
      <c r="E6227" s="14"/>
      <c r="F6227" s="14"/>
      <c r="G6227" s="82"/>
      <c r="H6227" s="107" t="str">
        <f>IF(B6227&lt;&gt;"",IF(OR(O6227=0,O6227=999),"",SUMIFS($E$2:E6227,$A$2:A6227,A6227)-SUMIFS($F$2:F6227,$A$2:A6227,A6227)),"")</f>
        <v/>
      </c>
      <c r="I6227" s="109" t="str">
        <f t="shared" si="293"/>
        <v/>
      </c>
      <c r="J6227" s="113"/>
      <c r="K6227" s="90"/>
      <c r="L6227" s="73"/>
      <c r="M6227" s="69" t="str">
        <f>IF(C6227&lt;&gt;"",DailyLog!$S$3,"")</f>
        <v/>
      </c>
      <c r="N6227" s="56" t="str">
        <f t="shared" si="292"/>
        <v/>
      </c>
      <c r="O6227" s="53" t="str">
        <f>IF($B6227&lt;&gt;"",IF(ISNUMBER(_xlfn.XMATCH($B6227,Language!$A$6:$E$6)),0,IF(ISNUMBER(_xlfn.XMATCH($B6227,Language!$A$29:$E$29)),'Lista de Prestatarios'!$B$3,VLOOKUP(B6227,'Lista de Prestatarios'!$A$2:$B$500,2,FALSE))),"")</f>
        <v/>
      </c>
      <c r="P6227" s="58" t="str">
        <f>IF(B6227&lt;&gt;"",IF(OR(D6227&gt;0,G6227&gt;0),COUNTIF($B$2:B6227,B6227),COUNTIFS($B$2:B6227,B6227,$E$2:E6227,"&gt;0")),"")</f>
        <v/>
      </c>
    </row>
    <row r="6228" spans="1:16" x14ac:dyDescent="0.35">
      <c r="A6228" s="51" t="str">
        <f t="shared" si="291"/>
        <v/>
      </c>
      <c r="B6228" s="99"/>
      <c r="C6228" s="4"/>
      <c r="D6228" s="14"/>
      <c r="E6228" s="14"/>
      <c r="F6228" s="14"/>
      <c r="G6228" s="82"/>
      <c r="H6228" s="107" t="str">
        <f>IF(B6228&lt;&gt;"",IF(OR(O6228=0,O6228=999),"",SUMIFS($E$2:E6228,$A$2:A6228,A6228)-SUMIFS($F$2:F6228,$A$2:A6228,A6228)),"")</f>
        <v/>
      </c>
      <c r="I6228" s="109" t="str">
        <f t="shared" si="293"/>
        <v/>
      </c>
      <c r="J6228" s="113"/>
      <c r="K6228" s="90"/>
      <c r="L6228" s="73"/>
      <c r="M6228" s="69" t="str">
        <f>IF(C6228&lt;&gt;"",DailyLog!$S$3,"")</f>
        <v/>
      </c>
      <c r="N6228" s="56" t="str">
        <f t="shared" si="292"/>
        <v/>
      </c>
      <c r="O6228" s="53" t="str">
        <f>IF($B6228&lt;&gt;"",IF(ISNUMBER(_xlfn.XMATCH($B6228,Language!$A$6:$E$6)),0,IF(ISNUMBER(_xlfn.XMATCH($B6228,Language!$A$29:$E$29)),'Lista de Prestatarios'!$B$3,VLOOKUP(B6228,'Lista de Prestatarios'!$A$2:$B$500,2,FALSE))),"")</f>
        <v/>
      </c>
      <c r="P6228" s="58" t="str">
        <f>IF(B6228&lt;&gt;"",IF(OR(D6228&gt;0,G6228&gt;0),COUNTIF($B$2:B6228,B6228),COUNTIFS($B$2:B6228,B6228,$E$2:E6228,"&gt;0")),"")</f>
        <v/>
      </c>
    </row>
    <row r="6229" spans="1:16" x14ac:dyDescent="0.35">
      <c r="A6229" s="51" t="str">
        <f t="shared" si="291"/>
        <v/>
      </c>
      <c r="B6229" s="99"/>
      <c r="C6229" s="4"/>
      <c r="D6229" s="14"/>
      <c r="E6229" s="14"/>
      <c r="F6229" s="14"/>
      <c r="G6229" s="82"/>
      <c r="H6229" s="107" t="str">
        <f>IF(B6229&lt;&gt;"",IF(OR(O6229=0,O6229=999),"",SUMIFS($E$2:E6229,$A$2:A6229,A6229)-SUMIFS($F$2:F6229,$A$2:A6229,A6229)),"")</f>
        <v/>
      </c>
      <c r="I6229" s="109" t="str">
        <f t="shared" si="293"/>
        <v/>
      </c>
      <c r="J6229" s="113"/>
      <c r="K6229" s="90"/>
      <c r="L6229" s="73"/>
      <c r="M6229" s="69" t="str">
        <f>IF(C6229&lt;&gt;"",DailyLog!$S$3,"")</f>
        <v/>
      </c>
      <c r="N6229" s="56" t="str">
        <f t="shared" si="292"/>
        <v/>
      </c>
      <c r="O6229" s="53" t="str">
        <f>IF($B6229&lt;&gt;"",IF(ISNUMBER(_xlfn.XMATCH($B6229,Language!$A$6:$E$6)),0,IF(ISNUMBER(_xlfn.XMATCH($B6229,Language!$A$29:$E$29)),'Lista de Prestatarios'!$B$3,VLOOKUP(B6229,'Lista de Prestatarios'!$A$2:$B$500,2,FALSE))),"")</f>
        <v/>
      </c>
      <c r="P6229" s="58" t="str">
        <f>IF(B6229&lt;&gt;"",IF(OR(D6229&gt;0,G6229&gt;0),COUNTIF($B$2:B6229,B6229),COUNTIFS($B$2:B6229,B6229,$E$2:E6229,"&gt;0")),"")</f>
        <v/>
      </c>
    </row>
    <row r="6230" spans="1:16" x14ac:dyDescent="0.35">
      <c r="A6230" s="51" t="str">
        <f t="shared" si="291"/>
        <v/>
      </c>
      <c r="B6230" s="99"/>
      <c r="C6230" s="4"/>
      <c r="D6230" s="14"/>
      <c r="E6230" s="14"/>
      <c r="F6230" s="14"/>
      <c r="G6230" s="82"/>
      <c r="H6230" s="107" t="str">
        <f>IF(B6230&lt;&gt;"",IF(OR(O6230=0,O6230=999),"",SUMIFS($E$2:E6230,$A$2:A6230,A6230)-SUMIFS($F$2:F6230,$A$2:A6230,A6230)),"")</f>
        <v/>
      </c>
      <c r="I6230" s="109" t="str">
        <f t="shared" si="293"/>
        <v/>
      </c>
      <c r="J6230" s="113"/>
      <c r="K6230" s="90"/>
      <c r="L6230" s="73"/>
      <c r="M6230" s="69" t="str">
        <f>IF(C6230&lt;&gt;"",DailyLog!$S$3,"")</f>
        <v/>
      </c>
      <c r="N6230" s="56" t="str">
        <f t="shared" si="292"/>
        <v/>
      </c>
      <c r="O6230" s="53" t="str">
        <f>IF($B6230&lt;&gt;"",IF(ISNUMBER(_xlfn.XMATCH($B6230,Language!$A$6:$E$6)),0,IF(ISNUMBER(_xlfn.XMATCH($B6230,Language!$A$29:$E$29)),'Lista de Prestatarios'!$B$3,VLOOKUP(B6230,'Lista de Prestatarios'!$A$2:$B$500,2,FALSE))),"")</f>
        <v/>
      </c>
      <c r="P6230" s="58" t="str">
        <f>IF(B6230&lt;&gt;"",IF(OR(D6230&gt;0,G6230&gt;0),COUNTIF($B$2:B6230,B6230),COUNTIFS($B$2:B6230,B6230,$E$2:E6230,"&gt;0")),"")</f>
        <v/>
      </c>
    </row>
    <row r="6231" spans="1:16" x14ac:dyDescent="0.35">
      <c r="A6231" s="51" t="str">
        <f t="shared" si="291"/>
        <v/>
      </c>
      <c r="B6231" s="99"/>
      <c r="C6231" s="4"/>
      <c r="D6231" s="14"/>
      <c r="E6231" s="14"/>
      <c r="F6231" s="14"/>
      <c r="G6231" s="82"/>
      <c r="H6231" s="107" t="str">
        <f>IF(B6231&lt;&gt;"",IF(OR(O6231=0,O6231=999),"",SUMIFS($E$2:E6231,$A$2:A6231,A6231)-SUMIFS($F$2:F6231,$A$2:A6231,A6231)),"")</f>
        <v/>
      </c>
      <c r="I6231" s="109" t="str">
        <f t="shared" si="293"/>
        <v/>
      </c>
      <c r="J6231" s="113"/>
      <c r="K6231" s="90"/>
      <c r="L6231" s="73"/>
      <c r="M6231" s="69" t="str">
        <f>IF(C6231&lt;&gt;"",DailyLog!$S$3,"")</f>
        <v/>
      </c>
      <c r="N6231" s="56" t="str">
        <f t="shared" si="292"/>
        <v/>
      </c>
      <c r="O6231" s="53" t="str">
        <f>IF($B6231&lt;&gt;"",IF(ISNUMBER(_xlfn.XMATCH($B6231,Language!$A$6:$E$6)),0,IF(ISNUMBER(_xlfn.XMATCH($B6231,Language!$A$29:$E$29)),'Lista de Prestatarios'!$B$3,VLOOKUP(B6231,'Lista de Prestatarios'!$A$2:$B$500,2,FALSE))),"")</f>
        <v/>
      </c>
      <c r="P6231" s="58" t="str">
        <f>IF(B6231&lt;&gt;"",IF(OR(D6231&gt;0,G6231&gt;0),COUNTIF($B$2:B6231,B6231),COUNTIFS($B$2:B6231,B6231,$E$2:E6231,"&gt;0")),"")</f>
        <v/>
      </c>
    </row>
    <row r="6232" spans="1:16" x14ac:dyDescent="0.35">
      <c r="A6232" s="51" t="str">
        <f t="shared" si="291"/>
        <v/>
      </c>
      <c r="B6232" s="99"/>
      <c r="C6232" s="4"/>
      <c r="D6232" s="14"/>
      <c r="E6232" s="14"/>
      <c r="F6232" s="14"/>
      <c r="G6232" s="82"/>
      <c r="H6232" s="107" t="str">
        <f>IF(B6232&lt;&gt;"",IF(OR(O6232=0,O6232=999),"",SUMIFS($E$2:E6232,$A$2:A6232,A6232)-SUMIFS($F$2:F6232,$A$2:A6232,A6232)),"")</f>
        <v/>
      </c>
      <c r="I6232" s="109" t="str">
        <f t="shared" si="293"/>
        <v/>
      </c>
      <c r="J6232" s="113"/>
      <c r="K6232" s="90"/>
      <c r="L6232" s="73"/>
      <c r="M6232" s="69" t="str">
        <f>IF(C6232&lt;&gt;"",DailyLog!$S$3,"")</f>
        <v/>
      </c>
      <c r="N6232" s="56" t="str">
        <f t="shared" si="292"/>
        <v/>
      </c>
      <c r="O6232" s="53" t="str">
        <f>IF($B6232&lt;&gt;"",IF(ISNUMBER(_xlfn.XMATCH($B6232,Language!$A$6:$E$6)),0,IF(ISNUMBER(_xlfn.XMATCH($B6232,Language!$A$29:$E$29)),'Lista de Prestatarios'!$B$3,VLOOKUP(B6232,'Lista de Prestatarios'!$A$2:$B$500,2,FALSE))),"")</f>
        <v/>
      </c>
      <c r="P6232" s="58" t="str">
        <f>IF(B6232&lt;&gt;"",IF(OR(D6232&gt;0,G6232&gt;0),COUNTIF($B$2:B6232,B6232),COUNTIFS($B$2:B6232,B6232,$E$2:E6232,"&gt;0")),"")</f>
        <v/>
      </c>
    </row>
    <row r="6233" spans="1:16" x14ac:dyDescent="0.35">
      <c r="A6233" s="51" t="str">
        <f t="shared" si="291"/>
        <v/>
      </c>
      <c r="B6233" s="99"/>
      <c r="C6233" s="4"/>
      <c r="D6233" s="14"/>
      <c r="E6233" s="14"/>
      <c r="F6233" s="14"/>
      <c r="G6233" s="82"/>
      <c r="H6233" s="107" t="str">
        <f>IF(B6233&lt;&gt;"",IF(OR(O6233=0,O6233=999),"",SUMIFS($E$2:E6233,$A$2:A6233,A6233)-SUMIFS($F$2:F6233,$A$2:A6233,A6233)),"")</f>
        <v/>
      </c>
      <c r="I6233" s="109" t="str">
        <f t="shared" si="293"/>
        <v/>
      </c>
      <c r="J6233" s="113"/>
      <c r="K6233" s="90"/>
      <c r="L6233" s="73"/>
      <c r="M6233" s="69" t="str">
        <f>IF(C6233&lt;&gt;"",DailyLog!$S$3,"")</f>
        <v/>
      </c>
      <c r="N6233" s="56" t="str">
        <f t="shared" si="292"/>
        <v/>
      </c>
      <c r="O6233" s="53" t="str">
        <f>IF($B6233&lt;&gt;"",IF(ISNUMBER(_xlfn.XMATCH($B6233,Language!$A$6:$E$6)),0,IF(ISNUMBER(_xlfn.XMATCH($B6233,Language!$A$29:$E$29)),'Lista de Prestatarios'!$B$3,VLOOKUP(B6233,'Lista de Prestatarios'!$A$2:$B$500,2,FALSE))),"")</f>
        <v/>
      </c>
      <c r="P6233" s="58" t="str">
        <f>IF(B6233&lt;&gt;"",IF(OR(D6233&gt;0,G6233&gt;0),COUNTIF($B$2:B6233,B6233),COUNTIFS($B$2:B6233,B6233,$E$2:E6233,"&gt;0")),"")</f>
        <v/>
      </c>
    </row>
    <row r="6234" spans="1:16" x14ac:dyDescent="0.35">
      <c r="A6234" s="51" t="str">
        <f t="shared" si="291"/>
        <v/>
      </c>
      <c r="B6234" s="99"/>
      <c r="C6234" s="4"/>
      <c r="D6234" s="14"/>
      <c r="E6234" s="14"/>
      <c r="F6234" s="14"/>
      <c r="G6234" s="82"/>
      <c r="H6234" s="107" t="str">
        <f>IF(B6234&lt;&gt;"",IF(OR(O6234=0,O6234=999),"",SUMIFS($E$2:E6234,$A$2:A6234,A6234)-SUMIFS($F$2:F6234,$A$2:A6234,A6234)),"")</f>
        <v/>
      </c>
      <c r="I6234" s="109" t="str">
        <f t="shared" si="293"/>
        <v/>
      </c>
      <c r="J6234" s="113"/>
      <c r="K6234" s="90"/>
      <c r="L6234" s="73"/>
      <c r="M6234" s="69" t="str">
        <f>IF(C6234&lt;&gt;"",DailyLog!$S$3,"")</f>
        <v/>
      </c>
      <c r="N6234" s="56" t="str">
        <f t="shared" si="292"/>
        <v/>
      </c>
      <c r="O6234" s="53" t="str">
        <f>IF($B6234&lt;&gt;"",IF(ISNUMBER(_xlfn.XMATCH($B6234,Language!$A$6:$E$6)),0,IF(ISNUMBER(_xlfn.XMATCH($B6234,Language!$A$29:$E$29)),'Lista de Prestatarios'!$B$3,VLOOKUP(B6234,'Lista de Prestatarios'!$A$2:$B$500,2,FALSE))),"")</f>
        <v/>
      </c>
      <c r="P6234" s="58" t="str">
        <f>IF(B6234&lt;&gt;"",IF(OR(D6234&gt;0,G6234&gt;0),COUNTIF($B$2:B6234,B6234),COUNTIFS($B$2:B6234,B6234,$E$2:E6234,"&gt;0")),"")</f>
        <v/>
      </c>
    </row>
    <row r="6235" spans="1:16" x14ac:dyDescent="0.35">
      <c r="A6235" s="51" t="str">
        <f t="shared" si="291"/>
        <v/>
      </c>
      <c r="B6235" s="99"/>
      <c r="C6235" s="4"/>
      <c r="D6235" s="14"/>
      <c r="E6235" s="14"/>
      <c r="F6235" s="14"/>
      <c r="G6235" s="82"/>
      <c r="H6235" s="107" t="str">
        <f>IF(B6235&lt;&gt;"",IF(OR(O6235=0,O6235=999),"",SUMIFS($E$2:E6235,$A$2:A6235,A6235)-SUMIFS($F$2:F6235,$A$2:A6235,A6235)),"")</f>
        <v/>
      </c>
      <c r="I6235" s="109" t="str">
        <f t="shared" si="293"/>
        <v/>
      </c>
      <c r="J6235" s="113"/>
      <c r="K6235" s="90"/>
      <c r="L6235" s="73"/>
      <c r="M6235" s="69" t="str">
        <f>IF(C6235&lt;&gt;"",DailyLog!$S$3,"")</f>
        <v/>
      </c>
      <c r="N6235" s="56" t="str">
        <f t="shared" si="292"/>
        <v/>
      </c>
      <c r="O6235" s="53" t="str">
        <f>IF($B6235&lt;&gt;"",IF(ISNUMBER(_xlfn.XMATCH($B6235,Language!$A$6:$E$6)),0,IF(ISNUMBER(_xlfn.XMATCH($B6235,Language!$A$29:$E$29)),'Lista de Prestatarios'!$B$3,VLOOKUP(B6235,'Lista de Prestatarios'!$A$2:$B$500,2,FALSE))),"")</f>
        <v/>
      </c>
      <c r="P6235" s="58" t="str">
        <f>IF(B6235&lt;&gt;"",IF(OR(D6235&gt;0,G6235&gt;0),COUNTIF($B$2:B6235,B6235),COUNTIFS($B$2:B6235,B6235,$E$2:E6235,"&gt;0")),"")</f>
        <v/>
      </c>
    </row>
    <row r="6236" spans="1:16" x14ac:dyDescent="0.35">
      <c r="A6236" s="51" t="str">
        <f t="shared" si="291"/>
        <v/>
      </c>
      <c r="B6236" s="99"/>
      <c r="C6236" s="4"/>
      <c r="D6236" s="14"/>
      <c r="E6236" s="14"/>
      <c r="F6236" s="14"/>
      <c r="G6236" s="82"/>
      <c r="H6236" s="107" t="str">
        <f>IF(B6236&lt;&gt;"",IF(OR(O6236=0,O6236=999),"",SUMIFS($E$2:E6236,$A$2:A6236,A6236)-SUMIFS($F$2:F6236,$A$2:A6236,A6236)),"")</f>
        <v/>
      </c>
      <c r="I6236" s="109" t="str">
        <f t="shared" si="293"/>
        <v/>
      </c>
      <c r="J6236" s="113"/>
      <c r="K6236" s="90"/>
      <c r="L6236" s="73"/>
      <c r="M6236" s="69" t="str">
        <f>IF(C6236&lt;&gt;"",DailyLog!$S$3,"")</f>
        <v/>
      </c>
      <c r="N6236" s="56" t="str">
        <f t="shared" si="292"/>
        <v/>
      </c>
      <c r="O6236" s="53" t="str">
        <f>IF($B6236&lt;&gt;"",IF(ISNUMBER(_xlfn.XMATCH($B6236,Language!$A$6:$E$6)),0,IF(ISNUMBER(_xlfn.XMATCH($B6236,Language!$A$29:$E$29)),'Lista de Prestatarios'!$B$3,VLOOKUP(B6236,'Lista de Prestatarios'!$A$2:$B$500,2,FALSE))),"")</f>
        <v/>
      </c>
      <c r="P6236" s="58" t="str">
        <f>IF(B6236&lt;&gt;"",IF(OR(D6236&gt;0,G6236&gt;0),COUNTIF($B$2:B6236,B6236),COUNTIFS($B$2:B6236,B6236,$E$2:E6236,"&gt;0")),"")</f>
        <v/>
      </c>
    </row>
    <row r="6237" spans="1:16" x14ac:dyDescent="0.35">
      <c r="A6237" s="51" t="str">
        <f t="shared" si="291"/>
        <v/>
      </c>
      <c r="B6237" s="99"/>
      <c r="C6237" s="4"/>
      <c r="D6237" s="14"/>
      <c r="E6237" s="14"/>
      <c r="F6237" s="14"/>
      <c r="G6237" s="82"/>
      <c r="H6237" s="107" t="str">
        <f>IF(B6237&lt;&gt;"",IF(OR(O6237=0,O6237=999),"",SUMIFS($E$2:E6237,$A$2:A6237,A6237)-SUMIFS($F$2:F6237,$A$2:A6237,A6237)),"")</f>
        <v/>
      </c>
      <c r="I6237" s="109" t="str">
        <f t="shared" si="293"/>
        <v/>
      </c>
      <c r="J6237" s="113"/>
      <c r="K6237" s="90"/>
      <c r="L6237" s="73"/>
      <c r="M6237" s="69" t="str">
        <f>IF(C6237&lt;&gt;"",DailyLog!$S$3,"")</f>
        <v/>
      </c>
      <c r="N6237" s="56" t="str">
        <f t="shared" si="292"/>
        <v/>
      </c>
      <c r="O6237" s="53" t="str">
        <f>IF($B6237&lt;&gt;"",IF(ISNUMBER(_xlfn.XMATCH($B6237,Language!$A$6:$E$6)),0,IF(ISNUMBER(_xlfn.XMATCH($B6237,Language!$A$29:$E$29)),'Lista de Prestatarios'!$B$3,VLOOKUP(B6237,'Lista de Prestatarios'!$A$2:$B$500,2,FALSE))),"")</f>
        <v/>
      </c>
      <c r="P6237" s="58" t="str">
        <f>IF(B6237&lt;&gt;"",IF(OR(D6237&gt;0,G6237&gt;0),COUNTIF($B$2:B6237,B6237),COUNTIFS($B$2:B6237,B6237,$E$2:E6237,"&gt;0")),"")</f>
        <v/>
      </c>
    </row>
    <row r="6238" spans="1:16" x14ac:dyDescent="0.35">
      <c r="A6238" s="51" t="str">
        <f t="shared" si="291"/>
        <v/>
      </c>
      <c r="B6238" s="99"/>
      <c r="C6238" s="4"/>
      <c r="D6238" s="14"/>
      <c r="E6238" s="14"/>
      <c r="F6238" s="14"/>
      <c r="G6238" s="82"/>
      <c r="H6238" s="107" t="str">
        <f>IF(B6238&lt;&gt;"",IF(OR(O6238=0,O6238=999),"",SUMIFS($E$2:E6238,$A$2:A6238,A6238)-SUMIFS($F$2:F6238,$A$2:A6238,A6238)),"")</f>
        <v/>
      </c>
      <c r="I6238" s="109" t="str">
        <f t="shared" si="293"/>
        <v/>
      </c>
      <c r="J6238" s="113"/>
      <c r="K6238" s="90"/>
      <c r="L6238" s="73"/>
      <c r="M6238" s="69" t="str">
        <f>IF(C6238&lt;&gt;"",DailyLog!$S$3,"")</f>
        <v/>
      </c>
      <c r="N6238" s="56" t="str">
        <f t="shared" si="292"/>
        <v/>
      </c>
      <c r="O6238" s="53" t="str">
        <f>IF($B6238&lt;&gt;"",IF(ISNUMBER(_xlfn.XMATCH($B6238,Language!$A$6:$E$6)),0,IF(ISNUMBER(_xlfn.XMATCH($B6238,Language!$A$29:$E$29)),'Lista de Prestatarios'!$B$3,VLOOKUP(B6238,'Lista de Prestatarios'!$A$2:$B$500,2,FALSE))),"")</f>
        <v/>
      </c>
      <c r="P6238" s="58" t="str">
        <f>IF(B6238&lt;&gt;"",IF(OR(D6238&gt;0,G6238&gt;0),COUNTIF($B$2:B6238,B6238),COUNTIFS($B$2:B6238,B6238,$E$2:E6238,"&gt;0")),"")</f>
        <v/>
      </c>
    </row>
    <row r="6239" spans="1:16" x14ac:dyDescent="0.35">
      <c r="A6239" s="51" t="str">
        <f t="shared" si="291"/>
        <v/>
      </c>
      <c r="B6239" s="99"/>
      <c r="C6239" s="4"/>
      <c r="D6239" s="14"/>
      <c r="E6239" s="14"/>
      <c r="F6239" s="14"/>
      <c r="G6239" s="82"/>
      <c r="H6239" s="107" t="str">
        <f>IF(B6239&lt;&gt;"",IF(OR(O6239=0,O6239=999),"",SUMIFS($E$2:E6239,$A$2:A6239,A6239)-SUMIFS($F$2:F6239,$A$2:A6239,A6239)),"")</f>
        <v/>
      </c>
      <c r="I6239" s="109" t="str">
        <f t="shared" si="293"/>
        <v/>
      </c>
      <c r="J6239" s="113"/>
      <c r="K6239" s="90"/>
      <c r="L6239" s="73"/>
      <c r="M6239" s="69" t="str">
        <f>IF(C6239&lt;&gt;"",DailyLog!$S$3,"")</f>
        <v/>
      </c>
      <c r="N6239" s="56" t="str">
        <f t="shared" si="292"/>
        <v/>
      </c>
      <c r="O6239" s="53" t="str">
        <f>IF($B6239&lt;&gt;"",IF(ISNUMBER(_xlfn.XMATCH($B6239,Language!$A$6:$E$6)),0,IF(ISNUMBER(_xlfn.XMATCH($B6239,Language!$A$29:$E$29)),'Lista de Prestatarios'!$B$3,VLOOKUP(B6239,'Lista de Prestatarios'!$A$2:$B$500,2,FALSE))),"")</f>
        <v/>
      </c>
      <c r="P6239" s="58" t="str">
        <f>IF(B6239&lt;&gt;"",IF(OR(D6239&gt;0,G6239&gt;0),COUNTIF($B$2:B6239,B6239),COUNTIFS($B$2:B6239,B6239,$E$2:E6239,"&gt;0")),"")</f>
        <v/>
      </c>
    </row>
    <row r="6240" spans="1:16" x14ac:dyDescent="0.35">
      <c r="A6240" s="51" t="str">
        <f t="shared" si="291"/>
        <v/>
      </c>
      <c r="B6240" s="99"/>
      <c r="C6240" s="4"/>
      <c r="D6240" s="14"/>
      <c r="E6240" s="14"/>
      <c r="F6240" s="14"/>
      <c r="G6240" s="82"/>
      <c r="H6240" s="107" t="str">
        <f>IF(B6240&lt;&gt;"",IF(OR(O6240=0,O6240=999),"",SUMIFS($E$2:E6240,$A$2:A6240,A6240)-SUMIFS($F$2:F6240,$A$2:A6240,A6240)),"")</f>
        <v/>
      </c>
      <c r="I6240" s="109" t="str">
        <f t="shared" si="293"/>
        <v/>
      </c>
      <c r="J6240" s="113"/>
      <c r="K6240" s="90"/>
      <c r="L6240" s="73"/>
      <c r="M6240" s="69" t="str">
        <f>IF(C6240&lt;&gt;"",DailyLog!$S$3,"")</f>
        <v/>
      </c>
      <c r="N6240" s="56" t="str">
        <f t="shared" si="292"/>
        <v/>
      </c>
      <c r="O6240" s="53" t="str">
        <f>IF($B6240&lt;&gt;"",IF(ISNUMBER(_xlfn.XMATCH($B6240,Language!$A$6:$E$6)),0,IF(ISNUMBER(_xlfn.XMATCH($B6240,Language!$A$29:$E$29)),'Lista de Prestatarios'!$B$3,VLOOKUP(B6240,'Lista de Prestatarios'!$A$2:$B$500,2,FALSE))),"")</f>
        <v/>
      </c>
      <c r="P6240" s="58" t="str">
        <f>IF(B6240&lt;&gt;"",IF(OR(D6240&gt;0,G6240&gt;0),COUNTIF($B$2:B6240,B6240),COUNTIFS($B$2:B6240,B6240,$E$2:E6240,"&gt;0")),"")</f>
        <v/>
      </c>
    </row>
    <row r="6241" spans="1:16" x14ac:dyDescent="0.35">
      <c r="A6241" s="51" t="str">
        <f t="shared" si="291"/>
        <v/>
      </c>
      <c r="B6241" s="99"/>
      <c r="C6241" s="4"/>
      <c r="D6241" s="14"/>
      <c r="E6241" s="14"/>
      <c r="F6241" s="14"/>
      <c r="G6241" s="82"/>
      <c r="H6241" s="107" t="str">
        <f>IF(B6241&lt;&gt;"",IF(OR(O6241=0,O6241=999),"",SUMIFS($E$2:E6241,$A$2:A6241,A6241)-SUMIFS($F$2:F6241,$A$2:A6241,A6241)),"")</f>
        <v/>
      </c>
      <c r="I6241" s="109" t="str">
        <f t="shared" si="293"/>
        <v/>
      </c>
      <c r="J6241" s="113"/>
      <c r="K6241" s="90"/>
      <c r="L6241" s="73"/>
      <c r="M6241" s="69" t="str">
        <f>IF(C6241&lt;&gt;"",DailyLog!$S$3,"")</f>
        <v/>
      </c>
      <c r="N6241" s="56" t="str">
        <f t="shared" si="292"/>
        <v/>
      </c>
      <c r="O6241" s="53" t="str">
        <f>IF($B6241&lt;&gt;"",IF(ISNUMBER(_xlfn.XMATCH($B6241,Language!$A$6:$E$6)),0,IF(ISNUMBER(_xlfn.XMATCH($B6241,Language!$A$29:$E$29)),'Lista de Prestatarios'!$B$3,VLOOKUP(B6241,'Lista de Prestatarios'!$A$2:$B$500,2,FALSE))),"")</f>
        <v/>
      </c>
      <c r="P6241" s="58" t="str">
        <f>IF(B6241&lt;&gt;"",IF(OR(D6241&gt;0,G6241&gt;0),COUNTIF($B$2:B6241,B6241),COUNTIFS($B$2:B6241,B6241,$E$2:E6241,"&gt;0")),"")</f>
        <v/>
      </c>
    </row>
    <row r="6242" spans="1:16" x14ac:dyDescent="0.35">
      <c r="A6242" s="51" t="str">
        <f t="shared" si="291"/>
        <v/>
      </c>
      <c r="B6242" s="99"/>
      <c r="C6242" s="4"/>
      <c r="D6242" s="14"/>
      <c r="E6242" s="14"/>
      <c r="F6242" s="14"/>
      <c r="G6242" s="82"/>
      <c r="H6242" s="107" t="str">
        <f>IF(B6242&lt;&gt;"",IF(OR(O6242=0,O6242=999),"",SUMIFS($E$2:E6242,$A$2:A6242,A6242)-SUMIFS($F$2:F6242,$A$2:A6242,A6242)),"")</f>
        <v/>
      </c>
      <c r="I6242" s="109" t="str">
        <f t="shared" si="293"/>
        <v/>
      </c>
      <c r="J6242" s="113"/>
      <c r="K6242" s="90"/>
      <c r="L6242" s="73"/>
      <c r="M6242" s="69" t="str">
        <f>IF(C6242&lt;&gt;"",DailyLog!$S$3,"")</f>
        <v/>
      </c>
      <c r="N6242" s="56" t="str">
        <f t="shared" si="292"/>
        <v/>
      </c>
      <c r="O6242" s="53" t="str">
        <f>IF($B6242&lt;&gt;"",IF(ISNUMBER(_xlfn.XMATCH($B6242,Language!$A$6:$E$6)),0,IF(ISNUMBER(_xlfn.XMATCH($B6242,Language!$A$29:$E$29)),'Lista de Prestatarios'!$B$3,VLOOKUP(B6242,'Lista de Prestatarios'!$A$2:$B$500,2,FALSE))),"")</f>
        <v/>
      </c>
      <c r="P6242" s="58" t="str">
        <f>IF(B6242&lt;&gt;"",IF(OR(D6242&gt;0,G6242&gt;0),COUNTIF($B$2:B6242,B6242),COUNTIFS($B$2:B6242,B6242,$E$2:E6242,"&gt;0")),"")</f>
        <v/>
      </c>
    </row>
    <row r="6243" spans="1:16" x14ac:dyDescent="0.35">
      <c r="A6243" s="51" t="str">
        <f t="shared" si="291"/>
        <v/>
      </c>
      <c r="B6243" s="99"/>
      <c r="C6243" s="4"/>
      <c r="D6243" s="14"/>
      <c r="E6243" s="14"/>
      <c r="F6243" s="14"/>
      <c r="G6243" s="82"/>
      <c r="H6243" s="107" t="str">
        <f>IF(B6243&lt;&gt;"",IF(OR(O6243=0,O6243=999),"",SUMIFS($E$2:E6243,$A$2:A6243,A6243)-SUMIFS($F$2:F6243,$A$2:A6243,A6243)),"")</f>
        <v/>
      </c>
      <c r="I6243" s="109" t="str">
        <f t="shared" si="293"/>
        <v/>
      </c>
      <c r="J6243" s="113"/>
      <c r="K6243" s="90"/>
      <c r="L6243" s="73"/>
      <c r="M6243" s="69" t="str">
        <f>IF(C6243&lt;&gt;"",DailyLog!$S$3,"")</f>
        <v/>
      </c>
      <c r="N6243" s="56" t="str">
        <f t="shared" si="292"/>
        <v/>
      </c>
      <c r="O6243" s="53" t="str">
        <f>IF($B6243&lt;&gt;"",IF(ISNUMBER(_xlfn.XMATCH($B6243,Language!$A$6:$E$6)),0,IF(ISNUMBER(_xlfn.XMATCH($B6243,Language!$A$29:$E$29)),'Lista de Prestatarios'!$B$3,VLOOKUP(B6243,'Lista de Prestatarios'!$A$2:$B$500,2,FALSE))),"")</f>
        <v/>
      </c>
      <c r="P6243" s="58" t="str">
        <f>IF(B6243&lt;&gt;"",IF(OR(D6243&gt;0,G6243&gt;0),COUNTIF($B$2:B6243,B6243),COUNTIFS($B$2:B6243,B6243,$E$2:E6243,"&gt;0")),"")</f>
        <v/>
      </c>
    </row>
    <row r="6244" spans="1:16" x14ac:dyDescent="0.35">
      <c r="A6244" s="51" t="str">
        <f t="shared" si="291"/>
        <v/>
      </c>
      <c r="B6244" s="99"/>
      <c r="C6244" s="4"/>
      <c r="D6244" s="14"/>
      <c r="E6244" s="14"/>
      <c r="F6244" s="14"/>
      <c r="G6244" s="82"/>
      <c r="H6244" s="107" t="str">
        <f>IF(B6244&lt;&gt;"",IF(OR(O6244=0,O6244=999),"",SUMIFS($E$2:E6244,$A$2:A6244,A6244)-SUMIFS($F$2:F6244,$A$2:A6244,A6244)),"")</f>
        <v/>
      </c>
      <c r="I6244" s="109" t="str">
        <f t="shared" si="293"/>
        <v/>
      </c>
      <c r="J6244" s="113"/>
      <c r="K6244" s="90"/>
      <c r="L6244" s="73"/>
      <c r="M6244" s="69" t="str">
        <f>IF(C6244&lt;&gt;"",DailyLog!$S$3,"")</f>
        <v/>
      </c>
      <c r="N6244" s="56" t="str">
        <f t="shared" si="292"/>
        <v/>
      </c>
      <c r="O6244" s="53" t="str">
        <f>IF($B6244&lt;&gt;"",IF(ISNUMBER(_xlfn.XMATCH($B6244,Language!$A$6:$E$6)),0,IF(ISNUMBER(_xlfn.XMATCH($B6244,Language!$A$29:$E$29)),'Lista de Prestatarios'!$B$3,VLOOKUP(B6244,'Lista de Prestatarios'!$A$2:$B$500,2,FALSE))),"")</f>
        <v/>
      </c>
      <c r="P6244" s="58" t="str">
        <f>IF(B6244&lt;&gt;"",IF(OR(D6244&gt;0,G6244&gt;0),COUNTIF($B$2:B6244,B6244),COUNTIFS($B$2:B6244,B6244,$E$2:E6244,"&gt;0")),"")</f>
        <v/>
      </c>
    </row>
    <row r="6245" spans="1:16" x14ac:dyDescent="0.35">
      <c r="A6245" s="51" t="str">
        <f t="shared" si="291"/>
        <v/>
      </c>
      <c r="B6245" s="99"/>
      <c r="C6245" s="4"/>
      <c r="D6245" s="14"/>
      <c r="E6245" s="14"/>
      <c r="F6245" s="14"/>
      <c r="G6245" s="82"/>
      <c r="H6245" s="107" t="str">
        <f>IF(B6245&lt;&gt;"",IF(OR(O6245=0,O6245=999),"",SUMIFS($E$2:E6245,$A$2:A6245,A6245)-SUMIFS($F$2:F6245,$A$2:A6245,A6245)),"")</f>
        <v/>
      </c>
      <c r="I6245" s="109" t="str">
        <f t="shared" si="293"/>
        <v/>
      </c>
      <c r="J6245" s="113"/>
      <c r="K6245" s="90"/>
      <c r="L6245" s="73"/>
      <c r="M6245" s="69" t="str">
        <f>IF(C6245&lt;&gt;"",DailyLog!$S$3,"")</f>
        <v/>
      </c>
      <c r="N6245" s="56" t="str">
        <f t="shared" si="292"/>
        <v/>
      </c>
      <c r="O6245" s="53" t="str">
        <f>IF($B6245&lt;&gt;"",IF(ISNUMBER(_xlfn.XMATCH($B6245,Language!$A$6:$E$6)),0,IF(ISNUMBER(_xlfn.XMATCH($B6245,Language!$A$29:$E$29)),'Lista de Prestatarios'!$B$3,VLOOKUP(B6245,'Lista de Prestatarios'!$A$2:$B$500,2,FALSE))),"")</f>
        <v/>
      </c>
      <c r="P6245" s="58" t="str">
        <f>IF(B6245&lt;&gt;"",IF(OR(D6245&gt;0,G6245&gt;0),COUNTIF($B$2:B6245,B6245),COUNTIFS($B$2:B6245,B6245,$E$2:E6245,"&gt;0")),"")</f>
        <v/>
      </c>
    </row>
    <row r="6246" spans="1:16" x14ac:dyDescent="0.35">
      <c r="A6246" s="51" t="str">
        <f t="shared" si="291"/>
        <v/>
      </c>
      <c r="B6246" s="99"/>
      <c r="C6246" s="4"/>
      <c r="D6246" s="14"/>
      <c r="E6246" s="14"/>
      <c r="F6246" s="14"/>
      <c r="G6246" s="82"/>
      <c r="H6246" s="107" t="str">
        <f>IF(B6246&lt;&gt;"",IF(OR(O6246=0,O6246=999),"",SUMIFS($E$2:E6246,$A$2:A6246,A6246)-SUMIFS($F$2:F6246,$A$2:A6246,A6246)),"")</f>
        <v/>
      </c>
      <c r="I6246" s="109" t="str">
        <f t="shared" si="293"/>
        <v/>
      </c>
      <c r="J6246" s="113"/>
      <c r="K6246" s="90"/>
      <c r="L6246" s="73"/>
      <c r="M6246" s="69" t="str">
        <f>IF(C6246&lt;&gt;"",DailyLog!$S$3,"")</f>
        <v/>
      </c>
      <c r="N6246" s="56" t="str">
        <f t="shared" si="292"/>
        <v/>
      </c>
      <c r="O6246" s="53" t="str">
        <f>IF($B6246&lt;&gt;"",IF(ISNUMBER(_xlfn.XMATCH($B6246,Language!$A$6:$E$6)),0,IF(ISNUMBER(_xlfn.XMATCH($B6246,Language!$A$29:$E$29)),'Lista de Prestatarios'!$B$3,VLOOKUP(B6246,'Lista de Prestatarios'!$A$2:$B$500,2,FALSE))),"")</f>
        <v/>
      </c>
      <c r="P6246" s="58" t="str">
        <f>IF(B6246&lt;&gt;"",IF(OR(D6246&gt;0,G6246&gt;0),COUNTIF($B$2:B6246,B6246),COUNTIFS($B$2:B6246,B6246,$E$2:E6246,"&gt;0")),"")</f>
        <v/>
      </c>
    </row>
    <row r="6247" spans="1:16" x14ac:dyDescent="0.35">
      <c r="A6247" s="51" t="str">
        <f t="shared" si="291"/>
        <v/>
      </c>
      <c r="B6247" s="99"/>
      <c r="C6247" s="4"/>
      <c r="D6247" s="14"/>
      <c r="E6247" s="14"/>
      <c r="F6247" s="14"/>
      <c r="G6247" s="82"/>
      <c r="H6247" s="107" t="str">
        <f>IF(B6247&lt;&gt;"",IF(OR(O6247=0,O6247=999),"",SUMIFS($E$2:E6247,$A$2:A6247,A6247)-SUMIFS($F$2:F6247,$A$2:A6247,A6247)),"")</f>
        <v/>
      </c>
      <c r="I6247" s="109" t="str">
        <f t="shared" si="293"/>
        <v/>
      </c>
      <c r="J6247" s="113"/>
      <c r="K6247" s="90"/>
      <c r="L6247" s="73"/>
      <c r="M6247" s="69" t="str">
        <f>IF(C6247&lt;&gt;"",DailyLog!$S$3,"")</f>
        <v/>
      </c>
      <c r="N6247" s="56" t="str">
        <f t="shared" si="292"/>
        <v/>
      </c>
      <c r="O6247" s="53" t="str">
        <f>IF($B6247&lt;&gt;"",IF(ISNUMBER(_xlfn.XMATCH($B6247,Language!$A$6:$E$6)),0,IF(ISNUMBER(_xlfn.XMATCH($B6247,Language!$A$29:$E$29)),'Lista de Prestatarios'!$B$3,VLOOKUP(B6247,'Lista de Prestatarios'!$A$2:$B$500,2,FALSE))),"")</f>
        <v/>
      </c>
      <c r="P6247" s="58" t="str">
        <f>IF(B6247&lt;&gt;"",IF(OR(D6247&gt;0,G6247&gt;0),COUNTIF($B$2:B6247,B6247),COUNTIFS($B$2:B6247,B6247,$E$2:E6247,"&gt;0")),"")</f>
        <v/>
      </c>
    </row>
    <row r="6248" spans="1:16" x14ac:dyDescent="0.35">
      <c r="A6248" s="51" t="str">
        <f t="shared" si="291"/>
        <v/>
      </c>
      <c r="B6248" s="99"/>
      <c r="C6248" s="4"/>
      <c r="D6248" s="14"/>
      <c r="E6248" s="14"/>
      <c r="F6248" s="14"/>
      <c r="G6248" s="82"/>
      <c r="H6248" s="107" t="str">
        <f>IF(B6248&lt;&gt;"",IF(OR(O6248=0,O6248=999),"",SUMIFS($E$2:E6248,$A$2:A6248,A6248)-SUMIFS($F$2:F6248,$A$2:A6248,A6248)),"")</f>
        <v/>
      </c>
      <c r="I6248" s="109" t="str">
        <f t="shared" si="293"/>
        <v/>
      </c>
      <c r="J6248" s="113"/>
      <c r="K6248" s="90"/>
      <c r="L6248" s="73"/>
      <c r="M6248" s="69" t="str">
        <f>IF(C6248&lt;&gt;"",DailyLog!$S$3,"")</f>
        <v/>
      </c>
      <c r="N6248" s="56" t="str">
        <f t="shared" si="292"/>
        <v/>
      </c>
      <c r="O6248" s="53" t="str">
        <f>IF($B6248&lt;&gt;"",IF(ISNUMBER(_xlfn.XMATCH($B6248,Language!$A$6:$E$6)),0,IF(ISNUMBER(_xlfn.XMATCH($B6248,Language!$A$29:$E$29)),'Lista de Prestatarios'!$B$3,VLOOKUP(B6248,'Lista de Prestatarios'!$A$2:$B$500,2,FALSE))),"")</f>
        <v/>
      </c>
      <c r="P6248" s="58" t="str">
        <f>IF(B6248&lt;&gt;"",IF(OR(D6248&gt;0,G6248&gt;0),COUNTIF($B$2:B6248,B6248),COUNTIFS($B$2:B6248,B6248,$E$2:E6248,"&gt;0")),"")</f>
        <v/>
      </c>
    </row>
    <row r="6249" spans="1:16" x14ac:dyDescent="0.35">
      <c r="A6249" s="51" t="str">
        <f t="shared" si="291"/>
        <v/>
      </c>
      <c r="B6249" s="99"/>
      <c r="C6249" s="4"/>
      <c r="D6249" s="14"/>
      <c r="E6249" s="14"/>
      <c r="F6249" s="14"/>
      <c r="G6249" s="82"/>
      <c r="H6249" s="107" t="str">
        <f>IF(B6249&lt;&gt;"",IF(OR(O6249=0,O6249=999),"",SUMIFS($E$2:E6249,$A$2:A6249,A6249)-SUMIFS($F$2:F6249,$A$2:A6249,A6249)),"")</f>
        <v/>
      </c>
      <c r="I6249" s="109" t="str">
        <f t="shared" si="293"/>
        <v/>
      </c>
      <c r="J6249" s="113"/>
      <c r="K6249" s="90"/>
      <c r="L6249" s="73"/>
      <c r="M6249" s="69" t="str">
        <f>IF(C6249&lt;&gt;"",DailyLog!$S$3,"")</f>
        <v/>
      </c>
      <c r="N6249" s="56" t="str">
        <f t="shared" si="292"/>
        <v/>
      </c>
      <c r="O6249" s="53" t="str">
        <f>IF($B6249&lt;&gt;"",IF(ISNUMBER(_xlfn.XMATCH($B6249,Language!$A$6:$E$6)),0,IF(ISNUMBER(_xlfn.XMATCH($B6249,Language!$A$29:$E$29)),'Lista de Prestatarios'!$B$3,VLOOKUP(B6249,'Lista de Prestatarios'!$A$2:$B$500,2,FALSE))),"")</f>
        <v/>
      </c>
      <c r="P6249" s="58" t="str">
        <f>IF(B6249&lt;&gt;"",IF(OR(D6249&gt;0,G6249&gt;0),COUNTIF($B$2:B6249,B6249),COUNTIFS($B$2:B6249,B6249,$E$2:E6249,"&gt;0")),"")</f>
        <v/>
      </c>
    </row>
    <row r="6250" spans="1:16" x14ac:dyDescent="0.35">
      <c r="A6250" s="51" t="str">
        <f t="shared" si="291"/>
        <v/>
      </c>
      <c r="B6250" s="99"/>
      <c r="C6250" s="4"/>
      <c r="D6250" s="14"/>
      <c r="E6250" s="14"/>
      <c r="F6250" s="14"/>
      <c r="G6250" s="82"/>
      <c r="H6250" s="107" t="str">
        <f>IF(B6250&lt;&gt;"",IF(OR(O6250=0,O6250=999),"",SUMIFS($E$2:E6250,$A$2:A6250,A6250)-SUMIFS($F$2:F6250,$A$2:A6250,A6250)),"")</f>
        <v/>
      </c>
      <c r="I6250" s="109" t="str">
        <f t="shared" si="293"/>
        <v/>
      </c>
      <c r="J6250" s="113"/>
      <c r="K6250" s="90"/>
      <c r="L6250" s="73"/>
      <c r="M6250" s="69" t="str">
        <f>IF(C6250&lt;&gt;"",DailyLog!$S$3,"")</f>
        <v/>
      </c>
      <c r="N6250" s="56" t="str">
        <f t="shared" si="292"/>
        <v/>
      </c>
      <c r="O6250" s="53" t="str">
        <f>IF($B6250&lt;&gt;"",IF(ISNUMBER(_xlfn.XMATCH($B6250,Language!$A$6:$E$6)),0,IF(ISNUMBER(_xlfn.XMATCH($B6250,Language!$A$29:$E$29)),'Lista de Prestatarios'!$B$3,VLOOKUP(B6250,'Lista de Prestatarios'!$A$2:$B$500,2,FALSE))),"")</f>
        <v/>
      </c>
      <c r="P6250" s="58" t="str">
        <f>IF(B6250&lt;&gt;"",IF(OR(D6250&gt;0,G6250&gt;0),COUNTIF($B$2:B6250,B6250),COUNTIFS($B$2:B6250,B6250,$E$2:E6250,"&gt;0")),"")</f>
        <v/>
      </c>
    </row>
    <row r="6251" spans="1:16" x14ac:dyDescent="0.35">
      <c r="A6251" s="51" t="str">
        <f t="shared" si="291"/>
        <v/>
      </c>
      <c r="B6251" s="99"/>
      <c r="C6251" s="4"/>
      <c r="D6251" s="14"/>
      <c r="E6251" s="14"/>
      <c r="F6251" s="14"/>
      <c r="G6251" s="82"/>
      <c r="H6251" s="107" t="str">
        <f>IF(B6251&lt;&gt;"",IF(OR(O6251=0,O6251=999),"",SUMIFS($E$2:E6251,$A$2:A6251,A6251)-SUMIFS($F$2:F6251,$A$2:A6251,A6251)),"")</f>
        <v/>
      </c>
      <c r="I6251" s="109" t="str">
        <f t="shared" si="293"/>
        <v/>
      </c>
      <c r="J6251" s="113"/>
      <c r="K6251" s="90"/>
      <c r="L6251" s="73"/>
      <c r="M6251" s="69" t="str">
        <f>IF(C6251&lt;&gt;"",DailyLog!$S$3,"")</f>
        <v/>
      </c>
      <c r="N6251" s="56" t="str">
        <f t="shared" si="292"/>
        <v/>
      </c>
      <c r="O6251" s="53" t="str">
        <f>IF($B6251&lt;&gt;"",IF(ISNUMBER(_xlfn.XMATCH($B6251,Language!$A$6:$E$6)),0,IF(ISNUMBER(_xlfn.XMATCH($B6251,Language!$A$29:$E$29)),'Lista de Prestatarios'!$B$3,VLOOKUP(B6251,'Lista de Prestatarios'!$A$2:$B$500,2,FALSE))),"")</f>
        <v/>
      </c>
      <c r="P6251" s="58" t="str">
        <f>IF(B6251&lt;&gt;"",IF(OR(D6251&gt;0,G6251&gt;0),COUNTIF($B$2:B6251,B6251),COUNTIFS($B$2:B6251,B6251,$E$2:E6251,"&gt;0")),"")</f>
        <v/>
      </c>
    </row>
    <row r="6252" spans="1:16" x14ac:dyDescent="0.35">
      <c r="A6252" s="51" t="str">
        <f t="shared" si="291"/>
        <v/>
      </c>
      <c r="B6252" s="99"/>
      <c r="C6252" s="4"/>
      <c r="D6252" s="14"/>
      <c r="E6252" s="14"/>
      <c r="F6252" s="14"/>
      <c r="G6252" s="82"/>
      <c r="H6252" s="107" t="str">
        <f>IF(B6252&lt;&gt;"",IF(OR(O6252=0,O6252=999),"",SUMIFS($E$2:E6252,$A$2:A6252,A6252)-SUMIFS($F$2:F6252,$A$2:A6252,A6252)),"")</f>
        <v/>
      </c>
      <c r="I6252" s="109" t="str">
        <f t="shared" si="293"/>
        <v/>
      </c>
      <c r="J6252" s="113"/>
      <c r="K6252" s="90"/>
      <c r="L6252" s="73"/>
      <c r="M6252" s="69" t="str">
        <f>IF(C6252&lt;&gt;"",DailyLog!$S$3,"")</f>
        <v/>
      </c>
      <c r="N6252" s="56" t="str">
        <f t="shared" si="292"/>
        <v/>
      </c>
      <c r="O6252" s="53" t="str">
        <f>IF($B6252&lt;&gt;"",IF(ISNUMBER(_xlfn.XMATCH($B6252,Language!$A$6:$E$6)),0,IF(ISNUMBER(_xlfn.XMATCH($B6252,Language!$A$29:$E$29)),'Lista de Prestatarios'!$B$3,VLOOKUP(B6252,'Lista de Prestatarios'!$A$2:$B$500,2,FALSE))),"")</f>
        <v/>
      </c>
      <c r="P6252" s="58" t="str">
        <f>IF(B6252&lt;&gt;"",IF(OR(D6252&gt;0,G6252&gt;0),COUNTIF($B$2:B6252,B6252),COUNTIFS($B$2:B6252,B6252,$E$2:E6252,"&gt;0")),"")</f>
        <v/>
      </c>
    </row>
    <row r="6253" spans="1:16" x14ac:dyDescent="0.35">
      <c r="A6253" s="51" t="str">
        <f t="shared" si="291"/>
        <v/>
      </c>
      <c r="B6253" s="99"/>
      <c r="C6253" s="4"/>
      <c r="D6253" s="14"/>
      <c r="E6253" s="14"/>
      <c r="F6253" s="14"/>
      <c r="G6253" s="82"/>
      <c r="H6253" s="107" t="str">
        <f>IF(B6253&lt;&gt;"",IF(OR(O6253=0,O6253=999),"",SUMIFS($E$2:E6253,$A$2:A6253,A6253)-SUMIFS($F$2:F6253,$A$2:A6253,A6253)),"")</f>
        <v/>
      </c>
      <c r="I6253" s="109" t="str">
        <f t="shared" si="293"/>
        <v/>
      </c>
      <c r="J6253" s="113"/>
      <c r="K6253" s="90"/>
      <c r="L6253" s="73"/>
      <c r="M6253" s="69" t="str">
        <f>IF(C6253&lt;&gt;"",DailyLog!$S$3,"")</f>
        <v/>
      </c>
      <c r="N6253" s="56" t="str">
        <f t="shared" si="292"/>
        <v/>
      </c>
      <c r="O6253" s="53" t="str">
        <f>IF($B6253&lt;&gt;"",IF(ISNUMBER(_xlfn.XMATCH($B6253,Language!$A$6:$E$6)),0,IF(ISNUMBER(_xlfn.XMATCH($B6253,Language!$A$29:$E$29)),'Lista de Prestatarios'!$B$3,VLOOKUP(B6253,'Lista de Prestatarios'!$A$2:$B$500,2,FALSE))),"")</f>
        <v/>
      </c>
      <c r="P6253" s="58" t="str">
        <f>IF(B6253&lt;&gt;"",IF(OR(D6253&gt;0,G6253&gt;0),COUNTIF($B$2:B6253,B6253),COUNTIFS($B$2:B6253,B6253,$E$2:E6253,"&gt;0")),"")</f>
        <v/>
      </c>
    </row>
    <row r="6254" spans="1:16" x14ac:dyDescent="0.35">
      <c r="A6254" s="51" t="str">
        <f t="shared" si="291"/>
        <v/>
      </c>
      <c r="B6254" s="99"/>
      <c r="C6254" s="4"/>
      <c r="D6254" s="14"/>
      <c r="E6254" s="14"/>
      <c r="F6254" s="14"/>
      <c r="G6254" s="82"/>
      <c r="H6254" s="107" t="str">
        <f>IF(B6254&lt;&gt;"",IF(OR(O6254=0,O6254=999),"",SUMIFS($E$2:E6254,$A$2:A6254,A6254)-SUMIFS($F$2:F6254,$A$2:A6254,A6254)),"")</f>
        <v/>
      </c>
      <c r="I6254" s="109" t="str">
        <f t="shared" si="293"/>
        <v/>
      </c>
      <c r="J6254" s="113"/>
      <c r="K6254" s="90"/>
      <c r="L6254" s="73"/>
      <c r="M6254" s="69" t="str">
        <f>IF(C6254&lt;&gt;"",DailyLog!$S$3,"")</f>
        <v/>
      </c>
      <c r="N6254" s="56" t="str">
        <f t="shared" si="292"/>
        <v/>
      </c>
      <c r="O6254" s="53" t="str">
        <f>IF($B6254&lt;&gt;"",IF(ISNUMBER(_xlfn.XMATCH($B6254,Language!$A$6:$E$6)),0,IF(ISNUMBER(_xlfn.XMATCH($B6254,Language!$A$29:$E$29)),'Lista de Prestatarios'!$B$3,VLOOKUP(B6254,'Lista de Prestatarios'!$A$2:$B$500,2,FALSE))),"")</f>
        <v/>
      </c>
      <c r="P6254" s="58" t="str">
        <f>IF(B6254&lt;&gt;"",IF(OR(D6254&gt;0,G6254&gt;0),COUNTIF($B$2:B6254,B6254),COUNTIFS($B$2:B6254,B6254,$E$2:E6254,"&gt;0")),"")</f>
        <v/>
      </c>
    </row>
    <row r="6255" spans="1:16" x14ac:dyDescent="0.35">
      <c r="A6255" s="51" t="str">
        <f t="shared" si="291"/>
        <v/>
      </c>
      <c r="B6255" s="99"/>
      <c r="C6255" s="4"/>
      <c r="D6255" s="14"/>
      <c r="E6255" s="14"/>
      <c r="F6255" s="14"/>
      <c r="G6255" s="82"/>
      <c r="H6255" s="107" t="str">
        <f>IF(B6255&lt;&gt;"",IF(OR(O6255=0,O6255=999),"",SUMIFS($E$2:E6255,$A$2:A6255,A6255)-SUMIFS($F$2:F6255,$A$2:A6255,A6255)),"")</f>
        <v/>
      </c>
      <c r="I6255" s="109" t="str">
        <f t="shared" si="293"/>
        <v/>
      </c>
      <c r="J6255" s="113"/>
      <c r="K6255" s="90"/>
      <c r="L6255" s="73"/>
      <c r="M6255" s="69" t="str">
        <f>IF(C6255&lt;&gt;"",DailyLog!$S$3,"")</f>
        <v/>
      </c>
      <c r="N6255" s="56" t="str">
        <f t="shared" si="292"/>
        <v/>
      </c>
      <c r="O6255" s="53" t="str">
        <f>IF($B6255&lt;&gt;"",IF(ISNUMBER(_xlfn.XMATCH($B6255,Language!$A$6:$E$6)),0,IF(ISNUMBER(_xlfn.XMATCH($B6255,Language!$A$29:$E$29)),'Lista de Prestatarios'!$B$3,VLOOKUP(B6255,'Lista de Prestatarios'!$A$2:$B$500,2,FALSE))),"")</f>
        <v/>
      </c>
      <c r="P6255" s="58" t="str">
        <f>IF(B6255&lt;&gt;"",IF(OR(D6255&gt;0,G6255&gt;0),COUNTIF($B$2:B6255,B6255),COUNTIFS($B$2:B6255,B6255,$E$2:E6255,"&gt;0")),"")</f>
        <v/>
      </c>
    </row>
    <row r="6256" spans="1:16" x14ac:dyDescent="0.35">
      <c r="A6256" s="51" t="str">
        <f t="shared" si="291"/>
        <v/>
      </c>
      <c r="B6256" s="99"/>
      <c r="C6256" s="4"/>
      <c r="D6256" s="14"/>
      <c r="E6256" s="14"/>
      <c r="F6256" s="14"/>
      <c r="G6256" s="82"/>
      <c r="H6256" s="107" t="str">
        <f>IF(B6256&lt;&gt;"",IF(OR(O6256=0,O6256=999),"",SUMIFS($E$2:E6256,$A$2:A6256,A6256)-SUMIFS($F$2:F6256,$A$2:A6256,A6256)),"")</f>
        <v/>
      </c>
      <c r="I6256" s="109" t="str">
        <f t="shared" si="293"/>
        <v/>
      </c>
      <c r="J6256" s="113"/>
      <c r="K6256" s="90"/>
      <c r="L6256" s="73"/>
      <c r="M6256" s="69" t="str">
        <f>IF(C6256&lt;&gt;"",DailyLog!$S$3,"")</f>
        <v/>
      </c>
      <c r="N6256" s="56" t="str">
        <f t="shared" si="292"/>
        <v/>
      </c>
      <c r="O6256" s="53" t="str">
        <f>IF($B6256&lt;&gt;"",IF(ISNUMBER(_xlfn.XMATCH($B6256,Language!$A$6:$E$6)),0,IF(ISNUMBER(_xlfn.XMATCH($B6256,Language!$A$29:$E$29)),'Lista de Prestatarios'!$B$3,VLOOKUP(B6256,'Lista de Prestatarios'!$A$2:$B$500,2,FALSE))),"")</f>
        <v/>
      </c>
      <c r="P6256" s="58" t="str">
        <f>IF(B6256&lt;&gt;"",IF(OR(D6256&gt;0,G6256&gt;0),COUNTIF($B$2:B6256,B6256),COUNTIFS($B$2:B6256,B6256,$E$2:E6256,"&gt;0")),"")</f>
        <v/>
      </c>
    </row>
    <row r="6257" spans="1:16" x14ac:dyDescent="0.35">
      <c r="A6257" s="51" t="str">
        <f t="shared" si="291"/>
        <v/>
      </c>
      <c r="B6257" s="99"/>
      <c r="C6257" s="4"/>
      <c r="D6257" s="14"/>
      <c r="E6257" s="14"/>
      <c r="F6257" s="14"/>
      <c r="G6257" s="82"/>
      <c r="H6257" s="107" t="str">
        <f>IF(B6257&lt;&gt;"",IF(OR(O6257=0,O6257=999),"",SUMIFS($E$2:E6257,$A$2:A6257,A6257)-SUMIFS($F$2:F6257,$A$2:A6257,A6257)),"")</f>
        <v/>
      </c>
      <c r="I6257" s="109" t="str">
        <f t="shared" si="293"/>
        <v/>
      </c>
      <c r="J6257" s="113"/>
      <c r="K6257" s="90"/>
      <c r="L6257" s="73"/>
      <c r="M6257" s="69" t="str">
        <f>IF(C6257&lt;&gt;"",DailyLog!$S$3,"")</f>
        <v/>
      </c>
      <c r="N6257" s="56" t="str">
        <f t="shared" si="292"/>
        <v/>
      </c>
      <c r="O6257" s="53" t="str">
        <f>IF($B6257&lt;&gt;"",IF(ISNUMBER(_xlfn.XMATCH($B6257,Language!$A$6:$E$6)),0,IF(ISNUMBER(_xlfn.XMATCH($B6257,Language!$A$29:$E$29)),'Lista de Prestatarios'!$B$3,VLOOKUP(B6257,'Lista de Prestatarios'!$A$2:$B$500,2,FALSE))),"")</f>
        <v/>
      </c>
      <c r="P6257" s="58" t="str">
        <f>IF(B6257&lt;&gt;"",IF(OR(D6257&gt;0,G6257&gt;0),COUNTIF($B$2:B6257,B6257),COUNTIFS($B$2:B6257,B6257,$E$2:E6257,"&gt;0")),"")</f>
        <v/>
      </c>
    </row>
    <row r="6258" spans="1:16" x14ac:dyDescent="0.35">
      <c r="A6258" s="51" t="str">
        <f t="shared" si="291"/>
        <v/>
      </c>
      <c r="B6258" s="99"/>
      <c r="C6258" s="4"/>
      <c r="D6258" s="14"/>
      <c r="E6258" s="14"/>
      <c r="F6258" s="14"/>
      <c r="G6258" s="82"/>
      <c r="H6258" s="107" t="str">
        <f>IF(B6258&lt;&gt;"",IF(OR(O6258=0,O6258=999),"",SUMIFS($E$2:E6258,$A$2:A6258,A6258)-SUMIFS($F$2:F6258,$A$2:A6258,A6258)),"")</f>
        <v/>
      </c>
      <c r="I6258" s="109" t="str">
        <f t="shared" si="293"/>
        <v/>
      </c>
      <c r="J6258" s="113"/>
      <c r="K6258" s="90"/>
      <c r="L6258" s="73"/>
      <c r="M6258" s="69" t="str">
        <f>IF(C6258&lt;&gt;"",DailyLog!$S$3,"")</f>
        <v/>
      </c>
      <c r="N6258" s="56" t="str">
        <f t="shared" si="292"/>
        <v/>
      </c>
      <c r="O6258" s="53" t="str">
        <f>IF($B6258&lt;&gt;"",IF(ISNUMBER(_xlfn.XMATCH($B6258,Language!$A$6:$E$6)),0,IF(ISNUMBER(_xlfn.XMATCH($B6258,Language!$A$29:$E$29)),'Lista de Prestatarios'!$B$3,VLOOKUP(B6258,'Lista de Prestatarios'!$A$2:$B$500,2,FALSE))),"")</f>
        <v/>
      </c>
      <c r="P6258" s="58" t="str">
        <f>IF(B6258&lt;&gt;"",IF(OR(D6258&gt;0,G6258&gt;0),COUNTIF($B$2:B6258,B6258),COUNTIFS($B$2:B6258,B6258,$E$2:E6258,"&gt;0")),"")</f>
        <v/>
      </c>
    </row>
    <row r="6259" spans="1:16" x14ac:dyDescent="0.35">
      <c r="A6259" s="51" t="str">
        <f t="shared" si="291"/>
        <v/>
      </c>
      <c r="B6259" s="99"/>
      <c r="C6259" s="4"/>
      <c r="D6259" s="14"/>
      <c r="E6259" s="14"/>
      <c r="F6259" s="14"/>
      <c r="G6259" s="82"/>
      <c r="H6259" s="107" t="str">
        <f>IF(B6259&lt;&gt;"",IF(OR(O6259=0,O6259=999),"",SUMIFS($E$2:E6259,$A$2:A6259,A6259)-SUMIFS($F$2:F6259,$A$2:A6259,A6259)),"")</f>
        <v/>
      </c>
      <c r="I6259" s="109" t="str">
        <f t="shared" si="293"/>
        <v/>
      </c>
      <c r="J6259" s="113"/>
      <c r="K6259" s="90"/>
      <c r="L6259" s="73"/>
      <c r="M6259" s="69" t="str">
        <f>IF(C6259&lt;&gt;"",DailyLog!$S$3,"")</f>
        <v/>
      </c>
      <c r="N6259" s="56" t="str">
        <f t="shared" si="292"/>
        <v/>
      </c>
      <c r="O6259" s="53" t="str">
        <f>IF($B6259&lt;&gt;"",IF(ISNUMBER(_xlfn.XMATCH($B6259,Language!$A$6:$E$6)),0,IF(ISNUMBER(_xlfn.XMATCH($B6259,Language!$A$29:$E$29)),'Lista de Prestatarios'!$B$3,VLOOKUP(B6259,'Lista de Prestatarios'!$A$2:$B$500,2,FALSE))),"")</f>
        <v/>
      </c>
      <c r="P6259" s="58" t="str">
        <f>IF(B6259&lt;&gt;"",IF(OR(D6259&gt;0,G6259&gt;0),COUNTIF($B$2:B6259,B6259),COUNTIFS($B$2:B6259,B6259,$E$2:E6259,"&gt;0")),"")</f>
        <v/>
      </c>
    </row>
    <row r="6260" spans="1:16" x14ac:dyDescent="0.35">
      <c r="A6260" s="51" t="str">
        <f t="shared" si="291"/>
        <v/>
      </c>
      <c r="B6260" s="99"/>
      <c r="C6260" s="4"/>
      <c r="D6260" s="14"/>
      <c r="E6260" s="14"/>
      <c r="F6260" s="14"/>
      <c r="G6260" s="82"/>
      <c r="H6260" s="107" t="str">
        <f>IF(B6260&lt;&gt;"",IF(OR(O6260=0,O6260=999),"",SUMIFS($E$2:E6260,$A$2:A6260,A6260)-SUMIFS($F$2:F6260,$A$2:A6260,A6260)),"")</f>
        <v/>
      </c>
      <c r="I6260" s="109" t="str">
        <f t="shared" si="293"/>
        <v/>
      </c>
      <c r="J6260" s="113"/>
      <c r="K6260" s="90"/>
      <c r="L6260" s="73"/>
      <c r="M6260" s="69" t="str">
        <f>IF(C6260&lt;&gt;"",DailyLog!$S$3,"")</f>
        <v/>
      </c>
      <c r="N6260" s="56" t="str">
        <f t="shared" si="292"/>
        <v/>
      </c>
      <c r="O6260" s="53" t="str">
        <f>IF($B6260&lt;&gt;"",IF(ISNUMBER(_xlfn.XMATCH($B6260,Language!$A$6:$E$6)),0,IF(ISNUMBER(_xlfn.XMATCH($B6260,Language!$A$29:$E$29)),'Lista de Prestatarios'!$B$3,VLOOKUP(B6260,'Lista de Prestatarios'!$A$2:$B$500,2,FALSE))),"")</f>
        <v/>
      </c>
      <c r="P6260" s="58" t="str">
        <f>IF(B6260&lt;&gt;"",IF(OR(D6260&gt;0,G6260&gt;0),COUNTIF($B$2:B6260,B6260),COUNTIFS($B$2:B6260,B6260,$E$2:E6260,"&gt;0")),"")</f>
        <v/>
      </c>
    </row>
    <row r="6261" spans="1:16" x14ac:dyDescent="0.35">
      <c r="A6261" s="51" t="str">
        <f t="shared" si="291"/>
        <v/>
      </c>
      <c r="B6261" s="99"/>
      <c r="C6261" s="4"/>
      <c r="D6261" s="14"/>
      <c r="E6261" s="14"/>
      <c r="F6261" s="14"/>
      <c r="G6261" s="82"/>
      <c r="H6261" s="107" t="str">
        <f>IF(B6261&lt;&gt;"",IF(OR(O6261=0,O6261=999),"",SUMIFS($E$2:E6261,$A$2:A6261,A6261)-SUMIFS($F$2:F6261,$A$2:A6261,A6261)),"")</f>
        <v/>
      </c>
      <c r="I6261" s="109" t="str">
        <f t="shared" si="293"/>
        <v/>
      </c>
      <c r="J6261" s="113"/>
      <c r="K6261" s="90"/>
      <c r="L6261" s="73"/>
      <c r="M6261" s="69" t="str">
        <f>IF(C6261&lt;&gt;"",DailyLog!$S$3,"")</f>
        <v/>
      </c>
      <c r="N6261" s="56" t="str">
        <f t="shared" si="292"/>
        <v/>
      </c>
      <c r="O6261" s="53" t="str">
        <f>IF($B6261&lt;&gt;"",IF(ISNUMBER(_xlfn.XMATCH($B6261,Language!$A$6:$E$6)),0,IF(ISNUMBER(_xlfn.XMATCH($B6261,Language!$A$29:$E$29)),'Lista de Prestatarios'!$B$3,VLOOKUP(B6261,'Lista de Prestatarios'!$A$2:$B$500,2,FALSE))),"")</f>
        <v/>
      </c>
      <c r="P6261" s="58" t="str">
        <f>IF(B6261&lt;&gt;"",IF(OR(D6261&gt;0,G6261&gt;0),COUNTIF($B$2:B6261,B6261),COUNTIFS($B$2:B6261,B6261,$E$2:E6261,"&gt;0")),"")</f>
        <v/>
      </c>
    </row>
    <row r="6262" spans="1:16" x14ac:dyDescent="0.35">
      <c r="A6262" s="51" t="str">
        <f t="shared" si="291"/>
        <v/>
      </c>
      <c r="B6262" s="99"/>
      <c r="C6262" s="4"/>
      <c r="D6262" s="14"/>
      <c r="E6262" s="14"/>
      <c r="F6262" s="14"/>
      <c r="G6262" s="82"/>
      <c r="H6262" s="107" t="str">
        <f>IF(B6262&lt;&gt;"",IF(OR(O6262=0,O6262=999),"",SUMIFS($E$2:E6262,$A$2:A6262,A6262)-SUMIFS($F$2:F6262,$A$2:A6262,A6262)),"")</f>
        <v/>
      </c>
      <c r="I6262" s="109" t="str">
        <f t="shared" si="293"/>
        <v/>
      </c>
      <c r="J6262" s="113"/>
      <c r="K6262" s="90"/>
      <c r="L6262" s="73"/>
      <c r="M6262" s="69" t="str">
        <f>IF(C6262&lt;&gt;"",DailyLog!$S$3,"")</f>
        <v/>
      </c>
      <c r="N6262" s="56" t="str">
        <f t="shared" si="292"/>
        <v/>
      </c>
      <c r="O6262" s="53" t="str">
        <f>IF($B6262&lt;&gt;"",IF(ISNUMBER(_xlfn.XMATCH($B6262,Language!$A$6:$E$6)),0,IF(ISNUMBER(_xlfn.XMATCH($B6262,Language!$A$29:$E$29)),'Lista de Prestatarios'!$B$3,VLOOKUP(B6262,'Lista de Prestatarios'!$A$2:$B$500,2,FALSE))),"")</f>
        <v/>
      </c>
      <c r="P6262" s="58" t="str">
        <f>IF(B6262&lt;&gt;"",IF(OR(D6262&gt;0,G6262&gt;0),COUNTIF($B$2:B6262,B6262),COUNTIFS($B$2:B6262,B6262,$E$2:E6262,"&gt;0")),"")</f>
        <v/>
      </c>
    </row>
    <row r="6263" spans="1:16" x14ac:dyDescent="0.35">
      <c r="A6263" s="51" t="str">
        <f t="shared" si="291"/>
        <v/>
      </c>
      <c r="B6263" s="99"/>
      <c r="C6263" s="4"/>
      <c r="D6263" s="14"/>
      <c r="E6263" s="14"/>
      <c r="F6263" s="14"/>
      <c r="G6263" s="82"/>
      <c r="H6263" s="107" t="str">
        <f>IF(B6263&lt;&gt;"",IF(OR(O6263=0,O6263=999),"",SUMIFS($E$2:E6263,$A$2:A6263,A6263)-SUMIFS($F$2:F6263,$A$2:A6263,A6263)),"")</f>
        <v/>
      </c>
      <c r="I6263" s="109" t="str">
        <f t="shared" si="293"/>
        <v/>
      </c>
      <c r="J6263" s="113"/>
      <c r="K6263" s="90"/>
      <c r="L6263" s="73"/>
      <c r="M6263" s="69" t="str">
        <f>IF(C6263&lt;&gt;"",DailyLog!$S$3,"")</f>
        <v/>
      </c>
      <c r="N6263" s="56" t="str">
        <f t="shared" si="292"/>
        <v/>
      </c>
      <c r="O6263" s="53" t="str">
        <f>IF($B6263&lt;&gt;"",IF(ISNUMBER(_xlfn.XMATCH($B6263,Language!$A$6:$E$6)),0,IF(ISNUMBER(_xlfn.XMATCH($B6263,Language!$A$29:$E$29)),'Lista de Prestatarios'!$B$3,VLOOKUP(B6263,'Lista de Prestatarios'!$A$2:$B$500,2,FALSE))),"")</f>
        <v/>
      </c>
      <c r="P6263" s="58" t="str">
        <f>IF(B6263&lt;&gt;"",IF(OR(D6263&gt;0,G6263&gt;0),COUNTIF($B$2:B6263,B6263),COUNTIFS($B$2:B6263,B6263,$E$2:E6263,"&gt;0")),"")</f>
        <v/>
      </c>
    </row>
    <row r="6264" spans="1:16" x14ac:dyDescent="0.35">
      <c r="A6264" s="51" t="str">
        <f t="shared" si="291"/>
        <v/>
      </c>
      <c r="B6264" s="99"/>
      <c r="C6264" s="4"/>
      <c r="D6264" s="14"/>
      <c r="E6264" s="14"/>
      <c r="F6264" s="14"/>
      <c r="G6264" s="82"/>
      <c r="H6264" s="107" t="str">
        <f>IF(B6264&lt;&gt;"",IF(OR(O6264=0,O6264=999),"",SUMIFS($E$2:E6264,$A$2:A6264,A6264)-SUMIFS($F$2:F6264,$A$2:A6264,A6264)),"")</f>
        <v/>
      </c>
      <c r="I6264" s="109" t="str">
        <f t="shared" si="293"/>
        <v/>
      </c>
      <c r="J6264" s="113"/>
      <c r="K6264" s="90"/>
      <c r="L6264" s="73"/>
      <c r="M6264" s="69" t="str">
        <f>IF(C6264&lt;&gt;"",DailyLog!$S$3,"")</f>
        <v/>
      </c>
      <c r="N6264" s="56" t="str">
        <f t="shared" si="292"/>
        <v/>
      </c>
      <c r="O6264" s="53" t="str">
        <f>IF($B6264&lt;&gt;"",IF(ISNUMBER(_xlfn.XMATCH($B6264,Language!$A$6:$E$6)),0,IF(ISNUMBER(_xlfn.XMATCH($B6264,Language!$A$29:$E$29)),'Lista de Prestatarios'!$B$3,VLOOKUP(B6264,'Lista de Prestatarios'!$A$2:$B$500,2,FALSE))),"")</f>
        <v/>
      </c>
      <c r="P6264" s="58" t="str">
        <f>IF(B6264&lt;&gt;"",IF(OR(D6264&gt;0,G6264&gt;0),COUNTIF($B$2:B6264,B6264),COUNTIFS($B$2:B6264,B6264,$E$2:E6264,"&gt;0")),"")</f>
        <v/>
      </c>
    </row>
    <row r="6265" spans="1:16" x14ac:dyDescent="0.35">
      <c r="A6265" s="51" t="str">
        <f t="shared" si="291"/>
        <v/>
      </c>
      <c r="B6265" s="99"/>
      <c r="C6265" s="4"/>
      <c r="D6265" s="14"/>
      <c r="E6265" s="14"/>
      <c r="F6265" s="14"/>
      <c r="G6265" s="82"/>
      <c r="H6265" s="107" t="str">
        <f>IF(B6265&lt;&gt;"",IF(OR(O6265=0,O6265=999),"",SUMIFS($E$2:E6265,$A$2:A6265,A6265)-SUMIFS($F$2:F6265,$A$2:A6265,A6265)),"")</f>
        <v/>
      </c>
      <c r="I6265" s="109" t="str">
        <f t="shared" si="293"/>
        <v/>
      </c>
      <c r="J6265" s="113"/>
      <c r="K6265" s="90"/>
      <c r="L6265" s="73"/>
      <c r="M6265" s="69" t="str">
        <f>IF(C6265&lt;&gt;"",DailyLog!$S$3,"")</f>
        <v/>
      </c>
      <c r="N6265" s="56" t="str">
        <f t="shared" si="292"/>
        <v/>
      </c>
      <c r="O6265" s="53" t="str">
        <f>IF($B6265&lt;&gt;"",IF(ISNUMBER(_xlfn.XMATCH($B6265,Language!$A$6:$E$6)),0,IF(ISNUMBER(_xlfn.XMATCH($B6265,Language!$A$29:$E$29)),'Lista de Prestatarios'!$B$3,VLOOKUP(B6265,'Lista de Prestatarios'!$A$2:$B$500,2,FALSE))),"")</f>
        <v/>
      </c>
      <c r="P6265" s="58" t="str">
        <f>IF(B6265&lt;&gt;"",IF(OR(D6265&gt;0,G6265&gt;0),COUNTIF($B$2:B6265,B6265),COUNTIFS($B$2:B6265,B6265,$E$2:E6265,"&gt;0")),"")</f>
        <v/>
      </c>
    </row>
    <row r="6266" spans="1:16" x14ac:dyDescent="0.35">
      <c r="A6266" s="51" t="str">
        <f t="shared" si="291"/>
        <v/>
      </c>
      <c r="B6266" s="99"/>
      <c r="C6266" s="4"/>
      <c r="D6266" s="14"/>
      <c r="E6266" s="14"/>
      <c r="F6266" s="14"/>
      <c r="G6266" s="82"/>
      <c r="H6266" s="107" t="str">
        <f>IF(B6266&lt;&gt;"",IF(OR(O6266=0,O6266=999),"",SUMIFS($E$2:E6266,$A$2:A6266,A6266)-SUMIFS($F$2:F6266,$A$2:A6266,A6266)),"")</f>
        <v/>
      </c>
      <c r="I6266" s="109" t="str">
        <f t="shared" si="293"/>
        <v/>
      </c>
      <c r="J6266" s="113"/>
      <c r="K6266" s="90"/>
      <c r="L6266" s="73"/>
      <c r="M6266" s="69" t="str">
        <f>IF(C6266&lt;&gt;"",DailyLog!$S$3,"")</f>
        <v/>
      </c>
      <c r="N6266" s="56" t="str">
        <f t="shared" si="292"/>
        <v/>
      </c>
      <c r="O6266" s="53" t="str">
        <f>IF($B6266&lt;&gt;"",IF(ISNUMBER(_xlfn.XMATCH($B6266,Language!$A$6:$E$6)),0,IF(ISNUMBER(_xlfn.XMATCH($B6266,Language!$A$29:$E$29)),'Lista de Prestatarios'!$B$3,VLOOKUP(B6266,'Lista de Prestatarios'!$A$2:$B$500,2,FALSE))),"")</f>
        <v/>
      </c>
      <c r="P6266" s="58" t="str">
        <f>IF(B6266&lt;&gt;"",IF(OR(D6266&gt;0,G6266&gt;0),COUNTIF($B$2:B6266,B6266),COUNTIFS($B$2:B6266,B6266,$E$2:E6266,"&gt;0")),"")</f>
        <v/>
      </c>
    </row>
    <row r="6267" spans="1:16" x14ac:dyDescent="0.35">
      <c r="A6267" s="51" t="str">
        <f t="shared" si="291"/>
        <v/>
      </c>
      <c r="B6267" s="99"/>
      <c r="C6267" s="4"/>
      <c r="D6267" s="14"/>
      <c r="E6267" s="14"/>
      <c r="F6267" s="14"/>
      <c r="G6267" s="82"/>
      <c r="H6267" s="107" t="str">
        <f>IF(B6267&lt;&gt;"",IF(OR(O6267=0,O6267=999),"",SUMIFS($E$2:E6267,$A$2:A6267,A6267)-SUMIFS($F$2:F6267,$A$2:A6267,A6267)),"")</f>
        <v/>
      </c>
      <c r="I6267" s="109" t="str">
        <f t="shared" si="293"/>
        <v/>
      </c>
      <c r="J6267" s="113"/>
      <c r="K6267" s="90"/>
      <c r="L6267" s="73"/>
      <c r="M6267" s="69" t="str">
        <f>IF(C6267&lt;&gt;"",DailyLog!$S$3,"")</f>
        <v/>
      </c>
      <c r="N6267" s="56" t="str">
        <f t="shared" si="292"/>
        <v/>
      </c>
      <c r="O6267" s="53" t="str">
        <f>IF($B6267&lt;&gt;"",IF(ISNUMBER(_xlfn.XMATCH($B6267,Language!$A$6:$E$6)),0,IF(ISNUMBER(_xlfn.XMATCH($B6267,Language!$A$29:$E$29)),'Lista de Prestatarios'!$B$3,VLOOKUP(B6267,'Lista de Prestatarios'!$A$2:$B$500,2,FALSE))),"")</f>
        <v/>
      </c>
      <c r="P6267" s="58" t="str">
        <f>IF(B6267&lt;&gt;"",IF(OR(D6267&gt;0,G6267&gt;0),COUNTIF($B$2:B6267,B6267),COUNTIFS($B$2:B6267,B6267,$E$2:E6267,"&gt;0")),"")</f>
        <v/>
      </c>
    </row>
    <row r="6268" spans="1:16" x14ac:dyDescent="0.35">
      <c r="A6268" s="51" t="str">
        <f t="shared" si="291"/>
        <v/>
      </c>
      <c r="B6268" s="99"/>
      <c r="C6268" s="4"/>
      <c r="D6268" s="14"/>
      <c r="E6268" s="14"/>
      <c r="F6268" s="14"/>
      <c r="G6268" s="82"/>
      <c r="H6268" s="107" t="str">
        <f>IF(B6268&lt;&gt;"",IF(OR(O6268=0,O6268=999),"",SUMIFS($E$2:E6268,$A$2:A6268,A6268)-SUMIFS($F$2:F6268,$A$2:A6268,A6268)),"")</f>
        <v/>
      </c>
      <c r="I6268" s="109" t="str">
        <f t="shared" si="293"/>
        <v/>
      </c>
      <c r="J6268" s="113"/>
      <c r="K6268" s="90"/>
      <c r="L6268" s="73"/>
      <c r="M6268" s="69" t="str">
        <f>IF(C6268&lt;&gt;"",DailyLog!$S$3,"")</f>
        <v/>
      </c>
      <c r="N6268" s="56" t="str">
        <f t="shared" si="292"/>
        <v/>
      </c>
      <c r="O6268" s="53" t="str">
        <f>IF($B6268&lt;&gt;"",IF(ISNUMBER(_xlfn.XMATCH($B6268,Language!$A$6:$E$6)),0,IF(ISNUMBER(_xlfn.XMATCH($B6268,Language!$A$29:$E$29)),'Lista de Prestatarios'!$B$3,VLOOKUP(B6268,'Lista de Prestatarios'!$A$2:$B$500,2,FALSE))),"")</f>
        <v/>
      </c>
      <c r="P6268" s="58" t="str">
        <f>IF(B6268&lt;&gt;"",IF(OR(D6268&gt;0,G6268&gt;0),COUNTIF($B$2:B6268,B6268),COUNTIFS($B$2:B6268,B6268,$E$2:E6268,"&gt;0")),"")</f>
        <v/>
      </c>
    </row>
    <row r="6269" spans="1:16" x14ac:dyDescent="0.35">
      <c r="A6269" s="51" t="str">
        <f t="shared" si="291"/>
        <v/>
      </c>
      <c r="B6269" s="99"/>
      <c r="C6269" s="4"/>
      <c r="D6269" s="14"/>
      <c r="E6269" s="14"/>
      <c r="F6269" s="14"/>
      <c r="G6269" s="82"/>
      <c r="H6269" s="107" t="str">
        <f>IF(B6269&lt;&gt;"",IF(OR(O6269=0,O6269=999),"",SUMIFS($E$2:E6269,$A$2:A6269,A6269)-SUMIFS($F$2:F6269,$A$2:A6269,A6269)),"")</f>
        <v/>
      </c>
      <c r="I6269" s="109" t="str">
        <f t="shared" si="293"/>
        <v/>
      </c>
      <c r="J6269" s="113"/>
      <c r="K6269" s="90"/>
      <c r="L6269" s="73"/>
      <c r="M6269" s="69" t="str">
        <f>IF(C6269&lt;&gt;"",DailyLog!$S$3,"")</f>
        <v/>
      </c>
      <c r="N6269" s="56" t="str">
        <f t="shared" si="292"/>
        <v/>
      </c>
      <c r="O6269" s="53" t="str">
        <f>IF($B6269&lt;&gt;"",IF(ISNUMBER(_xlfn.XMATCH($B6269,Language!$A$6:$E$6)),0,IF(ISNUMBER(_xlfn.XMATCH($B6269,Language!$A$29:$E$29)),'Lista de Prestatarios'!$B$3,VLOOKUP(B6269,'Lista de Prestatarios'!$A$2:$B$500,2,FALSE))),"")</f>
        <v/>
      </c>
      <c r="P6269" s="58" t="str">
        <f>IF(B6269&lt;&gt;"",IF(OR(D6269&gt;0,G6269&gt;0),COUNTIF($B$2:B6269,B6269),COUNTIFS($B$2:B6269,B6269,$E$2:E6269,"&gt;0")),"")</f>
        <v/>
      </c>
    </row>
    <row r="6270" spans="1:16" x14ac:dyDescent="0.35">
      <c r="A6270" s="51" t="str">
        <f t="shared" si="291"/>
        <v/>
      </c>
      <c r="B6270" s="99"/>
      <c r="C6270" s="4"/>
      <c r="D6270" s="14"/>
      <c r="E6270" s="14"/>
      <c r="F6270" s="14"/>
      <c r="G6270" s="82"/>
      <c r="H6270" s="107" t="str">
        <f>IF(B6270&lt;&gt;"",IF(OR(O6270=0,O6270=999),"",SUMIFS($E$2:E6270,$A$2:A6270,A6270)-SUMIFS($F$2:F6270,$A$2:A6270,A6270)),"")</f>
        <v/>
      </c>
      <c r="I6270" s="109" t="str">
        <f t="shared" si="293"/>
        <v/>
      </c>
      <c r="J6270" s="113"/>
      <c r="K6270" s="90"/>
      <c r="L6270" s="73"/>
      <c r="M6270" s="69" t="str">
        <f>IF(C6270&lt;&gt;"",DailyLog!$S$3,"")</f>
        <v/>
      </c>
      <c r="N6270" s="56" t="str">
        <f t="shared" si="292"/>
        <v/>
      </c>
      <c r="O6270" s="53" t="str">
        <f>IF($B6270&lt;&gt;"",IF(ISNUMBER(_xlfn.XMATCH($B6270,Language!$A$6:$E$6)),0,IF(ISNUMBER(_xlfn.XMATCH($B6270,Language!$A$29:$E$29)),'Lista de Prestatarios'!$B$3,VLOOKUP(B6270,'Lista de Prestatarios'!$A$2:$B$500,2,FALSE))),"")</f>
        <v/>
      </c>
      <c r="P6270" s="58" t="str">
        <f>IF(B6270&lt;&gt;"",IF(OR(D6270&gt;0,G6270&gt;0),COUNTIF($B$2:B6270,B6270),COUNTIFS($B$2:B6270,B6270,$E$2:E6270,"&gt;0")),"")</f>
        <v/>
      </c>
    </row>
    <row r="6271" spans="1:16" x14ac:dyDescent="0.35">
      <c r="A6271" s="51" t="str">
        <f t="shared" si="291"/>
        <v/>
      </c>
      <c r="B6271" s="99"/>
      <c r="C6271" s="4"/>
      <c r="D6271" s="14"/>
      <c r="E6271" s="14"/>
      <c r="F6271" s="14"/>
      <c r="G6271" s="82"/>
      <c r="H6271" s="107" t="str">
        <f>IF(B6271&lt;&gt;"",IF(OR(O6271=0,O6271=999),"",SUMIFS($E$2:E6271,$A$2:A6271,A6271)-SUMIFS($F$2:F6271,$A$2:A6271,A6271)),"")</f>
        <v/>
      </c>
      <c r="I6271" s="109" t="str">
        <f t="shared" si="293"/>
        <v/>
      </c>
      <c r="J6271" s="113"/>
      <c r="K6271" s="90"/>
      <c r="L6271" s="73"/>
      <c r="M6271" s="69" t="str">
        <f>IF(C6271&lt;&gt;"",DailyLog!$S$3,"")</f>
        <v/>
      </c>
      <c r="N6271" s="56" t="str">
        <f t="shared" si="292"/>
        <v/>
      </c>
      <c r="O6271" s="53" t="str">
        <f>IF($B6271&lt;&gt;"",IF(ISNUMBER(_xlfn.XMATCH($B6271,Language!$A$6:$E$6)),0,IF(ISNUMBER(_xlfn.XMATCH($B6271,Language!$A$29:$E$29)),'Lista de Prestatarios'!$B$3,VLOOKUP(B6271,'Lista de Prestatarios'!$A$2:$B$500,2,FALSE))),"")</f>
        <v/>
      </c>
      <c r="P6271" s="58" t="str">
        <f>IF(B6271&lt;&gt;"",IF(OR(D6271&gt;0,G6271&gt;0),COUNTIF($B$2:B6271,B6271),COUNTIFS($B$2:B6271,B6271,$E$2:E6271,"&gt;0")),"")</f>
        <v/>
      </c>
    </row>
    <row r="6272" spans="1:16" x14ac:dyDescent="0.35">
      <c r="A6272" s="51" t="str">
        <f t="shared" si="291"/>
        <v/>
      </c>
      <c r="B6272" s="99"/>
      <c r="C6272" s="4"/>
      <c r="D6272" s="14"/>
      <c r="E6272" s="14"/>
      <c r="F6272" s="14"/>
      <c r="G6272" s="82"/>
      <c r="H6272" s="107" t="str">
        <f>IF(B6272&lt;&gt;"",IF(OR(O6272=0,O6272=999),"",SUMIFS($E$2:E6272,$A$2:A6272,A6272)-SUMIFS($F$2:F6272,$A$2:A6272,A6272)),"")</f>
        <v/>
      </c>
      <c r="I6272" s="109" t="str">
        <f t="shared" si="293"/>
        <v/>
      </c>
      <c r="J6272" s="113"/>
      <c r="K6272" s="90"/>
      <c r="L6272" s="73"/>
      <c r="M6272" s="69" t="str">
        <f>IF(C6272&lt;&gt;"",DailyLog!$S$3,"")</f>
        <v/>
      </c>
      <c r="N6272" s="56" t="str">
        <f t="shared" si="292"/>
        <v/>
      </c>
      <c r="O6272" s="53" t="str">
        <f>IF($B6272&lt;&gt;"",IF(ISNUMBER(_xlfn.XMATCH($B6272,Language!$A$6:$E$6)),0,IF(ISNUMBER(_xlfn.XMATCH($B6272,Language!$A$29:$E$29)),'Lista de Prestatarios'!$B$3,VLOOKUP(B6272,'Lista de Prestatarios'!$A$2:$B$500,2,FALSE))),"")</f>
        <v/>
      </c>
      <c r="P6272" s="58" t="str">
        <f>IF(B6272&lt;&gt;"",IF(OR(D6272&gt;0,G6272&gt;0),COUNTIF($B$2:B6272,B6272),COUNTIFS($B$2:B6272,B6272,$E$2:E6272,"&gt;0")),"")</f>
        <v/>
      </c>
    </row>
    <row r="6273" spans="1:16" x14ac:dyDescent="0.35">
      <c r="A6273" s="51" t="str">
        <f t="shared" si="291"/>
        <v/>
      </c>
      <c r="B6273" s="99"/>
      <c r="C6273" s="4"/>
      <c r="D6273" s="14"/>
      <c r="E6273" s="14"/>
      <c r="F6273" s="14"/>
      <c r="G6273" s="82"/>
      <c r="H6273" s="107" t="str">
        <f>IF(B6273&lt;&gt;"",IF(OR(O6273=0,O6273=999),"",SUMIFS($E$2:E6273,$A$2:A6273,A6273)-SUMIFS($F$2:F6273,$A$2:A6273,A6273)),"")</f>
        <v/>
      </c>
      <c r="I6273" s="109" t="str">
        <f t="shared" si="293"/>
        <v/>
      </c>
      <c r="J6273" s="113"/>
      <c r="K6273" s="90"/>
      <c r="L6273" s="73"/>
      <c r="M6273" s="69" t="str">
        <f>IF(C6273&lt;&gt;"",DailyLog!$S$3,"")</f>
        <v/>
      </c>
      <c r="N6273" s="56" t="str">
        <f t="shared" si="292"/>
        <v/>
      </c>
      <c r="O6273" s="53" t="str">
        <f>IF($B6273&lt;&gt;"",IF(ISNUMBER(_xlfn.XMATCH($B6273,Language!$A$6:$E$6)),0,IF(ISNUMBER(_xlfn.XMATCH($B6273,Language!$A$29:$E$29)),'Lista de Prestatarios'!$B$3,VLOOKUP(B6273,'Lista de Prestatarios'!$A$2:$B$500,2,FALSE))),"")</f>
        <v/>
      </c>
      <c r="P6273" s="58" t="str">
        <f>IF(B6273&lt;&gt;"",IF(OR(D6273&gt;0,G6273&gt;0),COUNTIF($B$2:B6273,B6273),COUNTIFS($B$2:B6273,B6273,$E$2:E6273,"&gt;0")),"")</f>
        <v/>
      </c>
    </row>
    <row r="6274" spans="1:16" x14ac:dyDescent="0.35">
      <c r="A6274" s="51" t="str">
        <f t="shared" ref="A6274:A6337" si="294">IF(B6274&lt;&gt;"",O6274&amp;"."&amp;P6274,"")</f>
        <v/>
      </c>
      <c r="B6274" s="99"/>
      <c r="C6274" s="4"/>
      <c r="D6274" s="14"/>
      <c r="E6274" s="14"/>
      <c r="F6274" s="14"/>
      <c r="G6274" s="82"/>
      <c r="H6274" s="107" t="str">
        <f>IF(B6274&lt;&gt;"",IF(OR(O6274=0,O6274=999),"",SUMIFS($E$2:E6274,$A$2:A6274,A6274)-SUMIFS($F$2:F6274,$A$2:A6274,A6274)),"")</f>
        <v/>
      </c>
      <c r="I6274" s="109" t="str">
        <f t="shared" si="293"/>
        <v/>
      </c>
      <c r="J6274" s="113"/>
      <c r="K6274" s="90"/>
      <c r="L6274" s="73"/>
      <c r="M6274" s="69" t="str">
        <f>IF(C6274&lt;&gt;"",DailyLog!$S$3,"")</f>
        <v/>
      </c>
      <c r="N6274" s="56" t="str">
        <f t="shared" ref="N6274:N6337" si="295">IF(B6274&lt;&gt;"",COUNT(D6274:G6274),"")</f>
        <v/>
      </c>
      <c r="O6274" s="53" t="str">
        <f>IF($B6274&lt;&gt;"",IF(ISNUMBER(_xlfn.XMATCH($B6274,Language!$A$6:$E$6)),0,IF(ISNUMBER(_xlfn.XMATCH($B6274,Language!$A$29:$E$29)),'Lista de Prestatarios'!$B$3,VLOOKUP(B6274,'Lista de Prestatarios'!$A$2:$B$500,2,FALSE))),"")</f>
        <v/>
      </c>
      <c r="P6274" s="58" t="str">
        <f>IF(B6274&lt;&gt;"",IF(OR(D6274&gt;0,G6274&gt;0),COUNTIF($B$2:B6274,B6274),COUNTIFS($B$2:B6274,B6274,$E$2:E6274,"&gt;0")),"")</f>
        <v/>
      </c>
    </row>
    <row r="6275" spans="1:16" x14ac:dyDescent="0.35">
      <c r="A6275" s="51" t="str">
        <f t="shared" si="294"/>
        <v/>
      </c>
      <c r="B6275" s="99"/>
      <c r="C6275" s="4"/>
      <c r="D6275" s="14"/>
      <c r="E6275" s="14"/>
      <c r="F6275" s="14"/>
      <c r="G6275" s="82"/>
      <c r="H6275" s="107" t="str">
        <f>IF(B6275&lt;&gt;"",IF(OR(O6275=0,O6275=999),"",SUMIFS($E$2:E6275,$A$2:A6275,A6275)-SUMIFS($F$2:F6275,$A$2:A6275,A6275)),"")</f>
        <v/>
      </c>
      <c r="I6275" s="109" t="str">
        <f t="shared" si="293"/>
        <v/>
      </c>
      <c r="J6275" s="113"/>
      <c r="K6275" s="90"/>
      <c r="L6275" s="73"/>
      <c r="M6275" s="69" t="str">
        <f>IF(C6275&lt;&gt;"",DailyLog!$S$3,"")</f>
        <v/>
      </c>
      <c r="N6275" s="56" t="str">
        <f t="shared" si="295"/>
        <v/>
      </c>
      <c r="O6275" s="53" t="str">
        <f>IF($B6275&lt;&gt;"",IF(ISNUMBER(_xlfn.XMATCH($B6275,Language!$A$6:$E$6)),0,IF(ISNUMBER(_xlfn.XMATCH($B6275,Language!$A$29:$E$29)),'Lista de Prestatarios'!$B$3,VLOOKUP(B6275,'Lista de Prestatarios'!$A$2:$B$500,2,FALSE))),"")</f>
        <v/>
      </c>
      <c r="P6275" s="58" t="str">
        <f>IF(B6275&lt;&gt;"",IF(OR(D6275&gt;0,G6275&gt;0),COUNTIF($B$2:B6275,B6275),COUNTIFS($B$2:B6275,B6275,$E$2:E6275,"&gt;0")),"")</f>
        <v/>
      </c>
    </row>
    <row r="6276" spans="1:16" x14ac:dyDescent="0.35">
      <c r="A6276" s="51" t="str">
        <f t="shared" si="294"/>
        <v/>
      </c>
      <c r="B6276" s="99"/>
      <c r="C6276" s="4"/>
      <c r="D6276" s="14"/>
      <c r="E6276" s="14"/>
      <c r="F6276" s="14"/>
      <c r="G6276" s="82"/>
      <c r="H6276" s="107" t="str">
        <f>IF(B6276&lt;&gt;"",IF(OR(O6276=0,O6276=999),"",SUMIFS($E$2:E6276,$A$2:A6276,A6276)-SUMIFS($F$2:F6276,$A$2:A6276,A6276)),"")</f>
        <v/>
      </c>
      <c r="I6276" s="109" t="str">
        <f t="shared" ref="I6276:I6339" si="296">IF(B6276&lt;&gt;"",I6275+D6276-E6276+F6276-G6276,"")</f>
        <v/>
      </c>
      <c r="J6276" s="113"/>
      <c r="K6276" s="90"/>
      <c r="L6276" s="73"/>
      <c r="M6276" s="69" t="str">
        <f>IF(C6276&lt;&gt;"",DailyLog!$S$3,"")</f>
        <v/>
      </c>
      <c r="N6276" s="56" t="str">
        <f t="shared" si="295"/>
        <v/>
      </c>
      <c r="O6276" s="53" t="str">
        <f>IF($B6276&lt;&gt;"",IF(ISNUMBER(_xlfn.XMATCH($B6276,Language!$A$6:$E$6)),0,IF(ISNUMBER(_xlfn.XMATCH($B6276,Language!$A$29:$E$29)),'Lista de Prestatarios'!$B$3,VLOOKUP(B6276,'Lista de Prestatarios'!$A$2:$B$500,2,FALSE))),"")</f>
        <v/>
      </c>
      <c r="P6276" s="58" t="str">
        <f>IF(B6276&lt;&gt;"",IF(OR(D6276&gt;0,G6276&gt;0),COUNTIF($B$2:B6276,B6276),COUNTIFS($B$2:B6276,B6276,$E$2:E6276,"&gt;0")),"")</f>
        <v/>
      </c>
    </row>
    <row r="6277" spans="1:16" x14ac:dyDescent="0.35">
      <c r="A6277" s="51" t="str">
        <f t="shared" si="294"/>
        <v/>
      </c>
      <c r="B6277" s="99"/>
      <c r="C6277" s="4"/>
      <c r="D6277" s="14"/>
      <c r="E6277" s="14"/>
      <c r="F6277" s="14"/>
      <c r="G6277" s="82"/>
      <c r="H6277" s="107" t="str">
        <f>IF(B6277&lt;&gt;"",IF(OR(O6277=0,O6277=999),"",SUMIFS($E$2:E6277,$A$2:A6277,A6277)-SUMIFS($F$2:F6277,$A$2:A6277,A6277)),"")</f>
        <v/>
      </c>
      <c r="I6277" s="109" t="str">
        <f t="shared" si="296"/>
        <v/>
      </c>
      <c r="J6277" s="113"/>
      <c r="K6277" s="90"/>
      <c r="L6277" s="73"/>
      <c r="M6277" s="69" t="str">
        <f>IF(C6277&lt;&gt;"",DailyLog!$S$3,"")</f>
        <v/>
      </c>
      <c r="N6277" s="56" t="str">
        <f t="shared" si="295"/>
        <v/>
      </c>
      <c r="O6277" s="53" t="str">
        <f>IF($B6277&lt;&gt;"",IF(ISNUMBER(_xlfn.XMATCH($B6277,Language!$A$6:$E$6)),0,IF(ISNUMBER(_xlfn.XMATCH($B6277,Language!$A$29:$E$29)),'Lista de Prestatarios'!$B$3,VLOOKUP(B6277,'Lista de Prestatarios'!$A$2:$B$500,2,FALSE))),"")</f>
        <v/>
      </c>
      <c r="P6277" s="58" t="str">
        <f>IF(B6277&lt;&gt;"",IF(OR(D6277&gt;0,G6277&gt;0),COUNTIF($B$2:B6277,B6277),COUNTIFS($B$2:B6277,B6277,$E$2:E6277,"&gt;0")),"")</f>
        <v/>
      </c>
    </row>
    <row r="6278" spans="1:16" x14ac:dyDescent="0.35">
      <c r="A6278" s="51" t="str">
        <f t="shared" si="294"/>
        <v/>
      </c>
      <c r="B6278" s="99"/>
      <c r="C6278" s="4"/>
      <c r="D6278" s="14"/>
      <c r="E6278" s="14"/>
      <c r="F6278" s="14"/>
      <c r="G6278" s="82"/>
      <c r="H6278" s="107" t="str">
        <f>IF(B6278&lt;&gt;"",IF(OR(O6278=0,O6278=999),"",SUMIFS($E$2:E6278,$A$2:A6278,A6278)-SUMIFS($F$2:F6278,$A$2:A6278,A6278)),"")</f>
        <v/>
      </c>
      <c r="I6278" s="109" t="str">
        <f t="shared" si="296"/>
        <v/>
      </c>
      <c r="J6278" s="113"/>
      <c r="K6278" s="90"/>
      <c r="L6278" s="73"/>
      <c r="M6278" s="69" t="str">
        <f>IF(C6278&lt;&gt;"",DailyLog!$S$3,"")</f>
        <v/>
      </c>
      <c r="N6278" s="56" t="str">
        <f t="shared" si="295"/>
        <v/>
      </c>
      <c r="O6278" s="53" t="str">
        <f>IF($B6278&lt;&gt;"",IF(ISNUMBER(_xlfn.XMATCH($B6278,Language!$A$6:$E$6)),0,IF(ISNUMBER(_xlfn.XMATCH($B6278,Language!$A$29:$E$29)),'Lista de Prestatarios'!$B$3,VLOOKUP(B6278,'Lista de Prestatarios'!$A$2:$B$500,2,FALSE))),"")</f>
        <v/>
      </c>
      <c r="P6278" s="58" t="str">
        <f>IF(B6278&lt;&gt;"",IF(OR(D6278&gt;0,G6278&gt;0),COUNTIF($B$2:B6278,B6278),COUNTIFS($B$2:B6278,B6278,$E$2:E6278,"&gt;0")),"")</f>
        <v/>
      </c>
    </row>
    <row r="6279" spans="1:16" x14ac:dyDescent="0.35">
      <c r="A6279" s="51" t="str">
        <f t="shared" si="294"/>
        <v/>
      </c>
      <c r="B6279" s="99"/>
      <c r="C6279" s="4"/>
      <c r="D6279" s="14"/>
      <c r="E6279" s="14"/>
      <c r="F6279" s="14"/>
      <c r="G6279" s="82"/>
      <c r="H6279" s="107" t="str">
        <f>IF(B6279&lt;&gt;"",IF(OR(O6279=0,O6279=999),"",SUMIFS($E$2:E6279,$A$2:A6279,A6279)-SUMIFS($F$2:F6279,$A$2:A6279,A6279)),"")</f>
        <v/>
      </c>
      <c r="I6279" s="109" t="str">
        <f t="shared" si="296"/>
        <v/>
      </c>
      <c r="J6279" s="113"/>
      <c r="K6279" s="90"/>
      <c r="L6279" s="73"/>
      <c r="M6279" s="69" t="str">
        <f>IF(C6279&lt;&gt;"",DailyLog!$S$3,"")</f>
        <v/>
      </c>
      <c r="N6279" s="56" t="str">
        <f t="shared" si="295"/>
        <v/>
      </c>
      <c r="O6279" s="53" t="str">
        <f>IF($B6279&lt;&gt;"",IF(ISNUMBER(_xlfn.XMATCH($B6279,Language!$A$6:$E$6)),0,IF(ISNUMBER(_xlfn.XMATCH($B6279,Language!$A$29:$E$29)),'Lista de Prestatarios'!$B$3,VLOOKUP(B6279,'Lista de Prestatarios'!$A$2:$B$500,2,FALSE))),"")</f>
        <v/>
      </c>
      <c r="P6279" s="58" t="str">
        <f>IF(B6279&lt;&gt;"",IF(OR(D6279&gt;0,G6279&gt;0),COUNTIF($B$2:B6279,B6279),COUNTIFS($B$2:B6279,B6279,$E$2:E6279,"&gt;0")),"")</f>
        <v/>
      </c>
    </row>
    <row r="6280" spans="1:16" x14ac:dyDescent="0.35">
      <c r="A6280" s="51" t="str">
        <f t="shared" si="294"/>
        <v/>
      </c>
      <c r="B6280" s="99"/>
      <c r="C6280" s="4"/>
      <c r="D6280" s="14"/>
      <c r="E6280" s="14"/>
      <c r="F6280" s="14"/>
      <c r="G6280" s="82"/>
      <c r="H6280" s="107" t="str">
        <f>IF(B6280&lt;&gt;"",IF(OR(O6280=0,O6280=999),"",SUMIFS($E$2:E6280,$A$2:A6280,A6280)-SUMIFS($F$2:F6280,$A$2:A6280,A6280)),"")</f>
        <v/>
      </c>
      <c r="I6280" s="109" t="str">
        <f t="shared" si="296"/>
        <v/>
      </c>
      <c r="J6280" s="113"/>
      <c r="K6280" s="90"/>
      <c r="L6280" s="73"/>
      <c r="M6280" s="69" t="str">
        <f>IF(C6280&lt;&gt;"",DailyLog!$S$3,"")</f>
        <v/>
      </c>
      <c r="N6280" s="56" t="str">
        <f t="shared" si="295"/>
        <v/>
      </c>
      <c r="O6280" s="53" t="str">
        <f>IF($B6280&lt;&gt;"",IF(ISNUMBER(_xlfn.XMATCH($B6280,Language!$A$6:$E$6)),0,IF(ISNUMBER(_xlfn.XMATCH($B6280,Language!$A$29:$E$29)),'Lista de Prestatarios'!$B$3,VLOOKUP(B6280,'Lista de Prestatarios'!$A$2:$B$500,2,FALSE))),"")</f>
        <v/>
      </c>
      <c r="P6280" s="58" t="str">
        <f>IF(B6280&lt;&gt;"",IF(OR(D6280&gt;0,G6280&gt;0),COUNTIF($B$2:B6280,B6280),COUNTIFS($B$2:B6280,B6280,$E$2:E6280,"&gt;0")),"")</f>
        <v/>
      </c>
    </row>
    <row r="6281" spans="1:16" x14ac:dyDescent="0.35">
      <c r="A6281" s="51" t="str">
        <f t="shared" si="294"/>
        <v/>
      </c>
      <c r="B6281" s="99"/>
      <c r="C6281" s="4"/>
      <c r="D6281" s="14"/>
      <c r="E6281" s="14"/>
      <c r="F6281" s="14"/>
      <c r="G6281" s="82"/>
      <c r="H6281" s="107" t="str">
        <f>IF(B6281&lt;&gt;"",IF(OR(O6281=0,O6281=999),"",SUMIFS($E$2:E6281,$A$2:A6281,A6281)-SUMIFS($F$2:F6281,$A$2:A6281,A6281)),"")</f>
        <v/>
      </c>
      <c r="I6281" s="109" t="str">
        <f t="shared" si="296"/>
        <v/>
      </c>
      <c r="J6281" s="113"/>
      <c r="K6281" s="90"/>
      <c r="L6281" s="73"/>
      <c r="M6281" s="69" t="str">
        <f>IF(C6281&lt;&gt;"",DailyLog!$S$3,"")</f>
        <v/>
      </c>
      <c r="N6281" s="56" t="str">
        <f t="shared" si="295"/>
        <v/>
      </c>
      <c r="O6281" s="53" t="str">
        <f>IF($B6281&lt;&gt;"",IF(ISNUMBER(_xlfn.XMATCH($B6281,Language!$A$6:$E$6)),0,IF(ISNUMBER(_xlfn.XMATCH($B6281,Language!$A$29:$E$29)),'Lista de Prestatarios'!$B$3,VLOOKUP(B6281,'Lista de Prestatarios'!$A$2:$B$500,2,FALSE))),"")</f>
        <v/>
      </c>
      <c r="P6281" s="58" t="str">
        <f>IF(B6281&lt;&gt;"",IF(OR(D6281&gt;0,G6281&gt;0),COUNTIF($B$2:B6281,B6281),COUNTIFS($B$2:B6281,B6281,$E$2:E6281,"&gt;0")),"")</f>
        <v/>
      </c>
    </row>
    <row r="6282" spans="1:16" x14ac:dyDescent="0.35">
      <c r="A6282" s="51" t="str">
        <f t="shared" si="294"/>
        <v/>
      </c>
      <c r="B6282" s="99"/>
      <c r="C6282" s="4"/>
      <c r="D6282" s="14"/>
      <c r="E6282" s="14"/>
      <c r="F6282" s="14"/>
      <c r="G6282" s="82"/>
      <c r="H6282" s="107" t="str">
        <f>IF(B6282&lt;&gt;"",IF(OR(O6282=0,O6282=999),"",SUMIFS($E$2:E6282,$A$2:A6282,A6282)-SUMIFS($F$2:F6282,$A$2:A6282,A6282)),"")</f>
        <v/>
      </c>
      <c r="I6282" s="109" t="str">
        <f t="shared" si="296"/>
        <v/>
      </c>
      <c r="J6282" s="113"/>
      <c r="K6282" s="90"/>
      <c r="L6282" s="73"/>
      <c r="M6282" s="69" t="str">
        <f>IF(C6282&lt;&gt;"",DailyLog!$S$3,"")</f>
        <v/>
      </c>
      <c r="N6282" s="56" t="str">
        <f t="shared" si="295"/>
        <v/>
      </c>
      <c r="O6282" s="53" t="str">
        <f>IF($B6282&lt;&gt;"",IF(ISNUMBER(_xlfn.XMATCH($B6282,Language!$A$6:$E$6)),0,IF(ISNUMBER(_xlfn.XMATCH($B6282,Language!$A$29:$E$29)),'Lista de Prestatarios'!$B$3,VLOOKUP(B6282,'Lista de Prestatarios'!$A$2:$B$500,2,FALSE))),"")</f>
        <v/>
      </c>
      <c r="P6282" s="58" t="str">
        <f>IF(B6282&lt;&gt;"",IF(OR(D6282&gt;0,G6282&gt;0),COUNTIF($B$2:B6282,B6282),COUNTIFS($B$2:B6282,B6282,$E$2:E6282,"&gt;0")),"")</f>
        <v/>
      </c>
    </row>
    <row r="6283" spans="1:16" x14ac:dyDescent="0.35">
      <c r="A6283" s="51" t="str">
        <f t="shared" si="294"/>
        <v/>
      </c>
      <c r="B6283" s="99"/>
      <c r="C6283" s="4"/>
      <c r="D6283" s="14"/>
      <c r="E6283" s="14"/>
      <c r="F6283" s="14"/>
      <c r="G6283" s="82"/>
      <c r="H6283" s="107" t="str">
        <f>IF(B6283&lt;&gt;"",IF(OR(O6283=0,O6283=999),"",SUMIFS($E$2:E6283,$A$2:A6283,A6283)-SUMIFS($F$2:F6283,$A$2:A6283,A6283)),"")</f>
        <v/>
      </c>
      <c r="I6283" s="109" t="str">
        <f t="shared" si="296"/>
        <v/>
      </c>
      <c r="J6283" s="113"/>
      <c r="K6283" s="90"/>
      <c r="L6283" s="73"/>
      <c r="M6283" s="69" t="str">
        <f>IF(C6283&lt;&gt;"",DailyLog!$S$3,"")</f>
        <v/>
      </c>
      <c r="N6283" s="56" t="str">
        <f t="shared" si="295"/>
        <v/>
      </c>
      <c r="O6283" s="53" t="str">
        <f>IF($B6283&lt;&gt;"",IF(ISNUMBER(_xlfn.XMATCH($B6283,Language!$A$6:$E$6)),0,IF(ISNUMBER(_xlfn.XMATCH($B6283,Language!$A$29:$E$29)),'Lista de Prestatarios'!$B$3,VLOOKUP(B6283,'Lista de Prestatarios'!$A$2:$B$500,2,FALSE))),"")</f>
        <v/>
      </c>
      <c r="P6283" s="58" t="str">
        <f>IF(B6283&lt;&gt;"",IF(OR(D6283&gt;0,G6283&gt;0),COUNTIF($B$2:B6283,B6283),COUNTIFS($B$2:B6283,B6283,$E$2:E6283,"&gt;0")),"")</f>
        <v/>
      </c>
    </row>
    <row r="6284" spans="1:16" x14ac:dyDescent="0.35">
      <c r="A6284" s="51" t="str">
        <f t="shared" si="294"/>
        <v/>
      </c>
      <c r="B6284" s="99"/>
      <c r="C6284" s="4"/>
      <c r="D6284" s="14"/>
      <c r="E6284" s="14"/>
      <c r="F6284" s="14"/>
      <c r="G6284" s="82"/>
      <c r="H6284" s="107" t="str">
        <f>IF(B6284&lt;&gt;"",IF(OR(O6284=0,O6284=999),"",SUMIFS($E$2:E6284,$A$2:A6284,A6284)-SUMIFS($F$2:F6284,$A$2:A6284,A6284)),"")</f>
        <v/>
      </c>
      <c r="I6284" s="109" t="str">
        <f t="shared" si="296"/>
        <v/>
      </c>
      <c r="J6284" s="113"/>
      <c r="K6284" s="90"/>
      <c r="L6284" s="73"/>
      <c r="M6284" s="69" t="str">
        <f>IF(C6284&lt;&gt;"",DailyLog!$S$3,"")</f>
        <v/>
      </c>
      <c r="N6284" s="56" t="str">
        <f t="shared" si="295"/>
        <v/>
      </c>
      <c r="O6284" s="53" t="str">
        <f>IF($B6284&lt;&gt;"",IF(ISNUMBER(_xlfn.XMATCH($B6284,Language!$A$6:$E$6)),0,IF(ISNUMBER(_xlfn.XMATCH($B6284,Language!$A$29:$E$29)),'Lista de Prestatarios'!$B$3,VLOOKUP(B6284,'Lista de Prestatarios'!$A$2:$B$500,2,FALSE))),"")</f>
        <v/>
      </c>
      <c r="P6284" s="58" t="str">
        <f>IF(B6284&lt;&gt;"",IF(OR(D6284&gt;0,G6284&gt;0),COUNTIF($B$2:B6284,B6284),COUNTIFS($B$2:B6284,B6284,$E$2:E6284,"&gt;0")),"")</f>
        <v/>
      </c>
    </row>
    <row r="6285" spans="1:16" x14ac:dyDescent="0.35">
      <c r="A6285" s="51" t="str">
        <f t="shared" si="294"/>
        <v/>
      </c>
      <c r="B6285" s="99"/>
      <c r="C6285" s="4"/>
      <c r="D6285" s="14"/>
      <c r="E6285" s="14"/>
      <c r="F6285" s="14"/>
      <c r="G6285" s="82"/>
      <c r="H6285" s="107" t="str">
        <f>IF(B6285&lt;&gt;"",IF(OR(O6285=0,O6285=999),"",SUMIFS($E$2:E6285,$A$2:A6285,A6285)-SUMIFS($F$2:F6285,$A$2:A6285,A6285)),"")</f>
        <v/>
      </c>
      <c r="I6285" s="109" t="str">
        <f t="shared" si="296"/>
        <v/>
      </c>
      <c r="J6285" s="113"/>
      <c r="K6285" s="90"/>
      <c r="L6285" s="73"/>
      <c r="M6285" s="69" t="str">
        <f>IF(C6285&lt;&gt;"",DailyLog!$S$3,"")</f>
        <v/>
      </c>
      <c r="N6285" s="56" t="str">
        <f t="shared" si="295"/>
        <v/>
      </c>
      <c r="O6285" s="53" t="str">
        <f>IF($B6285&lt;&gt;"",IF(ISNUMBER(_xlfn.XMATCH($B6285,Language!$A$6:$E$6)),0,IF(ISNUMBER(_xlfn.XMATCH($B6285,Language!$A$29:$E$29)),'Lista de Prestatarios'!$B$3,VLOOKUP(B6285,'Lista de Prestatarios'!$A$2:$B$500,2,FALSE))),"")</f>
        <v/>
      </c>
      <c r="P6285" s="58" t="str">
        <f>IF(B6285&lt;&gt;"",IF(OR(D6285&gt;0,G6285&gt;0),COUNTIF($B$2:B6285,B6285),COUNTIFS($B$2:B6285,B6285,$E$2:E6285,"&gt;0")),"")</f>
        <v/>
      </c>
    </row>
    <row r="6286" spans="1:16" x14ac:dyDescent="0.35">
      <c r="A6286" s="51" t="str">
        <f t="shared" si="294"/>
        <v/>
      </c>
      <c r="B6286" s="99"/>
      <c r="C6286" s="4"/>
      <c r="D6286" s="14"/>
      <c r="E6286" s="14"/>
      <c r="F6286" s="14"/>
      <c r="G6286" s="82"/>
      <c r="H6286" s="107" t="str">
        <f>IF(B6286&lt;&gt;"",IF(OR(O6286=0,O6286=999),"",SUMIFS($E$2:E6286,$A$2:A6286,A6286)-SUMIFS($F$2:F6286,$A$2:A6286,A6286)),"")</f>
        <v/>
      </c>
      <c r="I6286" s="109" t="str">
        <f t="shared" si="296"/>
        <v/>
      </c>
      <c r="J6286" s="113"/>
      <c r="K6286" s="90"/>
      <c r="L6286" s="73"/>
      <c r="M6286" s="69" t="str">
        <f>IF(C6286&lt;&gt;"",DailyLog!$S$3,"")</f>
        <v/>
      </c>
      <c r="N6286" s="56" t="str">
        <f t="shared" si="295"/>
        <v/>
      </c>
      <c r="O6286" s="53" t="str">
        <f>IF($B6286&lt;&gt;"",IF(ISNUMBER(_xlfn.XMATCH($B6286,Language!$A$6:$E$6)),0,IF(ISNUMBER(_xlfn.XMATCH($B6286,Language!$A$29:$E$29)),'Lista de Prestatarios'!$B$3,VLOOKUP(B6286,'Lista de Prestatarios'!$A$2:$B$500,2,FALSE))),"")</f>
        <v/>
      </c>
      <c r="P6286" s="58" t="str">
        <f>IF(B6286&lt;&gt;"",IF(OR(D6286&gt;0,G6286&gt;0),COUNTIF($B$2:B6286,B6286),COUNTIFS($B$2:B6286,B6286,$E$2:E6286,"&gt;0")),"")</f>
        <v/>
      </c>
    </row>
    <row r="6287" spans="1:16" x14ac:dyDescent="0.35">
      <c r="A6287" s="51" t="str">
        <f t="shared" si="294"/>
        <v/>
      </c>
      <c r="B6287" s="99"/>
      <c r="C6287" s="4"/>
      <c r="D6287" s="14"/>
      <c r="E6287" s="14"/>
      <c r="F6287" s="14"/>
      <c r="G6287" s="82"/>
      <c r="H6287" s="107" t="str">
        <f>IF(B6287&lt;&gt;"",IF(OR(O6287=0,O6287=999),"",SUMIFS($E$2:E6287,$A$2:A6287,A6287)-SUMIFS($F$2:F6287,$A$2:A6287,A6287)),"")</f>
        <v/>
      </c>
      <c r="I6287" s="109" t="str">
        <f t="shared" si="296"/>
        <v/>
      </c>
      <c r="J6287" s="113"/>
      <c r="K6287" s="90"/>
      <c r="L6287" s="73"/>
      <c r="M6287" s="69" t="str">
        <f>IF(C6287&lt;&gt;"",DailyLog!$S$3,"")</f>
        <v/>
      </c>
      <c r="N6287" s="56" t="str">
        <f t="shared" si="295"/>
        <v/>
      </c>
      <c r="O6287" s="53" t="str">
        <f>IF($B6287&lt;&gt;"",IF(ISNUMBER(_xlfn.XMATCH($B6287,Language!$A$6:$E$6)),0,IF(ISNUMBER(_xlfn.XMATCH($B6287,Language!$A$29:$E$29)),'Lista de Prestatarios'!$B$3,VLOOKUP(B6287,'Lista de Prestatarios'!$A$2:$B$500,2,FALSE))),"")</f>
        <v/>
      </c>
      <c r="P6287" s="58" t="str">
        <f>IF(B6287&lt;&gt;"",IF(OR(D6287&gt;0,G6287&gt;0),COUNTIF($B$2:B6287,B6287),COUNTIFS($B$2:B6287,B6287,$E$2:E6287,"&gt;0")),"")</f>
        <v/>
      </c>
    </row>
    <row r="6288" spans="1:16" x14ac:dyDescent="0.35">
      <c r="A6288" s="51" t="str">
        <f t="shared" si="294"/>
        <v/>
      </c>
      <c r="B6288" s="99"/>
      <c r="C6288" s="4"/>
      <c r="D6288" s="14"/>
      <c r="E6288" s="14"/>
      <c r="F6288" s="14"/>
      <c r="G6288" s="82"/>
      <c r="H6288" s="107" t="str">
        <f>IF(B6288&lt;&gt;"",IF(OR(O6288=0,O6288=999),"",SUMIFS($E$2:E6288,$A$2:A6288,A6288)-SUMIFS($F$2:F6288,$A$2:A6288,A6288)),"")</f>
        <v/>
      </c>
      <c r="I6288" s="109" t="str">
        <f t="shared" si="296"/>
        <v/>
      </c>
      <c r="J6288" s="113"/>
      <c r="K6288" s="90"/>
      <c r="L6288" s="73"/>
      <c r="M6288" s="69" t="str">
        <f>IF(C6288&lt;&gt;"",DailyLog!$S$3,"")</f>
        <v/>
      </c>
      <c r="N6288" s="56" t="str">
        <f t="shared" si="295"/>
        <v/>
      </c>
      <c r="O6288" s="53" t="str">
        <f>IF($B6288&lt;&gt;"",IF(ISNUMBER(_xlfn.XMATCH($B6288,Language!$A$6:$E$6)),0,IF(ISNUMBER(_xlfn.XMATCH($B6288,Language!$A$29:$E$29)),'Lista de Prestatarios'!$B$3,VLOOKUP(B6288,'Lista de Prestatarios'!$A$2:$B$500,2,FALSE))),"")</f>
        <v/>
      </c>
      <c r="P6288" s="58" t="str">
        <f>IF(B6288&lt;&gt;"",IF(OR(D6288&gt;0,G6288&gt;0),COUNTIF($B$2:B6288,B6288),COUNTIFS($B$2:B6288,B6288,$E$2:E6288,"&gt;0")),"")</f>
        <v/>
      </c>
    </row>
    <row r="6289" spans="1:16" x14ac:dyDescent="0.35">
      <c r="A6289" s="51" t="str">
        <f t="shared" si="294"/>
        <v/>
      </c>
      <c r="B6289" s="99"/>
      <c r="C6289" s="4"/>
      <c r="D6289" s="14"/>
      <c r="E6289" s="14"/>
      <c r="F6289" s="14"/>
      <c r="G6289" s="82"/>
      <c r="H6289" s="107" t="str">
        <f>IF(B6289&lt;&gt;"",IF(OR(O6289=0,O6289=999),"",SUMIFS($E$2:E6289,$A$2:A6289,A6289)-SUMIFS($F$2:F6289,$A$2:A6289,A6289)),"")</f>
        <v/>
      </c>
      <c r="I6289" s="109" t="str">
        <f t="shared" si="296"/>
        <v/>
      </c>
      <c r="J6289" s="113"/>
      <c r="K6289" s="90"/>
      <c r="L6289" s="73"/>
      <c r="M6289" s="69" t="str">
        <f>IF(C6289&lt;&gt;"",DailyLog!$S$3,"")</f>
        <v/>
      </c>
      <c r="N6289" s="56" t="str">
        <f t="shared" si="295"/>
        <v/>
      </c>
      <c r="O6289" s="53" t="str">
        <f>IF($B6289&lt;&gt;"",IF(ISNUMBER(_xlfn.XMATCH($B6289,Language!$A$6:$E$6)),0,IF(ISNUMBER(_xlfn.XMATCH($B6289,Language!$A$29:$E$29)),'Lista de Prestatarios'!$B$3,VLOOKUP(B6289,'Lista de Prestatarios'!$A$2:$B$500,2,FALSE))),"")</f>
        <v/>
      </c>
      <c r="P6289" s="58" t="str">
        <f>IF(B6289&lt;&gt;"",IF(OR(D6289&gt;0,G6289&gt;0),COUNTIF($B$2:B6289,B6289),COUNTIFS($B$2:B6289,B6289,$E$2:E6289,"&gt;0")),"")</f>
        <v/>
      </c>
    </row>
    <row r="6290" spans="1:16" x14ac:dyDescent="0.35">
      <c r="A6290" s="51" t="str">
        <f t="shared" si="294"/>
        <v/>
      </c>
      <c r="B6290" s="99"/>
      <c r="C6290" s="4"/>
      <c r="D6290" s="14"/>
      <c r="E6290" s="14"/>
      <c r="F6290" s="14"/>
      <c r="G6290" s="82"/>
      <c r="H6290" s="107" t="str">
        <f>IF(B6290&lt;&gt;"",IF(OR(O6290=0,O6290=999),"",SUMIFS($E$2:E6290,$A$2:A6290,A6290)-SUMIFS($F$2:F6290,$A$2:A6290,A6290)),"")</f>
        <v/>
      </c>
      <c r="I6290" s="109" t="str">
        <f t="shared" si="296"/>
        <v/>
      </c>
      <c r="J6290" s="113"/>
      <c r="K6290" s="90"/>
      <c r="L6290" s="73"/>
      <c r="M6290" s="69" t="str">
        <f>IF(C6290&lt;&gt;"",DailyLog!$S$3,"")</f>
        <v/>
      </c>
      <c r="N6290" s="56" t="str">
        <f t="shared" si="295"/>
        <v/>
      </c>
      <c r="O6290" s="53" t="str">
        <f>IF($B6290&lt;&gt;"",IF(ISNUMBER(_xlfn.XMATCH($B6290,Language!$A$6:$E$6)),0,IF(ISNUMBER(_xlfn.XMATCH($B6290,Language!$A$29:$E$29)),'Lista de Prestatarios'!$B$3,VLOOKUP(B6290,'Lista de Prestatarios'!$A$2:$B$500,2,FALSE))),"")</f>
        <v/>
      </c>
      <c r="P6290" s="58" t="str">
        <f>IF(B6290&lt;&gt;"",IF(OR(D6290&gt;0,G6290&gt;0),COUNTIF($B$2:B6290,B6290),COUNTIFS($B$2:B6290,B6290,$E$2:E6290,"&gt;0")),"")</f>
        <v/>
      </c>
    </row>
    <row r="6291" spans="1:16" x14ac:dyDescent="0.35">
      <c r="A6291" s="51" t="str">
        <f t="shared" si="294"/>
        <v/>
      </c>
      <c r="B6291" s="99"/>
      <c r="C6291" s="4"/>
      <c r="D6291" s="14"/>
      <c r="E6291" s="14"/>
      <c r="F6291" s="14"/>
      <c r="G6291" s="82"/>
      <c r="H6291" s="107" t="str">
        <f>IF(B6291&lt;&gt;"",IF(OR(O6291=0,O6291=999),"",SUMIFS($E$2:E6291,$A$2:A6291,A6291)-SUMIFS($F$2:F6291,$A$2:A6291,A6291)),"")</f>
        <v/>
      </c>
      <c r="I6291" s="109" t="str">
        <f t="shared" si="296"/>
        <v/>
      </c>
      <c r="J6291" s="113"/>
      <c r="K6291" s="90"/>
      <c r="L6291" s="73"/>
      <c r="M6291" s="69" t="str">
        <f>IF(C6291&lt;&gt;"",DailyLog!$S$3,"")</f>
        <v/>
      </c>
      <c r="N6291" s="56" t="str">
        <f t="shared" si="295"/>
        <v/>
      </c>
      <c r="O6291" s="53" t="str">
        <f>IF($B6291&lt;&gt;"",IF(ISNUMBER(_xlfn.XMATCH($B6291,Language!$A$6:$E$6)),0,IF(ISNUMBER(_xlfn.XMATCH($B6291,Language!$A$29:$E$29)),'Lista de Prestatarios'!$B$3,VLOOKUP(B6291,'Lista de Prestatarios'!$A$2:$B$500,2,FALSE))),"")</f>
        <v/>
      </c>
      <c r="P6291" s="58" t="str">
        <f>IF(B6291&lt;&gt;"",IF(OR(D6291&gt;0,G6291&gt;0),COUNTIF($B$2:B6291,B6291),COUNTIFS($B$2:B6291,B6291,$E$2:E6291,"&gt;0")),"")</f>
        <v/>
      </c>
    </row>
    <row r="6292" spans="1:16" x14ac:dyDescent="0.35">
      <c r="A6292" s="51" t="str">
        <f t="shared" si="294"/>
        <v/>
      </c>
      <c r="B6292" s="99"/>
      <c r="C6292" s="4"/>
      <c r="D6292" s="14"/>
      <c r="E6292" s="14"/>
      <c r="F6292" s="14"/>
      <c r="G6292" s="82"/>
      <c r="H6292" s="107" t="str">
        <f>IF(B6292&lt;&gt;"",IF(OR(O6292=0,O6292=999),"",SUMIFS($E$2:E6292,$A$2:A6292,A6292)-SUMIFS($F$2:F6292,$A$2:A6292,A6292)),"")</f>
        <v/>
      </c>
      <c r="I6292" s="109" t="str">
        <f t="shared" si="296"/>
        <v/>
      </c>
      <c r="J6292" s="113"/>
      <c r="K6292" s="90"/>
      <c r="L6292" s="73"/>
      <c r="M6292" s="69" t="str">
        <f>IF(C6292&lt;&gt;"",DailyLog!$S$3,"")</f>
        <v/>
      </c>
      <c r="N6292" s="56" t="str">
        <f t="shared" si="295"/>
        <v/>
      </c>
      <c r="O6292" s="53" t="str">
        <f>IF($B6292&lt;&gt;"",IF(ISNUMBER(_xlfn.XMATCH($B6292,Language!$A$6:$E$6)),0,IF(ISNUMBER(_xlfn.XMATCH($B6292,Language!$A$29:$E$29)),'Lista de Prestatarios'!$B$3,VLOOKUP(B6292,'Lista de Prestatarios'!$A$2:$B$500,2,FALSE))),"")</f>
        <v/>
      </c>
      <c r="P6292" s="58" t="str">
        <f>IF(B6292&lt;&gt;"",IF(OR(D6292&gt;0,G6292&gt;0),COUNTIF($B$2:B6292,B6292),COUNTIFS($B$2:B6292,B6292,$E$2:E6292,"&gt;0")),"")</f>
        <v/>
      </c>
    </row>
    <row r="6293" spans="1:16" x14ac:dyDescent="0.35">
      <c r="A6293" s="51" t="str">
        <f t="shared" si="294"/>
        <v/>
      </c>
      <c r="B6293" s="99"/>
      <c r="C6293" s="4"/>
      <c r="D6293" s="14"/>
      <c r="E6293" s="14"/>
      <c r="F6293" s="14"/>
      <c r="G6293" s="82"/>
      <c r="H6293" s="107" t="str">
        <f>IF(B6293&lt;&gt;"",IF(OR(O6293=0,O6293=999),"",SUMIFS($E$2:E6293,$A$2:A6293,A6293)-SUMIFS($F$2:F6293,$A$2:A6293,A6293)),"")</f>
        <v/>
      </c>
      <c r="I6293" s="109" t="str">
        <f t="shared" si="296"/>
        <v/>
      </c>
      <c r="J6293" s="113"/>
      <c r="K6293" s="90"/>
      <c r="L6293" s="73"/>
      <c r="M6293" s="69" t="str">
        <f>IF(C6293&lt;&gt;"",DailyLog!$S$3,"")</f>
        <v/>
      </c>
      <c r="N6293" s="56" t="str">
        <f t="shared" si="295"/>
        <v/>
      </c>
      <c r="O6293" s="53" t="str">
        <f>IF($B6293&lt;&gt;"",IF(ISNUMBER(_xlfn.XMATCH($B6293,Language!$A$6:$E$6)),0,IF(ISNUMBER(_xlfn.XMATCH($B6293,Language!$A$29:$E$29)),'Lista de Prestatarios'!$B$3,VLOOKUP(B6293,'Lista de Prestatarios'!$A$2:$B$500,2,FALSE))),"")</f>
        <v/>
      </c>
      <c r="P6293" s="58" t="str">
        <f>IF(B6293&lt;&gt;"",IF(OR(D6293&gt;0,G6293&gt;0),COUNTIF($B$2:B6293,B6293),COUNTIFS($B$2:B6293,B6293,$E$2:E6293,"&gt;0")),"")</f>
        <v/>
      </c>
    </row>
    <row r="6294" spans="1:16" x14ac:dyDescent="0.35">
      <c r="A6294" s="51" t="str">
        <f t="shared" si="294"/>
        <v/>
      </c>
      <c r="B6294" s="99"/>
      <c r="C6294" s="4"/>
      <c r="D6294" s="14"/>
      <c r="E6294" s="14"/>
      <c r="F6294" s="14"/>
      <c r="G6294" s="82"/>
      <c r="H6294" s="107" t="str">
        <f>IF(B6294&lt;&gt;"",IF(OR(O6294=0,O6294=999),"",SUMIFS($E$2:E6294,$A$2:A6294,A6294)-SUMIFS($F$2:F6294,$A$2:A6294,A6294)),"")</f>
        <v/>
      </c>
      <c r="I6294" s="109" t="str">
        <f t="shared" si="296"/>
        <v/>
      </c>
      <c r="J6294" s="113"/>
      <c r="K6294" s="90"/>
      <c r="L6294" s="73"/>
      <c r="M6294" s="69" t="str">
        <f>IF(C6294&lt;&gt;"",DailyLog!$S$3,"")</f>
        <v/>
      </c>
      <c r="N6294" s="56" t="str">
        <f t="shared" si="295"/>
        <v/>
      </c>
      <c r="O6294" s="53" t="str">
        <f>IF($B6294&lt;&gt;"",IF(ISNUMBER(_xlfn.XMATCH($B6294,Language!$A$6:$E$6)),0,IF(ISNUMBER(_xlfn.XMATCH($B6294,Language!$A$29:$E$29)),'Lista de Prestatarios'!$B$3,VLOOKUP(B6294,'Lista de Prestatarios'!$A$2:$B$500,2,FALSE))),"")</f>
        <v/>
      </c>
      <c r="P6294" s="58" t="str">
        <f>IF(B6294&lt;&gt;"",IF(OR(D6294&gt;0,G6294&gt;0),COUNTIF($B$2:B6294,B6294),COUNTIFS($B$2:B6294,B6294,$E$2:E6294,"&gt;0")),"")</f>
        <v/>
      </c>
    </row>
    <row r="6295" spans="1:16" x14ac:dyDescent="0.35">
      <c r="A6295" s="51" t="str">
        <f t="shared" si="294"/>
        <v/>
      </c>
      <c r="B6295" s="99"/>
      <c r="C6295" s="4"/>
      <c r="D6295" s="14"/>
      <c r="E6295" s="14"/>
      <c r="F6295" s="14"/>
      <c r="G6295" s="82"/>
      <c r="H6295" s="107" t="str">
        <f>IF(B6295&lt;&gt;"",IF(OR(O6295=0,O6295=999),"",SUMIFS($E$2:E6295,$A$2:A6295,A6295)-SUMIFS($F$2:F6295,$A$2:A6295,A6295)),"")</f>
        <v/>
      </c>
      <c r="I6295" s="109" t="str">
        <f t="shared" si="296"/>
        <v/>
      </c>
      <c r="J6295" s="113"/>
      <c r="K6295" s="90"/>
      <c r="L6295" s="73"/>
      <c r="M6295" s="69" t="str">
        <f>IF(C6295&lt;&gt;"",DailyLog!$S$3,"")</f>
        <v/>
      </c>
      <c r="N6295" s="56" t="str">
        <f t="shared" si="295"/>
        <v/>
      </c>
      <c r="O6295" s="53" t="str">
        <f>IF($B6295&lt;&gt;"",IF(ISNUMBER(_xlfn.XMATCH($B6295,Language!$A$6:$E$6)),0,IF(ISNUMBER(_xlfn.XMATCH($B6295,Language!$A$29:$E$29)),'Lista de Prestatarios'!$B$3,VLOOKUP(B6295,'Lista de Prestatarios'!$A$2:$B$500,2,FALSE))),"")</f>
        <v/>
      </c>
      <c r="P6295" s="58" t="str">
        <f>IF(B6295&lt;&gt;"",IF(OR(D6295&gt;0,G6295&gt;0),COUNTIF($B$2:B6295,B6295),COUNTIFS($B$2:B6295,B6295,$E$2:E6295,"&gt;0")),"")</f>
        <v/>
      </c>
    </row>
    <row r="6296" spans="1:16" x14ac:dyDescent="0.35">
      <c r="A6296" s="51" t="str">
        <f t="shared" si="294"/>
        <v/>
      </c>
      <c r="B6296" s="99"/>
      <c r="C6296" s="4"/>
      <c r="D6296" s="14"/>
      <c r="E6296" s="14"/>
      <c r="F6296" s="14"/>
      <c r="G6296" s="82"/>
      <c r="H6296" s="107" t="str">
        <f>IF(B6296&lt;&gt;"",IF(OR(O6296=0,O6296=999),"",SUMIFS($E$2:E6296,$A$2:A6296,A6296)-SUMIFS($F$2:F6296,$A$2:A6296,A6296)),"")</f>
        <v/>
      </c>
      <c r="I6296" s="109" t="str">
        <f t="shared" si="296"/>
        <v/>
      </c>
      <c r="J6296" s="113"/>
      <c r="K6296" s="90"/>
      <c r="L6296" s="73"/>
      <c r="M6296" s="69" t="str">
        <f>IF(C6296&lt;&gt;"",DailyLog!$S$3,"")</f>
        <v/>
      </c>
      <c r="N6296" s="56" t="str">
        <f t="shared" si="295"/>
        <v/>
      </c>
      <c r="O6296" s="53" t="str">
        <f>IF($B6296&lt;&gt;"",IF(ISNUMBER(_xlfn.XMATCH($B6296,Language!$A$6:$E$6)),0,IF(ISNUMBER(_xlfn.XMATCH($B6296,Language!$A$29:$E$29)),'Lista de Prestatarios'!$B$3,VLOOKUP(B6296,'Lista de Prestatarios'!$A$2:$B$500,2,FALSE))),"")</f>
        <v/>
      </c>
      <c r="P6296" s="58" t="str">
        <f>IF(B6296&lt;&gt;"",IF(OR(D6296&gt;0,G6296&gt;0),COUNTIF($B$2:B6296,B6296),COUNTIFS($B$2:B6296,B6296,$E$2:E6296,"&gt;0")),"")</f>
        <v/>
      </c>
    </row>
    <row r="6297" spans="1:16" x14ac:dyDescent="0.35">
      <c r="A6297" s="51" t="str">
        <f t="shared" si="294"/>
        <v/>
      </c>
      <c r="B6297" s="99"/>
      <c r="C6297" s="4"/>
      <c r="D6297" s="14"/>
      <c r="E6297" s="14"/>
      <c r="F6297" s="14"/>
      <c r="G6297" s="82"/>
      <c r="H6297" s="107" t="str">
        <f>IF(B6297&lt;&gt;"",IF(OR(O6297=0,O6297=999),"",SUMIFS($E$2:E6297,$A$2:A6297,A6297)-SUMIFS($F$2:F6297,$A$2:A6297,A6297)),"")</f>
        <v/>
      </c>
      <c r="I6297" s="109" t="str">
        <f t="shared" si="296"/>
        <v/>
      </c>
      <c r="J6297" s="113"/>
      <c r="K6297" s="90"/>
      <c r="L6297" s="73"/>
      <c r="M6297" s="69" t="str">
        <f>IF(C6297&lt;&gt;"",DailyLog!$S$3,"")</f>
        <v/>
      </c>
      <c r="N6297" s="56" t="str">
        <f t="shared" si="295"/>
        <v/>
      </c>
      <c r="O6297" s="53" t="str">
        <f>IF($B6297&lt;&gt;"",IF(ISNUMBER(_xlfn.XMATCH($B6297,Language!$A$6:$E$6)),0,IF(ISNUMBER(_xlfn.XMATCH($B6297,Language!$A$29:$E$29)),'Lista de Prestatarios'!$B$3,VLOOKUP(B6297,'Lista de Prestatarios'!$A$2:$B$500,2,FALSE))),"")</f>
        <v/>
      </c>
      <c r="P6297" s="58" t="str">
        <f>IF(B6297&lt;&gt;"",IF(OR(D6297&gt;0,G6297&gt;0),COUNTIF($B$2:B6297,B6297),COUNTIFS($B$2:B6297,B6297,$E$2:E6297,"&gt;0")),"")</f>
        <v/>
      </c>
    </row>
    <row r="6298" spans="1:16" x14ac:dyDescent="0.35">
      <c r="A6298" s="51" t="str">
        <f t="shared" si="294"/>
        <v/>
      </c>
      <c r="B6298" s="99"/>
      <c r="C6298" s="4"/>
      <c r="D6298" s="14"/>
      <c r="E6298" s="14"/>
      <c r="F6298" s="14"/>
      <c r="G6298" s="82"/>
      <c r="H6298" s="107" t="str">
        <f>IF(B6298&lt;&gt;"",IF(OR(O6298=0,O6298=999),"",SUMIFS($E$2:E6298,$A$2:A6298,A6298)-SUMIFS($F$2:F6298,$A$2:A6298,A6298)),"")</f>
        <v/>
      </c>
      <c r="I6298" s="109" t="str">
        <f t="shared" si="296"/>
        <v/>
      </c>
      <c r="J6298" s="113"/>
      <c r="K6298" s="90"/>
      <c r="L6298" s="73"/>
      <c r="M6298" s="69" t="str">
        <f>IF(C6298&lt;&gt;"",DailyLog!$S$3,"")</f>
        <v/>
      </c>
      <c r="N6298" s="56" t="str">
        <f t="shared" si="295"/>
        <v/>
      </c>
      <c r="O6298" s="53" t="str">
        <f>IF($B6298&lt;&gt;"",IF(ISNUMBER(_xlfn.XMATCH($B6298,Language!$A$6:$E$6)),0,IF(ISNUMBER(_xlfn.XMATCH($B6298,Language!$A$29:$E$29)),'Lista de Prestatarios'!$B$3,VLOOKUP(B6298,'Lista de Prestatarios'!$A$2:$B$500,2,FALSE))),"")</f>
        <v/>
      </c>
      <c r="P6298" s="58" t="str">
        <f>IF(B6298&lt;&gt;"",IF(OR(D6298&gt;0,G6298&gt;0),COUNTIF($B$2:B6298,B6298),COUNTIFS($B$2:B6298,B6298,$E$2:E6298,"&gt;0")),"")</f>
        <v/>
      </c>
    </row>
    <row r="6299" spans="1:16" x14ac:dyDescent="0.35">
      <c r="A6299" s="51" t="str">
        <f t="shared" si="294"/>
        <v/>
      </c>
      <c r="B6299" s="99"/>
      <c r="C6299" s="4"/>
      <c r="D6299" s="14"/>
      <c r="E6299" s="14"/>
      <c r="F6299" s="14"/>
      <c r="G6299" s="82"/>
      <c r="H6299" s="107" t="str">
        <f>IF(B6299&lt;&gt;"",IF(OR(O6299=0,O6299=999),"",SUMIFS($E$2:E6299,$A$2:A6299,A6299)-SUMIFS($F$2:F6299,$A$2:A6299,A6299)),"")</f>
        <v/>
      </c>
      <c r="I6299" s="109" t="str">
        <f t="shared" si="296"/>
        <v/>
      </c>
      <c r="J6299" s="113"/>
      <c r="K6299" s="90"/>
      <c r="L6299" s="73"/>
      <c r="M6299" s="69" t="str">
        <f>IF(C6299&lt;&gt;"",DailyLog!$S$3,"")</f>
        <v/>
      </c>
      <c r="N6299" s="56" t="str">
        <f t="shared" si="295"/>
        <v/>
      </c>
      <c r="O6299" s="53" t="str">
        <f>IF($B6299&lt;&gt;"",IF(ISNUMBER(_xlfn.XMATCH($B6299,Language!$A$6:$E$6)),0,IF(ISNUMBER(_xlfn.XMATCH($B6299,Language!$A$29:$E$29)),'Lista de Prestatarios'!$B$3,VLOOKUP(B6299,'Lista de Prestatarios'!$A$2:$B$500,2,FALSE))),"")</f>
        <v/>
      </c>
      <c r="P6299" s="58" t="str">
        <f>IF(B6299&lt;&gt;"",IF(OR(D6299&gt;0,G6299&gt;0),COUNTIF($B$2:B6299,B6299),COUNTIFS($B$2:B6299,B6299,$E$2:E6299,"&gt;0")),"")</f>
        <v/>
      </c>
    </row>
    <row r="6300" spans="1:16" x14ac:dyDescent="0.35">
      <c r="A6300" s="51" t="str">
        <f t="shared" si="294"/>
        <v/>
      </c>
      <c r="B6300" s="99"/>
      <c r="C6300" s="4"/>
      <c r="D6300" s="14"/>
      <c r="E6300" s="14"/>
      <c r="F6300" s="14"/>
      <c r="G6300" s="82"/>
      <c r="H6300" s="107" t="str">
        <f>IF(B6300&lt;&gt;"",IF(OR(O6300=0,O6300=999),"",SUMIFS($E$2:E6300,$A$2:A6300,A6300)-SUMIFS($F$2:F6300,$A$2:A6300,A6300)),"")</f>
        <v/>
      </c>
      <c r="I6300" s="109" t="str">
        <f t="shared" si="296"/>
        <v/>
      </c>
      <c r="J6300" s="113"/>
      <c r="K6300" s="90"/>
      <c r="L6300" s="73"/>
      <c r="M6300" s="69" t="str">
        <f>IF(C6300&lt;&gt;"",DailyLog!$S$3,"")</f>
        <v/>
      </c>
      <c r="N6300" s="56" t="str">
        <f t="shared" si="295"/>
        <v/>
      </c>
      <c r="O6300" s="53" t="str">
        <f>IF($B6300&lt;&gt;"",IF(ISNUMBER(_xlfn.XMATCH($B6300,Language!$A$6:$E$6)),0,IF(ISNUMBER(_xlfn.XMATCH($B6300,Language!$A$29:$E$29)),'Lista de Prestatarios'!$B$3,VLOOKUP(B6300,'Lista de Prestatarios'!$A$2:$B$500,2,FALSE))),"")</f>
        <v/>
      </c>
      <c r="P6300" s="58" t="str">
        <f>IF(B6300&lt;&gt;"",IF(OR(D6300&gt;0,G6300&gt;0),COUNTIF($B$2:B6300,B6300),COUNTIFS($B$2:B6300,B6300,$E$2:E6300,"&gt;0")),"")</f>
        <v/>
      </c>
    </row>
    <row r="6301" spans="1:16" x14ac:dyDescent="0.35">
      <c r="A6301" s="51" t="str">
        <f t="shared" si="294"/>
        <v/>
      </c>
      <c r="B6301" s="99"/>
      <c r="C6301" s="4"/>
      <c r="D6301" s="14"/>
      <c r="E6301" s="14"/>
      <c r="F6301" s="14"/>
      <c r="G6301" s="82"/>
      <c r="H6301" s="107" t="str">
        <f>IF(B6301&lt;&gt;"",IF(OR(O6301=0,O6301=999),"",SUMIFS($E$2:E6301,$A$2:A6301,A6301)-SUMIFS($F$2:F6301,$A$2:A6301,A6301)),"")</f>
        <v/>
      </c>
      <c r="I6301" s="109" t="str">
        <f t="shared" si="296"/>
        <v/>
      </c>
      <c r="J6301" s="113"/>
      <c r="K6301" s="90"/>
      <c r="L6301" s="73"/>
      <c r="M6301" s="69" t="str">
        <f>IF(C6301&lt;&gt;"",DailyLog!$S$3,"")</f>
        <v/>
      </c>
      <c r="N6301" s="56" t="str">
        <f t="shared" si="295"/>
        <v/>
      </c>
      <c r="O6301" s="53" t="str">
        <f>IF($B6301&lt;&gt;"",IF(ISNUMBER(_xlfn.XMATCH($B6301,Language!$A$6:$E$6)),0,IF(ISNUMBER(_xlfn.XMATCH($B6301,Language!$A$29:$E$29)),'Lista de Prestatarios'!$B$3,VLOOKUP(B6301,'Lista de Prestatarios'!$A$2:$B$500,2,FALSE))),"")</f>
        <v/>
      </c>
      <c r="P6301" s="58" t="str">
        <f>IF(B6301&lt;&gt;"",IF(OR(D6301&gt;0,G6301&gt;0),COUNTIF($B$2:B6301,B6301),COUNTIFS($B$2:B6301,B6301,$E$2:E6301,"&gt;0")),"")</f>
        <v/>
      </c>
    </row>
    <row r="6302" spans="1:16" x14ac:dyDescent="0.35">
      <c r="A6302" s="51" t="str">
        <f t="shared" si="294"/>
        <v/>
      </c>
      <c r="B6302" s="99"/>
      <c r="C6302" s="4"/>
      <c r="D6302" s="14"/>
      <c r="E6302" s="14"/>
      <c r="F6302" s="14"/>
      <c r="G6302" s="82"/>
      <c r="H6302" s="107" t="str">
        <f>IF(B6302&lt;&gt;"",IF(OR(O6302=0,O6302=999),"",SUMIFS($E$2:E6302,$A$2:A6302,A6302)-SUMIFS($F$2:F6302,$A$2:A6302,A6302)),"")</f>
        <v/>
      </c>
      <c r="I6302" s="109" t="str">
        <f t="shared" si="296"/>
        <v/>
      </c>
      <c r="J6302" s="113"/>
      <c r="K6302" s="90"/>
      <c r="L6302" s="73"/>
      <c r="M6302" s="69" t="str">
        <f>IF(C6302&lt;&gt;"",DailyLog!$S$3,"")</f>
        <v/>
      </c>
      <c r="N6302" s="56" t="str">
        <f t="shared" si="295"/>
        <v/>
      </c>
      <c r="O6302" s="53" t="str">
        <f>IF($B6302&lt;&gt;"",IF(ISNUMBER(_xlfn.XMATCH($B6302,Language!$A$6:$E$6)),0,IF(ISNUMBER(_xlfn.XMATCH($B6302,Language!$A$29:$E$29)),'Lista de Prestatarios'!$B$3,VLOOKUP(B6302,'Lista de Prestatarios'!$A$2:$B$500,2,FALSE))),"")</f>
        <v/>
      </c>
      <c r="P6302" s="58" t="str">
        <f>IF(B6302&lt;&gt;"",IF(OR(D6302&gt;0,G6302&gt;0),COUNTIF($B$2:B6302,B6302),COUNTIFS($B$2:B6302,B6302,$E$2:E6302,"&gt;0")),"")</f>
        <v/>
      </c>
    </row>
    <row r="6303" spans="1:16" x14ac:dyDescent="0.35">
      <c r="A6303" s="51" t="str">
        <f t="shared" si="294"/>
        <v/>
      </c>
      <c r="B6303" s="99"/>
      <c r="C6303" s="4"/>
      <c r="D6303" s="14"/>
      <c r="E6303" s="14"/>
      <c r="F6303" s="14"/>
      <c r="G6303" s="82"/>
      <c r="H6303" s="107" t="str">
        <f>IF(B6303&lt;&gt;"",IF(OR(O6303=0,O6303=999),"",SUMIFS($E$2:E6303,$A$2:A6303,A6303)-SUMIFS($F$2:F6303,$A$2:A6303,A6303)),"")</f>
        <v/>
      </c>
      <c r="I6303" s="109" t="str">
        <f t="shared" si="296"/>
        <v/>
      </c>
      <c r="J6303" s="113"/>
      <c r="K6303" s="90"/>
      <c r="L6303" s="73"/>
      <c r="M6303" s="69" t="str">
        <f>IF(C6303&lt;&gt;"",DailyLog!$S$3,"")</f>
        <v/>
      </c>
      <c r="N6303" s="56" t="str">
        <f t="shared" si="295"/>
        <v/>
      </c>
      <c r="O6303" s="53" t="str">
        <f>IF($B6303&lt;&gt;"",IF(ISNUMBER(_xlfn.XMATCH($B6303,Language!$A$6:$E$6)),0,IF(ISNUMBER(_xlfn.XMATCH($B6303,Language!$A$29:$E$29)),'Lista de Prestatarios'!$B$3,VLOOKUP(B6303,'Lista de Prestatarios'!$A$2:$B$500,2,FALSE))),"")</f>
        <v/>
      </c>
      <c r="P6303" s="58" t="str">
        <f>IF(B6303&lt;&gt;"",IF(OR(D6303&gt;0,G6303&gt;0),COUNTIF($B$2:B6303,B6303),COUNTIFS($B$2:B6303,B6303,$E$2:E6303,"&gt;0")),"")</f>
        <v/>
      </c>
    </row>
    <row r="6304" spans="1:16" x14ac:dyDescent="0.35">
      <c r="A6304" s="51" t="str">
        <f t="shared" si="294"/>
        <v/>
      </c>
      <c r="B6304" s="99"/>
      <c r="C6304" s="4"/>
      <c r="D6304" s="14"/>
      <c r="E6304" s="14"/>
      <c r="F6304" s="14"/>
      <c r="G6304" s="82"/>
      <c r="H6304" s="107" t="str">
        <f>IF(B6304&lt;&gt;"",IF(OR(O6304=0,O6304=999),"",SUMIFS($E$2:E6304,$A$2:A6304,A6304)-SUMIFS($F$2:F6304,$A$2:A6304,A6304)),"")</f>
        <v/>
      </c>
      <c r="I6304" s="109" t="str">
        <f t="shared" si="296"/>
        <v/>
      </c>
      <c r="J6304" s="113"/>
      <c r="K6304" s="90"/>
      <c r="L6304" s="73"/>
      <c r="M6304" s="69" t="str">
        <f>IF(C6304&lt;&gt;"",DailyLog!$S$3,"")</f>
        <v/>
      </c>
      <c r="N6304" s="56" t="str">
        <f t="shared" si="295"/>
        <v/>
      </c>
      <c r="O6304" s="53" t="str">
        <f>IF($B6304&lt;&gt;"",IF(ISNUMBER(_xlfn.XMATCH($B6304,Language!$A$6:$E$6)),0,IF(ISNUMBER(_xlfn.XMATCH($B6304,Language!$A$29:$E$29)),'Lista de Prestatarios'!$B$3,VLOOKUP(B6304,'Lista de Prestatarios'!$A$2:$B$500,2,FALSE))),"")</f>
        <v/>
      </c>
      <c r="P6304" s="58" t="str">
        <f>IF(B6304&lt;&gt;"",IF(OR(D6304&gt;0,G6304&gt;0),COUNTIF($B$2:B6304,B6304),COUNTIFS($B$2:B6304,B6304,$E$2:E6304,"&gt;0")),"")</f>
        <v/>
      </c>
    </row>
    <row r="6305" spans="1:16" x14ac:dyDescent="0.35">
      <c r="A6305" s="51" t="str">
        <f t="shared" si="294"/>
        <v/>
      </c>
      <c r="B6305" s="99"/>
      <c r="C6305" s="4"/>
      <c r="D6305" s="14"/>
      <c r="E6305" s="14"/>
      <c r="F6305" s="14"/>
      <c r="G6305" s="82"/>
      <c r="H6305" s="107" t="str">
        <f>IF(B6305&lt;&gt;"",IF(OR(O6305=0,O6305=999),"",SUMIFS($E$2:E6305,$A$2:A6305,A6305)-SUMIFS($F$2:F6305,$A$2:A6305,A6305)),"")</f>
        <v/>
      </c>
      <c r="I6305" s="109" t="str">
        <f t="shared" si="296"/>
        <v/>
      </c>
      <c r="J6305" s="113"/>
      <c r="K6305" s="90"/>
      <c r="L6305" s="73"/>
      <c r="M6305" s="69" t="str">
        <f>IF(C6305&lt;&gt;"",DailyLog!$S$3,"")</f>
        <v/>
      </c>
      <c r="N6305" s="56" t="str">
        <f t="shared" si="295"/>
        <v/>
      </c>
      <c r="O6305" s="53" t="str">
        <f>IF($B6305&lt;&gt;"",IF(ISNUMBER(_xlfn.XMATCH($B6305,Language!$A$6:$E$6)),0,IF(ISNUMBER(_xlfn.XMATCH($B6305,Language!$A$29:$E$29)),'Lista de Prestatarios'!$B$3,VLOOKUP(B6305,'Lista de Prestatarios'!$A$2:$B$500,2,FALSE))),"")</f>
        <v/>
      </c>
      <c r="P6305" s="58" t="str">
        <f>IF(B6305&lt;&gt;"",IF(OR(D6305&gt;0,G6305&gt;0),COUNTIF($B$2:B6305,B6305),COUNTIFS($B$2:B6305,B6305,$E$2:E6305,"&gt;0")),"")</f>
        <v/>
      </c>
    </row>
    <row r="6306" spans="1:16" x14ac:dyDescent="0.35">
      <c r="A6306" s="51" t="str">
        <f t="shared" si="294"/>
        <v/>
      </c>
      <c r="B6306" s="99"/>
      <c r="C6306" s="4"/>
      <c r="D6306" s="14"/>
      <c r="E6306" s="14"/>
      <c r="F6306" s="14"/>
      <c r="G6306" s="82"/>
      <c r="H6306" s="107" t="str">
        <f>IF(B6306&lt;&gt;"",IF(OR(O6306=0,O6306=999),"",SUMIFS($E$2:E6306,$A$2:A6306,A6306)-SUMIFS($F$2:F6306,$A$2:A6306,A6306)),"")</f>
        <v/>
      </c>
      <c r="I6306" s="109" t="str">
        <f t="shared" si="296"/>
        <v/>
      </c>
      <c r="J6306" s="113"/>
      <c r="K6306" s="90"/>
      <c r="L6306" s="73"/>
      <c r="M6306" s="69" t="str">
        <f>IF(C6306&lt;&gt;"",DailyLog!$S$3,"")</f>
        <v/>
      </c>
      <c r="N6306" s="56" t="str">
        <f t="shared" si="295"/>
        <v/>
      </c>
      <c r="O6306" s="53" t="str">
        <f>IF($B6306&lt;&gt;"",IF(ISNUMBER(_xlfn.XMATCH($B6306,Language!$A$6:$E$6)),0,IF(ISNUMBER(_xlfn.XMATCH($B6306,Language!$A$29:$E$29)),'Lista de Prestatarios'!$B$3,VLOOKUP(B6306,'Lista de Prestatarios'!$A$2:$B$500,2,FALSE))),"")</f>
        <v/>
      </c>
      <c r="P6306" s="58" t="str">
        <f>IF(B6306&lt;&gt;"",IF(OR(D6306&gt;0,G6306&gt;0),COUNTIF($B$2:B6306,B6306),COUNTIFS($B$2:B6306,B6306,$E$2:E6306,"&gt;0")),"")</f>
        <v/>
      </c>
    </row>
    <row r="6307" spans="1:16" x14ac:dyDescent="0.35">
      <c r="A6307" s="51" t="str">
        <f t="shared" si="294"/>
        <v/>
      </c>
      <c r="B6307" s="99"/>
      <c r="C6307" s="4"/>
      <c r="D6307" s="14"/>
      <c r="E6307" s="14"/>
      <c r="F6307" s="14"/>
      <c r="G6307" s="82"/>
      <c r="H6307" s="107" t="str">
        <f>IF(B6307&lt;&gt;"",IF(OR(O6307=0,O6307=999),"",SUMIFS($E$2:E6307,$A$2:A6307,A6307)-SUMIFS($F$2:F6307,$A$2:A6307,A6307)),"")</f>
        <v/>
      </c>
      <c r="I6307" s="109" t="str">
        <f t="shared" si="296"/>
        <v/>
      </c>
      <c r="J6307" s="113"/>
      <c r="K6307" s="90"/>
      <c r="L6307" s="73"/>
      <c r="M6307" s="69" t="str">
        <f>IF(C6307&lt;&gt;"",DailyLog!$S$3,"")</f>
        <v/>
      </c>
      <c r="N6307" s="56" t="str">
        <f t="shared" si="295"/>
        <v/>
      </c>
      <c r="O6307" s="53" t="str">
        <f>IF($B6307&lt;&gt;"",IF(ISNUMBER(_xlfn.XMATCH($B6307,Language!$A$6:$E$6)),0,IF(ISNUMBER(_xlfn.XMATCH($B6307,Language!$A$29:$E$29)),'Lista de Prestatarios'!$B$3,VLOOKUP(B6307,'Lista de Prestatarios'!$A$2:$B$500,2,FALSE))),"")</f>
        <v/>
      </c>
      <c r="P6307" s="58" t="str">
        <f>IF(B6307&lt;&gt;"",IF(OR(D6307&gt;0,G6307&gt;0),COUNTIF($B$2:B6307,B6307),COUNTIFS($B$2:B6307,B6307,$E$2:E6307,"&gt;0")),"")</f>
        <v/>
      </c>
    </row>
    <row r="6308" spans="1:16" x14ac:dyDescent="0.35">
      <c r="A6308" s="51" t="str">
        <f t="shared" si="294"/>
        <v/>
      </c>
      <c r="B6308" s="99"/>
      <c r="C6308" s="4"/>
      <c r="D6308" s="14"/>
      <c r="E6308" s="14"/>
      <c r="F6308" s="14"/>
      <c r="G6308" s="82"/>
      <c r="H6308" s="107" t="str">
        <f>IF(B6308&lt;&gt;"",IF(OR(O6308=0,O6308=999),"",SUMIFS($E$2:E6308,$A$2:A6308,A6308)-SUMIFS($F$2:F6308,$A$2:A6308,A6308)),"")</f>
        <v/>
      </c>
      <c r="I6308" s="109" t="str">
        <f t="shared" si="296"/>
        <v/>
      </c>
      <c r="J6308" s="113"/>
      <c r="K6308" s="90"/>
      <c r="L6308" s="73"/>
      <c r="M6308" s="69" t="str">
        <f>IF(C6308&lt;&gt;"",DailyLog!$S$3,"")</f>
        <v/>
      </c>
      <c r="N6308" s="56" t="str">
        <f t="shared" si="295"/>
        <v/>
      </c>
      <c r="O6308" s="53" t="str">
        <f>IF($B6308&lt;&gt;"",IF(ISNUMBER(_xlfn.XMATCH($B6308,Language!$A$6:$E$6)),0,IF(ISNUMBER(_xlfn.XMATCH($B6308,Language!$A$29:$E$29)),'Lista de Prestatarios'!$B$3,VLOOKUP(B6308,'Lista de Prestatarios'!$A$2:$B$500,2,FALSE))),"")</f>
        <v/>
      </c>
      <c r="P6308" s="58" t="str">
        <f>IF(B6308&lt;&gt;"",IF(OR(D6308&gt;0,G6308&gt;0),COUNTIF($B$2:B6308,B6308),COUNTIFS($B$2:B6308,B6308,$E$2:E6308,"&gt;0")),"")</f>
        <v/>
      </c>
    </row>
    <row r="6309" spans="1:16" x14ac:dyDescent="0.35">
      <c r="A6309" s="51" t="str">
        <f t="shared" si="294"/>
        <v/>
      </c>
      <c r="B6309" s="99"/>
      <c r="C6309" s="4"/>
      <c r="D6309" s="14"/>
      <c r="E6309" s="14"/>
      <c r="F6309" s="14"/>
      <c r="G6309" s="82"/>
      <c r="H6309" s="107" t="str">
        <f>IF(B6309&lt;&gt;"",IF(OR(O6309=0,O6309=999),"",SUMIFS($E$2:E6309,$A$2:A6309,A6309)-SUMIFS($F$2:F6309,$A$2:A6309,A6309)),"")</f>
        <v/>
      </c>
      <c r="I6309" s="109" t="str">
        <f t="shared" si="296"/>
        <v/>
      </c>
      <c r="J6309" s="113"/>
      <c r="K6309" s="90"/>
      <c r="L6309" s="73"/>
      <c r="M6309" s="69" t="str">
        <f>IF(C6309&lt;&gt;"",DailyLog!$S$3,"")</f>
        <v/>
      </c>
      <c r="N6309" s="56" t="str">
        <f t="shared" si="295"/>
        <v/>
      </c>
      <c r="O6309" s="53" t="str">
        <f>IF($B6309&lt;&gt;"",IF(ISNUMBER(_xlfn.XMATCH($B6309,Language!$A$6:$E$6)),0,IF(ISNUMBER(_xlfn.XMATCH($B6309,Language!$A$29:$E$29)),'Lista de Prestatarios'!$B$3,VLOOKUP(B6309,'Lista de Prestatarios'!$A$2:$B$500,2,FALSE))),"")</f>
        <v/>
      </c>
      <c r="P6309" s="58" t="str">
        <f>IF(B6309&lt;&gt;"",IF(OR(D6309&gt;0,G6309&gt;0),COUNTIF($B$2:B6309,B6309),COUNTIFS($B$2:B6309,B6309,$E$2:E6309,"&gt;0")),"")</f>
        <v/>
      </c>
    </row>
    <row r="6310" spans="1:16" x14ac:dyDescent="0.35">
      <c r="A6310" s="51" t="str">
        <f t="shared" si="294"/>
        <v/>
      </c>
      <c r="B6310" s="99"/>
      <c r="C6310" s="4"/>
      <c r="D6310" s="14"/>
      <c r="E6310" s="14"/>
      <c r="F6310" s="14"/>
      <c r="G6310" s="82"/>
      <c r="H6310" s="107" t="str">
        <f>IF(B6310&lt;&gt;"",IF(OR(O6310=0,O6310=999),"",SUMIFS($E$2:E6310,$A$2:A6310,A6310)-SUMIFS($F$2:F6310,$A$2:A6310,A6310)),"")</f>
        <v/>
      </c>
      <c r="I6310" s="109" t="str">
        <f t="shared" si="296"/>
        <v/>
      </c>
      <c r="J6310" s="113"/>
      <c r="K6310" s="90"/>
      <c r="L6310" s="73"/>
      <c r="M6310" s="69" t="str">
        <f>IF(C6310&lt;&gt;"",DailyLog!$S$3,"")</f>
        <v/>
      </c>
      <c r="N6310" s="56" t="str">
        <f t="shared" si="295"/>
        <v/>
      </c>
      <c r="O6310" s="53" t="str">
        <f>IF($B6310&lt;&gt;"",IF(ISNUMBER(_xlfn.XMATCH($B6310,Language!$A$6:$E$6)),0,IF(ISNUMBER(_xlfn.XMATCH($B6310,Language!$A$29:$E$29)),'Lista de Prestatarios'!$B$3,VLOOKUP(B6310,'Lista de Prestatarios'!$A$2:$B$500,2,FALSE))),"")</f>
        <v/>
      </c>
      <c r="P6310" s="58" t="str">
        <f>IF(B6310&lt;&gt;"",IF(OR(D6310&gt;0,G6310&gt;0),COUNTIF($B$2:B6310,B6310),COUNTIFS($B$2:B6310,B6310,$E$2:E6310,"&gt;0")),"")</f>
        <v/>
      </c>
    </row>
    <row r="6311" spans="1:16" x14ac:dyDescent="0.35">
      <c r="A6311" s="51" t="str">
        <f t="shared" si="294"/>
        <v/>
      </c>
      <c r="B6311" s="99"/>
      <c r="C6311" s="4"/>
      <c r="D6311" s="14"/>
      <c r="E6311" s="14"/>
      <c r="F6311" s="14"/>
      <c r="G6311" s="82"/>
      <c r="H6311" s="107" t="str">
        <f>IF(B6311&lt;&gt;"",IF(OR(O6311=0,O6311=999),"",SUMIFS($E$2:E6311,$A$2:A6311,A6311)-SUMIFS($F$2:F6311,$A$2:A6311,A6311)),"")</f>
        <v/>
      </c>
      <c r="I6311" s="109" t="str">
        <f t="shared" si="296"/>
        <v/>
      </c>
      <c r="J6311" s="113"/>
      <c r="K6311" s="90"/>
      <c r="L6311" s="73"/>
      <c r="M6311" s="69" t="str">
        <f>IF(C6311&lt;&gt;"",DailyLog!$S$3,"")</f>
        <v/>
      </c>
      <c r="N6311" s="56" t="str">
        <f t="shared" si="295"/>
        <v/>
      </c>
      <c r="O6311" s="53" t="str">
        <f>IF($B6311&lt;&gt;"",IF(ISNUMBER(_xlfn.XMATCH($B6311,Language!$A$6:$E$6)),0,IF(ISNUMBER(_xlfn.XMATCH($B6311,Language!$A$29:$E$29)),'Lista de Prestatarios'!$B$3,VLOOKUP(B6311,'Lista de Prestatarios'!$A$2:$B$500,2,FALSE))),"")</f>
        <v/>
      </c>
      <c r="P6311" s="58" t="str">
        <f>IF(B6311&lt;&gt;"",IF(OR(D6311&gt;0,G6311&gt;0),COUNTIF($B$2:B6311,B6311),COUNTIFS($B$2:B6311,B6311,$E$2:E6311,"&gt;0")),"")</f>
        <v/>
      </c>
    </row>
    <row r="6312" spans="1:16" x14ac:dyDescent="0.35">
      <c r="A6312" s="51" t="str">
        <f t="shared" si="294"/>
        <v/>
      </c>
      <c r="B6312" s="99"/>
      <c r="C6312" s="4"/>
      <c r="D6312" s="14"/>
      <c r="E6312" s="14"/>
      <c r="F6312" s="14"/>
      <c r="G6312" s="82"/>
      <c r="H6312" s="107" t="str">
        <f>IF(B6312&lt;&gt;"",IF(OR(O6312=0,O6312=999),"",SUMIFS($E$2:E6312,$A$2:A6312,A6312)-SUMIFS($F$2:F6312,$A$2:A6312,A6312)),"")</f>
        <v/>
      </c>
      <c r="I6312" s="109" t="str">
        <f t="shared" si="296"/>
        <v/>
      </c>
      <c r="J6312" s="113"/>
      <c r="K6312" s="90"/>
      <c r="L6312" s="73"/>
      <c r="M6312" s="69" t="str">
        <f>IF(C6312&lt;&gt;"",DailyLog!$S$3,"")</f>
        <v/>
      </c>
      <c r="N6312" s="56" t="str">
        <f t="shared" si="295"/>
        <v/>
      </c>
      <c r="O6312" s="53" t="str">
        <f>IF($B6312&lt;&gt;"",IF(ISNUMBER(_xlfn.XMATCH($B6312,Language!$A$6:$E$6)),0,IF(ISNUMBER(_xlfn.XMATCH($B6312,Language!$A$29:$E$29)),'Lista de Prestatarios'!$B$3,VLOOKUP(B6312,'Lista de Prestatarios'!$A$2:$B$500,2,FALSE))),"")</f>
        <v/>
      </c>
      <c r="P6312" s="58" t="str">
        <f>IF(B6312&lt;&gt;"",IF(OR(D6312&gt;0,G6312&gt;0),COUNTIF($B$2:B6312,B6312),COUNTIFS($B$2:B6312,B6312,$E$2:E6312,"&gt;0")),"")</f>
        <v/>
      </c>
    </row>
    <row r="6313" spans="1:16" x14ac:dyDescent="0.35">
      <c r="A6313" s="51" t="str">
        <f t="shared" si="294"/>
        <v/>
      </c>
      <c r="B6313" s="99"/>
      <c r="C6313" s="4"/>
      <c r="D6313" s="14"/>
      <c r="E6313" s="14"/>
      <c r="F6313" s="14"/>
      <c r="G6313" s="82"/>
      <c r="H6313" s="107" t="str">
        <f>IF(B6313&lt;&gt;"",IF(OR(O6313=0,O6313=999),"",SUMIFS($E$2:E6313,$A$2:A6313,A6313)-SUMIFS($F$2:F6313,$A$2:A6313,A6313)),"")</f>
        <v/>
      </c>
      <c r="I6313" s="109" t="str">
        <f t="shared" si="296"/>
        <v/>
      </c>
      <c r="J6313" s="113"/>
      <c r="K6313" s="90"/>
      <c r="L6313" s="73"/>
      <c r="M6313" s="69" t="str">
        <f>IF(C6313&lt;&gt;"",DailyLog!$S$3,"")</f>
        <v/>
      </c>
      <c r="N6313" s="56" t="str">
        <f t="shared" si="295"/>
        <v/>
      </c>
      <c r="O6313" s="53" t="str">
        <f>IF($B6313&lt;&gt;"",IF(ISNUMBER(_xlfn.XMATCH($B6313,Language!$A$6:$E$6)),0,IF(ISNUMBER(_xlfn.XMATCH($B6313,Language!$A$29:$E$29)),'Lista de Prestatarios'!$B$3,VLOOKUP(B6313,'Lista de Prestatarios'!$A$2:$B$500,2,FALSE))),"")</f>
        <v/>
      </c>
      <c r="P6313" s="58" t="str">
        <f>IF(B6313&lt;&gt;"",IF(OR(D6313&gt;0,G6313&gt;0),COUNTIF($B$2:B6313,B6313),COUNTIFS($B$2:B6313,B6313,$E$2:E6313,"&gt;0")),"")</f>
        <v/>
      </c>
    </row>
    <row r="6314" spans="1:16" x14ac:dyDescent="0.35">
      <c r="A6314" s="51" t="str">
        <f t="shared" si="294"/>
        <v/>
      </c>
      <c r="B6314" s="99"/>
      <c r="C6314" s="4"/>
      <c r="D6314" s="14"/>
      <c r="E6314" s="14"/>
      <c r="F6314" s="14"/>
      <c r="G6314" s="82"/>
      <c r="H6314" s="107" t="str">
        <f>IF(B6314&lt;&gt;"",IF(OR(O6314=0,O6314=999),"",SUMIFS($E$2:E6314,$A$2:A6314,A6314)-SUMIFS($F$2:F6314,$A$2:A6314,A6314)),"")</f>
        <v/>
      </c>
      <c r="I6314" s="109" t="str">
        <f t="shared" si="296"/>
        <v/>
      </c>
      <c r="J6314" s="113"/>
      <c r="K6314" s="90"/>
      <c r="L6314" s="73"/>
      <c r="M6314" s="69" t="str">
        <f>IF(C6314&lt;&gt;"",DailyLog!$S$3,"")</f>
        <v/>
      </c>
      <c r="N6314" s="56" t="str">
        <f t="shared" si="295"/>
        <v/>
      </c>
      <c r="O6314" s="53" t="str">
        <f>IF($B6314&lt;&gt;"",IF(ISNUMBER(_xlfn.XMATCH($B6314,Language!$A$6:$E$6)),0,IF(ISNUMBER(_xlfn.XMATCH($B6314,Language!$A$29:$E$29)),'Lista de Prestatarios'!$B$3,VLOOKUP(B6314,'Lista de Prestatarios'!$A$2:$B$500,2,FALSE))),"")</f>
        <v/>
      </c>
      <c r="P6314" s="58" t="str">
        <f>IF(B6314&lt;&gt;"",IF(OR(D6314&gt;0,G6314&gt;0),COUNTIF($B$2:B6314,B6314),COUNTIFS($B$2:B6314,B6314,$E$2:E6314,"&gt;0")),"")</f>
        <v/>
      </c>
    </row>
    <row r="6315" spans="1:16" x14ac:dyDescent="0.35">
      <c r="A6315" s="51" t="str">
        <f t="shared" si="294"/>
        <v/>
      </c>
      <c r="B6315" s="99"/>
      <c r="C6315" s="4"/>
      <c r="D6315" s="14"/>
      <c r="E6315" s="14"/>
      <c r="F6315" s="14"/>
      <c r="G6315" s="82"/>
      <c r="H6315" s="107" t="str">
        <f>IF(B6315&lt;&gt;"",IF(OR(O6315=0,O6315=999),"",SUMIFS($E$2:E6315,$A$2:A6315,A6315)-SUMIFS($F$2:F6315,$A$2:A6315,A6315)),"")</f>
        <v/>
      </c>
      <c r="I6315" s="109" t="str">
        <f t="shared" si="296"/>
        <v/>
      </c>
      <c r="J6315" s="113"/>
      <c r="K6315" s="90"/>
      <c r="L6315" s="73"/>
      <c r="M6315" s="69" t="str">
        <f>IF(C6315&lt;&gt;"",DailyLog!$S$3,"")</f>
        <v/>
      </c>
      <c r="N6315" s="56" t="str">
        <f t="shared" si="295"/>
        <v/>
      </c>
      <c r="O6315" s="53" t="str">
        <f>IF($B6315&lt;&gt;"",IF(ISNUMBER(_xlfn.XMATCH($B6315,Language!$A$6:$E$6)),0,IF(ISNUMBER(_xlfn.XMATCH($B6315,Language!$A$29:$E$29)),'Lista de Prestatarios'!$B$3,VLOOKUP(B6315,'Lista de Prestatarios'!$A$2:$B$500,2,FALSE))),"")</f>
        <v/>
      </c>
      <c r="P6315" s="58" t="str">
        <f>IF(B6315&lt;&gt;"",IF(OR(D6315&gt;0,G6315&gt;0),COUNTIF($B$2:B6315,B6315),COUNTIFS($B$2:B6315,B6315,$E$2:E6315,"&gt;0")),"")</f>
        <v/>
      </c>
    </row>
    <row r="6316" spans="1:16" x14ac:dyDescent="0.35">
      <c r="A6316" s="51" t="str">
        <f t="shared" si="294"/>
        <v/>
      </c>
      <c r="B6316" s="99"/>
      <c r="C6316" s="4"/>
      <c r="D6316" s="14"/>
      <c r="E6316" s="14"/>
      <c r="F6316" s="14"/>
      <c r="G6316" s="82"/>
      <c r="H6316" s="107" t="str">
        <f>IF(B6316&lt;&gt;"",IF(OR(O6316=0,O6316=999),"",SUMIFS($E$2:E6316,$A$2:A6316,A6316)-SUMIFS($F$2:F6316,$A$2:A6316,A6316)),"")</f>
        <v/>
      </c>
      <c r="I6316" s="109" t="str">
        <f t="shared" si="296"/>
        <v/>
      </c>
      <c r="J6316" s="113"/>
      <c r="K6316" s="90"/>
      <c r="L6316" s="73"/>
      <c r="M6316" s="69" t="str">
        <f>IF(C6316&lt;&gt;"",DailyLog!$S$3,"")</f>
        <v/>
      </c>
      <c r="N6316" s="56" t="str">
        <f t="shared" si="295"/>
        <v/>
      </c>
      <c r="O6316" s="53" t="str">
        <f>IF($B6316&lt;&gt;"",IF(ISNUMBER(_xlfn.XMATCH($B6316,Language!$A$6:$E$6)),0,IF(ISNUMBER(_xlfn.XMATCH($B6316,Language!$A$29:$E$29)),'Lista de Prestatarios'!$B$3,VLOOKUP(B6316,'Lista de Prestatarios'!$A$2:$B$500,2,FALSE))),"")</f>
        <v/>
      </c>
      <c r="P6316" s="58" t="str">
        <f>IF(B6316&lt;&gt;"",IF(OR(D6316&gt;0,G6316&gt;0),COUNTIF($B$2:B6316,B6316),COUNTIFS($B$2:B6316,B6316,$E$2:E6316,"&gt;0")),"")</f>
        <v/>
      </c>
    </row>
    <row r="6317" spans="1:16" x14ac:dyDescent="0.35">
      <c r="A6317" s="51" t="str">
        <f t="shared" si="294"/>
        <v/>
      </c>
      <c r="B6317" s="99"/>
      <c r="C6317" s="4"/>
      <c r="D6317" s="14"/>
      <c r="E6317" s="14"/>
      <c r="F6317" s="14"/>
      <c r="G6317" s="82"/>
      <c r="H6317" s="107" t="str">
        <f>IF(B6317&lt;&gt;"",IF(OR(O6317=0,O6317=999),"",SUMIFS($E$2:E6317,$A$2:A6317,A6317)-SUMIFS($F$2:F6317,$A$2:A6317,A6317)),"")</f>
        <v/>
      </c>
      <c r="I6317" s="109" t="str">
        <f t="shared" si="296"/>
        <v/>
      </c>
      <c r="J6317" s="113"/>
      <c r="K6317" s="90"/>
      <c r="L6317" s="73"/>
      <c r="M6317" s="69" t="str">
        <f>IF(C6317&lt;&gt;"",DailyLog!$S$3,"")</f>
        <v/>
      </c>
      <c r="N6317" s="56" t="str">
        <f t="shared" si="295"/>
        <v/>
      </c>
      <c r="O6317" s="53" t="str">
        <f>IF($B6317&lt;&gt;"",IF(ISNUMBER(_xlfn.XMATCH($B6317,Language!$A$6:$E$6)),0,IF(ISNUMBER(_xlfn.XMATCH($B6317,Language!$A$29:$E$29)),'Lista de Prestatarios'!$B$3,VLOOKUP(B6317,'Lista de Prestatarios'!$A$2:$B$500,2,FALSE))),"")</f>
        <v/>
      </c>
      <c r="P6317" s="58" t="str">
        <f>IF(B6317&lt;&gt;"",IF(OR(D6317&gt;0,G6317&gt;0),COUNTIF($B$2:B6317,B6317),COUNTIFS($B$2:B6317,B6317,$E$2:E6317,"&gt;0")),"")</f>
        <v/>
      </c>
    </row>
    <row r="6318" spans="1:16" x14ac:dyDescent="0.35">
      <c r="A6318" s="51" t="str">
        <f t="shared" si="294"/>
        <v/>
      </c>
      <c r="B6318" s="99"/>
      <c r="C6318" s="4"/>
      <c r="D6318" s="14"/>
      <c r="E6318" s="14"/>
      <c r="F6318" s="14"/>
      <c r="G6318" s="82"/>
      <c r="H6318" s="107" t="str">
        <f>IF(B6318&lt;&gt;"",IF(OR(O6318=0,O6318=999),"",SUMIFS($E$2:E6318,$A$2:A6318,A6318)-SUMIFS($F$2:F6318,$A$2:A6318,A6318)),"")</f>
        <v/>
      </c>
      <c r="I6318" s="109" t="str">
        <f t="shared" si="296"/>
        <v/>
      </c>
      <c r="J6318" s="113"/>
      <c r="K6318" s="90"/>
      <c r="L6318" s="73"/>
      <c r="M6318" s="69" t="str">
        <f>IF(C6318&lt;&gt;"",DailyLog!$S$3,"")</f>
        <v/>
      </c>
      <c r="N6318" s="56" t="str">
        <f t="shared" si="295"/>
        <v/>
      </c>
      <c r="O6318" s="53" t="str">
        <f>IF($B6318&lt;&gt;"",IF(ISNUMBER(_xlfn.XMATCH($B6318,Language!$A$6:$E$6)),0,IF(ISNUMBER(_xlfn.XMATCH($B6318,Language!$A$29:$E$29)),'Lista de Prestatarios'!$B$3,VLOOKUP(B6318,'Lista de Prestatarios'!$A$2:$B$500,2,FALSE))),"")</f>
        <v/>
      </c>
      <c r="P6318" s="58" t="str">
        <f>IF(B6318&lt;&gt;"",IF(OR(D6318&gt;0,G6318&gt;0),COUNTIF($B$2:B6318,B6318),COUNTIFS($B$2:B6318,B6318,$E$2:E6318,"&gt;0")),"")</f>
        <v/>
      </c>
    </row>
    <row r="6319" spans="1:16" x14ac:dyDescent="0.35">
      <c r="A6319" s="51" t="str">
        <f t="shared" si="294"/>
        <v/>
      </c>
      <c r="B6319" s="99"/>
      <c r="C6319" s="4"/>
      <c r="D6319" s="14"/>
      <c r="E6319" s="14"/>
      <c r="F6319" s="14"/>
      <c r="G6319" s="82"/>
      <c r="H6319" s="107" t="str">
        <f>IF(B6319&lt;&gt;"",IF(OR(O6319=0,O6319=999),"",SUMIFS($E$2:E6319,$A$2:A6319,A6319)-SUMIFS($F$2:F6319,$A$2:A6319,A6319)),"")</f>
        <v/>
      </c>
      <c r="I6319" s="109" t="str">
        <f t="shared" si="296"/>
        <v/>
      </c>
      <c r="J6319" s="113"/>
      <c r="K6319" s="90"/>
      <c r="L6319" s="73"/>
      <c r="M6319" s="69" t="str">
        <f>IF(C6319&lt;&gt;"",DailyLog!$S$3,"")</f>
        <v/>
      </c>
      <c r="N6319" s="56" t="str">
        <f t="shared" si="295"/>
        <v/>
      </c>
      <c r="O6319" s="53" t="str">
        <f>IF($B6319&lt;&gt;"",IF(ISNUMBER(_xlfn.XMATCH($B6319,Language!$A$6:$E$6)),0,IF(ISNUMBER(_xlfn.XMATCH($B6319,Language!$A$29:$E$29)),'Lista de Prestatarios'!$B$3,VLOOKUP(B6319,'Lista de Prestatarios'!$A$2:$B$500,2,FALSE))),"")</f>
        <v/>
      </c>
      <c r="P6319" s="58" t="str">
        <f>IF(B6319&lt;&gt;"",IF(OR(D6319&gt;0,G6319&gt;0),COUNTIF($B$2:B6319,B6319),COUNTIFS($B$2:B6319,B6319,$E$2:E6319,"&gt;0")),"")</f>
        <v/>
      </c>
    </row>
    <row r="6320" spans="1:16" x14ac:dyDescent="0.35">
      <c r="A6320" s="51" t="str">
        <f t="shared" si="294"/>
        <v/>
      </c>
      <c r="B6320" s="99"/>
      <c r="C6320" s="4"/>
      <c r="D6320" s="14"/>
      <c r="E6320" s="14"/>
      <c r="F6320" s="14"/>
      <c r="G6320" s="82"/>
      <c r="H6320" s="107" t="str">
        <f>IF(B6320&lt;&gt;"",IF(OR(O6320=0,O6320=999),"",SUMIFS($E$2:E6320,$A$2:A6320,A6320)-SUMIFS($F$2:F6320,$A$2:A6320,A6320)),"")</f>
        <v/>
      </c>
      <c r="I6320" s="109" t="str">
        <f t="shared" si="296"/>
        <v/>
      </c>
      <c r="J6320" s="113"/>
      <c r="K6320" s="90"/>
      <c r="L6320" s="73"/>
      <c r="M6320" s="69" t="str">
        <f>IF(C6320&lt;&gt;"",DailyLog!$S$3,"")</f>
        <v/>
      </c>
      <c r="N6320" s="56" t="str">
        <f t="shared" si="295"/>
        <v/>
      </c>
      <c r="O6320" s="53" t="str">
        <f>IF($B6320&lt;&gt;"",IF(ISNUMBER(_xlfn.XMATCH($B6320,Language!$A$6:$E$6)),0,IF(ISNUMBER(_xlfn.XMATCH($B6320,Language!$A$29:$E$29)),'Lista de Prestatarios'!$B$3,VLOOKUP(B6320,'Lista de Prestatarios'!$A$2:$B$500,2,FALSE))),"")</f>
        <v/>
      </c>
      <c r="P6320" s="58" t="str">
        <f>IF(B6320&lt;&gt;"",IF(OR(D6320&gt;0,G6320&gt;0),COUNTIF($B$2:B6320,B6320),COUNTIFS($B$2:B6320,B6320,$E$2:E6320,"&gt;0")),"")</f>
        <v/>
      </c>
    </row>
    <row r="6321" spans="1:16" x14ac:dyDescent="0.35">
      <c r="A6321" s="51" t="str">
        <f t="shared" si="294"/>
        <v/>
      </c>
      <c r="B6321" s="99"/>
      <c r="C6321" s="4"/>
      <c r="D6321" s="14"/>
      <c r="E6321" s="14"/>
      <c r="F6321" s="14"/>
      <c r="G6321" s="82"/>
      <c r="H6321" s="107" t="str">
        <f>IF(B6321&lt;&gt;"",IF(OR(O6321=0,O6321=999),"",SUMIFS($E$2:E6321,$A$2:A6321,A6321)-SUMIFS($F$2:F6321,$A$2:A6321,A6321)),"")</f>
        <v/>
      </c>
      <c r="I6321" s="109" t="str">
        <f t="shared" si="296"/>
        <v/>
      </c>
      <c r="J6321" s="113"/>
      <c r="K6321" s="90"/>
      <c r="L6321" s="73"/>
      <c r="M6321" s="69" t="str">
        <f>IF(C6321&lt;&gt;"",DailyLog!$S$3,"")</f>
        <v/>
      </c>
      <c r="N6321" s="56" t="str">
        <f t="shared" si="295"/>
        <v/>
      </c>
      <c r="O6321" s="53" t="str">
        <f>IF($B6321&lt;&gt;"",IF(ISNUMBER(_xlfn.XMATCH($B6321,Language!$A$6:$E$6)),0,IF(ISNUMBER(_xlfn.XMATCH($B6321,Language!$A$29:$E$29)),'Lista de Prestatarios'!$B$3,VLOOKUP(B6321,'Lista de Prestatarios'!$A$2:$B$500,2,FALSE))),"")</f>
        <v/>
      </c>
      <c r="P6321" s="58" t="str">
        <f>IF(B6321&lt;&gt;"",IF(OR(D6321&gt;0,G6321&gt;0),COUNTIF($B$2:B6321,B6321),COUNTIFS($B$2:B6321,B6321,$E$2:E6321,"&gt;0")),"")</f>
        <v/>
      </c>
    </row>
    <row r="6322" spans="1:16" x14ac:dyDescent="0.35">
      <c r="A6322" s="51" t="str">
        <f t="shared" si="294"/>
        <v/>
      </c>
      <c r="B6322" s="99"/>
      <c r="C6322" s="4"/>
      <c r="D6322" s="14"/>
      <c r="E6322" s="14"/>
      <c r="F6322" s="14"/>
      <c r="G6322" s="82"/>
      <c r="H6322" s="107" t="str">
        <f>IF(B6322&lt;&gt;"",IF(OR(O6322=0,O6322=999),"",SUMIFS($E$2:E6322,$A$2:A6322,A6322)-SUMIFS($F$2:F6322,$A$2:A6322,A6322)),"")</f>
        <v/>
      </c>
      <c r="I6322" s="109" t="str">
        <f t="shared" si="296"/>
        <v/>
      </c>
      <c r="J6322" s="113"/>
      <c r="K6322" s="90"/>
      <c r="L6322" s="73"/>
      <c r="M6322" s="69" t="str">
        <f>IF(C6322&lt;&gt;"",DailyLog!$S$3,"")</f>
        <v/>
      </c>
      <c r="N6322" s="56" t="str">
        <f t="shared" si="295"/>
        <v/>
      </c>
      <c r="O6322" s="53" t="str">
        <f>IF($B6322&lt;&gt;"",IF(ISNUMBER(_xlfn.XMATCH($B6322,Language!$A$6:$E$6)),0,IF(ISNUMBER(_xlfn.XMATCH($B6322,Language!$A$29:$E$29)),'Lista de Prestatarios'!$B$3,VLOOKUP(B6322,'Lista de Prestatarios'!$A$2:$B$500,2,FALSE))),"")</f>
        <v/>
      </c>
      <c r="P6322" s="58" t="str">
        <f>IF(B6322&lt;&gt;"",IF(OR(D6322&gt;0,G6322&gt;0),COUNTIF($B$2:B6322,B6322),COUNTIFS($B$2:B6322,B6322,$E$2:E6322,"&gt;0")),"")</f>
        <v/>
      </c>
    </row>
    <row r="6323" spans="1:16" x14ac:dyDescent="0.35">
      <c r="A6323" s="51" t="str">
        <f t="shared" si="294"/>
        <v/>
      </c>
      <c r="B6323" s="99"/>
      <c r="C6323" s="4"/>
      <c r="D6323" s="14"/>
      <c r="E6323" s="14"/>
      <c r="F6323" s="14"/>
      <c r="G6323" s="82"/>
      <c r="H6323" s="107" t="str">
        <f>IF(B6323&lt;&gt;"",IF(OR(O6323=0,O6323=999),"",SUMIFS($E$2:E6323,$A$2:A6323,A6323)-SUMIFS($F$2:F6323,$A$2:A6323,A6323)),"")</f>
        <v/>
      </c>
      <c r="I6323" s="109" t="str">
        <f t="shared" si="296"/>
        <v/>
      </c>
      <c r="J6323" s="113"/>
      <c r="K6323" s="90"/>
      <c r="L6323" s="73"/>
      <c r="M6323" s="69" t="str">
        <f>IF(C6323&lt;&gt;"",DailyLog!$S$3,"")</f>
        <v/>
      </c>
      <c r="N6323" s="56" t="str">
        <f t="shared" si="295"/>
        <v/>
      </c>
      <c r="O6323" s="53" t="str">
        <f>IF($B6323&lt;&gt;"",IF(ISNUMBER(_xlfn.XMATCH($B6323,Language!$A$6:$E$6)),0,IF(ISNUMBER(_xlfn.XMATCH($B6323,Language!$A$29:$E$29)),'Lista de Prestatarios'!$B$3,VLOOKUP(B6323,'Lista de Prestatarios'!$A$2:$B$500,2,FALSE))),"")</f>
        <v/>
      </c>
      <c r="P6323" s="58" t="str">
        <f>IF(B6323&lt;&gt;"",IF(OR(D6323&gt;0,G6323&gt;0),COUNTIF($B$2:B6323,B6323),COUNTIFS($B$2:B6323,B6323,$E$2:E6323,"&gt;0")),"")</f>
        <v/>
      </c>
    </row>
    <row r="6324" spans="1:16" x14ac:dyDescent="0.35">
      <c r="A6324" s="51" t="str">
        <f t="shared" si="294"/>
        <v/>
      </c>
      <c r="B6324" s="99"/>
      <c r="C6324" s="4"/>
      <c r="D6324" s="14"/>
      <c r="E6324" s="14"/>
      <c r="F6324" s="14"/>
      <c r="G6324" s="82"/>
      <c r="H6324" s="107" t="str">
        <f>IF(B6324&lt;&gt;"",IF(OR(O6324=0,O6324=999),"",SUMIFS($E$2:E6324,$A$2:A6324,A6324)-SUMIFS($F$2:F6324,$A$2:A6324,A6324)),"")</f>
        <v/>
      </c>
      <c r="I6324" s="109" t="str">
        <f t="shared" si="296"/>
        <v/>
      </c>
      <c r="J6324" s="113"/>
      <c r="K6324" s="90"/>
      <c r="L6324" s="73"/>
      <c r="M6324" s="69" t="str">
        <f>IF(C6324&lt;&gt;"",DailyLog!$S$3,"")</f>
        <v/>
      </c>
      <c r="N6324" s="56" t="str">
        <f t="shared" si="295"/>
        <v/>
      </c>
      <c r="O6324" s="53" t="str">
        <f>IF($B6324&lt;&gt;"",IF(ISNUMBER(_xlfn.XMATCH($B6324,Language!$A$6:$E$6)),0,IF(ISNUMBER(_xlfn.XMATCH($B6324,Language!$A$29:$E$29)),'Lista de Prestatarios'!$B$3,VLOOKUP(B6324,'Lista de Prestatarios'!$A$2:$B$500,2,FALSE))),"")</f>
        <v/>
      </c>
      <c r="P6324" s="58" t="str">
        <f>IF(B6324&lt;&gt;"",IF(OR(D6324&gt;0,G6324&gt;0),COUNTIF($B$2:B6324,B6324),COUNTIFS($B$2:B6324,B6324,$E$2:E6324,"&gt;0")),"")</f>
        <v/>
      </c>
    </row>
    <row r="6325" spans="1:16" x14ac:dyDescent="0.35">
      <c r="A6325" s="51" t="str">
        <f t="shared" si="294"/>
        <v/>
      </c>
      <c r="B6325" s="99"/>
      <c r="C6325" s="4"/>
      <c r="D6325" s="14"/>
      <c r="E6325" s="14"/>
      <c r="F6325" s="14"/>
      <c r="G6325" s="82"/>
      <c r="H6325" s="107" t="str">
        <f>IF(B6325&lt;&gt;"",IF(OR(O6325=0,O6325=999),"",SUMIFS($E$2:E6325,$A$2:A6325,A6325)-SUMIFS($F$2:F6325,$A$2:A6325,A6325)),"")</f>
        <v/>
      </c>
      <c r="I6325" s="109" t="str">
        <f t="shared" si="296"/>
        <v/>
      </c>
      <c r="J6325" s="113"/>
      <c r="K6325" s="90"/>
      <c r="L6325" s="73"/>
      <c r="M6325" s="69" t="str">
        <f>IF(C6325&lt;&gt;"",DailyLog!$S$3,"")</f>
        <v/>
      </c>
      <c r="N6325" s="56" t="str">
        <f t="shared" si="295"/>
        <v/>
      </c>
      <c r="O6325" s="53" t="str">
        <f>IF($B6325&lt;&gt;"",IF(ISNUMBER(_xlfn.XMATCH($B6325,Language!$A$6:$E$6)),0,IF(ISNUMBER(_xlfn.XMATCH($B6325,Language!$A$29:$E$29)),'Lista de Prestatarios'!$B$3,VLOOKUP(B6325,'Lista de Prestatarios'!$A$2:$B$500,2,FALSE))),"")</f>
        <v/>
      </c>
      <c r="P6325" s="58" t="str">
        <f>IF(B6325&lt;&gt;"",IF(OR(D6325&gt;0,G6325&gt;0),COUNTIF($B$2:B6325,B6325),COUNTIFS($B$2:B6325,B6325,$E$2:E6325,"&gt;0")),"")</f>
        <v/>
      </c>
    </row>
    <row r="6326" spans="1:16" x14ac:dyDescent="0.35">
      <c r="A6326" s="51" t="str">
        <f t="shared" si="294"/>
        <v/>
      </c>
      <c r="B6326" s="99"/>
      <c r="C6326" s="4"/>
      <c r="D6326" s="14"/>
      <c r="E6326" s="14"/>
      <c r="F6326" s="14"/>
      <c r="G6326" s="82"/>
      <c r="H6326" s="107" t="str">
        <f>IF(B6326&lt;&gt;"",IF(OR(O6326=0,O6326=999),"",SUMIFS($E$2:E6326,$A$2:A6326,A6326)-SUMIFS($F$2:F6326,$A$2:A6326,A6326)),"")</f>
        <v/>
      </c>
      <c r="I6326" s="109" t="str">
        <f t="shared" si="296"/>
        <v/>
      </c>
      <c r="J6326" s="113"/>
      <c r="K6326" s="90"/>
      <c r="L6326" s="73"/>
      <c r="M6326" s="69" t="str">
        <f>IF(C6326&lt;&gt;"",DailyLog!$S$3,"")</f>
        <v/>
      </c>
      <c r="N6326" s="56" t="str">
        <f t="shared" si="295"/>
        <v/>
      </c>
      <c r="O6326" s="53" t="str">
        <f>IF($B6326&lt;&gt;"",IF(ISNUMBER(_xlfn.XMATCH($B6326,Language!$A$6:$E$6)),0,IF(ISNUMBER(_xlfn.XMATCH($B6326,Language!$A$29:$E$29)),'Lista de Prestatarios'!$B$3,VLOOKUP(B6326,'Lista de Prestatarios'!$A$2:$B$500,2,FALSE))),"")</f>
        <v/>
      </c>
      <c r="P6326" s="58" t="str">
        <f>IF(B6326&lt;&gt;"",IF(OR(D6326&gt;0,G6326&gt;0),COUNTIF($B$2:B6326,B6326),COUNTIFS($B$2:B6326,B6326,$E$2:E6326,"&gt;0")),"")</f>
        <v/>
      </c>
    </row>
    <row r="6327" spans="1:16" x14ac:dyDescent="0.35">
      <c r="A6327" s="51" t="str">
        <f t="shared" si="294"/>
        <v/>
      </c>
      <c r="B6327" s="99"/>
      <c r="C6327" s="4"/>
      <c r="D6327" s="14"/>
      <c r="E6327" s="14"/>
      <c r="F6327" s="14"/>
      <c r="G6327" s="82"/>
      <c r="H6327" s="107" t="str">
        <f>IF(B6327&lt;&gt;"",IF(OR(O6327=0,O6327=999),"",SUMIFS($E$2:E6327,$A$2:A6327,A6327)-SUMIFS($F$2:F6327,$A$2:A6327,A6327)),"")</f>
        <v/>
      </c>
      <c r="I6327" s="109" t="str">
        <f t="shared" si="296"/>
        <v/>
      </c>
      <c r="J6327" s="113"/>
      <c r="K6327" s="90"/>
      <c r="L6327" s="73"/>
      <c r="M6327" s="69" t="str">
        <f>IF(C6327&lt;&gt;"",DailyLog!$S$3,"")</f>
        <v/>
      </c>
      <c r="N6327" s="56" t="str">
        <f t="shared" si="295"/>
        <v/>
      </c>
      <c r="O6327" s="53" t="str">
        <f>IF($B6327&lt;&gt;"",IF(ISNUMBER(_xlfn.XMATCH($B6327,Language!$A$6:$E$6)),0,IF(ISNUMBER(_xlfn.XMATCH($B6327,Language!$A$29:$E$29)),'Lista de Prestatarios'!$B$3,VLOOKUP(B6327,'Lista de Prestatarios'!$A$2:$B$500,2,FALSE))),"")</f>
        <v/>
      </c>
      <c r="P6327" s="58" t="str">
        <f>IF(B6327&lt;&gt;"",IF(OR(D6327&gt;0,G6327&gt;0),COUNTIF($B$2:B6327,B6327),COUNTIFS($B$2:B6327,B6327,$E$2:E6327,"&gt;0")),"")</f>
        <v/>
      </c>
    </row>
    <row r="6328" spans="1:16" x14ac:dyDescent="0.35">
      <c r="A6328" s="51" t="str">
        <f t="shared" si="294"/>
        <v/>
      </c>
      <c r="B6328" s="99"/>
      <c r="C6328" s="4"/>
      <c r="D6328" s="14"/>
      <c r="E6328" s="14"/>
      <c r="F6328" s="14"/>
      <c r="G6328" s="82"/>
      <c r="H6328" s="107" t="str">
        <f>IF(B6328&lt;&gt;"",IF(OR(O6328=0,O6328=999),"",SUMIFS($E$2:E6328,$A$2:A6328,A6328)-SUMIFS($F$2:F6328,$A$2:A6328,A6328)),"")</f>
        <v/>
      </c>
      <c r="I6328" s="109" t="str">
        <f t="shared" si="296"/>
        <v/>
      </c>
      <c r="J6328" s="113"/>
      <c r="K6328" s="90"/>
      <c r="L6328" s="73"/>
      <c r="M6328" s="69" t="str">
        <f>IF(C6328&lt;&gt;"",DailyLog!$S$3,"")</f>
        <v/>
      </c>
      <c r="N6328" s="56" t="str">
        <f t="shared" si="295"/>
        <v/>
      </c>
      <c r="O6328" s="53" t="str">
        <f>IF($B6328&lt;&gt;"",IF(ISNUMBER(_xlfn.XMATCH($B6328,Language!$A$6:$E$6)),0,IF(ISNUMBER(_xlfn.XMATCH($B6328,Language!$A$29:$E$29)),'Lista de Prestatarios'!$B$3,VLOOKUP(B6328,'Lista de Prestatarios'!$A$2:$B$500,2,FALSE))),"")</f>
        <v/>
      </c>
      <c r="P6328" s="58" t="str">
        <f>IF(B6328&lt;&gt;"",IF(OR(D6328&gt;0,G6328&gt;0),COUNTIF($B$2:B6328,B6328),COUNTIFS($B$2:B6328,B6328,$E$2:E6328,"&gt;0")),"")</f>
        <v/>
      </c>
    </row>
    <row r="6329" spans="1:16" x14ac:dyDescent="0.35">
      <c r="A6329" s="51" t="str">
        <f t="shared" si="294"/>
        <v/>
      </c>
      <c r="B6329" s="99"/>
      <c r="C6329" s="4"/>
      <c r="D6329" s="14"/>
      <c r="E6329" s="14"/>
      <c r="F6329" s="14"/>
      <c r="G6329" s="82"/>
      <c r="H6329" s="107" t="str">
        <f>IF(B6329&lt;&gt;"",IF(OR(O6329=0,O6329=999),"",SUMIFS($E$2:E6329,$A$2:A6329,A6329)-SUMIFS($F$2:F6329,$A$2:A6329,A6329)),"")</f>
        <v/>
      </c>
      <c r="I6329" s="109" t="str">
        <f t="shared" si="296"/>
        <v/>
      </c>
      <c r="J6329" s="113"/>
      <c r="K6329" s="90"/>
      <c r="L6329" s="73"/>
      <c r="M6329" s="69" t="str">
        <f>IF(C6329&lt;&gt;"",DailyLog!$S$3,"")</f>
        <v/>
      </c>
      <c r="N6329" s="56" t="str">
        <f t="shared" si="295"/>
        <v/>
      </c>
      <c r="O6329" s="53" t="str">
        <f>IF($B6329&lt;&gt;"",IF(ISNUMBER(_xlfn.XMATCH($B6329,Language!$A$6:$E$6)),0,IF(ISNUMBER(_xlfn.XMATCH($B6329,Language!$A$29:$E$29)),'Lista de Prestatarios'!$B$3,VLOOKUP(B6329,'Lista de Prestatarios'!$A$2:$B$500,2,FALSE))),"")</f>
        <v/>
      </c>
      <c r="P6329" s="58" t="str">
        <f>IF(B6329&lt;&gt;"",IF(OR(D6329&gt;0,G6329&gt;0),COUNTIF($B$2:B6329,B6329),COUNTIFS($B$2:B6329,B6329,$E$2:E6329,"&gt;0")),"")</f>
        <v/>
      </c>
    </row>
    <row r="6330" spans="1:16" x14ac:dyDescent="0.35">
      <c r="A6330" s="51" t="str">
        <f t="shared" si="294"/>
        <v/>
      </c>
      <c r="B6330" s="99"/>
      <c r="C6330" s="4"/>
      <c r="D6330" s="14"/>
      <c r="E6330" s="14"/>
      <c r="F6330" s="14"/>
      <c r="G6330" s="82"/>
      <c r="H6330" s="107" t="str">
        <f>IF(B6330&lt;&gt;"",IF(OR(O6330=0,O6330=999),"",SUMIFS($E$2:E6330,$A$2:A6330,A6330)-SUMIFS($F$2:F6330,$A$2:A6330,A6330)),"")</f>
        <v/>
      </c>
      <c r="I6330" s="109" t="str">
        <f t="shared" si="296"/>
        <v/>
      </c>
      <c r="J6330" s="113"/>
      <c r="K6330" s="90"/>
      <c r="L6330" s="73"/>
      <c r="M6330" s="69" t="str">
        <f>IF(C6330&lt;&gt;"",DailyLog!$S$3,"")</f>
        <v/>
      </c>
      <c r="N6330" s="56" t="str">
        <f t="shared" si="295"/>
        <v/>
      </c>
      <c r="O6330" s="53" t="str">
        <f>IF($B6330&lt;&gt;"",IF(ISNUMBER(_xlfn.XMATCH($B6330,Language!$A$6:$E$6)),0,IF(ISNUMBER(_xlfn.XMATCH($B6330,Language!$A$29:$E$29)),'Lista de Prestatarios'!$B$3,VLOOKUP(B6330,'Lista de Prestatarios'!$A$2:$B$500,2,FALSE))),"")</f>
        <v/>
      </c>
      <c r="P6330" s="58" t="str">
        <f>IF(B6330&lt;&gt;"",IF(OR(D6330&gt;0,G6330&gt;0),COUNTIF($B$2:B6330,B6330),COUNTIFS($B$2:B6330,B6330,$E$2:E6330,"&gt;0")),"")</f>
        <v/>
      </c>
    </row>
    <row r="6331" spans="1:16" x14ac:dyDescent="0.35">
      <c r="A6331" s="51" t="str">
        <f t="shared" si="294"/>
        <v/>
      </c>
      <c r="B6331" s="99"/>
      <c r="C6331" s="4"/>
      <c r="D6331" s="14"/>
      <c r="E6331" s="14"/>
      <c r="F6331" s="14"/>
      <c r="G6331" s="82"/>
      <c r="H6331" s="107" t="str">
        <f>IF(B6331&lt;&gt;"",IF(OR(O6331=0,O6331=999),"",SUMIFS($E$2:E6331,$A$2:A6331,A6331)-SUMIFS($F$2:F6331,$A$2:A6331,A6331)),"")</f>
        <v/>
      </c>
      <c r="I6331" s="109" t="str">
        <f t="shared" si="296"/>
        <v/>
      </c>
      <c r="J6331" s="113"/>
      <c r="K6331" s="90"/>
      <c r="L6331" s="73"/>
      <c r="M6331" s="69" t="str">
        <f>IF(C6331&lt;&gt;"",DailyLog!$S$3,"")</f>
        <v/>
      </c>
      <c r="N6331" s="56" t="str">
        <f t="shared" si="295"/>
        <v/>
      </c>
      <c r="O6331" s="53" t="str">
        <f>IF($B6331&lt;&gt;"",IF(ISNUMBER(_xlfn.XMATCH($B6331,Language!$A$6:$E$6)),0,IF(ISNUMBER(_xlfn.XMATCH($B6331,Language!$A$29:$E$29)),'Lista de Prestatarios'!$B$3,VLOOKUP(B6331,'Lista de Prestatarios'!$A$2:$B$500,2,FALSE))),"")</f>
        <v/>
      </c>
      <c r="P6331" s="58" t="str">
        <f>IF(B6331&lt;&gt;"",IF(OR(D6331&gt;0,G6331&gt;0),COUNTIF($B$2:B6331,B6331),COUNTIFS($B$2:B6331,B6331,$E$2:E6331,"&gt;0")),"")</f>
        <v/>
      </c>
    </row>
    <row r="6332" spans="1:16" x14ac:dyDescent="0.35">
      <c r="A6332" s="51" t="str">
        <f t="shared" si="294"/>
        <v/>
      </c>
      <c r="B6332" s="99"/>
      <c r="C6332" s="4"/>
      <c r="D6332" s="14"/>
      <c r="E6332" s="14"/>
      <c r="F6332" s="14"/>
      <c r="G6332" s="82"/>
      <c r="H6332" s="107" t="str">
        <f>IF(B6332&lt;&gt;"",IF(OR(O6332=0,O6332=999),"",SUMIFS($E$2:E6332,$A$2:A6332,A6332)-SUMIFS($F$2:F6332,$A$2:A6332,A6332)),"")</f>
        <v/>
      </c>
      <c r="I6332" s="109" t="str">
        <f t="shared" si="296"/>
        <v/>
      </c>
      <c r="J6332" s="113"/>
      <c r="K6332" s="90"/>
      <c r="L6332" s="73"/>
      <c r="M6332" s="69" t="str">
        <f>IF(C6332&lt;&gt;"",DailyLog!$S$3,"")</f>
        <v/>
      </c>
      <c r="N6332" s="56" t="str">
        <f t="shared" si="295"/>
        <v/>
      </c>
      <c r="O6332" s="53" t="str">
        <f>IF($B6332&lt;&gt;"",IF(ISNUMBER(_xlfn.XMATCH($B6332,Language!$A$6:$E$6)),0,IF(ISNUMBER(_xlfn.XMATCH($B6332,Language!$A$29:$E$29)),'Lista de Prestatarios'!$B$3,VLOOKUP(B6332,'Lista de Prestatarios'!$A$2:$B$500,2,FALSE))),"")</f>
        <v/>
      </c>
      <c r="P6332" s="58" t="str">
        <f>IF(B6332&lt;&gt;"",IF(OR(D6332&gt;0,G6332&gt;0),COUNTIF($B$2:B6332,B6332),COUNTIFS($B$2:B6332,B6332,$E$2:E6332,"&gt;0")),"")</f>
        <v/>
      </c>
    </row>
    <row r="6333" spans="1:16" x14ac:dyDescent="0.35">
      <c r="A6333" s="51" t="str">
        <f t="shared" si="294"/>
        <v/>
      </c>
      <c r="B6333" s="99"/>
      <c r="C6333" s="4"/>
      <c r="D6333" s="14"/>
      <c r="E6333" s="14"/>
      <c r="F6333" s="14"/>
      <c r="G6333" s="82"/>
      <c r="H6333" s="107" t="str">
        <f>IF(B6333&lt;&gt;"",IF(OR(O6333=0,O6333=999),"",SUMIFS($E$2:E6333,$A$2:A6333,A6333)-SUMIFS($F$2:F6333,$A$2:A6333,A6333)),"")</f>
        <v/>
      </c>
      <c r="I6333" s="109" t="str">
        <f t="shared" si="296"/>
        <v/>
      </c>
      <c r="J6333" s="113"/>
      <c r="K6333" s="90"/>
      <c r="L6333" s="73"/>
      <c r="M6333" s="69" t="str">
        <f>IF(C6333&lt;&gt;"",DailyLog!$S$3,"")</f>
        <v/>
      </c>
      <c r="N6333" s="56" t="str">
        <f t="shared" si="295"/>
        <v/>
      </c>
      <c r="O6333" s="53" t="str">
        <f>IF($B6333&lt;&gt;"",IF(ISNUMBER(_xlfn.XMATCH($B6333,Language!$A$6:$E$6)),0,IF(ISNUMBER(_xlfn.XMATCH($B6333,Language!$A$29:$E$29)),'Lista de Prestatarios'!$B$3,VLOOKUP(B6333,'Lista de Prestatarios'!$A$2:$B$500,2,FALSE))),"")</f>
        <v/>
      </c>
      <c r="P6333" s="58" t="str">
        <f>IF(B6333&lt;&gt;"",IF(OR(D6333&gt;0,G6333&gt;0),COUNTIF($B$2:B6333,B6333),COUNTIFS($B$2:B6333,B6333,$E$2:E6333,"&gt;0")),"")</f>
        <v/>
      </c>
    </row>
    <row r="6334" spans="1:16" x14ac:dyDescent="0.35">
      <c r="A6334" s="51" t="str">
        <f t="shared" si="294"/>
        <v/>
      </c>
      <c r="B6334" s="99"/>
      <c r="C6334" s="4"/>
      <c r="D6334" s="14"/>
      <c r="E6334" s="14"/>
      <c r="F6334" s="14"/>
      <c r="G6334" s="82"/>
      <c r="H6334" s="107" t="str">
        <f>IF(B6334&lt;&gt;"",IF(OR(O6334=0,O6334=999),"",SUMIFS($E$2:E6334,$A$2:A6334,A6334)-SUMIFS($F$2:F6334,$A$2:A6334,A6334)),"")</f>
        <v/>
      </c>
      <c r="I6334" s="109" t="str">
        <f t="shared" si="296"/>
        <v/>
      </c>
      <c r="J6334" s="113"/>
      <c r="K6334" s="90"/>
      <c r="L6334" s="73"/>
      <c r="M6334" s="69" t="str">
        <f>IF(C6334&lt;&gt;"",DailyLog!$S$3,"")</f>
        <v/>
      </c>
      <c r="N6334" s="56" t="str">
        <f t="shared" si="295"/>
        <v/>
      </c>
      <c r="O6334" s="53" t="str">
        <f>IF($B6334&lt;&gt;"",IF(ISNUMBER(_xlfn.XMATCH($B6334,Language!$A$6:$E$6)),0,IF(ISNUMBER(_xlfn.XMATCH($B6334,Language!$A$29:$E$29)),'Lista de Prestatarios'!$B$3,VLOOKUP(B6334,'Lista de Prestatarios'!$A$2:$B$500,2,FALSE))),"")</f>
        <v/>
      </c>
      <c r="P6334" s="58" t="str">
        <f>IF(B6334&lt;&gt;"",IF(OR(D6334&gt;0,G6334&gt;0),COUNTIF($B$2:B6334,B6334),COUNTIFS($B$2:B6334,B6334,$E$2:E6334,"&gt;0")),"")</f>
        <v/>
      </c>
    </row>
    <row r="6335" spans="1:16" x14ac:dyDescent="0.35">
      <c r="A6335" s="51" t="str">
        <f t="shared" si="294"/>
        <v/>
      </c>
      <c r="B6335" s="99"/>
      <c r="C6335" s="4"/>
      <c r="D6335" s="14"/>
      <c r="E6335" s="14"/>
      <c r="F6335" s="14"/>
      <c r="G6335" s="82"/>
      <c r="H6335" s="107" t="str">
        <f>IF(B6335&lt;&gt;"",IF(OR(O6335=0,O6335=999),"",SUMIFS($E$2:E6335,$A$2:A6335,A6335)-SUMIFS($F$2:F6335,$A$2:A6335,A6335)),"")</f>
        <v/>
      </c>
      <c r="I6335" s="109" t="str">
        <f t="shared" si="296"/>
        <v/>
      </c>
      <c r="J6335" s="113"/>
      <c r="K6335" s="90"/>
      <c r="L6335" s="73"/>
      <c r="M6335" s="69" t="str">
        <f>IF(C6335&lt;&gt;"",DailyLog!$S$3,"")</f>
        <v/>
      </c>
      <c r="N6335" s="56" t="str">
        <f t="shared" si="295"/>
        <v/>
      </c>
      <c r="O6335" s="53" t="str">
        <f>IF($B6335&lt;&gt;"",IF(ISNUMBER(_xlfn.XMATCH($B6335,Language!$A$6:$E$6)),0,IF(ISNUMBER(_xlfn.XMATCH($B6335,Language!$A$29:$E$29)),'Lista de Prestatarios'!$B$3,VLOOKUP(B6335,'Lista de Prestatarios'!$A$2:$B$500,2,FALSE))),"")</f>
        <v/>
      </c>
      <c r="P6335" s="58" t="str">
        <f>IF(B6335&lt;&gt;"",IF(OR(D6335&gt;0,G6335&gt;0),COUNTIF($B$2:B6335,B6335),COUNTIFS($B$2:B6335,B6335,$E$2:E6335,"&gt;0")),"")</f>
        <v/>
      </c>
    </row>
    <row r="6336" spans="1:16" x14ac:dyDescent="0.35">
      <c r="A6336" s="51" t="str">
        <f t="shared" si="294"/>
        <v/>
      </c>
      <c r="B6336" s="99"/>
      <c r="C6336" s="4"/>
      <c r="D6336" s="14"/>
      <c r="E6336" s="14"/>
      <c r="F6336" s="14"/>
      <c r="G6336" s="82"/>
      <c r="H6336" s="107" t="str">
        <f>IF(B6336&lt;&gt;"",IF(OR(O6336=0,O6336=999),"",SUMIFS($E$2:E6336,$A$2:A6336,A6336)-SUMIFS($F$2:F6336,$A$2:A6336,A6336)),"")</f>
        <v/>
      </c>
      <c r="I6336" s="109" t="str">
        <f t="shared" si="296"/>
        <v/>
      </c>
      <c r="J6336" s="113"/>
      <c r="K6336" s="90"/>
      <c r="L6336" s="73"/>
      <c r="M6336" s="69" t="str">
        <f>IF(C6336&lt;&gt;"",DailyLog!$S$3,"")</f>
        <v/>
      </c>
      <c r="N6336" s="56" t="str">
        <f t="shared" si="295"/>
        <v/>
      </c>
      <c r="O6336" s="53" t="str">
        <f>IF($B6336&lt;&gt;"",IF(ISNUMBER(_xlfn.XMATCH($B6336,Language!$A$6:$E$6)),0,IF(ISNUMBER(_xlfn.XMATCH($B6336,Language!$A$29:$E$29)),'Lista de Prestatarios'!$B$3,VLOOKUP(B6336,'Lista de Prestatarios'!$A$2:$B$500,2,FALSE))),"")</f>
        <v/>
      </c>
      <c r="P6336" s="58" t="str">
        <f>IF(B6336&lt;&gt;"",IF(OR(D6336&gt;0,G6336&gt;0),COUNTIF($B$2:B6336,B6336),COUNTIFS($B$2:B6336,B6336,$E$2:E6336,"&gt;0")),"")</f>
        <v/>
      </c>
    </row>
    <row r="6337" spans="1:16" x14ac:dyDescent="0.35">
      <c r="A6337" s="51" t="str">
        <f t="shared" si="294"/>
        <v/>
      </c>
      <c r="B6337" s="99"/>
      <c r="C6337" s="4"/>
      <c r="D6337" s="14"/>
      <c r="E6337" s="14"/>
      <c r="F6337" s="14"/>
      <c r="G6337" s="82"/>
      <c r="H6337" s="107" t="str">
        <f>IF(B6337&lt;&gt;"",IF(OR(O6337=0,O6337=999),"",SUMIFS($E$2:E6337,$A$2:A6337,A6337)-SUMIFS($F$2:F6337,$A$2:A6337,A6337)),"")</f>
        <v/>
      </c>
      <c r="I6337" s="109" t="str">
        <f t="shared" si="296"/>
        <v/>
      </c>
      <c r="J6337" s="113"/>
      <c r="K6337" s="90"/>
      <c r="L6337" s="73"/>
      <c r="M6337" s="69" t="str">
        <f>IF(C6337&lt;&gt;"",DailyLog!$S$3,"")</f>
        <v/>
      </c>
      <c r="N6337" s="56" t="str">
        <f t="shared" si="295"/>
        <v/>
      </c>
      <c r="O6337" s="53" t="str">
        <f>IF($B6337&lt;&gt;"",IF(ISNUMBER(_xlfn.XMATCH($B6337,Language!$A$6:$E$6)),0,IF(ISNUMBER(_xlfn.XMATCH($B6337,Language!$A$29:$E$29)),'Lista de Prestatarios'!$B$3,VLOOKUP(B6337,'Lista de Prestatarios'!$A$2:$B$500,2,FALSE))),"")</f>
        <v/>
      </c>
      <c r="P6337" s="58" t="str">
        <f>IF(B6337&lt;&gt;"",IF(OR(D6337&gt;0,G6337&gt;0),COUNTIF($B$2:B6337,B6337),COUNTIFS($B$2:B6337,B6337,$E$2:E6337,"&gt;0")),"")</f>
        <v/>
      </c>
    </row>
    <row r="6338" spans="1:16" x14ac:dyDescent="0.35">
      <c r="A6338" s="51" t="str">
        <f t="shared" ref="A6338:A6401" si="297">IF(B6338&lt;&gt;"",O6338&amp;"."&amp;P6338,"")</f>
        <v/>
      </c>
      <c r="B6338" s="99"/>
      <c r="C6338" s="4"/>
      <c r="D6338" s="14"/>
      <c r="E6338" s="14"/>
      <c r="F6338" s="14"/>
      <c r="G6338" s="82"/>
      <c r="H6338" s="107" t="str">
        <f>IF(B6338&lt;&gt;"",IF(OR(O6338=0,O6338=999),"",SUMIFS($E$2:E6338,$A$2:A6338,A6338)-SUMIFS($F$2:F6338,$A$2:A6338,A6338)),"")</f>
        <v/>
      </c>
      <c r="I6338" s="109" t="str">
        <f t="shared" si="296"/>
        <v/>
      </c>
      <c r="J6338" s="113"/>
      <c r="K6338" s="90"/>
      <c r="L6338" s="73"/>
      <c r="M6338" s="69" t="str">
        <f>IF(C6338&lt;&gt;"",DailyLog!$S$3,"")</f>
        <v/>
      </c>
      <c r="N6338" s="56" t="str">
        <f t="shared" ref="N6338:N6401" si="298">IF(B6338&lt;&gt;"",COUNT(D6338:G6338),"")</f>
        <v/>
      </c>
      <c r="O6338" s="53" t="str">
        <f>IF($B6338&lt;&gt;"",IF(ISNUMBER(_xlfn.XMATCH($B6338,Language!$A$6:$E$6)),0,IF(ISNUMBER(_xlfn.XMATCH($B6338,Language!$A$29:$E$29)),'Lista de Prestatarios'!$B$3,VLOOKUP(B6338,'Lista de Prestatarios'!$A$2:$B$500,2,FALSE))),"")</f>
        <v/>
      </c>
      <c r="P6338" s="58" t="str">
        <f>IF(B6338&lt;&gt;"",IF(OR(D6338&gt;0,G6338&gt;0),COUNTIF($B$2:B6338,B6338),COUNTIFS($B$2:B6338,B6338,$E$2:E6338,"&gt;0")),"")</f>
        <v/>
      </c>
    </row>
    <row r="6339" spans="1:16" x14ac:dyDescent="0.35">
      <c r="A6339" s="51" t="str">
        <f t="shared" si="297"/>
        <v/>
      </c>
      <c r="B6339" s="99"/>
      <c r="C6339" s="4"/>
      <c r="D6339" s="14"/>
      <c r="E6339" s="14"/>
      <c r="F6339" s="14"/>
      <c r="G6339" s="82"/>
      <c r="H6339" s="107" t="str">
        <f>IF(B6339&lt;&gt;"",IF(OR(O6339=0,O6339=999),"",SUMIFS($E$2:E6339,$A$2:A6339,A6339)-SUMIFS($F$2:F6339,$A$2:A6339,A6339)),"")</f>
        <v/>
      </c>
      <c r="I6339" s="109" t="str">
        <f t="shared" si="296"/>
        <v/>
      </c>
      <c r="J6339" s="113"/>
      <c r="K6339" s="90"/>
      <c r="L6339" s="73"/>
      <c r="M6339" s="69" t="str">
        <f>IF(C6339&lt;&gt;"",DailyLog!$S$3,"")</f>
        <v/>
      </c>
      <c r="N6339" s="56" t="str">
        <f t="shared" si="298"/>
        <v/>
      </c>
      <c r="O6339" s="53" t="str">
        <f>IF($B6339&lt;&gt;"",IF(ISNUMBER(_xlfn.XMATCH($B6339,Language!$A$6:$E$6)),0,IF(ISNUMBER(_xlfn.XMATCH($B6339,Language!$A$29:$E$29)),'Lista de Prestatarios'!$B$3,VLOOKUP(B6339,'Lista de Prestatarios'!$A$2:$B$500,2,FALSE))),"")</f>
        <v/>
      </c>
      <c r="P6339" s="58" t="str">
        <f>IF(B6339&lt;&gt;"",IF(OR(D6339&gt;0,G6339&gt;0),COUNTIF($B$2:B6339,B6339),COUNTIFS($B$2:B6339,B6339,$E$2:E6339,"&gt;0")),"")</f>
        <v/>
      </c>
    </row>
    <row r="6340" spans="1:16" x14ac:dyDescent="0.35">
      <c r="A6340" s="51" t="str">
        <f t="shared" si="297"/>
        <v/>
      </c>
      <c r="B6340" s="99"/>
      <c r="C6340" s="4"/>
      <c r="D6340" s="14"/>
      <c r="E6340" s="14"/>
      <c r="F6340" s="14"/>
      <c r="G6340" s="82"/>
      <c r="H6340" s="107" t="str">
        <f>IF(B6340&lt;&gt;"",IF(OR(O6340=0,O6340=999),"",SUMIFS($E$2:E6340,$A$2:A6340,A6340)-SUMIFS($F$2:F6340,$A$2:A6340,A6340)),"")</f>
        <v/>
      </c>
      <c r="I6340" s="109" t="str">
        <f t="shared" ref="I6340:I6403" si="299">IF(B6340&lt;&gt;"",I6339+D6340-E6340+F6340-G6340,"")</f>
        <v/>
      </c>
      <c r="J6340" s="113"/>
      <c r="K6340" s="90"/>
      <c r="L6340" s="73"/>
      <c r="M6340" s="69" t="str">
        <f>IF(C6340&lt;&gt;"",DailyLog!$S$3,"")</f>
        <v/>
      </c>
      <c r="N6340" s="56" t="str">
        <f t="shared" si="298"/>
        <v/>
      </c>
      <c r="O6340" s="53" t="str">
        <f>IF($B6340&lt;&gt;"",IF(ISNUMBER(_xlfn.XMATCH($B6340,Language!$A$6:$E$6)),0,IF(ISNUMBER(_xlfn.XMATCH($B6340,Language!$A$29:$E$29)),'Lista de Prestatarios'!$B$3,VLOOKUP(B6340,'Lista de Prestatarios'!$A$2:$B$500,2,FALSE))),"")</f>
        <v/>
      </c>
      <c r="P6340" s="58" t="str">
        <f>IF(B6340&lt;&gt;"",IF(OR(D6340&gt;0,G6340&gt;0),COUNTIF($B$2:B6340,B6340),COUNTIFS($B$2:B6340,B6340,$E$2:E6340,"&gt;0")),"")</f>
        <v/>
      </c>
    </row>
    <row r="6341" spans="1:16" x14ac:dyDescent="0.35">
      <c r="A6341" s="51" t="str">
        <f t="shared" si="297"/>
        <v/>
      </c>
      <c r="B6341" s="99"/>
      <c r="C6341" s="4"/>
      <c r="D6341" s="14"/>
      <c r="E6341" s="14"/>
      <c r="F6341" s="14"/>
      <c r="G6341" s="82"/>
      <c r="H6341" s="107" t="str">
        <f>IF(B6341&lt;&gt;"",IF(OR(O6341=0,O6341=999),"",SUMIFS($E$2:E6341,$A$2:A6341,A6341)-SUMIFS($F$2:F6341,$A$2:A6341,A6341)),"")</f>
        <v/>
      </c>
      <c r="I6341" s="109" t="str">
        <f t="shared" si="299"/>
        <v/>
      </c>
      <c r="J6341" s="113"/>
      <c r="K6341" s="90"/>
      <c r="L6341" s="73"/>
      <c r="M6341" s="69" t="str">
        <f>IF(C6341&lt;&gt;"",DailyLog!$S$3,"")</f>
        <v/>
      </c>
      <c r="N6341" s="56" t="str">
        <f t="shared" si="298"/>
        <v/>
      </c>
      <c r="O6341" s="53" t="str">
        <f>IF($B6341&lt;&gt;"",IF(ISNUMBER(_xlfn.XMATCH($B6341,Language!$A$6:$E$6)),0,IF(ISNUMBER(_xlfn.XMATCH($B6341,Language!$A$29:$E$29)),'Lista de Prestatarios'!$B$3,VLOOKUP(B6341,'Lista de Prestatarios'!$A$2:$B$500,2,FALSE))),"")</f>
        <v/>
      </c>
      <c r="P6341" s="58" t="str">
        <f>IF(B6341&lt;&gt;"",IF(OR(D6341&gt;0,G6341&gt;0),COUNTIF($B$2:B6341,B6341),COUNTIFS($B$2:B6341,B6341,$E$2:E6341,"&gt;0")),"")</f>
        <v/>
      </c>
    </row>
    <row r="6342" spans="1:16" x14ac:dyDescent="0.35">
      <c r="A6342" s="51" t="str">
        <f t="shared" si="297"/>
        <v/>
      </c>
      <c r="B6342" s="99"/>
      <c r="C6342" s="4"/>
      <c r="D6342" s="14"/>
      <c r="E6342" s="14"/>
      <c r="F6342" s="14"/>
      <c r="G6342" s="82"/>
      <c r="H6342" s="107" t="str">
        <f>IF(B6342&lt;&gt;"",IF(OR(O6342=0,O6342=999),"",SUMIFS($E$2:E6342,$A$2:A6342,A6342)-SUMIFS($F$2:F6342,$A$2:A6342,A6342)),"")</f>
        <v/>
      </c>
      <c r="I6342" s="109" t="str">
        <f t="shared" si="299"/>
        <v/>
      </c>
      <c r="J6342" s="113"/>
      <c r="K6342" s="90"/>
      <c r="L6342" s="73"/>
      <c r="M6342" s="69" t="str">
        <f>IF(C6342&lt;&gt;"",DailyLog!$S$3,"")</f>
        <v/>
      </c>
      <c r="N6342" s="56" t="str">
        <f t="shared" si="298"/>
        <v/>
      </c>
      <c r="O6342" s="53" t="str">
        <f>IF($B6342&lt;&gt;"",IF(ISNUMBER(_xlfn.XMATCH($B6342,Language!$A$6:$E$6)),0,IF(ISNUMBER(_xlfn.XMATCH($B6342,Language!$A$29:$E$29)),'Lista de Prestatarios'!$B$3,VLOOKUP(B6342,'Lista de Prestatarios'!$A$2:$B$500,2,FALSE))),"")</f>
        <v/>
      </c>
      <c r="P6342" s="58" t="str">
        <f>IF(B6342&lt;&gt;"",IF(OR(D6342&gt;0,G6342&gt;0),COUNTIF($B$2:B6342,B6342),COUNTIFS($B$2:B6342,B6342,$E$2:E6342,"&gt;0")),"")</f>
        <v/>
      </c>
    </row>
    <row r="6343" spans="1:16" x14ac:dyDescent="0.35">
      <c r="A6343" s="51" t="str">
        <f t="shared" si="297"/>
        <v/>
      </c>
      <c r="B6343" s="99"/>
      <c r="C6343" s="4"/>
      <c r="D6343" s="14"/>
      <c r="E6343" s="14"/>
      <c r="F6343" s="14"/>
      <c r="G6343" s="82"/>
      <c r="H6343" s="107" t="str">
        <f>IF(B6343&lt;&gt;"",IF(OR(O6343=0,O6343=999),"",SUMIFS($E$2:E6343,$A$2:A6343,A6343)-SUMIFS($F$2:F6343,$A$2:A6343,A6343)),"")</f>
        <v/>
      </c>
      <c r="I6343" s="109" t="str">
        <f t="shared" si="299"/>
        <v/>
      </c>
      <c r="J6343" s="113"/>
      <c r="K6343" s="90"/>
      <c r="L6343" s="73"/>
      <c r="M6343" s="69" t="str">
        <f>IF(C6343&lt;&gt;"",DailyLog!$S$3,"")</f>
        <v/>
      </c>
      <c r="N6343" s="56" t="str">
        <f t="shared" si="298"/>
        <v/>
      </c>
      <c r="O6343" s="53" t="str">
        <f>IF($B6343&lt;&gt;"",IF(ISNUMBER(_xlfn.XMATCH($B6343,Language!$A$6:$E$6)),0,IF(ISNUMBER(_xlfn.XMATCH($B6343,Language!$A$29:$E$29)),'Lista de Prestatarios'!$B$3,VLOOKUP(B6343,'Lista de Prestatarios'!$A$2:$B$500,2,FALSE))),"")</f>
        <v/>
      </c>
      <c r="P6343" s="58" t="str">
        <f>IF(B6343&lt;&gt;"",IF(OR(D6343&gt;0,G6343&gt;0),COUNTIF($B$2:B6343,B6343),COUNTIFS($B$2:B6343,B6343,$E$2:E6343,"&gt;0")),"")</f>
        <v/>
      </c>
    </row>
    <row r="6344" spans="1:16" x14ac:dyDescent="0.35">
      <c r="A6344" s="51" t="str">
        <f t="shared" si="297"/>
        <v/>
      </c>
      <c r="B6344" s="99"/>
      <c r="C6344" s="4"/>
      <c r="D6344" s="14"/>
      <c r="E6344" s="14"/>
      <c r="F6344" s="14"/>
      <c r="G6344" s="82"/>
      <c r="H6344" s="107" t="str">
        <f>IF(B6344&lt;&gt;"",IF(OR(O6344=0,O6344=999),"",SUMIFS($E$2:E6344,$A$2:A6344,A6344)-SUMIFS($F$2:F6344,$A$2:A6344,A6344)),"")</f>
        <v/>
      </c>
      <c r="I6344" s="109" t="str">
        <f t="shared" si="299"/>
        <v/>
      </c>
      <c r="J6344" s="113"/>
      <c r="K6344" s="90"/>
      <c r="L6344" s="73"/>
      <c r="M6344" s="69" t="str">
        <f>IF(C6344&lt;&gt;"",DailyLog!$S$3,"")</f>
        <v/>
      </c>
      <c r="N6344" s="56" t="str">
        <f t="shared" si="298"/>
        <v/>
      </c>
      <c r="O6344" s="53" t="str">
        <f>IF($B6344&lt;&gt;"",IF(ISNUMBER(_xlfn.XMATCH($B6344,Language!$A$6:$E$6)),0,IF(ISNUMBER(_xlfn.XMATCH($B6344,Language!$A$29:$E$29)),'Lista de Prestatarios'!$B$3,VLOOKUP(B6344,'Lista de Prestatarios'!$A$2:$B$500,2,FALSE))),"")</f>
        <v/>
      </c>
      <c r="P6344" s="58" t="str">
        <f>IF(B6344&lt;&gt;"",IF(OR(D6344&gt;0,G6344&gt;0),COUNTIF($B$2:B6344,B6344),COUNTIFS($B$2:B6344,B6344,$E$2:E6344,"&gt;0")),"")</f>
        <v/>
      </c>
    </row>
    <row r="6345" spans="1:16" x14ac:dyDescent="0.35">
      <c r="A6345" s="51" t="str">
        <f t="shared" si="297"/>
        <v/>
      </c>
      <c r="B6345" s="99"/>
      <c r="C6345" s="4"/>
      <c r="D6345" s="14"/>
      <c r="E6345" s="14"/>
      <c r="F6345" s="14"/>
      <c r="G6345" s="82"/>
      <c r="H6345" s="107" t="str">
        <f>IF(B6345&lt;&gt;"",IF(OR(O6345=0,O6345=999),"",SUMIFS($E$2:E6345,$A$2:A6345,A6345)-SUMIFS($F$2:F6345,$A$2:A6345,A6345)),"")</f>
        <v/>
      </c>
      <c r="I6345" s="109" t="str">
        <f t="shared" si="299"/>
        <v/>
      </c>
      <c r="J6345" s="113"/>
      <c r="K6345" s="90"/>
      <c r="L6345" s="73"/>
      <c r="M6345" s="69" t="str">
        <f>IF(C6345&lt;&gt;"",DailyLog!$S$3,"")</f>
        <v/>
      </c>
      <c r="N6345" s="56" t="str">
        <f t="shared" si="298"/>
        <v/>
      </c>
      <c r="O6345" s="53" t="str">
        <f>IF($B6345&lt;&gt;"",IF(ISNUMBER(_xlfn.XMATCH($B6345,Language!$A$6:$E$6)),0,IF(ISNUMBER(_xlfn.XMATCH($B6345,Language!$A$29:$E$29)),'Lista de Prestatarios'!$B$3,VLOOKUP(B6345,'Lista de Prestatarios'!$A$2:$B$500,2,FALSE))),"")</f>
        <v/>
      </c>
      <c r="P6345" s="58" t="str">
        <f>IF(B6345&lt;&gt;"",IF(OR(D6345&gt;0,G6345&gt;0),COUNTIF($B$2:B6345,B6345),COUNTIFS($B$2:B6345,B6345,$E$2:E6345,"&gt;0")),"")</f>
        <v/>
      </c>
    </row>
    <row r="6346" spans="1:16" x14ac:dyDescent="0.35">
      <c r="A6346" s="51" t="str">
        <f t="shared" si="297"/>
        <v/>
      </c>
      <c r="B6346" s="99"/>
      <c r="C6346" s="4"/>
      <c r="D6346" s="14"/>
      <c r="E6346" s="14"/>
      <c r="F6346" s="14"/>
      <c r="G6346" s="82"/>
      <c r="H6346" s="107" t="str">
        <f>IF(B6346&lt;&gt;"",IF(OR(O6346=0,O6346=999),"",SUMIFS($E$2:E6346,$A$2:A6346,A6346)-SUMIFS($F$2:F6346,$A$2:A6346,A6346)),"")</f>
        <v/>
      </c>
      <c r="I6346" s="109" t="str">
        <f t="shared" si="299"/>
        <v/>
      </c>
      <c r="J6346" s="113"/>
      <c r="K6346" s="90"/>
      <c r="L6346" s="73"/>
      <c r="M6346" s="69" t="str">
        <f>IF(C6346&lt;&gt;"",DailyLog!$S$3,"")</f>
        <v/>
      </c>
      <c r="N6346" s="56" t="str">
        <f t="shared" si="298"/>
        <v/>
      </c>
      <c r="O6346" s="53" t="str">
        <f>IF($B6346&lt;&gt;"",IF(ISNUMBER(_xlfn.XMATCH($B6346,Language!$A$6:$E$6)),0,IF(ISNUMBER(_xlfn.XMATCH($B6346,Language!$A$29:$E$29)),'Lista de Prestatarios'!$B$3,VLOOKUP(B6346,'Lista de Prestatarios'!$A$2:$B$500,2,FALSE))),"")</f>
        <v/>
      </c>
      <c r="P6346" s="58" t="str">
        <f>IF(B6346&lt;&gt;"",IF(OR(D6346&gt;0,G6346&gt;0),COUNTIF($B$2:B6346,B6346),COUNTIFS($B$2:B6346,B6346,$E$2:E6346,"&gt;0")),"")</f>
        <v/>
      </c>
    </row>
    <row r="6347" spans="1:16" x14ac:dyDescent="0.35">
      <c r="A6347" s="51" t="str">
        <f t="shared" si="297"/>
        <v/>
      </c>
      <c r="B6347" s="99"/>
      <c r="C6347" s="4"/>
      <c r="D6347" s="14"/>
      <c r="E6347" s="14"/>
      <c r="F6347" s="14"/>
      <c r="G6347" s="82"/>
      <c r="H6347" s="107" t="str">
        <f>IF(B6347&lt;&gt;"",IF(OR(O6347=0,O6347=999),"",SUMIFS($E$2:E6347,$A$2:A6347,A6347)-SUMIFS($F$2:F6347,$A$2:A6347,A6347)),"")</f>
        <v/>
      </c>
      <c r="I6347" s="109" t="str">
        <f t="shared" si="299"/>
        <v/>
      </c>
      <c r="J6347" s="113"/>
      <c r="K6347" s="90"/>
      <c r="L6347" s="73"/>
      <c r="M6347" s="69" t="str">
        <f>IF(C6347&lt;&gt;"",DailyLog!$S$3,"")</f>
        <v/>
      </c>
      <c r="N6347" s="56" t="str">
        <f t="shared" si="298"/>
        <v/>
      </c>
      <c r="O6347" s="53" t="str">
        <f>IF($B6347&lt;&gt;"",IF(ISNUMBER(_xlfn.XMATCH($B6347,Language!$A$6:$E$6)),0,IF(ISNUMBER(_xlfn.XMATCH($B6347,Language!$A$29:$E$29)),'Lista de Prestatarios'!$B$3,VLOOKUP(B6347,'Lista de Prestatarios'!$A$2:$B$500,2,FALSE))),"")</f>
        <v/>
      </c>
      <c r="P6347" s="58" t="str">
        <f>IF(B6347&lt;&gt;"",IF(OR(D6347&gt;0,G6347&gt;0),COUNTIF($B$2:B6347,B6347),COUNTIFS($B$2:B6347,B6347,$E$2:E6347,"&gt;0")),"")</f>
        <v/>
      </c>
    </row>
    <row r="6348" spans="1:16" x14ac:dyDescent="0.35">
      <c r="A6348" s="51" t="str">
        <f t="shared" si="297"/>
        <v/>
      </c>
      <c r="B6348" s="99"/>
      <c r="C6348" s="4"/>
      <c r="D6348" s="14"/>
      <c r="E6348" s="14"/>
      <c r="F6348" s="14"/>
      <c r="G6348" s="82"/>
      <c r="H6348" s="107" t="str">
        <f>IF(B6348&lt;&gt;"",IF(OR(O6348=0,O6348=999),"",SUMIFS($E$2:E6348,$A$2:A6348,A6348)-SUMIFS($F$2:F6348,$A$2:A6348,A6348)),"")</f>
        <v/>
      </c>
      <c r="I6348" s="109" t="str">
        <f t="shared" si="299"/>
        <v/>
      </c>
      <c r="J6348" s="113"/>
      <c r="K6348" s="90"/>
      <c r="L6348" s="73"/>
      <c r="M6348" s="69" t="str">
        <f>IF(C6348&lt;&gt;"",DailyLog!$S$3,"")</f>
        <v/>
      </c>
      <c r="N6348" s="56" t="str">
        <f t="shared" si="298"/>
        <v/>
      </c>
      <c r="O6348" s="53" t="str">
        <f>IF($B6348&lt;&gt;"",IF(ISNUMBER(_xlfn.XMATCH($B6348,Language!$A$6:$E$6)),0,IF(ISNUMBER(_xlfn.XMATCH($B6348,Language!$A$29:$E$29)),'Lista de Prestatarios'!$B$3,VLOOKUP(B6348,'Lista de Prestatarios'!$A$2:$B$500,2,FALSE))),"")</f>
        <v/>
      </c>
      <c r="P6348" s="58" t="str">
        <f>IF(B6348&lt;&gt;"",IF(OR(D6348&gt;0,G6348&gt;0),COUNTIF($B$2:B6348,B6348),COUNTIFS($B$2:B6348,B6348,$E$2:E6348,"&gt;0")),"")</f>
        <v/>
      </c>
    </row>
    <row r="6349" spans="1:16" x14ac:dyDescent="0.35">
      <c r="A6349" s="51" t="str">
        <f t="shared" si="297"/>
        <v/>
      </c>
      <c r="B6349" s="99"/>
      <c r="C6349" s="4"/>
      <c r="D6349" s="14"/>
      <c r="E6349" s="14"/>
      <c r="F6349" s="14"/>
      <c r="G6349" s="82"/>
      <c r="H6349" s="107" t="str">
        <f>IF(B6349&lt;&gt;"",IF(OR(O6349=0,O6349=999),"",SUMIFS($E$2:E6349,$A$2:A6349,A6349)-SUMIFS($F$2:F6349,$A$2:A6349,A6349)),"")</f>
        <v/>
      </c>
      <c r="I6349" s="109" t="str">
        <f t="shared" si="299"/>
        <v/>
      </c>
      <c r="J6349" s="113"/>
      <c r="K6349" s="90"/>
      <c r="L6349" s="73"/>
      <c r="M6349" s="69" t="str">
        <f>IF(C6349&lt;&gt;"",DailyLog!$S$3,"")</f>
        <v/>
      </c>
      <c r="N6349" s="56" t="str">
        <f t="shared" si="298"/>
        <v/>
      </c>
      <c r="O6349" s="53" t="str">
        <f>IF($B6349&lt;&gt;"",IF(ISNUMBER(_xlfn.XMATCH($B6349,Language!$A$6:$E$6)),0,IF(ISNUMBER(_xlfn.XMATCH($B6349,Language!$A$29:$E$29)),'Lista de Prestatarios'!$B$3,VLOOKUP(B6349,'Lista de Prestatarios'!$A$2:$B$500,2,FALSE))),"")</f>
        <v/>
      </c>
      <c r="P6349" s="58" t="str">
        <f>IF(B6349&lt;&gt;"",IF(OR(D6349&gt;0,G6349&gt;0),COUNTIF($B$2:B6349,B6349),COUNTIFS($B$2:B6349,B6349,$E$2:E6349,"&gt;0")),"")</f>
        <v/>
      </c>
    </row>
    <row r="6350" spans="1:16" x14ac:dyDescent="0.35">
      <c r="A6350" s="51" t="str">
        <f t="shared" si="297"/>
        <v/>
      </c>
      <c r="B6350" s="99"/>
      <c r="C6350" s="4"/>
      <c r="D6350" s="14"/>
      <c r="E6350" s="14"/>
      <c r="F6350" s="14"/>
      <c r="G6350" s="82"/>
      <c r="H6350" s="107" t="str">
        <f>IF(B6350&lt;&gt;"",IF(OR(O6350=0,O6350=999),"",SUMIFS($E$2:E6350,$A$2:A6350,A6350)-SUMIFS($F$2:F6350,$A$2:A6350,A6350)),"")</f>
        <v/>
      </c>
      <c r="I6350" s="109" t="str">
        <f t="shared" si="299"/>
        <v/>
      </c>
      <c r="J6350" s="113"/>
      <c r="K6350" s="90"/>
      <c r="L6350" s="73"/>
      <c r="M6350" s="69" t="str">
        <f>IF(C6350&lt;&gt;"",DailyLog!$S$3,"")</f>
        <v/>
      </c>
      <c r="N6350" s="56" t="str">
        <f t="shared" si="298"/>
        <v/>
      </c>
      <c r="O6350" s="53" t="str">
        <f>IF($B6350&lt;&gt;"",IF(ISNUMBER(_xlfn.XMATCH($B6350,Language!$A$6:$E$6)),0,IF(ISNUMBER(_xlfn.XMATCH($B6350,Language!$A$29:$E$29)),'Lista de Prestatarios'!$B$3,VLOOKUP(B6350,'Lista de Prestatarios'!$A$2:$B$500,2,FALSE))),"")</f>
        <v/>
      </c>
      <c r="P6350" s="58" t="str">
        <f>IF(B6350&lt;&gt;"",IF(OR(D6350&gt;0,G6350&gt;0),COUNTIF($B$2:B6350,B6350),COUNTIFS($B$2:B6350,B6350,$E$2:E6350,"&gt;0")),"")</f>
        <v/>
      </c>
    </row>
    <row r="6351" spans="1:16" x14ac:dyDescent="0.35">
      <c r="A6351" s="51" t="str">
        <f t="shared" si="297"/>
        <v/>
      </c>
      <c r="B6351" s="99"/>
      <c r="C6351" s="4"/>
      <c r="D6351" s="14"/>
      <c r="E6351" s="14"/>
      <c r="F6351" s="14"/>
      <c r="G6351" s="82"/>
      <c r="H6351" s="107" t="str">
        <f>IF(B6351&lt;&gt;"",IF(OR(O6351=0,O6351=999),"",SUMIFS($E$2:E6351,$A$2:A6351,A6351)-SUMIFS($F$2:F6351,$A$2:A6351,A6351)),"")</f>
        <v/>
      </c>
      <c r="I6351" s="109" t="str">
        <f t="shared" si="299"/>
        <v/>
      </c>
      <c r="J6351" s="113"/>
      <c r="K6351" s="90"/>
      <c r="L6351" s="73"/>
      <c r="M6351" s="69" t="str">
        <f>IF(C6351&lt;&gt;"",DailyLog!$S$3,"")</f>
        <v/>
      </c>
      <c r="N6351" s="56" t="str">
        <f t="shared" si="298"/>
        <v/>
      </c>
      <c r="O6351" s="53" t="str">
        <f>IF($B6351&lt;&gt;"",IF(ISNUMBER(_xlfn.XMATCH($B6351,Language!$A$6:$E$6)),0,IF(ISNUMBER(_xlfn.XMATCH($B6351,Language!$A$29:$E$29)),'Lista de Prestatarios'!$B$3,VLOOKUP(B6351,'Lista de Prestatarios'!$A$2:$B$500,2,FALSE))),"")</f>
        <v/>
      </c>
      <c r="P6351" s="58" t="str">
        <f>IF(B6351&lt;&gt;"",IF(OR(D6351&gt;0,G6351&gt;0),COUNTIF($B$2:B6351,B6351),COUNTIFS($B$2:B6351,B6351,$E$2:E6351,"&gt;0")),"")</f>
        <v/>
      </c>
    </row>
    <row r="6352" spans="1:16" x14ac:dyDescent="0.35">
      <c r="A6352" s="51" t="str">
        <f t="shared" si="297"/>
        <v/>
      </c>
      <c r="B6352" s="99"/>
      <c r="C6352" s="4"/>
      <c r="D6352" s="14"/>
      <c r="E6352" s="14"/>
      <c r="F6352" s="14"/>
      <c r="G6352" s="82"/>
      <c r="H6352" s="107" t="str">
        <f>IF(B6352&lt;&gt;"",IF(OR(O6352=0,O6352=999),"",SUMIFS($E$2:E6352,$A$2:A6352,A6352)-SUMIFS($F$2:F6352,$A$2:A6352,A6352)),"")</f>
        <v/>
      </c>
      <c r="I6352" s="109" t="str">
        <f t="shared" si="299"/>
        <v/>
      </c>
      <c r="J6352" s="113"/>
      <c r="K6352" s="90"/>
      <c r="L6352" s="73"/>
      <c r="M6352" s="69" t="str">
        <f>IF(C6352&lt;&gt;"",DailyLog!$S$3,"")</f>
        <v/>
      </c>
      <c r="N6352" s="56" t="str">
        <f t="shared" si="298"/>
        <v/>
      </c>
      <c r="O6352" s="53" t="str">
        <f>IF($B6352&lt;&gt;"",IF(ISNUMBER(_xlfn.XMATCH($B6352,Language!$A$6:$E$6)),0,IF(ISNUMBER(_xlfn.XMATCH($B6352,Language!$A$29:$E$29)),'Lista de Prestatarios'!$B$3,VLOOKUP(B6352,'Lista de Prestatarios'!$A$2:$B$500,2,FALSE))),"")</f>
        <v/>
      </c>
      <c r="P6352" s="58" t="str">
        <f>IF(B6352&lt;&gt;"",IF(OR(D6352&gt;0,G6352&gt;0),COUNTIF($B$2:B6352,B6352),COUNTIFS($B$2:B6352,B6352,$E$2:E6352,"&gt;0")),"")</f>
        <v/>
      </c>
    </row>
    <row r="6353" spans="1:16" x14ac:dyDescent="0.35">
      <c r="A6353" s="51" t="str">
        <f t="shared" si="297"/>
        <v/>
      </c>
      <c r="B6353" s="99"/>
      <c r="C6353" s="4"/>
      <c r="D6353" s="14"/>
      <c r="E6353" s="14"/>
      <c r="F6353" s="14"/>
      <c r="G6353" s="82"/>
      <c r="H6353" s="107" t="str">
        <f>IF(B6353&lt;&gt;"",IF(OR(O6353=0,O6353=999),"",SUMIFS($E$2:E6353,$A$2:A6353,A6353)-SUMIFS($F$2:F6353,$A$2:A6353,A6353)),"")</f>
        <v/>
      </c>
      <c r="I6353" s="109" t="str">
        <f t="shared" si="299"/>
        <v/>
      </c>
      <c r="J6353" s="113"/>
      <c r="K6353" s="90"/>
      <c r="L6353" s="73"/>
      <c r="M6353" s="69" t="str">
        <f>IF(C6353&lt;&gt;"",DailyLog!$S$3,"")</f>
        <v/>
      </c>
      <c r="N6353" s="56" t="str">
        <f t="shared" si="298"/>
        <v/>
      </c>
      <c r="O6353" s="53" t="str">
        <f>IF($B6353&lt;&gt;"",IF(ISNUMBER(_xlfn.XMATCH($B6353,Language!$A$6:$E$6)),0,IF(ISNUMBER(_xlfn.XMATCH($B6353,Language!$A$29:$E$29)),'Lista de Prestatarios'!$B$3,VLOOKUP(B6353,'Lista de Prestatarios'!$A$2:$B$500,2,FALSE))),"")</f>
        <v/>
      </c>
      <c r="P6353" s="58" t="str">
        <f>IF(B6353&lt;&gt;"",IF(OR(D6353&gt;0,G6353&gt;0),COUNTIF($B$2:B6353,B6353),COUNTIFS($B$2:B6353,B6353,$E$2:E6353,"&gt;0")),"")</f>
        <v/>
      </c>
    </row>
    <row r="6354" spans="1:16" x14ac:dyDescent="0.35">
      <c r="A6354" s="51" t="str">
        <f t="shared" si="297"/>
        <v/>
      </c>
      <c r="B6354" s="99"/>
      <c r="C6354" s="4"/>
      <c r="D6354" s="14"/>
      <c r="E6354" s="14"/>
      <c r="F6354" s="14"/>
      <c r="G6354" s="82"/>
      <c r="H6354" s="107" t="str">
        <f>IF(B6354&lt;&gt;"",IF(OR(O6354=0,O6354=999),"",SUMIFS($E$2:E6354,$A$2:A6354,A6354)-SUMIFS($F$2:F6354,$A$2:A6354,A6354)),"")</f>
        <v/>
      </c>
      <c r="I6354" s="109" t="str">
        <f t="shared" si="299"/>
        <v/>
      </c>
      <c r="J6354" s="113"/>
      <c r="K6354" s="90"/>
      <c r="L6354" s="73"/>
      <c r="M6354" s="69" t="str">
        <f>IF(C6354&lt;&gt;"",DailyLog!$S$3,"")</f>
        <v/>
      </c>
      <c r="N6354" s="56" t="str">
        <f t="shared" si="298"/>
        <v/>
      </c>
      <c r="O6354" s="53" t="str">
        <f>IF($B6354&lt;&gt;"",IF(ISNUMBER(_xlfn.XMATCH($B6354,Language!$A$6:$E$6)),0,IF(ISNUMBER(_xlfn.XMATCH($B6354,Language!$A$29:$E$29)),'Lista de Prestatarios'!$B$3,VLOOKUP(B6354,'Lista de Prestatarios'!$A$2:$B$500,2,FALSE))),"")</f>
        <v/>
      </c>
      <c r="P6354" s="58" t="str">
        <f>IF(B6354&lt;&gt;"",IF(OR(D6354&gt;0,G6354&gt;0),COUNTIF($B$2:B6354,B6354),COUNTIFS($B$2:B6354,B6354,$E$2:E6354,"&gt;0")),"")</f>
        <v/>
      </c>
    </row>
    <row r="6355" spans="1:16" x14ac:dyDescent="0.35">
      <c r="A6355" s="51" t="str">
        <f t="shared" si="297"/>
        <v/>
      </c>
      <c r="B6355" s="99"/>
      <c r="C6355" s="4"/>
      <c r="D6355" s="14"/>
      <c r="E6355" s="14"/>
      <c r="F6355" s="14"/>
      <c r="G6355" s="82"/>
      <c r="H6355" s="107" t="str">
        <f>IF(B6355&lt;&gt;"",IF(OR(O6355=0,O6355=999),"",SUMIFS($E$2:E6355,$A$2:A6355,A6355)-SUMIFS($F$2:F6355,$A$2:A6355,A6355)),"")</f>
        <v/>
      </c>
      <c r="I6355" s="109" t="str">
        <f t="shared" si="299"/>
        <v/>
      </c>
      <c r="J6355" s="113"/>
      <c r="K6355" s="90"/>
      <c r="L6355" s="73"/>
      <c r="M6355" s="69" t="str">
        <f>IF(C6355&lt;&gt;"",DailyLog!$S$3,"")</f>
        <v/>
      </c>
      <c r="N6355" s="56" t="str">
        <f t="shared" si="298"/>
        <v/>
      </c>
      <c r="O6355" s="53" t="str">
        <f>IF($B6355&lt;&gt;"",IF(ISNUMBER(_xlfn.XMATCH($B6355,Language!$A$6:$E$6)),0,IF(ISNUMBER(_xlfn.XMATCH($B6355,Language!$A$29:$E$29)),'Lista de Prestatarios'!$B$3,VLOOKUP(B6355,'Lista de Prestatarios'!$A$2:$B$500,2,FALSE))),"")</f>
        <v/>
      </c>
      <c r="P6355" s="58" t="str">
        <f>IF(B6355&lt;&gt;"",IF(OR(D6355&gt;0,G6355&gt;0),COUNTIF($B$2:B6355,B6355),COUNTIFS($B$2:B6355,B6355,$E$2:E6355,"&gt;0")),"")</f>
        <v/>
      </c>
    </row>
    <row r="6356" spans="1:16" x14ac:dyDescent="0.35">
      <c r="A6356" s="51" t="str">
        <f t="shared" si="297"/>
        <v/>
      </c>
      <c r="B6356" s="99"/>
      <c r="C6356" s="4"/>
      <c r="D6356" s="14"/>
      <c r="E6356" s="14"/>
      <c r="F6356" s="14"/>
      <c r="G6356" s="82"/>
      <c r="H6356" s="107" t="str">
        <f>IF(B6356&lt;&gt;"",IF(OR(O6356=0,O6356=999),"",SUMIFS($E$2:E6356,$A$2:A6356,A6356)-SUMIFS($F$2:F6356,$A$2:A6356,A6356)),"")</f>
        <v/>
      </c>
      <c r="I6356" s="109" t="str">
        <f t="shared" si="299"/>
        <v/>
      </c>
      <c r="J6356" s="113"/>
      <c r="K6356" s="90"/>
      <c r="L6356" s="73"/>
      <c r="M6356" s="69" t="str">
        <f>IF(C6356&lt;&gt;"",DailyLog!$S$3,"")</f>
        <v/>
      </c>
      <c r="N6356" s="56" t="str">
        <f t="shared" si="298"/>
        <v/>
      </c>
      <c r="O6356" s="53" t="str">
        <f>IF($B6356&lt;&gt;"",IF(ISNUMBER(_xlfn.XMATCH($B6356,Language!$A$6:$E$6)),0,IF(ISNUMBER(_xlfn.XMATCH($B6356,Language!$A$29:$E$29)),'Lista de Prestatarios'!$B$3,VLOOKUP(B6356,'Lista de Prestatarios'!$A$2:$B$500,2,FALSE))),"")</f>
        <v/>
      </c>
      <c r="P6356" s="58" t="str">
        <f>IF(B6356&lt;&gt;"",IF(OR(D6356&gt;0,G6356&gt;0),COUNTIF($B$2:B6356,B6356),COUNTIFS($B$2:B6356,B6356,$E$2:E6356,"&gt;0")),"")</f>
        <v/>
      </c>
    </row>
    <row r="6357" spans="1:16" x14ac:dyDescent="0.35">
      <c r="A6357" s="51" t="str">
        <f t="shared" si="297"/>
        <v/>
      </c>
      <c r="B6357" s="99"/>
      <c r="C6357" s="4"/>
      <c r="D6357" s="14"/>
      <c r="E6357" s="14"/>
      <c r="F6357" s="14"/>
      <c r="G6357" s="82"/>
      <c r="H6357" s="107" t="str">
        <f>IF(B6357&lt;&gt;"",IF(OR(O6357=0,O6357=999),"",SUMIFS($E$2:E6357,$A$2:A6357,A6357)-SUMIFS($F$2:F6357,$A$2:A6357,A6357)),"")</f>
        <v/>
      </c>
      <c r="I6357" s="109" t="str">
        <f t="shared" si="299"/>
        <v/>
      </c>
      <c r="J6357" s="113"/>
      <c r="K6357" s="90"/>
      <c r="L6357" s="73"/>
      <c r="M6357" s="69" t="str">
        <f>IF(C6357&lt;&gt;"",DailyLog!$S$3,"")</f>
        <v/>
      </c>
      <c r="N6357" s="56" t="str">
        <f t="shared" si="298"/>
        <v/>
      </c>
      <c r="O6357" s="53" t="str">
        <f>IF($B6357&lt;&gt;"",IF(ISNUMBER(_xlfn.XMATCH($B6357,Language!$A$6:$E$6)),0,IF(ISNUMBER(_xlfn.XMATCH($B6357,Language!$A$29:$E$29)),'Lista de Prestatarios'!$B$3,VLOOKUP(B6357,'Lista de Prestatarios'!$A$2:$B$500,2,FALSE))),"")</f>
        <v/>
      </c>
      <c r="P6357" s="58" t="str">
        <f>IF(B6357&lt;&gt;"",IF(OR(D6357&gt;0,G6357&gt;0),COUNTIF($B$2:B6357,B6357),COUNTIFS($B$2:B6357,B6357,$E$2:E6357,"&gt;0")),"")</f>
        <v/>
      </c>
    </row>
    <row r="6358" spans="1:16" x14ac:dyDescent="0.35">
      <c r="A6358" s="51" t="str">
        <f t="shared" si="297"/>
        <v/>
      </c>
      <c r="B6358" s="99"/>
      <c r="C6358" s="4"/>
      <c r="D6358" s="14"/>
      <c r="E6358" s="14"/>
      <c r="F6358" s="14"/>
      <c r="G6358" s="82"/>
      <c r="H6358" s="107" t="str">
        <f>IF(B6358&lt;&gt;"",IF(OR(O6358=0,O6358=999),"",SUMIFS($E$2:E6358,$A$2:A6358,A6358)-SUMIFS($F$2:F6358,$A$2:A6358,A6358)),"")</f>
        <v/>
      </c>
      <c r="I6358" s="109" t="str">
        <f t="shared" si="299"/>
        <v/>
      </c>
      <c r="J6358" s="113"/>
      <c r="K6358" s="90"/>
      <c r="L6358" s="73"/>
      <c r="M6358" s="69" t="str">
        <f>IF(C6358&lt;&gt;"",DailyLog!$S$3,"")</f>
        <v/>
      </c>
      <c r="N6358" s="56" t="str">
        <f t="shared" si="298"/>
        <v/>
      </c>
      <c r="O6358" s="53" t="str">
        <f>IF($B6358&lt;&gt;"",IF(ISNUMBER(_xlfn.XMATCH($B6358,Language!$A$6:$E$6)),0,IF(ISNUMBER(_xlfn.XMATCH($B6358,Language!$A$29:$E$29)),'Lista de Prestatarios'!$B$3,VLOOKUP(B6358,'Lista de Prestatarios'!$A$2:$B$500,2,FALSE))),"")</f>
        <v/>
      </c>
      <c r="P6358" s="58" t="str">
        <f>IF(B6358&lt;&gt;"",IF(OR(D6358&gt;0,G6358&gt;0),COUNTIF($B$2:B6358,B6358),COUNTIFS($B$2:B6358,B6358,$E$2:E6358,"&gt;0")),"")</f>
        <v/>
      </c>
    </row>
    <row r="6359" spans="1:16" x14ac:dyDescent="0.35">
      <c r="A6359" s="51" t="str">
        <f t="shared" si="297"/>
        <v/>
      </c>
      <c r="B6359" s="99"/>
      <c r="C6359" s="4"/>
      <c r="D6359" s="14"/>
      <c r="E6359" s="14"/>
      <c r="F6359" s="14"/>
      <c r="G6359" s="82"/>
      <c r="H6359" s="107" t="str">
        <f>IF(B6359&lt;&gt;"",IF(OR(O6359=0,O6359=999),"",SUMIFS($E$2:E6359,$A$2:A6359,A6359)-SUMIFS($F$2:F6359,$A$2:A6359,A6359)),"")</f>
        <v/>
      </c>
      <c r="I6359" s="109" t="str">
        <f t="shared" si="299"/>
        <v/>
      </c>
      <c r="J6359" s="113"/>
      <c r="K6359" s="90"/>
      <c r="L6359" s="73"/>
      <c r="M6359" s="69" t="str">
        <f>IF(C6359&lt;&gt;"",DailyLog!$S$3,"")</f>
        <v/>
      </c>
      <c r="N6359" s="56" t="str">
        <f t="shared" si="298"/>
        <v/>
      </c>
      <c r="O6359" s="53" t="str">
        <f>IF($B6359&lt;&gt;"",IF(ISNUMBER(_xlfn.XMATCH($B6359,Language!$A$6:$E$6)),0,IF(ISNUMBER(_xlfn.XMATCH($B6359,Language!$A$29:$E$29)),'Lista de Prestatarios'!$B$3,VLOOKUP(B6359,'Lista de Prestatarios'!$A$2:$B$500,2,FALSE))),"")</f>
        <v/>
      </c>
      <c r="P6359" s="58" t="str">
        <f>IF(B6359&lt;&gt;"",IF(OR(D6359&gt;0,G6359&gt;0),COUNTIF($B$2:B6359,B6359),COUNTIFS($B$2:B6359,B6359,$E$2:E6359,"&gt;0")),"")</f>
        <v/>
      </c>
    </row>
    <row r="6360" spans="1:16" x14ac:dyDescent="0.35">
      <c r="A6360" s="51" t="str">
        <f t="shared" si="297"/>
        <v/>
      </c>
      <c r="B6360" s="99"/>
      <c r="C6360" s="4"/>
      <c r="D6360" s="14"/>
      <c r="E6360" s="14"/>
      <c r="F6360" s="14"/>
      <c r="G6360" s="82"/>
      <c r="H6360" s="107" t="str">
        <f>IF(B6360&lt;&gt;"",IF(OR(O6360=0,O6360=999),"",SUMIFS($E$2:E6360,$A$2:A6360,A6360)-SUMIFS($F$2:F6360,$A$2:A6360,A6360)),"")</f>
        <v/>
      </c>
      <c r="I6360" s="109" t="str">
        <f t="shared" si="299"/>
        <v/>
      </c>
      <c r="J6360" s="113"/>
      <c r="K6360" s="90"/>
      <c r="L6360" s="73"/>
      <c r="M6360" s="69" t="str">
        <f>IF(C6360&lt;&gt;"",DailyLog!$S$3,"")</f>
        <v/>
      </c>
      <c r="N6360" s="56" t="str">
        <f t="shared" si="298"/>
        <v/>
      </c>
      <c r="O6360" s="53" t="str">
        <f>IF($B6360&lt;&gt;"",IF(ISNUMBER(_xlfn.XMATCH($B6360,Language!$A$6:$E$6)),0,IF(ISNUMBER(_xlfn.XMATCH($B6360,Language!$A$29:$E$29)),'Lista de Prestatarios'!$B$3,VLOOKUP(B6360,'Lista de Prestatarios'!$A$2:$B$500,2,FALSE))),"")</f>
        <v/>
      </c>
      <c r="P6360" s="58" t="str">
        <f>IF(B6360&lt;&gt;"",IF(OR(D6360&gt;0,G6360&gt;0),COUNTIF($B$2:B6360,B6360),COUNTIFS($B$2:B6360,B6360,$E$2:E6360,"&gt;0")),"")</f>
        <v/>
      </c>
    </row>
    <row r="6361" spans="1:16" x14ac:dyDescent="0.35">
      <c r="A6361" s="51" t="str">
        <f t="shared" si="297"/>
        <v/>
      </c>
      <c r="B6361" s="99"/>
      <c r="C6361" s="4"/>
      <c r="D6361" s="14"/>
      <c r="E6361" s="14"/>
      <c r="F6361" s="14"/>
      <c r="G6361" s="82"/>
      <c r="H6361" s="107" t="str">
        <f>IF(B6361&lt;&gt;"",IF(OR(O6361=0,O6361=999),"",SUMIFS($E$2:E6361,$A$2:A6361,A6361)-SUMIFS($F$2:F6361,$A$2:A6361,A6361)),"")</f>
        <v/>
      </c>
      <c r="I6361" s="109" t="str">
        <f t="shared" si="299"/>
        <v/>
      </c>
      <c r="J6361" s="113"/>
      <c r="K6361" s="90"/>
      <c r="L6361" s="73"/>
      <c r="M6361" s="69" t="str">
        <f>IF(C6361&lt;&gt;"",DailyLog!$S$3,"")</f>
        <v/>
      </c>
      <c r="N6361" s="56" t="str">
        <f t="shared" si="298"/>
        <v/>
      </c>
      <c r="O6361" s="53" t="str">
        <f>IF($B6361&lt;&gt;"",IF(ISNUMBER(_xlfn.XMATCH($B6361,Language!$A$6:$E$6)),0,IF(ISNUMBER(_xlfn.XMATCH($B6361,Language!$A$29:$E$29)),'Lista de Prestatarios'!$B$3,VLOOKUP(B6361,'Lista de Prestatarios'!$A$2:$B$500,2,FALSE))),"")</f>
        <v/>
      </c>
      <c r="P6361" s="58" t="str">
        <f>IF(B6361&lt;&gt;"",IF(OR(D6361&gt;0,G6361&gt;0),COUNTIF($B$2:B6361,B6361),COUNTIFS($B$2:B6361,B6361,$E$2:E6361,"&gt;0")),"")</f>
        <v/>
      </c>
    </row>
    <row r="6362" spans="1:16" x14ac:dyDescent="0.35">
      <c r="A6362" s="51" t="str">
        <f t="shared" si="297"/>
        <v/>
      </c>
      <c r="B6362" s="99"/>
      <c r="C6362" s="4"/>
      <c r="D6362" s="14"/>
      <c r="E6362" s="14"/>
      <c r="F6362" s="14"/>
      <c r="G6362" s="82"/>
      <c r="H6362" s="107" t="str">
        <f>IF(B6362&lt;&gt;"",IF(OR(O6362=0,O6362=999),"",SUMIFS($E$2:E6362,$A$2:A6362,A6362)-SUMIFS($F$2:F6362,$A$2:A6362,A6362)),"")</f>
        <v/>
      </c>
      <c r="I6362" s="109" t="str">
        <f t="shared" si="299"/>
        <v/>
      </c>
      <c r="J6362" s="113"/>
      <c r="K6362" s="90"/>
      <c r="L6362" s="73"/>
      <c r="M6362" s="69" t="str">
        <f>IF(C6362&lt;&gt;"",DailyLog!$S$3,"")</f>
        <v/>
      </c>
      <c r="N6362" s="56" t="str">
        <f t="shared" si="298"/>
        <v/>
      </c>
      <c r="O6362" s="53" t="str">
        <f>IF($B6362&lt;&gt;"",IF(ISNUMBER(_xlfn.XMATCH($B6362,Language!$A$6:$E$6)),0,IF(ISNUMBER(_xlfn.XMATCH($B6362,Language!$A$29:$E$29)),'Lista de Prestatarios'!$B$3,VLOOKUP(B6362,'Lista de Prestatarios'!$A$2:$B$500,2,FALSE))),"")</f>
        <v/>
      </c>
      <c r="P6362" s="58" t="str">
        <f>IF(B6362&lt;&gt;"",IF(OR(D6362&gt;0,G6362&gt;0),COUNTIF($B$2:B6362,B6362),COUNTIFS($B$2:B6362,B6362,$E$2:E6362,"&gt;0")),"")</f>
        <v/>
      </c>
    </row>
    <row r="6363" spans="1:16" x14ac:dyDescent="0.35">
      <c r="A6363" s="51" t="str">
        <f t="shared" si="297"/>
        <v/>
      </c>
      <c r="B6363" s="99"/>
      <c r="C6363" s="4"/>
      <c r="D6363" s="14"/>
      <c r="E6363" s="14"/>
      <c r="F6363" s="14"/>
      <c r="G6363" s="82"/>
      <c r="H6363" s="107" t="str">
        <f>IF(B6363&lt;&gt;"",IF(OR(O6363=0,O6363=999),"",SUMIFS($E$2:E6363,$A$2:A6363,A6363)-SUMIFS($F$2:F6363,$A$2:A6363,A6363)),"")</f>
        <v/>
      </c>
      <c r="I6363" s="109" t="str">
        <f t="shared" si="299"/>
        <v/>
      </c>
      <c r="J6363" s="113"/>
      <c r="K6363" s="90"/>
      <c r="L6363" s="73"/>
      <c r="M6363" s="69" t="str">
        <f>IF(C6363&lt;&gt;"",DailyLog!$S$3,"")</f>
        <v/>
      </c>
      <c r="N6363" s="56" t="str">
        <f t="shared" si="298"/>
        <v/>
      </c>
      <c r="O6363" s="53" t="str">
        <f>IF($B6363&lt;&gt;"",IF(ISNUMBER(_xlfn.XMATCH($B6363,Language!$A$6:$E$6)),0,IF(ISNUMBER(_xlfn.XMATCH($B6363,Language!$A$29:$E$29)),'Lista de Prestatarios'!$B$3,VLOOKUP(B6363,'Lista de Prestatarios'!$A$2:$B$500,2,FALSE))),"")</f>
        <v/>
      </c>
      <c r="P6363" s="58" t="str">
        <f>IF(B6363&lt;&gt;"",IF(OR(D6363&gt;0,G6363&gt;0),COUNTIF($B$2:B6363,B6363),COUNTIFS($B$2:B6363,B6363,$E$2:E6363,"&gt;0")),"")</f>
        <v/>
      </c>
    </row>
    <row r="6364" spans="1:16" x14ac:dyDescent="0.35">
      <c r="A6364" s="51" t="str">
        <f t="shared" si="297"/>
        <v/>
      </c>
      <c r="B6364" s="99"/>
      <c r="C6364" s="4"/>
      <c r="D6364" s="14"/>
      <c r="E6364" s="14"/>
      <c r="F6364" s="14"/>
      <c r="G6364" s="82"/>
      <c r="H6364" s="107" t="str">
        <f>IF(B6364&lt;&gt;"",IF(OR(O6364=0,O6364=999),"",SUMIFS($E$2:E6364,$A$2:A6364,A6364)-SUMIFS($F$2:F6364,$A$2:A6364,A6364)),"")</f>
        <v/>
      </c>
      <c r="I6364" s="109" t="str">
        <f t="shared" si="299"/>
        <v/>
      </c>
      <c r="J6364" s="113"/>
      <c r="K6364" s="90"/>
      <c r="L6364" s="73"/>
      <c r="M6364" s="69" t="str">
        <f>IF(C6364&lt;&gt;"",DailyLog!$S$3,"")</f>
        <v/>
      </c>
      <c r="N6364" s="56" t="str">
        <f t="shared" si="298"/>
        <v/>
      </c>
      <c r="O6364" s="53" t="str">
        <f>IF($B6364&lt;&gt;"",IF(ISNUMBER(_xlfn.XMATCH($B6364,Language!$A$6:$E$6)),0,IF(ISNUMBER(_xlfn.XMATCH($B6364,Language!$A$29:$E$29)),'Lista de Prestatarios'!$B$3,VLOOKUP(B6364,'Lista de Prestatarios'!$A$2:$B$500,2,FALSE))),"")</f>
        <v/>
      </c>
      <c r="P6364" s="58" t="str">
        <f>IF(B6364&lt;&gt;"",IF(OR(D6364&gt;0,G6364&gt;0),COUNTIF($B$2:B6364,B6364),COUNTIFS($B$2:B6364,B6364,$E$2:E6364,"&gt;0")),"")</f>
        <v/>
      </c>
    </row>
    <row r="6365" spans="1:16" x14ac:dyDescent="0.35">
      <c r="A6365" s="51" t="str">
        <f t="shared" si="297"/>
        <v/>
      </c>
      <c r="B6365" s="99"/>
      <c r="C6365" s="4"/>
      <c r="D6365" s="14"/>
      <c r="E6365" s="14"/>
      <c r="F6365" s="14"/>
      <c r="G6365" s="82"/>
      <c r="H6365" s="107" t="str">
        <f>IF(B6365&lt;&gt;"",IF(OR(O6365=0,O6365=999),"",SUMIFS($E$2:E6365,$A$2:A6365,A6365)-SUMIFS($F$2:F6365,$A$2:A6365,A6365)),"")</f>
        <v/>
      </c>
      <c r="I6365" s="109" t="str">
        <f t="shared" si="299"/>
        <v/>
      </c>
      <c r="J6365" s="113"/>
      <c r="K6365" s="90"/>
      <c r="L6365" s="73"/>
      <c r="M6365" s="69" t="str">
        <f>IF(C6365&lt;&gt;"",DailyLog!$S$3,"")</f>
        <v/>
      </c>
      <c r="N6365" s="56" t="str">
        <f t="shared" si="298"/>
        <v/>
      </c>
      <c r="O6365" s="53" t="str">
        <f>IF($B6365&lt;&gt;"",IF(ISNUMBER(_xlfn.XMATCH($B6365,Language!$A$6:$E$6)),0,IF(ISNUMBER(_xlfn.XMATCH($B6365,Language!$A$29:$E$29)),'Lista de Prestatarios'!$B$3,VLOOKUP(B6365,'Lista de Prestatarios'!$A$2:$B$500,2,FALSE))),"")</f>
        <v/>
      </c>
      <c r="P6365" s="58" t="str">
        <f>IF(B6365&lt;&gt;"",IF(OR(D6365&gt;0,G6365&gt;0),COUNTIF($B$2:B6365,B6365),COUNTIFS($B$2:B6365,B6365,$E$2:E6365,"&gt;0")),"")</f>
        <v/>
      </c>
    </row>
    <row r="6366" spans="1:16" x14ac:dyDescent="0.35">
      <c r="A6366" s="51" t="str">
        <f t="shared" si="297"/>
        <v/>
      </c>
      <c r="B6366" s="99"/>
      <c r="C6366" s="4"/>
      <c r="D6366" s="14"/>
      <c r="E6366" s="14"/>
      <c r="F6366" s="14"/>
      <c r="G6366" s="82"/>
      <c r="H6366" s="107" t="str">
        <f>IF(B6366&lt;&gt;"",IF(OR(O6366=0,O6366=999),"",SUMIFS($E$2:E6366,$A$2:A6366,A6366)-SUMIFS($F$2:F6366,$A$2:A6366,A6366)),"")</f>
        <v/>
      </c>
      <c r="I6366" s="109" t="str">
        <f t="shared" si="299"/>
        <v/>
      </c>
      <c r="J6366" s="113"/>
      <c r="K6366" s="90"/>
      <c r="L6366" s="73"/>
      <c r="M6366" s="69" t="str">
        <f>IF(C6366&lt;&gt;"",DailyLog!$S$3,"")</f>
        <v/>
      </c>
      <c r="N6366" s="56" t="str">
        <f t="shared" si="298"/>
        <v/>
      </c>
      <c r="O6366" s="53" t="str">
        <f>IF($B6366&lt;&gt;"",IF(ISNUMBER(_xlfn.XMATCH($B6366,Language!$A$6:$E$6)),0,IF(ISNUMBER(_xlfn.XMATCH($B6366,Language!$A$29:$E$29)),'Lista de Prestatarios'!$B$3,VLOOKUP(B6366,'Lista de Prestatarios'!$A$2:$B$500,2,FALSE))),"")</f>
        <v/>
      </c>
      <c r="P6366" s="58" t="str">
        <f>IF(B6366&lt;&gt;"",IF(OR(D6366&gt;0,G6366&gt;0),COUNTIF($B$2:B6366,B6366),COUNTIFS($B$2:B6366,B6366,$E$2:E6366,"&gt;0")),"")</f>
        <v/>
      </c>
    </row>
    <row r="6367" spans="1:16" x14ac:dyDescent="0.35">
      <c r="A6367" s="51" t="str">
        <f t="shared" si="297"/>
        <v/>
      </c>
      <c r="B6367" s="99"/>
      <c r="C6367" s="4"/>
      <c r="D6367" s="14"/>
      <c r="E6367" s="14"/>
      <c r="F6367" s="14"/>
      <c r="G6367" s="82"/>
      <c r="H6367" s="107" t="str">
        <f>IF(B6367&lt;&gt;"",IF(OR(O6367=0,O6367=999),"",SUMIFS($E$2:E6367,$A$2:A6367,A6367)-SUMIFS($F$2:F6367,$A$2:A6367,A6367)),"")</f>
        <v/>
      </c>
      <c r="I6367" s="109" t="str">
        <f t="shared" si="299"/>
        <v/>
      </c>
      <c r="J6367" s="113"/>
      <c r="K6367" s="90"/>
      <c r="L6367" s="73"/>
      <c r="M6367" s="69" t="str">
        <f>IF(C6367&lt;&gt;"",DailyLog!$S$3,"")</f>
        <v/>
      </c>
      <c r="N6367" s="56" t="str">
        <f t="shared" si="298"/>
        <v/>
      </c>
      <c r="O6367" s="53" t="str">
        <f>IF($B6367&lt;&gt;"",IF(ISNUMBER(_xlfn.XMATCH($B6367,Language!$A$6:$E$6)),0,IF(ISNUMBER(_xlfn.XMATCH($B6367,Language!$A$29:$E$29)),'Lista de Prestatarios'!$B$3,VLOOKUP(B6367,'Lista de Prestatarios'!$A$2:$B$500,2,FALSE))),"")</f>
        <v/>
      </c>
      <c r="P6367" s="58" t="str">
        <f>IF(B6367&lt;&gt;"",IF(OR(D6367&gt;0,G6367&gt;0),COUNTIF($B$2:B6367,B6367),COUNTIFS($B$2:B6367,B6367,$E$2:E6367,"&gt;0")),"")</f>
        <v/>
      </c>
    </row>
    <row r="6368" spans="1:16" x14ac:dyDescent="0.35">
      <c r="A6368" s="51" t="str">
        <f t="shared" si="297"/>
        <v/>
      </c>
      <c r="B6368" s="99"/>
      <c r="C6368" s="4"/>
      <c r="D6368" s="14"/>
      <c r="E6368" s="14"/>
      <c r="F6368" s="14"/>
      <c r="G6368" s="82"/>
      <c r="H6368" s="107" t="str">
        <f>IF(B6368&lt;&gt;"",IF(OR(O6368=0,O6368=999),"",SUMIFS($E$2:E6368,$A$2:A6368,A6368)-SUMIFS($F$2:F6368,$A$2:A6368,A6368)),"")</f>
        <v/>
      </c>
      <c r="I6368" s="109" t="str">
        <f t="shared" si="299"/>
        <v/>
      </c>
      <c r="J6368" s="113"/>
      <c r="K6368" s="90"/>
      <c r="L6368" s="73"/>
      <c r="M6368" s="69" t="str">
        <f>IF(C6368&lt;&gt;"",DailyLog!$S$3,"")</f>
        <v/>
      </c>
      <c r="N6368" s="56" t="str">
        <f t="shared" si="298"/>
        <v/>
      </c>
      <c r="O6368" s="53" t="str">
        <f>IF($B6368&lt;&gt;"",IF(ISNUMBER(_xlfn.XMATCH($B6368,Language!$A$6:$E$6)),0,IF(ISNUMBER(_xlfn.XMATCH($B6368,Language!$A$29:$E$29)),'Lista de Prestatarios'!$B$3,VLOOKUP(B6368,'Lista de Prestatarios'!$A$2:$B$500,2,FALSE))),"")</f>
        <v/>
      </c>
      <c r="P6368" s="58" t="str">
        <f>IF(B6368&lt;&gt;"",IF(OR(D6368&gt;0,G6368&gt;0),COUNTIF($B$2:B6368,B6368),COUNTIFS($B$2:B6368,B6368,$E$2:E6368,"&gt;0")),"")</f>
        <v/>
      </c>
    </row>
    <row r="6369" spans="1:16" x14ac:dyDescent="0.35">
      <c r="A6369" s="51" t="str">
        <f t="shared" si="297"/>
        <v/>
      </c>
      <c r="B6369" s="99"/>
      <c r="C6369" s="4"/>
      <c r="D6369" s="14"/>
      <c r="E6369" s="14"/>
      <c r="F6369" s="14"/>
      <c r="G6369" s="82"/>
      <c r="H6369" s="107" t="str">
        <f>IF(B6369&lt;&gt;"",IF(OR(O6369=0,O6369=999),"",SUMIFS($E$2:E6369,$A$2:A6369,A6369)-SUMIFS($F$2:F6369,$A$2:A6369,A6369)),"")</f>
        <v/>
      </c>
      <c r="I6369" s="109" t="str">
        <f t="shared" si="299"/>
        <v/>
      </c>
      <c r="J6369" s="113"/>
      <c r="K6369" s="90"/>
      <c r="L6369" s="73"/>
      <c r="M6369" s="69" t="str">
        <f>IF(C6369&lt;&gt;"",DailyLog!$S$3,"")</f>
        <v/>
      </c>
      <c r="N6369" s="56" t="str">
        <f t="shared" si="298"/>
        <v/>
      </c>
      <c r="O6369" s="53" t="str">
        <f>IF($B6369&lt;&gt;"",IF(ISNUMBER(_xlfn.XMATCH($B6369,Language!$A$6:$E$6)),0,IF(ISNUMBER(_xlfn.XMATCH($B6369,Language!$A$29:$E$29)),'Lista de Prestatarios'!$B$3,VLOOKUP(B6369,'Lista de Prestatarios'!$A$2:$B$500,2,FALSE))),"")</f>
        <v/>
      </c>
      <c r="P6369" s="58" t="str">
        <f>IF(B6369&lt;&gt;"",IF(OR(D6369&gt;0,G6369&gt;0),COUNTIF($B$2:B6369,B6369),COUNTIFS($B$2:B6369,B6369,$E$2:E6369,"&gt;0")),"")</f>
        <v/>
      </c>
    </row>
    <row r="6370" spans="1:16" x14ac:dyDescent="0.35">
      <c r="A6370" s="51" t="str">
        <f t="shared" si="297"/>
        <v/>
      </c>
      <c r="B6370" s="99"/>
      <c r="C6370" s="4"/>
      <c r="D6370" s="14"/>
      <c r="E6370" s="14"/>
      <c r="F6370" s="14"/>
      <c r="G6370" s="82"/>
      <c r="H6370" s="107" t="str">
        <f>IF(B6370&lt;&gt;"",IF(OR(O6370=0,O6370=999),"",SUMIFS($E$2:E6370,$A$2:A6370,A6370)-SUMIFS($F$2:F6370,$A$2:A6370,A6370)),"")</f>
        <v/>
      </c>
      <c r="I6370" s="109" t="str">
        <f t="shared" si="299"/>
        <v/>
      </c>
      <c r="J6370" s="113"/>
      <c r="K6370" s="90"/>
      <c r="L6370" s="73"/>
      <c r="M6370" s="69" t="str">
        <f>IF(C6370&lt;&gt;"",DailyLog!$S$3,"")</f>
        <v/>
      </c>
      <c r="N6370" s="56" t="str">
        <f t="shared" si="298"/>
        <v/>
      </c>
      <c r="O6370" s="53" t="str">
        <f>IF($B6370&lt;&gt;"",IF(ISNUMBER(_xlfn.XMATCH($B6370,Language!$A$6:$E$6)),0,IF(ISNUMBER(_xlfn.XMATCH($B6370,Language!$A$29:$E$29)),'Lista de Prestatarios'!$B$3,VLOOKUP(B6370,'Lista de Prestatarios'!$A$2:$B$500,2,FALSE))),"")</f>
        <v/>
      </c>
      <c r="P6370" s="58" t="str">
        <f>IF(B6370&lt;&gt;"",IF(OR(D6370&gt;0,G6370&gt;0),COUNTIF($B$2:B6370,B6370),COUNTIFS($B$2:B6370,B6370,$E$2:E6370,"&gt;0")),"")</f>
        <v/>
      </c>
    </row>
    <row r="6371" spans="1:16" x14ac:dyDescent="0.35">
      <c r="A6371" s="51" t="str">
        <f t="shared" si="297"/>
        <v/>
      </c>
      <c r="B6371" s="99"/>
      <c r="C6371" s="4"/>
      <c r="D6371" s="14"/>
      <c r="E6371" s="14"/>
      <c r="F6371" s="14"/>
      <c r="G6371" s="82"/>
      <c r="H6371" s="107" t="str">
        <f>IF(B6371&lt;&gt;"",IF(OR(O6371=0,O6371=999),"",SUMIFS($E$2:E6371,$A$2:A6371,A6371)-SUMIFS($F$2:F6371,$A$2:A6371,A6371)),"")</f>
        <v/>
      </c>
      <c r="I6371" s="109" t="str">
        <f t="shared" si="299"/>
        <v/>
      </c>
      <c r="J6371" s="113"/>
      <c r="K6371" s="90"/>
      <c r="L6371" s="73"/>
      <c r="M6371" s="69" t="str">
        <f>IF(C6371&lt;&gt;"",DailyLog!$S$3,"")</f>
        <v/>
      </c>
      <c r="N6371" s="56" t="str">
        <f t="shared" si="298"/>
        <v/>
      </c>
      <c r="O6371" s="53" t="str">
        <f>IF($B6371&lt;&gt;"",IF(ISNUMBER(_xlfn.XMATCH($B6371,Language!$A$6:$E$6)),0,IF(ISNUMBER(_xlfn.XMATCH($B6371,Language!$A$29:$E$29)),'Lista de Prestatarios'!$B$3,VLOOKUP(B6371,'Lista de Prestatarios'!$A$2:$B$500,2,FALSE))),"")</f>
        <v/>
      </c>
      <c r="P6371" s="58" t="str">
        <f>IF(B6371&lt;&gt;"",IF(OR(D6371&gt;0,G6371&gt;0),COUNTIF($B$2:B6371,B6371),COUNTIFS($B$2:B6371,B6371,$E$2:E6371,"&gt;0")),"")</f>
        <v/>
      </c>
    </row>
    <row r="6372" spans="1:16" x14ac:dyDescent="0.35">
      <c r="A6372" s="51" t="str">
        <f t="shared" si="297"/>
        <v/>
      </c>
      <c r="B6372" s="99"/>
      <c r="C6372" s="4"/>
      <c r="D6372" s="14"/>
      <c r="E6372" s="14"/>
      <c r="F6372" s="14"/>
      <c r="G6372" s="82"/>
      <c r="H6372" s="107" t="str">
        <f>IF(B6372&lt;&gt;"",IF(OR(O6372=0,O6372=999),"",SUMIFS($E$2:E6372,$A$2:A6372,A6372)-SUMIFS($F$2:F6372,$A$2:A6372,A6372)),"")</f>
        <v/>
      </c>
      <c r="I6372" s="109" t="str">
        <f t="shared" si="299"/>
        <v/>
      </c>
      <c r="J6372" s="113"/>
      <c r="K6372" s="90"/>
      <c r="L6372" s="73"/>
      <c r="M6372" s="69" t="str">
        <f>IF(C6372&lt;&gt;"",DailyLog!$S$3,"")</f>
        <v/>
      </c>
      <c r="N6372" s="56" t="str">
        <f t="shared" si="298"/>
        <v/>
      </c>
      <c r="O6372" s="53" t="str">
        <f>IF($B6372&lt;&gt;"",IF(ISNUMBER(_xlfn.XMATCH($B6372,Language!$A$6:$E$6)),0,IF(ISNUMBER(_xlfn.XMATCH($B6372,Language!$A$29:$E$29)),'Lista de Prestatarios'!$B$3,VLOOKUP(B6372,'Lista de Prestatarios'!$A$2:$B$500,2,FALSE))),"")</f>
        <v/>
      </c>
      <c r="P6372" s="58" t="str">
        <f>IF(B6372&lt;&gt;"",IF(OR(D6372&gt;0,G6372&gt;0),COUNTIF($B$2:B6372,B6372),COUNTIFS($B$2:B6372,B6372,$E$2:E6372,"&gt;0")),"")</f>
        <v/>
      </c>
    </row>
    <row r="6373" spans="1:16" x14ac:dyDescent="0.35">
      <c r="A6373" s="51" t="str">
        <f t="shared" si="297"/>
        <v/>
      </c>
      <c r="B6373" s="99"/>
      <c r="C6373" s="4"/>
      <c r="D6373" s="14"/>
      <c r="E6373" s="14"/>
      <c r="F6373" s="14"/>
      <c r="G6373" s="82"/>
      <c r="H6373" s="107" t="str">
        <f>IF(B6373&lt;&gt;"",IF(OR(O6373=0,O6373=999),"",SUMIFS($E$2:E6373,$A$2:A6373,A6373)-SUMIFS($F$2:F6373,$A$2:A6373,A6373)),"")</f>
        <v/>
      </c>
      <c r="I6373" s="109" t="str">
        <f t="shared" si="299"/>
        <v/>
      </c>
      <c r="J6373" s="113"/>
      <c r="K6373" s="90"/>
      <c r="L6373" s="73"/>
      <c r="M6373" s="69" t="str">
        <f>IF(C6373&lt;&gt;"",DailyLog!$S$3,"")</f>
        <v/>
      </c>
      <c r="N6373" s="56" t="str">
        <f t="shared" si="298"/>
        <v/>
      </c>
      <c r="O6373" s="53" t="str">
        <f>IF($B6373&lt;&gt;"",IF(ISNUMBER(_xlfn.XMATCH($B6373,Language!$A$6:$E$6)),0,IF(ISNUMBER(_xlfn.XMATCH($B6373,Language!$A$29:$E$29)),'Lista de Prestatarios'!$B$3,VLOOKUP(B6373,'Lista de Prestatarios'!$A$2:$B$500,2,FALSE))),"")</f>
        <v/>
      </c>
      <c r="P6373" s="58" t="str">
        <f>IF(B6373&lt;&gt;"",IF(OR(D6373&gt;0,G6373&gt;0),COUNTIF($B$2:B6373,B6373),COUNTIFS($B$2:B6373,B6373,$E$2:E6373,"&gt;0")),"")</f>
        <v/>
      </c>
    </row>
    <row r="6374" spans="1:16" x14ac:dyDescent="0.35">
      <c r="A6374" s="51" t="str">
        <f t="shared" si="297"/>
        <v/>
      </c>
      <c r="B6374" s="99"/>
      <c r="C6374" s="4"/>
      <c r="D6374" s="14"/>
      <c r="E6374" s="14"/>
      <c r="F6374" s="14"/>
      <c r="G6374" s="82"/>
      <c r="H6374" s="107" t="str">
        <f>IF(B6374&lt;&gt;"",IF(OR(O6374=0,O6374=999),"",SUMIFS($E$2:E6374,$A$2:A6374,A6374)-SUMIFS($F$2:F6374,$A$2:A6374,A6374)),"")</f>
        <v/>
      </c>
      <c r="I6374" s="109" t="str">
        <f t="shared" si="299"/>
        <v/>
      </c>
      <c r="J6374" s="113"/>
      <c r="K6374" s="90"/>
      <c r="L6374" s="73"/>
      <c r="M6374" s="69" t="str">
        <f>IF(C6374&lt;&gt;"",DailyLog!$S$3,"")</f>
        <v/>
      </c>
      <c r="N6374" s="56" t="str">
        <f t="shared" si="298"/>
        <v/>
      </c>
      <c r="O6374" s="53" t="str">
        <f>IF($B6374&lt;&gt;"",IF(ISNUMBER(_xlfn.XMATCH($B6374,Language!$A$6:$E$6)),0,IF(ISNUMBER(_xlfn.XMATCH($B6374,Language!$A$29:$E$29)),'Lista de Prestatarios'!$B$3,VLOOKUP(B6374,'Lista de Prestatarios'!$A$2:$B$500,2,FALSE))),"")</f>
        <v/>
      </c>
      <c r="P6374" s="58" t="str">
        <f>IF(B6374&lt;&gt;"",IF(OR(D6374&gt;0,G6374&gt;0),COUNTIF($B$2:B6374,B6374),COUNTIFS($B$2:B6374,B6374,$E$2:E6374,"&gt;0")),"")</f>
        <v/>
      </c>
    </row>
    <row r="6375" spans="1:16" x14ac:dyDescent="0.35">
      <c r="A6375" s="51" t="str">
        <f t="shared" si="297"/>
        <v/>
      </c>
      <c r="B6375" s="99"/>
      <c r="C6375" s="4"/>
      <c r="D6375" s="14"/>
      <c r="E6375" s="14"/>
      <c r="F6375" s="14"/>
      <c r="G6375" s="82"/>
      <c r="H6375" s="107" t="str">
        <f>IF(B6375&lt;&gt;"",IF(OR(O6375=0,O6375=999),"",SUMIFS($E$2:E6375,$A$2:A6375,A6375)-SUMIFS($F$2:F6375,$A$2:A6375,A6375)),"")</f>
        <v/>
      </c>
      <c r="I6375" s="109" t="str">
        <f t="shared" si="299"/>
        <v/>
      </c>
      <c r="J6375" s="113"/>
      <c r="K6375" s="90"/>
      <c r="L6375" s="73"/>
      <c r="M6375" s="69" t="str">
        <f>IF(C6375&lt;&gt;"",DailyLog!$S$3,"")</f>
        <v/>
      </c>
      <c r="N6375" s="56" t="str">
        <f t="shared" si="298"/>
        <v/>
      </c>
      <c r="O6375" s="53" t="str">
        <f>IF($B6375&lt;&gt;"",IF(ISNUMBER(_xlfn.XMATCH($B6375,Language!$A$6:$E$6)),0,IF(ISNUMBER(_xlfn.XMATCH($B6375,Language!$A$29:$E$29)),'Lista de Prestatarios'!$B$3,VLOOKUP(B6375,'Lista de Prestatarios'!$A$2:$B$500,2,FALSE))),"")</f>
        <v/>
      </c>
      <c r="P6375" s="58" t="str">
        <f>IF(B6375&lt;&gt;"",IF(OR(D6375&gt;0,G6375&gt;0),COUNTIF($B$2:B6375,B6375),COUNTIFS($B$2:B6375,B6375,$E$2:E6375,"&gt;0")),"")</f>
        <v/>
      </c>
    </row>
    <row r="6376" spans="1:16" x14ac:dyDescent="0.35">
      <c r="A6376" s="51" t="str">
        <f t="shared" si="297"/>
        <v/>
      </c>
      <c r="B6376" s="99"/>
      <c r="C6376" s="4"/>
      <c r="D6376" s="14"/>
      <c r="E6376" s="14"/>
      <c r="F6376" s="14"/>
      <c r="G6376" s="82"/>
      <c r="H6376" s="107" t="str">
        <f>IF(B6376&lt;&gt;"",IF(OR(O6376=0,O6376=999),"",SUMIFS($E$2:E6376,$A$2:A6376,A6376)-SUMIFS($F$2:F6376,$A$2:A6376,A6376)),"")</f>
        <v/>
      </c>
      <c r="I6376" s="109" t="str">
        <f t="shared" si="299"/>
        <v/>
      </c>
      <c r="J6376" s="113"/>
      <c r="K6376" s="90"/>
      <c r="L6376" s="73"/>
      <c r="M6376" s="69" t="str">
        <f>IF(C6376&lt;&gt;"",DailyLog!$S$3,"")</f>
        <v/>
      </c>
      <c r="N6376" s="56" t="str">
        <f t="shared" si="298"/>
        <v/>
      </c>
      <c r="O6376" s="53" t="str">
        <f>IF($B6376&lt;&gt;"",IF(ISNUMBER(_xlfn.XMATCH($B6376,Language!$A$6:$E$6)),0,IF(ISNUMBER(_xlfn.XMATCH($B6376,Language!$A$29:$E$29)),'Lista de Prestatarios'!$B$3,VLOOKUP(B6376,'Lista de Prestatarios'!$A$2:$B$500,2,FALSE))),"")</f>
        <v/>
      </c>
      <c r="P6376" s="58" t="str">
        <f>IF(B6376&lt;&gt;"",IF(OR(D6376&gt;0,G6376&gt;0),COUNTIF($B$2:B6376,B6376),COUNTIFS($B$2:B6376,B6376,$E$2:E6376,"&gt;0")),"")</f>
        <v/>
      </c>
    </row>
    <row r="6377" spans="1:16" x14ac:dyDescent="0.35">
      <c r="A6377" s="51" t="str">
        <f t="shared" si="297"/>
        <v/>
      </c>
      <c r="B6377" s="99"/>
      <c r="C6377" s="4"/>
      <c r="D6377" s="14"/>
      <c r="E6377" s="14"/>
      <c r="F6377" s="14"/>
      <c r="G6377" s="82"/>
      <c r="H6377" s="107" t="str">
        <f>IF(B6377&lt;&gt;"",IF(OR(O6377=0,O6377=999),"",SUMIFS($E$2:E6377,$A$2:A6377,A6377)-SUMIFS($F$2:F6377,$A$2:A6377,A6377)),"")</f>
        <v/>
      </c>
      <c r="I6377" s="109" t="str">
        <f t="shared" si="299"/>
        <v/>
      </c>
      <c r="J6377" s="113"/>
      <c r="K6377" s="90"/>
      <c r="L6377" s="73"/>
      <c r="M6377" s="69" t="str">
        <f>IF(C6377&lt;&gt;"",DailyLog!$S$3,"")</f>
        <v/>
      </c>
      <c r="N6377" s="56" t="str">
        <f t="shared" si="298"/>
        <v/>
      </c>
      <c r="O6377" s="53" t="str">
        <f>IF($B6377&lt;&gt;"",IF(ISNUMBER(_xlfn.XMATCH($B6377,Language!$A$6:$E$6)),0,IF(ISNUMBER(_xlfn.XMATCH($B6377,Language!$A$29:$E$29)),'Lista de Prestatarios'!$B$3,VLOOKUP(B6377,'Lista de Prestatarios'!$A$2:$B$500,2,FALSE))),"")</f>
        <v/>
      </c>
      <c r="P6377" s="58" t="str">
        <f>IF(B6377&lt;&gt;"",IF(OR(D6377&gt;0,G6377&gt;0),COUNTIF($B$2:B6377,B6377),COUNTIFS($B$2:B6377,B6377,$E$2:E6377,"&gt;0")),"")</f>
        <v/>
      </c>
    </row>
    <row r="6378" spans="1:16" x14ac:dyDescent="0.35">
      <c r="A6378" s="51" t="str">
        <f t="shared" si="297"/>
        <v/>
      </c>
      <c r="B6378" s="99"/>
      <c r="C6378" s="4"/>
      <c r="D6378" s="14"/>
      <c r="E6378" s="14"/>
      <c r="F6378" s="14"/>
      <c r="G6378" s="82"/>
      <c r="H6378" s="107" t="str">
        <f>IF(B6378&lt;&gt;"",IF(OR(O6378=0,O6378=999),"",SUMIFS($E$2:E6378,$A$2:A6378,A6378)-SUMIFS($F$2:F6378,$A$2:A6378,A6378)),"")</f>
        <v/>
      </c>
      <c r="I6378" s="109" t="str">
        <f t="shared" si="299"/>
        <v/>
      </c>
      <c r="J6378" s="113"/>
      <c r="K6378" s="90"/>
      <c r="L6378" s="73"/>
      <c r="M6378" s="69" t="str">
        <f>IF(C6378&lt;&gt;"",DailyLog!$S$3,"")</f>
        <v/>
      </c>
      <c r="N6378" s="56" t="str">
        <f t="shared" si="298"/>
        <v/>
      </c>
      <c r="O6378" s="53" t="str">
        <f>IF($B6378&lt;&gt;"",IF(ISNUMBER(_xlfn.XMATCH($B6378,Language!$A$6:$E$6)),0,IF(ISNUMBER(_xlfn.XMATCH($B6378,Language!$A$29:$E$29)),'Lista de Prestatarios'!$B$3,VLOOKUP(B6378,'Lista de Prestatarios'!$A$2:$B$500,2,FALSE))),"")</f>
        <v/>
      </c>
      <c r="P6378" s="58" t="str">
        <f>IF(B6378&lt;&gt;"",IF(OR(D6378&gt;0,G6378&gt;0),COUNTIF($B$2:B6378,B6378),COUNTIFS($B$2:B6378,B6378,$E$2:E6378,"&gt;0")),"")</f>
        <v/>
      </c>
    </row>
    <row r="6379" spans="1:16" x14ac:dyDescent="0.35">
      <c r="A6379" s="51" t="str">
        <f t="shared" si="297"/>
        <v/>
      </c>
      <c r="B6379" s="99"/>
      <c r="C6379" s="4"/>
      <c r="D6379" s="14"/>
      <c r="E6379" s="14"/>
      <c r="F6379" s="14"/>
      <c r="G6379" s="82"/>
      <c r="H6379" s="107" t="str">
        <f>IF(B6379&lt;&gt;"",IF(OR(O6379=0,O6379=999),"",SUMIFS($E$2:E6379,$A$2:A6379,A6379)-SUMIFS($F$2:F6379,$A$2:A6379,A6379)),"")</f>
        <v/>
      </c>
      <c r="I6379" s="109" t="str">
        <f t="shared" si="299"/>
        <v/>
      </c>
      <c r="J6379" s="113"/>
      <c r="K6379" s="90"/>
      <c r="L6379" s="73"/>
      <c r="M6379" s="69" t="str">
        <f>IF(C6379&lt;&gt;"",DailyLog!$S$3,"")</f>
        <v/>
      </c>
      <c r="N6379" s="56" t="str">
        <f t="shared" si="298"/>
        <v/>
      </c>
      <c r="O6379" s="53" t="str">
        <f>IF($B6379&lt;&gt;"",IF(ISNUMBER(_xlfn.XMATCH($B6379,Language!$A$6:$E$6)),0,IF(ISNUMBER(_xlfn.XMATCH($B6379,Language!$A$29:$E$29)),'Lista de Prestatarios'!$B$3,VLOOKUP(B6379,'Lista de Prestatarios'!$A$2:$B$500,2,FALSE))),"")</f>
        <v/>
      </c>
      <c r="P6379" s="58" t="str">
        <f>IF(B6379&lt;&gt;"",IF(OR(D6379&gt;0,G6379&gt;0),COUNTIF($B$2:B6379,B6379),COUNTIFS($B$2:B6379,B6379,$E$2:E6379,"&gt;0")),"")</f>
        <v/>
      </c>
    </row>
    <row r="6380" spans="1:16" x14ac:dyDescent="0.35">
      <c r="A6380" s="51" t="str">
        <f t="shared" si="297"/>
        <v/>
      </c>
      <c r="B6380" s="99"/>
      <c r="C6380" s="4"/>
      <c r="D6380" s="14"/>
      <c r="E6380" s="14"/>
      <c r="F6380" s="14"/>
      <c r="G6380" s="82"/>
      <c r="H6380" s="107" t="str">
        <f>IF(B6380&lt;&gt;"",IF(OR(O6380=0,O6380=999),"",SUMIFS($E$2:E6380,$A$2:A6380,A6380)-SUMIFS($F$2:F6380,$A$2:A6380,A6380)),"")</f>
        <v/>
      </c>
      <c r="I6380" s="109" t="str">
        <f t="shared" si="299"/>
        <v/>
      </c>
      <c r="J6380" s="113"/>
      <c r="K6380" s="90"/>
      <c r="L6380" s="73"/>
      <c r="M6380" s="69" t="str">
        <f>IF(C6380&lt;&gt;"",DailyLog!$S$3,"")</f>
        <v/>
      </c>
      <c r="N6380" s="56" t="str">
        <f t="shared" si="298"/>
        <v/>
      </c>
      <c r="O6380" s="53" t="str">
        <f>IF($B6380&lt;&gt;"",IF(ISNUMBER(_xlfn.XMATCH($B6380,Language!$A$6:$E$6)),0,IF(ISNUMBER(_xlfn.XMATCH($B6380,Language!$A$29:$E$29)),'Lista de Prestatarios'!$B$3,VLOOKUP(B6380,'Lista de Prestatarios'!$A$2:$B$500,2,FALSE))),"")</f>
        <v/>
      </c>
      <c r="P6380" s="58" t="str">
        <f>IF(B6380&lt;&gt;"",IF(OR(D6380&gt;0,G6380&gt;0),COUNTIF($B$2:B6380,B6380),COUNTIFS($B$2:B6380,B6380,$E$2:E6380,"&gt;0")),"")</f>
        <v/>
      </c>
    </row>
    <row r="6381" spans="1:16" x14ac:dyDescent="0.35">
      <c r="A6381" s="51" t="str">
        <f t="shared" si="297"/>
        <v/>
      </c>
      <c r="B6381" s="99"/>
      <c r="C6381" s="4"/>
      <c r="D6381" s="14"/>
      <c r="E6381" s="14"/>
      <c r="F6381" s="14"/>
      <c r="G6381" s="82"/>
      <c r="H6381" s="107" t="str">
        <f>IF(B6381&lt;&gt;"",IF(OR(O6381=0,O6381=999),"",SUMIFS($E$2:E6381,$A$2:A6381,A6381)-SUMIFS($F$2:F6381,$A$2:A6381,A6381)),"")</f>
        <v/>
      </c>
      <c r="I6381" s="109" t="str">
        <f t="shared" si="299"/>
        <v/>
      </c>
      <c r="J6381" s="113"/>
      <c r="K6381" s="90"/>
      <c r="L6381" s="73"/>
      <c r="M6381" s="69" t="str">
        <f>IF(C6381&lt;&gt;"",DailyLog!$S$3,"")</f>
        <v/>
      </c>
      <c r="N6381" s="56" t="str">
        <f t="shared" si="298"/>
        <v/>
      </c>
      <c r="O6381" s="53" t="str">
        <f>IF($B6381&lt;&gt;"",IF(ISNUMBER(_xlfn.XMATCH($B6381,Language!$A$6:$E$6)),0,IF(ISNUMBER(_xlfn.XMATCH($B6381,Language!$A$29:$E$29)),'Lista de Prestatarios'!$B$3,VLOOKUP(B6381,'Lista de Prestatarios'!$A$2:$B$500,2,FALSE))),"")</f>
        <v/>
      </c>
      <c r="P6381" s="58" t="str">
        <f>IF(B6381&lt;&gt;"",IF(OR(D6381&gt;0,G6381&gt;0),COUNTIF($B$2:B6381,B6381),COUNTIFS($B$2:B6381,B6381,$E$2:E6381,"&gt;0")),"")</f>
        <v/>
      </c>
    </row>
    <row r="6382" spans="1:16" x14ac:dyDescent="0.35">
      <c r="A6382" s="51" t="str">
        <f t="shared" si="297"/>
        <v/>
      </c>
      <c r="B6382" s="99"/>
      <c r="C6382" s="4"/>
      <c r="D6382" s="14"/>
      <c r="E6382" s="14"/>
      <c r="F6382" s="14"/>
      <c r="G6382" s="82"/>
      <c r="H6382" s="107" t="str">
        <f>IF(B6382&lt;&gt;"",IF(OR(O6382=0,O6382=999),"",SUMIFS($E$2:E6382,$A$2:A6382,A6382)-SUMIFS($F$2:F6382,$A$2:A6382,A6382)),"")</f>
        <v/>
      </c>
      <c r="I6382" s="109" t="str">
        <f t="shared" si="299"/>
        <v/>
      </c>
      <c r="J6382" s="113"/>
      <c r="K6382" s="90"/>
      <c r="L6382" s="73"/>
      <c r="M6382" s="69" t="str">
        <f>IF(C6382&lt;&gt;"",DailyLog!$S$3,"")</f>
        <v/>
      </c>
      <c r="N6382" s="56" t="str">
        <f t="shared" si="298"/>
        <v/>
      </c>
      <c r="O6382" s="53" t="str">
        <f>IF($B6382&lt;&gt;"",IF(ISNUMBER(_xlfn.XMATCH($B6382,Language!$A$6:$E$6)),0,IF(ISNUMBER(_xlfn.XMATCH($B6382,Language!$A$29:$E$29)),'Lista de Prestatarios'!$B$3,VLOOKUP(B6382,'Lista de Prestatarios'!$A$2:$B$500,2,FALSE))),"")</f>
        <v/>
      </c>
      <c r="P6382" s="58" t="str">
        <f>IF(B6382&lt;&gt;"",IF(OR(D6382&gt;0,G6382&gt;0),COUNTIF($B$2:B6382,B6382),COUNTIFS($B$2:B6382,B6382,$E$2:E6382,"&gt;0")),"")</f>
        <v/>
      </c>
    </row>
    <row r="6383" spans="1:16" x14ac:dyDescent="0.35">
      <c r="A6383" s="51" t="str">
        <f t="shared" si="297"/>
        <v/>
      </c>
      <c r="B6383" s="99"/>
      <c r="C6383" s="4"/>
      <c r="D6383" s="14"/>
      <c r="E6383" s="14"/>
      <c r="F6383" s="14"/>
      <c r="G6383" s="82"/>
      <c r="H6383" s="107" t="str">
        <f>IF(B6383&lt;&gt;"",IF(OR(O6383=0,O6383=999),"",SUMIFS($E$2:E6383,$A$2:A6383,A6383)-SUMIFS($F$2:F6383,$A$2:A6383,A6383)),"")</f>
        <v/>
      </c>
      <c r="I6383" s="109" t="str">
        <f t="shared" si="299"/>
        <v/>
      </c>
      <c r="J6383" s="113"/>
      <c r="K6383" s="90"/>
      <c r="L6383" s="73"/>
      <c r="M6383" s="69" t="str">
        <f>IF(C6383&lt;&gt;"",DailyLog!$S$3,"")</f>
        <v/>
      </c>
      <c r="N6383" s="56" t="str">
        <f t="shared" si="298"/>
        <v/>
      </c>
      <c r="O6383" s="53" t="str">
        <f>IF($B6383&lt;&gt;"",IF(ISNUMBER(_xlfn.XMATCH($B6383,Language!$A$6:$E$6)),0,IF(ISNUMBER(_xlfn.XMATCH($B6383,Language!$A$29:$E$29)),'Lista de Prestatarios'!$B$3,VLOOKUP(B6383,'Lista de Prestatarios'!$A$2:$B$500,2,FALSE))),"")</f>
        <v/>
      </c>
      <c r="P6383" s="58" t="str">
        <f>IF(B6383&lt;&gt;"",IF(OR(D6383&gt;0,G6383&gt;0),COUNTIF($B$2:B6383,B6383),COUNTIFS($B$2:B6383,B6383,$E$2:E6383,"&gt;0")),"")</f>
        <v/>
      </c>
    </row>
    <row r="6384" spans="1:16" x14ac:dyDescent="0.35">
      <c r="A6384" s="51" t="str">
        <f t="shared" si="297"/>
        <v/>
      </c>
      <c r="B6384" s="99"/>
      <c r="C6384" s="4"/>
      <c r="D6384" s="14"/>
      <c r="E6384" s="14"/>
      <c r="F6384" s="14"/>
      <c r="G6384" s="82"/>
      <c r="H6384" s="107" t="str">
        <f>IF(B6384&lt;&gt;"",IF(OR(O6384=0,O6384=999),"",SUMIFS($E$2:E6384,$A$2:A6384,A6384)-SUMIFS($F$2:F6384,$A$2:A6384,A6384)),"")</f>
        <v/>
      </c>
      <c r="I6384" s="109" t="str">
        <f t="shared" si="299"/>
        <v/>
      </c>
      <c r="J6384" s="113"/>
      <c r="K6384" s="90"/>
      <c r="L6384" s="73"/>
      <c r="M6384" s="69" t="str">
        <f>IF(C6384&lt;&gt;"",DailyLog!$S$3,"")</f>
        <v/>
      </c>
      <c r="N6384" s="56" t="str">
        <f t="shared" si="298"/>
        <v/>
      </c>
      <c r="O6384" s="53" t="str">
        <f>IF($B6384&lt;&gt;"",IF(ISNUMBER(_xlfn.XMATCH($B6384,Language!$A$6:$E$6)),0,IF(ISNUMBER(_xlfn.XMATCH($B6384,Language!$A$29:$E$29)),'Lista de Prestatarios'!$B$3,VLOOKUP(B6384,'Lista de Prestatarios'!$A$2:$B$500,2,FALSE))),"")</f>
        <v/>
      </c>
      <c r="P6384" s="58" t="str">
        <f>IF(B6384&lt;&gt;"",IF(OR(D6384&gt;0,G6384&gt;0),COUNTIF($B$2:B6384,B6384),COUNTIFS($B$2:B6384,B6384,$E$2:E6384,"&gt;0")),"")</f>
        <v/>
      </c>
    </row>
    <row r="6385" spans="1:16" x14ac:dyDescent="0.35">
      <c r="A6385" s="51" t="str">
        <f t="shared" si="297"/>
        <v/>
      </c>
      <c r="B6385" s="99"/>
      <c r="C6385" s="4"/>
      <c r="D6385" s="14"/>
      <c r="E6385" s="14"/>
      <c r="F6385" s="14"/>
      <c r="G6385" s="82"/>
      <c r="H6385" s="107" t="str">
        <f>IF(B6385&lt;&gt;"",IF(OR(O6385=0,O6385=999),"",SUMIFS($E$2:E6385,$A$2:A6385,A6385)-SUMIFS($F$2:F6385,$A$2:A6385,A6385)),"")</f>
        <v/>
      </c>
      <c r="I6385" s="109" t="str">
        <f t="shared" si="299"/>
        <v/>
      </c>
      <c r="J6385" s="113"/>
      <c r="K6385" s="90"/>
      <c r="L6385" s="73"/>
      <c r="M6385" s="69" t="str">
        <f>IF(C6385&lt;&gt;"",DailyLog!$S$3,"")</f>
        <v/>
      </c>
      <c r="N6385" s="56" t="str">
        <f t="shared" si="298"/>
        <v/>
      </c>
      <c r="O6385" s="53" t="str">
        <f>IF($B6385&lt;&gt;"",IF(ISNUMBER(_xlfn.XMATCH($B6385,Language!$A$6:$E$6)),0,IF(ISNUMBER(_xlfn.XMATCH($B6385,Language!$A$29:$E$29)),'Lista de Prestatarios'!$B$3,VLOOKUP(B6385,'Lista de Prestatarios'!$A$2:$B$500,2,FALSE))),"")</f>
        <v/>
      </c>
      <c r="P6385" s="58" t="str">
        <f>IF(B6385&lt;&gt;"",IF(OR(D6385&gt;0,G6385&gt;0),COUNTIF($B$2:B6385,B6385),COUNTIFS($B$2:B6385,B6385,$E$2:E6385,"&gt;0")),"")</f>
        <v/>
      </c>
    </row>
    <row r="6386" spans="1:16" x14ac:dyDescent="0.35">
      <c r="A6386" s="51" t="str">
        <f t="shared" si="297"/>
        <v/>
      </c>
      <c r="B6386" s="99"/>
      <c r="C6386" s="4"/>
      <c r="D6386" s="14"/>
      <c r="E6386" s="14"/>
      <c r="F6386" s="14"/>
      <c r="G6386" s="82"/>
      <c r="H6386" s="107" t="str">
        <f>IF(B6386&lt;&gt;"",IF(OR(O6386=0,O6386=999),"",SUMIFS($E$2:E6386,$A$2:A6386,A6386)-SUMIFS($F$2:F6386,$A$2:A6386,A6386)),"")</f>
        <v/>
      </c>
      <c r="I6386" s="109" t="str">
        <f t="shared" si="299"/>
        <v/>
      </c>
      <c r="J6386" s="113"/>
      <c r="K6386" s="90"/>
      <c r="L6386" s="73"/>
      <c r="M6386" s="69" t="str">
        <f>IF(C6386&lt;&gt;"",DailyLog!$S$3,"")</f>
        <v/>
      </c>
      <c r="N6386" s="56" t="str">
        <f t="shared" si="298"/>
        <v/>
      </c>
      <c r="O6386" s="53" t="str">
        <f>IF($B6386&lt;&gt;"",IF(ISNUMBER(_xlfn.XMATCH($B6386,Language!$A$6:$E$6)),0,IF(ISNUMBER(_xlfn.XMATCH($B6386,Language!$A$29:$E$29)),'Lista de Prestatarios'!$B$3,VLOOKUP(B6386,'Lista de Prestatarios'!$A$2:$B$500,2,FALSE))),"")</f>
        <v/>
      </c>
      <c r="P6386" s="58" t="str">
        <f>IF(B6386&lt;&gt;"",IF(OR(D6386&gt;0,G6386&gt;0),COUNTIF($B$2:B6386,B6386),COUNTIFS($B$2:B6386,B6386,$E$2:E6386,"&gt;0")),"")</f>
        <v/>
      </c>
    </row>
    <row r="6387" spans="1:16" x14ac:dyDescent="0.35">
      <c r="A6387" s="51" t="str">
        <f t="shared" si="297"/>
        <v/>
      </c>
      <c r="B6387" s="99"/>
      <c r="C6387" s="4"/>
      <c r="D6387" s="14"/>
      <c r="E6387" s="14"/>
      <c r="F6387" s="14"/>
      <c r="G6387" s="82"/>
      <c r="H6387" s="107" t="str">
        <f>IF(B6387&lt;&gt;"",IF(OR(O6387=0,O6387=999),"",SUMIFS($E$2:E6387,$A$2:A6387,A6387)-SUMIFS($F$2:F6387,$A$2:A6387,A6387)),"")</f>
        <v/>
      </c>
      <c r="I6387" s="109" t="str">
        <f t="shared" si="299"/>
        <v/>
      </c>
      <c r="J6387" s="113"/>
      <c r="K6387" s="90"/>
      <c r="L6387" s="73"/>
      <c r="M6387" s="69" t="str">
        <f>IF(C6387&lt;&gt;"",DailyLog!$S$3,"")</f>
        <v/>
      </c>
      <c r="N6387" s="56" t="str">
        <f t="shared" si="298"/>
        <v/>
      </c>
      <c r="O6387" s="53" t="str">
        <f>IF($B6387&lt;&gt;"",IF(ISNUMBER(_xlfn.XMATCH($B6387,Language!$A$6:$E$6)),0,IF(ISNUMBER(_xlfn.XMATCH($B6387,Language!$A$29:$E$29)),'Lista de Prestatarios'!$B$3,VLOOKUP(B6387,'Lista de Prestatarios'!$A$2:$B$500,2,FALSE))),"")</f>
        <v/>
      </c>
      <c r="P6387" s="58" t="str">
        <f>IF(B6387&lt;&gt;"",IF(OR(D6387&gt;0,G6387&gt;0),COUNTIF($B$2:B6387,B6387),COUNTIFS($B$2:B6387,B6387,$E$2:E6387,"&gt;0")),"")</f>
        <v/>
      </c>
    </row>
    <row r="6388" spans="1:16" x14ac:dyDescent="0.35">
      <c r="A6388" s="51" t="str">
        <f t="shared" si="297"/>
        <v/>
      </c>
      <c r="B6388" s="99"/>
      <c r="C6388" s="4"/>
      <c r="D6388" s="14"/>
      <c r="E6388" s="14"/>
      <c r="F6388" s="14"/>
      <c r="G6388" s="82"/>
      <c r="H6388" s="107" t="str">
        <f>IF(B6388&lt;&gt;"",IF(OR(O6388=0,O6388=999),"",SUMIFS($E$2:E6388,$A$2:A6388,A6388)-SUMIFS($F$2:F6388,$A$2:A6388,A6388)),"")</f>
        <v/>
      </c>
      <c r="I6388" s="109" t="str">
        <f t="shared" si="299"/>
        <v/>
      </c>
      <c r="J6388" s="113"/>
      <c r="K6388" s="90"/>
      <c r="L6388" s="73"/>
      <c r="M6388" s="69" t="str">
        <f>IF(C6388&lt;&gt;"",DailyLog!$S$3,"")</f>
        <v/>
      </c>
      <c r="N6388" s="56" t="str">
        <f t="shared" si="298"/>
        <v/>
      </c>
      <c r="O6388" s="53" t="str">
        <f>IF($B6388&lt;&gt;"",IF(ISNUMBER(_xlfn.XMATCH($B6388,Language!$A$6:$E$6)),0,IF(ISNUMBER(_xlfn.XMATCH($B6388,Language!$A$29:$E$29)),'Lista de Prestatarios'!$B$3,VLOOKUP(B6388,'Lista de Prestatarios'!$A$2:$B$500,2,FALSE))),"")</f>
        <v/>
      </c>
      <c r="P6388" s="58" t="str">
        <f>IF(B6388&lt;&gt;"",IF(OR(D6388&gt;0,G6388&gt;0),COUNTIF($B$2:B6388,B6388),COUNTIFS($B$2:B6388,B6388,$E$2:E6388,"&gt;0")),"")</f>
        <v/>
      </c>
    </row>
    <row r="6389" spans="1:16" x14ac:dyDescent="0.35">
      <c r="A6389" s="51" t="str">
        <f t="shared" si="297"/>
        <v/>
      </c>
      <c r="B6389" s="99"/>
      <c r="C6389" s="4"/>
      <c r="D6389" s="14"/>
      <c r="E6389" s="14"/>
      <c r="F6389" s="14"/>
      <c r="G6389" s="82"/>
      <c r="H6389" s="107" t="str">
        <f>IF(B6389&lt;&gt;"",IF(OR(O6389=0,O6389=999),"",SUMIFS($E$2:E6389,$A$2:A6389,A6389)-SUMIFS($F$2:F6389,$A$2:A6389,A6389)),"")</f>
        <v/>
      </c>
      <c r="I6389" s="109" t="str">
        <f t="shared" si="299"/>
        <v/>
      </c>
      <c r="J6389" s="113"/>
      <c r="K6389" s="90"/>
      <c r="L6389" s="73"/>
      <c r="M6389" s="69" t="str">
        <f>IF(C6389&lt;&gt;"",DailyLog!$S$3,"")</f>
        <v/>
      </c>
      <c r="N6389" s="56" t="str">
        <f t="shared" si="298"/>
        <v/>
      </c>
      <c r="O6389" s="53" t="str">
        <f>IF($B6389&lt;&gt;"",IF(ISNUMBER(_xlfn.XMATCH($B6389,Language!$A$6:$E$6)),0,IF(ISNUMBER(_xlfn.XMATCH($B6389,Language!$A$29:$E$29)),'Lista de Prestatarios'!$B$3,VLOOKUP(B6389,'Lista de Prestatarios'!$A$2:$B$500,2,FALSE))),"")</f>
        <v/>
      </c>
      <c r="P6389" s="58" t="str">
        <f>IF(B6389&lt;&gt;"",IF(OR(D6389&gt;0,G6389&gt;0),COUNTIF($B$2:B6389,B6389),COUNTIFS($B$2:B6389,B6389,$E$2:E6389,"&gt;0")),"")</f>
        <v/>
      </c>
    </row>
    <row r="6390" spans="1:16" x14ac:dyDescent="0.35">
      <c r="A6390" s="51" t="str">
        <f t="shared" si="297"/>
        <v/>
      </c>
      <c r="B6390" s="99"/>
      <c r="C6390" s="4"/>
      <c r="D6390" s="14"/>
      <c r="E6390" s="14"/>
      <c r="F6390" s="14"/>
      <c r="G6390" s="82"/>
      <c r="H6390" s="107" t="str">
        <f>IF(B6390&lt;&gt;"",IF(OR(O6390=0,O6390=999),"",SUMIFS($E$2:E6390,$A$2:A6390,A6390)-SUMIFS($F$2:F6390,$A$2:A6390,A6390)),"")</f>
        <v/>
      </c>
      <c r="I6390" s="109" t="str">
        <f t="shared" si="299"/>
        <v/>
      </c>
      <c r="J6390" s="113"/>
      <c r="K6390" s="90"/>
      <c r="L6390" s="73"/>
      <c r="M6390" s="69" t="str">
        <f>IF(C6390&lt;&gt;"",DailyLog!$S$3,"")</f>
        <v/>
      </c>
      <c r="N6390" s="56" t="str">
        <f t="shared" si="298"/>
        <v/>
      </c>
      <c r="O6390" s="53" t="str">
        <f>IF($B6390&lt;&gt;"",IF(ISNUMBER(_xlfn.XMATCH($B6390,Language!$A$6:$E$6)),0,IF(ISNUMBER(_xlfn.XMATCH($B6390,Language!$A$29:$E$29)),'Lista de Prestatarios'!$B$3,VLOOKUP(B6390,'Lista de Prestatarios'!$A$2:$B$500,2,FALSE))),"")</f>
        <v/>
      </c>
      <c r="P6390" s="58" t="str">
        <f>IF(B6390&lt;&gt;"",IF(OR(D6390&gt;0,G6390&gt;0),COUNTIF($B$2:B6390,B6390),COUNTIFS($B$2:B6390,B6390,$E$2:E6390,"&gt;0")),"")</f>
        <v/>
      </c>
    </row>
    <row r="6391" spans="1:16" x14ac:dyDescent="0.35">
      <c r="A6391" s="51" t="str">
        <f t="shared" si="297"/>
        <v/>
      </c>
      <c r="B6391" s="99"/>
      <c r="C6391" s="4"/>
      <c r="D6391" s="14"/>
      <c r="E6391" s="14"/>
      <c r="F6391" s="14"/>
      <c r="G6391" s="82"/>
      <c r="H6391" s="107" t="str">
        <f>IF(B6391&lt;&gt;"",IF(OR(O6391=0,O6391=999),"",SUMIFS($E$2:E6391,$A$2:A6391,A6391)-SUMIFS($F$2:F6391,$A$2:A6391,A6391)),"")</f>
        <v/>
      </c>
      <c r="I6391" s="109" t="str">
        <f t="shared" si="299"/>
        <v/>
      </c>
      <c r="J6391" s="113"/>
      <c r="K6391" s="90"/>
      <c r="L6391" s="73"/>
      <c r="M6391" s="69" t="str">
        <f>IF(C6391&lt;&gt;"",DailyLog!$S$3,"")</f>
        <v/>
      </c>
      <c r="N6391" s="56" t="str">
        <f t="shared" si="298"/>
        <v/>
      </c>
      <c r="O6391" s="53" t="str">
        <f>IF($B6391&lt;&gt;"",IF(ISNUMBER(_xlfn.XMATCH($B6391,Language!$A$6:$E$6)),0,IF(ISNUMBER(_xlfn.XMATCH($B6391,Language!$A$29:$E$29)),'Lista de Prestatarios'!$B$3,VLOOKUP(B6391,'Lista de Prestatarios'!$A$2:$B$500,2,FALSE))),"")</f>
        <v/>
      </c>
      <c r="P6391" s="58" t="str">
        <f>IF(B6391&lt;&gt;"",IF(OR(D6391&gt;0,G6391&gt;0),COUNTIF($B$2:B6391,B6391),COUNTIFS($B$2:B6391,B6391,$E$2:E6391,"&gt;0")),"")</f>
        <v/>
      </c>
    </row>
    <row r="6392" spans="1:16" x14ac:dyDescent="0.35">
      <c r="A6392" s="51" t="str">
        <f t="shared" si="297"/>
        <v/>
      </c>
      <c r="B6392" s="99"/>
      <c r="C6392" s="4"/>
      <c r="D6392" s="14"/>
      <c r="E6392" s="14"/>
      <c r="F6392" s="14"/>
      <c r="G6392" s="82"/>
      <c r="H6392" s="107" t="str">
        <f>IF(B6392&lt;&gt;"",IF(OR(O6392=0,O6392=999),"",SUMIFS($E$2:E6392,$A$2:A6392,A6392)-SUMIFS($F$2:F6392,$A$2:A6392,A6392)),"")</f>
        <v/>
      </c>
      <c r="I6392" s="109" t="str">
        <f t="shared" si="299"/>
        <v/>
      </c>
      <c r="J6392" s="113"/>
      <c r="K6392" s="90"/>
      <c r="L6392" s="73"/>
      <c r="M6392" s="69" t="str">
        <f>IF(C6392&lt;&gt;"",DailyLog!$S$3,"")</f>
        <v/>
      </c>
      <c r="N6392" s="56" t="str">
        <f t="shared" si="298"/>
        <v/>
      </c>
      <c r="O6392" s="53" t="str">
        <f>IF($B6392&lt;&gt;"",IF(ISNUMBER(_xlfn.XMATCH($B6392,Language!$A$6:$E$6)),0,IF(ISNUMBER(_xlfn.XMATCH($B6392,Language!$A$29:$E$29)),'Lista de Prestatarios'!$B$3,VLOOKUP(B6392,'Lista de Prestatarios'!$A$2:$B$500,2,FALSE))),"")</f>
        <v/>
      </c>
      <c r="P6392" s="58" t="str">
        <f>IF(B6392&lt;&gt;"",IF(OR(D6392&gt;0,G6392&gt;0),COUNTIF($B$2:B6392,B6392),COUNTIFS($B$2:B6392,B6392,$E$2:E6392,"&gt;0")),"")</f>
        <v/>
      </c>
    </row>
    <row r="6393" spans="1:16" x14ac:dyDescent="0.35">
      <c r="A6393" s="51" t="str">
        <f t="shared" si="297"/>
        <v/>
      </c>
      <c r="B6393" s="99"/>
      <c r="C6393" s="4"/>
      <c r="D6393" s="14"/>
      <c r="E6393" s="14"/>
      <c r="F6393" s="14"/>
      <c r="G6393" s="82"/>
      <c r="H6393" s="107" t="str">
        <f>IF(B6393&lt;&gt;"",IF(OR(O6393=0,O6393=999),"",SUMIFS($E$2:E6393,$A$2:A6393,A6393)-SUMIFS($F$2:F6393,$A$2:A6393,A6393)),"")</f>
        <v/>
      </c>
      <c r="I6393" s="109" t="str">
        <f t="shared" si="299"/>
        <v/>
      </c>
      <c r="J6393" s="113"/>
      <c r="K6393" s="90"/>
      <c r="L6393" s="73"/>
      <c r="M6393" s="69" t="str">
        <f>IF(C6393&lt;&gt;"",DailyLog!$S$3,"")</f>
        <v/>
      </c>
      <c r="N6393" s="56" t="str">
        <f t="shared" si="298"/>
        <v/>
      </c>
      <c r="O6393" s="53" t="str">
        <f>IF($B6393&lt;&gt;"",IF(ISNUMBER(_xlfn.XMATCH($B6393,Language!$A$6:$E$6)),0,IF(ISNUMBER(_xlfn.XMATCH($B6393,Language!$A$29:$E$29)),'Lista de Prestatarios'!$B$3,VLOOKUP(B6393,'Lista de Prestatarios'!$A$2:$B$500,2,FALSE))),"")</f>
        <v/>
      </c>
      <c r="P6393" s="58" t="str">
        <f>IF(B6393&lt;&gt;"",IF(OR(D6393&gt;0,G6393&gt;0),COUNTIF($B$2:B6393,B6393),COUNTIFS($B$2:B6393,B6393,$E$2:E6393,"&gt;0")),"")</f>
        <v/>
      </c>
    </row>
    <row r="6394" spans="1:16" x14ac:dyDescent="0.35">
      <c r="A6394" s="51" t="str">
        <f t="shared" si="297"/>
        <v/>
      </c>
      <c r="B6394" s="99"/>
      <c r="C6394" s="4"/>
      <c r="D6394" s="14"/>
      <c r="E6394" s="14"/>
      <c r="F6394" s="14"/>
      <c r="G6394" s="82"/>
      <c r="H6394" s="107" t="str">
        <f>IF(B6394&lt;&gt;"",IF(OR(O6394=0,O6394=999),"",SUMIFS($E$2:E6394,$A$2:A6394,A6394)-SUMIFS($F$2:F6394,$A$2:A6394,A6394)),"")</f>
        <v/>
      </c>
      <c r="I6394" s="109" t="str">
        <f t="shared" si="299"/>
        <v/>
      </c>
      <c r="J6394" s="113"/>
      <c r="K6394" s="90"/>
      <c r="L6394" s="73"/>
      <c r="M6394" s="69" t="str">
        <f>IF(C6394&lt;&gt;"",DailyLog!$S$3,"")</f>
        <v/>
      </c>
      <c r="N6394" s="56" t="str">
        <f t="shared" si="298"/>
        <v/>
      </c>
      <c r="O6394" s="53" t="str">
        <f>IF($B6394&lt;&gt;"",IF(ISNUMBER(_xlfn.XMATCH($B6394,Language!$A$6:$E$6)),0,IF(ISNUMBER(_xlfn.XMATCH($B6394,Language!$A$29:$E$29)),'Lista de Prestatarios'!$B$3,VLOOKUP(B6394,'Lista de Prestatarios'!$A$2:$B$500,2,FALSE))),"")</f>
        <v/>
      </c>
      <c r="P6394" s="58" t="str">
        <f>IF(B6394&lt;&gt;"",IF(OR(D6394&gt;0,G6394&gt;0),COUNTIF($B$2:B6394,B6394),COUNTIFS($B$2:B6394,B6394,$E$2:E6394,"&gt;0")),"")</f>
        <v/>
      </c>
    </row>
    <row r="6395" spans="1:16" x14ac:dyDescent="0.35">
      <c r="A6395" s="51" t="str">
        <f t="shared" si="297"/>
        <v/>
      </c>
      <c r="B6395" s="99"/>
      <c r="C6395" s="4"/>
      <c r="D6395" s="14"/>
      <c r="E6395" s="14"/>
      <c r="F6395" s="14"/>
      <c r="G6395" s="82"/>
      <c r="H6395" s="107" t="str">
        <f>IF(B6395&lt;&gt;"",IF(OR(O6395=0,O6395=999),"",SUMIFS($E$2:E6395,$A$2:A6395,A6395)-SUMIFS($F$2:F6395,$A$2:A6395,A6395)),"")</f>
        <v/>
      </c>
      <c r="I6395" s="109" t="str">
        <f t="shared" si="299"/>
        <v/>
      </c>
      <c r="J6395" s="113"/>
      <c r="K6395" s="90"/>
      <c r="L6395" s="73"/>
      <c r="M6395" s="69" t="str">
        <f>IF(C6395&lt;&gt;"",DailyLog!$S$3,"")</f>
        <v/>
      </c>
      <c r="N6395" s="56" t="str">
        <f t="shared" si="298"/>
        <v/>
      </c>
      <c r="O6395" s="53" t="str">
        <f>IF($B6395&lt;&gt;"",IF(ISNUMBER(_xlfn.XMATCH($B6395,Language!$A$6:$E$6)),0,IF(ISNUMBER(_xlfn.XMATCH($B6395,Language!$A$29:$E$29)),'Lista de Prestatarios'!$B$3,VLOOKUP(B6395,'Lista de Prestatarios'!$A$2:$B$500,2,FALSE))),"")</f>
        <v/>
      </c>
      <c r="P6395" s="58" t="str">
        <f>IF(B6395&lt;&gt;"",IF(OR(D6395&gt;0,G6395&gt;0),COUNTIF($B$2:B6395,B6395),COUNTIFS($B$2:B6395,B6395,$E$2:E6395,"&gt;0")),"")</f>
        <v/>
      </c>
    </row>
    <row r="6396" spans="1:16" x14ac:dyDescent="0.35">
      <c r="A6396" s="51" t="str">
        <f t="shared" si="297"/>
        <v/>
      </c>
      <c r="B6396" s="99"/>
      <c r="C6396" s="4"/>
      <c r="D6396" s="14"/>
      <c r="E6396" s="14"/>
      <c r="F6396" s="14"/>
      <c r="G6396" s="82"/>
      <c r="H6396" s="107" t="str">
        <f>IF(B6396&lt;&gt;"",IF(OR(O6396=0,O6396=999),"",SUMIFS($E$2:E6396,$A$2:A6396,A6396)-SUMIFS($F$2:F6396,$A$2:A6396,A6396)),"")</f>
        <v/>
      </c>
      <c r="I6396" s="109" t="str">
        <f t="shared" si="299"/>
        <v/>
      </c>
      <c r="J6396" s="113"/>
      <c r="K6396" s="90"/>
      <c r="L6396" s="73"/>
      <c r="M6396" s="69" t="str">
        <f>IF(C6396&lt;&gt;"",DailyLog!$S$3,"")</f>
        <v/>
      </c>
      <c r="N6396" s="56" t="str">
        <f t="shared" si="298"/>
        <v/>
      </c>
      <c r="O6396" s="53" t="str">
        <f>IF($B6396&lt;&gt;"",IF(ISNUMBER(_xlfn.XMATCH($B6396,Language!$A$6:$E$6)),0,IF(ISNUMBER(_xlfn.XMATCH($B6396,Language!$A$29:$E$29)),'Lista de Prestatarios'!$B$3,VLOOKUP(B6396,'Lista de Prestatarios'!$A$2:$B$500,2,FALSE))),"")</f>
        <v/>
      </c>
      <c r="P6396" s="58" t="str">
        <f>IF(B6396&lt;&gt;"",IF(OR(D6396&gt;0,G6396&gt;0),COUNTIF($B$2:B6396,B6396),COUNTIFS($B$2:B6396,B6396,$E$2:E6396,"&gt;0")),"")</f>
        <v/>
      </c>
    </row>
    <row r="6397" spans="1:16" x14ac:dyDescent="0.35">
      <c r="A6397" s="51" t="str">
        <f t="shared" si="297"/>
        <v/>
      </c>
      <c r="B6397" s="99"/>
      <c r="C6397" s="4"/>
      <c r="D6397" s="14"/>
      <c r="E6397" s="14"/>
      <c r="F6397" s="14"/>
      <c r="G6397" s="82"/>
      <c r="H6397" s="107" t="str">
        <f>IF(B6397&lt;&gt;"",IF(OR(O6397=0,O6397=999),"",SUMIFS($E$2:E6397,$A$2:A6397,A6397)-SUMIFS($F$2:F6397,$A$2:A6397,A6397)),"")</f>
        <v/>
      </c>
      <c r="I6397" s="109" t="str">
        <f t="shared" si="299"/>
        <v/>
      </c>
      <c r="J6397" s="113"/>
      <c r="K6397" s="90"/>
      <c r="L6397" s="73"/>
      <c r="M6397" s="69" t="str">
        <f>IF(C6397&lt;&gt;"",DailyLog!$S$3,"")</f>
        <v/>
      </c>
      <c r="N6397" s="56" t="str">
        <f t="shared" si="298"/>
        <v/>
      </c>
      <c r="O6397" s="53" t="str">
        <f>IF($B6397&lt;&gt;"",IF(ISNUMBER(_xlfn.XMATCH($B6397,Language!$A$6:$E$6)),0,IF(ISNUMBER(_xlfn.XMATCH($B6397,Language!$A$29:$E$29)),'Lista de Prestatarios'!$B$3,VLOOKUP(B6397,'Lista de Prestatarios'!$A$2:$B$500,2,FALSE))),"")</f>
        <v/>
      </c>
      <c r="P6397" s="58" t="str">
        <f>IF(B6397&lt;&gt;"",IF(OR(D6397&gt;0,G6397&gt;0),COUNTIF($B$2:B6397,B6397),COUNTIFS($B$2:B6397,B6397,$E$2:E6397,"&gt;0")),"")</f>
        <v/>
      </c>
    </row>
    <row r="6398" spans="1:16" x14ac:dyDescent="0.35">
      <c r="A6398" s="51" t="str">
        <f t="shared" si="297"/>
        <v/>
      </c>
      <c r="B6398" s="99"/>
      <c r="C6398" s="4"/>
      <c r="D6398" s="14"/>
      <c r="E6398" s="14"/>
      <c r="F6398" s="14"/>
      <c r="G6398" s="82"/>
      <c r="H6398" s="107" t="str">
        <f>IF(B6398&lt;&gt;"",IF(OR(O6398=0,O6398=999),"",SUMIFS($E$2:E6398,$A$2:A6398,A6398)-SUMIFS($F$2:F6398,$A$2:A6398,A6398)),"")</f>
        <v/>
      </c>
      <c r="I6398" s="109" t="str">
        <f t="shared" si="299"/>
        <v/>
      </c>
      <c r="J6398" s="113"/>
      <c r="K6398" s="90"/>
      <c r="L6398" s="73"/>
      <c r="M6398" s="69" t="str">
        <f>IF(C6398&lt;&gt;"",DailyLog!$S$3,"")</f>
        <v/>
      </c>
      <c r="N6398" s="56" t="str">
        <f t="shared" si="298"/>
        <v/>
      </c>
      <c r="O6398" s="53" t="str">
        <f>IF($B6398&lt;&gt;"",IF(ISNUMBER(_xlfn.XMATCH($B6398,Language!$A$6:$E$6)),0,IF(ISNUMBER(_xlfn.XMATCH($B6398,Language!$A$29:$E$29)),'Lista de Prestatarios'!$B$3,VLOOKUP(B6398,'Lista de Prestatarios'!$A$2:$B$500,2,FALSE))),"")</f>
        <v/>
      </c>
      <c r="P6398" s="58" t="str">
        <f>IF(B6398&lt;&gt;"",IF(OR(D6398&gt;0,G6398&gt;0),COUNTIF($B$2:B6398,B6398),COUNTIFS($B$2:B6398,B6398,$E$2:E6398,"&gt;0")),"")</f>
        <v/>
      </c>
    </row>
    <row r="6399" spans="1:16" x14ac:dyDescent="0.35">
      <c r="A6399" s="51" t="str">
        <f t="shared" si="297"/>
        <v/>
      </c>
      <c r="B6399" s="99"/>
      <c r="C6399" s="4"/>
      <c r="D6399" s="14"/>
      <c r="E6399" s="14"/>
      <c r="F6399" s="14"/>
      <c r="G6399" s="82"/>
      <c r="H6399" s="107" t="str">
        <f>IF(B6399&lt;&gt;"",IF(OR(O6399=0,O6399=999),"",SUMIFS($E$2:E6399,$A$2:A6399,A6399)-SUMIFS($F$2:F6399,$A$2:A6399,A6399)),"")</f>
        <v/>
      </c>
      <c r="I6399" s="109" t="str">
        <f t="shared" si="299"/>
        <v/>
      </c>
      <c r="J6399" s="113"/>
      <c r="K6399" s="90"/>
      <c r="L6399" s="73"/>
      <c r="M6399" s="69" t="str">
        <f>IF(C6399&lt;&gt;"",DailyLog!$S$3,"")</f>
        <v/>
      </c>
      <c r="N6399" s="56" t="str">
        <f t="shared" si="298"/>
        <v/>
      </c>
      <c r="O6399" s="53" t="str">
        <f>IF($B6399&lt;&gt;"",IF(ISNUMBER(_xlfn.XMATCH($B6399,Language!$A$6:$E$6)),0,IF(ISNUMBER(_xlfn.XMATCH($B6399,Language!$A$29:$E$29)),'Lista de Prestatarios'!$B$3,VLOOKUP(B6399,'Lista de Prestatarios'!$A$2:$B$500,2,FALSE))),"")</f>
        <v/>
      </c>
      <c r="P6399" s="58" t="str">
        <f>IF(B6399&lt;&gt;"",IF(OR(D6399&gt;0,G6399&gt;0),COUNTIF($B$2:B6399,B6399),COUNTIFS($B$2:B6399,B6399,$E$2:E6399,"&gt;0")),"")</f>
        <v/>
      </c>
    </row>
    <row r="6400" spans="1:16" x14ac:dyDescent="0.35">
      <c r="A6400" s="51" t="str">
        <f t="shared" si="297"/>
        <v/>
      </c>
      <c r="B6400" s="99"/>
      <c r="C6400" s="4"/>
      <c r="D6400" s="14"/>
      <c r="E6400" s="14"/>
      <c r="F6400" s="14"/>
      <c r="G6400" s="82"/>
      <c r="H6400" s="107" t="str">
        <f>IF(B6400&lt;&gt;"",IF(OR(O6400=0,O6400=999),"",SUMIFS($E$2:E6400,$A$2:A6400,A6400)-SUMIFS($F$2:F6400,$A$2:A6400,A6400)),"")</f>
        <v/>
      </c>
      <c r="I6400" s="109" t="str">
        <f t="shared" si="299"/>
        <v/>
      </c>
      <c r="J6400" s="113"/>
      <c r="K6400" s="90"/>
      <c r="L6400" s="73"/>
      <c r="M6400" s="69" t="str">
        <f>IF(C6400&lt;&gt;"",DailyLog!$S$3,"")</f>
        <v/>
      </c>
      <c r="N6400" s="56" t="str">
        <f t="shared" si="298"/>
        <v/>
      </c>
      <c r="O6400" s="53" t="str">
        <f>IF($B6400&lt;&gt;"",IF(ISNUMBER(_xlfn.XMATCH($B6400,Language!$A$6:$E$6)),0,IF(ISNUMBER(_xlfn.XMATCH($B6400,Language!$A$29:$E$29)),'Lista de Prestatarios'!$B$3,VLOOKUP(B6400,'Lista de Prestatarios'!$A$2:$B$500,2,FALSE))),"")</f>
        <v/>
      </c>
      <c r="P6400" s="58" t="str">
        <f>IF(B6400&lt;&gt;"",IF(OR(D6400&gt;0,G6400&gt;0),COUNTIF($B$2:B6400,B6400),COUNTIFS($B$2:B6400,B6400,$E$2:E6400,"&gt;0")),"")</f>
        <v/>
      </c>
    </row>
    <row r="6401" spans="1:16" x14ac:dyDescent="0.35">
      <c r="A6401" s="51" t="str">
        <f t="shared" si="297"/>
        <v/>
      </c>
      <c r="B6401" s="99"/>
      <c r="C6401" s="4"/>
      <c r="D6401" s="14"/>
      <c r="E6401" s="14"/>
      <c r="F6401" s="14"/>
      <c r="G6401" s="82"/>
      <c r="H6401" s="107" t="str">
        <f>IF(B6401&lt;&gt;"",IF(OR(O6401=0,O6401=999),"",SUMIFS($E$2:E6401,$A$2:A6401,A6401)-SUMIFS($F$2:F6401,$A$2:A6401,A6401)),"")</f>
        <v/>
      </c>
      <c r="I6401" s="109" t="str">
        <f t="shared" si="299"/>
        <v/>
      </c>
      <c r="J6401" s="113"/>
      <c r="K6401" s="90"/>
      <c r="L6401" s="73"/>
      <c r="M6401" s="69" t="str">
        <f>IF(C6401&lt;&gt;"",DailyLog!$S$3,"")</f>
        <v/>
      </c>
      <c r="N6401" s="56" t="str">
        <f t="shared" si="298"/>
        <v/>
      </c>
      <c r="O6401" s="53" t="str">
        <f>IF($B6401&lt;&gt;"",IF(ISNUMBER(_xlfn.XMATCH($B6401,Language!$A$6:$E$6)),0,IF(ISNUMBER(_xlfn.XMATCH($B6401,Language!$A$29:$E$29)),'Lista de Prestatarios'!$B$3,VLOOKUP(B6401,'Lista de Prestatarios'!$A$2:$B$500,2,FALSE))),"")</f>
        <v/>
      </c>
      <c r="P6401" s="58" t="str">
        <f>IF(B6401&lt;&gt;"",IF(OR(D6401&gt;0,G6401&gt;0),COUNTIF($B$2:B6401,B6401),COUNTIFS($B$2:B6401,B6401,$E$2:E6401,"&gt;0")),"")</f>
        <v/>
      </c>
    </row>
    <row r="6402" spans="1:16" x14ac:dyDescent="0.35">
      <c r="A6402" s="51" t="str">
        <f t="shared" ref="A6402:A6465" si="300">IF(B6402&lt;&gt;"",O6402&amp;"."&amp;P6402,"")</f>
        <v/>
      </c>
      <c r="B6402" s="99"/>
      <c r="C6402" s="4"/>
      <c r="D6402" s="14"/>
      <c r="E6402" s="14"/>
      <c r="F6402" s="14"/>
      <c r="G6402" s="82"/>
      <c r="H6402" s="107" t="str">
        <f>IF(B6402&lt;&gt;"",IF(OR(O6402=0,O6402=999),"",SUMIFS($E$2:E6402,$A$2:A6402,A6402)-SUMIFS($F$2:F6402,$A$2:A6402,A6402)),"")</f>
        <v/>
      </c>
      <c r="I6402" s="109" t="str">
        <f t="shared" si="299"/>
        <v/>
      </c>
      <c r="J6402" s="113"/>
      <c r="K6402" s="90"/>
      <c r="L6402" s="73"/>
      <c r="M6402" s="69" t="str">
        <f>IF(C6402&lt;&gt;"",DailyLog!$S$3,"")</f>
        <v/>
      </c>
      <c r="N6402" s="56" t="str">
        <f t="shared" ref="N6402:N6465" si="301">IF(B6402&lt;&gt;"",COUNT(D6402:G6402),"")</f>
        <v/>
      </c>
      <c r="O6402" s="53" t="str">
        <f>IF($B6402&lt;&gt;"",IF(ISNUMBER(_xlfn.XMATCH($B6402,Language!$A$6:$E$6)),0,IF(ISNUMBER(_xlfn.XMATCH($B6402,Language!$A$29:$E$29)),'Lista de Prestatarios'!$B$3,VLOOKUP(B6402,'Lista de Prestatarios'!$A$2:$B$500,2,FALSE))),"")</f>
        <v/>
      </c>
      <c r="P6402" s="58" t="str">
        <f>IF(B6402&lt;&gt;"",IF(OR(D6402&gt;0,G6402&gt;0),COUNTIF($B$2:B6402,B6402),COUNTIFS($B$2:B6402,B6402,$E$2:E6402,"&gt;0")),"")</f>
        <v/>
      </c>
    </row>
    <row r="6403" spans="1:16" x14ac:dyDescent="0.35">
      <c r="A6403" s="51" t="str">
        <f t="shared" si="300"/>
        <v/>
      </c>
      <c r="B6403" s="99"/>
      <c r="C6403" s="4"/>
      <c r="D6403" s="14"/>
      <c r="E6403" s="14"/>
      <c r="F6403" s="14"/>
      <c r="G6403" s="82"/>
      <c r="H6403" s="107" t="str">
        <f>IF(B6403&lt;&gt;"",IF(OR(O6403=0,O6403=999),"",SUMIFS($E$2:E6403,$A$2:A6403,A6403)-SUMIFS($F$2:F6403,$A$2:A6403,A6403)),"")</f>
        <v/>
      </c>
      <c r="I6403" s="109" t="str">
        <f t="shared" si="299"/>
        <v/>
      </c>
      <c r="J6403" s="113"/>
      <c r="K6403" s="90"/>
      <c r="L6403" s="73"/>
      <c r="M6403" s="69" t="str">
        <f>IF(C6403&lt;&gt;"",DailyLog!$S$3,"")</f>
        <v/>
      </c>
      <c r="N6403" s="56" t="str">
        <f t="shared" si="301"/>
        <v/>
      </c>
      <c r="O6403" s="53" t="str">
        <f>IF($B6403&lt;&gt;"",IF(ISNUMBER(_xlfn.XMATCH($B6403,Language!$A$6:$E$6)),0,IF(ISNUMBER(_xlfn.XMATCH($B6403,Language!$A$29:$E$29)),'Lista de Prestatarios'!$B$3,VLOOKUP(B6403,'Lista de Prestatarios'!$A$2:$B$500,2,FALSE))),"")</f>
        <v/>
      </c>
      <c r="P6403" s="58" t="str">
        <f>IF(B6403&lt;&gt;"",IF(OR(D6403&gt;0,G6403&gt;0),COUNTIF($B$2:B6403,B6403),COUNTIFS($B$2:B6403,B6403,$E$2:E6403,"&gt;0")),"")</f>
        <v/>
      </c>
    </row>
    <row r="6404" spans="1:16" x14ac:dyDescent="0.35">
      <c r="A6404" s="51" t="str">
        <f t="shared" si="300"/>
        <v/>
      </c>
      <c r="B6404" s="99"/>
      <c r="C6404" s="4"/>
      <c r="D6404" s="14"/>
      <c r="E6404" s="14"/>
      <c r="F6404" s="14"/>
      <c r="G6404" s="82"/>
      <c r="H6404" s="107" t="str">
        <f>IF(B6404&lt;&gt;"",IF(OR(O6404=0,O6404=999),"",SUMIFS($E$2:E6404,$A$2:A6404,A6404)-SUMIFS($F$2:F6404,$A$2:A6404,A6404)),"")</f>
        <v/>
      </c>
      <c r="I6404" s="109" t="str">
        <f t="shared" ref="I6404:I6467" si="302">IF(B6404&lt;&gt;"",I6403+D6404-E6404+F6404-G6404,"")</f>
        <v/>
      </c>
      <c r="J6404" s="113"/>
      <c r="K6404" s="90"/>
      <c r="L6404" s="73"/>
      <c r="M6404" s="69" t="str">
        <f>IF(C6404&lt;&gt;"",DailyLog!$S$3,"")</f>
        <v/>
      </c>
      <c r="N6404" s="56" t="str">
        <f t="shared" si="301"/>
        <v/>
      </c>
      <c r="O6404" s="53" t="str">
        <f>IF($B6404&lt;&gt;"",IF(ISNUMBER(_xlfn.XMATCH($B6404,Language!$A$6:$E$6)),0,IF(ISNUMBER(_xlfn.XMATCH($B6404,Language!$A$29:$E$29)),'Lista de Prestatarios'!$B$3,VLOOKUP(B6404,'Lista de Prestatarios'!$A$2:$B$500,2,FALSE))),"")</f>
        <v/>
      </c>
      <c r="P6404" s="58" t="str">
        <f>IF(B6404&lt;&gt;"",IF(OR(D6404&gt;0,G6404&gt;0),COUNTIF($B$2:B6404,B6404),COUNTIFS($B$2:B6404,B6404,$E$2:E6404,"&gt;0")),"")</f>
        <v/>
      </c>
    </row>
    <row r="6405" spans="1:16" x14ac:dyDescent="0.35">
      <c r="A6405" s="51" t="str">
        <f t="shared" si="300"/>
        <v/>
      </c>
      <c r="B6405" s="99"/>
      <c r="C6405" s="4"/>
      <c r="D6405" s="14"/>
      <c r="E6405" s="14"/>
      <c r="F6405" s="14"/>
      <c r="G6405" s="82"/>
      <c r="H6405" s="107" t="str">
        <f>IF(B6405&lt;&gt;"",IF(OR(O6405=0,O6405=999),"",SUMIFS($E$2:E6405,$A$2:A6405,A6405)-SUMIFS($F$2:F6405,$A$2:A6405,A6405)),"")</f>
        <v/>
      </c>
      <c r="I6405" s="109" t="str">
        <f t="shared" si="302"/>
        <v/>
      </c>
      <c r="J6405" s="113"/>
      <c r="K6405" s="90"/>
      <c r="L6405" s="73"/>
      <c r="M6405" s="69" t="str">
        <f>IF(C6405&lt;&gt;"",DailyLog!$S$3,"")</f>
        <v/>
      </c>
      <c r="N6405" s="56" t="str">
        <f t="shared" si="301"/>
        <v/>
      </c>
      <c r="O6405" s="53" t="str">
        <f>IF($B6405&lt;&gt;"",IF(ISNUMBER(_xlfn.XMATCH($B6405,Language!$A$6:$E$6)),0,IF(ISNUMBER(_xlfn.XMATCH($B6405,Language!$A$29:$E$29)),'Lista de Prestatarios'!$B$3,VLOOKUP(B6405,'Lista de Prestatarios'!$A$2:$B$500,2,FALSE))),"")</f>
        <v/>
      </c>
      <c r="P6405" s="58" t="str">
        <f>IF(B6405&lt;&gt;"",IF(OR(D6405&gt;0,G6405&gt;0),COUNTIF($B$2:B6405,B6405),COUNTIFS($B$2:B6405,B6405,$E$2:E6405,"&gt;0")),"")</f>
        <v/>
      </c>
    </row>
    <row r="6406" spans="1:16" x14ac:dyDescent="0.35">
      <c r="A6406" s="51" t="str">
        <f t="shared" si="300"/>
        <v/>
      </c>
      <c r="B6406" s="99"/>
      <c r="C6406" s="4"/>
      <c r="D6406" s="14"/>
      <c r="E6406" s="14"/>
      <c r="F6406" s="14"/>
      <c r="G6406" s="82"/>
      <c r="H6406" s="107" t="str">
        <f>IF(B6406&lt;&gt;"",IF(OR(O6406=0,O6406=999),"",SUMIFS($E$2:E6406,$A$2:A6406,A6406)-SUMIFS($F$2:F6406,$A$2:A6406,A6406)),"")</f>
        <v/>
      </c>
      <c r="I6406" s="109" t="str">
        <f t="shared" si="302"/>
        <v/>
      </c>
      <c r="J6406" s="113"/>
      <c r="K6406" s="90"/>
      <c r="L6406" s="73"/>
      <c r="M6406" s="69" t="str">
        <f>IF(C6406&lt;&gt;"",DailyLog!$S$3,"")</f>
        <v/>
      </c>
      <c r="N6406" s="56" t="str">
        <f t="shared" si="301"/>
        <v/>
      </c>
      <c r="O6406" s="53" t="str">
        <f>IF($B6406&lt;&gt;"",IF(ISNUMBER(_xlfn.XMATCH($B6406,Language!$A$6:$E$6)),0,IF(ISNUMBER(_xlfn.XMATCH($B6406,Language!$A$29:$E$29)),'Lista de Prestatarios'!$B$3,VLOOKUP(B6406,'Lista de Prestatarios'!$A$2:$B$500,2,FALSE))),"")</f>
        <v/>
      </c>
      <c r="P6406" s="58" t="str">
        <f>IF(B6406&lt;&gt;"",IF(OR(D6406&gt;0,G6406&gt;0),COUNTIF($B$2:B6406,B6406),COUNTIFS($B$2:B6406,B6406,$E$2:E6406,"&gt;0")),"")</f>
        <v/>
      </c>
    </row>
    <row r="6407" spans="1:16" x14ac:dyDescent="0.35">
      <c r="A6407" s="51" t="str">
        <f t="shared" si="300"/>
        <v/>
      </c>
      <c r="B6407" s="99"/>
      <c r="C6407" s="4"/>
      <c r="D6407" s="14"/>
      <c r="E6407" s="14"/>
      <c r="F6407" s="14"/>
      <c r="G6407" s="82"/>
      <c r="H6407" s="107" t="str">
        <f>IF(B6407&lt;&gt;"",IF(OR(O6407=0,O6407=999),"",SUMIFS($E$2:E6407,$A$2:A6407,A6407)-SUMIFS($F$2:F6407,$A$2:A6407,A6407)),"")</f>
        <v/>
      </c>
      <c r="I6407" s="109" t="str">
        <f t="shared" si="302"/>
        <v/>
      </c>
      <c r="J6407" s="113"/>
      <c r="K6407" s="90"/>
      <c r="L6407" s="73"/>
      <c r="M6407" s="69" t="str">
        <f>IF(C6407&lt;&gt;"",DailyLog!$S$3,"")</f>
        <v/>
      </c>
      <c r="N6407" s="56" t="str">
        <f t="shared" si="301"/>
        <v/>
      </c>
      <c r="O6407" s="53" t="str">
        <f>IF($B6407&lt;&gt;"",IF(ISNUMBER(_xlfn.XMATCH($B6407,Language!$A$6:$E$6)),0,IF(ISNUMBER(_xlfn.XMATCH($B6407,Language!$A$29:$E$29)),'Lista de Prestatarios'!$B$3,VLOOKUP(B6407,'Lista de Prestatarios'!$A$2:$B$500,2,FALSE))),"")</f>
        <v/>
      </c>
      <c r="P6407" s="58" t="str">
        <f>IF(B6407&lt;&gt;"",IF(OR(D6407&gt;0,G6407&gt;0),COUNTIF($B$2:B6407,B6407),COUNTIFS($B$2:B6407,B6407,$E$2:E6407,"&gt;0")),"")</f>
        <v/>
      </c>
    </row>
    <row r="6408" spans="1:16" x14ac:dyDescent="0.35">
      <c r="A6408" s="51" t="str">
        <f t="shared" si="300"/>
        <v/>
      </c>
      <c r="B6408" s="99"/>
      <c r="C6408" s="4"/>
      <c r="D6408" s="14"/>
      <c r="E6408" s="14"/>
      <c r="F6408" s="14"/>
      <c r="G6408" s="82"/>
      <c r="H6408" s="107" t="str">
        <f>IF(B6408&lt;&gt;"",IF(OR(O6408=0,O6408=999),"",SUMIFS($E$2:E6408,$A$2:A6408,A6408)-SUMIFS($F$2:F6408,$A$2:A6408,A6408)),"")</f>
        <v/>
      </c>
      <c r="I6408" s="109" t="str">
        <f t="shared" si="302"/>
        <v/>
      </c>
      <c r="J6408" s="113"/>
      <c r="K6408" s="90"/>
      <c r="L6408" s="73"/>
      <c r="M6408" s="69" t="str">
        <f>IF(C6408&lt;&gt;"",DailyLog!$S$3,"")</f>
        <v/>
      </c>
      <c r="N6408" s="56" t="str">
        <f t="shared" si="301"/>
        <v/>
      </c>
      <c r="O6408" s="53" t="str">
        <f>IF($B6408&lt;&gt;"",IF(ISNUMBER(_xlfn.XMATCH($B6408,Language!$A$6:$E$6)),0,IF(ISNUMBER(_xlfn.XMATCH($B6408,Language!$A$29:$E$29)),'Lista de Prestatarios'!$B$3,VLOOKUP(B6408,'Lista de Prestatarios'!$A$2:$B$500,2,FALSE))),"")</f>
        <v/>
      </c>
      <c r="P6408" s="58" t="str">
        <f>IF(B6408&lt;&gt;"",IF(OR(D6408&gt;0,G6408&gt;0),COUNTIF($B$2:B6408,B6408),COUNTIFS($B$2:B6408,B6408,$E$2:E6408,"&gt;0")),"")</f>
        <v/>
      </c>
    </row>
    <row r="6409" spans="1:16" x14ac:dyDescent="0.35">
      <c r="A6409" s="51" t="str">
        <f t="shared" si="300"/>
        <v/>
      </c>
      <c r="B6409" s="99"/>
      <c r="C6409" s="4"/>
      <c r="D6409" s="14"/>
      <c r="E6409" s="14"/>
      <c r="F6409" s="14"/>
      <c r="G6409" s="82"/>
      <c r="H6409" s="107" t="str">
        <f>IF(B6409&lt;&gt;"",IF(OR(O6409=0,O6409=999),"",SUMIFS($E$2:E6409,$A$2:A6409,A6409)-SUMIFS($F$2:F6409,$A$2:A6409,A6409)),"")</f>
        <v/>
      </c>
      <c r="I6409" s="109" t="str">
        <f t="shared" si="302"/>
        <v/>
      </c>
      <c r="J6409" s="113"/>
      <c r="K6409" s="90"/>
      <c r="L6409" s="73"/>
      <c r="M6409" s="69" t="str">
        <f>IF(C6409&lt;&gt;"",DailyLog!$S$3,"")</f>
        <v/>
      </c>
      <c r="N6409" s="56" t="str">
        <f t="shared" si="301"/>
        <v/>
      </c>
      <c r="O6409" s="53" t="str">
        <f>IF($B6409&lt;&gt;"",IF(ISNUMBER(_xlfn.XMATCH($B6409,Language!$A$6:$E$6)),0,IF(ISNUMBER(_xlfn.XMATCH($B6409,Language!$A$29:$E$29)),'Lista de Prestatarios'!$B$3,VLOOKUP(B6409,'Lista de Prestatarios'!$A$2:$B$500,2,FALSE))),"")</f>
        <v/>
      </c>
      <c r="P6409" s="58" t="str">
        <f>IF(B6409&lt;&gt;"",IF(OR(D6409&gt;0,G6409&gt;0),COUNTIF($B$2:B6409,B6409),COUNTIFS($B$2:B6409,B6409,$E$2:E6409,"&gt;0")),"")</f>
        <v/>
      </c>
    </row>
    <row r="6410" spans="1:16" x14ac:dyDescent="0.35">
      <c r="A6410" s="51" t="str">
        <f t="shared" si="300"/>
        <v/>
      </c>
      <c r="B6410" s="99"/>
      <c r="C6410" s="4"/>
      <c r="D6410" s="14"/>
      <c r="E6410" s="14"/>
      <c r="F6410" s="14"/>
      <c r="G6410" s="82"/>
      <c r="H6410" s="107" t="str">
        <f>IF(B6410&lt;&gt;"",IF(OR(O6410=0,O6410=999),"",SUMIFS($E$2:E6410,$A$2:A6410,A6410)-SUMIFS($F$2:F6410,$A$2:A6410,A6410)),"")</f>
        <v/>
      </c>
      <c r="I6410" s="109" t="str">
        <f t="shared" si="302"/>
        <v/>
      </c>
      <c r="J6410" s="113"/>
      <c r="K6410" s="90"/>
      <c r="L6410" s="73"/>
      <c r="M6410" s="69" t="str">
        <f>IF(C6410&lt;&gt;"",DailyLog!$S$3,"")</f>
        <v/>
      </c>
      <c r="N6410" s="56" t="str">
        <f t="shared" si="301"/>
        <v/>
      </c>
      <c r="O6410" s="53" t="str">
        <f>IF($B6410&lt;&gt;"",IF(ISNUMBER(_xlfn.XMATCH($B6410,Language!$A$6:$E$6)),0,IF(ISNUMBER(_xlfn.XMATCH($B6410,Language!$A$29:$E$29)),'Lista de Prestatarios'!$B$3,VLOOKUP(B6410,'Lista de Prestatarios'!$A$2:$B$500,2,FALSE))),"")</f>
        <v/>
      </c>
      <c r="P6410" s="58" t="str">
        <f>IF(B6410&lt;&gt;"",IF(OR(D6410&gt;0,G6410&gt;0),COUNTIF($B$2:B6410,B6410),COUNTIFS($B$2:B6410,B6410,$E$2:E6410,"&gt;0")),"")</f>
        <v/>
      </c>
    </row>
    <row r="6411" spans="1:16" x14ac:dyDescent="0.35">
      <c r="A6411" s="51" t="str">
        <f t="shared" si="300"/>
        <v/>
      </c>
      <c r="B6411" s="99"/>
      <c r="C6411" s="4"/>
      <c r="D6411" s="14"/>
      <c r="E6411" s="14"/>
      <c r="F6411" s="14"/>
      <c r="G6411" s="82"/>
      <c r="H6411" s="107" t="str">
        <f>IF(B6411&lt;&gt;"",IF(OR(O6411=0,O6411=999),"",SUMIFS($E$2:E6411,$A$2:A6411,A6411)-SUMIFS($F$2:F6411,$A$2:A6411,A6411)),"")</f>
        <v/>
      </c>
      <c r="I6411" s="109" t="str">
        <f t="shared" si="302"/>
        <v/>
      </c>
      <c r="J6411" s="113"/>
      <c r="K6411" s="90"/>
      <c r="L6411" s="73"/>
      <c r="M6411" s="69" t="str">
        <f>IF(C6411&lt;&gt;"",DailyLog!$S$3,"")</f>
        <v/>
      </c>
      <c r="N6411" s="56" t="str">
        <f t="shared" si="301"/>
        <v/>
      </c>
      <c r="O6411" s="53" t="str">
        <f>IF($B6411&lt;&gt;"",IF(ISNUMBER(_xlfn.XMATCH($B6411,Language!$A$6:$E$6)),0,IF(ISNUMBER(_xlfn.XMATCH($B6411,Language!$A$29:$E$29)),'Lista de Prestatarios'!$B$3,VLOOKUP(B6411,'Lista de Prestatarios'!$A$2:$B$500,2,FALSE))),"")</f>
        <v/>
      </c>
      <c r="P6411" s="58" t="str">
        <f>IF(B6411&lt;&gt;"",IF(OR(D6411&gt;0,G6411&gt;0),COUNTIF($B$2:B6411,B6411),COUNTIFS($B$2:B6411,B6411,$E$2:E6411,"&gt;0")),"")</f>
        <v/>
      </c>
    </row>
    <row r="6412" spans="1:16" x14ac:dyDescent="0.35">
      <c r="A6412" s="51" t="str">
        <f t="shared" si="300"/>
        <v/>
      </c>
      <c r="B6412" s="99"/>
      <c r="C6412" s="4"/>
      <c r="D6412" s="14"/>
      <c r="E6412" s="14"/>
      <c r="F6412" s="14"/>
      <c r="G6412" s="82"/>
      <c r="H6412" s="107" t="str">
        <f>IF(B6412&lt;&gt;"",IF(OR(O6412=0,O6412=999),"",SUMIFS($E$2:E6412,$A$2:A6412,A6412)-SUMIFS($F$2:F6412,$A$2:A6412,A6412)),"")</f>
        <v/>
      </c>
      <c r="I6412" s="109" t="str">
        <f t="shared" si="302"/>
        <v/>
      </c>
      <c r="J6412" s="113"/>
      <c r="K6412" s="90"/>
      <c r="L6412" s="73"/>
      <c r="M6412" s="69" t="str">
        <f>IF(C6412&lt;&gt;"",DailyLog!$S$3,"")</f>
        <v/>
      </c>
      <c r="N6412" s="56" t="str">
        <f t="shared" si="301"/>
        <v/>
      </c>
      <c r="O6412" s="53" t="str">
        <f>IF($B6412&lt;&gt;"",IF(ISNUMBER(_xlfn.XMATCH($B6412,Language!$A$6:$E$6)),0,IF(ISNUMBER(_xlfn.XMATCH($B6412,Language!$A$29:$E$29)),'Lista de Prestatarios'!$B$3,VLOOKUP(B6412,'Lista de Prestatarios'!$A$2:$B$500,2,FALSE))),"")</f>
        <v/>
      </c>
      <c r="P6412" s="58" t="str">
        <f>IF(B6412&lt;&gt;"",IF(OR(D6412&gt;0,G6412&gt;0),COUNTIF($B$2:B6412,B6412),COUNTIFS($B$2:B6412,B6412,$E$2:E6412,"&gt;0")),"")</f>
        <v/>
      </c>
    </row>
    <row r="6413" spans="1:16" x14ac:dyDescent="0.35">
      <c r="A6413" s="51" t="str">
        <f t="shared" si="300"/>
        <v/>
      </c>
      <c r="B6413" s="99"/>
      <c r="C6413" s="4"/>
      <c r="D6413" s="14"/>
      <c r="E6413" s="14"/>
      <c r="F6413" s="14"/>
      <c r="G6413" s="82"/>
      <c r="H6413" s="107" t="str">
        <f>IF(B6413&lt;&gt;"",IF(OR(O6413=0,O6413=999),"",SUMIFS($E$2:E6413,$A$2:A6413,A6413)-SUMIFS($F$2:F6413,$A$2:A6413,A6413)),"")</f>
        <v/>
      </c>
      <c r="I6413" s="109" t="str">
        <f t="shared" si="302"/>
        <v/>
      </c>
      <c r="J6413" s="113"/>
      <c r="K6413" s="90"/>
      <c r="L6413" s="73"/>
      <c r="M6413" s="69" t="str">
        <f>IF(C6413&lt;&gt;"",DailyLog!$S$3,"")</f>
        <v/>
      </c>
      <c r="N6413" s="56" t="str">
        <f t="shared" si="301"/>
        <v/>
      </c>
      <c r="O6413" s="53" t="str">
        <f>IF($B6413&lt;&gt;"",IF(ISNUMBER(_xlfn.XMATCH($B6413,Language!$A$6:$E$6)),0,IF(ISNUMBER(_xlfn.XMATCH($B6413,Language!$A$29:$E$29)),'Lista de Prestatarios'!$B$3,VLOOKUP(B6413,'Lista de Prestatarios'!$A$2:$B$500,2,FALSE))),"")</f>
        <v/>
      </c>
      <c r="P6413" s="58" t="str">
        <f>IF(B6413&lt;&gt;"",IF(OR(D6413&gt;0,G6413&gt;0),COUNTIF($B$2:B6413,B6413),COUNTIFS($B$2:B6413,B6413,$E$2:E6413,"&gt;0")),"")</f>
        <v/>
      </c>
    </row>
    <row r="6414" spans="1:16" x14ac:dyDescent="0.35">
      <c r="A6414" s="51" t="str">
        <f t="shared" si="300"/>
        <v/>
      </c>
      <c r="B6414" s="99"/>
      <c r="C6414" s="4"/>
      <c r="D6414" s="14"/>
      <c r="E6414" s="14"/>
      <c r="F6414" s="14"/>
      <c r="G6414" s="82"/>
      <c r="H6414" s="107" t="str">
        <f>IF(B6414&lt;&gt;"",IF(OR(O6414=0,O6414=999),"",SUMIFS($E$2:E6414,$A$2:A6414,A6414)-SUMIFS($F$2:F6414,$A$2:A6414,A6414)),"")</f>
        <v/>
      </c>
      <c r="I6414" s="109" t="str">
        <f t="shared" si="302"/>
        <v/>
      </c>
      <c r="J6414" s="113"/>
      <c r="K6414" s="90"/>
      <c r="L6414" s="73"/>
      <c r="M6414" s="69" t="str">
        <f>IF(C6414&lt;&gt;"",DailyLog!$S$3,"")</f>
        <v/>
      </c>
      <c r="N6414" s="56" t="str">
        <f t="shared" si="301"/>
        <v/>
      </c>
      <c r="O6414" s="53" t="str">
        <f>IF($B6414&lt;&gt;"",IF(ISNUMBER(_xlfn.XMATCH($B6414,Language!$A$6:$E$6)),0,IF(ISNUMBER(_xlfn.XMATCH($B6414,Language!$A$29:$E$29)),'Lista de Prestatarios'!$B$3,VLOOKUP(B6414,'Lista de Prestatarios'!$A$2:$B$500,2,FALSE))),"")</f>
        <v/>
      </c>
      <c r="P6414" s="58" t="str">
        <f>IF(B6414&lt;&gt;"",IF(OR(D6414&gt;0,G6414&gt;0),COUNTIF($B$2:B6414,B6414),COUNTIFS($B$2:B6414,B6414,$E$2:E6414,"&gt;0")),"")</f>
        <v/>
      </c>
    </row>
    <row r="6415" spans="1:16" x14ac:dyDescent="0.35">
      <c r="A6415" s="51" t="str">
        <f t="shared" si="300"/>
        <v/>
      </c>
      <c r="B6415" s="99"/>
      <c r="C6415" s="4"/>
      <c r="D6415" s="14"/>
      <c r="E6415" s="14"/>
      <c r="F6415" s="14"/>
      <c r="G6415" s="82"/>
      <c r="H6415" s="107" t="str">
        <f>IF(B6415&lt;&gt;"",IF(OR(O6415=0,O6415=999),"",SUMIFS($E$2:E6415,$A$2:A6415,A6415)-SUMIFS($F$2:F6415,$A$2:A6415,A6415)),"")</f>
        <v/>
      </c>
      <c r="I6415" s="109" t="str">
        <f t="shared" si="302"/>
        <v/>
      </c>
      <c r="J6415" s="113"/>
      <c r="K6415" s="90"/>
      <c r="L6415" s="73"/>
      <c r="M6415" s="69" t="str">
        <f>IF(C6415&lt;&gt;"",DailyLog!$S$3,"")</f>
        <v/>
      </c>
      <c r="N6415" s="56" t="str">
        <f t="shared" si="301"/>
        <v/>
      </c>
      <c r="O6415" s="53" t="str">
        <f>IF($B6415&lt;&gt;"",IF(ISNUMBER(_xlfn.XMATCH($B6415,Language!$A$6:$E$6)),0,IF(ISNUMBER(_xlfn.XMATCH($B6415,Language!$A$29:$E$29)),'Lista de Prestatarios'!$B$3,VLOOKUP(B6415,'Lista de Prestatarios'!$A$2:$B$500,2,FALSE))),"")</f>
        <v/>
      </c>
      <c r="P6415" s="58" t="str">
        <f>IF(B6415&lt;&gt;"",IF(OR(D6415&gt;0,G6415&gt;0),COUNTIF($B$2:B6415,B6415),COUNTIFS($B$2:B6415,B6415,$E$2:E6415,"&gt;0")),"")</f>
        <v/>
      </c>
    </row>
    <row r="6416" spans="1:16" x14ac:dyDescent="0.35">
      <c r="A6416" s="51" t="str">
        <f t="shared" si="300"/>
        <v/>
      </c>
      <c r="B6416" s="99"/>
      <c r="C6416" s="4"/>
      <c r="D6416" s="14"/>
      <c r="E6416" s="14"/>
      <c r="F6416" s="14"/>
      <c r="G6416" s="82"/>
      <c r="H6416" s="107" t="str">
        <f>IF(B6416&lt;&gt;"",IF(OR(O6416=0,O6416=999),"",SUMIFS($E$2:E6416,$A$2:A6416,A6416)-SUMIFS($F$2:F6416,$A$2:A6416,A6416)),"")</f>
        <v/>
      </c>
      <c r="I6416" s="109" t="str">
        <f t="shared" si="302"/>
        <v/>
      </c>
      <c r="J6416" s="113"/>
      <c r="K6416" s="90"/>
      <c r="L6416" s="73"/>
      <c r="M6416" s="69" t="str">
        <f>IF(C6416&lt;&gt;"",DailyLog!$S$3,"")</f>
        <v/>
      </c>
      <c r="N6416" s="56" t="str">
        <f t="shared" si="301"/>
        <v/>
      </c>
      <c r="O6416" s="53" t="str">
        <f>IF($B6416&lt;&gt;"",IF(ISNUMBER(_xlfn.XMATCH($B6416,Language!$A$6:$E$6)),0,IF(ISNUMBER(_xlfn.XMATCH($B6416,Language!$A$29:$E$29)),'Lista de Prestatarios'!$B$3,VLOOKUP(B6416,'Lista de Prestatarios'!$A$2:$B$500,2,FALSE))),"")</f>
        <v/>
      </c>
      <c r="P6416" s="58" t="str">
        <f>IF(B6416&lt;&gt;"",IF(OR(D6416&gt;0,G6416&gt;0),COUNTIF($B$2:B6416,B6416),COUNTIFS($B$2:B6416,B6416,$E$2:E6416,"&gt;0")),"")</f>
        <v/>
      </c>
    </row>
    <row r="6417" spans="1:16" x14ac:dyDescent="0.35">
      <c r="A6417" s="51" t="str">
        <f t="shared" si="300"/>
        <v/>
      </c>
      <c r="B6417" s="99"/>
      <c r="C6417" s="4"/>
      <c r="D6417" s="14"/>
      <c r="E6417" s="14"/>
      <c r="F6417" s="14"/>
      <c r="G6417" s="82"/>
      <c r="H6417" s="107" t="str">
        <f>IF(B6417&lt;&gt;"",IF(OR(O6417=0,O6417=999),"",SUMIFS($E$2:E6417,$A$2:A6417,A6417)-SUMIFS($F$2:F6417,$A$2:A6417,A6417)),"")</f>
        <v/>
      </c>
      <c r="I6417" s="109" t="str">
        <f t="shared" si="302"/>
        <v/>
      </c>
      <c r="J6417" s="113"/>
      <c r="K6417" s="90"/>
      <c r="L6417" s="73"/>
      <c r="M6417" s="69" t="str">
        <f>IF(C6417&lt;&gt;"",DailyLog!$S$3,"")</f>
        <v/>
      </c>
      <c r="N6417" s="56" t="str">
        <f t="shared" si="301"/>
        <v/>
      </c>
      <c r="O6417" s="53" t="str">
        <f>IF($B6417&lt;&gt;"",IF(ISNUMBER(_xlfn.XMATCH($B6417,Language!$A$6:$E$6)),0,IF(ISNUMBER(_xlfn.XMATCH($B6417,Language!$A$29:$E$29)),'Lista de Prestatarios'!$B$3,VLOOKUP(B6417,'Lista de Prestatarios'!$A$2:$B$500,2,FALSE))),"")</f>
        <v/>
      </c>
      <c r="P6417" s="58" t="str">
        <f>IF(B6417&lt;&gt;"",IF(OR(D6417&gt;0,G6417&gt;0),COUNTIF($B$2:B6417,B6417),COUNTIFS($B$2:B6417,B6417,$E$2:E6417,"&gt;0")),"")</f>
        <v/>
      </c>
    </row>
    <row r="6418" spans="1:16" x14ac:dyDescent="0.35">
      <c r="A6418" s="51" t="str">
        <f t="shared" si="300"/>
        <v/>
      </c>
      <c r="B6418" s="99"/>
      <c r="C6418" s="4"/>
      <c r="D6418" s="14"/>
      <c r="E6418" s="14"/>
      <c r="F6418" s="14"/>
      <c r="G6418" s="82"/>
      <c r="H6418" s="107" t="str">
        <f>IF(B6418&lt;&gt;"",IF(OR(O6418=0,O6418=999),"",SUMIFS($E$2:E6418,$A$2:A6418,A6418)-SUMIFS($F$2:F6418,$A$2:A6418,A6418)),"")</f>
        <v/>
      </c>
      <c r="I6418" s="109" t="str">
        <f t="shared" si="302"/>
        <v/>
      </c>
      <c r="J6418" s="113"/>
      <c r="K6418" s="90"/>
      <c r="L6418" s="73"/>
      <c r="M6418" s="69" t="str">
        <f>IF(C6418&lt;&gt;"",DailyLog!$S$3,"")</f>
        <v/>
      </c>
      <c r="N6418" s="56" t="str">
        <f t="shared" si="301"/>
        <v/>
      </c>
      <c r="O6418" s="53" t="str">
        <f>IF($B6418&lt;&gt;"",IF(ISNUMBER(_xlfn.XMATCH($B6418,Language!$A$6:$E$6)),0,IF(ISNUMBER(_xlfn.XMATCH($B6418,Language!$A$29:$E$29)),'Lista de Prestatarios'!$B$3,VLOOKUP(B6418,'Lista de Prestatarios'!$A$2:$B$500,2,FALSE))),"")</f>
        <v/>
      </c>
      <c r="P6418" s="58" t="str">
        <f>IF(B6418&lt;&gt;"",IF(OR(D6418&gt;0,G6418&gt;0),COUNTIF($B$2:B6418,B6418),COUNTIFS($B$2:B6418,B6418,$E$2:E6418,"&gt;0")),"")</f>
        <v/>
      </c>
    </row>
    <row r="6419" spans="1:16" x14ac:dyDescent="0.35">
      <c r="A6419" s="51" t="str">
        <f t="shared" si="300"/>
        <v/>
      </c>
      <c r="B6419" s="99"/>
      <c r="C6419" s="4"/>
      <c r="D6419" s="14"/>
      <c r="E6419" s="14"/>
      <c r="F6419" s="14"/>
      <c r="G6419" s="82"/>
      <c r="H6419" s="107" t="str">
        <f>IF(B6419&lt;&gt;"",IF(OR(O6419=0,O6419=999),"",SUMIFS($E$2:E6419,$A$2:A6419,A6419)-SUMIFS($F$2:F6419,$A$2:A6419,A6419)),"")</f>
        <v/>
      </c>
      <c r="I6419" s="109" t="str">
        <f t="shared" si="302"/>
        <v/>
      </c>
      <c r="J6419" s="113"/>
      <c r="K6419" s="90"/>
      <c r="L6419" s="73"/>
      <c r="M6419" s="69" t="str">
        <f>IF(C6419&lt;&gt;"",DailyLog!$S$3,"")</f>
        <v/>
      </c>
      <c r="N6419" s="56" t="str">
        <f t="shared" si="301"/>
        <v/>
      </c>
      <c r="O6419" s="53" t="str">
        <f>IF($B6419&lt;&gt;"",IF(ISNUMBER(_xlfn.XMATCH($B6419,Language!$A$6:$E$6)),0,IF(ISNUMBER(_xlfn.XMATCH($B6419,Language!$A$29:$E$29)),'Lista de Prestatarios'!$B$3,VLOOKUP(B6419,'Lista de Prestatarios'!$A$2:$B$500,2,FALSE))),"")</f>
        <v/>
      </c>
      <c r="P6419" s="58" t="str">
        <f>IF(B6419&lt;&gt;"",IF(OR(D6419&gt;0,G6419&gt;0),COUNTIF($B$2:B6419,B6419),COUNTIFS($B$2:B6419,B6419,$E$2:E6419,"&gt;0")),"")</f>
        <v/>
      </c>
    </row>
    <row r="6420" spans="1:16" x14ac:dyDescent="0.35">
      <c r="A6420" s="51" t="str">
        <f t="shared" si="300"/>
        <v/>
      </c>
      <c r="B6420" s="99"/>
      <c r="C6420" s="4"/>
      <c r="D6420" s="14"/>
      <c r="E6420" s="14"/>
      <c r="F6420" s="14"/>
      <c r="G6420" s="82"/>
      <c r="H6420" s="107" t="str">
        <f>IF(B6420&lt;&gt;"",IF(OR(O6420=0,O6420=999),"",SUMIFS($E$2:E6420,$A$2:A6420,A6420)-SUMIFS($F$2:F6420,$A$2:A6420,A6420)),"")</f>
        <v/>
      </c>
      <c r="I6420" s="109" t="str">
        <f t="shared" si="302"/>
        <v/>
      </c>
      <c r="J6420" s="113"/>
      <c r="K6420" s="90"/>
      <c r="L6420" s="73"/>
      <c r="M6420" s="69" t="str">
        <f>IF(C6420&lt;&gt;"",DailyLog!$S$3,"")</f>
        <v/>
      </c>
      <c r="N6420" s="56" t="str">
        <f t="shared" si="301"/>
        <v/>
      </c>
      <c r="O6420" s="53" t="str">
        <f>IF($B6420&lt;&gt;"",IF(ISNUMBER(_xlfn.XMATCH($B6420,Language!$A$6:$E$6)),0,IF(ISNUMBER(_xlfn.XMATCH($B6420,Language!$A$29:$E$29)),'Lista de Prestatarios'!$B$3,VLOOKUP(B6420,'Lista de Prestatarios'!$A$2:$B$500,2,FALSE))),"")</f>
        <v/>
      </c>
      <c r="P6420" s="58" t="str">
        <f>IF(B6420&lt;&gt;"",IF(OR(D6420&gt;0,G6420&gt;0),COUNTIF($B$2:B6420,B6420),COUNTIFS($B$2:B6420,B6420,$E$2:E6420,"&gt;0")),"")</f>
        <v/>
      </c>
    </row>
    <row r="6421" spans="1:16" x14ac:dyDescent="0.35">
      <c r="A6421" s="51" t="str">
        <f t="shared" si="300"/>
        <v/>
      </c>
      <c r="B6421" s="99"/>
      <c r="C6421" s="4"/>
      <c r="D6421" s="14"/>
      <c r="E6421" s="14"/>
      <c r="F6421" s="14"/>
      <c r="G6421" s="82"/>
      <c r="H6421" s="107" t="str">
        <f>IF(B6421&lt;&gt;"",IF(OR(O6421=0,O6421=999),"",SUMIFS($E$2:E6421,$A$2:A6421,A6421)-SUMIFS($F$2:F6421,$A$2:A6421,A6421)),"")</f>
        <v/>
      </c>
      <c r="I6421" s="109" t="str">
        <f t="shared" si="302"/>
        <v/>
      </c>
      <c r="J6421" s="113"/>
      <c r="K6421" s="90"/>
      <c r="L6421" s="73"/>
      <c r="M6421" s="69" t="str">
        <f>IF(C6421&lt;&gt;"",DailyLog!$S$3,"")</f>
        <v/>
      </c>
      <c r="N6421" s="56" t="str">
        <f t="shared" si="301"/>
        <v/>
      </c>
      <c r="O6421" s="53" t="str">
        <f>IF($B6421&lt;&gt;"",IF(ISNUMBER(_xlfn.XMATCH($B6421,Language!$A$6:$E$6)),0,IF(ISNUMBER(_xlfn.XMATCH($B6421,Language!$A$29:$E$29)),'Lista de Prestatarios'!$B$3,VLOOKUP(B6421,'Lista de Prestatarios'!$A$2:$B$500,2,FALSE))),"")</f>
        <v/>
      </c>
      <c r="P6421" s="58" t="str">
        <f>IF(B6421&lt;&gt;"",IF(OR(D6421&gt;0,G6421&gt;0),COUNTIF($B$2:B6421,B6421),COUNTIFS($B$2:B6421,B6421,$E$2:E6421,"&gt;0")),"")</f>
        <v/>
      </c>
    </row>
    <row r="6422" spans="1:16" x14ac:dyDescent="0.35">
      <c r="A6422" s="51" t="str">
        <f t="shared" si="300"/>
        <v/>
      </c>
      <c r="B6422" s="99"/>
      <c r="C6422" s="4"/>
      <c r="D6422" s="14"/>
      <c r="E6422" s="14"/>
      <c r="F6422" s="14"/>
      <c r="G6422" s="82"/>
      <c r="H6422" s="107" t="str">
        <f>IF(B6422&lt;&gt;"",IF(OR(O6422=0,O6422=999),"",SUMIFS($E$2:E6422,$A$2:A6422,A6422)-SUMIFS($F$2:F6422,$A$2:A6422,A6422)),"")</f>
        <v/>
      </c>
      <c r="I6422" s="109" t="str">
        <f t="shared" si="302"/>
        <v/>
      </c>
      <c r="J6422" s="113"/>
      <c r="K6422" s="90"/>
      <c r="L6422" s="73"/>
      <c r="M6422" s="69" t="str">
        <f>IF(C6422&lt;&gt;"",DailyLog!$S$3,"")</f>
        <v/>
      </c>
      <c r="N6422" s="56" t="str">
        <f t="shared" si="301"/>
        <v/>
      </c>
      <c r="O6422" s="53" t="str">
        <f>IF($B6422&lt;&gt;"",IF(ISNUMBER(_xlfn.XMATCH($B6422,Language!$A$6:$E$6)),0,IF(ISNUMBER(_xlfn.XMATCH($B6422,Language!$A$29:$E$29)),'Lista de Prestatarios'!$B$3,VLOOKUP(B6422,'Lista de Prestatarios'!$A$2:$B$500,2,FALSE))),"")</f>
        <v/>
      </c>
      <c r="P6422" s="58" t="str">
        <f>IF(B6422&lt;&gt;"",IF(OR(D6422&gt;0,G6422&gt;0),COUNTIF($B$2:B6422,B6422),COUNTIFS($B$2:B6422,B6422,$E$2:E6422,"&gt;0")),"")</f>
        <v/>
      </c>
    </row>
    <row r="6423" spans="1:16" x14ac:dyDescent="0.35">
      <c r="A6423" s="51" t="str">
        <f t="shared" si="300"/>
        <v/>
      </c>
      <c r="B6423" s="99"/>
      <c r="C6423" s="4"/>
      <c r="D6423" s="14"/>
      <c r="E6423" s="14"/>
      <c r="F6423" s="14"/>
      <c r="G6423" s="82"/>
      <c r="H6423" s="107" t="str">
        <f>IF(B6423&lt;&gt;"",IF(OR(O6423=0,O6423=999),"",SUMIFS($E$2:E6423,$A$2:A6423,A6423)-SUMIFS($F$2:F6423,$A$2:A6423,A6423)),"")</f>
        <v/>
      </c>
      <c r="I6423" s="109" t="str">
        <f t="shared" si="302"/>
        <v/>
      </c>
      <c r="J6423" s="113"/>
      <c r="K6423" s="90"/>
      <c r="L6423" s="73"/>
      <c r="M6423" s="69" t="str">
        <f>IF(C6423&lt;&gt;"",DailyLog!$S$3,"")</f>
        <v/>
      </c>
      <c r="N6423" s="56" t="str">
        <f t="shared" si="301"/>
        <v/>
      </c>
      <c r="O6423" s="53" t="str">
        <f>IF($B6423&lt;&gt;"",IF(ISNUMBER(_xlfn.XMATCH($B6423,Language!$A$6:$E$6)),0,IF(ISNUMBER(_xlfn.XMATCH($B6423,Language!$A$29:$E$29)),'Lista de Prestatarios'!$B$3,VLOOKUP(B6423,'Lista de Prestatarios'!$A$2:$B$500,2,FALSE))),"")</f>
        <v/>
      </c>
      <c r="P6423" s="58" t="str">
        <f>IF(B6423&lt;&gt;"",IF(OR(D6423&gt;0,G6423&gt;0),COUNTIF($B$2:B6423,B6423),COUNTIFS($B$2:B6423,B6423,$E$2:E6423,"&gt;0")),"")</f>
        <v/>
      </c>
    </row>
    <row r="6424" spans="1:16" x14ac:dyDescent="0.35">
      <c r="A6424" s="51" t="str">
        <f t="shared" si="300"/>
        <v/>
      </c>
      <c r="B6424" s="99"/>
      <c r="C6424" s="4"/>
      <c r="D6424" s="14"/>
      <c r="E6424" s="14"/>
      <c r="F6424" s="14"/>
      <c r="G6424" s="82"/>
      <c r="H6424" s="107" t="str">
        <f>IF(B6424&lt;&gt;"",IF(OR(O6424=0,O6424=999),"",SUMIFS($E$2:E6424,$A$2:A6424,A6424)-SUMIFS($F$2:F6424,$A$2:A6424,A6424)),"")</f>
        <v/>
      </c>
      <c r="I6424" s="109" t="str">
        <f t="shared" si="302"/>
        <v/>
      </c>
      <c r="J6424" s="113"/>
      <c r="K6424" s="90"/>
      <c r="L6424" s="73"/>
      <c r="M6424" s="69" t="str">
        <f>IF(C6424&lt;&gt;"",DailyLog!$S$3,"")</f>
        <v/>
      </c>
      <c r="N6424" s="56" t="str">
        <f t="shared" si="301"/>
        <v/>
      </c>
      <c r="O6424" s="53" t="str">
        <f>IF($B6424&lt;&gt;"",IF(ISNUMBER(_xlfn.XMATCH($B6424,Language!$A$6:$E$6)),0,IF(ISNUMBER(_xlfn.XMATCH($B6424,Language!$A$29:$E$29)),'Lista de Prestatarios'!$B$3,VLOOKUP(B6424,'Lista de Prestatarios'!$A$2:$B$500,2,FALSE))),"")</f>
        <v/>
      </c>
      <c r="P6424" s="58" t="str">
        <f>IF(B6424&lt;&gt;"",IF(OR(D6424&gt;0,G6424&gt;0),COUNTIF($B$2:B6424,B6424),COUNTIFS($B$2:B6424,B6424,$E$2:E6424,"&gt;0")),"")</f>
        <v/>
      </c>
    </row>
    <row r="6425" spans="1:16" x14ac:dyDescent="0.35">
      <c r="A6425" s="51" t="str">
        <f t="shared" si="300"/>
        <v/>
      </c>
      <c r="B6425" s="99"/>
      <c r="C6425" s="4"/>
      <c r="D6425" s="14"/>
      <c r="E6425" s="14"/>
      <c r="F6425" s="14"/>
      <c r="G6425" s="82"/>
      <c r="H6425" s="107" t="str">
        <f>IF(B6425&lt;&gt;"",IF(OR(O6425=0,O6425=999),"",SUMIFS($E$2:E6425,$A$2:A6425,A6425)-SUMIFS($F$2:F6425,$A$2:A6425,A6425)),"")</f>
        <v/>
      </c>
      <c r="I6425" s="109" t="str">
        <f t="shared" si="302"/>
        <v/>
      </c>
      <c r="J6425" s="113"/>
      <c r="K6425" s="90"/>
      <c r="L6425" s="73"/>
      <c r="M6425" s="69" t="str">
        <f>IF(C6425&lt;&gt;"",DailyLog!$S$3,"")</f>
        <v/>
      </c>
      <c r="N6425" s="56" t="str">
        <f t="shared" si="301"/>
        <v/>
      </c>
      <c r="O6425" s="53" t="str">
        <f>IF($B6425&lt;&gt;"",IF(ISNUMBER(_xlfn.XMATCH($B6425,Language!$A$6:$E$6)),0,IF(ISNUMBER(_xlfn.XMATCH($B6425,Language!$A$29:$E$29)),'Lista de Prestatarios'!$B$3,VLOOKUP(B6425,'Lista de Prestatarios'!$A$2:$B$500,2,FALSE))),"")</f>
        <v/>
      </c>
      <c r="P6425" s="58" t="str">
        <f>IF(B6425&lt;&gt;"",IF(OR(D6425&gt;0,G6425&gt;0),COUNTIF($B$2:B6425,B6425),COUNTIFS($B$2:B6425,B6425,$E$2:E6425,"&gt;0")),"")</f>
        <v/>
      </c>
    </row>
    <row r="6426" spans="1:16" x14ac:dyDescent="0.35">
      <c r="A6426" s="51" t="str">
        <f t="shared" si="300"/>
        <v/>
      </c>
      <c r="B6426" s="99"/>
      <c r="C6426" s="4"/>
      <c r="D6426" s="14"/>
      <c r="E6426" s="14"/>
      <c r="F6426" s="14"/>
      <c r="G6426" s="82"/>
      <c r="H6426" s="107" t="str">
        <f>IF(B6426&lt;&gt;"",IF(OR(O6426=0,O6426=999),"",SUMIFS($E$2:E6426,$A$2:A6426,A6426)-SUMIFS($F$2:F6426,$A$2:A6426,A6426)),"")</f>
        <v/>
      </c>
      <c r="I6426" s="109" t="str">
        <f t="shared" si="302"/>
        <v/>
      </c>
      <c r="J6426" s="113"/>
      <c r="K6426" s="90"/>
      <c r="L6426" s="73"/>
      <c r="M6426" s="69" t="str">
        <f>IF(C6426&lt;&gt;"",DailyLog!$S$3,"")</f>
        <v/>
      </c>
      <c r="N6426" s="56" t="str">
        <f t="shared" si="301"/>
        <v/>
      </c>
      <c r="O6426" s="53" t="str">
        <f>IF($B6426&lt;&gt;"",IF(ISNUMBER(_xlfn.XMATCH($B6426,Language!$A$6:$E$6)),0,IF(ISNUMBER(_xlfn.XMATCH($B6426,Language!$A$29:$E$29)),'Lista de Prestatarios'!$B$3,VLOOKUP(B6426,'Lista de Prestatarios'!$A$2:$B$500,2,FALSE))),"")</f>
        <v/>
      </c>
      <c r="P6426" s="58" t="str">
        <f>IF(B6426&lt;&gt;"",IF(OR(D6426&gt;0,G6426&gt;0),COUNTIF($B$2:B6426,B6426),COUNTIFS($B$2:B6426,B6426,$E$2:E6426,"&gt;0")),"")</f>
        <v/>
      </c>
    </row>
    <row r="6427" spans="1:16" x14ac:dyDescent="0.35">
      <c r="A6427" s="51" t="str">
        <f t="shared" si="300"/>
        <v/>
      </c>
      <c r="B6427" s="99"/>
      <c r="C6427" s="4"/>
      <c r="D6427" s="14"/>
      <c r="E6427" s="14"/>
      <c r="F6427" s="14"/>
      <c r="G6427" s="82"/>
      <c r="H6427" s="107" t="str">
        <f>IF(B6427&lt;&gt;"",IF(OR(O6427=0,O6427=999),"",SUMIFS($E$2:E6427,$A$2:A6427,A6427)-SUMIFS($F$2:F6427,$A$2:A6427,A6427)),"")</f>
        <v/>
      </c>
      <c r="I6427" s="109" t="str">
        <f t="shared" si="302"/>
        <v/>
      </c>
      <c r="J6427" s="113"/>
      <c r="K6427" s="90"/>
      <c r="L6427" s="73"/>
      <c r="M6427" s="69" t="str">
        <f>IF(C6427&lt;&gt;"",DailyLog!$S$3,"")</f>
        <v/>
      </c>
      <c r="N6427" s="56" t="str">
        <f t="shared" si="301"/>
        <v/>
      </c>
      <c r="O6427" s="53" t="str">
        <f>IF($B6427&lt;&gt;"",IF(ISNUMBER(_xlfn.XMATCH($B6427,Language!$A$6:$E$6)),0,IF(ISNUMBER(_xlfn.XMATCH($B6427,Language!$A$29:$E$29)),'Lista de Prestatarios'!$B$3,VLOOKUP(B6427,'Lista de Prestatarios'!$A$2:$B$500,2,FALSE))),"")</f>
        <v/>
      </c>
      <c r="P6427" s="58" t="str">
        <f>IF(B6427&lt;&gt;"",IF(OR(D6427&gt;0,G6427&gt;0),COUNTIF($B$2:B6427,B6427),COUNTIFS($B$2:B6427,B6427,$E$2:E6427,"&gt;0")),"")</f>
        <v/>
      </c>
    </row>
    <row r="6428" spans="1:16" x14ac:dyDescent="0.35">
      <c r="A6428" s="51" t="str">
        <f t="shared" si="300"/>
        <v/>
      </c>
      <c r="B6428" s="99"/>
      <c r="C6428" s="4"/>
      <c r="D6428" s="14"/>
      <c r="E6428" s="14"/>
      <c r="F6428" s="14"/>
      <c r="G6428" s="82"/>
      <c r="H6428" s="107" t="str">
        <f>IF(B6428&lt;&gt;"",IF(OR(O6428=0,O6428=999),"",SUMIFS($E$2:E6428,$A$2:A6428,A6428)-SUMIFS($F$2:F6428,$A$2:A6428,A6428)),"")</f>
        <v/>
      </c>
      <c r="I6428" s="109" t="str">
        <f t="shared" si="302"/>
        <v/>
      </c>
      <c r="J6428" s="113"/>
      <c r="K6428" s="90"/>
      <c r="L6428" s="73"/>
      <c r="M6428" s="69" t="str">
        <f>IF(C6428&lt;&gt;"",DailyLog!$S$3,"")</f>
        <v/>
      </c>
      <c r="N6428" s="56" t="str">
        <f t="shared" si="301"/>
        <v/>
      </c>
      <c r="O6428" s="53" t="str">
        <f>IF($B6428&lt;&gt;"",IF(ISNUMBER(_xlfn.XMATCH($B6428,Language!$A$6:$E$6)),0,IF(ISNUMBER(_xlfn.XMATCH($B6428,Language!$A$29:$E$29)),'Lista de Prestatarios'!$B$3,VLOOKUP(B6428,'Lista de Prestatarios'!$A$2:$B$500,2,FALSE))),"")</f>
        <v/>
      </c>
      <c r="P6428" s="58" t="str">
        <f>IF(B6428&lt;&gt;"",IF(OR(D6428&gt;0,G6428&gt;0),COUNTIF($B$2:B6428,B6428),COUNTIFS($B$2:B6428,B6428,$E$2:E6428,"&gt;0")),"")</f>
        <v/>
      </c>
    </row>
    <row r="6429" spans="1:16" x14ac:dyDescent="0.35">
      <c r="A6429" s="51" t="str">
        <f t="shared" si="300"/>
        <v/>
      </c>
      <c r="B6429" s="99"/>
      <c r="C6429" s="4"/>
      <c r="D6429" s="14"/>
      <c r="E6429" s="14"/>
      <c r="F6429" s="14"/>
      <c r="G6429" s="82"/>
      <c r="H6429" s="107" t="str">
        <f>IF(B6429&lt;&gt;"",IF(OR(O6429=0,O6429=999),"",SUMIFS($E$2:E6429,$A$2:A6429,A6429)-SUMIFS($F$2:F6429,$A$2:A6429,A6429)),"")</f>
        <v/>
      </c>
      <c r="I6429" s="109" t="str">
        <f t="shared" si="302"/>
        <v/>
      </c>
      <c r="J6429" s="113"/>
      <c r="K6429" s="90"/>
      <c r="L6429" s="73"/>
      <c r="M6429" s="69" t="str">
        <f>IF(C6429&lt;&gt;"",DailyLog!$S$3,"")</f>
        <v/>
      </c>
      <c r="N6429" s="56" t="str">
        <f t="shared" si="301"/>
        <v/>
      </c>
      <c r="O6429" s="53" t="str">
        <f>IF($B6429&lt;&gt;"",IF(ISNUMBER(_xlfn.XMATCH($B6429,Language!$A$6:$E$6)),0,IF(ISNUMBER(_xlfn.XMATCH($B6429,Language!$A$29:$E$29)),'Lista de Prestatarios'!$B$3,VLOOKUP(B6429,'Lista de Prestatarios'!$A$2:$B$500,2,FALSE))),"")</f>
        <v/>
      </c>
      <c r="P6429" s="58" t="str">
        <f>IF(B6429&lt;&gt;"",IF(OR(D6429&gt;0,G6429&gt;0),COUNTIF($B$2:B6429,B6429),COUNTIFS($B$2:B6429,B6429,$E$2:E6429,"&gt;0")),"")</f>
        <v/>
      </c>
    </row>
    <row r="6430" spans="1:16" x14ac:dyDescent="0.35">
      <c r="A6430" s="51" t="str">
        <f t="shared" si="300"/>
        <v/>
      </c>
      <c r="B6430" s="99"/>
      <c r="C6430" s="4"/>
      <c r="D6430" s="14"/>
      <c r="E6430" s="14"/>
      <c r="F6430" s="14"/>
      <c r="G6430" s="82"/>
      <c r="H6430" s="107" t="str">
        <f>IF(B6430&lt;&gt;"",IF(OR(O6430=0,O6430=999),"",SUMIFS($E$2:E6430,$A$2:A6430,A6430)-SUMIFS($F$2:F6430,$A$2:A6430,A6430)),"")</f>
        <v/>
      </c>
      <c r="I6430" s="109" t="str">
        <f t="shared" si="302"/>
        <v/>
      </c>
      <c r="J6430" s="113"/>
      <c r="K6430" s="90"/>
      <c r="L6430" s="73"/>
      <c r="M6430" s="69" t="str">
        <f>IF(C6430&lt;&gt;"",DailyLog!$S$3,"")</f>
        <v/>
      </c>
      <c r="N6430" s="56" t="str">
        <f t="shared" si="301"/>
        <v/>
      </c>
      <c r="O6430" s="53" t="str">
        <f>IF($B6430&lt;&gt;"",IF(ISNUMBER(_xlfn.XMATCH($B6430,Language!$A$6:$E$6)),0,IF(ISNUMBER(_xlfn.XMATCH($B6430,Language!$A$29:$E$29)),'Lista de Prestatarios'!$B$3,VLOOKUP(B6430,'Lista de Prestatarios'!$A$2:$B$500,2,FALSE))),"")</f>
        <v/>
      </c>
      <c r="P6430" s="58" t="str">
        <f>IF(B6430&lt;&gt;"",IF(OR(D6430&gt;0,G6430&gt;0),COUNTIF($B$2:B6430,B6430),COUNTIFS($B$2:B6430,B6430,$E$2:E6430,"&gt;0")),"")</f>
        <v/>
      </c>
    </row>
    <row r="6431" spans="1:16" x14ac:dyDescent="0.35">
      <c r="A6431" s="51" t="str">
        <f t="shared" si="300"/>
        <v/>
      </c>
      <c r="B6431" s="99"/>
      <c r="C6431" s="4"/>
      <c r="D6431" s="14"/>
      <c r="E6431" s="14"/>
      <c r="F6431" s="14"/>
      <c r="G6431" s="82"/>
      <c r="H6431" s="107" t="str">
        <f>IF(B6431&lt;&gt;"",IF(OR(O6431=0,O6431=999),"",SUMIFS($E$2:E6431,$A$2:A6431,A6431)-SUMIFS($F$2:F6431,$A$2:A6431,A6431)),"")</f>
        <v/>
      </c>
      <c r="I6431" s="109" t="str">
        <f t="shared" si="302"/>
        <v/>
      </c>
      <c r="J6431" s="113"/>
      <c r="K6431" s="90"/>
      <c r="L6431" s="73"/>
      <c r="M6431" s="69" t="str">
        <f>IF(C6431&lt;&gt;"",DailyLog!$S$3,"")</f>
        <v/>
      </c>
      <c r="N6431" s="56" t="str">
        <f t="shared" si="301"/>
        <v/>
      </c>
      <c r="O6431" s="53" t="str">
        <f>IF($B6431&lt;&gt;"",IF(ISNUMBER(_xlfn.XMATCH($B6431,Language!$A$6:$E$6)),0,IF(ISNUMBER(_xlfn.XMATCH($B6431,Language!$A$29:$E$29)),'Lista de Prestatarios'!$B$3,VLOOKUP(B6431,'Lista de Prestatarios'!$A$2:$B$500,2,FALSE))),"")</f>
        <v/>
      </c>
      <c r="P6431" s="58" t="str">
        <f>IF(B6431&lt;&gt;"",IF(OR(D6431&gt;0,G6431&gt;0),COUNTIF($B$2:B6431,B6431),COUNTIFS($B$2:B6431,B6431,$E$2:E6431,"&gt;0")),"")</f>
        <v/>
      </c>
    </row>
    <row r="6432" spans="1:16" x14ac:dyDescent="0.35">
      <c r="A6432" s="51" t="str">
        <f t="shared" si="300"/>
        <v/>
      </c>
      <c r="B6432" s="99"/>
      <c r="C6432" s="4"/>
      <c r="D6432" s="14"/>
      <c r="E6432" s="14"/>
      <c r="F6432" s="14"/>
      <c r="G6432" s="82"/>
      <c r="H6432" s="107" t="str">
        <f>IF(B6432&lt;&gt;"",IF(OR(O6432=0,O6432=999),"",SUMIFS($E$2:E6432,$A$2:A6432,A6432)-SUMIFS($F$2:F6432,$A$2:A6432,A6432)),"")</f>
        <v/>
      </c>
      <c r="I6432" s="109" t="str">
        <f t="shared" si="302"/>
        <v/>
      </c>
      <c r="J6432" s="113"/>
      <c r="K6432" s="90"/>
      <c r="L6432" s="73"/>
      <c r="M6432" s="69" t="str">
        <f>IF(C6432&lt;&gt;"",DailyLog!$S$3,"")</f>
        <v/>
      </c>
      <c r="N6432" s="56" t="str">
        <f t="shared" si="301"/>
        <v/>
      </c>
      <c r="O6432" s="53" t="str">
        <f>IF($B6432&lt;&gt;"",IF(ISNUMBER(_xlfn.XMATCH($B6432,Language!$A$6:$E$6)),0,IF(ISNUMBER(_xlfn.XMATCH($B6432,Language!$A$29:$E$29)),'Lista de Prestatarios'!$B$3,VLOOKUP(B6432,'Lista de Prestatarios'!$A$2:$B$500,2,FALSE))),"")</f>
        <v/>
      </c>
      <c r="P6432" s="58" t="str">
        <f>IF(B6432&lt;&gt;"",IF(OR(D6432&gt;0,G6432&gt;0),COUNTIF($B$2:B6432,B6432),COUNTIFS($B$2:B6432,B6432,$E$2:E6432,"&gt;0")),"")</f>
        <v/>
      </c>
    </row>
    <row r="6433" spans="1:16" x14ac:dyDescent="0.35">
      <c r="A6433" s="51" t="str">
        <f t="shared" si="300"/>
        <v/>
      </c>
      <c r="B6433" s="99"/>
      <c r="C6433" s="4"/>
      <c r="D6433" s="14"/>
      <c r="E6433" s="14"/>
      <c r="F6433" s="14"/>
      <c r="G6433" s="82"/>
      <c r="H6433" s="107" t="str">
        <f>IF(B6433&lt;&gt;"",IF(OR(O6433=0,O6433=999),"",SUMIFS($E$2:E6433,$A$2:A6433,A6433)-SUMIFS($F$2:F6433,$A$2:A6433,A6433)),"")</f>
        <v/>
      </c>
      <c r="I6433" s="109" t="str">
        <f t="shared" si="302"/>
        <v/>
      </c>
      <c r="J6433" s="113"/>
      <c r="K6433" s="90"/>
      <c r="L6433" s="73"/>
      <c r="M6433" s="69" t="str">
        <f>IF(C6433&lt;&gt;"",DailyLog!$S$3,"")</f>
        <v/>
      </c>
      <c r="N6433" s="56" t="str">
        <f t="shared" si="301"/>
        <v/>
      </c>
      <c r="O6433" s="53" t="str">
        <f>IF($B6433&lt;&gt;"",IF(ISNUMBER(_xlfn.XMATCH($B6433,Language!$A$6:$E$6)),0,IF(ISNUMBER(_xlfn.XMATCH($B6433,Language!$A$29:$E$29)),'Lista de Prestatarios'!$B$3,VLOOKUP(B6433,'Lista de Prestatarios'!$A$2:$B$500,2,FALSE))),"")</f>
        <v/>
      </c>
      <c r="P6433" s="58" t="str">
        <f>IF(B6433&lt;&gt;"",IF(OR(D6433&gt;0,G6433&gt;0),COUNTIF($B$2:B6433,B6433),COUNTIFS($B$2:B6433,B6433,$E$2:E6433,"&gt;0")),"")</f>
        <v/>
      </c>
    </row>
    <row r="6434" spans="1:16" x14ac:dyDescent="0.35">
      <c r="A6434" s="51" t="str">
        <f t="shared" si="300"/>
        <v/>
      </c>
      <c r="B6434" s="99"/>
      <c r="C6434" s="4"/>
      <c r="D6434" s="14"/>
      <c r="E6434" s="14"/>
      <c r="F6434" s="14"/>
      <c r="G6434" s="82"/>
      <c r="H6434" s="107" t="str">
        <f>IF(B6434&lt;&gt;"",IF(OR(O6434=0,O6434=999),"",SUMIFS($E$2:E6434,$A$2:A6434,A6434)-SUMIFS($F$2:F6434,$A$2:A6434,A6434)),"")</f>
        <v/>
      </c>
      <c r="I6434" s="109" t="str">
        <f t="shared" si="302"/>
        <v/>
      </c>
      <c r="J6434" s="113"/>
      <c r="K6434" s="90"/>
      <c r="L6434" s="73"/>
      <c r="M6434" s="69" t="str">
        <f>IF(C6434&lt;&gt;"",DailyLog!$S$3,"")</f>
        <v/>
      </c>
      <c r="N6434" s="56" t="str">
        <f t="shared" si="301"/>
        <v/>
      </c>
      <c r="O6434" s="53" t="str">
        <f>IF($B6434&lt;&gt;"",IF(ISNUMBER(_xlfn.XMATCH($B6434,Language!$A$6:$E$6)),0,IF(ISNUMBER(_xlfn.XMATCH($B6434,Language!$A$29:$E$29)),'Lista de Prestatarios'!$B$3,VLOOKUP(B6434,'Lista de Prestatarios'!$A$2:$B$500,2,FALSE))),"")</f>
        <v/>
      </c>
      <c r="P6434" s="58" t="str">
        <f>IF(B6434&lt;&gt;"",IF(OR(D6434&gt;0,G6434&gt;0),COUNTIF($B$2:B6434,B6434),COUNTIFS($B$2:B6434,B6434,$E$2:E6434,"&gt;0")),"")</f>
        <v/>
      </c>
    </row>
    <row r="6435" spans="1:16" x14ac:dyDescent="0.35">
      <c r="A6435" s="51" t="str">
        <f t="shared" si="300"/>
        <v/>
      </c>
      <c r="B6435" s="99"/>
      <c r="C6435" s="4"/>
      <c r="D6435" s="14"/>
      <c r="E6435" s="14"/>
      <c r="F6435" s="14"/>
      <c r="G6435" s="82"/>
      <c r="H6435" s="107" t="str">
        <f>IF(B6435&lt;&gt;"",IF(OR(O6435=0,O6435=999),"",SUMIFS($E$2:E6435,$A$2:A6435,A6435)-SUMIFS($F$2:F6435,$A$2:A6435,A6435)),"")</f>
        <v/>
      </c>
      <c r="I6435" s="109" t="str">
        <f t="shared" si="302"/>
        <v/>
      </c>
      <c r="J6435" s="113"/>
      <c r="K6435" s="90"/>
      <c r="L6435" s="73"/>
      <c r="M6435" s="69" t="str">
        <f>IF(C6435&lt;&gt;"",DailyLog!$S$3,"")</f>
        <v/>
      </c>
      <c r="N6435" s="56" t="str">
        <f t="shared" si="301"/>
        <v/>
      </c>
      <c r="O6435" s="53" t="str">
        <f>IF($B6435&lt;&gt;"",IF(ISNUMBER(_xlfn.XMATCH($B6435,Language!$A$6:$E$6)),0,IF(ISNUMBER(_xlfn.XMATCH($B6435,Language!$A$29:$E$29)),'Lista de Prestatarios'!$B$3,VLOOKUP(B6435,'Lista de Prestatarios'!$A$2:$B$500,2,FALSE))),"")</f>
        <v/>
      </c>
      <c r="P6435" s="58" t="str">
        <f>IF(B6435&lt;&gt;"",IF(OR(D6435&gt;0,G6435&gt;0),COUNTIF($B$2:B6435,B6435),COUNTIFS($B$2:B6435,B6435,$E$2:E6435,"&gt;0")),"")</f>
        <v/>
      </c>
    </row>
    <row r="6436" spans="1:16" x14ac:dyDescent="0.35">
      <c r="A6436" s="51" t="str">
        <f t="shared" si="300"/>
        <v/>
      </c>
      <c r="B6436" s="99"/>
      <c r="C6436" s="4"/>
      <c r="D6436" s="14"/>
      <c r="E6436" s="14"/>
      <c r="F6436" s="14"/>
      <c r="G6436" s="82"/>
      <c r="H6436" s="107" t="str">
        <f>IF(B6436&lt;&gt;"",IF(OR(O6436=0,O6436=999),"",SUMIFS($E$2:E6436,$A$2:A6436,A6436)-SUMIFS($F$2:F6436,$A$2:A6436,A6436)),"")</f>
        <v/>
      </c>
      <c r="I6436" s="109" t="str">
        <f t="shared" si="302"/>
        <v/>
      </c>
      <c r="J6436" s="113"/>
      <c r="K6436" s="90"/>
      <c r="L6436" s="73"/>
      <c r="M6436" s="69" t="str">
        <f>IF(C6436&lt;&gt;"",DailyLog!$S$3,"")</f>
        <v/>
      </c>
      <c r="N6436" s="56" t="str">
        <f t="shared" si="301"/>
        <v/>
      </c>
      <c r="O6436" s="53" t="str">
        <f>IF($B6436&lt;&gt;"",IF(ISNUMBER(_xlfn.XMATCH($B6436,Language!$A$6:$E$6)),0,IF(ISNUMBER(_xlfn.XMATCH($B6436,Language!$A$29:$E$29)),'Lista de Prestatarios'!$B$3,VLOOKUP(B6436,'Lista de Prestatarios'!$A$2:$B$500,2,FALSE))),"")</f>
        <v/>
      </c>
      <c r="P6436" s="58" t="str">
        <f>IF(B6436&lt;&gt;"",IF(OR(D6436&gt;0,G6436&gt;0),COUNTIF($B$2:B6436,B6436),COUNTIFS($B$2:B6436,B6436,$E$2:E6436,"&gt;0")),"")</f>
        <v/>
      </c>
    </row>
    <row r="6437" spans="1:16" x14ac:dyDescent="0.35">
      <c r="A6437" s="51" t="str">
        <f t="shared" si="300"/>
        <v/>
      </c>
      <c r="B6437" s="99"/>
      <c r="C6437" s="4"/>
      <c r="D6437" s="14"/>
      <c r="E6437" s="14"/>
      <c r="F6437" s="14"/>
      <c r="G6437" s="82"/>
      <c r="H6437" s="107" t="str">
        <f>IF(B6437&lt;&gt;"",IF(OR(O6437=0,O6437=999),"",SUMIFS($E$2:E6437,$A$2:A6437,A6437)-SUMIFS($F$2:F6437,$A$2:A6437,A6437)),"")</f>
        <v/>
      </c>
      <c r="I6437" s="109" t="str">
        <f t="shared" si="302"/>
        <v/>
      </c>
      <c r="J6437" s="113"/>
      <c r="K6437" s="90"/>
      <c r="L6437" s="73"/>
      <c r="M6437" s="69" t="str">
        <f>IF(C6437&lt;&gt;"",DailyLog!$S$3,"")</f>
        <v/>
      </c>
      <c r="N6437" s="56" t="str">
        <f t="shared" si="301"/>
        <v/>
      </c>
      <c r="O6437" s="53" t="str">
        <f>IF($B6437&lt;&gt;"",IF(ISNUMBER(_xlfn.XMATCH($B6437,Language!$A$6:$E$6)),0,IF(ISNUMBER(_xlfn.XMATCH($B6437,Language!$A$29:$E$29)),'Lista de Prestatarios'!$B$3,VLOOKUP(B6437,'Lista de Prestatarios'!$A$2:$B$500,2,FALSE))),"")</f>
        <v/>
      </c>
      <c r="P6437" s="58" t="str">
        <f>IF(B6437&lt;&gt;"",IF(OR(D6437&gt;0,G6437&gt;0),COUNTIF($B$2:B6437,B6437),COUNTIFS($B$2:B6437,B6437,$E$2:E6437,"&gt;0")),"")</f>
        <v/>
      </c>
    </row>
    <row r="6438" spans="1:16" x14ac:dyDescent="0.35">
      <c r="A6438" s="51" t="str">
        <f t="shared" si="300"/>
        <v/>
      </c>
      <c r="B6438" s="99"/>
      <c r="C6438" s="4"/>
      <c r="D6438" s="14"/>
      <c r="E6438" s="14"/>
      <c r="F6438" s="14"/>
      <c r="G6438" s="82"/>
      <c r="H6438" s="107" t="str">
        <f>IF(B6438&lt;&gt;"",IF(OR(O6438=0,O6438=999),"",SUMIFS($E$2:E6438,$A$2:A6438,A6438)-SUMIFS($F$2:F6438,$A$2:A6438,A6438)),"")</f>
        <v/>
      </c>
      <c r="I6438" s="109" t="str">
        <f t="shared" si="302"/>
        <v/>
      </c>
      <c r="J6438" s="113"/>
      <c r="K6438" s="90"/>
      <c r="L6438" s="73"/>
      <c r="M6438" s="69" t="str">
        <f>IF(C6438&lt;&gt;"",DailyLog!$S$3,"")</f>
        <v/>
      </c>
      <c r="N6438" s="56" t="str">
        <f t="shared" si="301"/>
        <v/>
      </c>
      <c r="O6438" s="53" t="str">
        <f>IF($B6438&lt;&gt;"",IF(ISNUMBER(_xlfn.XMATCH($B6438,Language!$A$6:$E$6)),0,IF(ISNUMBER(_xlfn.XMATCH($B6438,Language!$A$29:$E$29)),'Lista de Prestatarios'!$B$3,VLOOKUP(B6438,'Lista de Prestatarios'!$A$2:$B$500,2,FALSE))),"")</f>
        <v/>
      </c>
      <c r="P6438" s="58" t="str">
        <f>IF(B6438&lt;&gt;"",IF(OR(D6438&gt;0,G6438&gt;0),COUNTIF($B$2:B6438,B6438),COUNTIFS($B$2:B6438,B6438,$E$2:E6438,"&gt;0")),"")</f>
        <v/>
      </c>
    </row>
    <row r="6439" spans="1:16" x14ac:dyDescent="0.35">
      <c r="A6439" s="51" t="str">
        <f t="shared" si="300"/>
        <v/>
      </c>
      <c r="B6439" s="99"/>
      <c r="C6439" s="4"/>
      <c r="D6439" s="14"/>
      <c r="E6439" s="14"/>
      <c r="F6439" s="14"/>
      <c r="G6439" s="82"/>
      <c r="H6439" s="107" t="str">
        <f>IF(B6439&lt;&gt;"",IF(OR(O6439=0,O6439=999),"",SUMIFS($E$2:E6439,$A$2:A6439,A6439)-SUMIFS($F$2:F6439,$A$2:A6439,A6439)),"")</f>
        <v/>
      </c>
      <c r="I6439" s="109" t="str">
        <f t="shared" si="302"/>
        <v/>
      </c>
      <c r="J6439" s="113"/>
      <c r="K6439" s="90"/>
      <c r="L6439" s="73"/>
      <c r="M6439" s="69" t="str">
        <f>IF(C6439&lt;&gt;"",DailyLog!$S$3,"")</f>
        <v/>
      </c>
      <c r="N6439" s="56" t="str">
        <f t="shared" si="301"/>
        <v/>
      </c>
      <c r="O6439" s="53" t="str">
        <f>IF($B6439&lt;&gt;"",IF(ISNUMBER(_xlfn.XMATCH($B6439,Language!$A$6:$E$6)),0,IF(ISNUMBER(_xlfn.XMATCH($B6439,Language!$A$29:$E$29)),'Lista de Prestatarios'!$B$3,VLOOKUP(B6439,'Lista de Prestatarios'!$A$2:$B$500,2,FALSE))),"")</f>
        <v/>
      </c>
      <c r="P6439" s="58" t="str">
        <f>IF(B6439&lt;&gt;"",IF(OR(D6439&gt;0,G6439&gt;0),COUNTIF($B$2:B6439,B6439),COUNTIFS($B$2:B6439,B6439,$E$2:E6439,"&gt;0")),"")</f>
        <v/>
      </c>
    </row>
    <row r="6440" spans="1:16" x14ac:dyDescent="0.35">
      <c r="A6440" s="51" t="str">
        <f t="shared" si="300"/>
        <v/>
      </c>
      <c r="B6440" s="99"/>
      <c r="C6440" s="4"/>
      <c r="D6440" s="14"/>
      <c r="E6440" s="14"/>
      <c r="F6440" s="14"/>
      <c r="G6440" s="82"/>
      <c r="H6440" s="107" t="str">
        <f>IF(B6440&lt;&gt;"",IF(OR(O6440=0,O6440=999),"",SUMIFS($E$2:E6440,$A$2:A6440,A6440)-SUMIFS($F$2:F6440,$A$2:A6440,A6440)),"")</f>
        <v/>
      </c>
      <c r="I6440" s="109" t="str">
        <f t="shared" si="302"/>
        <v/>
      </c>
      <c r="J6440" s="113"/>
      <c r="K6440" s="90"/>
      <c r="L6440" s="73"/>
      <c r="M6440" s="69" t="str">
        <f>IF(C6440&lt;&gt;"",DailyLog!$S$3,"")</f>
        <v/>
      </c>
      <c r="N6440" s="56" t="str">
        <f t="shared" si="301"/>
        <v/>
      </c>
      <c r="O6440" s="53" t="str">
        <f>IF($B6440&lt;&gt;"",IF(ISNUMBER(_xlfn.XMATCH($B6440,Language!$A$6:$E$6)),0,IF(ISNUMBER(_xlfn.XMATCH($B6440,Language!$A$29:$E$29)),'Lista de Prestatarios'!$B$3,VLOOKUP(B6440,'Lista de Prestatarios'!$A$2:$B$500,2,FALSE))),"")</f>
        <v/>
      </c>
      <c r="P6440" s="58" t="str">
        <f>IF(B6440&lt;&gt;"",IF(OR(D6440&gt;0,G6440&gt;0),COUNTIF($B$2:B6440,B6440),COUNTIFS($B$2:B6440,B6440,$E$2:E6440,"&gt;0")),"")</f>
        <v/>
      </c>
    </row>
    <row r="6441" spans="1:16" x14ac:dyDescent="0.35">
      <c r="A6441" s="51" t="str">
        <f t="shared" si="300"/>
        <v/>
      </c>
      <c r="B6441" s="99"/>
      <c r="C6441" s="4"/>
      <c r="D6441" s="14"/>
      <c r="E6441" s="14"/>
      <c r="F6441" s="14"/>
      <c r="G6441" s="82"/>
      <c r="H6441" s="107" t="str">
        <f>IF(B6441&lt;&gt;"",IF(OR(O6441=0,O6441=999),"",SUMIFS($E$2:E6441,$A$2:A6441,A6441)-SUMIFS($F$2:F6441,$A$2:A6441,A6441)),"")</f>
        <v/>
      </c>
      <c r="I6441" s="109" t="str">
        <f t="shared" si="302"/>
        <v/>
      </c>
      <c r="J6441" s="113"/>
      <c r="K6441" s="90"/>
      <c r="L6441" s="73"/>
      <c r="M6441" s="69" t="str">
        <f>IF(C6441&lt;&gt;"",DailyLog!$S$3,"")</f>
        <v/>
      </c>
      <c r="N6441" s="56" t="str">
        <f t="shared" si="301"/>
        <v/>
      </c>
      <c r="O6441" s="53" t="str">
        <f>IF($B6441&lt;&gt;"",IF(ISNUMBER(_xlfn.XMATCH($B6441,Language!$A$6:$E$6)),0,IF(ISNUMBER(_xlfn.XMATCH($B6441,Language!$A$29:$E$29)),'Lista de Prestatarios'!$B$3,VLOOKUP(B6441,'Lista de Prestatarios'!$A$2:$B$500,2,FALSE))),"")</f>
        <v/>
      </c>
      <c r="P6441" s="58" t="str">
        <f>IF(B6441&lt;&gt;"",IF(OR(D6441&gt;0,G6441&gt;0),COUNTIF($B$2:B6441,B6441),COUNTIFS($B$2:B6441,B6441,$E$2:E6441,"&gt;0")),"")</f>
        <v/>
      </c>
    </row>
    <row r="6442" spans="1:16" x14ac:dyDescent="0.35">
      <c r="A6442" s="51" t="str">
        <f t="shared" si="300"/>
        <v/>
      </c>
      <c r="B6442" s="99"/>
      <c r="C6442" s="4"/>
      <c r="D6442" s="14"/>
      <c r="E6442" s="14"/>
      <c r="F6442" s="14"/>
      <c r="G6442" s="82"/>
      <c r="H6442" s="107" t="str">
        <f>IF(B6442&lt;&gt;"",IF(OR(O6442=0,O6442=999),"",SUMIFS($E$2:E6442,$A$2:A6442,A6442)-SUMIFS($F$2:F6442,$A$2:A6442,A6442)),"")</f>
        <v/>
      </c>
      <c r="I6442" s="109" t="str">
        <f t="shared" si="302"/>
        <v/>
      </c>
      <c r="J6442" s="113"/>
      <c r="K6442" s="90"/>
      <c r="L6442" s="73"/>
      <c r="M6442" s="69" t="str">
        <f>IF(C6442&lt;&gt;"",DailyLog!$S$3,"")</f>
        <v/>
      </c>
      <c r="N6442" s="56" t="str">
        <f t="shared" si="301"/>
        <v/>
      </c>
      <c r="O6442" s="53" t="str">
        <f>IF($B6442&lt;&gt;"",IF(ISNUMBER(_xlfn.XMATCH($B6442,Language!$A$6:$E$6)),0,IF(ISNUMBER(_xlfn.XMATCH($B6442,Language!$A$29:$E$29)),'Lista de Prestatarios'!$B$3,VLOOKUP(B6442,'Lista de Prestatarios'!$A$2:$B$500,2,FALSE))),"")</f>
        <v/>
      </c>
      <c r="P6442" s="58" t="str">
        <f>IF(B6442&lt;&gt;"",IF(OR(D6442&gt;0,G6442&gt;0),COUNTIF($B$2:B6442,B6442),COUNTIFS($B$2:B6442,B6442,$E$2:E6442,"&gt;0")),"")</f>
        <v/>
      </c>
    </row>
    <row r="6443" spans="1:16" x14ac:dyDescent="0.35">
      <c r="A6443" s="51" t="str">
        <f t="shared" si="300"/>
        <v/>
      </c>
      <c r="B6443" s="99"/>
      <c r="C6443" s="4"/>
      <c r="D6443" s="14"/>
      <c r="E6443" s="14"/>
      <c r="F6443" s="14"/>
      <c r="G6443" s="82"/>
      <c r="H6443" s="107" t="str">
        <f>IF(B6443&lt;&gt;"",IF(OR(O6443=0,O6443=999),"",SUMIFS($E$2:E6443,$A$2:A6443,A6443)-SUMIFS($F$2:F6443,$A$2:A6443,A6443)),"")</f>
        <v/>
      </c>
      <c r="I6443" s="109" t="str">
        <f t="shared" si="302"/>
        <v/>
      </c>
      <c r="J6443" s="113"/>
      <c r="K6443" s="90"/>
      <c r="L6443" s="73"/>
      <c r="M6443" s="69" t="str">
        <f>IF(C6443&lt;&gt;"",DailyLog!$S$3,"")</f>
        <v/>
      </c>
      <c r="N6443" s="56" t="str">
        <f t="shared" si="301"/>
        <v/>
      </c>
      <c r="O6443" s="53" t="str">
        <f>IF($B6443&lt;&gt;"",IF(ISNUMBER(_xlfn.XMATCH($B6443,Language!$A$6:$E$6)),0,IF(ISNUMBER(_xlfn.XMATCH($B6443,Language!$A$29:$E$29)),'Lista de Prestatarios'!$B$3,VLOOKUP(B6443,'Lista de Prestatarios'!$A$2:$B$500,2,FALSE))),"")</f>
        <v/>
      </c>
      <c r="P6443" s="58" t="str">
        <f>IF(B6443&lt;&gt;"",IF(OR(D6443&gt;0,G6443&gt;0),COUNTIF($B$2:B6443,B6443),COUNTIFS($B$2:B6443,B6443,$E$2:E6443,"&gt;0")),"")</f>
        <v/>
      </c>
    </row>
    <row r="6444" spans="1:16" x14ac:dyDescent="0.35">
      <c r="A6444" s="51" t="str">
        <f t="shared" si="300"/>
        <v/>
      </c>
      <c r="B6444" s="99"/>
      <c r="C6444" s="4"/>
      <c r="D6444" s="14"/>
      <c r="E6444" s="14"/>
      <c r="F6444" s="14"/>
      <c r="G6444" s="82"/>
      <c r="H6444" s="107" t="str">
        <f>IF(B6444&lt;&gt;"",IF(OR(O6444=0,O6444=999),"",SUMIFS($E$2:E6444,$A$2:A6444,A6444)-SUMIFS($F$2:F6444,$A$2:A6444,A6444)),"")</f>
        <v/>
      </c>
      <c r="I6444" s="109" t="str">
        <f t="shared" si="302"/>
        <v/>
      </c>
      <c r="J6444" s="113"/>
      <c r="K6444" s="90"/>
      <c r="L6444" s="73"/>
      <c r="M6444" s="69" t="str">
        <f>IF(C6444&lt;&gt;"",DailyLog!$S$3,"")</f>
        <v/>
      </c>
      <c r="N6444" s="56" t="str">
        <f t="shared" si="301"/>
        <v/>
      </c>
      <c r="O6444" s="53" t="str">
        <f>IF($B6444&lt;&gt;"",IF(ISNUMBER(_xlfn.XMATCH($B6444,Language!$A$6:$E$6)),0,IF(ISNUMBER(_xlfn.XMATCH($B6444,Language!$A$29:$E$29)),'Lista de Prestatarios'!$B$3,VLOOKUP(B6444,'Lista de Prestatarios'!$A$2:$B$500,2,FALSE))),"")</f>
        <v/>
      </c>
      <c r="P6444" s="58" t="str">
        <f>IF(B6444&lt;&gt;"",IF(OR(D6444&gt;0,G6444&gt;0),COUNTIF($B$2:B6444,B6444),COUNTIFS($B$2:B6444,B6444,$E$2:E6444,"&gt;0")),"")</f>
        <v/>
      </c>
    </row>
    <row r="6445" spans="1:16" x14ac:dyDescent="0.35">
      <c r="A6445" s="51" t="str">
        <f t="shared" si="300"/>
        <v/>
      </c>
      <c r="B6445" s="99"/>
      <c r="C6445" s="4"/>
      <c r="D6445" s="14"/>
      <c r="E6445" s="14"/>
      <c r="F6445" s="14"/>
      <c r="G6445" s="82"/>
      <c r="H6445" s="107" t="str">
        <f>IF(B6445&lt;&gt;"",IF(OR(O6445=0,O6445=999),"",SUMIFS($E$2:E6445,$A$2:A6445,A6445)-SUMIFS($F$2:F6445,$A$2:A6445,A6445)),"")</f>
        <v/>
      </c>
      <c r="I6445" s="109" t="str">
        <f t="shared" si="302"/>
        <v/>
      </c>
      <c r="J6445" s="113"/>
      <c r="K6445" s="90"/>
      <c r="L6445" s="73"/>
      <c r="M6445" s="69" t="str">
        <f>IF(C6445&lt;&gt;"",DailyLog!$S$3,"")</f>
        <v/>
      </c>
      <c r="N6445" s="56" t="str">
        <f t="shared" si="301"/>
        <v/>
      </c>
      <c r="O6445" s="53" t="str">
        <f>IF($B6445&lt;&gt;"",IF(ISNUMBER(_xlfn.XMATCH($B6445,Language!$A$6:$E$6)),0,IF(ISNUMBER(_xlfn.XMATCH($B6445,Language!$A$29:$E$29)),'Lista de Prestatarios'!$B$3,VLOOKUP(B6445,'Lista de Prestatarios'!$A$2:$B$500,2,FALSE))),"")</f>
        <v/>
      </c>
      <c r="P6445" s="58" t="str">
        <f>IF(B6445&lt;&gt;"",IF(OR(D6445&gt;0,G6445&gt;0),COUNTIF($B$2:B6445,B6445),COUNTIFS($B$2:B6445,B6445,$E$2:E6445,"&gt;0")),"")</f>
        <v/>
      </c>
    </row>
    <row r="6446" spans="1:16" x14ac:dyDescent="0.35">
      <c r="A6446" s="51" t="str">
        <f t="shared" si="300"/>
        <v/>
      </c>
      <c r="B6446" s="99"/>
      <c r="C6446" s="4"/>
      <c r="D6446" s="14"/>
      <c r="E6446" s="14"/>
      <c r="F6446" s="14"/>
      <c r="G6446" s="82"/>
      <c r="H6446" s="107" t="str">
        <f>IF(B6446&lt;&gt;"",IF(OR(O6446=0,O6446=999),"",SUMIFS($E$2:E6446,$A$2:A6446,A6446)-SUMIFS($F$2:F6446,$A$2:A6446,A6446)),"")</f>
        <v/>
      </c>
      <c r="I6446" s="109" t="str">
        <f t="shared" si="302"/>
        <v/>
      </c>
      <c r="J6446" s="113"/>
      <c r="K6446" s="90"/>
      <c r="L6446" s="73"/>
      <c r="M6446" s="69" t="str">
        <f>IF(C6446&lt;&gt;"",DailyLog!$S$3,"")</f>
        <v/>
      </c>
      <c r="N6446" s="56" t="str">
        <f t="shared" si="301"/>
        <v/>
      </c>
      <c r="O6446" s="53" t="str">
        <f>IF($B6446&lt;&gt;"",IF(ISNUMBER(_xlfn.XMATCH($B6446,Language!$A$6:$E$6)),0,IF(ISNUMBER(_xlfn.XMATCH($B6446,Language!$A$29:$E$29)),'Lista de Prestatarios'!$B$3,VLOOKUP(B6446,'Lista de Prestatarios'!$A$2:$B$500,2,FALSE))),"")</f>
        <v/>
      </c>
      <c r="P6446" s="58" t="str">
        <f>IF(B6446&lt;&gt;"",IF(OR(D6446&gt;0,G6446&gt;0),COUNTIF($B$2:B6446,B6446),COUNTIFS($B$2:B6446,B6446,$E$2:E6446,"&gt;0")),"")</f>
        <v/>
      </c>
    </row>
    <row r="6447" spans="1:16" x14ac:dyDescent="0.35">
      <c r="A6447" s="51" t="str">
        <f t="shared" si="300"/>
        <v/>
      </c>
      <c r="B6447" s="99"/>
      <c r="C6447" s="4"/>
      <c r="D6447" s="14"/>
      <c r="E6447" s="14"/>
      <c r="F6447" s="14"/>
      <c r="G6447" s="82"/>
      <c r="H6447" s="107" t="str">
        <f>IF(B6447&lt;&gt;"",IF(OR(O6447=0,O6447=999),"",SUMIFS($E$2:E6447,$A$2:A6447,A6447)-SUMIFS($F$2:F6447,$A$2:A6447,A6447)),"")</f>
        <v/>
      </c>
      <c r="I6447" s="109" t="str">
        <f t="shared" si="302"/>
        <v/>
      </c>
      <c r="J6447" s="113"/>
      <c r="K6447" s="90"/>
      <c r="L6447" s="73"/>
      <c r="M6447" s="69" t="str">
        <f>IF(C6447&lt;&gt;"",DailyLog!$S$3,"")</f>
        <v/>
      </c>
      <c r="N6447" s="56" t="str">
        <f t="shared" si="301"/>
        <v/>
      </c>
      <c r="O6447" s="53" t="str">
        <f>IF($B6447&lt;&gt;"",IF(ISNUMBER(_xlfn.XMATCH($B6447,Language!$A$6:$E$6)),0,IF(ISNUMBER(_xlfn.XMATCH($B6447,Language!$A$29:$E$29)),'Lista de Prestatarios'!$B$3,VLOOKUP(B6447,'Lista de Prestatarios'!$A$2:$B$500,2,FALSE))),"")</f>
        <v/>
      </c>
      <c r="P6447" s="58" t="str">
        <f>IF(B6447&lt;&gt;"",IF(OR(D6447&gt;0,G6447&gt;0),COUNTIF($B$2:B6447,B6447),COUNTIFS($B$2:B6447,B6447,$E$2:E6447,"&gt;0")),"")</f>
        <v/>
      </c>
    </row>
    <row r="6448" spans="1:16" x14ac:dyDescent="0.35">
      <c r="A6448" s="51" t="str">
        <f t="shared" si="300"/>
        <v/>
      </c>
      <c r="B6448" s="99"/>
      <c r="C6448" s="4"/>
      <c r="D6448" s="14"/>
      <c r="E6448" s="14"/>
      <c r="F6448" s="14"/>
      <c r="G6448" s="82"/>
      <c r="H6448" s="107" t="str">
        <f>IF(B6448&lt;&gt;"",IF(OR(O6448=0,O6448=999),"",SUMIFS($E$2:E6448,$A$2:A6448,A6448)-SUMIFS($F$2:F6448,$A$2:A6448,A6448)),"")</f>
        <v/>
      </c>
      <c r="I6448" s="109" t="str">
        <f t="shared" si="302"/>
        <v/>
      </c>
      <c r="J6448" s="113"/>
      <c r="K6448" s="90"/>
      <c r="L6448" s="73"/>
      <c r="M6448" s="69" t="str">
        <f>IF(C6448&lt;&gt;"",DailyLog!$S$3,"")</f>
        <v/>
      </c>
      <c r="N6448" s="56" t="str">
        <f t="shared" si="301"/>
        <v/>
      </c>
      <c r="O6448" s="53" t="str">
        <f>IF($B6448&lt;&gt;"",IF(ISNUMBER(_xlfn.XMATCH($B6448,Language!$A$6:$E$6)),0,IF(ISNUMBER(_xlfn.XMATCH($B6448,Language!$A$29:$E$29)),'Lista de Prestatarios'!$B$3,VLOOKUP(B6448,'Lista de Prestatarios'!$A$2:$B$500,2,FALSE))),"")</f>
        <v/>
      </c>
      <c r="P6448" s="58" t="str">
        <f>IF(B6448&lt;&gt;"",IF(OR(D6448&gt;0,G6448&gt;0),COUNTIF($B$2:B6448,B6448),COUNTIFS($B$2:B6448,B6448,$E$2:E6448,"&gt;0")),"")</f>
        <v/>
      </c>
    </row>
    <row r="6449" spans="1:16" x14ac:dyDescent="0.35">
      <c r="A6449" s="51" t="str">
        <f t="shared" si="300"/>
        <v/>
      </c>
      <c r="B6449" s="99"/>
      <c r="C6449" s="4"/>
      <c r="D6449" s="14"/>
      <c r="E6449" s="14"/>
      <c r="F6449" s="14"/>
      <c r="G6449" s="82"/>
      <c r="H6449" s="107" t="str">
        <f>IF(B6449&lt;&gt;"",IF(OR(O6449=0,O6449=999),"",SUMIFS($E$2:E6449,$A$2:A6449,A6449)-SUMIFS($F$2:F6449,$A$2:A6449,A6449)),"")</f>
        <v/>
      </c>
      <c r="I6449" s="109" t="str">
        <f t="shared" si="302"/>
        <v/>
      </c>
      <c r="J6449" s="113"/>
      <c r="K6449" s="90"/>
      <c r="L6449" s="73"/>
      <c r="M6449" s="69" t="str">
        <f>IF(C6449&lt;&gt;"",DailyLog!$S$3,"")</f>
        <v/>
      </c>
      <c r="N6449" s="56" t="str">
        <f t="shared" si="301"/>
        <v/>
      </c>
      <c r="O6449" s="53" t="str">
        <f>IF($B6449&lt;&gt;"",IF(ISNUMBER(_xlfn.XMATCH($B6449,Language!$A$6:$E$6)),0,IF(ISNUMBER(_xlfn.XMATCH($B6449,Language!$A$29:$E$29)),'Lista de Prestatarios'!$B$3,VLOOKUP(B6449,'Lista de Prestatarios'!$A$2:$B$500,2,FALSE))),"")</f>
        <v/>
      </c>
      <c r="P6449" s="58" t="str">
        <f>IF(B6449&lt;&gt;"",IF(OR(D6449&gt;0,G6449&gt;0),COUNTIF($B$2:B6449,B6449),COUNTIFS($B$2:B6449,B6449,$E$2:E6449,"&gt;0")),"")</f>
        <v/>
      </c>
    </row>
    <row r="6450" spans="1:16" x14ac:dyDescent="0.35">
      <c r="A6450" s="51" t="str">
        <f t="shared" si="300"/>
        <v/>
      </c>
      <c r="B6450" s="99"/>
      <c r="C6450" s="4"/>
      <c r="D6450" s="14"/>
      <c r="E6450" s="14"/>
      <c r="F6450" s="14"/>
      <c r="G6450" s="82"/>
      <c r="H6450" s="107" t="str">
        <f>IF(B6450&lt;&gt;"",IF(OR(O6450=0,O6450=999),"",SUMIFS($E$2:E6450,$A$2:A6450,A6450)-SUMIFS($F$2:F6450,$A$2:A6450,A6450)),"")</f>
        <v/>
      </c>
      <c r="I6450" s="109" t="str">
        <f t="shared" si="302"/>
        <v/>
      </c>
      <c r="J6450" s="113"/>
      <c r="K6450" s="90"/>
      <c r="L6450" s="73"/>
      <c r="M6450" s="69" t="str">
        <f>IF(C6450&lt;&gt;"",DailyLog!$S$3,"")</f>
        <v/>
      </c>
      <c r="N6450" s="56" t="str">
        <f t="shared" si="301"/>
        <v/>
      </c>
      <c r="O6450" s="53" t="str">
        <f>IF($B6450&lt;&gt;"",IF(ISNUMBER(_xlfn.XMATCH($B6450,Language!$A$6:$E$6)),0,IF(ISNUMBER(_xlfn.XMATCH($B6450,Language!$A$29:$E$29)),'Lista de Prestatarios'!$B$3,VLOOKUP(B6450,'Lista de Prestatarios'!$A$2:$B$500,2,FALSE))),"")</f>
        <v/>
      </c>
      <c r="P6450" s="58" t="str">
        <f>IF(B6450&lt;&gt;"",IF(OR(D6450&gt;0,G6450&gt;0),COUNTIF($B$2:B6450,B6450),COUNTIFS($B$2:B6450,B6450,$E$2:E6450,"&gt;0")),"")</f>
        <v/>
      </c>
    </row>
    <row r="6451" spans="1:16" x14ac:dyDescent="0.35">
      <c r="A6451" s="51" t="str">
        <f t="shared" si="300"/>
        <v/>
      </c>
      <c r="B6451" s="99"/>
      <c r="C6451" s="4"/>
      <c r="D6451" s="14"/>
      <c r="E6451" s="14"/>
      <c r="F6451" s="14"/>
      <c r="G6451" s="82"/>
      <c r="H6451" s="107" t="str">
        <f>IF(B6451&lt;&gt;"",IF(OR(O6451=0,O6451=999),"",SUMIFS($E$2:E6451,$A$2:A6451,A6451)-SUMIFS($F$2:F6451,$A$2:A6451,A6451)),"")</f>
        <v/>
      </c>
      <c r="I6451" s="109" t="str">
        <f t="shared" si="302"/>
        <v/>
      </c>
      <c r="J6451" s="113"/>
      <c r="K6451" s="90"/>
      <c r="L6451" s="73"/>
      <c r="M6451" s="69" t="str">
        <f>IF(C6451&lt;&gt;"",DailyLog!$S$3,"")</f>
        <v/>
      </c>
      <c r="N6451" s="56" t="str">
        <f t="shared" si="301"/>
        <v/>
      </c>
      <c r="O6451" s="53" t="str">
        <f>IF($B6451&lt;&gt;"",IF(ISNUMBER(_xlfn.XMATCH($B6451,Language!$A$6:$E$6)),0,IF(ISNUMBER(_xlfn.XMATCH($B6451,Language!$A$29:$E$29)),'Lista de Prestatarios'!$B$3,VLOOKUP(B6451,'Lista de Prestatarios'!$A$2:$B$500,2,FALSE))),"")</f>
        <v/>
      </c>
      <c r="P6451" s="58" t="str">
        <f>IF(B6451&lt;&gt;"",IF(OR(D6451&gt;0,G6451&gt;0),COUNTIF($B$2:B6451,B6451),COUNTIFS($B$2:B6451,B6451,$E$2:E6451,"&gt;0")),"")</f>
        <v/>
      </c>
    </row>
    <row r="6452" spans="1:16" x14ac:dyDescent="0.35">
      <c r="A6452" s="51" t="str">
        <f t="shared" si="300"/>
        <v/>
      </c>
      <c r="B6452" s="99"/>
      <c r="C6452" s="4"/>
      <c r="D6452" s="14"/>
      <c r="E6452" s="14"/>
      <c r="F6452" s="14"/>
      <c r="G6452" s="82"/>
      <c r="H6452" s="107" t="str">
        <f>IF(B6452&lt;&gt;"",IF(OR(O6452=0,O6452=999),"",SUMIFS($E$2:E6452,$A$2:A6452,A6452)-SUMIFS($F$2:F6452,$A$2:A6452,A6452)),"")</f>
        <v/>
      </c>
      <c r="I6452" s="109" t="str">
        <f t="shared" si="302"/>
        <v/>
      </c>
      <c r="J6452" s="113"/>
      <c r="K6452" s="90"/>
      <c r="L6452" s="73"/>
      <c r="M6452" s="69" t="str">
        <f>IF(C6452&lt;&gt;"",DailyLog!$S$3,"")</f>
        <v/>
      </c>
      <c r="N6452" s="56" t="str">
        <f t="shared" si="301"/>
        <v/>
      </c>
      <c r="O6452" s="53" t="str">
        <f>IF($B6452&lt;&gt;"",IF(ISNUMBER(_xlfn.XMATCH($B6452,Language!$A$6:$E$6)),0,IF(ISNUMBER(_xlfn.XMATCH($B6452,Language!$A$29:$E$29)),'Lista de Prestatarios'!$B$3,VLOOKUP(B6452,'Lista de Prestatarios'!$A$2:$B$500,2,FALSE))),"")</f>
        <v/>
      </c>
      <c r="P6452" s="58" t="str">
        <f>IF(B6452&lt;&gt;"",IF(OR(D6452&gt;0,G6452&gt;0),COUNTIF($B$2:B6452,B6452),COUNTIFS($B$2:B6452,B6452,$E$2:E6452,"&gt;0")),"")</f>
        <v/>
      </c>
    </row>
    <row r="6453" spans="1:16" x14ac:dyDescent="0.35">
      <c r="A6453" s="51" t="str">
        <f t="shared" si="300"/>
        <v/>
      </c>
      <c r="B6453" s="99"/>
      <c r="C6453" s="4"/>
      <c r="D6453" s="14"/>
      <c r="E6453" s="14"/>
      <c r="F6453" s="14"/>
      <c r="G6453" s="82"/>
      <c r="H6453" s="107" t="str">
        <f>IF(B6453&lt;&gt;"",IF(OR(O6453=0,O6453=999),"",SUMIFS($E$2:E6453,$A$2:A6453,A6453)-SUMIFS($F$2:F6453,$A$2:A6453,A6453)),"")</f>
        <v/>
      </c>
      <c r="I6453" s="109" t="str">
        <f t="shared" si="302"/>
        <v/>
      </c>
      <c r="J6453" s="113"/>
      <c r="K6453" s="90"/>
      <c r="L6453" s="73"/>
      <c r="M6453" s="69" t="str">
        <f>IF(C6453&lt;&gt;"",DailyLog!$S$3,"")</f>
        <v/>
      </c>
      <c r="N6453" s="56" t="str">
        <f t="shared" si="301"/>
        <v/>
      </c>
      <c r="O6453" s="53" t="str">
        <f>IF($B6453&lt;&gt;"",IF(ISNUMBER(_xlfn.XMATCH($B6453,Language!$A$6:$E$6)),0,IF(ISNUMBER(_xlfn.XMATCH($B6453,Language!$A$29:$E$29)),'Lista de Prestatarios'!$B$3,VLOOKUP(B6453,'Lista de Prestatarios'!$A$2:$B$500,2,FALSE))),"")</f>
        <v/>
      </c>
      <c r="P6453" s="58" t="str">
        <f>IF(B6453&lt;&gt;"",IF(OR(D6453&gt;0,G6453&gt;0),COUNTIF($B$2:B6453,B6453),COUNTIFS($B$2:B6453,B6453,$E$2:E6453,"&gt;0")),"")</f>
        <v/>
      </c>
    </row>
    <row r="6454" spans="1:16" x14ac:dyDescent="0.35">
      <c r="A6454" s="51" t="str">
        <f t="shared" si="300"/>
        <v/>
      </c>
      <c r="B6454" s="99"/>
      <c r="C6454" s="4"/>
      <c r="D6454" s="14"/>
      <c r="E6454" s="14"/>
      <c r="F6454" s="14"/>
      <c r="G6454" s="82"/>
      <c r="H6454" s="107" t="str">
        <f>IF(B6454&lt;&gt;"",IF(OR(O6454=0,O6454=999),"",SUMIFS($E$2:E6454,$A$2:A6454,A6454)-SUMIFS($F$2:F6454,$A$2:A6454,A6454)),"")</f>
        <v/>
      </c>
      <c r="I6454" s="109" t="str">
        <f t="shared" si="302"/>
        <v/>
      </c>
      <c r="J6454" s="113"/>
      <c r="K6454" s="90"/>
      <c r="L6454" s="73"/>
      <c r="M6454" s="69" t="str">
        <f>IF(C6454&lt;&gt;"",DailyLog!$S$3,"")</f>
        <v/>
      </c>
      <c r="N6454" s="56" t="str">
        <f t="shared" si="301"/>
        <v/>
      </c>
      <c r="O6454" s="53" t="str">
        <f>IF($B6454&lt;&gt;"",IF(ISNUMBER(_xlfn.XMATCH($B6454,Language!$A$6:$E$6)),0,IF(ISNUMBER(_xlfn.XMATCH($B6454,Language!$A$29:$E$29)),'Lista de Prestatarios'!$B$3,VLOOKUP(B6454,'Lista de Prestatarios'!$A$2:$B$500,2,FALSE))),"")</f>
        <v/>
      </c>
      <c r="P6454" s="58" t="str">
        <f>IF(B6454&lt;&gt;"",IF(OR(D6454&gt;0,G6454&gt;0),COUNTIF($B$2:B6454,B6454),COUNTIFS($B$2:B6454,B6454,$E$2:E6454,"&gt;0")),"")</f>
        <v/>
      </c>
    </row>
    <row r="6455" spans="1:16" x14ac:dyDescent="0.35">
      <c r="A6455" s="51" t="str">
        <f t="shared" si="300"/>
        <v/>
      </c>
      <c r="B6455" s="99"/>
      <c r="C6455" s="4"/>
      <c r="D6455" s="14"/>
      <c r="E6455" s="14"/>
      <c r="F6455" s="14"/>
      <c r="G6455" s="82"/>
      <c r="H6455" s="107" t="str">
        <f>IF(B6455&lt;&gt;"",IF(OR(O6455=0,O6455=999),"",SUMIFS($E$2:E6455,$A$2:A6455,A6455)-SUMIFS($F$2:F6455,$A$2:A6455,A6455)),"")</f>
        <v/>
      </c>
      <c r="I6455" s="109" t="str">
        <f t="shared" si="302"/>
        <v/>
      </c>
      <c r="J6455" s="113"/>
      <c r="K6455" s="90"/>
      <c r="L6455" s="73"/>
      <c r="M6455" s="69" t="str">
        <f>IF(C6455&lt;&gt;"",DailyLog!$S$3,"")</f>
        <v/>
      </c>
      <c r="N6455" s="56" t="str">
        <f t="shared" si="301"/>
        <v/>
      </c>
      <c r="O6455" s="53" t="str">
        <f>IF($B6455&lt;&gt;"",IF(ISNUMBER(_xlfn.XMATCH($B6455,Language!$A$6:$E$6)),0,IF(ISNUMBER(_xlfn.XMATCH($B6455,Language!$A$29:$E$29)),'Lista de Prestatarios'!$B$3,VLOOKUP(B6455,'Lista de Prestatarios'!$A$2:$B$500,2,FALSE))),"")</f>
        <v/>
      </c>
      <c r="P6455" s="58" t="str">
        <f>IF(B6455&lt;&gt;"",IF(OR(D6455&gt;0,G6455&gt;0),COUNTIF($B$2:B6455,B6455),COUNTIFS($B$2:B6455,B6455,$E$2:E6455,"&gt;0")),"")</f>
        <v/>
      </c>
    </row>
    <row r="6456" spans="1:16" x14ac:dyDescent="0.35">
      <c r="A6456" s="51" t="str">
        <f t="shared" si="300"/>
        <v/>
      </c>
      <c r="B6456" s="99"/>
      <c r="C6456" s="4"/>
      <c r="D6456" s="14"/>
      <c r="E6456" s="14"/>
      <c r="F6456" s="14"/>
      <c r="G6456" s="82"/>
      <c r="H6456" s="107" t="str">
        <f>IF(B6456&lt;&gt;"",IF(OR(O6456=0,O6456=999),"",SUMIFS($E$2:E6456,$A$2:A6456,A6456)-SUMIFS($F$2:F6456,$A$2:A6456,A6456)),"")</f>
        <v/>
      </c>
      <c r="I6456" s="109" t="str">
        <f t="shared" si="302"/>
        <v/>
      </c>
      <c r="J6456" s="113"/>
      <c r="K6456" s="90"/>
      <c r="L6456" s="73"/>
      <c r="M6456" s="69" t="str">
        <f>IF(C6456&lt;&gt;"",DailyLog!$S$3,"")</f>
        <v/>
      </c>
      <c r="N6456" s="56" t="str">
        <f t="shared" si="301"/>
        <v/>
      </c>
      <c r="O6456" s="53" t="str">
        <f>IF($B6456&lt;&gt;"",IF(ISNUMBER(_xlfn.XMATCH($B6456,Language!$A$6:$E$6)),0,IF(ISNUMBER(_xlfn.XMATCH($B6456,Language!$A$29:$E$29)),'Lista de Prestatarios'!$B$3,VLOOKUP(B6456,'Lista de Prestatarios'!$A$2:$B$500,2,FALSE))),"")</f>
        <v/>
      </c>
      <c r="P6456" s="58" t="str">
        <f>IF(B6456&lt;&gt;"",IF(OR(D6456&gt;0,G6456&gt;0),COUNTIF($B$2:B6456,B6456),COUNTIFS($B$2:B6456,B6456,$E$2:E6456,"&gt;0")),"")</f>
        <v/>
      </c>
    </row>
    <row r="6457" spans="1:16" x14ac:dyDescent="0.35">
      <c r="A6457" s="51" t="str">
        <f t="shared" si="300"/>
        <v/>
      </c>
      <c r="B6457" s="99"/>
      <c r="C6457" s="4"/>
      <c r="D6457" s="14"/>
      <c r="E6457" s="14"/>
      <c r="F6457" s="14"/>
      <c r="G6457" s="82"/>
      <c r="H6457" s="107" t="str">
        <f>IF(B6457&lt;&gt;"",IF(OR(O6457=0,O6457=999),"",SUMIFS($E$2:E6457,$A$2:A6457,A6457)-SUMIFS($F$2:F6457,$A$2:A6457,A6457)),"")</f>
        <v/>
      </c>
      <c r="I6457" s="109" t="str">
        <f t="shared" si="302"/>
        <v/>
      </c>
      <c r="J6457" s="113"/>
      <c r="K6457" s="90"/>
      <c r="L6457" s="73"/>
      <c r="M6457" s="69" t="str">
        <f>IF(C6457&lt;&gt;"",DailyLog!$S$3,"")</f>
        <v/>
      </c>
      <c r="N6457" s="56" t="str">
        <f t="shared" si="301"/>
        <v/>
      </c>
      <c r="O6457" s="53" t="str">
        <f>IF($B6457&lt;&gt;"",IF(ISNUMBER(_xlfn.XMATCH($B6457,Language!$A$6:$E$6)),0,IF(ISNUMBER(_xlfn.XMATCH($B6457,Language!$A$29:$E$29)),'Lista de Prestatarios'!$B$3,VLOOKUP(B6457,'Lista de Prestatarios'!$A$2:$B$500,2,FALSE))),"")</f>
        <v/>
      </c>
      <c r="P6457" s="58" t="str">
        <f>IF(B6457&lt;&gt;"",IF(OR(D6457&gt;0,G6457&gt;0),COUNTIF($B$2:B6457,B6457),COUNTIFS($B$2:B6457,B6457,$E$2:E6457,"&gt;0")),"")</f>
        <v/>
      </c>
    </row>
    <row r="6458" spans="1:16" x14ac:dyDescent="0.35">
      <c r="A6458" s="51" t="str">
        <f t="shared" si="300"/>
        <v/>
      </c>
      <c r="B6458" s="99"/>
      <c r="C6458" s="4"/>
      <c r="D6458" s="14"/>
      <c r="E6458" s="14"/>
      <c r="F6458" s="14"/>
      <c r="G6458" s="82"/>
      <c r="H6458" s="107" t="str">
        <f>IF(B6458&lt;&gt;"",IF(OR(O6458=0,O6458=999),"",SUMIFS($E$2:E6458,$A$2:A6458,A6458)-SUMIFS($F$2:F6458,$A$2:A6458,A6458)),"")</f>
        <v/>
      </c>
      <c r="I6458" s="109" t="str">
        <f t="shared" si="302"/>
        <v/>
      </c>
      <c r="J6458" s="113"/>
      <c r="K6458" s="90"/>
      <c r="L6458" s="73"/>
      <c r="M6458" s="69" t="str">
        <f>IF(C6458&lt;&gt;"",DailyLog!$S$3,"")</f>
        <v/>
      </c>
      <c r="N6458" s="56" t="str">
        <f t="shared" si="301"/>
        <v/>
      </c>
      <c r="O6458" s="53" t="str">
        <f>IF($B6458&lt;&gt;"",IF(ISNUMBER(_xlfn.XMATCH($B6458,Language!$A$6:$E$6)),0,IF(ISNUMBER(_xlfn.XMATCH($B6458,Language!$A$29:$E$29)),'Lista de Prestatarios'!$B$3,VLOOKUP(B6458,'Lista de Prestatarios'!$A$2:$B$500,2,FALSE))),"")</f>
        <v/>
      </c>
      <c r="P6458" s="58" t="str">
        <f>IF(B6458&lt;&gt;"",IF(OR(D6458&gt;0,G6458&gt;0),COUNTIF($B$2:B6458,B6458),COUNTIFS($B$2:B6458,B6458,$E$2:E6458,"&gt;0")),"")</f>
        <v/>
      </c>
    </row>
    <row r="6459" spans="1:16" x14ac:dyDescent="0.35">
      <c r="A6459" s="51" t="str">
        <f t="shared" si="300"/>
        <v/>
      </c>
      <c r="B6459" s="99"/>
      <c r="C6459" s="4"/>
      <c r="D6459" s="14"/>
      <c r="E6459" s="14"/>
      <c r="F6459" s="14"/>
      <c r="G6459" s="82"/>
      <c r="H6459" s="107" t="str">
        <f>IF(B6459&lt;&gt;"",IF(OR(O6459=0,O6459=999),"",SUMIFS($E$2:E6459,$A$2:A6459,A6459)-SUMIFS($F$2:F6459,$A$2:A6459,A6459)),"")</f>
        <v/>
      </c>
      <c r="I6459" s="109" t="str">
        <f t="shared" si="302"/>
        <v/>
      </c>
      <c r="J6459" s="113"/>
      <c r="K6459" s="90"/>
      <c r="L6459" s="73"/>
      <c r="M6459" s="69" t="str">
        <f>IF(C6459&lt;&gt;"",DailyLog!$S$3,"")</f>
        <v/>
      </c>
      <c r="N6459" s="56" t="str">
        <f t="shared" si="301"/>
        <v/>
      </c>
      <c r="O6459" s="53" t="str">
        <f>IF($B6459&lt;&gt;"",IF(ISNUMBER(_xlfn.XMATCH($B6459,Language!$A$6:$E$6)),0,IF(ISNUMBER(_xlfn.XMATCH($B6459,Language!$A$29:$E$29)),'Lista de Prestatarios'!$B$3,VLOOKUP(B6459,'Lista de Prestatarios'!$A$2:$B$500,2,FALSE))),"")</f>
        <v/>
      </c>
      <c r="P6459" s="58" t="str">
        <f>IF(B6459&lt;&gt;"",IF(OR(D6459&gt;0,G6459&gt;0),COUNTIF($B$2:B6459,B6459),COUNTIFS($B$2:B6459,B6459,$E$2:E6459,"&gt;0")),"")</f>
        <v/>
      </c>
    </row>
    <row r="6460" spans="1:16" x14ac:dyDescent="0.35">
      <c r="A6460" s="51" t="str">
        <f t="shared" si="300"/>
        <v/>
      </c>
      <c r="B6460" s="99"/>
      <c r="C6460" s="4"/>
      <c r="D6460" s="14"/>
      <c r="E6460" s="14"/>
      <c r="F6460" s="14"/>
      <c r="G6460" s="82"/>
      <c r="H6460" s="107" t="str">
        <f>IF(B6460&lt;&gt;"",IF(OR(O6460=0,O6460=999),"",SUMIFS($E$2:E6460,$A$2:A6460,A6460)-SUMIFS($F$2:F6460,$A$2:A6460,A6460)),"")</f>
        <v/>
      </c>
      <c r="I6460" s="109" t="str">
        <f t="shared" si="302"/>
        <v/>
      </c>
      <c r="J6460" s="113"/>
      <c r="K6460" s="90"/>
      <c r="L6460" s="73"/>
      <c r="M6460" s="69" t="str">
        <f>IF(C6460&lt;&gt;"",DailyLog!$S$3,"")</f>
        <v/>
      </c>
      <c r="N6460" s="56" t="str">
        <f t="shared" si="301"/>
        <v/>
      </c>
      <c r="O6460" s="53" t="str">
        <f>IF($B6460&lt;&gt;"",IF(ISNUMBER(_xlfn.XMATCH($B6460,Language!$A$6:$E$6)),0,IF(ISNUMBER(_xlfn.XMATCH($B6460,Language!$A$29:$E$29)),'Lista de Prestatarios'!$B$3,VLOOKUP(B6460,'Lista de Prestatarios'!$A$2:$B$500,2,FALSE))),"")</f>
        <v/>
      </c>
      <c r="P6460" s="58" t="str">
        <f>IF(B6460&lt;&gt;"",IF(OR(D6460&gt;0,G6460&gt;0),COUNTIF($B$2:B6460,B6460),COUNTIFS($B$2:B6460,B6460,$E$2:E6460,"&gt;0")),"")</f>
        <v/>
      </c>
    </row>
    <row r="6461" spans="1:16" x14ac:dyDescent="0.35">
      <c r="A6461" s="51" t="str">
        <f t="shared" si="300"/>
        <v/>
      </c>
      <c r="B6461" s="99"/>
      <c r="C6461" s="4"/>
      <c r="D6461" s="14"/>
      <c r="E6461" s="14"/>
      <c r="F6461" s="14"/>
      <c r="G6461" s="82"/>
      <c r="H6461" s="107" t="str">
        <f>IF(B6461&lt;&gt;"",IF(OR(O6461=0,O6461=999),"",SUMIFS($E$2:E6461,$A$2:A6461,A6461)-SUMIFS($F$2:F6461,$A$2:A6461,A6461)),"")</f>
        <v/>
      </c>
      <c r="I6461" s="109" t="str">
        <f t="shared" si="302"/>
        <v/>
      </c>
      <c r="J6461" s="113"/>
      <c r="K6461" s="90"/>
      <c r="L6461" s="73"/>
      <c r="M6461" s="69" t="str">
        <f>IF(C6461&lt;&gt;"",DailyLog!$S$3,"")</f>
        <v/>
      </c>
      <c r="N6461" s="56" t="str">
        <f t="shared" si="301"/>
        <v/>
      </c>
      <c r="O6461" s="53" t="str">
        <f>IF($B6461&lt;&gt;"",IF(ISNUMBER(_xlfn.XMATCH($B6461,Language!$A$6:$E$6)),0,IF(ISNUMBER(_xlfn.XMATCH($B6461,Language!$A$29:$E$29)),'Lista de Prestatarios'!$B$3,VLOOKUP(B6461,'Lista de Prestatarios'!$A$2:$B$500,2,FALSE))),"")</f>
        <v/>
      </c>
      <c r="P6461" s="58" t="str">
        <f>IF(B6461&lt;&gt;"",IF(OR(D6461&gt;0,G6461&gt;0),COUNTIF($B$2:B6461,B6461),COUNTIFS($B$2:B6461,B6461,$E$2:E6461,"&gt;0")),"")</f>
        <v/>
      </c>
    </row>
    <row r="6462" spans="1:16" x14ac:dyDescent="0.35">
      <c r="A6462" s="51" t="str">
        <f t="shared" si="300"/>
        <v/>
      </c>
      <c r="B6462" s="99"/>
      <c r="C6462" s="4"/>
      <c r="D6462" s="14"/>
      <c r="E6462" s="14"/>
      <c r="F6462" s="14"/>
      <c r="G6462" s="82"/>
      <c r="H6462" s="107" t="str">
        <f>IF(B6462&lt;&gt;"",IF(OR(O6462=0,O6462=999),"",SUMIFS($E$2:E6462,$A$2:A6462,A6462)-SUMIFS($F$2:F6462,$A$2:A6462,A6462)),"")</f>
        <v/>
      </c>
      <c r="I6462" s="109" t="str">
        <f t="shared" si="302"/>
        <v/>
      </c>
      <c r="J6462" s="113"/>
      <c r="K6462" s="90"/>
      <c r="L6462" s="73"/>
      <c r="M6462" s="69" t="str">
        <f>IF(C6462&lt;&gt;"",DailyLog!$S$3,"")</f>
        <v/>
      </c>
      <c r="N6462" s="56" t="str">
        <f t="shared" si="301"/>
        <v/>
      </c>
      <c r="O6462" s="53" t="str">
        <f>IF($B6462&lt;&gt;"",IF(ISNUMBER(_xlfn.XMATCH($B6462,Language!$A$6:$E$6)),0,IF(ISNUMBER(_xlfn.XMATCH($B6462,Language!$A$29:$E$29)),'Lista de Prestatarios'!$B$3,VLOOKUP(B6462,'Lista de Prestatarios'!$A$2:$B$500,2,FALSE))),"")</f>
        <v/>
      </c>
      <c r="P6462" s="58" t="str">
        <f>IF(B6462&lt;&gt;"",IF(OR(D6462&gt;0,G6462&gt;0),COUNTIF($B$2:B6462,B6462),COUNTIFS($B$2:B6462,B6462,$E$2:E6462,"&gt;0")),"")</f>
        <v/>
      </c>
    </row>
    <row r="6463" spans="1:16" x14ac:dyDescent="0.35">
      <c r="A6463" s="51" t="str">
        <f t="shared" si="300"/>
        <v/>
      </c>
      <c r="B6463" s="99"/>
      <c r="C6463" s="4"/>
      <c r="D6463" s="14"/>
      <c r="E6463" s="14"/>
      <c r="F6463" s="14"/>
      <c r="G6463" s="82"/>
      <c r="H6463" s="107" t="str">
        <f>IF(B6463&lt;&gt;"",IF(OR(O6463=0,O6463=999),"",SUMIFS($E$2:E6463,$A$2:A6463,A6463)-SUMIFS($F$2:F6463,$A$2:A6463,A6463)),"")</f>
        <v/>
      </c>
      <c r="I6463" s="109" t="str">
        <f t="shared" si="302"/>
        <v/>
      </c>
      <c r="J6463" s="113"/>
      <c r="K6463" s="90"/>
      <c r="L6463" s="73"/>
      <c r="M6463" s="69" t="str">
        <f>IF(C6463&lt;&gt;"",DailyLog!$S$3,"")</f>
        <v/>
      </c>
      <c r="N6463" s="56" t="str">
        <f t="shared" si="301"/>
        <v/>
      </c>
      <c r="O6463" s="53" t="str">
        <f>IF($B6463&lt;&gt;"",IF(ISNUMBER(_xlfn.XMATCH($B6463,Language!$A$6:$E$6)),0,IF(ISNUMBER(_xlfn.XMATCH($B6463,Language!$A$29:$E$29)),'Lista de Prestatarios'!$B$3,VLOOKUP(B6463,'Lista de Prestatarios'!$A$2:$B$500,2,FALSE))),"")</f>
        <v/>
      </c>
      <c r="P6463" s="58" t="str">
        <f>IF(B6463&lt;&gt;"",IF(OR(D6463&gt;0,G6463&gt;0),COUNTIF($B$2:B6463,B6463),COUNTIFS($B$2:B6463,B6463,$E$2:E6463,"&gt;0")),"")</f>
        <v/>
      </c>
    </row>
    <row r="6464" spans="1:16" x14ac:dyDescent="0.35">
      <c r="A6464" s="51" t="str">
        <f t="shared" si="300"/>
        <v/>
      </c>
      <c r="B6464" s="99"/>
      <c r="C6464" s="4"/>
      <c r="D6464" s="14"/>
      <c r="E6464" s="14"/>
      <c r="F6464" s="14"/>
      <c r="G6464" s="82"/>
      <c r="H6464" s="107" t="str">
        <f>IF(B6464&lt;&gt;"",IF(OR(O6464=0,O6464=999),"",SUMIFS($E$2:E6464,$A$2:A6464,A6464)-SUMIFS($F$2:F6464,$A$2:A6464,A6464)),"")</f>
        <v/>
      </c>
      <c r="I6464" s="109" t="str">
        <f t="shared" si="302"/>
        <v/>
      </c>
      <c r="J6464" s="113"/>
      <c r="K6464" s="90"/>
      <c r="L6464" s="73"/>
      <c r="M6464" s="69" t="str">
        <f>IF(C6464&lt;&gt;"",DailyLog!$S$3,"")</f>
        <v/>
      </c>
      <c r="N6464" s="56" t="str">
        <f t="shared" si="301"/>
        <v/>
      </c>
      <c r="O6464" s="53" t="str">
        <f>IF($B6464&lt;&gt;"",IF(ISNUMBER(_xlfn.XMATCH($B6464,Language!$A$6:$E$6)),0,IF(ISNUMBER(_xlfn.XMATCH($B6464,Language!$A$29:$E$29)),'Lista de Prestatarios'!$B$3,VLOOKUP(B6464,'Lista de Prestatarios'!$A$2:$B$500,2,FALSE))),"")</f>
        <v/>
      </c>
      <c r="P6464" s="58" t="str">
        <f>IF(B6464&lt;&gt;"",IF(OR(D6464&gt;0,G6464&gt;0),COUNTIF($B$2:B6464,B6464),COUNTIFS($B$2:B6464,B6464,$E$2:E6464,"&gt;0")),"")</f>
        <v/>
      </c>
    </row>
    <row r="6465" spans="1:16" x14ac:dyDescent="0.35">
      <c r="A6465" s="51" t="str">
        <f t="shared" si="300"/>
        <v/>
      </c>
      <c r="B6465" s="99"/>
      <c r="C6465" s="4"/>
      <c r="D6465" s="14"/>
      <c r="E6465" s="14"/>
      <c r="F6465" s="14"/>
      <c r="G6465" s="82"/>
      <c r="H6465" s="107" t="str">
        <f>IF(B6465&lt;&gt;"",IF(OR(O6465=0,O6465=999),"",SUMIFS($E$2:E6465,$A$2:A6465,A6465)-SUMIFS($F$2:F6465,$A$2:A6465,A6465)),"")</f>
        <v/>
      </c>
      <c r="I6465" s="109" t="str">
        <f t="shared" si="302"/>
        <v/>
      </c>
      <c r="J6465" s="113"/>
      <c r="K6465" s="90"/>
      <c r="L6465" s="73"/>
      <c r="M6465" s="69" t="str">
        <f>IF(C6465&lt;&gt;"",DailyLog!$S$3,"")</f>
        <v/>
      </c>
      <c r="N6465" s="56" t="str">
        <f t="shared" si="301"/>
        <v/>
      </c>
      <c r="O6465" s="53" t="str">
        <f>IF($B6465&lt;&gt;"",IF(ISNUMBER(_xlfn.XMATCH($B6465,Language!$A$6:$E$6)),0,IF(ISNUMBER(_xlfn.XMATCH($B6465,Language!$A$29:$E$29)),'Lista de Prestatarios'!$B$3,VLOOKUP(B6465,'Lista de Prestatarios'!$A$2:$B$500,2,FALSE))),"")</f>
        <v/>
      </c>
      <c r="P6465" s="58" t="str">
        <f>IF(B6465&lt;&gt;"",IF(OR(D6465&gt;0,G6465&gt;0),COUNTIF($B$2:B6465,B6465),COUNTIFS($B$2:B6465,B6465,$E$2:E6465,"&gt;0")),"")</f>
        <v/>
      </c>
    </row>
    <row r="6466" spans="1:16" x14ac:dyDescent="0.35">
      <c r="A6466" s="51" t="str">
        <f t="shared" ref="A6466:A6529" si="303">IF(B6466&lt;&gt;"",O6466&amp;"."&amp;P6466,"")</f>
        <v/>
      </c>
      <c r="B6466" s="99"/>
      <c r="C6466" s="4"/>
      <c r="D6466" s="14"/>
      <c r="E6466" s="14"/>
      <c r="F6466" s="14"/>
      <c r="G6466" s="82"/>
      <c r="H6466" s="107" t="str">
        <f>IF(B6466&lt;&gt;"",IF(OR(O6466=0,O6466=999),"",SUMIFS($E$2:E6466,$A$2:A6466,A6466)-SUMIFS($F$2:F6466,$A$2:A6466,A6466)),"")</f>
        <v/>
      </c>
      <c r="I6466" s="109" t="str">
        <f t="shared" si="302"/>
        <v/>
      </c>
      <c r="J6466" s="113"/>
      <c r="K6466" s="90"/>
      <c r="L6466" s="73"/>
      <c r="M6466" s="69" t="str">
        <f>IF(C6466&lt;&gt;"",DailyLog!$S$3,"")</f>
        <v/>
      </c>
      <c r="N6466" s="56" t="str">
        <f t="shared" ref="N6466:N6529" si="304">IF(B6466&lt;&gt;"",COUNT(D6466:G6466),"")</f>
        <v/>
      </c>
      <c r="O6466" s="53" t="str">
        <f>IF($B6466&lt;&gt;"",IF(ISNUMBER(_xlfn.XMATCH($B6466,Language!$A$6:$E$6)),0,IF(ISNUMBER(_xlfn.XMATCH($B6466,Language!$A$29:$E$29)),'Lista de Prestatarios'!$B$3,VLOOKUP(B6466,'Lista de Prestatarios'!$A$2:$B$500,2,FALSE))),"")</f>
        <v/>
      </c>
      <c r="P6466" s="58" t="str">
        <f>IF(B6466&lt;&gt;"",IF(OR(D6466&gt;0,G6466&gt;0),COUNTIF($B$2:B6466,B6466),COUNTIFS($B$2:B6466,B6466,$E$2:E6466,"&gt;0")),"")</f>
        <v/>
      </c>
    </row>
    <row r="6467" spans="1:16" x14ac:dyDescent="0.35">
      <c r="A6467" s="51" t="str">
        <f t="shared" si="303"/>
        <v/>
      </c>
      <c r="B6467" s="99"/>
      <c r="C6467" s="4"/>
      <c r="D6467" s="14"/>
      <c r="E6467" s="14"/>
      <c r="F6467" s="14"/>
      <c r="G6467" s="82"/>
      <c r="H6467" s="107" t="str">
        <f>IF(B6467&lt;&gt;"",IF(OR(O6467=0,O6467=999),"",SUMIFS($E$2:E6467,$A$2:A6467,A6467)-SUMIFS($F$2:F6467,$A$2:A6467,A6467)),"")</f>
        <v/>
      </c>
      <c r="I6467" s="109" t="str">
        <f t="shared" si="302"/>
        <v/>
      </c>
      <c r="J6467" s="113"/>
      <c r="K6467" s="90"/>
      <c r="L6467" s="73"/>
      <c r="M6467" s="69" t="str">
        <f>IF(C6467&lt;&gt;"",DailyLog!$S$3,"")</f>
        <v/>
      </c>
      <c r="N6467" s="56" t="str">
        <f t="shared" si="304"/>
        <v/>
      </c>
      <c r="O6467" s="53" t="str">
        <f>IF($B6467&lt;&gt;"",IF(ISNUMBER(_xlfn.XMATCH($B6467,Language!$A$6:$E$6)),0,IF(ISNUMBER(_xlfn.XMATCH($B6467,Language!$A$29:$E$29)),'Lista de Prestatarios'!$B$3,VLOOKUP(B6467,'Lista de Prestatarios'!$A$2:$B$500,2,FALSE))),"")</f>
        <v/>
      </c>
      <c r="P6467" s="58" t="str">
        <f>IF(B6467&lt;&gt;"",IF(OR(D6467&gt;0,G6467&gt;0),COUNTIF($B$2:B6467,B6467),COUNTIFS($B$2:B6467,B6467,$E$2:E6467,"&gt;0")),"")</f>
        <v/>
      </c>
    </row>
    <row r="6468" spans="1:16" x14ac:dyDescent="0.35">
      <c r="A6468" s="51" t="str">
        <f t="shared" si="303"/>
        <v/>
      </c>
      <c r="B6468" s="99"/>
      <c r="C6468" s="4"/>
      <c r="D6468" s="14"/>
      <c r="E6468" s="14"/>
      <c r="F6468" s="14"/>
      <c r="G6468" s="82"/>
      <c r="H6468" s="107" t="str">
        <f>IF(B6468&lt;&gt;"",IF(OR(O6468=0,O6468=999),"",SUMIFS($E$2:E6468,$A$2:A6468,A6468)-SUMIFS($F$2:F6468,$A$2:A6468,A6468)),"")</f>
        <v/>
      </c>
      <c r="I6468" s="109" t="str">
        <f t="shared" ref="I6468:I6531" si="305">IF(B6468&lt;&gt;"",I6467+D6468-E6468+F6468-G6468,"")</f>
        <v/>
      </c>
      <c r="J6468" s="113"/>
      <c r="K6468" s="90"/>
      <c r="L6468" s="73"/>
      <c r="M6468" s="69" t="str">
        <f>IF(C6468&lt;&gt;"",DailyLog!$S$3,"")</f>
        <v/>
      </c>
      <c r="N6468" s="56" t="str">
        <f t="shared" si="304"/>
        <v/>
      </c>
      <c r="O6468" s="53" t="str">
        <f>IF($B6468&lt;&gt;"",IF(ISNUMBER(_xlfn.XMATCH($B6468,Language!$A$6:$E$6)),0,IF(ISNUMBER(_xlfn.XMATCH($B6468,Language!$A$29:$E$29)),'Lista de Prestatarios'!$B$3,VLOOKUP(B6468,'Lista de Prestatarios'!$A$2:$B$500,2,FALSE))),"")</f>
        <v/>
      </c>
      <c r="P6468" s="58" t="str">
        <f>IF(B6468&lt;&gt;"",IF(OR(D6468&gt;0,G6468&gt;0),COUNTIF($B$2:B6468,B6468),COUNTIFS($B$2:B6468,B6468,$E$2:E6468,"&gt;0")),"")</f>
        <v/>
      </c>
    </row>
    <row r="6469" spans="1:16" x14ac:dyDescent="0.35">
      <c r="A6469" s="51" t="str">
        <f t="shared" si="303"/>
        <v/>
      </c>
      <c r="B6469" s="99"/>
      <c r="C6469" s="4"/>
      <c r="D6469" s="14"/>
      <c r="E6469" s="14"/>
      <c r="F6469" s="14"/>
      <c r="G6469" s="82"/>
      <c r="H6469" s="107" t="str">
        <f>IF(B6469&lt;&gt;"",IF(OR(O6469=0,O6469=999),"",SUMIFS($E$2:E6469,$A$2:A6469,A6469)-SUMIFS($F$2:F6469,$A$2:A6469,A6469)),"")</f>
        <v/>
      </c>
      <c r="I6469" s="109" t="str">
        <f t="shared" si="305"/>
        <v/>
      </c>
      <c r="J6469" s="113"/>
      <c r="K6469" s="90"/>
      <c r="L6469" s="73"/>
      <c r="M6469" s="69" t="str">
        <f>IF(C6469&lt;&gt;"",DailyLog!$S$3,"")</f>
        <v/>
      </c>
      <c r="N6469" s="56" t="str">
        <f t="shared" si="304"/>
        <v/>
      </c>
      <c r="O6469" s="53" t="str">
        <f>IF($B6469&lt;&gt;"",IF(ISNUMBER(_xlfn.XMATCH($B6469,Language!$A$6:$E$6)),0,IF(ISNUMBER(_xlfn.XMATCH($B6469,Language!$A$29:$E$29)),'Lista de Prestatarios'!$B$3,VLOOKUP(B6469,'Lista de Prestatarios'!$A$2:$B$500,2,FALSE))),"")</f>
        <v/>
      </c>
      <c r="P6469" s="58" t="str">
        <f>IF(B6469&lt;&gt;"",IF(OR(D6469&gt;0,G6469&gt;0),COUNTIF($B$2:B6469,B6469),COUNTIFS($B$2:B6469,B6469,$E$2:E6469,"&gt;0")),"")</f>
        <v/>
      </c>
    </row>
    <row r="6470" spans="1:16" x14ac:dyDescent="0.35">
      <c r="A6470" s="51" t="str">
        <f t="shared" si="303"/>
        <v/>
      </c>
      <c r="B6470" s="99"/>
      <c r="C6470" s="4"/>
      <c r="D6470" s="14"/>
      <c r="E6470" s="14"/>
      <c r="F6470" s="14"/>
      <c r="G6470" s="82"/>
      <c r="H6470" s="107" t="str">
        <f>IF(B6470&lt;&gt;"",IF(OR(O6470=0,O6470=999),"",SUMIFS($E$2:E6470,$A$2:A6470,A6470)-SUMIFS($F$2:F6470,$A$2:A6470,A6470)),"")</f>
        <v/>
      </c>
      <c r="I6470" s="109" t="str">
        <f t="shared" si="305"/>
        <v/>
      </c>
      <c r="J6470" s="113"/>
      <c r="K6470" s="90"/>
      <c r="L6470" s="73"/>
      <c r="M6470" s="69" t="str">
        <f>IF(C6470&lt;&gt;"",DailyLog!$S$3,"")</f>
        <v/>
      </c>
      <c r="N6470" s="56" t="str">
        <f t="shared" si="304"/>
        <v/>
      </c>
      <c r="O6470" s="53" t="str">
        <f>IF($B6470&lt;&gt;"",IF(ISNUMBER(_xlfn.XMATCH($B6470,Language!$A$6:$E$6)),0,IF(ISNUMBER(_xlfn.XMATCH($B6470,Language!$A$29:$E$29)),'Lista de Prestatarios'!$B$3,VLOOKUP(B6470,'Lista de Prestatarios'!$A$2:$B$500,2,FALSE))),"")</f>
        <v/>
      </c>
      <c r="P6470" s="58" t="str">
        <f>IF(B6470&lt;&gt;"",IF(OR(D6470&gt;0,G6470&gt;0),COUNTIF($B$2:B6470,B6470),COUNTIFS($B$2:B6470,B6470,$E$2:E6470,"&gt;0")),"")</f>
        <v/>
      </c>
    </row>
    <row r="6471" spans="1:16" x14ac:dyDescent="0.35">
      <c r="A6471" s="51" t="str">
        <f t="shared" si="303"/>
        <v/>
      </c>
      <c r="B6471" s="99"/>
      <c r="C6471" s="4"/>
      <c r="D6471" s="14"/>
      <c r="E6471" s="14"/>
      <c r="F6471" s="14"/>
      <c r="G6471" s="82"/>
      <c r="H6471" s="107" t="str">
        <f>IF(B6471&lt;&gt;"",IF(OR(O6471=0,O6471=999),"",SUMIFS($E$2:E6471,$A$2:A6471,A6471)-SUMIFS($F$2:F6471,$A$2:A6471,A6471)),"")</f>
        <v/>
      </c>
      <c r="I6471" s="109" t="str">
        <f t="shared" si="305"/>
        <v/>
      </c>
      <c r="J6471" s="113"/>
      <c r="K6471" s="90"/>
      <c r="L6471" s="73"/>
      <c r="M6471" s="69" t="str">
        <f>IF(C6471&lt;&gt;"",DailyLog!$S$3,"")</f>
        <v/>
      </c>
      <c r="N6471" s="56" t="str">
        <f t="shared" si="304"/>
        <v/>
      </c>
      <c r="O6471" s="53" t="str">
        <f>IF($B6471&lt;&gt;"",IF(ISNUMBER(_xlfn.XMATCH($B6471,Language!$A$6:$E$6)),0,IF(ISNUMBER(_xlfn.XMATCH($B6471,Language!$A$29:$E$29)),'Lista de Prestatarios'!$B$3,VLOOKUP(B6471,'Lista de Prestatarios'!$A$2:$B$500,2,FALSE))),"")</f>
        <v/>
      </c>
      <c r="P6471" s="58" t="str">
        <f>IF(B6471&lt;&gt;"",IF(OR(D6471&gt;0,G6471&gt;0),COUNTIF($B$2:B6471,B6471),COUNTIFS($B$2:B6471,B6471,$E$2:E6471,"&gt;0")),"")</f>
        <v/>
      </c>
    </row>
    <row r="6472" spans="1:16" x14ac:dyDescent="0.35">
      <c r="A6472" s="51" t="str">
        <f t="shared" si="303"/>
        <v/>
      </c>
      <c r="B6472" s="99"/>
      <c r="C6472" s="4"/>
      <c r="D6472" s="14"/>
      <c r="E6472" s="14"/>
      <c r="F6472" s="14"/>
      <c r="G6472" s="82"/>
      <c r="H6472" s="107" t="str">
        <f>IF(B6472&lt;&gt;"",IF(OR(O6472=0,O6472=999),"",SUMIFS($E$2:E6472,$A$2:A6472,A6472)-SUMIFS($F$2:F6472,$A$2:A6472,A6472)),"")</f>
        <v/>
      </c>
      <c r="I6472" s="109" t="str">
        <f t="shared" si="305"/>
        <v/>
      </c>
      <c r="J6472" s="113"/>
      <c r="K6472" s="90"/>
      <c r="L6472" s="73"/>
      <c r="M6472" s="69" t="str">
        <f>IF(C6472&lt;&gt;"",DailyLog!$S$3,"")</f>
        <v/>
      </c>
      <c r="N6472" s="56" t="str">
        <f t="shared" si="304"/>
        <v/>
      </c>
      <c r="O6472" s="53" t="str">
        <f>IF($B6472&lt;&gt;"",IF(ISNUMBER(_xlfn.XMATCH($B6472,Language!$A$6:$E$6)),0,IF(ISNUMBER(_xlfn.XMATCH($B6472,Language!$A$29:$E$29)),'Lista de Prestatarios'!$B$3,VLOOKUP(B6472,'Lista de Prestatarios'!$A$2:$B$500,2,FALSE))),"")</f>
        <v/>
      </c>
      <c r="P6472" s="58" t="str">
        <f>IF(B6472&lt;&gt;"",IF(OR(D6472&gt;0,G6472&gt;0),COUNTIF($B$2:B6472,B6472),COUNTIFS($B$2:B6472,B6472,$E$2:E6472,"&gt;0")),"")</f>
        <v/>
      </c>
    </row>
    <row r="6473" spans="1:16" x14ac:dyDescent="0.35">
      <c r="A6473" s="51" t="str">
        <f t="shared" si="303"/>
        <v/>
      </c>
      <c r="B6473" s="99"/>
      <c r="C6473" s="4"/>
      <c r="D6473" s="14"/>
      <c r="E6473" s="14"/>
      <c r="F6473" s="14"/>
      <c r="G6473" s="82"/>
      <c r="H6473" s="107" t="str">
        <f>IF(B6473&lt;&gt;"",IF(OR(O6473=0,O6473=999),"",SUMIFS($E$2:E6473,$A$2:A6473,A6473)-SUMIFS($F$2:F6473,$A$2:A6473,A6473)),"")</f>
        <v/>
      </c>
      <c r="I6473" s="109" t="str">
        <f t="shared" si="305"/>
        <v/>
      </c>
      <c r="J6473" s="113"/>
      <c r="K6473" s="90"/>
      <c r="L6473" s="73"/>
      <c r="M6473" s="69" t="str">
        <f>IF(C6473&lt;&gt;"",DailyLog!$S$3,"")</f>
        <v/>
      </c>
      <c r="N6473" s="56" t="str">
        <f t="shared" si="304"/>
        <v/>
      </c>
      <c r="O6473" s="53" t="str">
        <f>IF($B6473&lt;&gt;"",IF(ISNUMBER(_xlfn.XMATCH($B6473,Language!$A$6:$E$6)),0,IF(ISNUMBER(_xlfn.XMATCH($B6473,Language!$A$29:$E$29)),'Lista de Prestatarios'!$B$3,VLOOKUP(B6473,'Lista de Prestatarios'!$A$2:$B$500,2,FALSE))),"")</f>
        <v/>
      </c>
      <c r="P6473" s="58" t="str">
        <f>IF(B6473&lt;&gt;"",IF(OR(D6473&gt;0,G6473&gt;0),COUNTIF($B$2:B6473,B6473),COUNTIFS($B$2:B6473,B6473,$E$2:E6473,"&gt;0")),"")</f>
        <v/>
      </c>
    </row>
    <row r="6474" spans="1:16" x14ac:dyDescent="0.35">
      <c r="A6474" s="51" t="str">
        <f t="shared" si="303"/>
        <v/>
      </c>
      <c r="B6474" s="99"/>
      <c r="C6474" s="4"/>
      <c r="D6474" s="14"/>
      <c r="E6474" s="14"/>
      <c r="F6474" s="14"/>
      <c r="G6474" s="82"/>
      <c r="H6474" s="107" t="str">
        <f>IF(B6474&lt;&gt;"",IF(OR(O6474=0,O6474=999),"",SUMIFS($E$2:E6474,$A$2:A6474,A6474)-SUMIFS($F$2:F6474,$A$2:A6474,A6474)),"")</f>
        <v/>
      </c>
      <c r="I6474" s="109" t="str">
        <f t="shared" si="305"/>
        <v/>
      </c>
      <c r="J6474" s="113"/>
      <c r="K6474" s="90"/>
      <c r="L6474" s="73"/>
      <c r="M6474" s="69" t="str">
        <f>IF(C6474&lt;&gt;"",DailyLog!$S$3,"")</f>
        <v/>
      </c>
      <c r="N6474" s="56" t="str">
        <f t="shared" si="304"/>
        <v/>
      </c>
      <c r="O6474" s="53" t="str">
        <f>IF($B6474&lt;&gt;"",IF(ISNUMBER(_xlfn.XMATCH($B6474,Language!$A$6:$E$6)),0,IF(ISNUMBER(_xlfn.XMATCH($B6474,Language!$A$29:$E$29)),'Lista de Prestatarios'!$B$3,VLOOKUP(B6474,'Lista de Prestatarios'!$A$2:$B$500,2,FALSE))),"")</f>
        <v/>
      </c>
      <c r="P6474" s="58" t="str">
        <f>IF(B6474&lt;&gt;"",IF(OR(D6474&gt;0,G6474&gt;0),COUNTIF($B$2:B6474,B6474),COUNTIFS($B$2:B6474,B6474,$E$2:E6474,"&gt;0")),"")</f>
        <v/>
      </c>
    </row>
    <row r="6475" spans="1:16" x14ac:dyDescent="0.35">
      <c r="A6475" s="51" t="str">
        <f t="shared" si="303"/>
        <v/>
      </c>
      <c r="B6475" s="99"/>
      <c r="C6475" s="4"/>
      <c r="D6475" s="14"/>
      <c r="E6475" s="14"/>
      <c r="F6475" s="14"/>
      <c r="G6475" s="82"/>
      <c r="H6475" s="107" t="str">
        <f>IF(B6475&lt;&gt;"",IF(OR(O6475=0,O6475=999),"",SUMIFS($E$2:E6475,$A$2:A6475,A6475)-SUMIFS($F$2:F6475,$A$2:A6475,A6475)),"")</f>
        <v/>
      </c>
      <c r="I6475" s="109" t="str">
        <f t="shared" si="305"/>
        <v/>
      </c>
      <c r="J6475" s="113"/>
      <c r="K6475" s="90"/>
      <c r="L6475" s="73"/>
      <c r="M6475" s="69" t="str">
        <f>IF(C6475&lt;&gt;"",DailyLog!$S$3,"")</f>
        <v/>
      </c>
      <c r="N6475" s="56" t="str">
        <f t="shared" si="304"/>
        <v/>
      </c>
      <c r="O6475" s="53" t="str">
        <f>IF($B6475&lt;&gt;"",IF(ISNUMBER(_xlfn.XMATCH($B6475,Language!$A$6:$E$6)),0,IF(ISNUMBER(_xlfn.XMATCH($B6475,Language!$A$29:$E$29)),'Lista de Prestatarios'!$B$3,VLOOKUP(B6475,'Lista de Prestatarios'!$A$2:$B$500,2,FALSE))),"")</f>
        <v/>
      </c>
      <c r="P6475" s="58" t="str">
        <f>IF(B6475&lt;&gt;"",IF(OR(D6475&gt;0,G6475&gt;0),COUNTIF($B$2:B6475,B6475),COUNTIFS($B$2:B6475,B6475,$E$2:E6475,"&gt;0")),"")</f>
        <v/>
      </c>
    </row>
    <row r="6476" spans="1:16" x14ac:dyDescent="0.35">
      <c r="A6476" s="51" t="str">
        <f t="shared" si="303"/>
        <v/>
      </c>
      <c r="B6476" s="99"/>
      <c r="C6476" s="4"/>
      <c r="D6476" s="14"/>
      <c r="E6476" s="14"/>
      <c r="F6476" s="14"/>
      <c r="G6476" s="82"/>
      <c r="H6476" s="107" t="str">
        <f>IF(B6476&lt;&gt;"",IF(OR(O6476=0,O6476=999),"",SUMIFS($E$2:E6476,$A$2:A6476,A6476)-SUMIFS($F$2:F6476,$A$2:A6476,A6476)),"")</f>
        <v/>
      </c>
      <c r="I6476" s="109" t="str">
        <f t="shared" si="305"/>
        <v/>
      </c>
      <c r="J6476" s="113"/>
      <c r="K6476" s="90"/>
      <c r="L6476" s="73"/>
      <c r="M6476" s="69" t="str">
        <f>IF(C6476&lt;&gt;"",DailyLog!$S$3,"")</f>
        <v/>
      </c>
      <c r="N6476" s="56" t="str">
        <f t="shared" si="304"/>
        <v/>
      </c>
      <c r="O6476" s="53" t="str">
        <f>IF($B6476&lt;&gt;"",IF(ISNUMBER(_xlfn.XMATCH($B6476,Language!$A$6:$E$6)),0,IF(ISNUMBER(_xlfn.XMATCH($B6476,Language!$A$29:$E$29)),'Lista de Prestatarios'!$B$3,VLOOKUP(B6476,'Lista de Prestatarios'!$A$2:$B$500,2,FALSE))),"")</f>
        <v/>
      </c>
      <c r="P6476" s="58" t="str">
        <f>IF(B6476&lt;&gt;"",IF(OR(D6476&gt;0,G6476&gt;0),COUNTIF($B$2:B6476,B6476),COUNTIFS($B$2:B6476,B6476,$E$2:E6476,"&gt;0")),"")</f>
        <v/>
      </c>
    </row>
    <row r="6477" spans="1:16" x14ac:dyDescent="0.35">
      <c r="A6477" s="51" t="str">
        <f t="shared" si="303"/>
        <v/>
      </c>
      <c r="B6477" s="99"/>
      <c r="C6477" s="4"/>
      <c r="D6477" s="14"/>
      <c r="E6477" s="14"/>
      <c r="F6477" s="14"/>
      <c r="G6477" s="82"/>
      <c r="H6477" s="107" t="str">
        <f>IF(B6477&lt;&gt;"",IF(OR(O6477=0,O6477=999),"",SUMIFS($E$2:E6477,$A$2:A6477,A6477)-SUMIFS($F$2:F6477,$A$2:A6477,A6477)),"")</f>
        <v/>
      </c>
      <c r="I6477" s="109" t="str">
        <f t="shared" si="305"/>
        <v/>
      </c>
      <c r="J6477" s="113"/>
      <c r="K6477" s="90"/>
      <c r="L6477" s="73"/>
      <c r="M6477" s="69" t="str">
        <f>IF(C6477&lt;&gt;"",DailyLog!$S$3,"")</f>
        <v/>
      </c>
      <c r="N6477" s="56" t="str">
        <f t="shared" si="304"/>
        <v/>
      </c>
      <c r="O6477" s="53" t="str">
        <f>IF($B6477&lt;&gt;"",IF(ISNUMBER(_xlfn.XMATCH($B6477,Language!$A$6:$E$6)),0,IF(ISNUMBER(_xlfn.XMATCH($B6477,Language!$A$29:$E$29)),'Lista de Prestatarios'!$B$3,VLOOKUP(B6477,'Lista de Prestatarios'!$A$2:$B$500,2,FALSE))),"")</f>
        <v/>
      </c>
      <c r="P6477" s="58" t="str">
        <f>IF(B6477&lt;&gt;"",IF(OR(D6477&gt;0,G6477&gt;0),COUNTIF($B$2:B6477,B6477),COUNTIFS($B$2:B6477,B6477,$E$2:E6477,"&gt;0")),"")</f>
        <v/>
      </c>
    </row>
    <row r="6478" spans="1:16" x14ac:dyDescent="0.35">
      <c r="A6478" s="51" t="str">
        <f t="shared" si="303"/>
        <v/>
      </c>
      <c r="B6478" s="99"/>
      <c r="C6478" s="4"/>
      <c r="D6478" s="14"/>
      <c r="E6478" s="14"/>
      <c r="F6478" s="14"/>
      <c r="G6478" s="82"/>
      <c r="H6478" s="107" t="str">
        <f>IF(B6478&lt;&gt;"",IF(OR(O6478=0,O6478=999),"",SUMIFS($E$2:E6478,$A$2:A6478,A6478)-SUMIFS($F$2:F6478,$A$2:A6478,A6478)),"")</f>
        <v/>
      </c>
      <c r="I6478" s="109" t="str">
        <f t="shared" si="305"/>
        <v/>
      </c>
      <c r="J6478" s="113"/>
      <c r="K6478" s="90"/>
      <c r="L6478" s="73"/>
      <c r="M6478" s="69" t="str">
        <f>IF(C6478&lt;&gt;"",DailyLog!$S$3,"")</f>
        <v/>
      </c>
      <c r="N6478" s="56" t="str">
        <f t="shared" si="304"/>
        <v/>
      </c>
      <c r="O6478" s="53" t="str">
        <f>IF($B6478&lt;&gt;"",IF(ISNUMBER(_xlfn.XMATCH($B6478,Language!$A$6:$E$6)),0,IF(ISNUMBER(_xlfn.XMATCH($B6478,Language!$A$29:$E$29)),'Lista de Prestatarios'!$B$3,VLOOKUP(B6478,'Lista de Prestatarios'!$A$2:$B$500,2,FALSE))),"")</f>
        <v/>
      </c>
      <c r="P6478" s="58" t="str">
        <f>IF(B6478&lt;&gt;"",IF(OR(D6478&gt;0,G6478&gt;0),COUNTIF($B$2:B6478,B6478),COUNTIFS($B$2:B6478,B6478,$E$2:E6478,"&gt;0")),"")</f>
        <v/>
      </c>
    </row>
    <row r="6479" spans="1:16" x14ac:dyDescent="0.35">
      <c r="A6479" s="51" t="str">
        <f t="shared" si="303"/>
        <v/>
      </c>
      <c r="B6479" s="99"/>
      <c r="C6479" s="4"/>
      <c r="D6479" s="14"/>
      <c r="E6479" s="14"/>
      <c r="F6479" s="14"/>
      <c r="G6479" s="82"/>
      <c r="H6479" s="107" t="str">
        <f>IF(B6479&lt;&gt;"",IF(OR(O6479=0,O6479=999),"",SUMIFS($E$2:E6479,$A$2:A6479,A6479)-SUMIFS($F$2:F6479,$A$2:A6479,A6479)),"")</f>
        <v/>
      </c>
      <c r="I6479" s="109" t="str">
        <f t="shared" si="305"/>
        <v/>
      </c>
      <c r="J6479" s="113"/>
      <c r="K6479" s="90"/>
      <c r="L6479" s="73"/>
      <c r="M6479" s="69" t="str">
        <f>IF(C6479&lt;&gt;"",DailyLog!$S$3,"")</f>
        <v/>
      </c>
      <c r="N6479" s="56" t="str">
        <f t="shared" si="304"/>
        <v/>
      </c>
      <c r="O6479" s="53" t="str">
        <f>IF($B6479&lt;&gt;"",IF(ISNUMBER(_xlfn.XMATCH($B6479,Language!$A$6:$E$6)),0,IF(ISNUMBER(_xlfn.XMATCH($B6479,Language!$A$29:$E$29)),'Lista de Prestatarios'!$B$3,VLOOKUP(B6479,'Lista de Prestatarios'!$A$2:$B$500,2,FALSE))),"")</f>
        <v/>
      </c>
      <c r="P6479" s="58" t="str">
        <f>IF(B6479&lt;&gt;"",IF(OR(D6479&gt;0,G6479&gt;0),COUNTIF($B$2:B6479,B6479),COUNTIFS($B$2:B6479,B6479,$E$2:E6479,"&gt;0")),"")</f>
        <v/>
      </c>
    </row>
    <row r="6480" spans="1:16" x14ac:dyDescent="0.35">
      <c r="A6480" s="51" t="str">
        <f t="shared" si="303"/>
        <v/>
      </c>
      <c r="B6480" s="99"/>
      <c r="C6480" s="4"/>
      <c r="D6480" s="14"/>
      <c r="E6480" s="14"/>
      <c r="F6480" s="14"/>
      <c r="G6480" s="82"/>
      <c r="H6480" s="107" t="str">
        <f>IF(B6480&lt;&gt;"",IF(OR(O6480=0,O6480=999),"",SUMIFS($E$2:E6480,$A$2:A6480,A6480)-SUMIFS($F$2:F6480,$A$2:A6480,A6480)),"")</f>
        <v/>
      </c>
      <c r="I6480" s="109" t="str">
        <f t="shared" si="305"/>
        <v/>
      </c>
      <c r="J6480" s="113"/>
      <c r="K6480" s="90"/>
      <c r="L6480" s="73"/>
      <c r="M6480" s="69" t="str">
        <f>IF(C6480&lt;&gt;"",DailyLog!$S$3,"")</f>
        <v/>
      </c>
      <c r="N6480" s="56" t="str">
        <f t="shared" si="304"/>
        <v/>
      </c>
      <c r="O6480" s="53" t="str">
        <f>IF($B6480&lt;&gt;"",IF(ISNUMBER(_xlfn.XMATCH($B6480,Language!$A$6:$E$6)),0,IF(ISNUMBER(_xlfn.XMATCH($B6480,Language!$A$29:$E$29)),'Lista de Prestatarios'!$B$3,VLOOKUP(B6480,'Lista de Prestatarios'!$A$2:$B$500,2,FALSE))),"")</f>
        <v/>
      </c>
      <c r="P6480" s="58" t="str">
        <f>IF(B6480&lt;&gt;"",IF(OR(D6480&gt;0,G6480&gt;0),COUNTIF($B$2:B6480,B6480),COUNTIFS($B$2:B6480,B6480,$E$2:E6480,"&gt;0")),"")</f>
        <v/>
      </c>
    </row>
    <row r="6481" spans="1:16" x14ac:dyDescent="0.35">
      <c r="A6481" s="51" t="str">
        <f t="shared" si="303"/>
        <v/>
      </c>
      <c r="B6481" s="99"/>
      <c r="C6481" s="4"/>
      <c r="D6481" s="14"/>
      <c r="E6481" s="14"/>
      <c r="F6481" s="14"/>
      <c r="G6481" s="82"/>
      <c r="H6481" s="107" t="str">
        <f>IF(B6481&lt;&gt;"",IF(OR(O6481=0,O6481=999),"",SUMIFS($E$2:E6481,$A$2:A6481,A6481)-SUMIFS($F$2:F6481,$A$2:A6481,A6481)),"")</f>
        <v/>
      </c>
      <c r="I6481" s="109" t="str">
        <f t="shared" si="305"/>
        <v/>
      </c>
      <c r="J6481" s="113"/>
      <c r="K6481" s="90"/>
      <c r="L6481" s="73"/>
      <c r="M6481" s="69" t="str">
        <f>IF(C6481&lt;&gt;"",DailyLog!$S$3,"")</f>
        <v/>
      </c>
      <c r="N6481" s="56" t="str">
        <f t="shared" si="304"/>
        <v/>
      </c>
      <c r="O6481" s="53" t="str">
        <f>IF($B6481&lt;&gt;"",IF(ISNUMBER(_xlfn.XMATCH($B6481,Language!$A$6:$E$6)),0,IF(ISNUMBER(_xlfn.XMATCH($B6481,Language!$A$29:$E$29)),'Lista de Prestatarios'!$B$3,VLOOKUP(B6481,'Lista de Prestatarios'!$A$2:$B$500,2,FALSE))),"")</f>
        <v/>
      </c>
      <c r="P6481" s="58" t="str">
        <f>IF(B6481&lt;&gt;"",IF(OR(D6481&gt;0,G6481&gt;0),COUNTIF($B$2:B6481,B6481),COUNTIFS($B$2:B6481,B6481,$E$2:E6481,"&gt;0")),"")</f>
        <v/>
      </c>
    </row>
    <row r="6482" spans="1:16" x14ac:dyDescent="0.35">
      <c r="A6482" s="51" t="str">
        <f t="shared" si="303"/>
        <v/>
      </c>
      <c r="B6482" s="99"/>
      <c r="C6482" s="4"/>
      <c r="D6482" s="14"/>
      <c r="E6482" s="14"/>
      <c r="F6482" s="14"/>
      <c r="G6482" s="82"/>
      <c r="H6482" s="107" t="str">
        <f>IF(B6482&lt;&gt;"",IF(OR(O6482=0,O6482=999),"",SUMIFS($E$2:E6482,$A$2:A6482,A6482)-SUMIFS($F$2:F6482,$A$2:A6482,A6482)),"")</f>
        <v/>
      </c>
      <c r="I6482" s="109" t="str">
        <f t="shared" si="305"/>
        <v/>
      </c>
      <c r="J6482" s="113"/>
      <c r="K6482" s="90"/>
      <c r="L6482" s="73"/>
      <c r="M6482" s="69" t="str">
        <f>IF(C6482&lt;&gt;"",DailyLog!$S$3,"")</f>
        <v/>
      </c>
      <c r="N6482" s="56" t="str">
        <f t="shared" si="304"/>
        <v/>
      </c>
      <c r="O6482" s="53" t="str">
        <f>IF($B6482&lt;&gt;"",IF(ISNUMBER(_xlfn.XMATCH($B6482,Language!$A$6:$E$6)),0,IF(ISNUMBER(_xlfn.XMATCH($B6482,Language!$A$29:$E$29)),'Lista de Prestatarios'!$B$3,VLOOKUP(B6482,'Lista de Prestatarios'!$A$2:$B$500,2,FALSE))),"")</f>
        <v/>
      </c>
      <c r="P6482" s="58" t="str">
        <f>IF(B6482&lt;&gt;"",IF(OR(D6482&gt;0,G6482&gt;0),COUNTIF($B$2:B6482,B6482),COUNTIFS($B$2:B6482,B6482,$E$2:E6482,"&gt;0")),"")</f>
        <v/>
      </c>
    </row>
    <row r="6483" spans="1:16" x14ac:dyDescent="0.35">
      <c r="A6483" s="51" t="str">
        <f t="shared" si="303"/>
        <v/>
      </c>
      <c r="B6483" s="99"/>
      <c r="C6483" s="4"/>
      <c r="D6483" s="14"/>
      <c r="E6483" s="14"/>
      <c r="F6483" s="14"/>
      <c r="G6483" s="82"/>
      <c r="H6483" s="107" t="str">
        <f>IF(B6483&lt;&gt;"",IF(OR(O6483=0,O6483=999),"",SUMIFS($E$2:E6483,$A$2:A6483,A6483)-SUMIFS($F$2:F6483,$A$2:A6483,A6483)),"")</f>
        <v/>
      </c>
      <c r="I6483" s="109" t="str">
        <f t="shared" si="305"/>
        <v/>
      </c>
      <c r="J6483" s="113"/>
      <c r="K6483" s="90"/>
      <c r="L6483" s="73"/>
      <c r="M6483" s="69" t="str">
        <f>IF(C6483&lt;&gt;"",DailyLog!$S$3,"")</f>
        <v/>
      </c>
      <c r="N6483" s="56" t="str">
        <f t="shared" si="304"/>
        <v/>
      </c>
      <c r="O6483" s="53" t="str">
        <f>IF($B6483&lt;&gt;"",IF(ISNUMBER(_xlfn.XMATCH($B6483,Language!$A$6:$E$6)),0,IF(ISNUMBER(_xlfn.XMATCH($B6483,Language!$A$29:$E$29)),'Lista de Prestatarios'!$B$3,VLOOKUP(B6483,'Lista de Prestatarios'!$A$2:$B$500,2,FALSE))),"")</f>
        <v/>
      </c>
      <c r="P6483" s="58" t="str">
        <f>IF(B6483&lt;&gt;"",IF(OR(D6483&gt;0,G6483&gt;0),COUNTIF($B$2:B6483,B6483),COUNTIFS($B$2:B6483,B6483,$E$2:E6483,"&gt;0")),"")</f>
        <v/>
      </c>
    </row>
    <row r="6484" spans="1:16" x14ac:dyDescent="0.35">
      <c r="A6484" s="51" t="str">
        <f t="shared" si="303"/>
        <v/>
      </c>
      <c r="B6484" s="99"/>
      <c r="C6484" s="4"/>
      <c r="D6484" s="14"/>
      <c r="E6484" s="14"/>
      <c r="F6484" s="14"/>
      <c r="G6484" s="82"/>
      <c r="H6484" s="107" t="str">
        <f>IF(B6484&lt;&gt;"",IF(OR(O6484=0,O6484=999),"",SUMIFS($E$2:E6484,$A$2:A6484,A6484)-SUMIFS($F$2:F6484,$A$2:A6484,A6484)),"")</f>
        <v/>
      </c>
      <c r="I6484" s="109" t="str">
        <f t="shared" si="305"/>
        <v/>
      </c>
      <c r="J6484" s="113"/>
      <c r="K6484" s="90"/>
      <c r="L6484" s="73"/>
      <c r="M6484" s="69" t="str">
        <f>IF(C6484&lt;&gt;"",DailyLog!$S$3,"")</f>
        <v/>
      </c>
      <c r="N6484" s="56" t="str">
        <f t="shared" si="304"/>
        <v/>
      </c>
      <c r="O6484" s="53" t="str">
        <f>IF($B6484&lt;&gt;"",IF(ISNUMBER(_xlfn.XMATCH($B6484,Language!$A$6:$E$6)),0,IF(ISNUMBER(_xlfn.XMATCH($B6484,Language!$A$29:$E$29)),'Lista de Prestatarios'!$B$3,VLOOKUP(B6484,'Lista de Prestatarios'!$A$2:$B$500,2,FALSE))),"")</f>
        <v/>
      </c>
      <c r="P6484" s="58" t="str">
        <f>IF(B6484&lt;&gt;"",IF(OR(D6484&gt;0,G6484&gt;0),COUNTIF($B$2:B6484,B6484),COUNTIFS($B$2:B6484,B6484,$E$2:E6484,"&gt;0")),"")</f>
        <v/>
      </c>
    </row>
    <row r="6485" spans="1:16" x14ac:dyDescent="0.35">
      <c r="A6485" s="51" t="str">
        <f t="shared" si="303"/>
        <v/>
      </c>
      <c r="B6485" s="99"/>
      <c r="C6485" s="4"/>
      <c r="D6485" s="14"/>
      <c r="E6485" s="14"/>
      <c r="F6485" s="14"/>
      <c r="G6485" s="82"/>
      <c r="H6485" s="107" t="str">
        <f>IF(B6485&lt;&gt;"",IF(OR(O6485=0,O6485=999),"",SUMIFS($E$2:E6485,$A$2:A6485,A6485)-SUMIFS($F$2:F6485,$A$2:A6485,A6485)),"")</f>
        <v/>
      </c>
      <c r="I6485" s="109" t="str">
        <f t="shared" si="305"/>
        <v/>
      </c>
      <c r="J6485" s="113"/>
      <c r="K6485" s="90"/>
      <c r="L6485" s="73"/>
      <c r="M6485" s="69" t="str">
        <f>IF(C6485&lt;&gt;"",DailyLog!$S$3,"")</f>
        <v/>
      </c>
      <c r="N6485" s="56" t="str">
        <f t="shared" si="304"/>
        <v/>
      </c>
      <c r="O6485" s="53" t="str">
        <f>IF($B6485&lt;&gt;"",IF(ISNUMBER(_xlfn.XMATCH($B6485,Language!$A$6:$E$6)),0,IF(ISNUMBER(_xlfn.XMATCH($B6485,Language!$A$29:$E$29)),'Lista de Prestatarios'!$B$3,VLOOKUP(B6485,'Lista de Prestatarios'!$A$2:$B$500,2,FALSE))),"")</f>
        <v/>
      </c>
      <c r="P6485" s="58" t="str">
        <f>IF(B6485&lt;&gt;"",IF(OR(D6485&gt;0,G6485&gt;0),COUNTIF($B$2:B6485,B6485),COUNTIFS($B$2:B6485,B6485,$E$2:E6485,"&gt;0")),"")</f>
        <v/>
      </c>
    </row>
    <row r="6486" spans="1:16" x14ac:dyDescent="0.35">
      <c r="A6486" s="51" t="str">
        <f t="shared" si="303"/>
        <v/>
      </c>
      <c r="B6486" s="99"/>
      <c r="C6486" s="4"/>
      <c r="D6486" s="14"/>
      <c r="E6486" s="14"/>
      <c r="F6486" s="14"/>
      <c r="G6486" s="82"/>
      <c r="H6486" s="107" t="str">
        <f>IF(B6486&lt;&gt;"",IF(OR(O6486=0,O6486=999),"",SUMIFS($E$2:E6486,$A$2:A6486,A6486)-SUMIFS($F$2:F6486,$A$2:A6486,A6486)),"")</f>
        <v/>
      </c>
      <c r="I6486" s="109" t="str">
        <f t="shared" si="305"/>
        <v/>
      </c>
      <c r="J6486" s="113"/>
      <c r="K6486" s="90"/>
      <c r="L6486" s="73"/>
      <c r="M6486" s="69" t="str">
        <f>IF(C6486&lt;&gt;"",DailyLog!$S$3,"")</f>
        <v/>
      </c>
      <c r="N6486" s="56" t="str">
        <f t="shared" si="304"/>
        <v/>
      </c>
      <c r="O6486" s="53" t="str">
        <f>IF($B6486&lt;&gt;"",IF(ISNUMBER(_xlfn.XMATCH($B6486,Language!$A$6:$E$6)),0,IF(ISNUMBER(_xlfn.XMATCH($B6486,Language!$A$29:$E$29)),'Lista de Prestatarios'!$B$3,VLOOKUP(B6486,'Lista de Prestatarios'!$A$2:$B$500,2,FALSE))),"")</f>
        <v/>
      </c>
      <c r="P6486" s="58" t="str">
        <f>IF(B6486&lt;&gt;"",IF(OR(D6486&gt;0,G6486&gt;0),COUNTIF($B$2:B6486,B6486),COUNTIFS($B$2:B6486,B6486,$E$2:E6486,"&gt;0")),"")</f>
        <v/>
      </c>
    </row>
    <row r="6487" spans="1:16" x14ac:dyDescent="0.35">
      <c r="A6487" s="51" t="str">
        <f t="shared" si="303"/>
        <v/>
      </c>
      <c r="B6487" s="99"/>
      <c r="C6487" s="4"/>
      <c r="D6487" s="14"/>
      <c r="E6487" s="14"/>
      <c r="F6487" s="14"/>
      <c r="G6487" s="82"/>
      <c r="H6487" s="107" t="str">
        <f>IF(B6487&lt;&gt;"",IF(OR(O6487=0,O6487=999),"",SUMIFS($E$2:E6487,$A$2:A6487,A6487)-SUMIFS($F$2:F6487,$A$2:A6487,A6487)),"")</f>
        <v/>
      </c>
      <c r="I6487" s="109" t="str">
        <f t="shared" si="305"/>
        <v/>
      </c>
      <c r="J6487" s="113"/>
      <c r="K6487" s="90"/>
      <c r="L6487" s="73"/>
      <c r="M6487" s="69" t="str">
        <f>IF(C6487&lt;&gt;"",DailyLog!$S$3,"")</f>
        <v/>
      </c>
      <c r="N6487" s="56" t="str">
        <f t="shared" si="304"/>
        <v/>
      </c>
      <c r="O6487" s="53" t="str">
        <f>IF($B6487&lt;&gt;"",IF(ISNUMBER(_xlfn.XMATCH($B6487,Language!$A$6:$E$6)),0,IF(ISNUMBER(_xlfn.XMATCH($B6487,Language!$A$29:$E$29)),'Lista de Prestatarios'!$B$3,VLOOKUP(B6487,'Lista de Prestatarios'!$A$2:$B$500,2,FALSE))),"")</f>
        <v/>
      </c>
      <c r="P6487" s="58" t="str">
        <f>IF(B6487&lt;&gt;"",IF(OR(D6487&gt;0,G6487&gt;0),COUNTIF($B$2:B6487,B6487),COUNTIFS($B$2:B6487,B6487,$E$2:E6487,"&gt;0")),"")</f>
        <v/>
      </c>
    </row>
    <row r="6488" spans="1:16" x14ac:dyDescent="0.35">
      <c r="A6488" s="51" t="str">
        <f t="shared" si="303"/>
        <v/>
      </c>
      <c r="B6488" s="99"/>
      <c r="C6488" s="4"/>
      <c r="D6488" s="14"/>
      <c r="E6488" s="14"/>
      <c r="F6488" s="14"/>
      <c r="G6488" s="82"/>
      <c r="H6488" s="107" t="str">
        <f>IF(B6488&lt;&gt;"",IF(OR(O6488=0,O6488=999),"",SUMIFS($E$2:E6488,$A$2:A6488,A6488)-SUMIFS($F$2:F6488,$A$2:A6488,A6488)),"")</f>
        <v/>
      </c>
      <c r="I6488" s="109" t="str">
        <f t="shared" si="305"/>
        <v/>
      </c>
      <c r="J6488" s="113"/>
      <c r="K6488" s="90"/>
      <c r="L6488" s="73"/>
      <c r="M6488" s="69" t="str">
        <f>IF(C6488&lt;&gt;"",DailyLog!$S$3,"")</f>
        <v/>
      </c>
      <c r="N6488" s="56" t="str">
        <f t="shared" si="304"/>
        <v/>
      </c>
      <c r="O6488" s="53" t="str">
        <f>IF($B6488&lt;&gt;"",IF(ISNUMBER(_xlfn.XMATCH($B6488,Language!$A$6:$E$6)),0,IF(ISNUMBER(_xlfn.XMATCH($B6488,Language!$A$29:$E$29)),'Lista de Prestatarios'!$B$3,VLOOKUP(B6488,'Lista de Prestatarios'!$A$2:$B$500,2,FALSE))),"")</f>
        <v/>
      </c>
      <c r="P6488" s="58" t="str">
        <f>IF(B6488&lt;&gt;"",IF(OR(D6488&gt;0,G6488&gt;0),COUNTIF($B$2:B6488,B6488),COUNTIFS($B$2:B6488,B6488,$E$2:E6488,"&gt;0")),"")</f>
        <v/>
      </c>
    </row>
    <row r="6489" spans="1:16" x14ac:dyDescent="0.35">
      <c r="A6489" s="51" t="str">
        <f t="shared" si="303"/>
        <v/>
      </c>
      <c r="B6489" s="99"/>
      <c r="C6489" s="4"/>
      <c r="D6489" s="14"/>
      <c r="E6489" s="14"/>
      <c r="F6489" s="14"/>
      <c r="G6489" s="82"/>
      <c r="H6489" s="107" t="str">
        <f>IF(B6489&lt;&gt;"",IF(OR(O6489=0,O6489=999),"",SUMIFS($E$2:E6489,$A$2:A6489,A6489)-SUMIFS($F$2:F6489,$A$2:A6489,A6489)),"")</f>
        <v/>
      </c>
      <c r="I6489" s="109" t="str">
        <f t="shared" si="305"/>
        <v/>
      </c>
      <c r="J6489" s="113"/>
      <c r="K6489" s="90"/>
      <c r="L6489" s="73"/>
      <c r="M6489" s="69" t="str">
        <f>IF(C6489&lt;&gt;"",DailyLog!$S$3,"")</f>
        <v/>
      </c>
      <c r="N6489" s="56" t="str">
        <f t="shared" si="304"/>
        <v/>
      </c>
      <c r="O6489" s="53" t="str">
        <f>IF($B6489&lt;&gt;"",IF(ISNUMBER(_xlfn.XMATCH($B6489,Language!$A$6:$E$6)),0,IF(ISNUMBER(_xlfn.XMATCH($B6489,Language!$A$29:$E$29)),'Lista de Prestatarios'!$B$3,VLOOKUP(B6489,'Lista de Prestatarios'!$A$2:$B$500,2,FALSE))),"")</f>
        <v/>
      </c>
      <c r="P6489" s="58" t="str">
        <f>IF(B6489&lt;&gt;"",IF(OR(D6489&gt;0,G6489&gt;0),COUNTIF($B$2:B6489,B6489),COUNTIFS($B$2:B6489,B6489,$E$2:E6489,"&gt;0")),"")</f>
        <v/>
      </c>
    </row>
    <row r="6490" spans="1:16" x14ac:dyDescent="0.35">
      <c r="A6490" s="51" t="str">
        <f t="shared" si="303"/>
        <v/>
      </c>
      <c r="B6490" s="99"/>
      <c r="C6490" s="4"/>
      <c r="D6490" s="14"/>
      <c r="E6490" s="14"/>
      <c r="F6490" s="14"/>
      <c r="G6490" s="82"/>
      <c r="H6490" s="107" t="str">
        <f>IF(B6490&lt;&gt;"",IF(OR(O6490=0,O6490=999),"",SUMIFS($E$2:E6490,$A$2:A6490,A6490)-SUMIFS($F$2:F6490,$A$2:A6490,A6490)),"")</f>
        <v/>
      </c>
      <c r="I6490" s="109" t="str">
        <f t="shared" si="305"/>
        <v/>
      </c>
      <c r="J6490" s="113"/>
      <c r="K6490" s="90"/>
      <c r="L6490" s="73"/>
      <c r="M6490" s="69" t="str">
        <f>IF(C6490&lt;&gt;"",DailyLog!$S$3,"")</f>
        <v/>
      </c>
      <c r="N6490" s="56" t="str">
        <f t="shared" si="304"/>
        <v/>
      </c>
      <c r="O6490" s="53" t="str">
        <f>IF($B6490&lt;&gt;"",IF(ISNUMBER(_xlfn.XMATCH($B6490,Language!$A$6:$E$6)),0,IF(ISNUMBER(_xlfn.XMATCH($B6490,Language!$A$29:$E$29)),'Lista de Prestatarios'!$B$3,VLOOKUP(B6490,'Lista de Prestatarios'!$A$2:$B$500,2,FALSE))),"")</f>
        <v/>
      </c>
      <c r="P6490" s="58" t="str">
        <f>IF(B6490&lt;&gt;"",IF(OR(D6490&gt;0,G6490&gt;0),COUNTIF($B$2:B6490,B6490),COUNTIFS($B$2:B6490,B6490,$E$2:E6490,"&gt;0")),"")</f>
        <v/>
      </c>
    </row>
    <row r="6491" spans="1:16" x14ac:dyDescent="0.35">
      <c r="A6491" s="51" t="str">
        <f t="shared" si="303"/>
        <v/>
      </c>
      <c r="B6491" s="99"/>
      <c r="C6491" s="4"/>
      <c r="D6491" s="14"/>
      <c r="E6491" s="14"/>
      <c r="F6491" s="14"/>
      <c r="G6491" s="82"/>
      <c r="H6491" s="107" t="str">
        <f>IF(B6491&lt;&gt;"",IF(OR(O6491=0,O6491=999),"",SUMIFS($E$2:E6491,$A$2:A6491,A6491)-SUMIFS($F$2:F6491,$A$2:A6491,A6491)),"")</f>
        <v/>
      </c>
      <c r="I6491" s="109" t="str">
        <f t="shared" si="305"/>
        <v/>
      </c>
      <c r="J6491" s="113"/>
      <c r="K6491" s="90"/>
      <c r="L6491" s="73"/>
      <c r="M6491" s="69" t="str">
        <f>IF(C6491&lt;&gt;"",DailyLog!$S$3,"")</f>
        <v/>
      </c>
      <c r="N6491" s="56" t="str">
        <f t="shared" si="304"/>
        <v/>
      </c>
      <c r="O6491" s="53" t="str">
        <f>IF($B6491&lt;&gt;"",IF(ISNUMBER(_xlfn.XMATCH($B6491,Language!$A$6:$E$6)),0,IF(ISNUMBER(_xlfn.XMATCH($B6491,Language!$A$29:$E$29)),'Lista de Prestatarios'!$B$3,VLOOKUP(B6491,'Lista de Prestatarios'!$A$2:$B$500,2,FALSE))),"")</f>
        <v/>
      </c>
      <c r="P6491" s="58" t="str">
        <f>IF(B6491&lt;&gt;"",IF(OR(D6491&gt;0,G6491&gt;0),COUNTIF($B$2:B6491,B6491),COUNTIFS($B$2:B6491,B6491,$E$2:E6491,"&gt;0")),"")</f>
        <v/>
      </c>
    </row>
    <row r="6492" spans="1:16" x14ac:dyDescent="0.35">
      <c r="A6492" s="51" t="str">
        <f t="shared" si="303"/>
        <v/>
      </c>
      <c r="B6492" s="99"/>
      <c r="C6492" s="4"/>
      <c r="D6492" s="14"/>
      <c r="E6492" s="14"/>
      <c r="F6492" s="14"/>
      <c r="G6492" s="82"/>
      <c r="H6492" s="107" t="str">
        <f>IF(B6492&lt;&gt;"",IF(OR(O6492=0,O6492=999),"",SUMIFS($E$2:E6492,$A$2:A6492,A6492)-SUMIFS($F$2:F6492,$A$2:A6492,A6492)),"")</f>
        <v/>
      </c>
      <c r="I6492" s="109" t="str">
        <f t="shared" si="305"/>
        <v/>
      </c>
      <c r="J6492" s="113"/>
      <c r="K6492" s="90"/>
      <c r="L6492" s="73"/>
      <c r="M6492" s="69" t="str">
        <f>IF(C6492&lt;&gt;"",DailyLog!$S$3,"")</f>
        <v/>
      </c>
      <c r="N6492" s="56" t="str">
        <f t="shared" si="304"/>
        <v/>
      </c>
      <c r="O6492" s="53" t="str">
        <f>IF($B6492&lt;&gt;"",IF(ISNUMBER(_xlfn.XMATCH($B6492,Language!$A$6:$E$6)),0,IF(ISNUMBER(_xlfn.XMATCH($B6492,Language!$A$29:$E$29)),'Lista de Prestatarios'!$B$3,VLOOKUP(B6492,'Lista de Prestatarios'!$A$2:$B$500,2,FALSE))),"")</f>
        <v/>
      </c>
      <c r="P6492" s="58" t="str">
        <f>IF(B6492&lt;&gt;"",IF(OR(D6492&gt;0,G6492&gt;0),COUNTIF($B$2:B6492,B6492),COUNTIFS($B$2:B6492,B6492,$E$2:E6492,"&gt;0")),"")</f>
        <v/>
      </c>
    </row>
    <row r="6493" spans="1:16" x14ac:dyDescent="0.35">
      <c r="A6493" s="51" t="str">
        <f t="shared" si="303"/>
        <v/>
      </c>
      <c r="B6493" s="99"/>
      <c r="C6493" s="4"/>
      <c r="D6493" s="14"/>
      <c r="E6493" s="14"/>
      <c r="F6493" s="14"/>
      <c r="G6493" s="82"/>
      <c r="H6493" s="107" t="str">
        <f>IF(B6493&lt;&gt;"",IF(OR(O6493=0,O6493=999),"",SUMIFS($E$2:E6493,$A$2:A6493,A6493)-SUMIFS($F$2:F6493,$A$2:A6493,A6493)),"")</f>
        <v/>
      </c>
      <c r="I6493" s="109" t="str">
        <f t="shared" si="305"/>
        <v/>
      </c>
      <c r="J6493" s="113"/>
      <c r="K6493" s="90"/>
      <c r="L6493" s="73"/>
      <c r="M6493" s="69" t="str">
        <f>IF(C6493&lt;&gt;"",DailyLog!$S$3,"")</f>
        <v/>
      </c>
      <c r="N6493" s="56" t="str">
        <f t="shared" si="304"/>
        <v/>
      </c>
      <c r="O6493" s="53" t="str">
        <f>IF($B6493&lt;&gt;"",IF(ISNUMBER(_xlfn.XMATCH($B6493,Language!$A$6:$E$6)),0,IF(ISNUMBER(_xlfn.XMATCH($B6493,Language!$A$29:$E$29)),'Lista de Prestatarios'!$B$3,VLOOKUP(B6493,'Lista de Prestatarios'!$A$2:$B$500,2,FALSE))),"")</f>
        <v/>
      </c>
      <c r="P6493" s="58" t="str">
        <f>IF(B6493&lt;&gt;"",IF(OR(D6493&gt;0,G6493&gt;0),COUNTIF($B$2:B6493,B6493),COUNTIFS($B$2:B6493,B6493,$E$2:E6493,"&gt;0")),"")</f>
        <v/>
      </c>
    </row>
    <row r="6494" spans="1:16" x14ac:dyDescent="0.35">
      <c r="A6494" s="51" t="str">
        <f t="shared" si="303"/>
        <v/>
      </c>
      <c r="B6494" s="99"/>
      <c r="C6494" s="4"/>
      <c r="D6494" s="14"/>
      <c r="E6494" s="14"/>
      <c r="F6494" s="14"/>
      <c r="G6494" s="82"/>
      <c r="H6494" s="107" t="str">
        <f>IF(B6494&lt;&gt;"",IF(OR(O6494=0,O6494=999),"",SUMIFS($E$2:E6494,$A$2:A6494,A6494)-SUMIFS($F$2:F6494,$A$2:A6494,A6494)),"")</f>
        <v/>
      </c>
      <c r="I6494" s="109" t="str">
        <f t="shared" si="305"/>
        <v/>
      </c>
      <c r="J6494" s="113"/>
      <c r="K6494" s="90"/>
      <c r="L6494" s="73"/>
      <c r="M6494" s="69" t="str">
        <f>IF(C6494&lt;&gt;"",DailyLog!$S$3,"")</f>
        <v/>
      </c>
      <c r="N6494" s="56" t="str">
        <f t="shared" si="304"/>
        <v/>
      </c>
      <c r="O6494" s="53" t="str">
        <f>IF($B6494&lt;&gt;"",IF(ISNUMBER(_xlfn.XMATCH($B6494,Language!$A$6:$E$6)),0,IF(ISNUMBER(_xlfn.XMATCH($B6494,Language!$A$29:$E$29)),'Lista de Prestatarios'!$B$3,VLOOKUP(B6494,'Lista de Prestatarios'!$A$2:$B$500,2,FALSE))),"")</f>
        <v/>
      </c>
      <c r="P6494" s="58" t="str">
        <f>IF(B6494&lt;&gt;"",IF(OR(D6494&gt;0,G6494&gt;0),COUNTIF($B$2:B6494,B6494),COUNTIFS($B$2:B6494,B6494,$E$2:E6494,"&gt;0")),"")</f>
        <v/>
      </c>
    </row>
    <row r="6495" spans="1:16" x14ac:dyDescent="0.35">
      <c r="A6495" s="51" t="str">
        <f t="shared" si="303"/>
        <v/>
      </c>
      <c r="B6495" s="99"/>
      <c r="C6495" s="4"/>
      <c r="D6495" s="14"/>
      <c r="E6495" s="14"/>
      <c r="F6495" s="14"/>
      <c r="G6495" s="82"/>
      <c r="H6495" s="107" t="str">
        <f>IF(B6495&lt;&gt;"",IF(OR(O6495=0,O6495=999),"",SUMIFS($E$2:E6495,$A$2:A6495,A6495)-SUMIFS($F$2:F6495,$A$2:A6495,A6495)),"")</f>
        <v/>
      </c>
      <c r="I6495" s="109" t="str">
        <f t="shared" si="305"/>
        <v/>
      </c>
      <c r="J6495" s="113"/>
      <c r="K6495" s="90"/>
      <c r="L6495" s="73"/>
      <c r="M6495" s="69" t="str">
        <f>IF(C6495&lt;&gt;"",DailyLog!$S$3,"")</f>
        <v/>
      </c>
      <c r="N6495" s="56" t="str">
        <f t="shared" si="304"/>
        <v/>
      </c>
      <c r="O6495" s="53" t="str">
        <f>IF($B6495&lt;&gt;"",IF(ISNUMBER(_xlfn.XMATCH($B6495,Language!$A$6:$E$6)),0,IF(ISNUMBER(_xlfn.XMATCH($B6495,Language!$A$29:$E$29)),'Lista de Prestatarios'!$B$3,VLOOKUP(B6495,'Lista de Prestatarios'!$A$2:$B$500,2,FALSE))),"")</f>
        <v/>
      </c>
      <c r="P6495" s="58" t="str">
        <f>IF(B6495&lt;&gt;"",IF(OR(D6495&gt;0,G6495&gt;0),COUNTIF($B$2:B6495,B6495),COUNTIFS($B$2:B6495,B6495,$E$2:E6495,"&gt;0")),"")</f>
        <v/>
      </c>
    </row>
    <row r="6496" spans="1:16" x14ac:dyDescent="0.35">
      <c r="A6496" s="51" t="str">
        <f t="shared" si="303"/>
        <v/>
      </c>
      <c r="B6496" s="99"/>
      <c r="C6496" s="4"/>
      <c r="D6496" s="14"/>
      <c r="E6496" s="14"/>
      <c r="F6496" s="14"/>
      <c r="G6496" s="82"/>
      <c r="H6496" s="107" t="str">
        <f>IF(B6496&lt;&gt;"",IF(OR(O6496=0,O6496=999),"",SUMIFS($E$2:E6496,$A$2:A6496,A6496)-SUMIFS($F$2:F6496,$A$2:A6496,A6496)),"")</f>
        <v/>
      </c>
      <c r="I6496" s="109" t="str">
        <f t="shared" si="305"/>
        <v/>
      </c>
      <c r="J6496" s="113"/>
      <c r="K6496" s="90"/>
      <c r="L6496" s="73"/>
      <c r="M6496" s="69" t="str">
        <f>IF(C6496&lt;&gt;"",DailyLog!$S$3,"")</f>
        <v/>
      </c>
      <c r="N6496" s="56" t="str">
        <f t="shared" si="304"/>
        <v/>
      </c>
      <c r="O6496" s="53" t="str">
        <f>IF($B6496&lt;&gt;"",IF(ISNUMBER(_xlfn.XMATCH($B6496,Language!$A$6:$E$6)),0,IF(ISNUMBER(_xlfn.XMATCH($B6496,Language!$A$29:$E$29)),'Lista de Prestatarios'!$B$3,VLOOKUP(B6496,'Lista de Prestatarios'!$A$2:$B$500,2,FALSE))),"")</f>
        <v/>
      </c>
      <c r="P6496" s="58" t="str">
        <f>IF(B6496&lt;&gt;"",IF(OR(D6496&gt;0,G6496&gt;0),COUNTIF($B$2:B6496,B6496),COUNTIFS($B$2:B6496,B6496,$E$2:E6496,"&gt;0")),"")</f>
        <v/>
      </c>
    </row>
    <row r="6497" spans="1:16" x14ac:dyDescent="0.35">
      <c r="A6497" s="51" t="str">
        <f t="shared" si="303"/>
        <v/>
      </c>
      <c r="B6497" s="99"/>
      <c r="C6497" s="4"/>
      <c r="D6497" s="14"/>
      <c r="E6497" s="14"/>
      <c r="F6497" s="14"/>
      <c r="G6497" s="82"/>
      <c r="H6497" s="107" t="str">
        <f>IF(B6497&lt;&gt;"",IF(OR(O6497=0,O6497=999),"",SUMIFS($E$2:E6497,$A$2:A6497,A6497)-SUMIFS($F$2:F6497,$A$2:A6497,A6497)),"")</f>
        <v/>
      </c>
      <c r="I6497" s="109" t="str">
        <f t="shared" si="305"/>
        <v/>
      </c>
      <c r="J6497" s="113"/>
      <c r="K6497" s="90"/>
      <c r="L6497" s="73"/>
      <c r="M6497" s="69" t="str">
        <f>IF(C6497&lt;&gt;"",DailyLog!$S$3,"")</f>
        <v/>
      </c>
      <c r="N6497" s="56" t="str">
        <f t="shared" si="304"/>
        <v/>
      </c>
      <c r="O6497" s="53" t="str">
        <f>IF($B6497&lt;&gt;"",IF(ISNUMBER(_xlfn.XMATCH($B6497,Language!$A$6:$E$6)),0,IF(ISNUMBER(_xlfn.XMATCH($B6497,Language!$A$29:$E$29)),'Lista de Prestatarios'!$B$3,VLOOKUP(B6497,'Lista de Prestatarios'!$A$2:$B$500,2,FALSE))),"")</f>
        <v/>
      </c>
      <c r="P6497" s="58" t="str">
        <f>IF(B6497&lt;&gt;"",IF(OR(D6497&gt;0,G6497&gt;0),COUNTIF($B$2:B6497,B6497),COUNTIFS($B$2:B6497,B6497,$E$2:E6497,"&gt;0")),"")</f>
        <v/>
      </c>
    </row>
    <row r="6498" spans="1:16" x14ac:dyDescent="0.35">
      <c r="A6498" s="51" t="str">
        <f t="shared" si="303"/>
        <v/>
      </c>
      <c r="B6498" s="99"/>
      <c r="C6498" s="4"/>
      <c r="D6498" s="14"/>
      <c r="E6498" s="14"/>
      <c r="F6498" s="14"/>
      <c r="G6498" s="82"/>
      <c r="H6498" s="107" t="str">
        <f>IF(B6498&lt;&gt;"",IF(OR(O6498=0,O6498=999),"",SUMIFS($E$2:E6498,$A$2:A6498,A6498)-SUMIFS($F$2:F6498,$A$2:A6498,A6498)),"")</f>
        <v/>
      </c>
      <c r="I6498" s="109" t="str">
        <f t="shared" si="305"/>
        <v/>
      </c>
      <c r="J6498" s="113"/>
      <c r="K6498" s="90"/>
      <c r="L6498" s="73"/>
      <c r="M6498" s="69" t="str">
        <f>IF(C6498&lt;&gt;"",DailyLog!$S$3,"")</f>
        <v/>
      </c>
      <c r="N6498" s="56" t="str">
        <f t="shared" si="304"/>
        <v/>
      </c>
      <c r="O6498" s="53" t="str">
        <f>IF($B6498&lt;&gt;"",IF(ISNUMBER(_xlfn.XMATCH($B6498,Language!$A$6:$E$6)),0,IF(ISNUMBER(_xlfn.XMATCH($B6498,Language!$A$29:$E$29)),'Lista de Prestatarios'!$B$3,VLOOKUP(B6498,'Lista de Prestatarios'!$A$2:$B$500,2,FALSE))),"")</f>
        <v/>
      </c>
      <c r="P6498" s="58" t="str">
        <f>IF(B6498&lt;&gt;"",IF(OR(D6498&gt;0,G6498&gt;0),COUNTIF($B$2:B6498,B6498),COUNTIFS($B$2:B6498,B6498,$E$2:E6498,"&gt;0")),"")</f>
        <v/>
      </c>
    </row>
    <row r="6499" spans="1:16" x14ac:dyDescent="0.35">
      <c r="A6499" s="51" t="str">
        <f t="shared" si="303"/>
        <v/>
      </c>
      <c r="B6499" s="99"/>
      <c r="C6499" s="4"/>
      <c r="D6499" s="14"/>
      <c r="E6499" s="14"/>
      <c r="F6499" s="14"/>
      <c r="G6499" s="82"/>
      <c r="H6499" s="107" t="str">
        <f>IF(B6499&lt;&gt;"",IF(OR(O6499=0,O6499=999),"",SUMIFS($E$2:E6499,$A$2:A6499,A6499)-SUMIFS($F$2:F6499,$A$2:A6499,A6499)),"")</f>
        <v/>
      </c>
      <c r="I6499" s="109" t="str">
        <f t="shared" si="305"/>
        <v/>
      </c>
      <c r="J6499" s="113"/>
      <c r="K6499" s="90"/>
      <c r="L6499" s="73"/>
      <c r="M6499" s="69" t="str">
        <f>IF(C6499&lt;&gt;"",DailyLog!$S$3,"")</f>
        <v/>
      </c>
      <c r="N6499" s="56" t="str">
        <f t="shared" si="304"/>
        <v/>
      </c>
      <c r="O6499" s="53" t="str">
        <f>IF($B6499&lt;&gt;"",IF(ISNUMBER(_xlfn.XMATCH($B6499,Language!$A$6:$E$6)),0,IF(ISNUMBER(_xlfn.XMATCH($B6499,Language!$A$29:$E$29)),'Lista de Prestatarios'!$B$3,VLOOKUP(B6499,'Lista de Prestatarios'!$A$2:$B$500,2,FALSE))),"")</f>
        <v/>
      </c>
      <c r="P6499" s="58" t="str">
        <f>IF(B6499&lt;&gt;"",IF(OR(D6499&gt;0,G6499&gt;0),COUNTIF($B$2:B6499,B6499),COUNTIFS($B$2:B6499,B6499,$E$2:E6499,"&gt;0")),"")</f>
        <v/>
      </c>
    </row>
    <row r="6500" spans="1:16" x14ac:dyDescent="0.35">
      <c r="A6500" s="51" t="str">
        <f t="shared" si="303"/>
        <v/>
      </c>
      <c r="B6500" s="99"/>
      <c r="C6500" s="4"/>
      <c r="D6500" s="14"/>
      <c r="E6500" s="14"/>
      <c r="F6500" s="14"/>
      <c r="G6500" s="82"/>
      <c r="H6500" s="107" t="str">
        <f>IF(B6500&lt;&gt;"",IF(OR(O6500=0,O6500=999),"",SUMIFS($E$2:E6500,$A$2:A6500,A6500)-SUMIFS($F$2:F6500,$A$2:A6500,A6500)),"")</f>
        <v/>
      </c>
      <c r="I6500" s="109" t="str">
        <f t="shared" si="305"/>
        <v/>
      </c>
      <c r="J6500" s="113"/>
      <c r="K6500" s="90"/>
      <c r="L6500" s="73"/>
      <c r="M6500" s="69" t="str">
        <f>IF(C6500&lt;&gt;"",DailyLog!$S$3,"")</f>
        <v/>
      </c>
      <c r="N6500" s="56" t="str">
        <f t="shared" si="304"/>
        <v/>
      </c>
      <c r="O6500" s="53" t="str">
        <f>IF($B6500&lt;&gt;"",IF(ISNUMBER(_xlfn.XMATCH($B6500,Language!$A$6:$E$6)),0,IF(ISNUMBER(_xlfn.XMATCH($B6500,Language!$A$29:$E$29)),'Lista de Prestatarios'!$B$3,VLOOKUP(B6500,'Lista de Prestatarios'!$A$2:$B$500,2,FALSE))),"")</f>
        <v/>
      </c>
      <c r="P6500" s="58" t="str">
        <f>IF(B6500&lt;&gt;"",IF(OR(D6500&gt;0,G6500&gt;0),COUNTIF($B$2:B6500,B6500),COUNTIFS($B$2:B6500,B6500,$E$2:E6500,"&gt;0")),"")</f>
        <v/>
      </c>
    </row>
    <row r="6501" spans="1:16" x14ac:dyDescent="0.35">
      <c r="A6501" s="51" t="str">
        <f t="shared" si="303"/>
        <v/>
      </c>
      <c r="B6501" s="99"/>
      <c r="C6501" s="4"/>
      <c r="D6501" s="14"/>
      <c r="E6501" s="14"/>
      <c r="F6501" s="14"/>
      <c r="G6501" s="82"/>
      <c r="H6501" s="107" t="str">
        <f>IF(B6501&lt;&gt;"",IF(OR(O6501=0,O6501=999),"",SUMIFS($E$2:E6501,$A$2:A6501,A6501)-SUMIFS($F$2:F6501,$A$2:A6501,A6501)),"")</f>
        <v/>
      </c>
      <c r="I6501" s="109" t="str">
        <f t="shared" si="305"/>
        <v/>
      </c>
      <c r="J6501" s="113"/>
      <c r="K6501" s="90"/>
      <c r="L6501" s="73"/>
      <c r="M6501" s="69" t="str">
        <f>IF(C6501&lt;&gt;"",DailyLog!$S$3,"")</f>
        <v/>
      </c>
      <c r="N6501" s="56" t="str">
        <f t="shared" si="304"/>
        <v/>
      </c>
      <c r="O6501" s="53" t="str">
        <f>IF($B6501&lt;&gt;"",IF(ISNUMBER(_xlfn.XMATCH($B6501,Language!$A$6:$E$6)),0,IF(ISNUMBER(_xlfn.XMATCH($B6501,Language!$A$29:$E$29)),'Lista de Prestatarios'!$B$3,VLOOKUP(B6501,'Lista de Prestatarios'!$A$2:$B$500,2,FALSE))),"")</f>
        <v/>
      </c>
      <c r="P6501" s="58" t="str">
        <f>IF(B6501&lt;&gt;"",IF(OR(D6501&gt;0,G6501&gt;0),COUNTIF($B$2:B6501,B6501),COUNTIFS($B$2:B6501,B6501,$E$2:E6501,"&gt;0")),"")</f>
        <v/>
      </c>
    </row>
    <row r="6502" spans="1:16" x14ac:dyDescent="0.35">
      <c r="A6502" s="51" t="str">
        <f t="shared" si="303"/>
        <v/>
      </c>
      <c r="B6502" s="99"/>
      <c r="C6502" s="4"/>
      <c r="D6502" s="14"/>
      <c r="E6502" s="14"/>
      <c r="F6502" s="14"/>
      <c r="G6502" s="82"/>
      <c r="H6502" s="107" t="str">
        <f>IF(B6502&lt;&gt;"",IF(OR(O6502=0,O6502=999),"",SUMIFS($E$2:E6502,$A$2:A6502,A6502)-SUMIFS($F$2:F6502,$A$2:A6502,A6502)),"")</f>
        <v/>
      </c>
      <c r="I6502" s="109" t="str">
        <f t="shared" si="305"/>
        <v/>
      </c>
      <c r="J6502" s="113"/>
      <c r="K6502" s="90"/>
      <c r="L6502" s="73"/>
      <c r="M6502" s="69" t="str">
        <f>IF(C6502&lt;&gt;"",DailyLog!$S$3,"")</f>
        <v/>
      </c>
      <c r="N6502" s="56" t="str">
        <f t="shared" si="304"/>
        <v/>
      </c>
      <c r="O6502" s="53" t="str">
        <f>IF($B6502&lt;&gt;"",IF(ISNUMBER(_xlfn.XMATCH($B6502,Language!$A$6:$E$6)),0,IF(ISNUMBER(_xlfn.XMATCH($B6502,Language!$A$29:$E$29)),'Lista de Prestatarios'!$B$3,VLOOKUP(B6502,'Lista de Prestatarios'!$A$2:$B$500,2,FALSE))),"")</f>
        <v/>
      </c>
      <c r="P6502" s="58" t="str">
        <f>IF(B6502&lt;&gt;"",IF(OR(D6502&gt;0,G6502&gt;0),COUNTIF($B$2:B6502,B6502),COUNTIFS($B$2:B6502,B6502,$E$2:E6502,"&gt;0")),"")</f>
        <v/>
      </c>
    </row>
    <row r="6503" spans="1:16" x14ac:dyDescent="0.35">
      <c r="A6503" s="51" t="str">
        <f t="shared" si="303"/>
        <v/>
      </c>
      <c r="B6503" s="99"/>
      <c r="C6503" s="4"/>
      <c r="D6503" s="14"/>
      <c r="E6503" s="14"/>
      <c r="F6503" s="14"/>
      <c r="G6503" s="82"/>
      <c r="H6503" s="107" t="str">
        <f>IF(B6503&lt;&gt;"",IF(OR(O6503=0,O6503=999),"",SUMIFS($E$2:E6503,$A$2:A6503,A6503)-SUMIFS($F$2:F6503,$A$2:A6503,A6503)),"")</f>
        <v/>
      </c>
      <c r="I6503" s="109" t="str">
        <f t="shared" si="305"/>
        <v/>
      </c>
      <c r="J6503" s="113"/>
      <c r="K6503" s="90"/>
      <c r="L6503" s="73"/>
      <c r="M6503" s="69" t="str">
        <f>IF(C6503&lt;&gt;"",DailyLog!$S$3,"")</f>
        <v/>
      </c>
      <c r="N6503" s="56" t="str">
        <f t="shared" si="304"/>
        <v/>
      </c>
      <c r="O6503" s="53" t="str">
        <f>IF($B6503&lt;&gt;"",IF(ISNUMBER(_xlfn.XMATCH($B6503,Language!$A$6:$E$6)),0,IF(ISNUMBER(_xlfn.XMATCH($B6503,Language!$A$29:$E$29)),'Lista de Prestatarios'!$B$3,VLOOKUP(B6503,'Lista de Prestatarios'!$A$2:$B$500,2,FALSE))),"")</f>
        <v/>
      </c>
      <c r="P6503" s="58" t="str">
        <f>IF(B6503&lt;&gt;"",IF(OR(D6503&gt;0,G6503&gt;0),COUNTIF($B$2:B6503,B6503),COUNTIFS($B$2:B6503,B6503,$E$2:E6503,"&gt;0")),"")</f>
        <v/>
      </c>
    </row>
    <row r="6504" spans="1:16" x14ac:dyDescent="0.35">
      <c r="A6504" s="51" t="str">
        <f t="shared" si="303"/>
        <v/>
      </c>
      <c r="B6504" s="99"/>
      <c r="C6504" s="4"/>
      <c r="D6504" s="14"/>
      <c r="E6504" s="14"/>
      <c r="F6504" s="14"/>
      <c r="G6504" s="82"/>
      <c r="H6504" s="107" t="str">
        <f>IF(B6504&lt;&gt;"",IF(OR(O6504=0,O6504=999),"",SUMIFS($E$2:E6504,$A$2:A6504,A6504)-SUMIFS($F$2:F6504,$A$2:A6504,A6504)),"")</f>
        <v/>
      </c>
      <c r="I6504" s="109" t="str">
        <f t="shared" si="305"/>
        <v/>
      </c>
      <c r="J6504" s="113"/>
      <c r="K6504" s="90"/>
      <c r="L6504" s="73"/>
      <c r="M6504" s="69" t="str">
        <f>IF(C6504&lt;&gt;"",DailyLog!$S$3,"")</f>
        <v/>
      </c>
      <c r="N6504" s="56" t="str">
        <f t="shared" si="304"/>
        <v/>
      </c>
      <c r="O6504" s="53" t="str">
        <f>IF($B6504&lt;&gt;"",IF(ISNUMBER(_xlfn.XMATCH($B6504,Language!$A$6:$E$6)),0,IF(ISNUMBER(_xlfn.XMATCH($B6504,Language!$A$29:$E$29)),'Lista de Prestatarios'!$B$3,VLOOKUP(B6504,'Lista de Prestatarios'!$A$2:$B$500,2,FALSE))),"")</f>
        <v/>
      </c>
      <c r="P6504" s="58" t="str">
        <f>IF(B6504&lt;&gt;"",IF(OR(D6504&gt;0,G6504&gt;0),COUNTIF($B$2:B6504,B6504),COUNTIFS($B$2:B6504,B6504,$E$2:E6504,"&gt;0")),"")</f>
        <v/>
      </c>
    </row>
    <row r="6505" spans="1:16" x14ac:dyDescent="0.35">
      <c r="A6505" s="51" t="str">
        <f t="shared" si="303"/>
        <v/>
      </c>
      <c r="B6505" s="99"/>
      <c r="C6505" s="4"/>
      <c r="D6505" s="14"/>
      <c r="E6505" s="14"/>
      <c r="F6505" s="14"/>
      <c r="G6505" s="82"/>
      <c r="H6505" s="107" t="str">
        <f>IF(B6505&lt;&gt;"",IF(OR(O6505=0,O6505=999),"",SUMIFS($E$2:E6505,$A$2:A6505,A6505)-SUMIFS($F$2:F6505,$A$2:A6505,A6505)),"")</f>
        <v/>
      </c>
      <c r="I6505" s="109" t="str">
        <f t="shared" si="305"/>
        <v/>
      </c>
      <c r="J6505" s="113"/>
      <c r="K6505" s="90"/>
      <c r="L6505" s="73"/>
      <c r="M6505" s="69" t="str">
        <f>IF(C6505&lt;&gt;"",DailyLog!$S$3,"")</f>
        <v/>
      </c>
      <c r="N6505" s="56" t="str">
        <f t="shared" si="304"/>
        <v/>
      </c>
      <c r="O6505" s="53" t="str">
        <f>IF($B6505&lt;&gt;"",IF(ISNUMBER(_xlfn.XMATCH($B6505,Language!$A$6:$E$6)),0,IF(ISNUMBER(_xlfn.XMATCH($B6505,Language!$A$29:$E$29)),'Lista de Prestatarios'!$B$3,VLOOKUP(B6505,'Lista de Prestatarios'!$A$2:$B$500,2,FALSE))),"")</f>
        <v/>
      </c>
      <c r="P6505" s="58" t="str">
        <f>IF(B6505&lt;&gt;"",IF(OR(D6505&gt;0,G6505&gt;0),COUNTIF($B$2:B6505,B6505),COUNTIFS($B$2:B6505,B6505,$E$2:E6505,"&gt;0")),"")</f>
        <v/>
      </c>
    </row>
    <row r="6506" spans="1:16" x14ac:dyDescent="0.35">
      <c r="A6506" s="51" t="str">
        <f t="shared" si="303"/>
        <v/>
      </c>
      <c r="B6506" s="99"/>
      <c r="C6506" s="4"/>
      <c r="D6506" s="14"/>
      <c r="E6506" s="14"/>
      <c r="F6506" s="14"/>
      <c r="G6506" s="82"/>
      <c r="H6506" s="107" t="str">
        <f>IF(B6506&lt;&gt;"",IF(OR(O6506=0,O6506=999),"",SUMIFS($E$2:E6506,$A$2:A6506,A6506)-SUMIFS($F$2:F6506,$A$2:A6506,A6506)),"")</f>
        <v/>
      </c>
      <c r="I6506" s="109" t="str">
        <f t="shared" si="305"/>
        <v/>
      </c>
      <c r="J6506" s="113"/>
      <c r="K6506" s="90"/>
      <c r="L6506" s="73"/>
      <c r="M6506" s="69" t="str">
        <f>IF(C6506&lt;&gt;"",DailyLog!$S$3,"")</f>
        <v/>
      </c>
      <c r="N6506" s="56" t="str">
        <f t="shared" si="304"/>
        <v/>
      </c>
      <c r="O6506" s="53" t="str">
        <f>IF($B6506&lt;&gt;"",IF(ISNUMBER(_xlfn.XMATCH($B6506,Language!$A$6:$E$6)),0,IF(ISNUMBER(_xlfn.XMATCH($B6506,Language!$A$29:$E$29)),'Lista de Prestatarios'!$B$3,VLOOKUP(B6506,'Lista de Prestatarios'!$A$2:$B$500,2,FALSE))),"")</f>
        <v/>
      </c>
      <c r="P6506" s="58" t="str">
        <f>IF(B6506&lt;&gt;"",IF(OR(D6506&gt;0,G6506&gt;0),COUNTIF($B$2:B6506,B6506),COUNTIFS($B$2:B6506,B6506,$E$2:E6506,"&gt;0")),"")</f>
        <v/>
      </c>
    </row>
    <row r="6507" spans="1:16" x14ac:dyDescent="0.35">
      <c r="A6507" s="51" t="str">
        <f t="shared" si="303"/>
        <v/>
      </c>
      <c r="B6507" s="99"/>
      <c r="C6507" s="4"/>
      <c r="D6507" s="14"/>
      <c r="E6507" s="14"/>
      <c r="F6507" s="14"/>
      <c r="G6507" s="82"/>
      <c r="H6507" s="107" t="str">
        <f>IF(B6507&lt;&gt;"",IF(OR(O6507=0,O6507=999),"",SUMIFS($E$2:E6507,$A$2:A6507,A6507)-SUMIFS($F$2:F6507,$A$2:A6507,A6507)),"")</f>
        <v/>
      </c>
      <c r="I6507" s="109" t="str">
        <f t="shared" si="305"/>
        <v/>
      </c>
      <c r="J6507" s="113"/>
      <c r="K6507" s="90"/>
      <c r="L6507" s="73"/>
      <c r="M6507" s="69" t="str">
        <f>IF(C6507&lt;&gt;"",DailyLog!$S$3,"")</f>
        <v/>
      </c>
      <c r="N6507" s="56" t="str">
        <f t="shared" si="304"/>
        <v/>
      </c>
      <c r="O6507" s="53" t="str">
        <f>IF($B6507&lt;&gt;"",IF(ISNUMBER(_xlfn.XMATCH($B6507,Language!$A$6:$E$6)),0,IF(ISNUMBER(_xlfn.XMATCH($B6507,Language!$A$29:$E$29)),'Lista de Prestatarios'!$B$3,VLOOKUP(B6507,'Lista de Prestatarios'!$A$2:$B$500,2,FALSE))),"")</f>
        <v/>
      </c>
      <c r="P6507" s="58" t="str">
        <f>IF(B6507&lt;&gt;"",IF(OR(D6507&gt;0,G6507&gt;0),COUNTIF($B$2:B6507,B6507),COUNTIFS($B$2:B6507,B6507,$E$2:E6507,"&gt;0")),"")</f>
        <v/>
      </c>
    </row>
    <row r="6508" spans="1:16" x14ac:dyDescent="0.35">
      <c r="A6508" s="51" t="str">
        <f t="shared" si="303"/>
        <v/>
      </c>
      <c r="B6508" s="99"/>
      <c r="C6508" s="4"/>
      <c r="D6508" s="14"/>
      <c r="E6508" s="14"/>
      <c r="F6508" s="14"/>
      <c r="G6508" s="82"/>
      <c r="H6508" s="107" t="str">
        <f>IF(B6508&lt;&gt;"",IF(OR(O6508=0,O6508=999),"",SUMIFS($E$2:E6508,$A$2:A6508,A6508)-SUMIFS($F$2:F6508,$A$2:A6508,A6508)),"")</f>
        <v/>
      </c>
      <c r="I6508" s="109" t="str">
        <f t="shared" si="305"/>
        <v/>
      </c>
      <c r="J6508" s="113"/>
      <c r="K6508" s="90"/>
      <c r="L6508" s="73"/>
      <c r="M6508" s="69" t="str">
        <f>IF(C6508&lt;&gt;"",DailyLog!$S$3,"")</f>
        <v/>
      </c>
      <c r="N6508" s="56" t="str">
        <f t="shared" si="304"/>
        <v/>
      </c>
      <c r="O6508" s="53" t="str">
        <f>IF($B6508&lt;&gt;"",IF(ISNUMBER(_xlfn.XMATCH($B6508,Language!$A$6:$E$6)),0,IF(ISNUMBER(_xlfn.XMATCH($B6508,Language!$A$29:$E$29)),'Lista de Prestatarios'!$B$3,VLOOKUP(B6508,'Lista de Prestatarios'!$A$2:$B$500,2,FALSE))),"")</f>
        <v/>
      </c>
      <c r="P6508" s="58" t="str">
        <f>IF(B6508&lt;&gt;"",IF(OR(D6508&gt;0,G6508&gt;0),COUNTIF($B$2:B6508,B6508),COUNTIFS($B$2:B6508,B6508,$E$2:E6508,"&gt;0")),"")</f>
        <v/>
      </c>
    </row>
    <row r="6509" spans="1:16" x14ac:dyDescent="0.35">
      <c r="A6509" s="51" t="str">
        <f t="shared" si="303"/>
        <v/>
      </c>
      <c r="B6509" s="99"/>
      <c r="C6509" s="4"/>
      <c r="D6509" s="14"/>
      <c r="E6509" s="14"/>
      <c r="F6509" s="14"/>
      <c r="G6509" s="82"/>
      <c r="H6509" s="107" t="str">
        <f>IF(B6509&lt;&gt;"",IF(OR(O6509=0,O6509=999),"",SUMIFS($E$2:E6509,$A$2:A6509,A6509)-SUMIFS($F$2:F6509,$A$2:A6509,A6509)),"")</f>
        <v/>
      </c>
      <c r="I6509" s="109" t="str">
        <f t="shared" si="305"/>
        <v/>
      </c>
      <c r="J6509" s="113"/>
      <c r="K6509" s="90"/>
      <c r="L6509" s="73"/>
      <c r="M6509" s="69" t="str">
        <f>IF(C6509&lt;&gt;"",DailyLog!$S$3,"")</f>
        <v/>
      </c>
      <c r="N6509" s="56" t="str">
        <f t="shared" si="304"/>
        <v/>
      </c>
      <c r="O6509" s="53" t="str">
        <f>IF($B6509&lt;&gt;"",IF(ISNUMBER(_xlfn.XMATCH($B6509,Language!$A$6:$E$6)),0,IF(ISNUMBER(_xlfn.XMATCH($B6509,Language!$A$29:$E$29)),'Lista de Prestatarios'!$B$3,VLOOKUP(B6509,'Lista de Prestatarios'!$A$2:$B$500,2,FALSE))),"")</f>
        <v/>
      </c>
      <c r="P6509" s="58" t="str">
        <f>IF(B6509&lt;&gt;"",IF(OR(D6509&gt;0,G6509&gt;0),COUNTIF($B$2:B6509,B6509),COUNTIFS($B$2:B6509,B6509,$E$2:E6509,"&gt;0")),"")</f>
        <v/>
      </c>
    </row>
    <row r="6510" spans="1:16" x14ac:dyDescent="0.35">
      <c r="A6510" s="51" t="str">
        <f t="shared" si="303"/>
        <v/>
      </c>
      <c r="B6510" s="99"/>
      <c r="C6510" s="4"/>
      <c r="D6510" s="14"/>
      <c r="E6510" s="14"/>
      <c r="F6510" s="14"/>
      <c r="G6510" s="82"/>
      <c r="H6510" s="107" t="str">
        <f>IF(B6510&lt;&gt;"",IF(OR(O6510=0,O6510=999),"",SUMIFS($E$2:E6510,$A$2:A6510,A6510)-SUMIFS($F$2:F6510,$A$2:A6510,A6510)),"")</f>
        <v/>
      </c>
      <c r="I6510" s="109" t="str">
        <f t="shared" si="305"/>
        <v/>
      </c>
      <c r="J6510" s="113"/>
      <c r="K6510" s="90"/>
      <c r="L6510" s="73"/>
      <c r="M6510" s="69" t="str">
        <f>IF(C6510&lt;&gt;"",DailyLog!$S$3,"")</f>
        <v/>
      </c>
      <c r="N6510" s="56" t="str">
        <f t="shared" si="304"/>
        <v/>
      </c>
      <c r="O6510" s="53" t="str">
        <f>IF($B6510&lt;&gt;"",IF(ISNUMBER(_xlfn.XMATCH($B6510,Language!$A$6:$E$6)),0,IF(ISNUMBER(_xlfn.XMATCH($B6510,Language!$A$29:$E$29)),'Lista de Prestatarios'!$B$3,VLOOKUP(B6510,'Lista de Prestatarios'!$A$2:$B$500,2,FALSE))),"")</f>
        <v/>
      </c>
      <c r="P6510" s="58" t="str">
        <f>IF(B6510&lt;&gt;"",IF(OR(D6510&gt;0,G6510&gt;0),COUNTIF($B$2:B6510,B6510),COUNTIFS($B$2:B6510,B6510,$E$2:E6510,"&gt;0")),"")</f>
        <v/>
      </c>
    </row>
    <row r="6511" spans="1:16" x14ac:dyDescent="0.35">
      <c r="A6511" s="51" t="str">
        <f t="shared" si="303"/>
        <v/>
      </c>
      <c r="B6511" s="99"/>
      <c r="C6511" s="4"/>
      <c r="D6511" s="14"/>
      <c r="E6511" s="14"/>
      <c r="F6511" s="14"/>
      <c r="G6511" s="82"/>
      <c r="H6511" s="107" t="str">
        <f>IF(B6511&lt;&gt;"",IF(OR(O6511=0,O6511=999),"",SUMIFS($E$2:E6511,$A$2:A6511,A6511)-SUMIFS($F$2:F6511,$A$2:A6511,A6511)),"")</f>
        <v/>
      </c>
      <c r="I6511" s="109" t="str">
        <f t="shared" si="305"/>
        <v/>
      </c>
      <c r="J6511" s="113"/>
      <c r="K6511" s="90"/>
      <c r="L6511" s="73"/>
      <c r="M6511" s="69" t="str">
        <f>IF(C6511&lt;&gt;"",DailyLog!$S$3,"")</f>
        <v/>
      </c>
      <c r="N6511" s="56" t="str">
        <f t="shared" si="304"/>
        <v/>
      </c>
      <c r="O6511" s="53" t="str">
        <f>IF($B6511&lt;&gt;"",IF(ISNUMBER(_xlfn.XMATCH($B6511,Language!$A$6:$E$6)),0,IF(ISNUMBER(_xlfn.XMATCH($B6511,Language!$A$29:$E$29)),'Lista de Prestatarios'!$B$3,VLOOKUP(B6511,'Lista de Prestatarios'!$A$2:$B$500,2,FALSE))),"")</f>
        <v/>
      </c>
      <c r="P6511" s="58" t="str">
        <f>IF(B6511&lt;&gt;"",IF(OR(D6511&gt;0,G6511&gt;0),COUNTIF($B$2:B6511,B6511),COUNTIFS($B$2:B6511,B6511,$E$2:E6511,"&gt;0")),"")</f>
        <v/>
      </c>
    </row>
    <row r="6512" spans="1:16" x14ac:dyDescent="0.35">
      <c r="A6512" s="51" t="str">
        <f t="shared" si="303"/>
        <v/>
      </c>
      <c r="B6512" s="99"/>
      <c r="C6512" s="4"/>
      <c r="D6512" s="14"/>
      <c r="E6512" s="14"/>
      <c r="F6512" s="14"/>
      <c r="G6512" s="82"/>
      <c r="H6512" s="107" t="str">
        <f>IF(B6512&lt;&gt;"",IF(OR(O6512=0,O6512=999),"",SUMIFS($E$2:E6512,$A$2:A6512,A6512)-SUMIFS($F$2:F6512,$A$2:A6512,A6512)),"")</f>
        <v/>
      </c>
      <c r="I6512" s="109" t="str">
        <f t="shared" si="305"/>
        <v/>
      </c>
      <c r="J6512" s="113"/>
      <c r="K6512" s="90"/>
      <c r="L6512" s="73"/>
      <c r="M6512" s="69" t="str">
        <f>IF(C6512&lt;&gt;"",DailyLog!$S$3,"")</f>
        <v/>
      </c>
      <c r="N6512" s="56" t="str">
        <f t="shared" si="304"/>
        <v/>
      </c>
      <c r="O6512" s="53" t="str">
        <f>IF($B6512&lt;&gt;"",IF(ISNUMBER(_xlfn.XMATCH($B6512,Language!$A$6:$E$6)),0,IF(ISNUMBER(_xlfn.XMATCH($B6512,Language!$A$29:$E$29)),'Lista de Prestatarios'!$B$3,VLOOKUP(B6512,'Lista de Prestatarios'!$A$2:$B$500,2,FALSE))),"")</f>
        <v/>
      </c>
      <c r="P6512" s="58" t="str">
        <f>IF(B6512&lt;&gt;"",IF(OR(D6512&gt;0,G6512&gt;0),COUNTIF($B$2:B6512,B6512),COUNTIFS($B$2:B6512,B6512,$E$2:E6512,"&gt;0")),"")</f>
        <v/>
      </c>
    </row>
    <row r="6513" spans="1:16" x14ac:dyDescent="0.35">
      <c r="A6513" s="51" t="str">
        <f t="shared" si="303"/>
        <v/>
      </c>
      <c r="B6513" s="99"/>
      <c r="C6513" s="4"/>
      <c r="D6513" s="14"/>
      <c r="E6513" s="14"/>
      <c r="F6513" s="14"/>
      <c r="G6513" s="82"/>
      <c r="H6513" s="107" t="str">
        <f>IF(B6513&lt;&gt;"",IF(OR(O6513=0,O6513=999),"",SUMIFS($E$2:E6513,$A$2:A6513,A6513)-SUMIFS($F$2:F6513,$A$2:A6513,A6513)),"")</f>
        <v/>
      </c>
      <c r="I6513" s="109" t="str">
        <f t="shared" si="305"/>
        <v/>
      </c>
      <c r="J6513" s="113"/>
      <c r="K6513" s="90"/>
      <c r="L6513" s="73"/>
      <c r="M6513" s="69" t="str">
        <f>IF(C6513&lt;&gt;"",DailyLog!$S$3,"")</f>
        <v/>
      </c>
      <c r="N6513" s="56" t="str">
        <f t="shared" si="304"/>
        <v/>
      </c>
      <c r="O6513" s="53" t="str">
        <f>IF($B6513&lt;&gt;"",IF(ISNUMBER(_xlfn.XMATCH($B6513,Language!$A$6:$E$6)),0,IF(ISNUMBER(_xlfn.XMATCH($B6513,Language!$A$29:$E$29)),'Lista de Prestatarios'!$B$3,VLOOKUP(B6513,'Lista de Prestatarios'!$A$2:$B$500,2,FALSE))),"")</f>
        <v/>
      </c>
      <c r="P6513" s="58" t="str">
        <f>IF(B6513&lt;&gt;"",IF(OR(D6513&gt;0,G6513&gt;0),COUNTIF($B$2:B6513,B6513),COUNTIFS($B$2:B6513,B6513,$E$2:E6513,"&gt;0")),"")</f>
        <v/>
      </c>
    </row>
    <row r="6514" spans="1:16" x14ac:dyDescent="0.35">
      <c r="A6514" s="51" t="str">
        <f t="shared" si="303"/>
        <v/>
      </c>
      <c r="B6514" s="99"/>
      <c r="C6514" s="4"/>
      <c r="D6514" s="14"/>
      <c r="E6514" s="14"/>
      <c r="F6514" s="14"/>
      <c r="G6514" s="82"/>
      <c r="H6514" s="107" t="str">
        <f>IF(B6514&lt;&gt;"",IF(OR(O6514=0,O6514=999),"",SUMIFS($E$2:E6514,$A$2:A6514,A6514)-SUMIFS($F$2:F6514,$A$2:A6514,A6514)),"")</f>
        <v/>
      </c>
      <c r="I6514" s="109" t="str">
        <f t="shared" si="305"/>
        <v/>
      </c>
      <c r="J6514" s="113"/>
      <c r="K6514" s="90"/>
      <c r="L6514" s="73"/>
      <c r="M6514" s="69" t="str">
        <f>IF(C6514&lt;&gt;"",DailyLog!$S$3,"")</f>
        <v/>
      </c>
      <c r="N6514" s="56" t="str">
        <f t="shared" si="304"/>
        <v/>
      </c>
      <c r="O6514" s="53" t="str">
        <f>IF($B6514&lt;&gt;"",IF(ISNUMBER(_xlfn.XMATCH($B6514,Language!$A$6:$E$6)),0,IF(ISNUMBER(_xlfn.XMATCH($B6514,Language!$A$29:$E$29)),'Lista de Prestatarios'!$B$3,VLOOKUP(B6514,'Lista de Prestatarios'!$A$2:$B$500,2,FALSE))),"")</f>
        <v/>
      </c>
      <c r="P6514" s="58" t="str">
        <f>IF(B6514&lt;&gt;"",IF(OR(D6514&gt;0,G6514&gt;0),COUNTIF($B$2:B6514,B6514),COUNTIFS($B$2:B6514,B6514,$E$2:E6514,"&gt;0")),"")</f>
        <v/>
      </c>
    </row>
    <row r="6515" spans="1:16" x14ac:dyDescent="0.35">
      <c r="A6515" s="51" t="str">
        <f t="shared" si="303"/>
        <v/>
      </c>
      <c r="B6515" s="99"/>
      <c r="C6515" s="4"/>
      <c r="D6515" s="14"/>
      <c r="E6515" s="14"/>
      <c r="F6515" s="14"/>
      <c r="G6515" s="82"/>
      <c r="H6515" s="107" t="str">
        <f>IF(B6515&lt;&gt;"",IF(OR(O6515=0,O6515=999),"",SUMIFS($E$2:E6515,$A$2:A6515,A6515)-SUMIFS($F$2:F6515,$A$2:A6515,A6515)),"")</f>
        <v/>
      </c>
      <c r="I6515" s="109" t="str">
        <f t="shared" si="305"/>
        <v/>
      </c>
      <c r="J6515" s="113"/>
      <c r="K6515" s="90"/>
      <c r="L6515" s="73"/>
      <c r="M6515" s="69" t="str">
        <f>IF(C6515&lt;&gt;"",DailyLog!$S$3,"")</f>
        <v/>
      </c>
      <c r="N6515" s="56" t="str">
        <f t="shared" si="304"/>
        <v/>
      </c>
      <c r="O6515" s="53" t="str">
        <f>IF($B6515&lt;&gt;"",IF(ISNUMBER(_xlfn.XMATCH($B6515,Language!$A$6:$E$6)),0,IF(ISNUMBER(_xlfn.XMATCH($B6515,Language!$A$29:$E$29)),'Lista de Prestatarios'!$B$3,VLOOKUP(B6515,'Lista de Prestatarios'!$A$2:$B$500,2,FALSE))),"")</f>
        <v/>
      </c>
      <c r="P6515" s="58" t="str">
        <f>IF(B6515&lt;&gt;"",IF(OR(D6515&gt;0,G6515&gt;0),COUNTIF($B$2:B6515,B6515),COUNTIFS($B$2:B6515,B6515,$E$2:E6515,"&gt;0")),"")</f>
        <v/>
      </c>
    </row>
    <row r="6516" spans="1:16" x14ac:dyDescent="0.35">
      <c r="A6516" s="51" t="str">
        <f t="shared" si="303"/>
        <v/>
      </c>
      <c r="B6516" s="99"/>
      <c r="C6516" s="4"/>
      <c r="D6516" s="14"/>
      <c r="E6516" s="14"/>
      <c r="F6516" s="14"/>
      <c r="G6516" s="82"/>
      <c r="H6516" s="107" t="str">
        <f>IF(B6516&lt;&gt;"",IF(OR(O6516=0,O6516=999),"",SUMIFS($E$2:E6516,$A$2:A6516,A6516)-SUMIFS($F$2:F6516,$A$2:A6516,A6516)),"")</f>
        <v/>
      </c>
      <c r="I6516" s="109" t="str">
        <f t="shared" si="305"/>
        <v/>
      </c>
      <c r="J6516" s="113"/>
      <c r="K6516" s="90"/>
      <c r="L6516" s="73"/>
      <c r="M6516" s="69" t="str">
        <f>IF(C6516&lt;&gt;"",DailyLog!$S$3,"")</f>
        <v/>
      </c>
      <c r="N6516" s="56" t="str">
        <f t="shared" si="304"/>
        <v/>
      </c>
      <c r="O6516" s="53" t="str">
        <f>IF($B6516&lt;&gt;"",IF(ISNUMBER(_xlfn.XMATCH($B6516,Language!$A$6:$E$6)),0,IF(ISNUMBER(_xlfn.XMATCH($B6516,Language!$A$29:$E$29)),'Lista de Prestatarios'!$B$3,VLOOKUP(B6516,'Lista de Prestatarios'!$A$2:$B$500,2,FALSE))),"")</f>
        <v/>
      </c>
      <c r="P6516" s="58" t="str">
        <f>IF(B6516&lt;&gt;"",IF(OR(D6516&gt;0,G6516&gt;0),COUNTIF($B$2:B6516,B6516),COUNTIFS($B$2:B6516,B6516,$E$2:E6516,"&gt;0")),"")</f>
        <v/>
      </c>
    </row>
    <row r="6517" spans="1:16" x14ac:dyDescent="0.35">
      <c r="A6517" s="51" t="str">
        <f t="shared" si="303"/>
        <v/>
      </c>
      <c r="B6517" s="99"/>
      <c r="C6517" s="4"/>
      <c r="D6517" s="14"/>
      <c r="E6517" s="14"/>
      <c r="F6517" s="14"/>
      <c r="G6517" s="82"/>
      <c r="H6517" s="107" t="str">
        <f>IF(B6517&lt;&gt;"",IF(OR(O6517=0,O6517=999),"",SUMIFS($E$2:E6517,$A$2:A6517,A6517)-SUMIFS($F$2:F6517,$A$2:A6517,A6517)),"")</f>
        <v/>
      </c>
      <c r="I6517" s="109" t="str">
        <f t="shared" si="305"/>
        <v/>
      </c>
      <c r="J6517" s="113"/>
      <c r="K6517" s="90"/>
      <c r="L6517" s="73"/>
      <c r="M6517" s="69" t="str">
        <f>IF(C6517&lt;&gt;"",DailyLog!$S$3,"")</f>
        <v/>
      </c>
      <c r="N6517" s="56" t="str">
        <f t="shared" si="304"/>
        <v/>
      </c>
      <c r="O6517" s="53" t="str">
        <f>IF($B6517&lt;&gt;"",IF(ISNUMBER(_xlfn.XMATCH($B6517,Language!$A$6:$E$6)),0,IF(ISNUMBER(_xlfn.XMATCH($B6517,Language!$A$29:$E$29)),'Lista de Prestatarios'!$B$3,VLOOKUP(B6517,'Lista de Prestatarios'!$A$2:$B$500,2,FALSE))),"")</f>
        <v/>
      </c>
      <c r="P6517" s="58" t="str">
        <f>IF(B6517&lt;&gt;"",IF(OR(D6517&gt;0,G6517&gt;0),COUNTIF($B$2:B6517,B6517),COUNTIFS($B$2:B6517,B6517,$E$2:E6517,"&gt;0")),"")</f>
        <v/>
      </c>
    </row>
    <row r="6518" spans="1:16" x14ac:dyDescent="0.35">
      <c r="A6518" s="51" t="str">
        <f t="shared" si="303"/>
        <v/>
      </c>
      <c r="B6518" s="99"/>
      <c r="C6518" s="4"/>
      <c r="D6518" s="14"/>
      <c r="E6518" s="14"/>
      <c r="F6518" s="14"/>
      <c r="G6518" s="82"/>
      <c r="H6518" s="107" t="str">
        <f>IF(B6518&lt;&gt;"",IF(OR(O6518=0,O6518=999),"",SUMIFS($E$2:E6518,$A$2:A6518,A6518)-SUMIFS($F$2:F6518,$A$2:A6518,A6518)),"")</f>
        <v/>
      </c>
      <c r="I6518" s="109" t="str">
        <f t="shared" si="305"/>
        <v/>
      </c>
      <c r="J6518" s="113"/>
      <c r="K6518" s="90"/>
      <c r="L6518" s="73"/>
      <c r="M6518" s="69" t="str">
        <f>IF(C6518&lt;&gt;"",DailyLog!$S$3,"")</f>
        <v/>
      </c>
      <c r="N6518" s="56" t="str">
        <f t="shared" si="304"/>
        <v/>
      </c>
      <c r="O6518" s="53" t="str">
        <f>IF($B6518&lt;&gt;"",IF(ISNUMBER(_xlfn.XMATCH($B6518,Language!$A$6:$E$6)),0,IF(ISNUMBER(_xlfn.XMATCH($B6518,Language!$A$29:$E$29)),'Lista de Prestatarios'!$B$3,VLOOKUP(B6518,'Lista de Prestatarios'!$A$2:$B$500,2,FALSE))),"")</f>
        <v/>
      </c>
      <c r="P6518" s="58" t="str">
        <f>IF(B6518&lt;&gt;"",IF(OR(D6518&gt;0,G6518&gt;0),COUNTIF($B$2:B6518,B6518),COUNTIFS($B$2:B6518,B6518,$E$2:E6518,"&gt;0")),"")</f>
        <v/>
      </c>
    </row>
    <row r="6519" spans="1:16" x14ac:dyDescent="0.35">
      <c r="A6519" s="51" t="str">
        <f t="shared" si="303"/>
        <v/>
      </c>
      <c r="B6519" s="99"/>
      <c r="C6519" s="4"/>
      <c r="D6519" s="14"/>
      <c r="E6519" s="14"/>
      <c r="F6519" s="14"/>
      <c r="G6519" s="82"/>
      <c r="H6519" s="107" t="str">
        <f>IF(B6519&lt;&gt;"",IF(OR(O6519=0,O6519=999),"",SUMIFS($E$2:E6519,$A$2:A6519,A6519)-SUMIFS($F$2:F6519,$A$2:A6519,A6519)),"")</f>
        <v/>
      </c>
      <c r="I6519" s="109" t="str">
        <f t="shared" si="305"/>
        <v/>
      </c>
      <c r="J6519" s="113"/>
      <c r="K6519" s="90"/>
      <c r="L6519" s="73"/>
      <c r="M6519" s="69" t="str">
        <f>IF(C6519&lt;&gt;"",DailyLog!$S$3,"")</f>
        <v/>
      </c>
      <c r="N6519" s="56" t="str">
        <f t="shared" si="304"/>
        <v/>
      </c>
      <c r="O6519" s="53" t="str">
        <f>IF($B6519&lt;&gt;"",IF(ISNUMBER(_xlfn.XMATCH($B6519,Language!$A$6:$E$6)),0,IF(ISNUMBER(_xlfn.XMATCH($B6519,Language!$A$29:$E$29)),'Lista de Prestatarios'!$B$3,VLOOKUP(B6519,'Lista de Prestatarios'!$A$2:$B$500,2,FALSE))),"")</f>
        <v/>
      </c>
      <c r="P6519" s="58" t="str">
        <f>IF(B6519&lt;&gt;"",IF(OR(D6519&gt;0,G6519&gt;0),COUNTIF($B$2:B6519,B6519),COUNTIFS($B$2:B6519,B6519,$E$2:E6519,"&gt;0")),"")</f>
        <v/>
      </c>
    </row>
    <row r="6520" spans="1:16" x14ac:dyDescent="0.35">
      <c r="A6520" s="51" t="str">
        <f t="shared" si="303"/>
        <v/>
      </c>
      <c r="B6520" s="99"/>
      <c r="C6520" s="4"/>
      <c r="D6520" s="14"/>
      <c r="E6520" s="14"/>
      <c r="F6520" s="14"/>
      <c r="G6520" s="82"/>
      <c r="H6520" s="107" t="str">
        <f>IF(B6520&lt;&gt;"",IF(OR(O6520=0,O6520=999),"",SUMIFS($E$2:E6520,$A$2:A6520,A6520)-SUMIFS($F$2:F6520,$A$2:A6520,A6520)),"")</f>
        <v/>
      </c>
      <c r="I6520" s="109" t="str">
        <f t="shared" si="305"/>
        <v/>
      </c>
      <c r="J6520" s="113"/>
      <c r="K6520" s="90"/>
      <c r="L6520" s="73"/>
      <c r="M6520" s="69" t="str">
        <f>IF(C6520&lt;&gt;"",DailyLog!$S$3,"")</f>
        <v/>
      </c>
      <c r="N6520" s="56" t="str">
        <f t="shared" si="304"/>
        <v/>
      </c>
      <c r="O6520" s="53" t="str">
        <f>IF($B6520&lt;&gt;"",IF(ISNUMBER(_xlfn.XMATCH($B6520,Language!$A$6:$E$6)),0,IF(ISNUMBER(_xlfn.XMATCH($B6520,Language!$A$29:$E$29)),'Lista de Prestatarios'!$B$3,VLOOKUP(B6520,'Lista de Prestatarios'!$A$2:$B$500,2,FALSE))),"")</f>
        <v/>
      </c>
      <c r="P6520" s="58" t="str">
        <f>IF(B6520&lt;&gt;"",IF(OR(D6520&gt;0,G6520&gt;0),COUNTIF($B$2:B6520,B6520),COUNTIFS($B$2:B6520,B6520,$E$2:E6520,"&gt;0")),"")</f>
        <v/>
      </c>
    </row>
    <row r="6521" spans="1:16" x14ac:dyDescent="0.35">
      <c r="A6521" s="51" t="str">
        <f t="shared" si="303"/>
        <v/>
      </c>
      <c r="B6521" s="99"/>
      <c r="C6521" s="4"/>
      <c r="D6521" s="14"/>
      <c r="E6521" s="14"/>
      <c r="F6521" s="14"/>
      <c r="G6521" s="82"/>
      <c r="H6521" s="107" t="str">
        <f>IF(B6521&lt;&gt;"",IF(OR(O6521=0,O6521=999),"",SUMIFS($E$2:E6521,$A$2:A6521,A6521)-SUMIFS($F$2:F6521,$A$2:A6521,A6521)),"")</f>
        <v/>
      </c>
      <c r="I6521" s="109" t="str">
        <f t="shared" si="305"/>
        <v/>
      </c>
      <c r="J6521" s="113"/>
      <c r="K6521" s="90"/>
      <c r="L6521" s="73"/>
      <c r="M6521" s="69" t="str">
        <f>IF(C6521&lt;&gt;"",DailyLog!$S$3,"")</f>
        <v/>
      </c>
      <c r="N6521" s="56" t="str">
        <f t="shared" si="304"/>
        <v/>
      </c>
      <c r="O6521" s="53" t="str">
        <f>IF($B6521&lt;&gt;"",IF(ISNUMBER(_xlfn.XMATCH($B6521,Language!$A$6:$E$6)),0,IF(ISNUMBER(_xlfn.XMATCH($B6521,Language!$A$29:$E$29)),'Lista de Prestatarios'!$B$3,VLOOKUP(B6521,'Lista de Prestatarios'!$A$2:$B$500,2,FALSE))),"")</f>
        <v/>
      </c>
      <c r="P6521" s="58" t="str">
        <f>IF(B6521&lt;&gt;"",IF(OR(D6521&gt;0,G6521&gt;0),COUNTIF($B$2:B6521,B6521),COUNTIFS($B$2:B6521,B6521,$E$2:E6521,"&gt;0")),"")</f>
        <v/>
      </c>
    </row>
    <row r="6522" spans="1:16" x14ac:dyDescent="0.35">
      <c r="A6522" s="51" t="str">
        <f t="shared" si="303"/>
        <v/>
      </c>
      <c r="B6522" s="99"/>
      <c r="C6522" s="4"/>
      <c r="D6522" s="14"/>
      <c r="E6522" s="14"/>
      <c r="F6522" s="14"/>
      <c r="G6522" s="82"/>
      <c r="H6522" s="107" t="str">
        <f>IF(B6522&lt;&gt;"",IF(OR(O6522=0,O6522=999),"",SUMIFS($E$2:E6522,$A$2:A6522,A6522)-SUMIFS($F$2:F6522,$A$2:A6522,A6522)),"")</f>
        <v/>
      </c>
      <c r="I6522" s="109" t="str">
        <f t="shared" si="305"/>
        <v/>
      </c>
      <c r="J6522" s="113"/>
      <c r="K6522" s="90"/>
      <c r="L6522" s="73"/>
      <c r="M6522" s="69" t="str">
        <f>IF(C6522&lt;&gt;"",DailyLog!$S$3,"")</f>
        <v/>
      </c>
      <c r="N6522" s="56" t="str">
        <f t="shared" si="304"/>
        <v/>
      </c>
      <c r="O6522" s="53" t="str">
        <f>IF($B6522&lt;&gt;"",IF(ISNUMBER(_xlfn.XMATCH($B6522,Language!$A$6:$E$6)),0,IF(ISNUMBER(_xlfn.XMATCH($B6522,Language!$A$29:$E$29)),'Lista de Prestatarios'!$B$3,VLOOKUP(B6522,'Lista de Prestatarios'!$A$2:$B$500,2,FALSE))),"")</f>
        <v/>
      </c>
      <c r="P6522" s="58" t="str">
        <f>IF(B6522&lt;&gt;"",IF(OR(D6522&gt;0,G6522&gt;0),COUNTIF($B$2:B6522,B6522),COUNTIFS($B$2:B6522,B6522,$E$2:E6522,"&gt;0")),"")</f>
        <v/>
      </c>
    </row>
    <row r="6523" spans="1:16" x14ac:dyDescent="0.35">
      <c r="A6523" s="51" t="str">
        <f t="shared" si="303"/>
        <v/>
      </c>
      <c r="B6523" s="99"/>
      <c r="C6523" s="4"/>
      <c r="D6523" s="14"/>
      <c r="E6523" s="14"/>
      <c r="F6523" s="14"/>
      <c r="G6523" s="82"/>
      <c r="H6523" s="107" t="str">
        <f>IF(B6523&lt;&gt;"",IF(OR(O6523=0,O6523=999),"",SUMIFS($E$2:E6523,$A$2:A6523,A6523)-SUMIFS($F$2:F6523,$A$2:A6523,A6523)),"")</f>
        <v/>
      </c>
      <c r="I6523" s="109" t="str">
        <f t="shared" si="305"/>
        <v/>
      </c>
      <c r="J6523" s="113"/>
      <c r="K6523" s="90"/>
      <c r="L6523" s="73"/>
      <c r="M6523" s="69" t="str">
        <f>IF(C6523&lt;&gt;"",DailyLog!$S$3,"")</f>
        <v/>
      </c>
      <c r="N6523" s="56" t="str">
        <f t="shared" si="304"/>
        <v/>
      </c>
      <c r="O6523" s="53" t="str">
        <f>IF($B6523&lt;&gt;"",IF(ISNUMBER(_xlfn.XMATCH($B6523,Language!$A$6:$E$6)),0,IF(ISNUMBER(_xlfn.XMATCH($B6523,Language!$A$29:$E$29)),'Lista de Prestatarios'!$B$3,VLOOKUP(B6523,'Lista de Prestatarios'!$A$2:$B$500,2,FALSE))),"")</f>
        <v/>
      </c>
      <c r="P6523" s="58" t="str">
        <f>IF(B6523&lt;&gt;"",IF(OR(D6523&gt;0,G6523&gt;0),COUNTIF($B$2:B6523,B6523),COUNTIFS($B$2:B6523,B6523,$E$2:E6523,"&gt;0")),"")</f>
        <v/>
      </c>
    </row>
    <row r="6524" spans="1:16" x14ac:dyDescent="0.35">
      <c r="A6524" s="51" t="str">
        <f t="shared" si="303"/>
        <v/>
      </c>
      <c r="B6524" s="99"/>
      <c r="C6524" s="4"/>
      <c r="D6524" s="14"/>
      <c r="E6524" s="14"/>
      <c r="F6524" s="14"/>
      <c r="G6524" s="82"/>
      <c r="H6524" s="107" t="str">
        <f>IF(B6524&lt;&gt;"",IF(OR(O6524=0,O6524=999),"",SUMIFS($E$2:E6524,$A$2:A6524,A6524)-SUMIFS($F$2:F6524,$A$2:A6524,A6524)),"")</f>
        <v/>
      </c>
      <c r="I6524" s="109" t="str">
        <f t="shared" si="305"/>
        <v/>
      </c>
      <c r="J6524" s="113"/>
      <c r="K6524" s="90"/>
      <c r="L6524" s="73"/>
      <c r="M6524" s="69" t="str">
        <f>IF(C6524&lt;&gt;"",DailyLog!$S$3,"")</f>
        <v/>
      </c>
      <c r="N6524" s="56" t="str">
        <f t="shared" si="304"/>
        <v/>
      </c>
      <c r="O6524" s="53" t="str">
        <f>IF($B6524&lt;&gt;"",IF(ISNUMBER(_xlfn.XMATCH($B6524,Language!$A$6:$E$6)),0,IF(ISNUMBER(_xlfn.XMATCH($B6524,Language!$A$29:$E$29)),'Lista de Prestatarios'!$B$3,VLOOKUP(B6524,'Lista de Prestatarios'!$A$2:$B$500,2,FALSE))),"")</f>
        <v/>
      </c>
      <c r="P6524" s="58" t="str">
        <f>IF(B6524&lt;&gt;"",IF(OR(D6524&gt;0,G6524&gt;0),COUNTIF($B$2:B6524,B6524),COUNTIFS($B$2:B6524,B6524,$E$2:E6524,"&gt;0")),"")</f>
        <v/>
      </c>
    </row>
    <row r="6525" spans="1:16" x14ac:dyDescent="0.35">
      <c r="A6525" s="51" t="str">
        <f t="shared" si="303"/>
        <v/>
      </c>
      <c r="B6525" s="99"/>
      <c r="C6525" s="4"/>
      <c r="D6525" s="14"/>
      <c r="E6525" s="14"/>
      <c r="F6525" s="14"/>
      <c r="G6525" s="82"/>
      <c r="H6525" s="107" t="str">
        <f>IF(B6525&lt;&gt;"",IF(OR(O6525=0,O6525=999),"",SUMIFS($E$2:E6525,$A$2:A6525,A6525)-SUMIFS($F$2:F6525,$A$2:A6525,A6525)),"")</f>
        <v/>
      </c>
      <c r="I6525" s="109" t="str">
        <f t="shared" si="305"/>
        <v/>
      </c>
      <c r="J6525" s="113"/>
      <c r="K6525" s="90"/>
      <c r="L6525" s="73"/>
      <c r="M6525" s="69" t="str">
        <f>IF(C6525&lt;&gt;"",DailyLog!$S$3,"")</f>
        <v/>
      </c>
      <c r="N6525" s="56" t="str">
        <f t="shared" si="304"/>
        <v/>
      </c>
      <c r="O6525" s="53" t="str">
        <f>IF($B6525&lt;&gt;"",IF(ISNUMBER(_xlfn.XMATCH($B6525,Language!$A$6:$E$6)),0,IF(ISNUMBER(_xlfn.XMATCH($B6525,Language!$A$29:$E$29)),'Lista de Prestatarios'!$B$3,VLOOKUP(B6525,'Lista de Prestatarios'!$A$2:$B$500,2,FALSE))),"")</f>
        <v/>
      </c>
      <c r="P6525" s="58" t="str">
        <f>IF(B6525&lt;&gt;"",IF(OR(D6525&gt;0,G6525&gt;0),COUNTIF($B$2:B6525,B6525),COUNTIFS($B$2:B6525,B6525,$E$2:E6525,"&gt;0")),"")</f>
        <v/>
      </c>
    </row>
    <row r="6526" spans="1:16" x14ac:dyDescent="0.35">
      <c r="A6526" s="51" t="str">
        <f t="shared" si="303"/>
        <v/>
      </c>
      <c r="B6526" s="99"/>
      <c r="C6526" s="4"/>
      <c r="D6526" s="14"/>
      <c r="E6526" s="14"/>
      <c r="F6526" s="14"/>
      <c r="G6526" s="82"/>
      <c r="H6526" s="107" t="str">
        <f>IF(B6526&lt;&gt;"",IF(OR(O6526=0,O6526=999),"",SUMIFS($E$2:E6526,$A$2:A6526,A6526)-SUMIFS($F$2:F6526,$A$2:A6526,A6526)),"")</f>
        <v/>
      </c>
      <c r="I6526" s="109" t="str">
        <f t="shared" si="305"/>
        <v/>
      </c>
      <c r="J6526" s="113"/>
      <c r="K6526" s="90"/>
      <c r="L6526" s="73"/>
      <c r="M6526" s="69" t="str">
        <f>IF(C6526&lt;&gt;"",DailyLog!$S$3,"")</f>
        <v/>
      </c>
      <c r="N6526" s="56" t="str">
        <f t="shared" si="304"/>
        <v/>
      </c>
      <c r="O6526" s="53" t="str">
        <f>IF($B6526&lt;&gt;"",IF(ISNUMBER(_xlfn.XMATCH($B6526,Language!$A$6:$E$6)),0,IF(ISNUMBER(_xlfn.XMATCH($B6526,Language!$A$29:$E$29)),'Lista de Prestatarios'!$B$3,VLOOKUP(B6526,'Lista de Prestatarios'!$A$2:$B$500,2,FALSE))),"")</f>
        <v/>
      </c>
      <c r="P6526" s="58" t="str">
        <f>IF(B6526&lt;&gt;"",IF(OR(D6526&gt;0,G6526&gt;0),COUNTIF($B$2:B6526,B6526),COUNTIFS($B$2:B6526,B6526,$E$2:E6526,"&gt;0")),"")</f>
        <v/>
      </c>
    </row>
    <row r="6527" spans="1:16" x14ac:dyDescent="0.35">
      <c r="A6527" s="51" t="str">
        <f t="shared" si="303"/>
        <v/>
      </c>
      <c r="B6527" s="99"/>
      <c r="C6527" s="4"/>
      <c r="D6527" s="14"/>
      <c r="E6527" s="14"/>
      <c r="F6527" s="14"/>
      <c r="G6527" s="82"/>
      <c r="H6527" s="107" t="str">
        <f>IF(B6527&lt;&gt;"",IF(OR(O6527=0,O6527=999),"",SUMIFS($E$2:E6527,$A$2:A6527,A6527)-SUMIFS($F$2:F6527,$A$2:A6527,A6527)),"")</f>
        <v/>
      </c>
      <c r="I6527" s="109" t="str">
        <f t="shared" si="305"/>
        <v/>
      </c>
      <c r="J6527" s="113"/>
      <c r="K6527" s="90"/>
      <c r="L6527" s="73"/>
      <c r="M6527" s="69" t="str">
        <f>IF(C6527&lt;&gt;"",DailyLog!$S$3,"")</f>
        <v/>
      </c>
      <c r="N6527" s="56" t="str">
        <f t="shared" si="304"/>
        <v/>
      </c>
      <c r="O6527" s="53" t="str">
        <f>IF($B6527&lt;&gt;"",IF(ISNUMBER(_xlfn.XMATCH($B6527,Language!$A$6:$E$6)),0,IF(ISNUMBER(_xlfn.XMATCH($B6527,Language!$A$29:$E$29)),'Lista de Prestatarios'!$B$3,VLOOKUP(B6527,'Lista de Prestatarios'!$A$2:$B$500,2,FALSE))),"")</f>
        <v/>
      </c>
      <c r="P6527" s="58" t="str">
        <f>IF(B6527&lt;&gt;"",IF(OR(D6527&gt;0,G6527&gt;0),COUNTIF($B$2:B6527,B6527),COUNTIFS($B$2:B6527,B6527,$E$2:E6527,"&gt;0")),"")</f>
        <v/>
      </c>
    </row>
    <row r="6528" spans="1:16" x14ac:dyDescent="0.35">
      <c r="A6528" s="51" t="str">
        <f t="shared" si="303"/>
        <v/>
      </c>
      <c r="B6528" s="99"/>
      <c r="C6528" s="4"/>
      <c r="D6528" s="14"/>
      <c r="E6528" s="14"/>
      <c r="F6528" s="14"/>
      <c r="G6528" s="82"/>
      <c r="H6528" s="107" t="str">
        <f>IF(B6528&lt;&gt;"",IF(OR(O6528=0,O6528=999),"",SUMIFS($E$2:E6528,$A$2:A6528,A6528)-SUMIFS($F$2:F6528,$A$2:A6528,A6528)),"")</f>
        <v/>
      </c>
      <c r="I6528" s="109" t="str">
        <f t="shared" si="305"/>
        <v/>
      </c>
      <c r="J6528" s="113"/>
      <c r="K6528" s="90"/>
      <c r="L6528" s="73"/>
      <c r="M6528" s="69" t="str">
        <f>IF(C6528&lt;&gt;"",DailyLog!$S$3,"")</f>
        <v/>
      </c>
      <c r="N6528" s="56" t="str">
        <f t="shared" si="304"/>
        <v/>
      </c>
      <c r="O6528" s="53" t="str">
        <f>IF($B6528&lt;&gt;"",IF(ISNUMBER(_xlfn.XMATCH($B6528,Language!$A$6:$E$6)),0,IF(ISNUMBER(_xlfn.XMATCH($B6528,Language!$A$29:$E$29)),'Lista de Prestatarios'!$B$3,VLOOKUP(B6528,'Lista de Prestatarios'!$A$2:$B$500,2,FALSE))),"")</f>
        <v/>
      </c>
      <c r="P6528" s="58" t="str">
        <f>IF(B6528&lt;&gt;"",IF(OR(D6528&gt;0,G6528&gt;0),COUNTIF($B$2:B6528,B6528),COUNTIFS($B$2:B6528,B6528,$E$2:E6528,"&gt;0")),"")</f>
        <v/>
      </c>
    </row>
    <row r="6529" spans="1:16" x14ac:dyDescent="0.35">
      <c r="A6529" s="51" t="str">
        <f t="shared" si="303"/>
        <v/>
      </c>
      <c r="B6529" s="99"/>
      <c r="C6529" s="4"/>
      <c r="D6529" s="14"/>
      <c r="E6529" s="14"/>
      <c r="F6529" s="14"/>
      <c r="G6529" s="82"/>
      <c r="H6529" s="107" t="str">
        <f>IF(B6529&lt;&gt;"",IF(OR(O6529=0,O6529=999),"",SUMIFS($E$2:E6529,$A$2:A6529,A6529)-SUMIFS($F$2:F6529,$A$2:A6529,A6529)),"")</f>
        <v/>
      </c>
      <c r="I6529" s="109" t="str">
        <f t="shared" si="305"/>
        <v/>
      </c>
      <c r="J6529" s="113"/>
      <c r="K6529" s="90"/>
      <c r="L6529" s="73"/>
      <c r="M6529" s="69" t="str">
        <f>IF(C6529&lt;&gt;"",DailyLog!$S$3,"")</f>
        <v/>
      </c>
      <c r="N6529" s="56" t="str">
        <f t="shared" si="304"/>
        <v/>
      </c>
      <c r="O6529" s="53" t="str">
        <f>IF($B6529&lt;&gt;"",IF(ISNUMBER(_xlfn.XMATCH($B6529,Language!$A$6:$E$6)),0,IF(ISNUMBER(_xlfn.XMATCH($B6529,Language!$A$29:$E$29)),'Lista de Prestatarios'!$B$3,VLOOKUP(B6529,'Lista de Prestatarios'!$A$2:$B$500,2,FALSE))),"")</f>
        <v/>
      </c>
      <c r="P6529" s="58" t="str">
        <f>IF(B6529&lt;&gt;"",IF(OR(D6529&gt;0,G6529&gt;0),COUNTIF($B$2:B6529,B6529),COUNTIFS($B$2:B6529,B6529,$E$2:E6529,"&gt;0")),"")</f>
        <v/>
      </c>
    </row>
    <row r="6530" spans="1:16" x14ac:dyDescent="0.35">
      <c r="A6530" s="51" t="str">
        <f t="shared" ref="A6530:A6593" si="306">IF(B6530&lt;&gt;"",O6530&amp;"."&amp;P6530,"")</f>
        <v/>
      </c>
      <c r="B6530" s="99"/>
      <c r="C6530" s="4"/>
      <c r="D6530" s="14"/>
      <c r="E6530" s="14"/>
      <c r="F6530" s="14"/>
      <c r="G6530" s="82"/>
      <c r="H6530" s="107" t="str">
        <f>IF(B6530&lt;&gt;"",IF(OR(O6530=0,O6530=999),"",SUMIFS($E$2:E6530,$A$2:A6530,A6530)-SUMIFS($F$2:F6530,$A$2:A6530,A6530)),"")</f>
        <v/>
      </c>
      <c r="I6530" s="109" t="str">
        <f t="shared" si="305"/>
        <v/>
      </c>
      <c r="J6530" s="113"/>
      <c r="K6530" s="90"/>
      <c r="L6530" s="73"/>
      <c r="M6530" s="69" t="str">
        <f>IF(C6530&lt;&gt;"",DailyLog!$S$3,"")</f>
        <v/>
      </c>
      <c r="N6530" s="56" t="str">
        <f t="shared" ref="N6530:N6593" si="307">IF(B6530&lt;&gt;"",COUNT(D6530:G6530),"")</f>
        <v/>
      </c>
      <c r="O6530" s="53" t="str">
        <f>IF($B6530&lt;&gt;"",IF(ISNUMBER(_xlfn.XMATCH($B6530,Language!$A$6:$E$6)),0,IF(ISNUMBER(_xlfn.XMATCH($B6530,Language!$A$29:$E$29)),'Lista de Prestatarios'!$B$3,VLOOKUP(B6530,'Lista de Prestatarios'!$A$2:$B$500,2,FALSE))),"")</f>
        <v/>
      </c>
      <c r="P6530" s="58" t="str">
        <f>IF(B6530&lt;&gt;"",IF(OR(D6530&gt;0,G6530&gt;0),COUNTIF($B$2:B6530,B6530),COUNTIFS($B$2:B6530,B6530,$E$2:E6530,"&gt;0")),"")</f>
        <v/>
      </c>
    </row>
    <row r="6531" spans="1:16" x14ac:dyDescent="0.35">
      <c r="A6531" s="51" t="str">
        <f t="shared" si="306"/>
        <v/>
      </c>
      <c r="B6531" s="99"/>
      <c r="C6531" s="4"/>
      <c r="D6531" s="14"/>
      <c r="E6531" s="14"/>
      <c r="F6531" s="14"/>
      <c r="G6531" s="82"/>
      <c r="H6531" s="107" t="str">
        <f>IF(B6531&lt;&gt;"",IF(OR(O6531=0,O6531=999),"",SUMIFS($E$2:E6531,$A$2:A6531,A6531)-SUMIFS($F$2:F6531,$A$2:A6531,A6531)),"")</f>
        <v/>
      </c>
      <c r="I6531" s="109" t="str">
        <f t="shared" si="305"/>
        <v/>
      </c>
      <c r="J6531" s="113"/>
      <c r="K6531" s="90"/>
      <c r="L6531" s="73"/>
      <c r="M6531" s="69" t="str">
        <f>IF(C6531&lt;&gt;"",DailyLog!$S$3,"")</f>
        <v/>
      </c>
      <c r="N6531" s="56" t="str">
        <f t="shared" si="307"/>
        <v/>
      </c>
      <c r="O6531" s="53" t="str">
        <f>IF($B6531&lt;&gt;"",IF(ISNUMBER(_xlfn.XMATCH($B6531,Language!$A$6:$E$6)),0,IF(ISNUMBER(_xlfn.XMATCH($B6531,Language!$A$29:$E$29)),'Lista de Prestatarios'!$B$3,VLOOKUP(B6531,'Lista de Prestatarios'!$A$2:$B$500,2,FALSE))),"")</f>
        <v/>
      </c>
      <c r="P6531" s="58" t="str">
        <f>IF(B6531&lt;&gt;"",IF(OR(D6531&gt;0,G6531&gt;0),COUNTIF($B$2:B6531,B6531),COUNTIFS($B$2:B6531,B6531,$E$2:E6531,"&gt;0")),"")</f>
        <v/>
      </c>
    </row>
    <row r="6532" spans="1:16" x14ac:dyDescent="0.35">
      <c r="A6532" s="51" t="str">
        <f t="shared" si="306"/>
        <v/>
      </c>
      <c r="B6532" s="99"/>
      <c r="C6532" s="4"/>
      <c r="D6532" s="14"/>
      <c r="E6532" s="14"/>
      <c r="F6532" s="14"/>
      <c r="G6532" s="82"/>
      <c r="H6532" s="107" t="str">
        <f>IF(B6532&lt;&gt;"",IF(OR(O6532=0,O6532=999),"",SUMIFS($E$2:E6532,$A$2:A6532,A6532)-SUMIFS($F$2:F6532,$A$2:A6532,A6532)),"")</f>
        <v/>
      </c>
      <c r="I6532" s="109" t="str">
        <f t="shared" ref="I6532:I6595" si="308">IF(B6532&lt;&gt;"",I6531+D6532-E6532+F6532-G6532,"")</f>
        <v/>
      </c>
      <c r="J6532" s="113"/>
      <c r="K6532" s="90"/>
      <c r="L6532" s="73"/>
      <c r="M6532" s="69" t="str">
        <f>IF(C6532&lt;&gt;"",DailyLog!$S$3,"")</f>
        <v/>
      </c>
      <c r="N6532" s="56" t="str">
        <f t="shared" si="307"/>
        <v/>
      </c>
      <c r="O6532" s="53" t="str">
        <f>IF($B6532&lt;&gt;"",IF(ISNUMBER(_xlfn.XMATCH($B6532,Language!$A$6:$E$6)),0,IF(ISNUMBER(_xlfn.XMATCH($B6532,Language!$A$29:$E$29)),'Lista de Prestatarios'!$B$3,VLOOKUP(B6532,'Lista de Prestatarios'!$A$2:$B$500,2,FALSE))),"")</f>
        <v/>
      </c>
      <c r="P6532" s="58" t="str">
        <f>IF(B6532&lt;&gt;"",IF(OR(D6532&gt;0,G6532&gt;0),COUNTIF($B$2:B6532,B6532),COUNTIFS($B$2:B6532,B6532,$E$2:E6532,"&gt;0")),"")</f>
        <v/>
      </c>
    </row>
    <row r="6533" spans="1:16" x14ac:dyDescent="0.35">
      <c r="A6533" s="51" t="str">
        <f t="shared" si="306"/>
        <v/>
      </c>
      <c r="B6533" s="99"/>
      <c r="C6533" s="4"/>
      <c r="D6533" s="14"/>
      <c r="E6533" s="14"/>
      <c r="F6533" s="14"/>
      <c r="G6533" s="82"/>
      <c r="H6533" s="107" t="str">
        <f>IF(B6533&lt;&gt;"",IF(OR(O6533=0,O6533=999),"",SUMIFS($E$2:E6533,$A$2:A6533,A6533)-SUMIFS($F$2:F6533,$A$2:A6533,A6533)),"")</f>
        <v/>
      </c>
      <c r="I6533" s="109" t="str">
        <f t="shared" si="308"/>
        <v/>
      </c>
      <c r="J6533" s="113"/>
      <c r="K6533" s="90"/>
      <c r="L6533" s="73"/>
      <c r="M6533" s="69" t="str">
        <f>IF(C6533&lt;&gt;"",DailyLog!$S$3,"")</f>
        <v/>
      </c>
      <c r="N6533" s="56" t="str">
        <f t="shared" si="307"/>
        <v/>
      </c>
      <c r="O6533" s="53" t="str">
        <f>IF($B6533&lt;&gt;"",IF(ISNUMBER(_xlfn.XMATCH($B6533,Language!$A$6:$E$6)),0,IF(ISNUMBER(_xlfn.XMATCH($B6533,Language!$A$29:$E$29)),'Lista de Prestatarios'!$B$3,VLOOKUP(B6533,'Lista de Prestatarios'!$A$2:$B$500,2,FALSE))),"")</f>
        <v/>
      </c>
      <c r="P6533" s="58" t="str">
        <f>IF(B6533&lt;&gt;"",IF(OR(D6533&gt;0,G6533&gt;0),COUNTIF($B$2:B6533,B6533),COUNTIFS($B$2:B6533,B6533,$E$2:E6533,"&gt;0")),"")</f>
        <v/>
      </c>
    </row>
    <row r="6534" spans="1:16" x14ac:dyDescent="0.35">
      <c r="A6534" s="51" t="str">
        <f t="shared" si="306"/>
        <v/>
      </c>
      <c r="B6534" s="99"/>
      <c r="C6534" s="4"/>
      <c r="D6534" s="14"/>
      <c r="E6534" s="14"/>
      <c r="F6534" s="14"/>
      <c r="G6534" s="82"/>
      <c r="H6534" s="107" t="str">
        <f>IF(B6534&lt;&gt;"",IF(OR(O6534=0,O6534=999),"",SUMIFS($E$2:E6534,$A$2:A6534,A6534)-SUMIFS($F$2:F6534,$A$2:A6534,A6534)),"")</f>
        <v/>
      </c>
      <c r="I6534" s="109" t="str">
        <f t="shared" si="308"/>
        <v/>
      </c>
      <c r="J6534" s="113"/>
      <c r="K6534" s="90"/>
      <c r="L6534" s="73"/>
      <c r="M6534" s="69" t="str">
        <f>IF(C6534&lt;&gt;"",DailyLog!$S$3,"")</f>
        <v/>
      </c>
      <c r="N6534" s="56" t="str">
        <f t="shared" si="307"/>
        <v/>
      </c>
      <c r="O6534" s="53" t="str">
        <f>IF($B6534&lt;&gt;"",IF(ISNUMBER(_xlfn.XMATCH($B6534,Language!$A$6:$E$6)),0,IF(ISNUMBER(_xlfn.XMATCH($B6534,Language!$A$29:$E$29)),'Lista de Prestatarios'!$B$3,VLOOKUP(B6534,'Lista de Prestatarios'!$A$2:$B$500,2,FALSE))),"")</f>
        <v/>
      </c>
      <c r="P6534" s="58" t="str">
        <f>IF(B6534&lt;&gt;"",IF(OR(D6534&gt;0,G6534&gt;0),COUNTIF($B$2:B6534,B6534),COUNTIFS($B$2:B6534,B6534,$E$2:E6534,"&gt;0")),"")</f>
        <v/>
      </c>
    </row>
    <row r="6535" spans="1:16" x14ac:dyDescent="0.35">
      <c r="A6535" s="51" t="str">
        <f t="shared" si="306"/>
        <v/>
      </c>
      <c r="B6535" s="99"/>
      <c r="C6535" s="4"/>
      <c r="D6535" s="14"/>
      <c r="E6535" s="14"/>
      <c r="F6535" s="14"/>
      <c r="G6535" s="82"/>
      <c r="H6535" s="107" t="str">
        <f>IF(B6535&lt;&gt;"",IF(OR(O6535=0,O6535=999),"",SUMIFS($E$2:E6535,$A$2:A6535,A6535)-SUMIFS($F$2:F6535,$A$2:A6535,A6535)),"")</f>
        <v/>
      </c>
      <c r="I6535" s="109" t="str">
        <f t="shared" si="308"/>
        <v/>
      </c>
      <c r="J6535" s="113"/>
      <c r="K6535" s="90"/>
      <c r="L6535" s="73"/>
      <c r="M6535" s="69" t="str">
        <f>IF(C6535&lt;&gt;"",DailyLog!$S$3,"")</f>
        <v/>
      </c>
      <c r="N6535" s="56" t="str">
        <f t="shared" si="307"/>
        <v/>
      </c>
      <c r="O6535" s="53" t="str">
        <f>IF($B6535&lt;&gt;"",IF(ISNUMBER(_xlfn.XMATCH($B6535,Language!$A$6:$E$6)),0,IF(ISNUMBER(_xlfn.XMATCH($B6535,Language!$A$29:$E$29)),'Lista de Prestatarios'!$B$3,VLOOKUP(B6535,'Lista de Prestatarios'!$A$2:$B$500,2,FALSE))),"")</f>
        <v/>
      </c>
      <c r="P6535" s="58" t="str">
        <f>IF(B6535&lt;&gt;"",IF(OR(D6535&gt;0,G6535&gt;0),COUNTIF($B$2:B6535,B6535),COUNTIFS($B$2:B6535,B6535,$E$2:E6535,"&gt;0")),"")</f>
        <v/>
      </c>
    </row>
    <row r="6536" spans="1:16" x14ac:dyDescent="0.35">
      <c r="A6536" s="51" t="str">
        <f t="shared" si="306"/>
        <v/>
      </c>
      <c r="B6536" s="99"/>
      <c r="C6536" s="4"/>
      <c r="D6536" s="14"/>
      <c r="E6536" s="14"/>
      <c r="F6536" s="14"/>
      <c r="G6536" s="82"/>
      <c r="H6536" s="107" t="str">
        <f>IF(B6536&lt;&gt;"",IF(OR(O6536=0,O6536=999),"",SUMIFS($E$2:E6536,$A$2:A6536,A6536)-SUMIFS($F$2:F6536,$A$2:A6536,A6536)),"")</f>
        <v/>
      </c>
      <c r="I6536" s="109" t="str">
        <f t="shared" si="308"/>
        <v/>
      </c>
      <c r="J6536" s="113"/>
      <c r="K6536" s="90"/>
      <c r="L6536" s="73"/>
      <c r="M6536" s="69" t="str">
        <f>IF(C6536&lt;&gt;"",DailyLog!$S$3,"")</f>
        <v/>
      </c>
      <c r="N6536" s="56" t="str">
        <f t="shared" si="307"/>
        <v/>
      </c>
      <c r="O6536" s="53" t="str">
        <f>IF($B6536&lt;&gt;"",IF(ISNUMBER(_xlfn.XMATCH($B6536,Language!$A$6:$E$6)),0,IF(ISNUMBER(_xlfn.XMATCH($B6536,Language!$A$29:$E$29)),'Lista de Prestatarios'!$B$3,VLOOKUP(B6536,'Lista de Prestatarios'!$A$2:$B$500,2,FALSE))),"")</f>
        <v/>
      </c>
      <c r="P6536" s="58" t="str">
        <f>IF(B6536&lt;&gt;"",IF(OR(D6536&gt;0,G6536&gt;0),COUNTIF($B$2:B6536,B6536),COUNTIFS($B$2:B6536,B6536,$E$2:E6536,"&gt;0")),"")</f>
        <v/>
      </c>
    </row>
    <row r="6537" spans="1:16" x14ac:dyDescent="0.35">
      <c r="A6537" s="51" t="str">
        <f t="shared" si="306"/>
        <v/>
      </c>
      <c r="B6537" s="99"/>
      <c r="C6537" s="4"/>
      <c r="D6537" s="14"/>
      <c r="E6537" s="14"/>
      <c r="F6537" s="14"/>
      <c r="G6537" s="82"/>
      <c r="H6537" s="107" t="str">
        <f>IF(B6537&lt;&gt;"",IF(OR(O6537=0,O6537=999),"",SUMIFS($E$2:E6537,$A$2:A6537,A6537)-SUMIFS($F$2:F6537,$A$2:A6537,A6537)),"")</f>
        <v/>
      </c>
      <c r="I6537" s="109" t="str">
        <f t="shared" si="308"/>
        <v/>
      </c>
      <c r="J6537" s="113"/>
      <c r="K6537" s="90"/>
      <c r="L6537" s="73"/>
      <c r="M6537" s="69" t="str">
        <f>IF(C6537&lt;&gt;"",DailyLog!$S$3,"")</f>
        <v/>
      </c>
      <c r="N6537" s="56" t="str">
        <f t="shared" si="307"/>
        <v/>
      </c>
      <c r="O6537" s="53" t="str">
        <f>IF($B6537&lt;&gt;"",IF(ISNUMBER(_xlfn.XMATCH($B6537,Language!$A$6:$E$6)),0,IF(ISNUMBER(_xlfn.XMATCH($B6537,Language!$A$29:$E$29)),'Lista de Prestatarios'!$B$3,VLOOKUP(B6537,'Lista de Prestatarios'!$A$2:$B$500,2,FALSE))),"")</f>
        <v/>
      </c>
      <c r="P6537" s="58" t="str">
        <f>IF(B6537&lt;&gt;"",IF(OR(D6537&gt;0,G6537&gt;0),COUNTIF($B$2:B6537,B6537),COUNTIFS($B$2:B6537,B6537,$E$2:E6537,"&gt;0")),"")</f>
        <v/>
      </c>
    </row>
    <row r="6538" spans="1:16" x14ac:dyDescent="0.35">
      <c r="A6538" s="51" t="str">
        <f t="shared" si="306"/>
        <v/>
      </c>
      <c r="B6538" s="99"/>
      <c r="C6538" s="4"/>
      <c r="D6538" s="14"/>
      <c r="E6538" s="14"/>
      <c r="F6538" s="14"/>
      <c r="G6538" s="82"/>
      <c r="H6538" s="107" t="str">
        <f>IF(B6538&lt;&gt;"",IF(OR(O6538=0,O6538=999),"",SUMIFS($E$2:E6538,$A$2:A6538,A6538)-SUMIFS($F$2:F6538,$A$2:A6538,A6538)),"")</f>
        <v/>
      </c>
      <c r="I6538" s="109" t="str">
        <f t="shared" si="308"/>
        <v/>
      </c>
      <c r="J6538" s="113"/>
      <c r="K6538" s="90"/>
      <c r="L6538" s="73"/>
      <c r="M6538" s="69" t="str">
        <f>IF(C6538&lt;&gt;"",DailyLog!$S$3,"")</f>
        <v/>
      </c>
      <c r="N6538" s="56" t="str">
        <f t="shared" si="307"/>
        <v/>
      </c>
      <c r="O6538" s="53" t="str">
        <f>IF($B6538&lt;&gt;"",IF(ISNUMBER(_xlfn.XMATCH($B6538,Language!$A$6:$E$6)),0,IF(ISNUMBER(_xlfn.XMATCH($B6538,Language!$A$29:$E$29)),'Lista de Prestatarios'!$B$3,VLOOKUP(B6538,'Lista de Prestatarios'!$A$2:$B$500,2,FALSE))),"")</f>
        <v/>
      </c>
      <c r="P6538" s="58" t="str">
        <f>IF(B6538&lt;&gt;"",IF(OR(D6538&gt;0,G6538&gt;0),COUNTIF($B$2:B6538,B6538),COUNTIFS($B$2:B6538,B6538,$E$2:E6538,"&gt;0")),"")</f>
        <v/>
      </c>
    </row>
    <row r="6539" spans="1:16" x14ac:dyDescent="0.35">
      <c r="A6539" s="51" t="str">
        <f t="shared" si="306"/>
        <v/>
      </c>
      <c r="B6539" s="99"/>
      <c r="C6539" s="4"/>
      <c r="D6539" s="14"/>
      <c r="E6539" s="14"/>
      <c r="F6539" s="14"/>
      <c r="G6539" s="82"/>
      <c r="H6539" s="107" t="str">
        <f>IF(B6539&lt;&gt;"",IF(OR(O6539=0,O6539=999),"",SUMIFS($E$2:E6539,$A$2:A6539,A6539)-SUMIFS($F$2:F6539,$A$2:A6539,A6539)),"")</f>
        <v/>
      </c>
      <c r="I6539" s="109" t="str">
        <f t="shared" si="308"/>
        <v/>
      </c>
      <c r="J6539" s="113"/>
      <c r="K6539" s="90"/>
      <c r="L6539" s="73"/>
      <c r="M6539" s="69" t="str">
        <f>IF(C6539&lt;&gt;"",DailyLog!$S$3,"")</f>
        <v/>
      </c>
      <c r="N6539" s="56" t="str">
        <f t="shared" si="307"/>
        <v/>
      </c>
      <c r="O6539" s="53" t="str">
        <f>IF($B6539&lt;&gt;"",IF(ISNUMBER(_xlfn.XMATCH($B6539,Language!$A$6:$E$6)),0,IF(ISNUMBER(_xlfn.XMATCH($B6539,Language!$A$29:$E$29)),'Lista de Prestatarios'!$B$3,VLOOKUP(B6539,'Lista de Prestatarios'!$A$2:$B$500,2,FALSE))),"")</f>
        <v/>
      </c>
      <c r="P6539" s="58" t="str">
        <f>IF(B6539&lt;&gt;"",IF(OR(D6539&gt;0,G6539&gt;0),COUNTIF($B$2:B6539,B6539),COUNTIFS($B$2:B6539,B6539,$E$2:E6539,"&gt;0")),"")</f>
        <v/>
      </c>
    </row>
    <row r="6540" spans="1:16" x14ac:dyDescent="0.35">
      <c r="A6540" s="51" t="str">
        <f t="shared" si="306"/>
        <v/>
      </c>
      <c r="B6540" s="99"/>
      <c r="C6540" s="4"/>
      <c r="D6540" s="14"/>
      <c r="E6540" s="14"/>
      <c r="F6540" s="14"/>
      <c r="G6540" s="82"/>
      <c r="H6540" s="107" t="str">
        <f>IF(B6540&lt;&gt;"",IF(OR(O6540=0,O6540=999),"",SUMIFS($E$2:E6540,$A$2:A6540,A6540)-SUMIFS($F$2:F6540,$A$2:A6540,A6540)),"")</f>
        <v/>
      </c>
      <c r="I6540" s="109" t="str">
        <f t="shared" si="308"/>
        <v/>
      </c>
      <c r="J6540" s="113"/>
      <c r="K6540" s="90"/>
      <c r="L6540" s="73"/>
      <c r="M6540" s="69" t="str">
        <f>IF(C6540&lt;&gt;"",DailyLog!$S$3,"")</f>
        <v/>
      </c>
      <c r="N6540" s="56" t="str">
        <f t="shared" si="307"/>
        <v/>
      </c>
      <c r="O6540" s="53" t="str">
        <f>IF($B6540&lt;&gt;"",IF(ISNUMBER(_xlfn.XMATCH($B6540,Language!$A$6:$E$6)),0,IF(ISNUMBER(_xlfn.XMATCH($B6540,Language!$A$29:$E$29)),'Lista de Prestatarios'!$B$3,VLOOKUP(B6540,'Lista de Prestatarios'!$A$2:$B$500,2,FALSE))),"")</f>
        <v/>
      </c>
      <c r="P6540" s="58" t="str">
        <f>IF(B6540&lt;&gt;"",IF(OR(D6540&gt;0,G6540&gt;0),COUNTIF($B$2:B6540,B6540),COUNTIFS($B$2:B6540,B6540,$E$2:E6540,"&gt;0")),"")</f>
        <v/>
      </c>
    </row>
    <row r="6541" spans="1:16" x14ac:dyDescent="0.35">
      <c r="A6541" s="51" t="str">
        <f t="shared" si="306"/>
        <v/>
      </c>
      <c r="B6541" s="99"/>
      <c r="C6541" s="4"/>
      <c r="D6541" s="14"/>
      <c r="E6541" s="14"/>
      <c r="F6541" s="14"/>
      <c r="G6541" s="82"/>
      <c r="H6541" s="107" t="str">
        <f>IF(B6541&lt;&gt;"",IF(OR(O6541=0,O6541=999),"",SUMIFS($E$2:E6541,$A$2:A6541,A6541)-SUMIFS($F$2:F6541,$A$2:A6541,A6541)),"")</f>
        <v/>
      </c>
      <c r="I6541" s="109" t="str">
        <f t="shared" si="308"/>
        <v/>
      </c>
      <c r="J6541" s="113"/>
      <c r="K6541" s="90"/>
      <c r="L6541" s="73"/>
      <c r="M6541" s="69" t="str">
        <f>IF(C6541&lt;&gt;"",DailyLog!$S$3,"")</f>
        <v/>
      </c>
      <c r="N6541" s="56" t="str">
        <f t="shared" si="307"/>
        <v/>
      </c>
      <c r="O6541" s="53" t="str">
        <f>IF($B6541&lt;&gt;"",IF(ISNUMBER(_xlfn.XMATCH($B6541,Language!$A$6:$E$6)),0,IF(ISNUMBER(_xlfn.XMATCH($B6541,Language!$A$29:$E$29)),'Lista de Prestatarios'!$B$3,VLOOKUP(B6541,'Lista de Prestatarios'!$A$2:$B$500,2,FALSE))),"")</f>
        <v/>
      </c>
      <c r="P6541" s="58" t="str">
        <f>IF(B6541&lt;&gt;"",IF(OR(D6541&gt;0,G6541&gt;0),COUNTIF($B$2:B6541,B6541),COUNTIFS($B$2:B6541,B6541,$E$2:E6541,"&gt;0")),"")</f>
        <v/>
      </c>
    </row>
    <row r="6542" spans="1:16" x14ac:dyDescent="0.35">
      <c r="A6542" s="51" t="str">
        <f t="shared" si="306"/>
        <v/>
      </c>
      <c r="B6542" s="99"/>
      <c r="C6542" s="4"/>
      <c r="D6542" s="14"/>
      <c r="E6542" s="14"/>
      <c r="F6542" s="14"/>
      <c r="G6542" s="82"/>
      <c r="H6542" s="107" t="str">
        <f>IF(B6542&lt;&gt;"",IF(OR(O6542=0,O6542=999),"",SUMIFS($E$2:E6542,$A$2:A6542,A6542)-SUMIFS($F$2:F6542,$A$2:A6542,A6542)),"")</f>
        <v/>
      </c>
      <c r="I6542" s="109" t="str">
        <f t="shared" si="308"/>
        <v/>
      </c>
      <c r="J6542" s="113"/>
      <c r="K6542" s="90"/>
      <c r="L6542" s="73"/>
      <c r="M6542" s="69" t="str">
        <f>IF(C6542&lt;&gt;"",DailyLog!$S$3,"")</f>
        <v/>
      </c>
      <c r="N6542" s="56" t="str">
        <f t="shared" si="307"/>
        <v/>
      </c>
      <c r="O6542" s="53" t="str">
        <f>IF($B6542&lt;&gt;"",IF(ISNUMBER(_xlfn.XMATCH($B6542,Language!$A$6:$E$6)),0,IF(ISNUMBER(_xlfn.XMATCH($B6542,Language!$A$29:$E$29)),'Lista de Prestatarios'!$B$3,VLOOKUP(B6542,'Lista de Prestatarios'!$A$2:$B$500,2,FALSE))),"")</f>
        <v/>
      </c>
      <c r="P6542" s="58" t="str">
        <f>IF(B6542&lt;&gt;"",IF(OR(D6542&gt;0,G6542&gt;0),COUNTIF($B$2:B6542,B6542),COUNTIFS($B$2:B6542,B6542,$E$2:E6542,"&gt;0")),"")</f>
        <v/>
      </c>
    </row>
    <row r="6543" spans="1:16" x14ac:dyDescent="0.35">
      <c r="A6543" s="51" t="str">
        <f t="shared" si="306"/>
        <v/>
      </c>
      <c r="B6543" s="99"/>
      <c r="C6543" s="4"/>
      <c r="D6543" s="14"/>
      <c r="E6543" s="14"/>
      <c r="F6543" s="14"/>
      <c r="G6543" s="82"/>
      <c r="H6543" s="107" t="str">
        <f>IF(B6543&lt;&gt;"",IF(OR(O6543=0,O6543=999),"",SUMIFS($E$2:E6543,$A$2:A6543,A6543)-SUMIFS($F$2:F6543,$A$2:A6543,A6543)),"")</f>
        <v/>
      </c>
      <c r="I6543" s="109" t="str">
        <f t="shared" si="308"/>
        <v/>
      </c>
      <c r="J6543" s="113"/>
      <c r="K6543" s="90"/>
      <c r="L6543" s="73"/>
      <c r="M6543" s="69" t="str">
        <f>IF(C6543&lt;&gt;"",DailyLog!$S$3,"")</f>
        <v/>
      </c>
      <c r="N6543" s="56" t="str">
        <f t="shared" si="307"/>
        <v/>
      </c>
      <c r="O6543" s="53" t="str">
        <f>IF($B6543&lt;&gt;"",IF(ISNUMBER(_xlfn.XMATCH($B6543,Language!$A$6:$E$6)),0,IF(ISNUMBER(_xlfn.XMATCH($B6543,Language!$A$29:$E$29)),'Lista de Prestatarios'!$B$3,VLOOKUP(B6543,'Lista de Prestatarios'!$A$2:$B$500,2,FALSE))),"")</f>
        <v/>
      </c>
      <c r="P6543" s="58" t="str">
        <f>IF(B6543&lt;&gt;"",IF(OR(D6543&gt;0,G6543&gt;0),COUNTIF($B$2:B6543,B6543),COUNTIFS($B$2:B6543,B6543,$E$2:E6543,"&gt;0")),"")</f>
        <v/>
      </c>
    </row>
    <row r="6544" spans="1:16" x14ac:dyDescent="0.35">
      <c r="A6544" s="51" t="str">
        <f t="shared" si="306"/>
        <v/>
      </c>
      <c r="B6544" s="99"/>
      <c r="C6544" s="4"/>
      <c r="D6544" s="14"/>
      <c r="E6544" s="14"/>
      <c r="F6544" s="14"/>
      <c r="G6544" s="82"/>
      <c r="H6544" s="107" t="str">
        <f>IF(B6544&lt;&gt;"",IF(OR(O6544=0,O6544=999),"",SUMIFS($E$2:E6544,$A$2:A6544,A6544)-SUMIFS($F$2:F6544,$A$2:A6544,A6544)),"")</f>
        <v/>
      </c>
      <c r="I6544" s="109" t="str">
        <f t="shared" si="308"/>
        <v/>
      </c>
      <c r="J6544" s="113"/>
      <c r="K6544" s="90"/>
      <c r="L6544" s="73"/>
      <c r="M6544" s="69" t="str">
        <f>IF(C6544&lt;&gt;"",DailyLog!$S$3,"")</f>
        <v/>
      </c>
      <c r="N6544" s="56" t="str">
        <f t="shared" si="307"/>
        <v/>
      </c>
      <c r="O6544" s="53" t="str">
        <f>IF($B6544&lt;&gt;"",IF(ISNUMBER(_xlfn.XMATCH($B6544,Language!$A$6:$E$6)),0,IF(ISNUMBER(_xlfn.XMATCH($B6544,Language!$A$29:$E$29)),'Lista de Prestatarios'!$B$3,VLOOKUP(B6544,'Lista de Prestatarios'!$A$2:$B$500,2,FALSE))),"")</f>
        <v/>
      </c>
      <c r="P6544" s="58" t="str">
        <f>IF(B6544&lt;&gt;"",IF(OR(D6544&gt;0,G6544&gt;0),COUNTIF($B$2:B6544,B6544),COUNTIFS($B$2:B6544,B6544,$E$2:E6544,"&gt;0")),"")</f>
        <v/>
      </c>
    </row>
    <row r="6545" spans="1:16" x14ac:dyDescent="0.35">
      <c r="A6545" s="51" t="str">
        <f t="shared" si="306"/>
        <v/>
      </c>
      <c r="B6545" s="99"/>
      <c r="C6545" s="4"/>
      <c r="D6545" s="14"/>
      <c r="E6545" s="14"/>
      <c r="F6545" s="14"/>
      <c r="G6545" s="82"/>
      <c r="H6545" s="107" t="str">
        <f>IF(B6545&lt;&gt;"",IF(OR(O6545=0,O6545=999),"",SUMIFS($E$2:E6545,$A$2:A6545,A6545)-SUMIFS($F$2:F6545,$A$2:A6545,A6545)),"")</f>
        <v/>
      </c>
      <c r="I6545" s="109" t="str">
        <f t="shared" si="308"/>
        <v/>
      </c>
      <c r="J6545" s="113"/>
      <c r="K6545" s="90"/>
      <c r="L6545" s="73"/>
      <c r="M6545" s="69" t="str">
        <f>IF(C6545&lt;&gt;"",DailyLog!$S$3,"")</f>
        <v/>
      </c>
      <c r="N6545" s="56" t="str">
        <f t="shared" si="307"/>
        <v/>
      </c>
      <c r="O6545" s="53" t="str">
        <f>IF($B6545&lt;&gt;"",IF(ISNUMBER(_xlfn.XMATCH($B6545,Language!$A$6:$E$6)),0,IF(ISNUMBER(_xlfn.XMATCH($B6545,Language!$A$29:$E$29)),'Lista de Prestatarios'!$B$3,VLOOKUP(B6545,'Lista de Prestatarios'!$A$2:$B$500,2,FALSE))),"")</f>
        <v/>
      </c>
      <c r="P6545" s="58" t="str">
        <f>IF(B6545&lt;&gt;"",IF(OR(D6545&gt;0,G6545&gt;0),COUNTIF($B$2:B6545,B6545),COUNTIFS($B$2:B6545,B6545,$E$2:E6545,"&gt;0")),"")</f>
        <v/>
      </c>
    </row>
    <row r="6546" spans="1:16" x14ac:dyDescent="0.35">
      <c r="A6546" s="51" t="str">
        <f t="shared" si="306"/>
        <v/>
      </c>
      <c r="B6546" s="99"/>
      <c r="C6546" s="4"/>
      <c r="D6546" s="14"/>
      <c r="E6546" s="14"/>
      <c r="F6546" s="14"/>
      <c r="G6546" s="82"/>
      <c r="H6546" s="107" t="str">
        <f>IF(B6546&lt;&gt;"",IF(OR(O6546=0,O6546=999),"",SUMIFS($E$2:E6546,$A$2:A6546,A6546)-SUMIFS($F$2:F6546,$A$2:A6546,A6546)),"")</f>
        <v/>
      </c>
      <c r="I6546" s="109" t="str">
        <f t="shared" si="308"/>
        <v/>
      </c>
      <c r="J6546" s="113"/>
      <c r="K6546" s="90"/>
      <c r="L6546" s="73"/>
      <c r="M6546" s="69" t="str">
        <f>IF(C6546&lt;&gt;"",DailyLog!$S$3,"")</f>
        <v/>
      </c>
      <c r="N6546" s="56" t="str">
        <f t="shared" si="307"/>
        <v/>
      </c>
      <c r="O6546" s="53" t="str">
        <f>IF($B6546&lt;&gt;"",IF(ISNUMBER(_xlfn.XMATCH($B6546,Language!$A$6:$E$6)),0,IF(ISNUMBER(_xlfn.XMATCH($B6546,Language!$A$29:$E$29)),'Lista de Prestatarios'!$B$3,VLOOKUP(B6546,'Lista de Prestatarios'!$A$2:$B$500,2,FALSE))),"")</f>
        <v/>
      </c>
      <c r="P6546" s="58" t="str">
        <f>IF(B6546&lt;&gt;"",IF(OR(D6546&gt;0,G6546&gt;0),COUNTIF($B$2:B6546,B6546),COUNTIFS($B$2:B6546,B6546,$E$2:E6546,"&gt;0")),"")</f>
        <v/>
      </c>
    </row>
    <row r="6547" spans="1:16" x14ac:dyDescent="0.35">
      <c r="A6547" s="51" t="str">
        <f t="shared" si="306"/>
        <v/>
      </c>
      <c r="B6547" s="99"/>
      <c r="C6547" s="4"/>
      <c r="D6547" s="14"/>
      <c r="E6547" s="14"/>
      <c r="F6547" s="14"/>
      <c r="G6547" s="82"/>
      <c r="H6547" s="107" t="str">
        <f>IF(B6547&lt;&gt;"",IF(OR(O6547=0,O6547=999),"",SUMIFS($E$2:E6547,$A$2:A6547,A6547)-SUMIFS($F$2:F6547,$A$2:A6547,A6547)),"")</f>
        <v/>
      </c>
      <c r="I6547" s="109" t="str">
        <f t="shared" si="308"/>
        <v/>
      </c>
      <c r="J6547" s="113"/>
      <c r="K6547" s="90"/>
      <c r="L6547" s="73"/>
      <c r="M6547" s="69" t="str">
        <f>IF(C6547&lt;&gt;"",DailyLog!$S$3,"")</f>
        <v/>
      </c>
      <c r="N6547" s="56" t="str">
        <f t="shared" si="307"/>
        <v/>
      </c>
      <c r="O6547" s="53" t="str">
        <f>IF($B6547&lt;&gt;"",IF(ISNUMBER(_xlfn.XMATCH($B6547,Language!$A$6:$E$6)),0,IF(ISNUMBER(_xlfn.XMATCH($B6547,Language!$A$29:$E$29)),'Lista de Prestatarios'!$B$3,VLOOKUP(B6547,'Lista de Prestatarios'!$A$2:$B$500,2,FALSE))),"")</f>
        <v/>
      </c>
      <c r="P6547" s="58" t="str">
        <f>IF(B6547&lt;&gt;"",IF(OR(D6547&gt;0,G6547&gt;0),COUNTIF($B$2:B6547,B6547),COUNTIFS($B$2:B6547,B6547,$E$2:E6547,"&gt;0")),"")</f>
        <v/>
      </c>
    </row>
    <row r="6548" spans="1:16" x14ac:dyDescent="0.35">
      <c r="A6548" s="51" t="str">
        <f t="shared" si="306"/>
        <v/>
      </c>
      <c r="B6548" s="99"/>
      <c r="C6548" s="4"/>
      <c r="D6548" s="14"/>
      <c r="E6548" s="14"/>
      <c r="F6548" s="14"/>
      <c r="G6548" s="82"/>
      <c r="H6548" s="107" t="str">
        <f>IF(B6548&lt;&gt;"",IF(OR(O6548=0,O6548=999),"",SUMIFS($E$2:E6548,$A$2:A6548,A6548)-SUMIFS($F$2:F6548,$A$2:A6548,A6548)),"")</f>
        <v/>
      </c>
      <c r="I6548" s="109" t="str">
        <f t="shared" si="308"/>
        <v/>
      </c>
      <c r="J6548" s="113"/>
      <c r="K6548" s="90"/>
      <c r="L6548" s="73"/>
      <c r="M6548" s="69" t="str">
        <f>IF(C6548&lt;&gt;"",DailyLog!$S$3,"")</f>
        <v/>
      </c>
      <c r="N6548" s="56" t="str">
        <f t="shared" si="307"/>
        <v/>
      </c>
      <c r="O6548" s="53" t="str">
        <f>IF($B6548&lt;&gt;"",IF(ISNUMBER(_xlfn.XMATCH($B6548,Language!$A$6:$E$6)),0,IF(ISNUMBER(_xlfn.XMATCH($B6548,Language!$A$29:$E$29)),'Lista de Prestatarios'!$B$3,VLOOKUP(B6548,'Lista de Prestatarios'!$A$2:$B$500,2,FALSE))),"")</f>
        <v/>
      </c>
      <c r="P6548" s="58" t="str">
        <f>IF(B6548&lt;&gt;"",IF(OR(D6548&gt;0,G6548&gt;0),COUNTIF($B$2:B6548,B6548),COUNTIFS($B$2:B6548,B6548,$E$2:E6548,"&gt;0")),"")</f>
        <v/>
      </c>
    </row>
    <row r="6549" spans="1:16" x14ac:dyDescent="0.35">
      <c r="A6549" s="51" t="str">
        <f t="shared" si="306"/>
        <v/>
      </c>
      <c r="B6549" s="99"/>
      <c r="C6549" s="4"/>
      <c r="D6549" s="14"/>
      <c r="E6549" s="14"/>
      <c r="F6549" s="14"/>
      <c r="G6549" s="82"/>
      <c r="H6549" s="107" t="str">
        <f>IF(B6549&lt;&gt;"",IF(OR(O6549=0,O6549=999),"",SUMIFS($E$2:E6549,$A$2:A6549,A6549)-SUMIFS($F$2:F6549,$A$2:A6549,A6549)),"")</f>
        <v/>
      </c>
      <c r="I6549" s="109" t="str">
        <f t="shared" si="308"/>
        <v/>
      </c>
      <c r="J6549" s="113"/>
      <c r="K6549" s="90"/>
      <c r="L6549" s="73"/>
      <c r="M6549" s="69" t="str">
        <f>IF(C6549&lt;&gt;"",DailyLog!$S$3,"")</f>
        <v/>
      </c>
      <c r="N6549" s="56" t="str">
        <f t="shared" si="307"/>
        <v/>
      </c>
      <c r="O6549" s="53" t="str">
        <f>IF($B6549&lt;&gt;"",IF(ISNUMBER(_xlfn.XMATCH($B6549,Language!$A$6:$E$6)),0,IF(ISNUMBER(_xlfn.XMATCH($B6549,Language!$A$29:$E$29)),'Lista de Prestatarios'!$B$3,VLOOKUP(B6549,'Lista de Prestatarios'!$A$2:$B$500,2,FALSE))),"")</f>
        <v/>
      </c>
      <c r="P6549" s="58" t="str">
        <f>IF(B6549&lt;&gt;"",IF(OR(D6549&gt;0,G6549&gt;0),COUNTIF($B$2:B6549,B6549),COUNTIFS($B$2:B6549,B6549,$E$2:E6549,"&gt;0")),"")</f>
        <v/>
      </c>
    </row>
    <row r="6550" spans="1:16" x14ac:dyDescent="0.35">
      <c r="A6550" s="51" t="str">
        <f t="shared" si="306"/>
        <v/>
      </c>
      <c r="B6550" s="99"/>
      <c r="C6550" s="4"/>
      <c r="D6550" s="14"/>
      <c r="E6550" s="14"/>
      <c r="F6550" s="14"/>
      <c r="G6550" s="82"/>
      <c r="H6550" s="107" t="str">
        <f>IF(B6550&lt;&gt;"",IF(OR(O6550=0,O6550=999),"",SUMIFS($E$2:E6550,$A$2:A6550,A6550)-SUMIFS($F$2:F6550,$A$2:A6550,A6550)),"")</f>
        <v/>
      </c>
      <c r="I6550" s="109" t="str">
        <f t="shared" si="308"/>
        <v/>
      </c>
      <c r="J6550" s="113"/>
      <c r="K6550" s="90"/>
      <c r="L6550" s="73"/>
      <c r="M6550" s="69" t="str">
        <f>IF(C6550&lt;&gt;"",DailyLog!$S$3,"")</f>
        <v/>
      </c>
      <c r="N6550" s="56" t="str">
        <f t="shared" si="307"/>
        <v/>
      </c>
      <c r="O6550" s="53" t="str">
        <f>IF($B6550&lt;&gt;"",IF(ISNUMBER(_xlfn.XMATCH($B6550,Language!$A$6:$E$6)),0,IF(ISNUMBER(_xlfn.XMATCH($B6550,Language!$A$29:$E$29)),'Lista de Prestatarios'!$B$3,VLOOKUP(B6550,'Lista de Prestatarios'!$A$2:$B$500,2,FALSE))),"")</f>
        <v/>
      </c>
      <c r="P6550" s="58" t="str">
        <f>IF(B6550&lt;&gt;"",IF(OR(D6550&gt;0,G6550&gt;0),COUNTIF($B$2:B6550,B6550),COUNTIFS($B$2:B6550,B6550,$E$2:E6550,"&gt;0")),"")</f>
        <v/>
      </c>
    </row>
    <row r="6551" spans="1:16" x14ac:dyDescent="0.35">
      <c r="A6551" s="51" t="str">
        <f t="shared" si="306"/>
        <v/>
      </c>
      <c r="B6551" s="99"/>
      <c r="C6551" s="4"/>
      <c r="D6551" s="14"/>
      <c r="E6551" s="14"/>
      <c r="F6551" s="14"/>
      <c r="G6551" s="82"/>
      <c r="H6551" s="107" t="str">
        <f>IF(B6551&lt;&gt;"",IF(OR(O6551=0,O6551=999),"",SUMIFS($E$2:E6551,$A$2:A6551,A6551)-SUMIFS($F$2:F6551,$A$2:A6551,A6551)),"")</f>
        <v/>
      </c>
      <c r="I6551" s="109" t="str">
        <f t="shared" si="308"/>
        <v/>
      </c>
      <c r="J6551" s="113"/>
      <c r="K6551" s="90"/>
      <c r="L6551" s="73"/>
      <c r="M6551" s="69" t="str">
        <f>IF(C6551&lt;&gt;"",DailyLog!$S$3,"")</f>
        <v/>
      </c>
      <c r="N6551" s="56" t="str">
        <f t="shared" si="307"/>
        <v/>
      </c>
      <c r="O6551" s="53" t="str">
        <f>IF($B6551&lt;&gt;"",IF(ISNUMBER(_xlfn.XMATCH($B6551,Language!$A$6:$E$6)),0,IF(ISNUMBER(_xlfn.XMATCH($B6551,Language!$A$29:$E$29)),'Lista de Prestatarios'!$B$3,VLOOKUP(B6551,'Lista de Prestatarios'!$A$2:$B$500,2,FALSE))),"")</f>
        <v/>
      </c>
      <c r="P6551" s="58" t="str">
        <f>IF(B6551&lt;&gt;"",IF(OR(D6551&gt;0,G6551&gt;0),COUNTIF($B$2:B6551,B6551),COUNTIFS($B$2:B6551,B6551,$E$2:E6551,"&gt;0")),"")</f>
        <v/>
      </c>
    </row>
    <row r="6552" spans="1:16" x14ac:dyDescent="0.35">
      <c r="A6552" s="51" t="str">
        <f t="shared" si="306"/>
        <v/>
      </c>
      <c r="B6552" s="99"/>
      <c r="C6552" s="4"/>
      <c r="D6552" s="14"/>
      <c r="E6552" s="14"/>
      <c r="F6552" s="14"/>
      <c r="G6552" s="82"/>
      <c r="H6552" s="107" t="str">
        <f>IF(B6552&lt;&gt;"",IF(OR(O6552=0,O6552=999),"",SUMIFS($E$2:E6552,$A$2:A6552,A6552)-SUMIFS($F$2:F6552,$A$2:A6552,A6552)),"")</f>
        <v/>
      </c>
      <c r="I6552" s="109" t="str">
        <f t="shared" si="308"/>
        <v/>
      </c>
      <c r="J6552" s="113"/>
      <c r="K6552" s="90"/>
      <c r="L6552" s="73"/>
      <c r="M6552" s="69" t="str">
        <f>IF(C6552&lt;&gt;"",DailyLog!$S$3,"")</f>
        <v/>
      </c>
      <c r="N6552" s="56" t="str">
        <f t="shared" si="307"/>
        <v/>
      </c>
      <c r="O6552" s="53" t="str">
        <f>IF($B6552&lt;&gt;"",IF(ISNUMBER(_xlfn.XMATCH($B6552,Language!$A$6:$E$6)),0,IF(ISNUMBER(_xlfn.XMATCH($B6552,Language!$A$29:$E$29)),'Lista de Prestatarios'!$B$3,VLOOKUP(B6552,'Lista de Prestatarios'!$A$2:$B$500,2,FALSE))),"")</f>
        <v/>
      </c>
      <c r="P6552" s="58" t="str">
        <f>IF(B6552&lt;&gt;"",IF(OR(D6552&gt;0,G6552&gt;0),COUNTIF($B$2:B6552,B6552),COUNTIFS($B$2:B6552,B6552,$E$2:E6552,"&gt;0")),"")</f>
        <v/>
      </c>
    </row>
    <row r="6553" spans="1:16" x14ac:dyDescent="0.35">
      <c r="A6553" s="51" t="str">
        <f t="shared" si="306"/>
        <v/>
      </c>
      <c r="B6553" s="99"/>
      <c r="C6553" s="4"/>
      <c r="D6553" s="14"/>
      <c r="E6553" s="14"/>
      <c r="F6553" s="14"/>
      <c r="G6553" s="82"/>
      <c r="H6553" s="107" t="str">
        <f>IF(B6553&lt;&gt;"",IF(OR(O6553=0,O6553=999),"",SUMIFS($E$2:E6553,$A$2:A6553,A6553)-SUMIFS($F$2:F6553,$A$2:A6553,A6553)),"")</f>
        <v/>
      </c>
      <c r="I6553" s="109" t="str">
        <f t="shared" si="308"/>
        <v/>
      </c>
      <c r="J6553" s="113"/>
      <c r="K6553" s="90"/>
      <c r="L6553" s="73"/>
      <c r="M6553" s="69" t="str">
        <f>IF(C6553&lt;&gt;"",DailyLog!$S$3,"")</f>
        <v/>
      </c>
      <c r="N6553" s="56" t="str">
        <f t="shared" si="307"/>
        <v/>
      </c>
      <c r="O6553" s="53" t="str">
        <f>IF($B6553&lt;&gt;"",IF(ISNUMBER(_xlfn.XMATCH($B6553,Language!$A$6:$E$6)),0,IF(ISNUMBER(_xlfn.XMATCH($B6553,Language!$A$29:$E$29)),'Lista de Prestatarios'!$B$3,VLOOKUP(B6553,'Lista de Prestatarios'!$A$2:$B$500,2,FALSE))),"")</f>
        <v/>
      </c>
      <c r="P6553" s="58" t="str">
        <f>IF(B6553&lt;&gt;"",IF(OR(D6553&gt;0,G6553&gt;0),COUNTIF($B$2:B6553,B6553),COUNTIFS($B$2:B6553,B6553,$E$2:E6553,"&gt;0")),"")</f>
        <v/>
      </c>
    </row>
    <row r="6554" spans="1:16" x14ac:dyDescent="0.35">
      <c r="A6554" s="51" t="str">
        <f t="shared" si="306"/>
        <v/>
      </c>
      <c r="B6554" s="99"/>
      <c r="C6554" s="4"/>
      <c r="D6554" s="14"/>
      <c r="E6554" s="14"/>
      <c r="F6554" s="14"/>
      <c r="G6554" s="82"/>
      <c r="H6554" s="107" t="str">
        <f>IF(B6554&lt;&gt;"",IF(OR(O6554=0,O6554=999),"",SUMIFS($E$2:E6554,$A$2:A6554,A6554)-SUMIFS($F$2:F6554,$A$2:A6554,A6554)),"")</f>
        <v/>
      </c>
      <c r="I6554" s="109" t="str">
        <f t="shared" si="308"/>
        <v/>
      </c>
      <c r="J6554" s="113"/>
      <c r="K6554" s="90"/>
      <c r="L6554" s="73"/>
      <c r="M6554" s="69" t="str">
        <f>IF(C6554&lt;&gt;"",DailyLog!$S$3,"")</f>
        <v/>
      </c>
      <c r="N6554" s="56" t="str">
        <f t="shared" si="307"/>
        <v/>
      </c>
      <c r="O6554" s="53" t="str">
        <f>IF($B6554&lt;&gt;"",IF(ISNUMBER(_xlfn.XMATCH($B6554,Language!$A$6:$E$6)),0,IF(ISNUMBER(_xlfn.XMATCH($B6554,Language!$A$29:$E$29)),'Lista de Prestatarios'!$B$3,VLOOKUP(B6554,'Lista de Prestatarios'!$A$2:$B$500,2,FALSE))),"")</f>
        <v/>
      </c>
      <c r="P6554" s="58" t="str">
        <f>IF(B6554&lt;&gt;"",IF(OR(D6554&gt;0,G6554&gt;0),COUNTIF($B$2:B6554,B6554),COUNTIFS($B$2:B6554,B6554,$E$2:E6554,"&gt;0")),"")</f>
        <v/>
      </c>
    </row>
    <row r="6555" spans="1:16" x14ac:dyDescent="0.35">
      <c r="A6555" s="51" t="str">
        <f t="shared" si="306"/>
        <v/>
      </c>
      <c r="B6555" s="99"/>
      <c r="C6555" s="4"/>
      <c r="D6555" s="14"/>
      <c r="E6555" s="14"/>
      <c r="F6555" s="14"/>
      <c r="G6555" s="82"/>
      <c r="H6555" s="107" t="str">
        <f>IF(B6555&lt;&gt;"",IF(OR(O6555=0,O6555=999),"",SUMIFS($E$2:E6555,$A$2:A6555,A6555)-SUMIFS($F$2:F6555,$A$2:A6555,A6555)),"")</f>
        <v/>
      </c>
      <c r="I6555" s="109" t="str">
        <f t="shared" si="308"/>
        <v/>
      </c>
      <c r="J6555" s="113"/>
      <c r="K6555" s="90"/>
      <c r="L6555" s="73"/>
      <c r="M6555" s="69" t="str">
        <f>IF(C6555&lt;&gt;"",DailyLog!$S$3,"")</f>
        <v/>
      </c>
      <c r="N6555" s="56" t="str">
        <f t="shared" si="307"/>
        <v/>
      </c>
      <c r="O6555" s="53" t="str">
        <f>IF($B6555&lt;&gt;"",IF(ISNUMBER(_xlfn.XMATCH($B6555,Language!$A$6:$E$6)),0,IF(ISNUMBER(_xlfn.XMATCH($B6555,Language!$A$29:$E$29)),'Lista de Prestatarios'!$B$3,VLOOKUP(B6555,'Lista de Prestatarios'!$A$2:$B$500,2,FALSE))),"")</f>
        <v/>
      </c>
      <c r="P6555" s="58" t="str">
        <f>IF(B6555&lt;&gt;"",IF(OR(D6555&gt;0,G6555&gt;0),COUNTIF($B$2:B6555,B6555),COUNTIFS($B$2:B6555,B6555,$E$2:E6555,"&gt;0")),"")</f>
        <v/>
      </c>
    </row>
    <row r="6556" spans="1:16" x14ac:dyDescent="0.35">
      <c r="A6556" s="51" t="str">
        <f t="shared" si="306"/>
        <v/>
      </c>
      <c r="B6556" s="99"/>
      <c r="C6556" s="4"/>
      <c r="D6556" s="14"/>
      <c r="E6556" s="14"/>
      <c r="F6556" s="14"/>
      <c r="G6556" s="82"/>
      <c r="H6556" s="107" t="str">
        <f>IF(B6556&lt;&gt;"",IF(OR(O6556=0,O6556=999),"",SUMIFS($E$2:E6556,$A$2:A6556,A6556)-SUMIFS($F$2:F6556,$A$2:A6556,A6556)),"")</f>
        <v/>
      </c>
      <c r="I6556" s="109" t="str">
        <f t="shared" si="308"/>
        <v/>
      </c>
      <c r="J6556" s="113"/>
      <c r="K6556" s="90"/>
      <c r="L6556" s="73"/>
      <c r="M6556" s="69" t="str">
        <f>IF(C6556&lt;&gt;"",DailyLog!$S$3,"")</f>
        <v/>
      </c>
      <c r="N6556" s="56" t="str">
        <f t="shared" si="307"/>
        <v/>
      </c>
      <c r="O6556" s="53" t="str">
        <f>IF($B6556&lt;&gt;"",IF(ISNUMBER(_xlfn.XMATCH($B6556,Language!$A$6:$E$6)),0,IF(ISNUMBER(_xlfn.XMATCH($B6556,Language!$A$29:$E$29)),'Lista de Prestatarios'!$B$3,VLOOKUP(B6556,'Lista de Prestatarios'!$A$2:$B$500,2,FALSE))),"")</f>
        <v/>
      </c>
      <c r="P6556" s="58" t="str">
        <f>IF(B6556&lt;&gt;"",IF(OR(D6556&gt;0,G6556&gt;0),COUNTIF($B$2:B6556,B6556),COUNTIFS($B$2:B6556,B6556,$E$2:E6556,"&gt;0")),"")</f>
        <v/>
      </c>
    </row>
    <row r="6557" spans="1:16" x14ac:dyDescent="0.35">
      <c r="A6557" s="51" t="str">
        <f t="shared" si="306"/>
        <v/>
      </c>
      <c r="B6557" s="99"/>
      <c r="C6557" s="4"/>
      <c r="D6557" s="14"/>
      <c r="E6557" s="14"/>
      <c r="F6557" s="14"/>
      <c r="G6557" s="82"/>
      <c r="H6557" s="107" t="str">
        <f>IF(B6557&lt;&gt;"",IF(OR(O6557=0,O6557=999),"",SUMIFS($E$2:E6557,$A$2:A6557,A6557)-SUMIFS($F$2:F6557,$A$2:A6557,A6557)),"")</f>
        <v/>
      </c>
      <c r="I6557" s="109" t="str">
        <f t="shared" si="308"/>
        <v/>
      </c>
      <c r="J6557" s="113"/>
      <c r="K6557" s="90"/>
      <c r="L6557" s="73"/>
      <c r="M6557" s="69" t="str">
        <f>IF(C6557&lt;&gt;"",DailyLog!$S$3,"")</f>
        <v/>
      </c>
      <c r="N6557" s="56" t="str">
        <f t="shared" si="307"/>
        <v/>
      </c>
      <c r="O6557" s="53" t="str">
        <f>IF($B6557&lt;&gt;"",IF(ISNUMBER(_xlfn.XMATCH($B6557,Language!$A$6:$E$6)),0,IF(ISNUMBER(_xlfn.XMATCH($B6557,Language!$A$29:$E$29)),'Lista de Prestatarios'!$B$3,VLOOKUP(B6557,'Lista de Prestatarios'!$A$2:$B$500,2,FALSE))),"")</f>
        <v/>
      </c>
      <c r="P6557" s="58" t="str">
        <f>IF(B6557&lt;&gt;"",IF(OR(D6557&gt;0,G6557&gt;0),COUNTIF($B$2:B6557,B6557),COUNTIFS($B$2:B6557,B6557,$E$2:E6557,"&gt;0")),"")</f>
        <v/>
      </c>
    </row>
    <row r="6558" spans="1:16" x14ac:dyDescent="0.35">
      <c r="A6558" s="51" t="str">
        <f t="shared" si="306"/>
        <v/>
      </c>
      <c r="B6558" s="99"/>
      <c r="C6558" s="4"/>
      <c r="D6558" s="14"/>
      <c r="E6558" s="14"/>
      <c r="F6558" s="14"/>
      <c r="G6558" s="82"/>
      <c r="H6558" s="107" t="str">
        <f>IF(B6558&lt;&gt;"",IF(OR(O6558=0,O6558=999),"",SUMIFS($E$2:E6558,$A$2:A6558,A6558)-SUMIFS($F$2:F6558,$A$2:A6558,A6558)),"")</f>
        <v/>
      </c>
      <c r="I6558" s="109" t="str">
        <f t="shared" si="308"/>
        <v/>
      </c>
      <c r="J6558" s="113"/>
      <c r="K6558" s="90"/>
      <c r="L6558" s="73"/>
      <c r="M6558" s="69" t="str">
        <f>IF(C6558&lt;&gt;"",DailyLog!$S$3,"")</f>
        <v/>
      </c>
      <c r="N6558" s="56" t="str">
        <f t="shared" si="307"/>
        <v/>
      </c>
      <c r="O6558" s="53" t="str">
        <f>IF($B6558&lt;&gt;"",IF(ISNUMBER(_xlfn.XMATCH($B6558,Language!$A$6:$E$6)),0,IF(ISNUMBER(_xlfn.XMATCH($B6558,Language!$A$29:$E$29)),'Lista de Prestatarios'!$B$3,VLOOKUP(B6558,'Lista de Prestatarios'!$A$2:$B$500,2,FALSE))),"")</f>
        <v/>
      </c>
      <c r="P6558" s="58" t="str">
        <f>IF(B6558&lt;&gt;"",IF(OR(D6558&gt;0,G6558&gt;0),COUNTIF($B$2:B6558,B6558),COUNTIFS($B$2:B6558,B6558,$E$2:E6558,"&gt;0")),"")</f>
        <v/>
      </c>
    </row>
    <row r="6559" spans="1:16" x14ac:dyDescent="0.35">
      <c r="A6559" s="51" t="str">
        <f t="shared" si="306"/>
        <v/>
      </c>
      <c r="B6559" s="99"/>
      <c r="C6559" s="4"/>
      <c r="D6559" s="14"/>
      <c r="E6559" s="14"/>
      <c r="F6559" s="14"/>
      <c r="G6559" s="82"/>
      <c r="H6559" s="107" t="str">
        <f>IF(B6559&lt;&gt;"",IF(OR(O6559=0,O6559=999),"",SUMIFS($E$2:E6559,$A$2:A6559,A6559)-SUMIFS($F$2:F6559,$A$2:A6559,A6559)),"")</f>
        <v/>
      </c>
      <c r="I6559" s="109" t="str">
        <f t="shared" si="308"/>
        <v/>
      </c>
      <c r="J6559" s="113"/>
      <c r="K6559" s="90"/>
      <c r="L6559" s="73"/>
      <c r="M6559" s="69" t="str">
        <f>IF(C6559&lt;&gt;"",DailyLog!$S$3,"")</f>
        <v/>
      </c>
      <c r="N6559" s="56" t="str">
        <f t="shared" si="307"/>
        <v/>
      </c>
      <c r="O6559" s="53" t="str">
        <f>IF($B6559&lt;&gt;"",IF(ISNUMBER(_xlfn.XMATCH($B6559,Language!$A$6:$E$6)),0,IF(ISNUMBER(_xlfn.XMATCH($B6559,Language!$A$29:$E$29)),'Lista de Prestatarios'!$B$3,VLOOKUP(B6559,'Lista de Prestatarios'!$A$2:$B$500,2,FALSE))),"")</f>
        <v/>
      </c>
      <c r="P6559" s="58" t="str">
        <f>IF(B6559&lt;&gt;"",IF(OR(D6559&gt;0,G6559&gt;0),COUNTIF($B$2:B6559,B6559),COUNTIFS($B$2:B6559,B6559,$E$2:E6559,"&gt;0")),"")</f>
        <v/>
      </c>
    </row>
    <row r="6560" spans="1:16" x14ac:dyDescent="0.35">
      <c r="A6560" s="51" t="str">
        <f t="shared" si="306"/>
        <v/>
      </c>
      <c r="B6560" s="99"/>
      <c r="C6560" s="4"/>
      <c r="D6560" s="14"/>
      <c r="E6560" s="14"/>
      <c r="F6560" s="14"/>
      <c r="G6560" s="82"/>
      <c r="H6560" s="107" t="str">
        <f>IF(B6560&lt;&gt;"",IF(OR(O6560=0,O6560=999),"",SUMIFS($E$2:E6560,$A$2:A6560,A6560)-SUMIFS($F$2:F6560,$A$2:A6560,A6560)),"")</f>
        <v/>
      </c>
      <c r="I6560" s="109" t="str">
        <f t="shared" si="308"/>
        <v/>
      </c>
      <c r="J6560" s="113"/>
      <c r="K6560" s="90"/>
      <c r="L6560" s="73"/>
      <c r="M6560" s="69" t="str">
        <f>IF(C6560&lt;&gt;"",DailyLog!$S$3,"")</f>
        <v/>
      </c>
      <c r="N6560" s="56" t="str">
        <f t="shared" si="307"/>
        <v/>
      </c>
      <c r="O6560" s="53" t="str">
        <f>IF($B6560&lt;&gt;"",IF(ISNUMBER(_xlfn.XMATCH($B6560,Language!$A$6:$E$6)),0,IF(ISNUMBER(_xlfn.XMATCH($B6560,Language!$A$29:$E$29)),'Lista de Prestatarios'!$B$3,VLOOKUP(B6560,'Lista de Prestatarios'!$A$2:$B$500,2,FALSE))),"")</f>
        <v/>
      </c>
      <c r="P6560" s="58" t="str">
        <f>IF(B6560&lt;&gt;"",IF(OR(D6560&gt;0,G6560&gt;0),COUNTIF($B$2:B6560,B6560),COUNTIFS($B$2:B6560,B6560,$E$2:E6560,"&gt;0")),"")</f>
        <v/>
      </c>
    </row>
    <row r="6561" spans="1:16" x14ac:dyDescent="0.35">
      <c r="A6561" s="51" t="str">
        <f t="shared" si="306"/>
        <v/>
      </c>
      <c r="B6561" s="99"/>
      <c r="C6561" s="4"/>
      <c r="D6561" s="14"/>
      <c r="E6561" s="14"/>
      <c r="F6561" s="14"/>
      <c r="G6561" s="82"/>
      <c r="H6561" s="107" t="str">
        <f>IF(B6561&lt;&gt;"",IF(OR(O6561=0,O6561=999),"",SUMIFS($E$2:E6561,$A$2:A6561,A6561)-SUMIFS($F$2:F6561,$A$2:A6561,A6561)),"")</f>
        <v/>
      </c>
      <c r="I6561" s="109" t="str">
        <f t="shared" si="308"/>
        <v/>
      </c>
      <c r="J6561" s="113"/>
      <c r="K6561" s="90"/>
      <c r="L6561" s="73"/>
      <c r="M6561" s="69" t="str">
        <f>IF(C6561&lt;&gt;"",DailyLog!$S$3,"")</f>
        <v/>
      </c>
      <c r="N6561" s="56" t="str">
        <f t="shared" si="307"/>
        <v/>
      </c>
      <c r="O6561" s="53" t="str">
        <f>IF($B6561&lt;&gt;"",IF(ISNUMBER(_xlfn.XMATCH($B6561,Language!$A$6:$E$6)),0,IF(ISNUMBER(_xlfn.XMATCH($B6561,Language!$A$29:$E$29)),'Lista de Prestatarios'!$B$3,VLOOKUP(B6561,'Lista de Prestatarios'!$A$2:$B$500,2,FALSE))),"")</f>
        <v/>
      </c>
      <c r="P6561" s="58" t="str">
        <f>IF(B6561&lt;&gt;"",IF(OR(D6561&gt;0,G6561&gt;0),COUNTIF($B$2:B6561,B6561),COUNTIFS($B$2:B6561,B6561,$E$2:E6561,"&gt;0")),"")</f>
        <v/>
      </c>
    </row>
    <row r="6562" spans="1:16" x14ac:dyDescent="0.35">
      <c r="A6562" s="51" t="str">
        <f t="shared" si="306"/>
        <v/>
      </c>
      <c r="B6562" s="99"/>
      <c r="C6562" s="4"/>
      <c r="D6562" s="14"/>
      <c r="E6562" s="14"/>
      <c r="F6562" s="14"/>
      <c r="G6562" s="82"/>
      <c r="H6562" s="107" t="str">
        <f>IF(B6562&lt;&gt;"",IF(OR(O6562=0,O6562=999),"",SUMIFS($E$2:E6562,$A$2:A6562,A6562)-SUMIFS($F$2:F6562,$A$2:A6562,A6562)),"")</f>
        <v/>
      </c>
      <c r="I6562" s="109" t="str">
        <f t="shared" si="308"/>
        <v/>
      </c>
      <c r="J6562" s="113"/>
      <c r="K6562" s="90"/>
      <c r="L6562" s="73"/>
      <c r="M6562" s="69" t="str">
        <f>IF(C6562&lt;&gt;"",DailyLog!$S$3,"")</f>
        <v/>
      </c>
      <c r="N6562" s="56" t="str">
        <f t="shared" si="307"/>
        <v/>
      </c>
      <c r="O6562" s="53" t="str">
        <f>IF($B6562&lt;&gt;"",IF(ISNUMBER(_xlfn.XMATCH($B6562,Language!$A$6:$E$6)),0,IF(ISNUMBER(_xlfn.XMATCH($B6562,Language!$A$29:$E$29)),'Lista de Prestatarios'!$B$3,VLOOKUP(B6562,'Lista de Prestatarios'!$A$2:$B$500,2,FALSE))),"")</f>
        <v/>
      </c>
      <c r="P6562" s="58" t="str">
        <f>IF(B6562&lt;&gt;"",IF(OR(D6562&gt;0,G6562&gt;0),COUNTIF($B$2:B6562,B6562),COUNTIFS($B$2:B6562,B6562,$E$2:E6562,"&gt;0")),"")</f>
        <v/>
      </c>
    </row>
    <row r="6563" spans="1:16" x14ac:dyDescent="0.35">
      <c r="A6563" s="51" t="str">
        <f t="shared" si="306"/>
        <v/>
      </c>
      <c r="B6563" s="99"/>
      <c r="C6563" s="4"/>
      <c r="D6563" s="14"/>
      <c r="E6563" s="14"/>
      <c r="F6563" s="14"/>
      <c r="G6563" s="82"/>
      <c r="H6563" s="107" t="str">
        <f>IF(B6563&lt;&gt;"",IF(OR(O6563=0,O6563=999),"",SUMIFS($E$2:E6563,$A$2:A6563,A6563)-SUMIFS($F$2:F6563,$A$2:A6563,A6563)),"")</f>
        <v/>
      </c>
      <c r="I6563" s="109" t="str">
        <f t="shared" si="308"/>
        <v/>
      </c>
      <c r="J6563" s="113"/>
      <c r="K6563" s="90"/>
      <c r="L6563" s="73"/>
      <c r="M6563" s="69" t="str">
        <f>IF(C6563&lt;&gt;"",DailyLog!$S$3,"")</f>
        <v/>
      </c>
      <c r="N6563" s="56" t="str">
        <f t="shared" si="307"/>
        <v/>
      </c>
      <c r="O6563" s="53" t="str">
        <f>IF($B6563&lt;&gt;"",IF(ISNUMBER(_xlfn.XMATCH($B6563,Language!$A$6:$E$6)),0,IF(ISNUMBER(_xlfn.XMATCH($B6563,Language!$A$29:$E$29)),'Lista de Prestatarios'!$B$3,VLOOKUP(B6563,'Lista de Prestatarios'!$A$2:$B$500,2,FALSE))),"")</f>
        <v/>
      </c>
      <c r="P6563" s="58" t="str">
        <f>IF(B6563&lt;&gt;"",IF(OR(D6563&gt;0,G6563&gt;0),COUNTIF($B$2:B6563,B6563),COUNTIFS($B$2:B6563,B6563,$E$2:E6563,"&gt;0")),"")</f>
        <v/>
      </c>
    </row>
    <row r="6564" spans="1:16" x14ac:dyDescent="0.35">
      <c r="A6564" s="51" t="str">
        <f t="shared" si="306"/>
        <v/>
      </c>
      <c r="B6564" s="99"/>
      <c r="C6564" s="4"/>
      <c r="D6564" s="14"/>
      <c r="E6564" s="14"/>
      <c r="F6564" s="14"/>
      <c r="G6564" s="82"/>
      <c r="H6564" s="107" t="str">
        <f>IF(B6564&lt;&gt;"",IF(OR(O6564=0,O6564=999),"",SUMIFS($E$2:E6564,$A$2:A6564,A6564)-SUMIFS($F$2:F6564,$A$2:A6564,A6564)),"")</f>
        <v/>
      </c>
      <c r="I6564" s="109" t="str">
        <f t="shared" si="308"/>
        <v/>
      </c>
      <c r="J6564" s="113"/>
      <c r="K6564" s="90"/>
      <c r="L6564" s="73"/>
      <c r="M6564" s="69" t="str">
        <f>IF(C6564&lt;&gt;"",DailyLog!$S$3,"")</f>
        <v/>
      </c>
      <c r="N6564" s="56" t="str">
        <f t="shared" si="307"/>
        <v/>
      </c>
      <c r="O6564" s="53" t="str">
        <f>IF($B6564&lt;&gt;"",IF(ISNUMBER(_xlfn.XMATCH($B6564,Language!$A$6:$E$6)),0,IF(ISNUMBER(_xlfn.XMATCH($B6564,Language!$A$29:$E$29)),'Lista de Prestatarios'!$B$3,VLOOKUP(B6564,'Lista de Prestatarios'!$A$2:$B$500,2,FALSE))),"")</f>
        <v/>
      </c>
      <c r="P6564" s="58" t="str">
        <f>IF(B6564&lt;&gt;"",IF(OR(D6564&gt;0,G6564&gt;0),COUNTIF($B$2:B6564,B6564),COUNTIFS($B$2:B6564,B6564,$E$2:E6564,"&gt;0")),"")</f>
        <v/>
      </c>
    </row>
    <row r="6565" spans="1:16" x14ac:dyDescent="0.35">
      <c r="A6565" s="51" t="str">
        <f t="shared" si="306"/>
        <v/>
      </c>
      <c r="B6565" s="99"/>
      <c r="C6565" s="4"/>
      <c r="D6565" s="14"/>
      <c r="E6565" s="14"/>
      <c r="F6565" s="14"/>
      <c r="G6565" s="82"/>
      <c r="H6565" s="107" t="str">
        <f>IF(B6565&lt;&gt;"",IF(OR(O6565=0,O6565=999),"",SUMIFS($E$2:E6565,$A$2:A6565,A6565)-SUMIFS($F$2:F6565,$A$2:A6565,A6565)),"")</f>
        <v/>
      </c>
      <c r="I6565" s="109" t="str">
        <f t="shared" si="308"/>
        <v/>
      </c>
      <c r="J6565" s="113"/>
      <c r="K6565" s="90"/>
      <c r="L6565" s="73"/>
      <c r="M6565" s="69" t="str">
        <f>IF(C6565&lt;&gt;"",DailyLog!$S$3,"")</f>
        <v/>
      </c>
      <c r="N6565" s="56" t="str">
        <f t="shared" si="307"/>
        <v/>
      </c>
      <c r="O6565" s="53" t="str">
        <f>IF($B6565&lt;&gt;"",IF(ISNUMBER(_xlfn.XMATCH($B6565,Language!$A$6:$E$6)),0,IF(ISNUMBER(_xlfn.XMATCH($B6565,Language!$A$29:$E$29)),'Lista de Prestatarios'!$B$3,VLOOKUP(B6565,'Lista de Prestatarios'!$A$2:$B$500,2,FALSE))),"")</f>
        <v/>
      </c>
      <c r="P6565" s="58" t="str">
        <f>IF(B6565&lt;&gt;"",IF(OR(D6565&gt;0,G6565&gt;0),COUNTIF($B$2:B6565,B6565),COUNTIFS($B$2:B6565,B6565,$E$2:E6565,"&gt;0")),"")</f>
        <v/>
      </c>
    </row>
    <row r="6566" spans="1:16" x14ac:dyDescent="0.35">
      <c r="A6566" s="51" t="str">
        <f t="shared" si="306"/>
        <v/>
      </c>
      <c r="B6566" s="99"/>
      <c r="C6566" s="4"/>
      <c r="D6566" s="14"/>
      <c r="E6566" s="14"/>
      <c r="F6566" s="14"/>
      <c r="G6566" s="82"/>
      <c r="H6566" s="107" t="str">
        <f>IF(B6566&lt;&gt;"",IF(OR(O6566=0,O6566=999),"",SUMIFS($E$2:E6566,$A$2:A6566,A6566)-SUMIFS($F$2:F6566,$A$2:A6566,A6566)),"")</f>
        <v/>
      </c>
      <c r="I6566" s="109" t="str">
        <f t="shared" si="308"/>
        <v/>
      </c>
      <c r="J6566" s="113"/>
      <c r="K6566" s="90"/>
      <c r="L6566" s="73"/>
      <c r="M6566" s="69" t="str">
        <f>IF(C6566&lt;&gt;"",DailyLog!$S$3,"")</f>
        <v/>
      </c>
      <c r="N6566" s="56" t="str">
        <f t="shared" si="307"/>
        <v/>
      </c>
      <c r="O6566" s="53" t="str">
        <f>IF($B6566&lt;&gt;"",IF(ISNUMBER(_xlfn.XMATCH($B6566,Language!$A$6:$E$6)),0,IF(ISNUMBER(_xlfn.XMATCH($B6566,Language!$A$29:$E$29)),'Lista de Prestatarios'!$B$3,VLOOKUP(B6566,'Lista de Prestatarios'!$A$2:$B$500,2,FALSE))),"")</f>
        <v/>
      </c>
      <c r="P6566" s="58" t="str">
        <f>IF(B6566&lt;&gt;"",IF(OR(D6566&gt;0,G6566&gt;0),COUNTIF($B$2:B6566,B6566),COUNTIFS($B$2:B6566,B6566,$E$2:E6566,"&gt;0")),"")</f>
        <v/>
      </c>
    </row>
    <row r="6567" spans="1:16" x14ac:dyDescent="0.35">
      <c r="A6567" s="51" t="str">
        <f t="shared" si="306"/>
        <v/>
      </c>
      <c r="B6567" s="99"/>
      <c r="C6567" s="4"/>
      <c r="D6567" s="14"/>
      <c r="E6567" s="14"/>
      <c r="F6567" s="14"/>
      <c r="G6567" s="82"/>
      <c r="H6567" s="107" t="str">
        <f>IF(B6567&lt;&gt;"",IF(OR(O6567=0,O6567=999),"",SUMIFS($E$2:E6567,$A$2:A6567,A6567)-SUMIFS($F$2:F6567,$A$2:A6567,A6567)),"")</f>
        <v/>
      </c>
      <c r="I6567" s="109" t="str">
        <f t="shared" si="308"/>
        <v/>
      </c>
      <c r="J6567" s="113"/>
      <c r="K6567" s="90"/>
      <c r="L6567" s="73"/>
      <c r="M6567" s="69" t="str">
        <f>IF(C6567&lt;&gt;"",DailyLog!$S$3,"")</f>
        <v/>
      </c>
      <c r="N6567" s="56" t="str">
        <f t="shared" si="307"/>
        <v/>
      </c>
      <c r="O6567" s="53" t="str">
        <f>IF($B6567&lt;&gt;"",IF(ISNUMBER(_xlfn.XMATCH($B6567,Language!$A$6:$E$6)),0,IF(ISNUMBER(_xlfn.XMATCH($B6567,Language!$A$29:$E$29)),'Lista de Prestatarios'!$B$3,VLOOKUP(B6567,'Lista de Prestatarios'!$A$2:$B$500,2,FALSE))),"")</f>
        <v/>
      </c>
      <c r="P6567" s="58" t="str">
        <f>IF(B6567&lt;&gt;"",IF(OR(D6567&gt;0,G6567&gt;0),COUNTIF($B$2:B6567,B6567),COUNTIFS($B$2:B6567,B6567,$E$2:E6567,"&gt;0")),"")</f>
        <v/>
      </c>
    </row>
    <row r="6568" spans="1:16" x14ac:dyDescent="0.35">
      <c r="A6568" s="51" t="str">
        <f t="shared" si="306"/>
        <v/>
      </c>
      <c r="B6568" s="99"/>
      <c r="C6568" s="4"/>
      <c r="D6568" s="14"/>
      <c r="E6568" s="14"/>
      <c r="F6568" s="14"/>
      <c r="G6568" s="82"/>
      <c r="H6568" s="107" t="str">
        <f>IF(B6568&lt;&gt;"",IF(OR(O6568=0,O6568=999),"",SUMIFS($E$2:E6568,$A$2:A6568,A6568)-SUMIFS($F$2:F6568,$A$2:A6568,A6568)),"")</f>
        <v/>
      </c>
      <c r="I6568" s="109" t="str">
        <f t="shared" si="308"/>
        <v/>
      </c>
      <c r="J6568" s="113"/>
      <c r="K6568" s="90"/>
      <c r="L6568" s="73"/>
      <c r="M6568" s="69" t="str">
        <f>IF(C6568&lt;&gt;"",DailyLog!$S$3,"")</f>
        <v/>
      </c>
      <c r="N6568" s="56" t="str">
        <f t="shared" si="307"/>
        <v/>
      </c>
      <c r="O6568" s="53" t="str">
        <f>IF($B6568&lt;&gt;"",IF(ISNUMBER(_xlfn.XMATCH($B6568,Language!$A$6:$E$6)),0,IF(ISNUMBER(_xlfn.XMATCH($B6568,Language!$A$29:$E$29)),'Lista de Prestatarios'!$B$3,VLOOKUP(B6568,'Lista de Prestatarios'!$A$2:$B$500,2,FALSE))),"")</f>
        <v/>
      </c>
      <c r="P6568" s="58" t="str">
        <f>IF(B6568&lt;&gt;"",IF(OR(D6568&gt;0,G6568&gt;0),COUNTIF($B$2:B6568,B6568),COUNTIFS($B$2:B6568,B6568,$E$2:E6568,"&gt;0")),"")</f>
        <v/>
      </c>
    </row>
    <row r="6569" spans="1:16" x14ac:dyDescent="0.35">
      <c r="A6569" s="51" t="str">
        <f t="shared" si="306"/>
        <v/>
      </c>
      <c r="B6569" s="99"/>
      <c r="C6569" s="4"/>
      <c r="D6569" s="14"/>
      <c r="E6569" s="14"/>
      <c r="F6569" s="14"/>
      <c r="G6569" s="82"/>
      <c r="H6569" s="107" t="str">
        <f>IF(B6569&lt;&gt;"",IF(OR(O6569=0,O6569=999),"",SUMIFS($E$2:E6569,$A$2:A6569,A6569)-SUMIFS($F$2:F6569,$A$2:A6569,A6569)),"")</f>
        <v/>
      </c>
      <c r="I6569" s="109" t="str">
        <f t="shared" si="308"/>
        <v/>
      </c>
      <c r="J6569" s="113"/>
      <c r="K6569" s="90"/>
      <c r="L6569" s="73"/>
      <c r="M6569" s="69" t="str">
        <f>IF(C6569&lt;&gt;"",DailyLog!$S$3,"")</f>
        <v/>
      </c>
      <c r="N6569" s="56" t="str">
        <f t="shared" si="307"/>
        <v/>
      </c>
      <c r="O6569" s="53" t="str">
        <f>IF($B6569&lt;&gt;"",IF(ISNUMBER(_xlfn.XMATCH($B6569,Language!$A$6:$E$6)),0,IF(ISNUMBER(_xlfn.XMATCH($B6569,Language!$A$29:$E$29)),'Lista de Prestatarios'!$B$3,VLOOKUP(B6569,'Lista de Prestatarios'!$A$2:$B$500,2,FALSE))),"")</f>
        <v/>
      </c>
      <c r="P6569" s="58" t="str">
        <f>IF(B6569&lt;&gt;"",IF(OR(D6569&gt;0,G6569&gt;0),COUNTIF($B$2:B6569,B6569),COUNTIFS($B$2:B6569,B6569,$E$2:E6569,"&gt;0")),"")</f>
        <v/>
      </c>
    </row>
    <row r="6570" spans="1:16" x14ac:dyDescent="0.35">
      <c r="A6570" s="51" t="str">
        <f t="shared" si="306"/>
        <v/>
      </c>
      <c r="B6570" s="99"/>
      <c r="C6570" s="4"/>
      <c r="D6570" s="14"/>
      <c r="E6570" s="14"/>
      <c r="F6570" s="14"/>
      <c r="G6570" s="82"/>
      <c r="H6570" s="107" t="str">
        <f>IF(B6570&lt;&gt;"",IF(OR(O6570=0,O6570=999),"",SUMIFS($E$2:E6570,$A$2:A6570,A6570)-SUMIFS($F$2:F6570,$A$2:A6570,A6570)),"")</f>
        <v/>
      </c>
      <c r="I6570" s="109" t="str">
        <f t="shared" si="308"/>
        <v/>
      </c>
      <c r="J6570" s="113"/>
      <c r="K6570" s="90"/>
      <c r="L6570" s="73"/>
      <c r="M6570" s="69" t="str">
        <f>IF(C6570&lt;&gt;"",DailyLog!$S$3,"")</f>
        <v/>
      </c>
      <c r="N6570" s="56" t="str">
        <f t="shared" si="307"/>
        <v/>
      </c>
      <c r="O6570" s="53" t="str">
        <f>IF($B6570&lt;&gt;"",IF(ISNUMBER(_xlfn.XMATCH($B6570,Language!$A$6:$E$6)),0,IF(ISNUMBER(_xlfn.XMATCH($B6570,Language!$A$29:$E$29)),'Lista de Prestatarios'!$B$3,VLOOKUP(B6570,'Lista de Prestatarios'!$A$2:$B$500,2,FALSE))),"")</f>
        <v/>
      </c>
      <c r="P6570" s="58" t="str">
        <f>IF(B6570&lt;&gt;"",IF(OR(D6570&gt;0,G6570&gt;0),COUNTIF($B$2:B6570,B6570),COUNTIFS($B$2:B6570,B6570,$E$2:E6570,"&gt;0")),"")</f>
        <v/>
      </c>
    </row>
    <row r="6571" spans="1:16" x14ac:dyDescent="0.35">
      <c r="A6571" s="51" t="str">
        <f t="shared" si="306"/>
        <v/>
      </c>
      <c r="B6571" s="99"/>
      <c r="C6571" s="4"/>
      <c r="D6571" s="14"/>
      <c r="E6571" s="14"/>
      <c r="F6571" s="14"/>
      <c r="G6571" s="82"/>
      <c r="H6571" s="107" t="str">
        <f>IF(B6571&lt;&gt;"",IF(OR(O6571=0,O6571=999),"",SUMIFS($E$2:E6571,$A$2:A6571,A6571)-SUMIFS($F$2:F6571,$A$2:A6571,A6571)),"")</f>
        <v/>
      </c>
      <c r="I6571" s="109" t="str">
        <f t="shared" si="308"/>
        <v/>
      </c>
      <c r="J6571" s="113"/>
      <c r="K6571" s="90"/>
      <c r="L6571" s="73"/>
      <c r="M6571" s="69" t="str">
        <f>IF(C6571&lt;&gt;"",DailyLog!$S$3,"")</f>
        <v/>
      </c>
      <c r="N6571" s="56" t="str">
        <f t="shared" si="307"/>
        <v/>
      </c>
      <c r="O6571" s="53" t="str">
        <f>IF($B6571&lt;&gt;"",IF(ISNUMBER(_xlfn.XMATCH($B6571,Language!$A$6:$E$6)),0,IF(ISNUMBER(_xlfn.XMATCH($B6571,Language!$A$29:$E$29)),'Lista de Prestatarios'!$B$3,VLOOKUP(B6571,'Lista de Prestatarios'!$A$2:$B$500,2,FALSE))),"")</f>
        <v/>
      </c>
      <c r="P6571" s="58" t="str">
        <f>IF(B6571&lt;&gt;"",IF(OR(D6571&gt;0,G6571&gt;0),COUNTIF($B$2:B6571,B6571),COUNTIFS($B$2:B6571,B6571,$E$2:E6571,"&gt;0")),"")</f>
        <v/>
      </c>
    </row>
    <row r="6572" spans="1:16" x14ac:dyDescent="0.35">
      <c r="A6572" s="51" t="str">
        <f t="shared" si="306"/>
        <v/>
      </c>
      <c r="B6572" s="99"/>
      <c r="C6572" s="4"/>
      <c r="D6572" s="14"/>
      <c r="E6572" s="14"/>
      <c r="F6572" s="14"/>
      <c r="G6572" s="82"/>
      <c r="H6572" s="107" t="str">
        <f>IF(B6572&lt;&gt;"",IF(OR(O6572=0,O6572=999),"",SUMIFS($E$2:E6572,$A$2:A6572,A6572)-SUMIFS($F$2:F6572,$A$2:A6572,A6572)),"")</f>
        <v/>
      </c>
      <c r="I6572" s="109" t="str">
        <f t="shared" si="308"/>
        <v/>
      </c>
      <c r="J6572" s="113"/>
      <c r="K6572" s="90"/>
      <c r="L6572" s="73"/>
      <c r="M6572" s="69" t="str">
        <f>IF(C6572&lt;&gt;"",DailyLog!$S$3,"")</f>
        <v/>
      </c>
      <c r="N6572" s="56" t="str">
        <f t="shared" si="307"/>
        <v/>
      </c>
      <c r="O6572" s="53" t="str">
        <f>IF($B6572&lt;&gt;"",IF(ISNUMBER(_xlfn.XMATCH($B6572,Language!$A$6:$E$6)),0,IF(ISNUMBER(_xlfn.XMATCH($B6572,Language!$A$29:$E$29)),'Lista de Prestatarios'!$B$3,VLOOKUP(B6572,'Lista de Prestatarios'!$A$2:$B$500,2,FALSE))),"")</f>
        <v/>
      </c>
      <c r="P6572" s="58" t="str">
        <f>IF(B6572&lt;&gt;"",IF(OR(D6572&gt;0,G6572&gt;0),COUNTIF($B$2:B6572,B6572),COUNTIFS($B$2:B6572,B6572,$E$2:E6572,"&gt;0")),"")</f>
        <v/>
      </c>
    </row>
    <row r="6573" spans="1:16" x14ac:dyDescent="0.35">
      <c r="A6573" s="51" t="str">
        <f t="shared" si="306"/>
        <v/>
      </c>
      <c r="B6573" s="99"/>
      <c r="C6573" s="4"/>
      <c r="D6573" s="14"/>
      <c r="E6573" s="14"/>
      <c r="F6573" s="14"/>
      <c r="G6573" s="82"/>
      <c r="H6573" s="107" t="str">
        <f>IF(B6573&lt;&gt;"",IF(OR(O6573=0,O6573=999),"",SUMIFS($E$2:E6573,$A$2:A6573,A6573)-SUMIFS($F$2:F6573,$A$2:A6573,A6573)),"")</f>
        <v/>
      </c>
      <c r="I6573" s="109" t="str">
        <f t="shared" si="308"/>
        <v/>
      </c>
      <c r="J6573" s="113"/>
      <c r="K6573" s="90"/>
      <c r="L6573" s="73"/>
      <c r="M6573" s="69" t="str">
        <f>IF(C6573&lt;&gt;"",DailyLog!$S$3,"")</f>
        <v/>
      </c>
      <c r="N6573" s="56" t="str">
        <f t="shared" si="307"/>
        <v/>
      </c>
      <c r="O6573" s="53" t="str">
        <f>IF($B6573&lt;&gt;"",IF(ISNUMBER(_xlfn.XMATCH($B6573,Language!$A$6:$E$6)),0,IF(ISNUMBER(_xlfn.XMATCH($B6573,Language!$A$29:$E$29)),'Lista de Prestatarios'!$B$3,VLOOKUP(B6573,'Lista de Prestatarios'!$A$2:$B$500,2,FALSE))),"")</f>
        <v/>
      </c>
      <c r="P6573" s="58" t="str">
        <f>IF(B6573&lt;&gt;"",IF(OR(D6573&gt;0,G6573&gt;0),COUNTIF($B$2:B6573,B6573),COUNTIFS($B$2:B6573,B6573,$E$2:E6573,"&gt;0")),"")</f>
        <v/>
      </c>
    </row>
    <row r="6574" spans="1:16" x14ac:dyDescent="0.35">
      <c r="A6574" s="51" t="str">
        <f t="shared" si="306"/>
        <v/>
      </c>
      <c r="B6574" s="99"/>
      <c r="C6574" s="4"/>
      <c r="D6574" s="14"/>
      <c r="E6574" s="14"/>
      <c r="F6574" s="14"/>
      <c r="G6574" s="82"/>
      <c r="H6574" s="107" t="str">
        <f>IF(B6574&lt;&gt;"",IF(OR(O6574=0,O6574=999),"",SUMIFS($E$2:E6574,$A$2:A6574,A6574)-SUMIFS($F$2:F6574,$A$2:A6574,A6574)),"")</f>
        <v/>
      </c>
      <c r="I6574" s="109" t="str">
        <f t="shared" si="308"/>
        <v/>
      </c>
      <c r="J6574" s="113"/>
      <c r="K6574" s="90"/>
      <c r="L6574" s="73"/>
      <c r="M6574" s="69" t="str">
        <f>IF(C6574&lt;&gt;"",DailyLog!$S$3,"")</f>
        <v/>
      </c>
      <c r="N6574" s="56" t="str">
        <f t="shared" si="307"/>
        <v/>
      </c>
      <c r="O6574" s="53" t="str">
        <f>IF($B6574&lt;&gt;"",IF(ISNUMBER(_xlfn.XMATCH($B6574,Language!$A$6:$E$6)),0,IF(ISNUMBER(_xlfn.XMATCH($B6574,Language!$A$29:$E$29)),'Lista de Prestatarios'!$B$3,VLOOKUP(B6574,'Lista de Prestatarios'!$A$2:$B$500,2,FALSE))),"")</f>
        <v/>
      </c>
      <c r="P6574" s="58" t="str">
        <f>IF(B6574&lt;&gt;"",IF(OR(D6574&gt;0,G6574&gt;0),COUNTIF($B$2:B6574,B6574),COUNTIFS($B$2:B6574,B6574,$E$2:E6574,"&gt;0")),"")</f>
        <v/>
      </c>
    </row>
    <row r="6575" spans="1:16" x14ac:dyDescent="0.35">
      <c r="A6575" s="51" t="str">
        <f t="shared" si="306"/>
        <v/>
      </c>
      <c r="B6575" s="99"/>
      <c r="C6575" s="4"/>
      <c r="D6575" s="14"/>
      <c r="E6575" s="14"/>
      <c r="F6575" s="14"/>
      <c r="G6575" s="82"/>
      <c r="H6575" s="107" t="str">
        <f>IF(B6575&lt;&gt;"",IF(OR(O6575=0,O6575=999),"",SUMIFS($E$2:E6575,$A$2:A6575,A6575)-SUMIFS($F$2:F6575,$A$2:A6575,A6575)),"")</f>
        <v/>
      </c>
      <c r="I6575" s="109" t="str">
        <f t="shared" si="308"/>
        <v/>
      </c>
      <c r="J6575" s="113"/>
      <c r="K6575" s="90"/>
      <c r="L6575" s="73"/>
      <c r="M6575" s="69" t="str">
        <f>IF(C6575&lt;&gt;"",DailyLog!$S$3,"")</f>
        <v/>
      </c>
      <c r="N6575" s="56" t="str">
        <f t="shared" si="307"/>
        <v/>
      </c>
      <c r="O6575" s="53" t="str">
        <f>IF($B6575&lt;&gt;"",IF(ISNUMBER(_xlfn.XMATCH($B6575,Language!$A$6:$E$6)),0,IF(ISNUMBER(_xlfn.XMATCH($B6575,Language!$A$29:$E$29)),'Lista de Prestatarios'!$B$3,VLOOKUP(B6575,'Lista de Prestatarios'!$A$2:$B$500,2,FALSE))),"")</f>
        <v/>
      </c>
      <c r="P6575" s="58" t="str">
        <f>IF(B6575&lt;&gt;"",IF(OR(D6575&gt;0,G6575&gt;0),COUNTIF($B$2:B6575,B6575),COUNTIFS($B$2:B6575,B6575,$E$2:E6575,"&gt;0")),"")</f>
        <v/>
      </c>
    </row>
    <row r="6576" spans="1:16" x14ac:dyDescent="0.35">
      <c r="A6576" s="51" t="str">
        <f t="shared" si="306"/>
        <v/>
      </c>
      <c r="B6576" s="99"/>
      <c r="C6576" s="4"/>
      <c r="D6576" s="14"/>
      <c r="E6576" s="14"/>
      <c r="F6576" s="14"/>
      <c r="G6576" s="82"/>
      <c r="H6576" s="107" t="str">
        <f>IF(B6576&lt;&gt;"",IF(OR(O6576=0,O6576=999),"",SUMIFS($E$2:E6576,$A$2:A6576,A6576)-SUMIFS($F$2:F6576,$A$2:A6576,A6576)),"")</f>
        <v/>
      </c>
      <c r="I6576" s="109" t="str">
        <f t="shared" si="308"/>
        <v/>
      </c>
      <c r="J6576" s="113"/>
      <c r="K6576" s="90"/>
      <c r="L6576" s="73"/>
      <c r="M6576" s="69" t="str">
        <f>IF(C6576&lt;&gt;"",DailyLog!$S$3,"")</f>
        <v/>
      </c>
      <c r="N6576" s="56" t="str">
        <f t="shared" si="307"/>
        <v/>
      </c>
      <c r="O6576" s="53" t="str">
        <f>IF($B6576&lt;&gt;"",IF(ISNUMBER(_xlfn.XMATCH($B6576,Language!$A$6:$E$6)),0,IF(ISNUMBER(_xlfn.XMATCH($B6576,Language!$A$29:$E$29)),'Lista de Prestatarios'!$B$3,VLOOKUP(B6576,'Lista de Prestatarios'!$A$2:$B$500,2,FALSE))),"")</f>
        <v/>
      </c>
      <c r="P6576" s="58" t="str">
        <f>IF(B6576&lt;&gt;"",IF(OR(D6576&gt;0,G6576&gt;0),COUNTIF($B$2:B6576,B6576),COUNTIFS($B$2:B6576,B6576,$E$2:E6576,"&gt;0")),"")</f>
        <v/>
      </c>
    </row>
    <row r="6577" spans="1:16" x14ac:dyDescent="0.35">
      <c r="A6577" s="51" t="str">
        <f t="shared" si="306"/>
        <v/>
      </c>
      <c r="B6577" s="99"/>
      <c r="C6577" s="4"/>
      <c r="D6577" s="14"/>
      <c r="E6577" s="14"/>
      <c r="F6577" s="14"/>
      <c r="G6577" s="82"/>
      <c r="H6577" s="107" t="str">
        <f>IF(B6577&lt;&gt;"",IF(OR(O6577=0,O6577=999),"",SUMIFS($E$2:E6577,$A$2:A6577,A6577)-SUMIFS($F$2:F6577,$A$2:A6577,A6577)),"")</f>
        <v/>
      </c>
      <c r="I6577" s="109" t="str">
        <f t="shared" si="308"/>
        <v/>
      </c>
      <c r="J6577" s="113"/>
      <c r="K6577" s="90"/>
      <c r="L6577" s="73"/>
      <c r="M6577" s="69" t="str">
        <f>IF(C6577&lt;&gt;"",DailyLog!$S$3,"")</f>
        <v/>
      </c>
      <c r="N6577" s="56" t="str">
        <f t="shared" si="307"/>
        <v/>
      </c>
      <c r="O6577" s="53" t="str">
        <f>IF($B6577&lt;&gt;"",IF(ISNUMBER(_xlfn.XMATCH($B6577,Language!$A$6:$E$6)),0,IF(ISNUMBER(_xlfn.XMATCH($B6577,Language!$A$29:$E$29)),'Lista de Prestatarios'!$B$3,VLOOKUP(B6577,'Lista de Prestatarios'!$A$2:$B$500,2,FALSE))),"")</f>
        <v/>
      </c>
      <c r="P6577" s="58" t="str">
        <f>IF(B6577&lt;&gt;"",IF(OR(D6577&gt;0,G6577&gt;0),COUNTIF($B$2:B6577,B6577),COUNTIFS($B$2:B6577,B6577,$E$2:E6577,"&gt;0")),"")</f>
        <v/>
      </c>
    </row>
    <row r="6578" spans="1:16" x14ac:dyDescent="0.35">
      <c r="A6578" s="51" t="str">
        <f t="shared" si="306"/>
        <v/>
      </c>
      <c r="B6578" s="99"/>
      <c r="C6578" s="4"/>
      <c r="D6578" s="14"/>
      <c r="E6578" s="14"/>
      <c r="F6578" s="14"/>
      <c r="G6578" s="82"/>
      <c r="H6578" s="107" t="str">
        <f>IF(B6578&lt;&gt;"",IF(OR(O6578=0,O6578=999),"",SUMIFS($E$2:E6578,$A$2:A6578,A6578)-SUMIFS($F$2:F6578,$A$2:A6578,A6578)),"")</f>
        <v/>
      </c>
      <c r="I6578" s="109" t="str">
        <f t="shared" si="308"/>
        <v/>
      </c>
      <c r="J6578" s="113"/>
      <c r="K6578" s="90"/>
      <c r="L6578" s="73"/>
      <c r="M6578" s="69" t="str">
        <f>IF(C6578&lt;&gt;"",DailyLog!$S$3,"")</f>
        <v/>
      </c>
      <c r="N6578" s="56" t="str">
        <f t="shared" si="307"/>
        <v/>
      </c>
      <c r="O6578" s="53" t="str">
        <f>IF($B6578&lt;&gt;"",IF(ISNUMBER(_xlfn.XMATCH($B6578,Language!$A$6:$E$6)),0,IF(ISNUMBER(_xlfn.XMATCH($B6578,Language!$A$29:$E$29)),'Lista de Prestatarios'!$B$3,VLOOKUP(B6578,'Lista de Prestatarios'!$A$2:$B$500,2,FALSE))),"")</f>
        <v/>
      </c>
      <c r="P6578" s="58" t="str">
        <f>IF(B6578&lt;&gt;"",IF(OR(D6578&gt;0,G6578&gt;0),COUNTIF($B$2:B6578,B6578),COUNTIFS($B$2:B6578,B6578,$E$2:E6578,"&gt;0")),"")</f>
        <v/>
      </c>
    </row>
    <row r="6579" spans="1:16" x14ac:dyDescent="0.35">
      <c r="A6579" s="51" t="str">
        <f t="shared" si="306"/>
        <v/>
      </c>
      <c r="B6579" s="99"/>
      <c r="C6579" s="4"/>
      <c r="D6579" s="14"/>
      <c r="E6579" s="14"/>
      <c r="F6579" s="14"/>
      <c r="G6579" s="82"/>
      <c r="H6579" s="107" t="str">
        <f>IF(B6579&lt;&gt;"",IF(OR(O6579=0,O6579=999),"",SUMIFS($E$2:E6579,$A$2:A6579,A6579)-SUMIFS($F$2:F6579,$A$2:A6579,A6579)),"")</f>
        <v/>
      </c>
      <c r="I6579" s="109" t="str">
        <f t="shared" si="308"/>
        <v/>
      </c>
      <c r="J6579" s="113"/>
      <c r="K6579" s="90"/>
      <c r="L6579" s="73"/>
      <c r="M6579" s="69" t="str">
        <f>IF(C6579&lt;&gt;"",DailyLog!$S$3,"")</f>
        <v/>
      </c>
      <c r="N6579" s="56" t="str">
        <f t="shared" si="307"/>
        <v/>
      </c>
      <c r="O6579" s="53" t="str">
        <f>IF($B6579&lt;&gt;"",IF(ISNUMBER(_xlfn.XMATCH($B6579,Language!$A$6:$E$6)),0,IF(ISNUMBER(_xlfn.XMATCH($B6579,Language!$A$29:$E$29)),'Lista de Prestatarios'!$B$3,VLOOKUP(B6579,'Lista de Prestatarios'!$A$2:$B$500,2,FALSE))),"")</f>
        <v/>
      </c>
      <c r="P6579" s="58" t="str">
        <f>IF(B6579&lt;&gt;"",IF(OR(D6579&gt;0,G6579&gt;0),COUNTIF($B$2:B6579,B6579),COUNTIFS($B$2:B6579,B6579,$E$2:E6579,"&gt;0")),"")</f>
        <v/>
      </c>
    </row>
    <row r="6580" spans="1:16" x14ac:dyDescent="0.35">
      <c r="A6580" s="51" t="str">
        <f t="shared" si="306"/>
        <v/>
      </c>
      <c r="B6580" s="99"/>
      <c r="C6580" s="4"/>
      <c r="D6580" s="14"/>
      <c r="E6580" s="14"/>
      <c r="F6580" s="14"/>
      <c r="G6580" s="82"/>
      <c r="H6580" s="107" t="str">
        <f>IF(B6580&lt;&gt;"",IF(OR(O6580=0,O6580=999),"",SUMIFS($E$2:E6580,$A$2:A6580,A6580)-SUMIFS($F$2:F6580,$A$2:A6580,A6580)),"")</f>
        <v/>
      </c>
      <c r="I6580" s="109" t="str">
        <f t="shared" si="308"/>
        <v/>
      </c>
      <c r="J6580" s="113"/>
      <c r="K6580" s="90"/>
      <c r="L6580" s="73"/>
      <c r="M6580" s="69" t="str">
        <f>IF(C6580&lt;&gt;"",DailyLog!$S$3,"")</f>
        <v/>
      </c>
      <c r="N6580" s="56" t="str">
        <f t="shared" si="307"/>
        <v/>
      </c>
      <c r="O6580" s="53" t="str">
        <f>IF($B6580&lt;&gt;"",IF(ISNUMBER(_xlfn.XMATCH($B6580,Language!$A$6:$E$6)),0,IF(ISNUMBER(_xlfn.XMATCH($B6580,Language!$A$29:$E$29)),'Lista de Prestatarios'!$B$3,VLOOKUP(B6580,'Lista de Prestatarios'!$A$2:$B$500,2,FALSE))),"")</f>
        <v/>
      </c>
      <c r="P6580" s="58" t="str">
        <f>IF(B6580&lt;&gt;"",IF(OR(D6580&gt;0,G6580&gt;0),COUNTIF($B$2:B6580,B6580),COUNTIFS($B$2:B6580,B6580,$E$2:E6580,"&gt;0")),"")</f>
        <v/>
      </c>
    </row>
    <row r="6581" spans="1:16" x14ac:dyDescent="0.35">
      <c r="A6581" s="51" t="str">
        <f t="shared" si="306"/>
        <v/>
      </c>
      <c r="B6581" s="99"/>
      <c r="C6581" s="4"/>
      <c r="D6581" s="14"/>
      <c r="E6581" s="14"/>
      <c r="F6581" s="14"/>
      <c r="G6581" s="82"/>
      <c r="H6581" s="107" t="str">
        <f>IF(B6581&lt;&gt;"",IF(OR(O6581=0,O6581=999),"",SUMIFS($E$2:E6581,$A$2:A6581,A6581)-SUMIFS($F$2:F6581,$A$2:A6581,A6581)),"")</f>
        <v/>
      </c>
      <c r="I6581" s="109" t="str">
        <f t="shared" si="308"/>
        <v/>
      </c>
      <c r="J6581" s="113"/>
      <c r="K6581" s="90"/>
      <c r="L6581" s="73"/>
      <c r="M6581" s="69" t="str">
        <f>IF(C6581&lt;&gt;"",DailyLog!$S$3,"")</f>
        <v/>
      </c>
      <c r="N6581" s="56" t="str">
        <f t="shared" si="307"/>
        <v/>
      </c>
      <c r="O6581" s="53" t="str">
        <f>IF($B6581&lt;&gt;"",IF(ISNUMBER(_xlfn.XMATCH($B6581,Language!$A$6:$E$6)),0,IF(ISNUMBER(_xlfn.XMATCH($B6581,Language!$A$29:$E$29)),'Lista de Prestatarios'!$B$3,VLOOKUP(B6581,'Lista de Prestatarios'!$A$2:$B$500,2,FALSE))),"")</f>
        <v/>
      </c>
      <c r="P6581" s="58" t="str">
        <f>IF(B6581&lt;&gt;"",IF(OR(D6581&gt;0,G6581&gt;0),COUNTIF($B$2:B6581,B6581),COUNTIFS($B$2:B6581,B6581,$E$2:E6581,"&gt;0")),"")</f>
        <v/>
      </c>
    </row>
    <row r="6582" spans="1:16" x14ac:dyDescent="0.35">
      <c r="A6582" s="51" t="str">
        <f t="shared" si="306"/>
        <v/>
      </c>
      <c r="B6582" s="99"/>
      <c r="C6582" s="4"/>
      <c r="D6582" s="14"/>
      <c r="E6582" s="14"/>
      <c r="F6582" s="14"/>
      <c r="G6582" s="82"/>
      <c r="H6582" s="107" t="str">
        <f>IF(B6582&lt;&gt;"",IF(OR(O6582=0,O6582=999),"",SUMIFS($E$2:E6582,$A$2:A6582,A6582)-SUMIFS($F$2:F6582,$A$2:A6582,A6582)),"")</f>
        <v/>
      </c>
      <c r="I6582" s="109" t="str">
        <f t="shared" si="308"/>
        <v/>
      </c>
      <c r="J6582" s="113"/>
      <c r="K6582" s="90"/>
      <c r="L6582" s="73"/>
      <c r="M6582" s="69" t="str">
        <f>IF(C6582&lt;&gt;"",DailyLog!$S$3,"")</f>
        <v/>
      </c>
      <c r="N6582" s="56" t="str">
        <f t="shared" si="307"/>
        <v/>
      </c>
      <c r="O6582" s="53" t="str">
        <f>IF($B6582&lt;&gt;"",IF(ISNUMBER(_xlfn.XMATCH($B6582,Language!$A$6:$E$6)),0,IF(ISNUMBER(_xlfn.XMATCH($B6582,Language!$A$29:$E$29)),'Lista de Prestatarios'!$B$3,VLOOKUP(B6582,'Lista de Prestatarios'!$A$2:$B$500,2,FALSE))),"")</f>
        <v/>
      </c>
      <c r="P6582" s="58" t="str">
        <f>IF(B6582&lt;&gt;"",IF(OR(D6582&gt;0,G6582&gt;0),COUNTIF($B$2:B6582,B6582),COUNTIFS($B$2:B6582,B6582,$E$2:E6582,"&gt;0")),"")</f>
        <v/>
      </c>
    </row>
    <row r="6583" spans="1:16" x14ac:dyDescent="0.35">
      <c r="A6583" s="51" t="str">
        <f t="shared" si="306"/>
        <v/>
      </c>
      <c r="B6583" s="99"/>
      <c r="C6583" s="4"/>
      <c r="D6583" s="14"/>
      <c r="E6583" s="14"/>
      <c r="F6583" s="14"/>
      <c r="G6583" s="82"/>
      <c r="H6583" s="107" t="str">
        <f>IF(B6583&lt;&gt;"",IF(OR(O6583=0,O6583=999),"",SUMIFS($E$2:E6583,$A$2:A6583,A6583)-SUMIFS($F$2:F6583,$A$2:A6583,A6583)),"")</f>
        <v/>
      </c>
      <c r="I6583" s="109" t="str">
        <f t="shared" si="308"/>
        <v/>
      </c>
      <c r="J6583" s="113"/>
      <c r="K6583" s="90"/>
      <c r="L6583" s="73"/>
      <c r="M6583" s="69" t="str">
        <f>IF(C6583&lt;&gt;"",DailyLog!$S$3,"")</f>
        <v/>
      </c>
      <c r="N6583" s="56" t="str">
        <f t="shared" si="307"/>
        <v/>
      </c>
      <c r="O6583" s="53" t="str">
        <f>IF($B6583&lt;&gt;"",IF(ISNUMBER(_xlfn.XMATCH($B6583,Language!$A$6:$E$6)),0,IF(ISNUMBER(_xlfn.XMATCH($B6583,Language!$A$29:$E$29)),'Lista de Prestatarios'!$B$3,VLOOKUP(B6583,'Lista de Prestatarios'!$A$2:$B$500,2,FALSE))),"")</f>
        <v/>
      </c>
      <c r="P6583" s="58" t="str">
        <f>IF(B6583&lt;&gt;"",IF(OR(D6583&gt;0,G6583&gt;0),COUNTIF($B$2:B6583,B6583),COUNTIFS($B$2:B6583,B6583,$E$2:E6583,"&gt;0")),"")</f>
        <v/>
      </c>
    </row>
    <row r="6584" spans="1:16" x14ac:dyDescent="0.35">
      <c r="A6584" s="51" t="str">
        <f t="shared" si="306"/>
        <v/>
      </c>
      <c r="B6584" s="99"/>
      <c r="C6584" s="4"/>
      <c r="D6584" s="14"/>
      <c r="E6584" s="14"/>
      <c r="F6584" s="14"/>
      <c r="G6584" s="82"/>
      <c r="H6584" s="107" t="str">
        <f>IF(B6584&lt;&gt;"",IF(OR(O6584=0,O6584=999),"",SUMIFS($E$2:E6584,$A$2:A6584,A6584)-SUMIFS($F$2:F6584,$A$2:A6584,A6584)),"")</f>
        <v/>
      </c>
      <c r="I6584" s="109" t="str">
        <f t="shared" si="308"/>
        <v/>
      </c>
      <c r="J6584" s="113"/>
      <c r="K6584" s="90"/>
      <c r="L6584" s="73"/>
      <c r="M6584" s="69" t="str">
        <f>IF(C6584&lt;&gt;"",DailyLog!$S$3,"")</f>
        <v/>
      </c>
      <c r="N6584" s="56" t="str">
        <f t="shared" si="307"/>
        <v/>
      </c>
      <c r="O6584" s="53" t="str">
        <f>IF($B6584&lt;&gt;"",IF(ISNUMBER(_xlfn.XMATCH($B6584,Language!$A$6:$E$6)),0,IF(ISNUMBER(_xlfn.XMATCH($B6584,Language!$A$29:$E$29)),'Lista de Prestatarios'!$B$3,VLOOKUP(B6584,'Lista de Prestatarios'!$A$2:$B$500,2,FALSE))),"")</f>
        <v/>
      </c>
      <c r="P6584" s="58" t="str">
        <f>IF(B6584&lt;&gt;"",IF(OR(D6584&gt;0,G6584&gt;0),COUNTIF($B$2:B6584,B6584),COUNTIFS($B$2:B6584,B6584,$E$2:E6584,"&gt;0")),"")</f>
        <v/>
      </c>
    </row>
    <row r="6585" spans="1:16" x14ac:dyDescent="0.35">
      <c r="A6585" s="51" t="str">
        <f t="shared" si="306"/>
        <v/>
      </c>
      <c r="B6585" s="99"/>
      <c r="C6585" s="4"/>
      <c r="D6585" s="14"/>
      <c r="E6585" s="14"/>
      <c r="F6585" s="14"/>
      <c r="G6585" s="82"/>
      <c r="H6585" s="107" t="str">
        <f>IF(B6585&lt;&gt;"",IF(OR(O6585=0,O6585=999),"",SUMIFS($E$2:E6585,$A$2:A6585,A6585)-SUMIFS($F$2:F6585,$A$2:A6585,A6585)),"")</f>
        <v/>
      </c>
      <c r="I6585" s="109" t="str">
        <f t="shared" si="308"/>
        <v/>
      </c>
      <c r="J6585" s="113"/>
      <c r="K6585" s="90"/>
      <c r="L6585" s="73"/>
      <c r="M6585" s="69" t="str">
        <f>IF(C6585&lt;&gt;"",DailyLog!$S$3,"")</f>
        <v/>
      </c>
      <c r="N6585" s="56" t="str">
        <f t="shared" si="307"/>
        <v/>
      </c>
      <c r="O6585" s="53" t="str">
        <f>IF($B6585&lt;&gt;"",IF(ISNUMBER(_xlfn.XMATCH($B6585,Language!$A$6:$E$6)),0,IF(ISNUMBER(_xlfn.XMATCH($B6585,Language!$A$29:$E$29)),'Lista de Prestatarios'!$B$3,VLOOKUP(B6585,'Lista de Prestatarios'!$A$2:$B$500,2,FALSE))),"")</f>
        <v/>
      </c>
      <c r="P6585" s="58" t="str">
        <f>IF(B6585&lt;&gt;"",IF(OR(D6585&gt;0,G6585&gt;0),COUNTIF($B$2:B6585,B6585),COUNTIFS($B$2:B6585,B6585,$E$2:E6585,"&gt;0")),"")</f>
        <v/>
      </c>
    </row>
    <row r="6586" spans="1:16" x14ac:dyDescent="0.35">
      <c r="A6586" s="51" t="str">
        <f t="shared" si="306"/>
        <v/>
      </c>
      <c r="B6586" s="99"/>
      <c r="C6586" s="4"/>
      <c r="D6586" s="14"/>
      <c r="E6586" s="14"/>
      <c r="F6586" s="14"/>
      <c r="G6586" s="82"/>
      <c r="H6586" s="107" t="str">
        <f>IF(B6586&lt;&gt;"",IF(OR(O6586=0,O6586=999),"",SUMIFS($E$2:E6586,$A$2:A6586,A6586)-SUMIFS($F$2:F6586,$A$2:A6586,A6586)),"")</f>
        <v/>
      </c>
      <c r="I6586" s="109" t="str">
        <f t="shared" si="308"/>
        <v/>
      </c>
      <c r="J6586" s="113"/>
      <c r="K6586" s="90"/>
      <c r="L6586" s="73"/>
      <c r="M6586" s="69" t="str">
        <f>IF(C6586&lt;&gt;"",DailyLog!$S$3,"")</f>
        <v/>
      </c>
      <c r="N6586" s="56" t="str">
        <f t="shared" si="307"/>
        <v/>
      </c>
      <c r="O6586" s="53" t="str">
        <f>IF($B6586&lt;&gt;"",IF(ISNUMBER(_xlfn.XMATCH($B6586,Language!$A$6:$E$6)),0,IF(ISNUMBER(_xlfn.XMATCH($B6586,Language!$A$29:$E$29)),'Lista de Prestatarios'!$B$3,VLOOKUP(B6586,'Lista de Prestatarios'!$A$2:$B$500,2,FALSE))),"")</f>
        <v/>
      </c>
      <c r="P6586" s="58" t="str">
        <f>IF(B6586&lt;&gt;"",IF(OR(D6586&gt;0,G6586&gt;0),COUNTIF($B$2:B6586,B6586),COUNTIFS($B$2:B6586,B6586,$E$2:E6586,"&gt;0")),"")</f>
        <v/>
      </c>
    </row>
    <row r="6587" spans="1:16" x14ac:dyDescent="0.35">
      <c r="A6587" s="51" t="str">
        <f t="shared" si="306"/>
        <v/>
      </c>
      <c r="B6587" s="99"/>
      <c r="C6587" s="4"/>
      <c r="D6587" s="14"/>
      <c r="E6587" s="14"/>
      <c r="F6587" s="14"/>
      <c r="G6587" s="82"/>
      <c r="H6587" s="107" t="str">
        <f>IF(B6587&lt;&gt;"",IF(OR(O6587=0,O6587=999),"",SUMIFS($E$2:E6587,$A$2:A6587,A6587)-SUMIFS($F$2:F6587,$A$2:A6587,A6587)),"")</f>
        <v/>
      </c>
      <c r="I6587" s="109" t="str">
        <f t="shared" si="308"/>
        <v/>
      </c>
      <c r="J6587" s="113"/>
      <c r="K6587" s="90"/>
      <c r="L6587" s="73"/>
      <c r="M6587" s="69" t="str">
        <f>IF(C6587&lt;&gt;"",DailyLog!$S$3,"")</f>
        <v/>
      </c>
      <c r="N6587" s="56" t="str">
        <f t="shared" si="307"/>
        <v/>
      </c>
      <c r="O6587" s="53" t="str">
        <f>IF($B6587&lt;&gt;"",IF(ISNUMBER(_xlfn.XMATCH($B6587,Language!$A$6:$E$6)),0,IF(ISNUMBER(_xlfn.XMATCH($B6587,Language!$A$29:$E$29)),'Lista de Prestatarios'!$B$3,VLOOKUP(B6587,'Lista de Prestatarios'!$A$2:$B$500,2,FALSE))),"")</f>
        <v/>
      </c>
      <c r="P6587" s="58" t="str">
        <f>IF(B6587&lt;&gt;"",IF(OR(D6587&gt;0,G6587&gt;0),COUNTIF($B$2:B6587,B6587),COUNTIFS($B$2:B6587,B6587,$E$2:E6587,"&gt;0")),"")</f>
        <v/>
      </c>
    </row>
    <row r="6588" spans="1:16" x14ac:dyDescent="0.35">
      <c r="A6588" s="51" t="str">
        <f t="shared" si="306"/>
        <v/>
      </c>
      <c r="B6588" s="99"/>
      <c r="C6588" s="4"/>
      <c r="D6588" s="14"/>
      <c r="E6588" s="14"/>
      <c r="F6588" s="14"/>
      <c r="G6588" s="82"/>
      <c r="H6588" s="107" t="str">
        <f>IF(B6588&lt;&gt;"",IF(OR(O6588=0,O6588=999),"",SUMIFS($E$2:E6588,$A$2:A6588,A6588)-SUMIFS($F$2:F6588,$A$2:A6588,A6588)),"")</f>
        <v/>
      </c>
      <c r="I6588" s="109" t="str">
        <f t="shared" si="308"/>
        <v/>
      </c>
      <c r="J6588" s="113"/>
      <c r="K6588" s="90"/>
      <c r="L6588" s="73"/>
      <c r="M6588" s="69" t="str">
        <f>IF(C6588&lt;&gt;"",DailyLog!$S$3,"")</f>
        <v/>
      </c>
      <c r="N6588" s="56" t="str">
        <f t="shared" si="307"/>
        <v/>
      </c>
      <c r="O6588" s="53" t="str">
        <f>IF($B6588&lt;&gt;"",IF(ISNUMBER(_xlfn.XMATCH($B6588,Language!$A$6:$E$6)),0,IF(ISNUMBER(_xlfn.XMATCH($B6588,Language!$A$29:$E$29)),'Lista de Prestatarios'!$B$3,VLOOKUP(B6588,'Lista de Prestatarios'!$A$2:$B$500,2,FALSE))),"")</f>
        <v/>
      </c>
      <c r="P6588" s="58" t="str">
        <f>IF(B6588&lt;&gt;"",IF(OR(D6588&gt;0,G6588&gt;0),COUNTIF($B$2:B6588,B6588),COUNTIFS($B$2:B6588,B6588,$E$2:E6588,"&gt;0")),"")</f>
        <v/>
      </c>
    </row>
    <row r="6589" spans="1:16" x14ac:dyDescent="0.35">
      <c r="A6589" s="51" t="str">
        <f t="shared" si="306"/>
        <v/>
      </c>
      <c r="B6589" s="99"/>
      <c r="C6589" s="4"/>
      <c r="D6589" s="14"/>
      <c r="E6589" s="14"/>
      <c r="F6589" s="14"/>
      <c r="G6589" s="82"/>
      <c r="H6589" s="107" t="str">
        <f>IF(B6589&lt;&gt;"",IF(OR(O6589=0,O6589=999),"",SUMIFS($E$2:E6589,$A$2:A6589,A6589)-SUMIFS($F$2:F6589,$A$2:A6589,A6589)),"")</f>
        <v/>
      </c>
      <c r="I6589" s="109" t="str">
        <f t="shared" si="308"/>
        <v/>
      </c>
      <c r="J6589" s="113"/>
      <c r="K6589" s="90"/>
      <c r="L6589" s="73"/>
      <c r="M6589" s="69" t="str">
        <f>IF(C6589&lt;&gt;"",DailyLog!$S$3,"")</f>
        <v/>
      </c>
      <c r="N6589" s="56" t="str">
        <f t="shared" si="307"/>
        <v/>
      </c>
      <c r="O6589" s="53" t="str">
        <f>IF($B6589&lt;&gt;"",IF(ISNUMBER(_xlfn.XMATCH($B6589,Language!$A$6:$E$6)),0,IF(ISNUMBER(_xlfn.XMATCH($B6589,Language!$A$29:$E$29)),'Lista de Prestatarios'!$B$3,VLOOKUP(B6589,'Lista de Prestatarios'!$A$2:$B$500,2,FALSE))),"")</f>
        <v/>
      </c>
      <c r="P6589" s="58" t="str">
        <f>IF(B6589&lt;&gt;"",IF(OR(D6589&gt;0,G6589&gt;0),COUNTIF($B$2:B6589,B6589),COUNTIFS($B$2:B6589,B6589,$E$2:E6589,"&gt;0")),"")</f>
        <v/>
      </c>
    </row>
    <row r="6590" spans="1:16" x14ac:dyDescent="0.35">
      <c r="A6590" s="51" t="str">
        <f t="shared" si="306"/>
        <v/>
      </c>
      <c r="B6590" s="99"/>
      <c r="C6590" s="4"/>
      <c r="D6590" s="14"/>
      <c r="E6590" s="14"/>
      <c r="F6590" s="14"/>
      <c r="G6590" s="82"/>
      <c r="H6590" s="107" t="str">
        <f>IF(B6590&lt;&gt;"",IF(OR(O6590=0,O6590=999),"",SUMIFS($E$2:E6590,$A$2:A6590,A6590)-SUMIFS($F$2:F6590,$A$2:A6590,A6590)),"")</f>
        <v/>
      </c>
      <c r="I6590" s="109" t="str">
        <f t="shared" si="308"/>
        <v/>
      </c>
      <c r="J6590" s="113"/>
      <c r="K6590" s="90"/>
      <c r="L6590" s="73"/>
      <c r="M6590" s="69" t="str">
        <f>IF(C6590&lt;&gt;"",DailyLog!$S$3,"")</f>
        <v/>
      </c>
      <c r="N6590" s="56" t="str">
        <f t="shared" si="307"/>
        <v/>
      </c>
      <c r="O6590" s="53" t="str">
        <f>IF($B6590&lt;&gt;"",IF(ISNUMBER(_xlfn.XMATCH($B6590,Language!$A$6:$E$6)),0,IF(ISNUMBER(_xlfn.XMATCH($B6590,Language!$A$29:$E$29)),'Lista de Prestatarios'!$B$3,VLOOKUP(B6590,'Lista de Prestatarios'!$A$2:$B$500,2,FALSE))),"")</f>
        <v/>
      </c>
      <c r="P6590" s="58" t="str">
        <f>IF(B6590&lt;&gt;"",IF(OR(D6590&gt;0,G6590&gt;0),COUNTIF($B$2:B6590,B6590),COUNTIFS($B$2:B6590,B6590,$E$2:E6590,"&gt;0")),"")</f>
        <v/>
      </c>
    </row>
    <row r="6591" spans="1:16" x14ac:dyDescent="0.35">
      <c r="A6591" s="51" t="str">
        <f t="shared" si="306"/>
        <v/>
      </c>
      <c r="B6591" s="99"/>
      <c r="C6591" s="4"/>
      <c r="D6591" s="14"/>
      <c r="E6591" s="14"/>
      <c r="F6591" s="14"/>
      <c r="G6591" s="82"/>
      <c r="H6591" s="107" t="str">
        <f>IF(B6591&lt;&gt;"",IF(OR(O6591=0,O6591=999),"",SUMIFS($E$2:E6591,$A$2:A6591,A6591)-SUMIFS($F$2:F6591,$A$2:A6591,A6591)),"")</f>
        <v/>
      </c>
      <c r="I6591" s="109" t="str">
        <f t="shared" si="308"/>
        <v/>
      </c>
      <c r="J6591" s="113"/>
      <c r="K6591" s="90"/>
      <c r="L6591" s="73"/>
      <c r="M6591" s="69" t="str">
        <f>IF(C6591&lt;&gt;"",DailyLog!$S$3,"")</f>
        <v/>
      </c>
      <c r="N6591" s="56" t="str">
        <f t="shared" si="307"/>
        <v/>
      </c>
      <c r="O6591" s="53" t="str">
        <f>IF($B6591&lt;&gt;"",IF(ISNUMBER(_xlfn.XMATCH($B6591,Language!$A$6:$E$6)),0,IF(ISNUMBER(_xlfn.XMATCH($B6591,Language!$A$29:$E$29)),'Lista de Prestatarios'!$B$3,VLOOKUP(B6591,'Lista de Prestatarios'!$A$2:$B$500,2,FALSE))),"")</f>
        <v/>
      </c>
      <c r="P6591" s="58" t="str">
        <f>IF(B6591&lt;&gt;"",IF(OR(D6591&gt;0,G6591&gt;0),COUNTIF($B$2:B6591,B6591),COUNTIFS($B$2:B6591,B6591,$E$2:E6591,"&gt;0")),"")</f>
        <v/>
      </c>
    </row>
    <row r="6592" spans="1:16" x14ac:dyDescent="0.35">
      <c r="A6592" s="51" t="str">
        <f t="shared" si="306"/>
        <v/>
      </c>
      <c r="B6592" s="99"/>
      <c r="C6592" s="4"/>
      <c r="D6592" s="14"/>
      <c r="E6592" s="14"/>
      <c r="F6592" s="14"/>
      <c r="G6592" s="82"/>
      <c r="H6592" s="107" t="str">
        <f>IF(B6592&lt;&gt;"",IF(OR(O6592=0,O6592=999),"",SUMIFS($E$2:E6592,$A$2:A6592,A6592)-SUMIFS($F$2:F6592,$A$2:A6592,A6592)),"")</f>
        <v/>
      </c>
      <c r="I6592" s="109" t="str">
        <f t="shared" si="308"/>
        <v/>
      </c>
      <c r="J6592" s="113"/>
      <c r="K6592" s="90"/>
      <c r="L6592" s="73"/>
      <c r="M6592" s="69" t="str">
        <f>IF(C6592&lt;&gt;"",DailyLog!$S$3,"")</f>
        <v/>
      </c>
      <c r="N6592" s="56" t="str">
        <f t="shared" si="307"/>
        <v/>
      </c>
      <c r="O6592" s="53" t="str">
        <f>IF($B6592&lt;&gt;"",IF(ISNUMBER(_xlfn.XMATCH($B6592,Language!$A$6:$E$6)),0,IF(ISNUMBER(_xlfn.XMATCH($B6592,Language!$A$29:$E$29)),'Lista de Prestatarios'!$B$3,VLOOKUP(B6592,'Lista de Prestatarios'!$A$2:$B$500,2,FALSE))),"")</f>
        <v/>
      </c>
      <c r="P6592" s="58" t="str">
        <f>IF(B6592&lt;&gt;"",IF(OR(D6592&gt;0,G6592&gt;0),COUNTIF($B$2:B6592,B6592),COUNTIFS($B$2:B6592,B6592,$E$2:E6592,"&gt;0")),"")</f>
        <v/>
      </c>
    </row>
    <row r="6593" spans="1:16" x14ac:dyDescent="0.35">
      <c r="A6593" s="51" t="str">
        <f t="shared" si="306"/>
        <v/>
      </c>
      <c r="B6593" s="99"/>
      <c r="C6593" s="4"/>
      <c r="D6593" s="14"/>
      <c r="E6593" s="14"/>
      <c r="F6593" s="14"/>
      <c r="G6593" s="82"/>
      <c r="H6593" s="107" t="str">
        <f>IF(B6593&lt;&gt;"",IF(OR(O6593=0,O6593=999),"",SUMIFS($E$2:E6593,$A$2:A6593,A6593)-SUMIFS($F$2:F6593,$A$2:A6593,A6593)),"")</f>
        <v/>
      </c>
      <c r="I6593" s="109" t="str">
        <f t="shared" si="308"/>
        <v/>
      </c>
      <c r="J6593" s="113"/>
      <c r="K6593" s="90"/>
      <c r="L6593" s="73"/>
      <c r="M6593" s="69" t="str">
        <f>IF(C6593&lt;&gt;"",DailyLog!$S$3,"")</f>
        <v/>
      </c>
      <c r="N6593" s="56" t="str">
        <f t="shared" si="307"/>
        <v/>
      </c>
      <c r="O6593" s="53" t="str">
        <f>IF($B6593&lt;&gt;"",IF(ISNUMBER(_xlfn.XMATCH($B6593,Language!$A$6:$E$6)),0,IF(ISNUMBER(_xlfn.XMATCH($B6593,Language!$A$29:$E$29)),'Lista de Prestatarios'!$B$3,VLOOKUP(B6593,'Lista de Prestatarios'!$A$2:$B$500,2,FALSE))),"")</f>
        <v/>
      </c>
      <c r="P6593" s="58" t="str">
        <f>IF(B6593&lt;&gt;"",IF(OR(D6593&gt;0,G6593&gt;0),COUNTIF($B$2:B6593,B6593),COUNTIFS($B$2:B6593,B6593,$E$2:E6593,"&gt;0")),"")</f>
        <v/>
      </c>
    </row>
    <row r="6594" spans="1:16" x14ac:dyDescent="0.35">
      <c r="A6594" s="51" t="str">
        <f t="shared" ref="A6594:A6657" si="309">IF(B6594&lt;&gt;"",O6594&amp;"."&amp;P6594,"")</f>
        <v/>
      </c>
      <c r="B6594" s="99"/>
      <c r="C6594" s="4"/>
      <c r="D6594" s="14"/>
      <c r="E6594" s="14"/>
      <c r="F6594" s="14"/>
      <c r="G6594" s="82"/>
      <c r="H6594" s="107" t="str">
        <f>IF(B6594&lt;&gt;"",IF(OR(O6594=0,O6594=999),"",SUMIFS($E$2:E6594,$A$2:A6594,A6594)-SUMIFS($F$2:F6594,$A$2:A6594,A6594)),"")</f>
        <v/>
      </c>
      <c r="I6594" s="109" t="str">
        <f t="shared" si="308"/>
        <v/>
      </c>
      <c r="J6594" s="113"/>
      <c r="K6594" s="90"/>
      <c r="L6594" s="73"/>
      <c r="M6594" s="69" t="str">
        <f>IF(C6594&lt;&gt;"",DailyLog!$S$3,"")</f>
        <v/>
      </c>
      <c r="N6594" s="56" t="str">
        <f t="shared" ref="N6594:N6657" si="310">IF(B6594&lt;&gt;"",COUNT(D6594:G6594),"")</f>
        <v/>
      </c>
      <c r="O6594" s="53" t="str">
        <f>IF($B6594&lt;&gt;"",IF(ISNUMBER(_xlfn.XMATCH($B6594,Language!$A$6:$E$6)),0,IF(ISNUMBER(_xlfn.XMATCH($B6594,Language!$A$29:$E$29)),'Lista de Prestatarios'!$B$3,VLOOKUP(B6594,'Lista de Prestatarios'!$A$2:$B$500,2,FALSE))),"")</f>
        <v/>
      </c>
      <c r="P6594" s="58" t="str">
        <f>IF(B6594&lt;&gt;"",IF(OR(D6594&gt;0,G6594&gt;0),COUNTIF($B$2:B6594,B6594),COUNTIFS($B$2:B6594,B6594,$E$2:E6594,"&gt;0")),"")</f>
        <v/>
      </c>
    </row>
    <row r="6595" spans="1:16" x14ac:dyDescent="0.35">
      <c r="A6595" s="51" t="str">
        <f t="shared" si="309"/>
        <v/>
      </c>
      <c r="B6595" s="99"/>
      <c r="C6595" s="4"/>
      <c r="D6595" s="14"/>
      <c r="E6595" s="14"/>
      <c r="F6595" s="14"/>
      <c r="G6595" s="82"/>
      <c r="H6595" s="107" t="str">
        <f>IF(B6595&lt;&gt;"",IF(OR(O6595=0,O6595=999),"",SUMIFS($E$2:E6595,$A$2:A6595,A6595)-SUMIFS($F$2:F6595,$A$2:A6595,A6595)),"")</f>
        <v/>
      </c>
      <c r="I6595" s="109" t="str">
        <f t="shared" si="308"/>
        <v/>
      </c>
      <c r="J6595" s="113"/>
      <c r="K6595" s="90"/>
      <c r="L6595" s="73"/>
      <c r="M6595" s="69" t="str">
        <f>IF(C6595&lt;&gt;"",DailyLog!$S$3,"")</f>
        <v/>
      </c>
      <c r="N6595" s="56" t="str">
        <f t="shared" si="310"/>
        <v/>
      </c>
      <c r="O6595" s="53" t="str">
        <f>IF($B6595&lt;&gt;"",IF(ISNUMBER(_xlfn.XMATCH($B6595,Language!$A$6:$E$6)),0,IF(ISNUMBER(_xlfn.XMATCH($B6595,Language!$A$29:$E$29)),'Lista de Prestatarios'!$B$3,VLOOKUP(B6595,'Lista de Prestatarios'!$A$2:$B$500,2,FALSE))),"")</f>
        <v/>
      </c>
      <c r="P6595" s="58" t="str">
        <f>IF(B6595&lt;&gt;"",IF(OR(D6595&gt;0,G6595&gt;0),COUNTIF($B$2:B6595,B6595),COUNTIFS($B$2:B6595,B6595,$E$2:E6595,"&gt;0")),"")</f>
        <v/>
      </c>
    </row>
    <row r="6596" spans="1:16" x14ac:dyDescent="0.35">
      <c r="A6596" s="51" t="str">
        <f t="shared" si="309"/>
        <v/>
      </c>
      <c r="B6596" s="99"/>
      <c r="C6596" s="4"/>
      <c r="D6596" s="14"/>
      <c r="E6596" s="14"/>
      <c r="F6596" s="14"/>
      <c r="G6596" s="82"/>
      <c r="H6596" s="107" t="str">
        <f>IF(B6596&lt;&gt;"",IF(OR(O6596=0,O6596=999),"",SUMIFS($E$2:E6596,$A$2:A6596,A6596)-SUMIFS($F$2:F6596,$A$2:A6596,A6596)),"")</f>
        <v/>
      </c>
      <c r="I6596" s="109" t="str">
        <f t="shared" ref="I6596:I6659" si="311">IF(B6596&lt;&gt;"",I6595+D6596-E6596+F6596-G6596,"")</f>
        <v/>
      </c>
      <c r="J6596" s="113"/>
      <c r="K6596" s="90"/>
      <c r="L6596" s="73"/>
      <c r="M6596" s="69" t="str">
        <f>IF(C6596&lt;&gt;"",DailyLog!$S$3,"")</f>
        <v/>
      </c>
      <c r="N6596" s="56" t="str">
        <f t="shared" si="310"/>
        <v/>
      </c>
      <c r="O6596" s="53" t="str">
        <f>IF($B6596&lt;&gt;"",IF(ISNUMBER(_xlfn.XMATCH($B6596,Language!$A$6:$E$6)),0,IF(ISNUMBER(_xlfn.XMATCH($B6596,Language!$A$29:$E$29)),'Lista de Prestatarios'!$B$3,VLOOKUP(B6596,'Lista de Prestatarios'!$A$2:$B$500,2,FALSE))),"")</f>
        <v/>
      </c>
      <c r="P6596" s="58" t="str">
        <f>IF(B6596&lt;&gt;"",IF(OR(D6596&gt;0,G6596&gt;0),COUNTIF($B$2:B6596,B6596),COUNTIFS($B$2:B6596,B6596,$E$2:E6596,"&gt;0")),"")</f>
        <v/>
      </c>
    </row>
    <row r="6597" spans="1:16" x14ac:dyDescent="0.35">
      <c r="A6597" s="51" t="str">
        <f t="shared" si="309"/>
        <v/>
      </c>
      <c r="B6597" s="99"/>
      <c r="C6597" s="4"/>
      <c r="D6597" s="14"/>
      <c r="E6597" s="14"/>
      <c r="F6597" s="14"/>
      <c r="G6597" s="82"/>
      <c r="H6597" s="107" t="str">
        <f>IF(B6597&lt;&gt;"",IF(OR(O6597=0,O6597=999),"",SUMIFS($E$2:E6597,$A$2:A6597,A6597)-SUMIFS($F$2:F6597,$A$2:A6597,A6597)),"")</f>
        <v/>
      </c>
      <c r="I6597" s="109" t="str">
        <f t="shared" si="311"/>
        <v/>
      </c>
      <c r="J6597" s="113"/>
      <c r="K6597" s="90"/>
      <c r="L6597" s="73"/>
      <c r="M6597" s="69" t="str">
        <f>IF(C6597&lt;&gt;"",DailyLog!$S$3,"")</f>
        <v/>
      </c>
      <c r="N6597" s="56" t="str">
        <f t="shared" si="310"/>
        <v/>
      </c>
      <c r="O6597" s="53" t="str">
        <f>IF($B6597&lt;&gt;"",IF(ISNUMBER(_xlfn.XMATCH($B6597,Language!$A$6:$E$6)),0,IF(ISNUMBER(_xlfn.XMATCH($B6597,Language!$A$29:$E$29)),'Lista de Prestatarios'!$B$3,VLOOKUP(B6597,'Lista de Prestatarios'!$A$2:$B$500,2,FALSE))),"")</f>
        <v/>
      </c>
      <c r="P6597" s="58" t="str">
        <f>IF(B6597&lt;&gt;"",IF(OR(D6597&gt;0,G6597&gt;0),COUNTIF($B$2:B6597,B6597),COUNTIFS($B$2:B6597,B6597,$E$2:E6597,"&gt;0")),"")</f>
        <v/>
      </c>
    </row>
    <row r="6598" spans="1:16" x14ac:dyDescent="0.35">
      <c r="A6598" s="51" t="str">
        <f t="shared" si="309"/>
        <v/>
      </c>
      <c r="B6598" s="99"/>
      <c r="C6598" s="4"/>
      <c r="D6598" s="14"/>
      <c r="E6598" s="14"/>
      <c r="F6598" s="14"/>
      <c r="G6598" s="82"/>
      <c r="H6598" s="107" t="str">
        <f>IF(B6598&lt;&gt;"",IF(OR(O6598=0,O6598=999),"",SUMIFS($E$2:E6598,$A$2:A6598,A6598)-SUMIFS($F$2:F6598,$A$2:A6598,A6598)),"")</f>
        <v/>
      </c>
      <c r="I6598" s="109" t="str">
        <f t="shared" si="311"/>
        <v/>
      </c>
      <c r="J6598" s="113"/>
      <c r="K6598" s="90"/>
      <c r="L6598" s="73"/>
      <c r="M6598" s="69" t="str">
        <f>IF(C6598&lt;&gt;"",DailyLog!$S$3,"")</f>
        <v/>
      </c>
      <c r="N6598" s="56" t="str">
        <f t="shared" si="310"/>
        <v/>
      </c>
      <c r="O6598" s="53" t="str">
        <f>IF($B6598&lt;&gt;"",IF(ISNUMBER(_xlfn.XMATCH($B6598,Language!$A$6:$E$6)),0,IF(ISNUMBER(_xlfn.XMATCH($B6598,Language!$A$29:$E$29)),'Lista de Prestatarios'!$B$3,VLOOKUP(B6598,'Lista de Prestatarios'!$A$2:$B$500,2,FALSE))),"")</f>
        <v/>
      </c>
      <c r="P6598" s="58" t="str">
        <f>IF(B6598&lt;&gt;"",IF(OR(D6598&gt;0,G6598&gt;0),COUNTIF($B$2:B6598,B6598),COUNTIFS($B$2:B6598,B6598,$E$2:E6598,"&gt;0")),"")</f>
        <v/>
      </c>
    </row>
    <row r="6599" spans="1:16" x14ac:dyDescent="0.35">
      <c r="A6599" s="51" t="str">
        <f t="shared" si="309"/>
        <v/>
      </c>
      <c r="B6599" s="99"/>
      <c r="C6599" s="4"/>
      <c r="D6599" s="14"/>
      <c r="E6599" s="14"/>
      <c r="F6599" s="14"/>
      <c r="G6599" s="82"/>
      <c r="H6599" s="107" t="str">
        <f>IF(B6599&lt;&gt;"",IF(OR(O6599=0,O6599=999),"",SUMIFS($E$2:E6599,$A$2:A6599,A6599)-SUMIFS($F$2:F6599,$A$2:A6599,A6599)),"")</f>
        <v/>
      </c>
      <c r="I6599" s="109" t="str">
        <f t="shared" si="311"/>
        <v/>
      </c>
      <c r="J6599" s="113"/>
      <c r="K6599" s="90"/>
      <c r="L6599" s="73"/>
      <c r="M6599" s="69" t="str">
        <f>IF(C6599&lt;&gt;"",DailyLog!$S$3,"")</f>
        <v/>
      </c>
      <c r="N6599" s="56" t="str">
        <f t="shared" si="310"/>
        <v/>
      </c>
      <c r="O6599" s="53" t="str">
        <f>IF($B6599&lt;&gt;"",IF(ISNUMBER(_xlfn.XMATCH($B6599,Language!$A$6:$E$6)),0,IF(ISNUMBER(_xlfn.XMATCH($B6599,Language!$A$29:$E$29)),'Lista de Prestatarios'!$B$3,VLOOKUP(B6599,'Lista de Prestatarios'!$A$2:$B$500,2,FALSE))),"")</f>
        <v/>
      </c>
      <c r="P6599" s="58" t="str">
        <f>IF(B6599&lt;&gt;"",IF(OR(D6599&gt;0,G6599&gt;0),COUNTIF($B$2:B6599,B6599),COUNTIFS($B$2:B6599,B6599,$E$2:E6599,"&gt;0")),"")</f>
        <v/>
      </c>
    </row>
    <row r="6600" spans="1:16" x14ac:dyDescent="0.35">
      <c r="A6600" s="51" t="str">
        <f t="shared" si="309"/>
        <v/>
      </c>
      <c r="B6600" s="99"/>
      <c r="C6600" s="4"/>
      <c r="D6600" s="14"/>
      <c r="E6600" s="14"/>
      <c r="F6600" s="14"/>
      <c r="G6600" s="82"/>
      <c r="H6600" s="107" t="str">
        <f>IF(B6600&lt;&gt;"",IF(OR(O6600=0,O6600=999),"",SUMIFS($E$2:E6600,$A$2:A6600,A6600)-SUMIFS($F$2:F6600,$A$2:A6600,A6600)),"")</f>
        <v/>
      </c>
      <c r="I6600" s="109" t="str">
        <f t="shared" si="311"/>
        <v/>
      </c>
      <c r="J6600" s="113"/>
      <c r="K6600" s="90"/>
      <c r="L6600" s="73"/>
      <c r="M6600" s="69" t="str">
        <f>IF(C6600&lt;&gt;"",DailyLog!$S$3,"")</f>
        <v/>
      </c>
      <c r="N6600" s="56" t="str">
        <f t="shared" si="310"/>
        <v/>
      </c>
      <c r="O6600" s="53" t="str">
        <f>IF($B6600&lt;&gt;"",IF(ISNUMBER(_xlfn.XMATCH($B6600,Language!$A$6:$E$6)),0,IF(ISNUMBER(_xlfn.XMATCH($B6600,Language!$A$29:$E$29)),'Lista de Prestatarios'!$B$3,VLOOKUP(B6600,'Lista de Prestatarios'!$A$2:$B$500,2,FALSE))),"")</f>
        <v/>
      </c>
      <c r="P6600" s="58" t="str">
        <f>IF(B6600&lt;&gt;"",IF(OR(D6600&gt;0,G6600&gt;0),COUNTIF($B$2:B6600,B6600),COUNTIFS($B$2:B6600,B6600,$E$2:E6600,"&gt;0")),"")</f>
        <v/>
      </c>
    </row>
    <row r="6601" spans="1:16" x14ac:dyDescent="0.35">
      <c r="A6601" s="51" t="str">
        <f t="shared" si="309"/>
        <v/>
      </c>
      <c r="B6601" s="99"/>
      <c r="C6601" s="4"/>
      <c r="D6601" s="14"/>
      <c r="E6601" s="14"/>
      <c r="F6601" s="14"/>
      <c r="G6601" s="82"/>
      <c r="H6601" s="107" t="str">
        <f>IF(B6601&lt;&gt;"",IF(OR(O6601=0,O6601=999),"",SUMIFS($E$2:E6601,$A$2:A6601,A6601)-SUMIFS($F$2:F6601,$A$2:A6601,A6601)),"")</f>
        <v/>
      </c>
      <c r="I6601" s="109" t="str">
        <f t="shared" si="311"/>
        <v/>
      </c>
      <c r="J6601" s="113"/>
      <c r="K6601" s="90"/>
      <c r="L6601" s="73"/>
      <c r="M6601" s="69" t="str">
        <f>IF(C6601&lt;&gt;"",DailyLog!$S$3,"")</f>
        <v/>
      </c>
      <c r="N6601" s="56" t="str">
        <f t="shared" si="310"/>
        <v/>
      </c>
      <c r="O6601" s="53" t="str">
        <f>IF($B6601&lt;&gt;"",IF(ISNUMBER(_xlfn.XMATCH($B6601,Language!$A$6:$E$6)),0,IF(ISNUMBER(_xlfn.XMATCH($B6601,Language!$A$29:$E$29)),'Lista de Prestatarios'!$B$3,VLOOKUP(B6601,'Lista de Prestatarios'!$A$2:$B$500,2,FALSE))),"")</f>
        <v/>
      </c>
      <c r="P6601" s="58" t="str">
        <f>IF(B6601&lt;&gt;"",IF(OR(D6601&gt;0,G6601&gt;0),COUNTIF($B$2:B6601,B6601),COUNTIFS($B$2:B6601,B6601,$E$2:E6601,"&gt;0")),"")</f>
        <v/>
      </c>
    </row>
    <row r="6602" spans="1:16" x14ac:dyDescent="0.35">
      <c r="A6602" s="51" t="str">
        <f t="shared" si="309"/>
        <v/>
      </c>
      <c r="B6602" s="99"/>
      <c r="C6602" s="4"/>
      <c r="D6602" s="14"/>
      <c r="E6602" s="14"/>
      <c r="F6602" s="14"/>
      <c r="G6602" s="82"/>
      <c r="H6602" s="107" t="str">
        <f>IF(B6602&lt;&gt;"",IF(OR(O6602=0,O6602=999),"",SUMIFS($E$2:E6602,$A$2:A6602,A6602)-SUMIFS($F$2:F6602,$A$2:A6602,A6602)),"")</f>
        <v/>
      </c>
      <c r="I6602" s="109" t="str">
        <f t="shared" si="311"/>
        <v/>
      </c>
      <c r="J6602" s="113"/>
      <c r="K6602" s="90"/>
      <c r="L6602" s="73"/>
      <c r="M6602" s="69" t="str">
        <f>IF(C6602&lt;&gt;"",DailyLog!$S$3,"")</f>
        <v/>
      </c>
      <c r="N6602" s="56" t="str">
        <f t="shared" si="310"/>
        <v/>
      </c>
      <c r="O6602" s="53" t="str">
        <f>IF($B6602&lt;&gt;"",IF(ISNUMBER(_xlfn.XMATCH($B6602,Language!$A$6:$E$6)),0,IF(ISNUMBER(_xlfn.XMATCH($B6602,Language!$A$29:$E$29)),'Lista de Prestatarios'!$B$3,VLOOKUP(B6602,'Lista de Prestatarios'!$A$2:$B$500,2,FALSE))),"")</f>
        <v/>
      </c>
      <c r="P6602" s="58" t="str">
        <f>IF(B6602&lt;&gt;"",IF(OR(D6602&gt;0,G6602&gt;0),COUNTIF($B$2:B6602,B6602),COUNTIFS($B$2:B6602,B6602,$E$2:E6602,"&gt;0")),"")</f>
        <v/>
      </c>
    </row>
    <row r="6603" spans="1:16" x14ac:dyDescent="0.35">
      <c r="A6603" s="51" t="str">
        <f t="shared" si="309"/>
        <v/>
      </c>
      <c r="B6603" s="99"/>
      <c r="C6603" s="4"/>
      <c r="D6603" s="14"/>
      <c r="E6603" s="14"/>
      <c r="F6603" s="14"/>
      <c r="G6603" s="82"/>
      <c r="H6603" s="107" t="str">
        <f>IF(B6603&lt;&gt;"",IF(OR(O6603=0,O6603=999),"",SUMIFS($E$2:E6603,$A$2:A6603,A6603)-SUMIFS($F$2:F6603,$A$2:A6603,A6603)),"")</f>
        <v/>
      </c>
      <c r="I6603" s="109" t="str">
        <f t="shared" si="311"/>
        <v/>
      </c>
      <c r="J6603" s="113"/>
      <c r="K6603" s="90"/>
      <c r="L6603" s="73"/>
      <c r="M6603" s="69" t="str">
        <f>IF(C6603&lt;&gt;"",DailyLog!$S$3,"")</f>
        <v/>
      </c>
      <c r="N6603" s="56" t="str">
        <f t="shared" si="310"/>
        <v/>
      </c>
      <c r="O6603" s="53" t="str">
        <f>IF($B6603&lt;&gt;"",IF(ISNUMBER(_xlfn.XMATCH($B6603,Language!$A$6:$E$6)),0,IF(ISNUMBER(_xlfn.XMATCH($B6603,Language!$A$29:$E$29)),'Lista de Prestatarios'!$B$3,VLOOKUP(B6603,'Lista de Prestatarios'!$A$2:$B$500,2,FALSE))),"")</f>
        <v/>
      </c>
      <c r="P6603" s="58" t="str">
        <f>IF(B6603&lt;&gt;"",IF(OR(D6603&gt;0,G6603&gt;0),COUNTIF($B$2:B6603,B6603),COUNTIFS($B$2:B6603,B6603,$E$2:E6603,"&gt;0")),"")</f>
        <v/>
      </c>
    </row>
    <row r="6604" spans="1:16" x14ac:dyDescent="0.35">
      <c r="A6604" s="51" t="str">
        <f t="shared" si="309"/>
        <v/>
      </c>
      <c r="B6604" s="99"/>
      <c r="C6604" s="4"/>
      <c r="D6604" s="14"/>
      <c r="E6604" s="14"/>
      <c r="F6604" s="14"/>
      <c r="G6604" s="82"/>
      <c r="H6604" s="107" t="str">
        <f>IF(B6604&lt;&gt;"",IF(OR(O6604=0,O6604=999),"",SUMIFS($E$2:E6604,$A$2:A6604,A6604)-SUMIFS($F$2:F6604,$A$2:A6604,A6604)),"")</f>
        <v/>
      </c>
      <c r="I6604" s="109" t="str">
        <f t="shared" si="311"/>
        <v/>
      </c>
      <c r="J6604" s="113"/>
      <c r="K6604" s="90"/>
      <c r="L6604" s="73"/>
      <c r="M6604" s="69" t="str">
        <f>IF(C6604&lt;&gt;"",DailyLog!$S$3,"")</f>
        <v/>
      </c>
      <c r="N6604" s="56" t="str">
        <f t="shared" si="310"/>
        <v/>
      </c>
      <c r="O6604" s="53" t="str">
        <f>IF($B6604&lt;&gt;"",IF(ISNUMBER(_xlfn.XMATCH($B6604,Language!$A$6:$E$6)),0,IF(ISNUMBER(_xlfn.XMATCH($B6604,Language!$A$29:$E$29)),'Lista de Prestatarios'!$B$3,VLOOKUP(B6604,'Lista de Prestatarios'!$A$2:$B$500,2,FALSE))),"")</f>
        <v/>
      </c>
      <c r="P6604" s="58" t="str">
        <f>IF(B6604&lt;&gt;"",IF(OR(D6604&gt;0,G6604&gt;0),COUNTIF($B$2:B6604,B6604),COUNTIFS($B$2:B6604,B6604,$E$2:E6604,"&gt;0")),"")</f>
        <v/>
      </c>
    </row>
    <row r="6605" spans="1:16" x14ac:dyDescent="0.35">
      <c r="A6605" s="51" t="str">
        <f t="shared" si="309"/>
        <v/>
      </c>
      <c r="B6605" s="99"/>
      <c r="C6605" s="4"/>
      <c r="D6605" s="14"/>
      <c r="E6605" s="14"/>
      <c r="F6605" s="14"/>
      <c r="G6605" s="82"/>
      <c r="H6605" s="107" t="str">
        <f>IF(B6605&lt;&gt;"",IF(OR(O6605=0,O6605=999),"",SUMIFS($E$2:E6605,$A$2:A6605,A6605)-SUMIFS($F$2:F6605,$A$2:A6605,A6605)),"")</f>
        <v/>
      </c>
      <c r="I6605" s="109" t="str">
        <f t="shared" si="311"/>
        <v/>
      </c>
      <c r="J6605" s="113"/>
      <c r="K6605" s="90"/>
      <c r="L6605" s="73"/>
      <c r="M6605" s="69" t="str">
        <f>IF(C6605&lt;&gt;"",DailyLog!$S$3,"")</f>
        <v/>
      </c>
      <c r="N6605" s="56" t="str">
        <f t="shared" si="310"/>
        <v/>
      </c>
      <c r="O6605" s="53" t="str">
        <f>IF($B6605&lt;&gt;"",IF(ISNUMBER(_xlfn.XMATCH($B6605,Language!$A$6:$E$6)),0,IF(ISNUMBER(_xlfn.XMATCH($B6605,Language!$A$29:$E$29)),'Lista de Prestatarios'!$B$3,VLOOKUP(B6605,'Lista de Prestatarios'!$A$2:$B$500,2,FALSE))),"")</f>
        <v/>
      </c>
      <c r="P6605" s="58" t="str">
        <f>IF(B6605&lt;&gt;"",IF(OR(D6605&gt;0,G6605&gt;0),COUNTIF($B$2:B6605,B6605),COUNTIFS($B$2:B6605,B6605,$E$2:E6605,"&gt;0")),"")</f>
        <v/>
      </c>
    </row>
    <row r="6606" spans="1:16" x14ac:dyDescent="0.35">
      <c r="A6606" s="51" t="str">
        <f t="shared" si="309"/>
        <v/>
      </c>
      <c r="B6606" s="99"/>
      <c r="C6606" s="4"/>
      <c r="D6606" s="14"/>
      <c r="E6606" s="14"/>
      <c r="F6606" s="14"/>
      <c r="G6606" s="82"/>
      <c r="H6606" s="107" t="str">
        <f>IF(B6606&lt;&gt;"",IF(OR(O6606=0,O6606=999),"",SUMIFS($E$2:E6606,$A$2:A6606,A6606)-SUMIFS($F$2:F6606,$A$2:A6606,A6606)),"")</f>
        <v/>
      </c>
      <c r="I6606" s="109" t="str">
        <f t="shared" si="311"/>
        <v/>
      </c>
      <c r="J6606" s="113"/>
      <c r="K6606" s="90"/>
      <c r="L6606" s="73"/>
      <c r="M6606" s="69" t="str">
        <f>IF(C6606&lt;&gt;"",DailyLog!$S$3,"")</f>
        <v/>
      </c>
      <c r="N6606" s="56" t="str">
        <f t="shared" si="310"/>
        <v/>
      </c>
      <c r="O6606" s="53" t="str">
        <f>IF($B6606&lt;&gt;"",IF(ISNUMBER(_xlfn.XMATCH($B6606,Language!$A$6:$E$6)),0,IF(ISNUMBER(_xlfn.XMATCH($B6606,Language!$A$29:$E$29)),'Lista de Prestatarios'!$B$3,VLOOKUP(B6606,'Lista de Prestatarios'!$A$2:$B$500,2,FALSE))),"")</f>
        <v/>
      </c>
      <c r="P6606" s="58" t="str">
        <f>IF(B6606&lt;&gt;"",IF(OR(D6606&gt;0,G6606&gt;0),COUNTIF($B$2:B6606,B6606),COUNTIFS($B$2:B6606,B6606,$E$2:E6606,"&gt;0")),"")</f>
        <v/>
      </c>
    </row>
    <row r="6607" spans="1:16" x14ac:dyDescent="0.35">
      <c r="A6607" s="51" t="str">
        <f t="shared" si="309"/>
        <v/>
      </c>
      <c r="B6607" s="99"/>
      <c r="C6607" s="4"/>
      <c r="D6607" s="14"/>
      <c r="E6607" s="14"/>
      <c r="F6607" s="14"/>
      <c r="G6607" s="82"/>
      <c r="H6607" s="107" t="str">
        <f>IF(B6607&lt;&gt;"",IF(OR(O6607=0,O6607=999),"",SUMIFS($E$2:E6607,$A$2:A6607,A6607)-SUMIFS($F$2:F6607,$A$2:A6607,A6607)),"")</f>
        <v/>
      </c>
      <c r="I6607" s="109" t="str">
        <f t="shared" si="311"/>
        <v/>
      </c>
      <c r="J6607" s="113"/>
      <c r="K6607" s="90"/>
      <c r="L6607" s="73"/>
      <c r="M6607" s="69" t="str">
        <f>IF(C6607&lt;&gt;"",DailyLog!$S$3,"")</f>
        <v/>
      </c>
      <c r="N6607" s="56" t="str">
        <f t="shared" si="310"/>
        <v/>
      </c>
      <c r="O6607" s="53" t="str">
        <f>IF($B6607&lt;&gt;"",IF(ISNUMBER(_xlfn.XMATCH($B6607,Language!$A$6:$E$6)),0,IF(ISNUMBER(_xlfn.XMATCH($B6607,Language!$A$29:$E$29)),'Lista de Prestatarios'!$B$3,VLOOKUP(B6607,'Lista de Prestatarios'!$A$2:$B$500,2,FALSE))),"")</f>
        <v/>
      </c>
      <c r="P6607" s="58" t="str">
        <f>IF(B6607&lt;&gt;"",IF(OR(D6607&gt;0,G6607&gt;0),COUNTIF($B$2:B6607,B6607),COUNTIFS($B$2:B6607,B6607,$E$2:E6607,"&gt;0")),"")</f>
        <v/>
      </c>
    </row>
    <row r="6608" spans="1:16" x14ac:dyDescent="0.35">
      <c r="A6608" s="51" t="str">
        <f t="shared" si="309"/>
        <v/>
      </c>
      <c r="B6608" s="99"/>
      <c r="C6608" s="4"/>
      <c r="D6608" s="14"/>
      <c r="E6608" s="14"/>
      <c r="F6608" s="14"/>
      <c r="G6608" s="82"/>
      <c r="H6608" s="107" t="str">
        <f>IF(B6608&lt;&gt;"",IF(OR(O6608=0,O6608=999),"",SUMIFS($E$2:E6608,$A$2:A6608,A6608)-SUMIFS($F$2:F6608,$A$2:A6608,A6608)),"")</f>
        <v/>
      </c>
      <c r="I6608" s="109" t="str">
        <f t="shared" si="311"/>
        <v/>
      </c>
      <c r="J6608" s="113"/>
      <c r="K6608" s="90"/>
      <c r="L6608" s="73"/>
      <c r="M6608" s="69" t="str">
        <f>IF(C6608&lt;&gt;"",DailyLog!$S$3,"")</f>
        <v/>
      </c>
      <c r="N6608" s="56" t="str">
        <f t="shared" si="310"/>
        <v/>
      </c>
      <c r="O6608" s="53" t="str">
        <f>IF($B6608&lt;&gt;"",IF(ISNUMBER(_xlfn.XMATCH($B6608,Language!$A$6:$E$6)),0,IF(ISNUMBER(_xlfn.XMATCH($B6608,Language!$A$29:$E$29)),'Lista de Prestatarios'!$B$3,VLOOKUP(B6608,'Lista de Prestatarios'!$A$2:$B$500,2,FALSE))),"")</f>
        <v/>
      </c>
      <c r="P6608" s="58" t="str">
        <f>IF(B6608&lt;&gt;"",IF(OR(D6608&gt;0,G6608&gt;0),COUNTIF($B$2:B6608,B6608),COUNTIFS($B$2:B6608,B6608,$E$2:E6608,"&gt;0")),"")</f>
        <v/>
      </c>
    </row>
    <row r="6609" spans="1:16" x14ac:dyDescent="0.35">
      <c r="A6609" s="51" t="str">
        <f t="shared" si="309"/>
        <v/>
      </c>
      <c r="B6609" s="99"/>
      <c r="C6609" s="4"/>
      <c r="D6609" s="14"/>
      <c r="E6609" s="14"/>
      <c r="F6609" s="14"/>
      <c r="G6609" s="82"/>
      <c r="H6609" s="107" t="str">
        <f>IF(B6609&lt;&gt;"",IF(OR(O6609=0,O6609=999),"",SUMIFS($E$2:E6609,$A$2:A6609,A6609)-SUMIFS($F$2:F6609,$A$2:A6609,A6609)),"")</f>
        <v/>
      </c>
      <c r="I6609" s="109" t="str">
        <f t="shared" si="311"/>
        <v/>
      </c>
      <c r="J6609" s="113"/>
      <c r="K6609" s="90"/>
      <c r="L6609" s="73"/>
      <c r="M6609" s="69" t="str">
        <f>IF(C6609&lt;&gt;"",DailyLog!$S$3,"")</f>
        <v/>
      </c>
      <c r="N6609" s="56" t="str">
        <f t="shared" si="310"/>
        <v/>
      </c>
      <c r="O6609" s="53" t="str">
        <f>IF($B6609&lt;&gt;"",IF(ISNUMBER(_xlfn.XMATCH($B6609,Language!$A$6:$E$6)),0,IF(ISNUMBER(_xlfn.XMATCH($B6609,Language!$A$29:$E$29)),'Lista de Prestatarios'!$B$3,VLOOKUP(B6609,'Lista de Prestatarios'!$A$2:$B$500,2,FALSE))),"")</f>
        <v/>
      </c>
      <c r="P6609" s="58" t="str">
        <f>IF(B6609&lt;&gt;"",IF(OR(D6609&gt;0,G6609&gt;0),COUNTIF($B$2:B6609,B6609),COUNTIFS($B$2:B6609,B6609,$E$2:E6609,"&gt;0")),"")</f>
        <v/>
      </c>
    </row>
    <row r="6610" spans="1:16" x14ac:dyDescent="0.35">
      <c r="A6610" s="51" t="str">
        <f t="shared" si="309"/>
        <v/>
      </c>
      <c r="B6610" s="99"/>
      <c r="C6610" s="4"/>
      <c r="D6610" s="14"/>
      <c r="E6610" s="14"/>
      <c r="F6610" s="14"/>
      <c r="G6610" s="82"/>
      <c r="H6610" s="107" t="str">
        <f>IF(B6610&lt;&gt;"",IF(OR(O6610=0,O6610=999),"",SUMIFS($E$2:E6610,$A$2:A6610,A6610)-SUMIFS($F$2:F6610,$A$2:A6610,A6610)),"")</f>
        <v/>
      </c>
      <c r="I6610" s="109" t="str">
        <f t="shared" si="311"/>
        <v/>
      </c>
      <c r="J6610" s="113"/>
      <c r="K6610" s="90"/>
      <c r="L6610" s="73"/>
      <c r="M6610" s="69" t="str">
        <f>IF(C6610&lt;&gt;"",DailyLog!$S$3,"")</f>
        <v/>
      </c>
      <c r="N6610" s="56" t="str">
        <f t="shared" si="310"/>
        <v/>
      </c>
      <c r="O6610" s="53" t="str">
        <f>IF($B6610&lt;&gt;"",IF(ISNUMBER(_xlfn.XMATCH($B6610,Language!$A$6:$E$6)),0,IF(ISNUMBER(_xlfn.XMATCH($B6610,Language!$A$29:$E$29)),'Lista de Prestatarios'!$B$3,VLOOKUP(B6610,'Lista de Prestatarios'!$A$2:$B$500,2,FALSE))),"")</f>
        <v/>
      </c>
      <c r="P6610" s="58" t="str">
        <f>IF(B6610&lt;&gt;"",IF(OR(D6610&gt;0,G6610&gt;0),COUNTIF($B$2:B6610,B6610),COUNTIFS($B$2:B6610,B6610,$E$2:E6610,"&gt;0")),"")</f>
        <v/>
      </c>
    </row>
    <row r="6611" spans="1:16" x14ac:dyDescent="0.35">
      <c r="A6611" s="51" t="str">
        <f t="shared" si="309"/>
        <v/>
      </c>
      <c r="B6611" s="99"/>
      <c r="C6611" s="4"/>
      <c r="D6611" s="14"/>
      <c r="E6611" s="14"/>
      <c r="F6611" s="14"/>
      <c r="G6611" s="82"/>
      <c r="H6611" s="107" t="str">
        <f>IF(B6611&lt;&gt;"",IF(OR(O6611=0,O6611=999),"",SUMIFS($E$2:E6611,$A$2:A6611,A6611)-SUMIFS($F$2:F6611,$A$2:A6611,A6611)),"")</f>
        <v/>
      </c>
      <c r="I6611" s="109" t="str">
        <f t="shared" si="311"/>
        <v/>
      </c>
      <c r="J6611" s="113"/>
      <c r="K6611" s="90"/>
      <c r="L6611" s="73"/>
      <c r="M6611" s="69" t="str">
        <f>IF(C6611&lt;&gt;"",DailyLog!$S$3,"")</f>
        <v/>
      </c>
      <c r="N6611" s="56" t="str">
        <f t="shared" si="310"/>
        <v/>
      </c>
      <c r="O6611" s="53" t="str">
        <f>IF($B6611&lt;&gt;"",IF(ISNUMBER(_xlfn.XMATCH($B6611,Language!$A$6:$E$6)),0,IF(ISNUMBER(_xlfn.XMATCH($B6611,Language!$A$29:$E$29)),'Lista de Prestatarios'!$B$3,VLOOKUP(B6611,'Lista de Prestatarios'!$A$2:$B$500,2,FALSE))),"")</f>
        <v/>
      </c>
      <c r="P6611" s="58" t="str">
        <f>IF(B6611&lt;&gt;"",IF(OR(D6611&gt;0,G6611&gt;0),COUNTIF($B$2:B6611,B6611),COUNTIFS($B$2:B6611,B6611,$E$2:E6611,"&gt;0")),"")</f>
        <v/>
      </c>
    </row>
    <row r="6612" spans="1:16" x14ac:dyDescent="0.35">
      <c r="A6612" s="51" t="str">
        <f t="shared" si="309"/>
        <v/>
      </c>
      <c r="B6612" s="99"/>
      <c r="C6612" s="4"/>
      <c r="D6612" s="14"/>
      <c r="E6612" s="14"/>
      <c r="F6612" s="14"/>
      <c r="G6612" s="82"/>
      <c r="H6612" s="107" t="str">
        <f>IF(B6612&lt;&gt;"",IF(OR(O6612=0,O6612=999),"",SUMIFS($E$2:E6612,$A$2:A6612,A6612)-SUMIFS($F$2:F6612,$A$2:A6612,A6612)),"")</f>
        <v/>
      </c>
      <c r="I6612" s="109" t="str">
        <f t="shared" si="311"/>
        <v/>
      </c>
      <c r="J6612" s="113"/>
      <c r="K6612" s="90"/>
      <c r="L6612" s="73"/>
      <c r="M6612" s="69" t="str">
        <f>IF(C6612&lt;&gt;"",DailyLog!$S$3,"")</f>
        <v/>
      </c>
      <c r="N6612" s="56" t="str">
        <f t="shared" si="310"/>
        <v/>
      </c>
      <c r="O6612" s="53" t="str">
        <f>IF($B6612&lt;&gt;"",IF(ISNUMBER(_xlfn.XMATCH($B6612,Language!$A$6:$E$6)),0,IF(ISNUMBER(_xlfn.XMATCH($B6612,Language!$A$29:$E$29)),'Lista de Prestatarios'!$B$3,VLOOKUP(B6612,'Lista de Prestatarios'!$A$2:$B$500,2,FALSE))),"")</f>
        <v/>
      </c>
      <c r="P6612" s="58" t="str">
        <f>IF(B6612&lt;&gt;"",IF(OR(D6612&gt;0,G6612&gt;0),COUNTIF($B$2:B6612,B6612),COUNTIFS($B$2:B6612,B6612,$E$2:E6612,"&gt;0")),"")</f>
        <v/>
      </c>
    </row>
    <row r="6613" spans="1:16" x14ac:dyDescent="0.35">
      <c r="A6613" s="51" t="str">
        <f t="shared" si="309"/>
        <v/>
      </c>
      <c r="B6613" s="99"/>
      <c r="C6613" s="4"/>
      <c r="D6613" s="14"/>
      <c r="E6613" s="14"/>
      <c r="F6613" s="14"/>
      <c r="G6613" s="82"/>
      <c r="H6613" s="107" t="str">
        <f>IF(B6613&lt;&gt;"",IF(OR(O6613=0,O6613=999),"",SUMIFS($E$2:E6613,$A$2:A6613,A6613)-SUMIFS($F$2:F6613,$A$2:A6613,A6613)),"")</f>
        <v/>
      </c>
      <c r="I6613" s="109" t="str">
        <f t="shared" si="311"/>
        <v/>
      </c>
      <c r="J6613" s="113"/>
      <c r="K6613" s="90"/>
      <c r="L6613" s="73"/>
      <c r="M6613" s="69" t="str">
        <f>IF(C6613&lt;&gt;"",DailyLog!$S$3,"")</f>
        <v/>
      </c>
      <c r="N6613" s="56" t="str">
        <f t="shared" si="310"/>
        <v/>
      </c>
      <c r="O6613" s="53" t="str">
        <f>IF($B6613&lt;&gt;"",IF(ISNUMBER(_xlfn.XMATCH($B6613,Language!$A$6:$E$6)),0,IF(ISNUMBER(_xlfn.XMATCH($B6613,Language!$A$29:$E$29)),'Lista de Prestatarios'!$B$3,VLOOKUP(B6613,'Lista de Prestatarios'!$A$2:$B$500,2,FALSE))),"")</f>
        <v/>
      </c>
      <c r="P6613" s="58" t="str">
        <f>IF(B6613&lt;&gt;"",IF(OR(D6613&gt;0,G6613&gt;0),COUNTIF($B$2:B6613,B6613),COUNTIFS($B$2:B6613,B6613,$E$2:E6613,"&gt;0")),"")</f>
        <v/>
      </c>
    </row>
    <row r="6614" spans="1:16" x14ac:dyDescent="0.35">
      <c r="A6614" s="51" t="str">
        <f t="shared" si="309"/>
        <v/>
      </c>
      <c r="B6614" s="99"/>
      <c r="C6614" s="4"/>
      <c r="D6614" s="14"/>
      <c r="E6614" s="14"/>
      <c r="F6614" s="14"/>
      <c r="G6614" s="82"/>
      <c r="H6614" s="107" t="str">
        <f>IF(B6614&lt;&gt;"",IF(OR(O6614=0,O6614=999),"",SUMIFS($E$2:E6614,$A$2:A6614,A6614)-SUMIFS($F$2:F6614,$A$2:A6614,A6614)),"")</f>
        <v/>
      </c>
      <c r="I6614" s="109" t="str">
        <f t="shared" si="311"/>
        <v/>
      </c>
      <c r="J6614" s="113"/>
      <c r="K6614" s="90"/>
      <c r="L6614" s="73"/>
      <c r="M6614" s="69" t="str">
        <f>IF(C6614&lt;&gt;"",DailyLog!$S$3,"")</f>
        <v/>
      </c>
      <c r="N6614" s="56" t="str">
        <f t="shared" si="310"/>
        <v/>
      </c>
      <c r="O6614" s="53" t="str">
        <f>IF($B6614&lt;&gt;"",IF(ISNUMBER(_xlfn.XMATCH($B6614,Language!$A$6:$E$6)),0,IF(ISNUMBER(_xlfn.XMATCH($B6614,Language!$A$29:$E$29)),'Lista de Prestatarios'!$B$3,VLOOKUP(B6614,'Lista de Prestatarios'!$A$2:$B$500,2,FALSE))),"")</f>
        <v/>
      </c>
      <c r="P6614" s="58" t="str">
        <f>IF(B6614&lt;&gt;"",IF(OR(D6614&gt;0,G6614&gt;0),COUNTIF($B$2:B6614,B6614),COUNTIFS($B$2:B6614,B6614,$E$2:E6614,"&gt;0")),"")</f>
        <v/>
      </c>
    </row>
    <row r="6615" spans="1:16" x14ac:dyDescent="0.35">
      <c r="A6615" s="51" t="str">
        <f t="shared" si="309"/>
        <v/>
      </c>
      <c r="B6615" s="99"/>
      <c r="C6615" s="4"/>
      <c r="D6615" s="14"/>
      <c r="E6615" s="14"/>
      <c r="F6615" s="14"/>
      <c r="G6615" s="82"/>
      <c r="H6615" s="107" t="str">
        <f>IF(B6615&lt;&gt;"",IF(OR(O6615=0,O6615=999),"",SUMIFS($E$2:E6615,$A$2:A6615,A6615)-SUMIFS($F$2:F6615,$A$2:A6615,A6615)),"")</f>
        <v/>
      </c>
      <c r="I6615" s="109" t="str">
        <f t="shared" si="311"/>
        <v/>
      </c>
      <c r="J6615" s="113"/>
      <c r="K6615" s="90"/>
      <c r="L6615" s="73"/>
      <c r="M6615" s="69" t="str">
        <f>IF(C6615&lt;&gt;"",DailyLog!$S$3,"")</f>
        <v/>
      </c>
      <c r="N6615" s="56" t="str">
        <f t="shared" si="310"/>
        <v/>
      </c>
      <c r="O6615" s="53" t="str">
        <f>IF($B6615&lt;&gt;"",IF(ISNUMBER(_xlfn.XMATCH($B6615,Language!$A$6:$E$6)),0,IF(ISNUMBER(_xlfn.XMATCH($B6615,Language!$A$29:$E$29)),'Lista de Prestatarios'!$B$3,VLOOKUP(B6615,'Lista de Prestatarios'!$A$2:$B$500,2,FALSE))),"")</f>
        <v/>
      </c>
      <c r="P6615" s="58" t="str">
        <f>IF(B6615&lt;&gt;"",IF(OR(D6615&gt;0,G6615&gt;0),COUNTIF($B$2:B6615,B6615),COUNTIFS($B$2:B6615,B6615,$E$2:E6615,"&gt;0")),"")</f>
        <v/>
      </c>
    </row>
    <row r="6616" spans="1:16" x14ac:dyDescent="0.35">
      <c r="A6616" s="51" t="str">
        <f t="shared" si="309"/>
        <v/>
      </c>
      <c r="B6616" s="99"/>
      <c r="C6616" s="4"/>
      <c r="D6616" s="14"/>
      <c r="E6616" s="14"/>
      <c r="F6616" s="14"/>
      <c r="G6616" s="82"/>
      <c r="H6616" s="107" t="str">
        <f>IF(B6616&lt;&gt;"",IF(OR(O6616=0,O6616=999),"",SUMIFS($E$2:E6616,$A$2:A6616,A6616)-SUMIFS($F$2:F6616,$A$2:A6616,A6616)),"")</f>
        <v/>
      </c>
      <c r="I6616" s="109" t="str">
        <f t="shared" si="311"/>
        <v/>
      </c>
      <c r="J6616" s="113"/>
      <c r="K6616" s="90"/>
      <c r="L6616" s="73"/>
      <c r="M6616" s="69" t="str">
        <f>IF(C6616&lt;&gt;"",DailyLog!$S$3,"")</f>
        <v/>
      </c>
      <c r="N6616" s="56" t="str">
        <f t="shared" si="310"/>
        <v/>
      </c>
      <c r="O6616" s="53" t="str">
        <f>IF($B6616&lt;&gt;"",IF(ISNUMBER(_xlfn.XMATCH($B6616,Language!$A$6:$E$6)),0,IF(ISNUMBER(_xlfn.XMATCH($B6616,Language!$A$29:$E$29)),'Lista de Prestatarios'!$B$3,VLOOKUP(B6616,'Lista de Prestatarios'!$A$2:$B$500,2,FALSE))),"")</f>
        <v/>
      </c>
      <c r="P6616" s="58" t="str">
        <f>IF(B6616&lt;&gt;"",IF(OR(D6616&gt;0,G6616&gt;0),COUNTIF($B$2:B6616,B6616),COUNTIFS($B$2:B6616,B6616,$E$2:E6616,"&gt;0")),"")</f>
        <v/>
      </c>
    </row>
    <row r="6617" spans="1:16" x14ac:dyDescent="0.35">
      <c r="A6617" s="51" t="str">
        <f t="shared" si="309"/>
        <v/>
      </c>
      <c r="B6617" s="99"/>
      <c r="C6617" s="4"/>
      <c r="D6617" s="14"/>
      <c r="E6617" s="14"/>
      <c r="F6617" s="14"/>
      <c r="G6617" s="82"/>
      <c r="H6617" s="107" t="str">
        <f>IF(B6617&lt;&gt;"",IF(OR(O6617=0,O6617=999),"",SUMIFS($E$2:E6617,$A$2:A6617,A6617)-SUMIFS($F$2:F6617,$A$2:A6617,A6617)),"")</f>
        <v/>
      </c>
      <c r="I6617" s="109" t="str">
        <f t="shared" si="311"/>
        <v/>
      </c>
      <c r="J6617" s="113"/>
      <c r="K6617" s="90"/>
      <c r="L6617" s="73"/>
      <c r="M6617" s="69" t="str">
        <f>IF(C6617&lt;&gt;"",DailyLog!$S$3,"")</f>
        <v/>
      </c>
      <c r="N6617" s="56" t="str">
        <f t="shared" si="310"/>
        <v/>
      </c>
      <c r="O6617" s="53" t="str">
        <f>IF($B6617&lt;&gt;"",IF(ISNUMBER(_xlfn.XMATCH($B6617,Language!$A$6:$E$6)),0,IF(ISNUMBER(_xlfn.XMATCH($B6617,Language!$A$29:$E$29)),'Lista de Prestatarios'!$B$3,VLOOKUP(B6617,'Lista de Prestatarios'!$A$2:$B$500,2,FALSE))),"")</f>
        <v/>
      </c>
      <c r="P6617" s="58" t="str">
        <f>IF(B6617&lt;&gt;"",IF(OR(D6617&gt;0,G6617&gt;0),COUNTIF($B$2:B6617,B6617),COUNTIFS($B$2:B6617,B6617,$E$2:E6617,"&gt;0")),"")</f>
        <v/>
      </c>
    </row>
    <row r="6618" spans="1:16" x14ac:dyDescent="0.35">
      <c r="A6618" s="51" t="str">
        <f t="shared" si="309"/>
        <v/>
      </c>
      <c r="B6618" s="99"/>
      <c r="C6618" s="4"/>
      <c r="D6618" s="14"/>
      <c r="E6618" s="14"/>
      <c r="F6618" s="14"/>
      <c r="G6618" s="82"/>
      <c r="H6618" s="107" t="str">
        <f>IF(B6618&lt;&gt;"",IF(OR(O6618=0,O6618=999),"",SUMIFS($E$2:E6618,$A$2:A6618,A6618)-SUMIFS($F$2:F6618,$A$2:A6618,A6618)),"")</f>
        <v/>
      </c>
      <c r="I6618" s="109" t="str">
        <f t="shared" si="311"/>
        <v/>
      </c>
      <c r="J6618" s="113"/>
      <c r="K6618" s="90"/>
      <c r="L6618" s="73"/>
      <c r="M6618" s="69" t="str">
        <f>IF(C6618&lt;&gt;"",DailyLog!$S$3,"")</f>
        <v/>
      </c>
      <c r="N6618" s="56" t="str">
        <f t="shared" si="310"/>
        <v/>
      </c>
      <c r="O6618" s="53" t="str">
        <f>IF($B6618&lt;&gt;"",IF(ISNUMBER(_xlfn.XMATCH($B6618,Language!$A$6:$E$6)),0,IF(ISNUMBER(_xlfn.XMATCH($B6618,Language!$A$29:$E$29)),'Lista de Prestatarios'!$B$3,VLOOKUP(B6618,'Lista de Prestatarios'!$A$2:$B$500,2,FALSE))),"")</f>
        <v/>
      </c>
      <c r="P6618" s="58" t="str">
        <f>IF(B6618&lt;&gt;"",IF(OR(D6618&gt;0,G6618&gt;0),COUNTIF($B$2:B6618,B6618),COUNTIFS($B$2:B6618,B6618,$E$2:E6618,"&gt;0")),"")</f>
        <v/>
      </c>
    </row>
    <row r="6619" spans="1:16" x14ac:dyDescent="0.35">
      <c r="A6619" s="51" t="str">
        <f t="shared" si="309"/>
        <v/>
      </c>
      <c r="B6619" s="99"/>
      <c r="C6619" s="4"/>
      <c r="D6619" s="14"/>
      <c r="E6619" s="14"/>
      <c r="F6619" s="14"/>
      <c r="G6619" s="82"/>
      <c r="H6619" s="107" t="str">
        <f>IF(B6619&lt;&gt;"",IF(OR(O6619=0,O6619=999),"",SUMIFS($E$2:E6619,$A$2:A6619,A6619)-SUMIFS($F$2:F6619,$A$2:A6619,A6619)),"")</f>
        <v/>
      </c>
      <c r="I6619" s="109" t="str">
        <f t="shared" si="311"/>
        <v/>
      </c>
      <c r="J6619" s="113"/>
      <c r="K6619" s="90"/>
      <c r="L6619" s="73"/>
      <c r="M6619" s="69" t="str">
        <f>IF(C6619&lt;&gt;"",DailyLog!$S$3,"")</f>
        <v/>
      </c>
      <c r="N6619" s="56" t="str">
        <f t="shared" si="310"/>
        <v/>
      </c>
      <c r="O6619" s="53" t="str">
        <f>IF($B6619&lt;&gt;"",IF(ISNUMBER(_xlfn.XMATCH($B6619,Language!$A$6:$E$6)),0,IF(ISNUMBER(_xlfn.XMATCH($B6619,Language!$A$29:$E$29)),'Lista de Prestatarios'!$B$3,VLOOKUP(B6619,'Lista de Prestatarios'!$A$2:$B$500,2,FALSE))),"")</f>
        <v/>
      </c>
      <c r="P6619" s="58" t="str">
        <f>IF(B6619&lt;&gt;"",IF(OR(D6619&gt;0,G6619&gt;0),COUNTIF($B$2:B6619,B6619),COUNTIFS($B$2:B6619,B6619,$E$2:E6619,"&gt;0")),"")</f>
        <v/>
      </c>
    </row>
    <row r="6620" spans="1:16" x14ac:dyDescent="0.35">
      <c r="A6620" s="51" t="str">
        <f t="shared" si="309"/>
        <v/>
      </c>
      <c r="B6620" s="99"/>
      <c r="C6620" s="4"/>
      <c r="D6620" s="14"/>
      <c r="E6620" s="14"/>
      <c r="F6620" s="14"/>
      <c r="G6620" s="82"/>
      <c r="H6620" s="107" t="str">
        <f>IF(B6620&lt;&gt;"",IF(OR(O6620=0,O6620=999),"",SUMIFS($E$2:E6620,$A$2:A6620,A6620)-SUMIFS($F$2:F6620,$A$2:A6620,A6620)),"")</f>
        <v/>
      </c>
      <c r="I6620" s="109" t="str">
        <f t="shared" si="311"/>
        <v/>
      </c>
      <c r="J6620" s="113"/>
      <c r="K6620" s="90"/>
      <c r="L6620" s="73"/>
      <c r="M6620" s="69" t="str">
        <f>IF(C6620&lt;&gt;"",DailyLog!$S$3,"")</f>
        <v/>
      </c>
      <c r="N6620" s="56" t="str">
        <f t="shared" si="310"/>
        <v/>
      </c>
      <c r="O6620" s="53" t="str">
        <f>IF($B6620&lt;&gt;"",IF(ISNUMBER(_xlfn.XMATCH($B6620,Language!$A$6:$E$6)),0,IF(ISNUMBER(_xlfn.XMATCH($B6620,Language!$A$29:$E$29)),'Lista de Prestatarios'!$B$3,VLOOKUP(B6620,'Lista de Prestatarios'!$A$2:$B$500,2,FALSE))),"")</f>
        <v/>
      </c>
      <c r="P6620" s="58" t="str">
        <f>IF(B6620&lt;&gt;"",IF(OR(D6620&gt;0,G6620&gt;0),COUNTIF($B$2:B6620,B6620),COUNTIFS($B$2:B6620,B6620,$E$2:E6620,"&gt;0")),"")</f>
        <v/>
      </c>
    </row>
    <row r="6621" spans="1:16" x14ac:dyDescent="0.35">
      <c r="A6621" s="51" t="str">
        <f t="shared" si="309"/>
        <v/>
      </c>
      <c r="B6621" s="99"/>
      <c r="C6621" s="4"/>
      <c r="D6621" s="14"/>
      <c r="E6621" s="14"/>
      <c r="F6621" s="14"/>
      <c r="G6621" s="82"/>
      <c r="H6621" s="107" t="str">
        <f>IF(B6621&lt;&gt;"",IF(OR(O6621=0,O6621=999),"",SUMIFS($E$2:E6621,$A$2:A6621,A6621)-SUMIFS($F$2:F6621,$A$2:A6621,A6621)),"")</f>
        <v/>
      </c>
      <c r="I6621" s="109" t="str">
        <f t="shared" si="311"/>
        <v/>
      </c>
      <c r="J6621" s="113"/>
      <c r="K6621" s="90"/>
      <c r="L6621" s="73"/>
      <c r="M6621" s="69" t="str">
        <f>IF(C6621&lt;&gt;"",DailyLog!$S$3,"")</f>
        <v/>
      </c>
      <c r="N6621" s="56" t="str">
        <f t="shared" si="310"/>
        <v/>
      </c>
      <c r="O6621" s="53" t="str">
        <f>IF($B6621&lt;&gt;"",IF(ISNUMBER(_xlfn.XMATCH($B6621,Language!$A$6:$E$6)),0,IF(ISNUMBER(_xlfn.XMATCH($B6621,Language!$A$29:$E$29)),'Lista de Prestatarios'!$B$3,VLOOKUP(B6621,'Lista de Prestatarios'!$A$2:$B$500,2,FALSE))),"")</f>
        <v/>
      </c>
      <c r="P6621" s="58" t="str">
        <f>IF(B6621&lt;&gt;"",IF(OR(D6621&gt;0,G6621&gt;0),COUNTIF($B$2:B6621,B6621),COUNTIFS($B$2:B6621,B6621,$E$2:E6621,"&gt;0")),"")</f>
        <v/>
      </c>
    </row>
    <row r="6622" spans="1:16" x14ac:dyDescent="0.35">
      <c r="A6622" s="51" t="str">
        <f t="shared" si="309"/>
        <v/>
      </c>
      <c r="B6622" s="99"/>
      <c r="C6622" s="4"/>
      <c r="D6622" s="14"/>
      <c r="E6622" s="14"/>
      <c r="F6622" s="14"/>
      <c r="G6622" s="82"/>
      <c r="H6622" s="107" t="str">
        <f>IF(B6622&lt;&gt;"",IF(OR(O6622=0,O6622=999),"",SUMIFS($E$2:E6622,$A$2:A6622,A6622)-SUMIFS($F$2:F6622,$A$2:A6622,A6622)),"")</f>
        <v/>
      </c>
      <c r="I6622" s="109" t="str">
        <f t="shared" si="311"/>
        <v/>
      </c>
      <c r="J6622" s="113"/>
      <c r="K6622" s="90"/>
      <c r="L6622" s="73"/>
      <c r="M6622" s="69" t="str">
        <f>IF(C6622&lt;&gt;"",DailyLog!$S$3,"")</f>
        <v/>
      </c>
      <c r="N6622" s="56" t="str">
        <f t="shared" si="310"/>
        <v/>
      </c>
      <c r="O6622" s="53" t="str">
        <f>IF($B6622&lt;&gt;"",IF(ISNUMBER(_xlfn.XMATCH($B6622,Language!$A$6:$E$6)),0,IF(ISNUMBER(_xlfn.XMATCH($B6622,Language!$A$29:$E$29)),'Lista de Prestatarios'!$B$3,VLOOKUP(B6622,'Lista de Prestatarios'!$A$2:$B$500,2,FALSE))),"")</f>
        <v/>
      </c>
      <c r="P6622" s="58" t="str">
        <f>IF(B6622&lt;&gt;"",IF(OR(D6622&gt;0,G6622&gt;0),COUNTIF($B$2:B6622,B6622),COUNTIFS($B$2:B6622,B6622,$E$2:E6622,"&gt;0")),"")</f>
        <v/>
      </c>
    </row>
    <row r="6623" spans="1:16" x14ac:dyDescent="0.35">
      <c r="A6623" s="51" t="str">
        <f t="shared" si="309"/>
        <v/>
      </c>
      <c r="B6623" s="99"/>
      <c r="C6623" s="4"/>
      <c r="D6623" s="14"/>
      <c r="E6623" s="14"/>
      <c r="F6623" s="14"/>
      <c r="G6623" s="82"/>
      <c r="H6623" s="107" t="str">
        <f>IF(B6623&lt;&gt;"",IF(OR(O6623=0,O6623=999),"",SUMIFS($E$2:E6623,$A$2:A6623,A6623)-SUMIFS($F$2:F6623,$A$2:A6623,A6623)),"")</f>
        <v/>
      </c>
      <c r="I6623" s="109" t="str">
        <f t="shared" si="311"/>
        <v/>
      </c>
      <c r="J6623" s="113"/>
      <c r="K6623" s="90"/>
      <c r="L6623" s="73"/>
      <c r="M6623" s="69" t="str">
        <f>IF(C6623&lt;&gt;"",DailyLog!$S$3,"")</f>
        <v/>
      </c>
      <c r="N6623" s="56" t="str">
        <f t="shared" si="310"/>
        <v/>
      </c>
      <c r="O6623" s="53" t="str">
        <f>IF($B6623&lt;&gt;"",IF(ISNUMBER(_xlfn.XMATCH($B6623,Language!$A$6:$E$6)),0,IF(ISNUMBER(_xlfn.XMATCH($B6623,Language!$A$29:$E$29)),'Lista de Prestatarios'!$B$3,VLOOKUP(B6623,'Lista de Prestatarios'!$A$2:$B$500,2,FALSE))),"")</f>
        <v/>
      </c>
      <c r="P6623" s="58" t="str">
        <f>IF(B6623&lt;&gt;"",IF(OR(D6623&gt;0,G6623&gt;0),COUNTIF($B$2:B6623,B6623),COUNTIFS($B$2:B6623,B6623,$E$2:E6623,"&gt;0")),"")</f>
        <v/>
      </c>
    </row>
    <row r="6624" spans="1:16" x14ac:dyDescent="0.35">
      <c r="A6624" s="51" t="str">
        <f t="shared" si="309"/>
        <v/>
      </c>
      <c r="B6624" s="99"/>
      <c r="C6624" s="4"/>
      <c r="D6624" s="14"/>
      <c r="E6624" s="14"/>
      <c r="F6624" s="14"/>
      <c r="G6624" s="82"/>
      <c r="H6624" s="107" t="str">
        <f>IF(B6624&lt;&gt;"",IF(OR(O6624=0,O6624=999),"",SUMIFS($E$2:E6624,$A$2:A6624,A6624)-SUMIFS($F$2:F6624,$A$2:A6624,A6624)),"")</f>
        <v/>
      </c>
      <c r="I6624" s="109" t="str">
        <f t="shared" si="311"/>
        <v/>
      </c>
      <c r="J6624" s="113"/>
      <c r="K6624" s="90"/>
      <c r="L6624" s="73"/>
      <c r="M6624" s="69" t="str">
        <f>IF(C6624&lt;&gt;"",DailyLog!$S$3,"")</f>
        <v/>
      </c>
      <c r="N6624" s="56" t="str">
        <f t="shared" si="310"/>
        <v/>
      </c>
      <c r="O6624" s="53" t="str">
        <f>IF($B6624&lt;&gt;"",IF(ISNUMBER(_xlfn.XMATCH($B6624,Language!$A$6:$E$6)),0,IF(ISNUMBER(_xlfn.XMATCH($B6624,Language!$A$29:$E$29)),'Lista de Prestatarios'!$B$3,VLOOKUP(B6624,'Lista de Prestatarios'!$A$2:$B$500,2,FALSE))),"")</f>
        <v/>
      </c>
      <c r="P6624" s="58" t="str">
        <f>IF(B6624&lt;&gt;"",IF(OR(D6624&gt;0,G6624&gt;0),COUNTIF($B$2:B6624,B6624),COUNTIFS($B$2:B6624,B6624,$E$2:E6624,"&gt;0")),"")</f>
        <v/>
      </c>
    </row>
    <row r="6625" spans="1:16" x14ac:dyDescent="0.35">
      <c r="A6625" s="51" t="str">
        <f t="shared" si="309"/>
        <v/>
      </c>
      <c r="B6625" s="99"/>
      <c r="C6625" s="4"/>
      <c r="D6625" s="14"/>
      <c r="E6625" s="14"/>
      <c r="F6625" s="14"/>
      <c r="G6625" s="82"/>
      <c r="H6625" s="107" t="str">
        <f>IF(B6625&lt;&gt;"",IF(OR(O6625=0,O6625=999),"",SUMIFS($E$2:E6625,$A$2:A6625,A6625)-SUMIFS($F$2:F6625,$A$2:A6625,A6625)),"")</f>
        <v/>
      </c>
      <c r="I6625" s="109" t="str">
        <f t="shared" si="311"/>
        <v/>
      </c>
      <c r="J6625" s="113"/>
      <c r="K6625" s="90"/>
      <c r="L6625" s="73"/>
      <c r="M6625" s="69" t="str">
        <f>IF(C6625&lt;&gt;"",DailyLog!$S$3,"")</f>
        <v/>
      </c>
      <c r="N6625" s="56" t="str">
        <f t="shared" si="310"/>
        <v/>
      </c>
      <c r="O6625" s="53" t="str">
        <f>IF($B6625&lt;&gt;"",IF(ISNUMBER(_xlfn.XMATCH($B6625,Language!$A$6:$E$6)),0,IF(ISNUMBER(_xlfn.XMATCH($B6625,Language!$A$29:$E$29)),'Lista de Prestatarios'!$B$3,VLOOKUP(B6625,'Lista de Prestatarios'!$A$2:$B$500,2,FALSE))),"")</f>
        <v/>
      </c>
      <c r="P6625" s="58" t="str">
        <f>IF(B6625&lt;&gt;"",IF(OR(D6625&gt;0,G6625&gt;0),COUNTIF($B$2:B6625,B6625),COUNTIFS($B$2:B6625,B6625,$E$2:E6625,"&gt;0")),"")</f>
        <v/>
      </c>
    </row>
    <row r="6626" spans="1:16" x14ac:dyDescent="0.35">
      <c r="A6626" s="51" t="str">
        <f t="shared" si="309"/>
        <v/>
      </c>
      <c r="B6626" s="99"/>
      <c r="C6626" s="4"/>
      <c r="D6626" s="14"/>
      <c r="E6626" s="14"/>
      <c r="F6626" s="14"/>
      <c r="G6626" s="82"/>
      <c r="H6626" s="107" t="str">
        <f>IF(B6626&lt;&gt;"",IF(OR(O6626=0,O6626=999),"",SUMIFS($E$2:E6626,$A$2:A6626,A6626)-SUMIFS($F$2:F6626,$A$2:A6626,A6626)),"")</f>
        <v/>
      </c>
      <c r="I6626" s="109" t="str">
        <f t="shared" si="311"/>
        <v/>
      </c>
      <c r="J6626" s="113"/>
      <c r="K6626" s="90"/>
      <c r="L6626" s="73"/>
      <c r="M6626" s="69" t="str">
        <f>IF(C6626&lt;&gt;"",DailyLog!$S$3,"")</f>
        <v/>
      </c>
      <c r="N6626" s="56" t="str">
        <f t="shared" si="310"/>
        <v/>
      </c>
      <c r="O6626" s="53" t="str">
        <f>IF($B6626&lt;&gt;"",IF(ISNUMBER(_xlfn.XMATCH($B6626,Language!$A$6:$E$6)),0,IF(ISNUMBER(_xlfn.XMATCH($B6626,Language!$A$29:$E$29)),'Lista de Prestatarios'!$B$3,VLOOKUP(B6626,'Lista de Prestatarios'!$A$2:$B$500,2,FALSE))),"")</f>
        <v/>
      </c>
      <c r="P6626" s="58" t="str">
        <f>IF(B6626&lt;&gt;"",IF(OR(D6626&gt;0,G6626&gt;0),COUNTIF($B$2:B6626,B6626),COUNTIFS($B$2:B6626,B6626,$E$2:E6626,"&gt;0")),"")</f>
        <v/>
      </c>
    </row>
    <row r="6627" spans="1:16" x14ac:dyDescent="0.35">
      <c r="A6627" s="51" t="str">
        <f t="shared" si="309"/>
        <v/>
      </c>
      <c r="B6627" s="99"/>
      <c r="C6627" s="4"/>
      <c r="D6627" s="14"/>
      <c r="E6627" s="14"/>
      <c r="F6627" s="14"/>
      <c r="G6627" s="82"/>
      <c r="H6627" s="107" t="str">
        <f>IF(B6627&lt;&gt;"",IF(OR(O6627=0,O6627=999),"",SUMIFS($E$2:E6627,$A$2:A6627,A6627)-SUMIFS($F$2:F6627,$A$2:A6627,A6627)),"")</f>
        <v/>
      </c>
      <c r="I6627" s="109" t="str">
        <f t="shared" si="311"/>
        <v/>
      </c>
      <c r="J6627" s="113"/>
      <c r="K6627" s="90"/>
      <c r="L6627" s="73"/>
      <c r="M6627" s="69" t="str">
        <f>IF(C6627&lt;&gt;"",DailyLog!$S$3,"")</f>
        <v/>
      </c>
      <c r="N6627" s="56" t="str">
        <f t="shared" si="310"/>
        <v/>
      </c>
      <c r="O6627" s="53" t="str">
        <f>IF($B6627&lt;&gt;"",IF(ISNUMBER(_xlfn.XMATCH($B6627,Language!$A$6:$E$6)),0,IF(ISNUMBER(_xlfn.XMATCH($B6627,Language!$A$29:$E$29)),'Lista de Prestatarios'!$B$3,VLOOKUP(B6627,'Lista de Prestatarios'!$A$2:$B$500,2,FALSE))),"")</f>
        <v/>
      </c>
      <c r="P6627" s="58" t="str">
        <f>IF(B6627&lt;&gt;"",IF(OR(D6627&gt;0,G6627&gt;0),COUNTIF($B$2:B6627,B6627),COUNTIFS($B$2:B6627,B6627,$E$2:E6627,"&gt;0")),"")</f>
        <v/>
      </c>
    </row>
    <row r="6628" spans="1:16" x14ac:dyDescent="0.35">
      <c r="A6628" s="51" t="str">
        <f t="shared" si="309"/>
        <v/>
      </c>
      <c r="B6628" s="99"/>
      <c r="C6628" s="4"/>
      <c r="D6628" s="14"/>
      <c r="E6628" s="14"/>
      <c r="F6628" s="14"/>
      <c r="G6628" s="82"/>
      <c r="H6628" s="107" t="str">
        <f>IF(B6628&lt;&gt;"",IF(OR(O6628=0,O6628=999),"",SUMIFS($E$2:E6628,$A$2:A6628,A6628)-SUMIFS($F$2:F6628,$A$2:A6628,A6628)),"")</f>
        <v/>
      </c>
      <c r="I6628" s="109" t="str">
        <f t="shared" si="311"/>
        <v/>
      </c>
      <c r="J6628" s="113"/>
      <c r="K6628" s="90"/>
      <c r="L6628" s="73"/>
      <c r="M6628" s="69" t="str">
        <f>IF(C6628&lt;&gt;"",DailyLog!$S$3,"")</f>
        <v/>
      </c>
      <c r="N6628" s="56" t="str">
        <f t="shared" si="310"/>
        <v/>
      </c>
      <c r="O6628" s="53" t="str">
        <f>IF($B6628&lt;&gt;"",IF(ISNUMBER(_xlfn.XMATCH($B6628,Language!$A$6:$E$6)),0,IF(ISNUMBER(_xlfn.XMATCH($B6628,Language!$A$29:$E$29)),'Lista de Prestatarios'!$B$3,VLOOKUP(B6628,'Lista de Prestatarios'!$A$2:$B$500,2,FALSE))),"")</f>
        <v/>
      </c>
      <c r="P6628" s="58" t="str">
        <f>IF(B6628&lt;&gt;"",IF(OR(D6628&gt;0,G6628&gt;0),COUNTIF($B$2:B6628,B6628),COUNTIFS($B$2:B6628,B6628,$E$2:E6628,"&gt;0")),"")</f>
        <v/>
      </c>
    </row>
    <row r="6629" spans="1:16" x14ac:dyDescent="0.35">
      <c r="A6629" s="51" t="str">
        <f t="shared" si="309"/>
        <v/>
      </c>
      <c r="B6629" s="99"/>
      <c r="C6629" s="4"/>
      <c r="D6629" s="14"/>
      <c r="E6629" s="14"/>
      <c r="F6629" s="14"/>
      <c r="G6629" s="82"/>
      <c r="H6629" s="107" t="str">
        <f>IF(B6629&lt;&gt;"",IF(OR(O6629=0,O6629=999),"",SUMIFS($E$2:E6629,$A$2:A6629,A6629)-SUMIFS($F$2:F6629,$A$2:A6629,A6629)),"")</f>
        <v/>
      </c>
      <c r="I6629" s="109" t="str">
        <f t="shared" si="311"/>
        <v/>
      </c>
      <c r="J6629" s="113"/>
      <c r="K6629" s="90"/>
      <c r="L6629" s="73"/>
      <c r="M6629" s="69" t="str">
        <f>IF(C6629&lt;&gt;"",DailyLog!$S$3,"")</f>
        <v/>
      </c>
      <c r="N6629" s="56" t="str">
        <f t="shared" si="310"/>
        <v/>
      </c>
      <c r="O6629" s="53" t="str">
        <f>IF($B6629&lt;&gt;"",IF(ISNUMBER(_xlfn.XMATCH($B6629,Language!$A$6:$E$6)),0,IF(ISNUMBER(_xlfn.XMATCH($B6629,Language!$A$29:$E$29)),'Lista de Prestatarios'!$B$3,VLOOKUP(B6629,'Lista de Prestatarios'!$A$2:$B$500,2,FALSE))),"")</f>
        <v/>
      </c>
      <c r="P6629" s="58" t="str">
        <f>IF(B6629&lt;&gt;"",IF(OR(D6629&gt;0,G6629&gt;0),COUNTIF($B$2:B6629,B6629),COUNTIFS($B$2:B6629,B6629,$E$2:E6629,"&gt;0")),"")</f>
        <v/>
      </c>
    </row>
    <row r="6630" spans="1:16" x14ac:dyDescent="0.35">
      <c r="A6630" s="51" t="str">
        <f t="shared" si="309"/>
        <v/>
      </c>
      <c r="B6630" s="99"/>
      <c r="C6630" s="4"/>
      <c r="D6630" s="14"/>
      <c r="E6630" s="14"/>
      <c r="F6630" s="14"/>
      <c r="G6630" s="82"/>
      <c r="H6630" s="107" t="str">
        <f>IF(B6630&lt;&gt;"",IF(OR(O6630=0,O6630=999),"",SUMIFS($E$2:E6630,$A$2:A6630,A6630)-SUMIFS($F$2:F6630,$A$2:A6630,A6630)),"")</f>
        <v/>
      </c>
      <c r="I6630" s="109" t="str">
        <f t="shared" si="311"/>
        <v/>
      </c>
      <c r="J6630" s="113"/>
      <c r="K6630" s="90"/>
      <c r="L6630" s="73"/>
      <c r="M6630" s="69" t="str">
        <f>IF(C6630&lt;&gt;"",DailyLog!$S$3,"")</f>
        <v/>
      </c>
      <c r="N6630" s="56" t="str">
        <f t="shared" si="310"/>
        <v/>
      </c>
      <c r="O6630" s="53" t="str">
        <f>IF($B6630&lt;&gt;"",IF(ISNUMBER(_xlfn.XMATCH($B6630,Language!$A$6:$E$6)),0,IF(ISNUMBER(_xlfn.XMATCH($B6630,Language!$A$29:$E$29)),'Lista de Prestatarios'!$B$3,VLOOKUP(B6630,'Lista de Prestatarios'!$A$2:$B$500,2,FALSE))),"")</f>
        <v/>
      </c>
      <c r="P6630" s="58" t="str">
        <f>IF(B6630&lt;&gt;"",IF(OR(D6630&gt;0,G6630&gt;0),COUNTIF($B$2:B6630,B6630),COUNTIFS($B$2:B6630,B6630,$E$2:E6630,"&gt;0")),"")</f>
        <v/>
      </c>
    </row>
    <row r="6631" spans="1:16" x14ac:dyDescent="0.35">
      <c r="A6631" s="51" t="str">
        <f t="shared" si="309"/>
        <v/>
      </c>
      <c r="B6631" s="99"/>
      <c r="C6631" s="4"/>
      <c r="D6631" s="14"/>
      <c r="E6631" s="14"/>
      <c r="F6631" s="14"/>
      <c r="G6631" s="82"/>
      <c r="H6631" s="107" t="str">
        <f>IF(B6631&lt;&gt;"",IF(OR(O6631=0,O6631=999),"",SUMIFS($E$2:E6631,$A$2:A6631,A6631)-SUMIFS($F$2:F6631,$A$2:A6631,A6631)),"")</f>
        <v/>
      </c>
      <c r="I6631" s="109" t="str">
        <f t="shared" si="311"/>
        <v/>
      </c>
      <c r="J6631" s="113"/>
      <c r="K6631" s="90"/>
      <c r="L6631" s="73"/>
      <c r="M6631" s="69" t="str">
        <f>IF(C6631&lt;&gt;"",DailyLog!$S$3,"")</f>
        <v/>
      </c>
      <c r="N6631" s="56" t="str">
        <f t="shared" si="310"/>
        <v/>
      </c>
      <c r="O6631" s="53" t="str">
        <f>IF($B6631&lt;&gt;"",IF(ISNUMBER(_xlfn.XMATCH($B6631,Language!$A$6:$E$6)),0,IF(ISNUMBER(_xlfn.XMATCH($B6631,Language!$A$29:$E$29)),'Lista de Prestatarios'!$B$3,VLOOKUP(B6631,'Lista de Prestatarios'!$A$2:$B$500,2,FALSE))),"")</f>
        <v/>
      </c>
      <c r="P6631" s="58" t="str">
        <f>IF(B6631&lt;&gt;"",IF(OR(D6631&gt;0,G6631&gt;0),COUNTIF($B$2:B6631,B6631),COUNTIFS($B$2:B6631,B6631,$E$2:E6631,"&gt;0")),"")</f>
        <v/>
      </c>
    </row>
    <row r="6632" spans="1:16" x14ac:dyDescent="0.35">
      <c r="A6632" s="51" t="str">
        <f t="shared" si="309"/>
        <v/>
      </c>
      <c r="B6632" s="99"/>
      <c r="C6632" s="4"/>
      <c r="D6632" s="14"/>
      <c r="E6632" s="14"/>
      <c r="F6632" s="14"/>
      <c r="G6632" s="82"/>
      <c r="H6632" s="107" t="str">
        <f>IF(B6632&lt;&gt;"",IF(OR(O6632=0,O6632=999),"",SUMIFS($E$2:E6632,$A$2:A6632,A6632)-SUMIFS($F$2:F6632,$A$2:A6632,A6632)),"")</f>
        <v/>
      </c>
      <c r="I6632" s="109" t="str">
        <f t="shared" si="311"/>
        <v/>
      </c>
      <c r="J6632" s="113"/>
      <c r="K6632" s="90"/>
      <c r="L6632" s="73"/>
      <c r="M6632" s="69" t="str">
        <f>IF(C6632&lt;&gt;"",DailyLog!$S$3,"")</f>
        <v/>
      </c>
      <c r="N6632" s="56" t="str">
        <f t="shared" si="310"/>
        <v/>
      </c>
      <c r="O6632" s="53" t="str">
        <f>IF($B6632&lt;&gt;"",IF(ISNUMBER(_xlfn.XMATCH($B6632,Language!$A$6:$E$6)),0,IF(ISNUMBER(_xlfn.XMATCH($B6632,Language!$A$29:$E$29)),'Lista de Prestatarios'!$B$3,VLOOKUP(B6632,'Lista de Prestatarios'!$A$2:$B$500,2,FALSE))),"")</f>
        <v/>
      </c>
      <c r="P6632" s="58" t="str">
        <f>IF(B6632&lt;&gt;"",IF(OR(D6632&gt;0,G6632&gt;0),COUNTIF($B$2:B6632,B6632),COUNTIFS($B$2:B6632,B6632,$E$2:E6632,"&gt;0")),"")</f>
        <v/>
      </c>
    </row>
    <row r="6633" spans="1:16" x14ac:dyDescent="0.35">
      <c r="A6633" s="51" t="str">
        <f t="shared" si="309"/>
        <v/>
      </c>
      <c r="B6633" s="99"/>
      <c r="C6633" s="4"/>
      <c r="D6633" s="14"/>
      <c r="E6633" s="14"/>
      <c r="F6633" s="14"/>
      <c r="G6633" s="82"/>
      <c r="H6633" s="107" t="str">
        <f>IF(B6633&lt;&gt;"",IF(OR(O6633=0,O6633=999),"",SUMIFS($E$2:E6633,$A$2:A6633,A6633)-SUMIFS($F$2:F6633,$A$2:A6633,A6633)),"")</f>
        <v/>
      </c>
      <c r="I6633" s="109" t="str">
        <f t="shared" si="311"/>
        <v/>
      </c>
      <c r="J6633" s="113"/>
      <c r="K6633" s="90"/>
      <c r="L6633" s="73"/>
      <c r="M6633" s="69" t="str">
        <f>IF(C6633&lt;&gt;"",DailyLog!$S$3,"")</f>
        <v/>
      </c>
      <c r="N6633" s="56" t="str">
        <f t="shared" si="310"/>
        <v/>
      </c>
      <c r="O6633" s="53" t="str">
        <f>IF($B6633&lt;&gt;"",IF(ISNUMBER(_xlfn.XMATCH($B6633,Language!$A$6:$E$6)),0,IF(ISNUMBER(_xlfn.XMATCH($B6633,Language!$A$29:$E$29)),'Lista de Prestatarios'!$B$3,VLOOKUP(B6633,'Lista de Prestatarios'!$A$2:$B$500,2,FALSE))),"")</f>
        <v/>
      </c>
      <c r="P6633" s="58" t="str">
        <f>IF(B6633&lt;&gt;"",IF(OR(D6633&gt;0,G6633&gt;0),COUNTIF($B$2:B6633,B6633),COUNTIFS($B$2:B6633,B6633,$E$2:E6633,"&gt;0")),"")</f>
        <v/>
      </c>
    </row>
    <row r="6634" spans="1:16" x14ac:dyDescent="0.35">
      <c r="A6634" s="51" t="str">
        <f t="shared" si="309"/>
        <v/>
      </c>
      <c r="B6634" s="99"/>
      <c r="C6634" s="4"/>
      <c r="D6634" s="14"/>
      <c r="E6634" s="14"/>
      <c r="F6634" s="14"/>
      <c r="G6634" s="82"/>
      <c r="H6634" s="107" t="str">
        <f>IF(B6634&lt;&gt;"",IF(OR(O6634=0,O6634=999),"",SUMIFS($E$2:E6634,$A$2:A6634,A6634)-SUMIFS($F$2:F6634,$A$2:A6634,A6634)),"")</f>
        <v/>
      </c>
      <c r="I6634" s="109" t="str">
        <f t="shared" si="311"/>
        <v/>
      </c>
      <c r="J6634" s="113"/>
      <c r="K6634" s="90"/>
      <c r="L6634" s="73"/>
      <c r="M6634" s="69" t="str">
        <f>IF(C6634&lt;&gt;"",DailyLog!$S$3,"")</f>
        <v/>
      </c>
      <c r="N6634" s="56" t="str">
        <f t="shared" si="310"/>
        <v/>
      </c>
      <c r="O6634" s="53" t="str">
        <f>IF($B6634&lt;&gt;"",IF(ISNUMBER(_xlfn.XMATCH($B6634,Language!$A$6:$E$6)),0,IF(ISNUMBER(_xlfn.XMATCH($B6634,Language!$A$29:$E$29)),'Lista de Prestatarios'!$B$3,VLOOKUP(B6634,'Lista de Prestatarios'!$A$2:$B$500,2,FALSE))),"")</f>
        <v/>
      </c>
      <c r="P6634" s="58" t="str">
        <f>IF(B6634&lt;&gt;"",IF(OR(D6634&gt;0,G6634&gt;0),COUNTIF($B$2:B6634,B6634),COUNTIFS($B$2:B6634,B6634,$E$2:E6634,"&gt;0")),"")</f>
        <v/>
      </c>
    </row>
    <row r="6635" spans="1:16" x14ac:dyDescent="0.35">
      <c r="A6635" s="51" t="str">
        <f t="shared" si="309"/>
        <v/>
      </c>
      <c r="B6635" s="99"/>
      <c r="C6635" s="4"/>
      <c r="D6635" s="14"/>
      <c r="E6635" s="14"/>
      <c r="F6635" s="14"/>
      <c r="G6635" s="82"/>
      <c r="H6635" s="107" t="str">
        <f>IF(B6635&lt;&gt;"",IF(OR(O6635=0,O6635=999),"",SUMIFS($E$2:E6635,$A$2:A6635,A6635)-SUMIFS($F$2:F6635,$A$2:A6635,A6635)),"")</f>
        <v/>
      </c>
      <c r="I6635" s="109" t="str">
        <f t="shared" si="311"/>
        <v/>
      </c>
      <c r="J6635" s="113"/>
      <c r="K6635" s="90"/>
      <c r="L6635" s="73"/>
      <c r="M6635" s="69" t="str">
        <f>IF(C6635&lt;&gt;"",DailyLog!$S$3,"")</f>
        <v/>
      </c>
      <c r="N6635" s="56" t="str">
        <f t="shared" si="310"/>
        <v/>
      </c>
      <c r="O6635" s="53" t="str">
        <f>IF($B6635&lt;&gt;"",IF(ISNUMBER(_xlfn.XMATCH($B6635,Language!$A$6:$E$6)),0,IF(ISNUMBER(_xlfn.XMATCH($B6635,Language!$A$29:$E$29)),'Lista de Prestatarios'!$B$3,VLOOKUP(B6635,'Lista de Prestatarios'!$A$2:$B$500,2,FALSE))),"")</f>
        <v/>
      </c>
      <c r="P6635" s="58" t="str">
        <f>IF(B6635&lt;&gt;"",IF(OR(D6635&gt;0,G6635&gt;0),COUNTIF($B$2:B6635,B6635),COUNTIFS($B$2:B6635,B6635,$E$2:E6635,"&gt;0")),"")</f>
        <v/>
      </c>
    </row>
    <row r="6636" spans="1:16" x14ac:dyDescent="0.35">
      <c r="A6636" s="51" t="str">
        <f t="shared" si="309"/>
        <v/>
      </c>
      <c r="B6636" s="99"/>
      <c r="C6636" s="4"/>
      <c r="D6636" s="14"/>
      <c r="E6636" s="14"/>
      <c r="F6636" s="14"/>
      <c r="G6636" s="82"/>
      <c r="H6636" s="107" t="str">
        <f>IF(B6636&lt;&gt;"",IF(OR(O6636=0,O6636=999),"",SUMIFS($E$2:E6636,$A$2:A6636,A6636)-SUMIFS($F$2:F6636,$A$2:A6636,A6636)),"")</f>
        <v/>
      </c>
      <c r="I6636" s="109" t="str">
        <f t="shared" si="311"/>
        <v/>
      </c>
      <c r="J6636" s="113"/>
      <c r="K6636" s="90"/>
      <c r="L6636" s="73"/>
      <c r="M6636" s="69" t="str">
        <f>IF(C6636&lt;&gt;"",DailyLog!$S$3,"")</f>
        <v/>
      </c>
      <c r="N6636" s="56" t="str">
        <f t="shared" si="310"/>
        <v/>
      </c>
      <c r="O6636" s="53" t="str">
        <f>IF($B6636&lt;&gt;"",IF(ISNUMBER(_xlfn.XMATCH($B6636,Language!$A$6:$E$6)),0,IF(ISNUMBER(_xlfn.XMATCH($B6636,Language!$A$29:$E$29)),'Lista de Prestatarios'!$B$3,VLOOKUP(B6636,'Lista de Prestatarios'!$A$2:$B$500,2,FALSE))),"")</f>
        <v/>
      </c>
      <c r="P6636" s="58" t="str">
        <f>IF(B6636&lt;&gt;"",IF(OR(D6636&gt;0,G6636&gt;0),COUNTIF($B$2:B6636,B6636),COUNTIFS($B$2:B6636,B6636,$E$2:E6636,"&gt;0")),"")</f>
        <v/>
      </c>
    </row>
    <row r="6637" spans="1:16" x14ac:dyDescent="0.35">
      <c r="A6637" s="51" t="str">
        <f t="shared" si="309"/>
        <v/>
      </c>
      <c r="B6637" s="99"/>
      <c r="C6637" s="4"/>
      <c r="D6637" s="14"/>
      <c r="E6637" s="14"/>
      <c r="F6637" s="14"/>
      <c r="G6637" s="82"/>
      <c r="H6637" s="107" t="str">
        <f>IF(B6637&lt;&gt;"",IF(OR(O6637=0,O6637=999),"",SUMIFS($E$2:E6637,$A$2:A6637,A6637)-SUMIFS($F$2:F6637,$A$2:A6637,A6637)),"")</f>
        <v/>
      </c>
      <c r="I6637" s="109" t="str">
        <f t="shared" si="311"/>
        <v/>
      </c>
      <c r="J6637" s="113"/>
      <c r="K6637" s="90"/>
      <c r="L6637" s="73"/>
      <c r="M6637" s="69" t="str">
        <f>IF(C6637&lt;&gt;"",DailyLog!$S$3,"")</f>
        <v/>
      </c>
      <c r="N6637" s="56" t="str">
        <f t="shared" si="310"/>
        <v/>
      </c>
      <c r="O6637" s="53" t="str">
        <f>IF($B6637&lt;&gt;"",IF(ISNUMBER(_xlfn.XMATCH($B6637,Language!$A$6:$E$6)),0,IF(ISNUMBER(_xlfn.XMATCH($B6637,Language!$A$29:$E$29)),'Lista de Prestatarios'!$B$3,VLOOKUP(B6637,'Lista de Prestatarios'!$A$2:$B$500,2,FALSE))),"")</f>
        <v/>
      </c>
      <c r="P6637" s="58" t="str">
        <f>IF(B6637&lt;&gt;"",IF(OR(D6637&gt;0,G6637&gt;0),COUNTIF($B$2:B6637,B6637),COUNTIFS($B$2:B6637,B6637,$E$2:E6637,"&gt;0")),"")</f>
        <v/>
      </c>
    </row>
    <row r="6638" spans="1:16" x14ac:dyDescent="0.35">
      <c r="A6638" s="51" t="str">
        <f t="shared" si="309"/>
        <v/>
      </c>
      <c r="B6638" s="99"/>
      <c r="C6638" s="4"/>
      <c r="D6638" s="14"/>
      <c r="E6638" s="14"/>
      <c r="F6638" s="14"/>
      <c r="G6638" s="82"/>
      <c r="H6638" s="107" t="str">
        <f>IF(B6638&lt;&gt;"",IF(OR(O6638=0,O6638=999),"",SUMIFS($E$2:E6638,$A$2:A6638,A6638)-SUMIFS($F$2:F6638,$A$2:A6638,A6638)),"")</f>
        <v/>
      </c>
      <c r="I6638" s="109" t="str">
        <f t="shared" si="311"/>
        <v/>
      </c>
      <c r="J6638" s="113"/>
      <c r="K6638" s="90"/>
      <c r="L6638" s="73"/>
      <c r="M6638" s="69" t="str">
        <f>IF(C6638&lt;&gt;"",DailyLog!$S$3,"")</f>
        <v/>
      </c>
      <c r="N6638" s="56" t="str">
        <f t="shared" si="310"/>
        <v/>
      </c>
      <c r="O6638" s="53" t="str">
        <f>IF($B6638&lt;&gt;"",IF(ISNUMBER(_xlfn.XMATCH($B6638,Language!$A$6:$E$6)),0,IF(ISNUMBER(_xlfn.XMATCH($B6638,Language!$A$29:$E$29)),'Lista de Prestatarios'!$B$3,VLOOKUP(B6638,'Lista de Prestatarios'!$A$2:$B$500,2,FALSE))),"")</f>
        <v/>
      </c>
      <c r="P6638" s="58" t="str">
        <f>IF(B6638&lt;&gt;"",IF(OR(D6638&gt;0,G6638&gt;0),COUNTIF($B$2:B6638,B6638),COUNTIFS($B$2:B6638,B6638,$E$2:E6638,"&gt;0")),"")</f>
        <v/>
      </c>
    </row>
    <row r="6639" spans="1:16" x14ac:dyDescent="0.35">
      <c r="A6639" s="51" t="str">
        <f t="shared" si="309"/>
        <v/>
      </c>
      <c r="B6639" s="99"/>
      <c r="C6639" s="4"/>
      <c r="D6639" s="14"/>
      <c r="E6639" s="14"/>
      <c r="F6639" s="14"/>
      <c r="G6639" s="82"/>
      <c r="H6639" s="107" t="str">
        <f>IF(B6639&lt;&gt;"",IF(OR(O6639=0,O6639=999),"",SUMIFS($E$2:E6639,$A$2:A6639,A6639)-SUMIFS($F$2:F6639,$A$2:A6639,A6639)),"")</f>
        <v/>
      </c>
      <c r="I6639" s="109" t="str">
        <f t="shared" si="311"/>
        <v/>
      </c>
      <c r="J6639" s="113"/>
      <c r="K6639" s="90"/>
      <c r="L6639" s="73"/>
      <c r="M6639" s="69" t="str">
        <f>IF(C6639&lt;&gt;"",DailyLog!$S$3,"")</f>
        <v/>
      </c>
      <c r="N6639" s="56" t="str">
        <f t="shared" si="310"/>
        <v/>
      </c>
      <c r="O6639" s="53" t="str">
        <f>IF($B6639&lt;&gt;"",IF(ISNUMBER(_xlfn.XMATCH($B6639,Language!$A$6:$E$6)),0,IF(ISNUMBER(_xlfn.XMATCH($B6639,Language!$A$29:$E$29)),'Lista de Prestatarios'!$B$3,VLOOKUP(B6639,'Lista de Prestatarios'!$A$2:$B$500,2,FALSE))),"")</f>
        <v/>
      </c>
      <c r="P6639" s="58" t="str">
        <f>IF(B6639&lt;&gt;"",IF(OR(D6639&gt;0,G6639&gt;0),COUNTIF($B$2:B6639,B6639),COUNTIFS($B$2:B6639,B6639,$E$2:E6639,"&gt;0")),"")</f>
        <v/>
      </c>
    </row>
    <row r="6640" spans="1:16" x14ac:dyDescent="0.35">
      <c r="A6640" s="51" t="str">
        <f t="shared" si="309"/>
        <v/>
      </c>
      <c r="B6640" s="99"/>
      <c r="C6640" s="4"/>
      <c r="D6640" s="14"/>
      <c r="E6640" s="14"/>
      <c r="F6640" s="14"/>
      <c r="G6640" s="82"/>
      <c r="H6640" s="107" t="str">
        <f>IF(B6640&lt;&gt;"",IF(OR(O6640=0,O6640=999),"",SUMIFS($E$2:E6640,$A$2:A6640,A6640)-SUMIFS($F$2:F6640,$A$2:A6640,A6640)),"")</f>
        <v/>
      </c>
      <c r="I6640" s="109" t="str">
        <f t="shared" si="311"/>
        <v/>
      </c>
      <c r="J6640" s="113"/>
      <c r="K6640" s="90"/>
      <c r="L6640" s="73"/>
      <c r="M6640" s="69" t="str">
        <f>IF(C6640&lt;&gt;"",DailyLog!$S$3,"")</f>
        <v/>
      </c>
      <c r="N6640" s="56" t="str">
        <f t="shared" si="310"/>
        <v/>
      </c>
      <c r="O6640" s="53" t="str">
        <f>IF($B6640&lt;&gt;"",IF(ISNUMBER(_xlfn.XMATCH($B6640,Language!$A$6:$E$6)),0,IF(ISNUMBER(_xlfn.XMATCH($B6640,Language!$A$29:$E$29)),'Lista de Prestatarios'!$B$3,VLOOKUP(B6640,'Lista de Prestatarios'!$A$2:$B$500,2,FALSE))),"")</f>
        <v/>
      </c>
      <c r="P6640" s="58" t="str">
        <f>IF(B6640&lt;&gt;"",IF(OR(D6640&gt;0,G6640&gt;0),COUNTIF($B$2:B6640,B6640),COUNTIFS($B$2:B6640,B6640,$E$2:E6640,"&gt;0")),"")</f>
        <v/>
      </c>
    </row>
    <row r="6641" spans="1:16" x14ac:dyDescent="0.35">
      <c r="A6641" s="51" t="str">
        <f t="shared" si="309"/>
        <v/>
      </c>
      <c r="B6641" s="99"/>
      <c r="C6641" s="4"/>
      <c r="D6641" s="14"/>
      <c r="E6641" s="14"/>
      <c r="F6641" s="14"/>
      <c r="G6641" s="82"/>
      <c r="H6641" s="107" t="str">
        <f>IF(B6641&lt;&gt;"",IF(OR(O6641=0,O6641=999),"",SUMIFS($E$2:E6641,$A$2:A6641,A6641)-SUMIFS($F$2:F6641,$A$2:A6641,A6641)),"")</f>
        <v/>
      </c>
      <c r="I6641" s="109" t="str">
        <f t="shared" si="311"/>
        <v/>
      </c>
      <c r="J6641" s="113"/>
      <c r="K6641" s="90"/>
      <c r="L6641" s="73"/>
      <c r="M6641" s="69" t="str">
        <f>IF(C6641&lt;&gt;"",DailyLog!$S$3,"")</f>
        <v/>
      </c>
      <c r="N6641" s="56" t="str">
        <f t="shared" si="310"/>
        <v/>
      </c>
      <c r="O6641" s="53" t="str">
        <f>IF($B6641&lt;&gt;"",IF(ISNUMBER(_xlfn.XMATCH($B6641,Language!$A$6:$E$6)),0,IF(ISNUMBER(_xlfn.XMATCH($B6641,Language!$A$29:$E$29)),'Lista de Prestatarios'!$B$3,VLOOKUP(B6641,'Lista de Prestatarios'!$A$2:$B$500,2,FALSE))),"")</f>
        <v/>
      </c>
      <c r="P6641" s="58" t="str">
        <f>IF(B6641&lt;&gt;"",IF(OR(D6641&gt;0,G6641&gt;0),COUNTIF($B$2:B6641,B6641),COUNTIFS($B$2:B6641,B6641,$E$2:E6641,"&gt;0")),"")</f>
        <v/>
      </c>
    </row>
    <row r="6642" spans="1:16" x14ac:dyDescent="0.35">
      <c r="A6642" s="51" t="str">
        <f t="shared" si="309"/>
        <v/>
      </c>
      <c r="B6642" s="99"/>
      <c r="C6642" s="4"/>
      <c r="D6642" s="14"/>
      <c r="E6642" s="14"/>
      <c r="F6642" s="14"/>
      <c r="G6642" s="82"/>
      <c r="H6642" s="107" t="str">
        <f>IF(B6642&lt;&gt;"",IF(OR(O6642=0,O6642=999),"",SUMIFS($E$2:E6642,$A$2:A6642,A6642)-SUMIFS($F$2:F6642,$A$2:A6642,A6642)),"")</f>
        <v/>
      </c>
      <c r="I6642" s="109" t="str">
        <f t="shared" si="311"/>
        <v/>
      </c>
      <c r="J6642" s="113"/>
      <c r="K6642" s="90"/>
      <c r="L6642" s="73"/>
      <c r="M6642" s="69" t="str">
        <f>IF(C6642&lt;&gt;"",DailyLog!$S$3,"")</f>
        <v/>
      </c>
      <c r="N6642" s="56" t="str">
        <f t="shared" si="310"/>
        <v/>
      </c>
      <c r="O6642" s="53" t="str">
        <f>IF($B6642&lt;&gt;"",IF(ISNUMBER(_xlfn.XMATCH($B6642,Language!$A$6:$E$6)),0,IF(ISNUMBER(_xlfn.XMATCH($B6642,Language!$A$29:$E$29)),'Lista de Prestatarios'!$B$3,VLOOKUP(B6642,'Lista de Prestatarios'!$A$2:$B$500,2,FALSE))),"")</f>
        <v/>
      </c>
      <c r="P6642" s="58" t="str">
        <f>IF(B6642&lt;&gt;"",IF(OR(D6642&gt;0,G6642&gt;0),COUNTIF($B$2:B6642,B6642),COUNTIFS($B$2:B6642,B6642,$E$2:E6642,"&gt;0")),"")</f>
        <v/>
      </c>
    </row>
    <row r="6643" spans="1:16" x14ac:dyDescent="0.35">
      <c r="A6643" s="51" t="str">
        <f t="shared" si="309"/>
        <v/>
      </c>
      <c r="B6643" s="99"/>
      <c r="C6643" s="4"/>
      <c r="D6643" s="14"/>
      <c r="E6643" s="14"/>
      <c r="F6643" s="14"/>
      <c r="G6643" s="82"/>
      <c r="H6643" s="107" t="str">
        <f>IF(B6643&lt;&gt;"",IF(OR(O6643=0,O6643=999),"",SUMIFS($E$2:E6643,$A$2:A6643,A6643)-SUMIFS($F$2:F6643,$A$2:A6643,A6643)),"")</f>
        <v/>
      </c>
      <c r="I6643" s="109" t="str">
        <f t="shared" si="311"/>
        <v/>
      </c>
      <c r="J6643" s="113"/>
      <c r="K6643" s="90"/>
      <c r="L6643" s="73"/>
      <c r="M6643" s="69" t="str">
        <f>IF(C6643&lt;&gt;"",DailyLog!$S$3,"")</f>
        <v/>
      </c>
      <c r="N6643" s="56" t="str">
        <f t="shared" si="310"/>
        <v/>
      </c>
      <c r="O6643" s="53" t="str">
        <f>IF($B6643&lt;&gt;"",IF(ISNUMBER(_xlfn.XMATCH($B6643,Language!$A$6:$E$6)),0,IF(ISNUMBER(_xlfn.XMATCH($B6643,Language!$A$29:$E$29)),'Lista de Prestatarios'!$B$3,VLOOKUP(B6643,'Lista de Prestatarios'!$A$2:$B$500,2,FALSE))),"")</f>
        <v/>
      </c>
      <c r="P6643" s="58" t="str">
        <f>IF(B6643&lt;&gt;"",IF(OR(D6643&gt;0,G6643&gt;0),COUNTIF($B$2:B6643,B6643),COUNTIFS($B$2:B6643,B6643,$E$2:E6643,"&gt;0")),"")</f>
        <v/>
      </c>
    </row>
    <row r="6644" spans="1:16" x14ac:dyDescent="0.35">
      <c r="A6644" s="51" t="str">
        <f t="shared" si="309"/>
        <v/>
      </c>
      <c r="B6644" s="99"/>
      <c r="C6644" s="4"/>
      <c r="D6644" s="14"/>
      <c r="E6644" s="14"/>
      <c r="F6644" s="14"/>
      <c r="G6644" s="82"/>
      <c r="H6644" s="107" t="str">
        <f>IF(B6644&lt;&gt;"",IF(OR(O6644=0,O6644=999),"",SUMIFS($E$2:E6644,$A$2:A6644,A6644)-SUMIFS($F$2:F6644,$A$2:A6644,A6644)),"")</f>
        <v/>
      </c>
      <c r="I6644" s="109" t="str">
        <f t="shared" si="311"/>
        <v/>
      </c>
      <c r="J6644" s="113"/>
      <c r="K6644" s="90"/>
      <c r="L6644" s="73"/>
      <c r="M6644" s="69" t="str">
        <f>IF(C6644&lt;&gt;"",DailyLog!$S$3,"")</f>
        <v/>
      </c>
      <c r="N6644" s="56" t="str">
        <f t="shared" si="310"/>
        <v/>
      </c>
      <c r="O6644" s="53" t="str">
        <f>IF($B6644&lt;&gt;"",IF(ISNUMBER(_xlfn.XMATCH($B6644,Language!$A$6:$E$6)),0,IF(ISNUMBER(_xlfn.XMATCH($B6644,Language!$A$29:$E$29)),'Lista de Prestatarios'!$B$3,VLOOKUP(B6644,'Lista de Prestatarios'!$A$2:$B$500,2,FALSE))),"")</f>
        <v/>
      </c>
      <c r="P6644" s="58" t="str">
        <f>IF(B6644&lt;&gt;"",IF(OR(D6644&gt;0,G6644&gt;0),COUNTIF($B$2:B6644,B6644),COUNTIFS($B$2:B6644,B6644,$E$2:E6644,"&gt;0")),"")</f>
        <v/>
      </c>
    </row>
    <row r="6645" spans="1:16" x14ac:dyDescent="0.35">
      <c r="A6645" s="51" t="str">
        <f t="shared" si="309"/>
        <v/>
      </c>
      <c r="B6645" s="99"/>
      <c r="C6645" s="4"/>
      <c r="D6645" s="14"/>
      <c r="E6645" s="14"/>
      <c r="F6645" s="14"/>
      <c r="G6645" s="82"/>
      <c r="H6645" s="107" t="str">
        <f>IF(B6645&lt;&gt;"",IF(OR(O6645=0,O6645=999),"",SUMIFS($E$2:E6645,$A$2:A6645,A6645)-SUMIFS($F$2:F6645,$A$2:A6645,A6645)),"")</f>
        <v/>
      </c>
      <c r="I6645" s="109" t="str">
        <f t="shared" si="311"/>
        <v/>
      </c>
      <c r="J6645" s="113"/>
      <c r="K6645" s="90"/>
      <c r="L6645" s="73"/>
      <c r="M6645" s="69" t="str">
        <f>IF(C6645&lt;&gt;"",DailyLog!$S$3,"")</f>
        <v/>
      </c>
      <c r="N6645" s="56" t="str">
        <f t="shared" si="310"/>
        <v/>
      </c>
      <c r="O6645" s="53" t="str">
        <f>IF($B6645&lt;&gt;"",IF(ISNUMBER(_xlfn.XMATCH($B6645,Language!$A$6:$E$6)),0,IF(ISNUMBER(_xlfn.XMATCH($B6645,Language!$A$29:$E$29)),'Lista de Prestatarios'!$B$3,VLOOKUP(B6645,'Lista de Prestatarios'!$A$2:$B$500,2,FALSE))),"")</f>
        <v/>
      </c>
      <c r="P6645" s="58" t="str">
        <f>IF(B6645&lt;&gt;"",IF(OR(D6645&gt;0,G6645&gt;0),COUNTIF($B$2:B6645,B6645),COUNTIFS($B$2:B6645,B6645,$E$2:E6645,"&gt;0")),"")</f>
        <v/>
      </c>
    </row>
    <row r="6646" spans="1:16" x14ac:dyDescent="0.35">
      <c r="A6646" s="51" t="str">
        <f t="shared" si="309"/>
        <v/>
      </c>
      <c r="B6646" s="99"/>
      <c r="C6646" s="4"/>
      <c r="D6646" s="14"/>
      <c r="E6646" s="14"/>
      <c r="F6646" s="14"/>
      <c r="G6646" s="82"/>
      <c r="H6646" s="107" t="str">
        <f>IF(B6646&lt;&gt;"",IF(OR(O6646=0,O6646=999),"",SUMIFS($E$2:E6646,$A$2:A6646,A6646)-SUMIFS($F$2:F6646,$A$2:A6646,A6646)),"")</f>
        <v/>
      </c>
      <c r="I6646" s="109" t="str">
        <f t="shared" si="311"/>
        <v/>
      </c>
      <c r="J6646" s="113"/>
      <c r="K6646" s="90"/>
      <c r="L6646" s="73"/>
      <c r="M6646" s="69" t="str">
        <f>IF(C6646&lt;&gt;"",DailyLog!$S$3,"")</f>
        <v/>
      </c>
      <c r="N6646" s="56" t="str">
        <f t="shared" si="310"/>
        <v/>
      </c>
      <c r="O6646" s="53" t="str">
        <f>IF($B6646&lt;&gt;"",IF(ISNUMBER(_xlfn.XMATCH($B6646,Language!$A$6:$E$6)),0,IF(ISNUMBER(_xlfn.XMATCH($B6646,Language!$A$29:$E$29)),'Lista de Prestatarios'!$B$3,VLOOKUP(B6646,'Lista de Prestatarios'!$A$2:$B$500,2,FALSE))),"")</f>
        <v/>
      </c>
      <c r="P6646" s="58" t="str">
        <f>IF(B6646&lt;&gt;"",IF(OR(D6646&gt;0,G6646&gt;0),COUNTIF($B$2:B6646,B6646),COUNTIFS($B$2:B6646,B6646,$E$2:E6646,"&gt;0")),"")</f>
        <v/>
      </c>
    </row>
    <row r="6647" spans="1:16" x14ac:dyDescent="0.35">
      <c r="A6647" s="51" t="str">
        <f t="shared" si="309"/>
        <v/>
      </c>
      <c r="B6647" s="99"/>
      <c r="C6647" s="4"/>
      <c r="D6647" s="14"/>
      <c r="E6647" s="14"/>
      <c r="F6647" s="14"/>
      <c r="G6647" s="82"/>
      <c r="H6647" s="107" t="str">
        <f>IF(B6647&lt;&gt;"",IF(OR(O6647=0,O6647=999),"",SUMIFS($E$2:E6647,$A$2:A6647,A6647)-SUMIFS($F$2:F6647,$A$2:A6647,A6647)),"")</f>
        <v/>
      </c>
      <c r="I6647" s="109" t="str">
        <f t="shared" si="311"/>
        <v/>
      </c>
      <c r="J6647" s="113"/>
      <c r="K6647" s="90"/>
      <c r="L6647" s="73"/>
      <c r="M6647" s="69" t="str">
        <f>IF(C6647&lt;&gt;"",DailyLog!$S$3,"")</f>
        <v/>
      </c>
      <c r="N6647" s="56" t="str">
        <f t="shared" si="310"/>
        <v/>
      </c>
      <c r="O6647" s="53" t="str">
        <f>IF($B6647&lt;&gt;"",IF(ISNUMBER(_xlfn.XMATCH($B6647,Language!$A$6:$E$6)),0,IF(ISNUMBER(_xlfn.XMATCH($B6647,Language!$A$29:$E$29)),'Lista de Prestatarios'!$B$3,VLOOKUP(B6647,'Lista de Prestatarios'!$A$2:$B$500,2,FALSE))),"")</f>
        <v/>
      </c>
      <c r="P6647" s="58" t="str">
        <f>IF(B6647&lt;&gt;"",IF(OR(D6647&gt;0,G6647&gt;0),COUNTIF($B$2:B6647,B6647),COUNTIFS($B$2:B6647,B6647,$E$2:E6647,"&gt;0")),"")</f>
        <v/>
      </c>
    </row>
    <row r="6648" spans="1:16" x14ac:dyDescent="0.35">
      <c r="A6648" s="51" t="str">
        <f t="shared" si="309"/>
        <v/>
      </c>
      <c r="B6648" s="99"/>
      <c r="C6648" s="4"/>
      <c r="D6648" s="14"/>
      <c r="E6648" s="14"/>
      <c r="F6648" s="14"/>
      <c r="G6648" s="82"/>
      <c r="H6648" s="107" t="str">
        <f>IF(B6648&lt;&gt;"",IF(OR(O6648=0,O6648=999),"",SUMIFS($E$2:E6648,$A$2:A6648,A6648)-SUMIFS($F$2:F6648,$A$2:A6648,A6648)),"")</f>
        <v/>
      </c>
      <c r="I6648" s="109" t="str">
        <f t="shared" si="311"/>
        <v/>
      </c>
      <c r="J6648" s="113"/>
      <c r="K6648" s="90"/>
      <c r="L6648" s="73"/>
      <c r="M6648" s="69" t="str">
        <f>IF(C6648&lt;&gt;"",DailyLog!$S$3,"")</f>
        <v/>
      </c>
      <c r="N6648" s="56" t="str">
        <f t="shared" si="310"/>
        <v/>
      </c>
      <c r="O6648" s="53" t="str">
        <f>IF($B6648&lt;&gt;"",IF(ISNUMBER(_xlfn.XMATCH($B6648,Language!$A$6:$E$6)),0,IF(ISNUMBER(_xlfn.XMATCH($B6648,Language!$A$29:$E$29)),'Lista de Prestatarios'!$B$3,VLOOKUP(B6648,'Lista de Prestatarios'!$A$2:$B$500,2,FALSE))),"")</f>
        <v/>
      </c>
      <c r="P6648" s="58" t="str">
        <f>IF(B6648&lt;&gt;"",IF(OR(D6648&gt;0,G6648&gt;0),COUNTIF($B$2:B6648,B6648),COUNTIFS($B$2:B6648,B6648,$E$2:E6648,"&gt;0")),"")</f>
        <v/>
      </c>
    </row>
    <row r="6649" spans="1:16" x14ac:dyDescent="0.35">
      <c r="A6649" s="51" t="str">
        <f t="shared" si="309"/>
        <v/>
      </c>
      <c r="B6649" s="99"/>
      <c r="C6649" s="4"/>
      <c r="D6649" s="14"/>
      <c r="E6649" s="14"/>
      <c r="F6649" s="14"/>
      <c r="G6649" s="82"/>
      <c r="H6649" s="107" t="str">
        <f>IF(B6649&lt;&gt;"",IF(OR(O6649=0,O6649=999),"",SUMIFS($E$2:E6649,$A$2:A6649,A6649)-SUMIFS($F$2:F6649,$A$2:A6649,A6649)),"")</f>
        <v/>
      </c>
      <c r="I6649" s="109" t="str">
        <f t="shared" si="311"/>
        <v/>
      </c>
      <c r="J6649" s="113"/>
      <c r="K6649" s="90"/>
      <c r="L6649" s="73"/>
      <c r="M6649" s="69" t="str">
        <f>IF(C6649&lt;&gt;"",DailyLog!$S$3,"")</f>
        <v/>
      </c>
      <c r="N6649" s="56" t="str">
        <f t="shared" si="310"/>
        <v/>
      </c>
      <c r="O6649" s="53" t="str">
        <f>IF($B6649&lt;&gt;"",IF(ISNUMBER(_xlfn.XMATCH($B6649,Language!$A$6:$E$6)),0,IF(ISNUMBER(_xlfn.XMATCH($B6649,Language!$A$29:$E$29)),'Lista de Prestatarios'!$B$3,VLOOKUP(B6649,'Lista de Prestatarios'!$A$2:$B$500,2,FALSE))),"")</f>
        <v/>
      </c>
      <c r="P6649" s="58" t="str">
        <f>IF(B6649&lt;&gt;"",IF(OR(D6649&gt;0,G6649&gt;0),COUNTIF($B$2:B6649,B6649),COUNTIFS($B$2:B6649,B6649,$E$2:E6649,"&gt;0")),"")</f>
        <v/>
      </c>
    </row>
    <row r="6650" spans="1:16" x14ac:dyDescent="0.35">
      <c r="A6650" s="51" t="str">
        <f t="shared" si="309"/>
        <v/>
      </c>
      <c r="B6650" s="99"/>
      <c r="C6650" s="4"/>
      <c r="D6650" s="14"/>
      <c r="E6650" s="14"/>
      <c r="F6650" s="14"/>
      <c r="G6650" s="82"/>
      <c r="H6650" s="107" t="str">
        <f>IF(B6650&lt;&gt;"",IF(OR(O6650=0,O6650=999),"",SUMIFS($E$2:E6650,$A$2:A6650,A6650)-SUMIFS($F$2:F6650,$A$2:A6650,A6650)),"")</f>
        <v/>
      </c>
      <c r="I6650" s="109" t="str">
        <f t="shared" si="311"/>
        <v/>
      </c>
      <c r="J6650" s="113"/>
      <c r="K6650" s="90"/>
      <c r="L6650" s="73"/>
      <c r="M6650" s="69" t="str">
        <f>IF(C6650&lt;&gt;"",DailyLog!$S$3,"")</f>
        <v/>
      </c>
      <c r="N6650" s="56" t="str">
        <f t="shared" si="310"/>
        <v/>
      </c>
      <c r="O6650" s="53" t="str">
        <f>IF($B6650&lt;&gt;"",IF(ISNUMBER(_xlfn.XMATCH($B6650,Language!$A$6:$E$6)),0,IF(ISNUMBER(_xlfn.XMATCH($B6650,Language!$A$29:$E$29)),'Lista de Prestatarios'!$B$3,VLOOKUP(B6650,'Lista de Prestatarios'!$A$2:$B$500,2,FALSE))),"")</f>
        <v/>
      </c>
      <c r="P6650" s="58" t="str">
        <f>IF(B6650&lt;&gt;"",IF(OR(D6650&gt;0,G6650&gt;0),COUNTIF($B$2:B6650,B6650),COUNTIFS($B$2:B6650,B6650,$E$2:E6650,"&gt;0")),"")</f>
        <v/>
      </c>
    </row>
    <row r="6651" spans="1:16" x14ac:dyDescent="0.35">
      <c r="A6651" s="51" t="str">
        <f t="shared" si="309"/>
        <v/>
      </c>
      <c r="B6651" s="99"/>
      <c r="C6651" s="4"/>
      <c r="D6651" s="14"/>
      <c r="E6651" s="14"/>
      <c r="F6651" s="14"/>
      <c r="G6651" s="82"/>
      <c r="H6651" s="107" t="str">
        <f>IF(B6651&lt;&gt;"",IF(OR(O6651=0,O6651=999),"",SUMIFS($E$2:E6651,$A$2:A6651,A6651)-SUMIFS($F$2:F6651,$A$2:A6651,A6651)),"")</f>
        <v/>
      </c>
      <c r="I6651" s="109" t="str">
        <f t="shared" si="311"/>
        <v/>
      </c>
      <c r="J6651" s="113"/>
      <c r="K6651" s="90"/>
      <c r="L6651" s="73"/>
      <c r="M6651" s="69" t="str">
        <f>IF(C6651&lt;&gt;"",DailyLog!$S$3,"")</f>
        <v/>
      </c>
      <c r="N6651" s="56" t="str">
        <f t="shared" si="310"/>
        <v/>
      </c>
      <c r="O6651" s="53" t="str">
        <f>IF($B6651&lt;&gt;"",IF(ISNUMBER(_xlfn.XMATCH($B6651,Language!$A$6:$E$6)),0,IF(ISNUMBER(_xlfn.XMATCH($B6651,Language!$A$29:$E$29)),'Lista de Prestatarios'!$B$3,VLOOKUP(B6651,'Lista de Prestatarios'!$A$2:$B$500,2,FALSE))),"")</f>
        <v/>
      </c>
      <c r="P6651" s="58" t="str">
        <f>IF(B6651&lt;&gt;"",IF(OR(D6651&gt;0,G6651&gt;0),COUNTIF($B$2:B6651,B6651),COUNTIFS($B$2:B6651,B6651,$E$2:E6651,"&gt;0")),"")</f>
        <v/>
      </c>
    </row>
    <row r="6652" spans="1:16" x14ac:dyDescent="0.35">
      <c r="A6652" s="51" t="str">
        <f t="shared" si="309"/>
        <v/>
      </c>
      <c r="B6652" s="99"/>
      <c r="C6652" s="4"/>
      <c r="D6652" s="14"/>
      <c r="E6652" s="14"/>
      <c r="F6652" s="14"/>
      <c r="G6652" s="82"/>
      <c r="H6652" s="107" t="str">
        <f>IF(B6652&lt;&gt;"",IF(OR(O6652=0,O6652=999),"",SUMIFS($E$2:E6652,$A$2:A6652,A6652)-SUMIFS($F$2:F6652,$A$2:A6652,A6652)),"")</f>
        <v/>
      </c>
      <c r="I6652" s="109" t="str">
        <f t="shared" si="311"/>
        <v/>
      </c>
      <c r="J6652" s="113"/>
      <c r="K6652" s="90"/>
      <c r="L6652" s="73"/>
      <c r="M6652" s="69" t="str">
        <f>IF(C6652&lt;&gt;"",DailyLog!$S$3,"")</f>
        <v/>
      </c>
      <c r="N6652" s="56" t="str">
        <f t="shared" si="310"/>
        <v/>
      </c>
      <c r="O6652" s="53" t="str">
        <f>IF($B6652&lt;&gt;"",IF(ISNUMBER(_xlfn.XMATCH($B6652,Language!$A$6:$E$6)),0,IF(ISNUMBER(_xlfn.XMATCH($B6652,Language!$A$29:$E$29)),'Lista de Prestatarios'!$B$3,VLOOKUP(B6652,'Lista de Prestatarios'!$A$2:$B$500,2,FALSE))),"")</f>
        <v/>
      </c>
      <c r="P6652" s="58" t="str">
        <f>IF(B6652&lt;&gt;"",IF(OR(D6652&gt;0,G6652&gt;0),COUNTIF($B$2:B6652,B6652),COUNTIFS($B$2:B6652,B6652,$E$2:E6652,"&gt;0")),"")</f>
        <v/>
      </c>
    </row>
    <row r="6653" spans="1:16" x14ac:dyDescent="0.35">
      <c r="A6653" s="51" t="str">
        <f t="shared" si="309"/>
        <v/>
      </c>
      <c r="B6653" s="99"/>
      <c r="C6653" s="4"/>
      <c r="D6653" s="14"/>
      <c r="E6653" s="14"/>
      <c r="F6653" s="14"/>
      <c r="G6653" s="82"/>
      <c r="H6653" s="107" t="str">
        <f>IF(B6653&lt;&gt;"",IF(OR(O6653=0,O6653=999),"",SUMIFS($E$2:E6653,$A$2:A6653,A6653)-SUMIFS($F$2:F6653,$A$2:A6653,A6653)),"")</f>
        <v/>
      </c>
      <c r="I6653" s="109" t="str">
        <f t="shared" si="311"/>
        <v/>
      </c>
      <c r="J6653" s="113"/>
      <c r="K6653" s="90"/>
      <c r="L6653" s="73"/>
      <c r="M6653" s="69" t="str">
        <f>IF(C6653&lt;&gt;"",DailyLog!$S$3,"")</f>
        <v/>
      </c>
      <c r="N6653" s="56" t="str">
        <f t="shared" si="310"/>
        <v/>
      </c>
      <c r="O6653" s="53" t="str">
        <f>IF($B6653&lt;&gt;"",IF(ISNUMBER(_xlfn.XMATCH($B6653,Language!$A$6:$E$6)),0,IF(ISNUMBER(_xlfn.XMATCH($B6653,Language!$A$29:$E$29)),'Lista de Prestatarios'!$B$3,VLOOKUP(B6653,'Lista de Prestatarios'!$A$2:$B$500,2,FALSE))),"")</f>
        <v/>
      </c>
      <c r="P6653" s="58" t="str">
        <f>IF(B6653&lt;&gt;"",IF(OR(D6653&gt;0,G6653&gt;0),COUNTIF($B$2:B6653,B6653),COUNTIFS($B$2:B6653,B6653,$E$2:E6653,"&gt;0")),"")</f>
        <v/>
      </c>
    </row>
    <row r="6654" spans="1:16" x14ac:dyDescent="0.35">
      <c r="A6654" s="51" t="str">
        <f t="shared" si="309"/>
        <v/>
      </c>
      <c r="B6654" s="99"/>
      <c r="C6654" s="4"/>
      <c r="D6654" s="14"/>
      <c r="E6654" s="14"/>
      <c r="F6654" s="14"/>
      <c r="G6654" s="82"/>
      <c r="H6654" s="107" t="str">
        <f>IF(B6654&lt;&gt;"",IF(OR(O6654=0,O6654=999),"",SUMIFS($E$2:E6654,$A$2:A6654,A6654)-SUMIFS($F$2:F6654,$A$2:A6654,A6654)),"")</f>
        <v/>
      </c>
      <c r="I6654" s="109" t="str">
        <f t="shared" si="311"/>
        <v/>
      </c>
      <c r="J6654" s="113"/>
      <c r="K6654" s="90"/>
      <c r="L6654" s="73"/>
      <c r="M6654" s="69" t="str">
        <f>IF(C6654&lt;&gt;"",DailyLog!$S$3,"")</f>
        <v/>
      </c>
      <c r="N6654" s="56" t="str">
        <f t="shared" si="310"/>
        <v/>
      </c>
      <c r="O6654" s="53" t="str">
        <f>IF($B6654&lt;&gt;"",IF(ISNUMBER(_xlfn.XMATCH($B6654,Language!$A$6:$E$6)),0,IF(ISNUMBER(_xlfn.XMATCH($B6654,Language!$A$29:$E$29)),'Lista de Prestatarios'!$B$3,VLOOKUP(B6654,'Lista de Prestatarios'!$A$2:$B$500,2,FALSE))),"")</f>
        <v/>
      </c>
      <c r="P6654" s="58" t="str">
        <f>IF(B6654&lt;&gt;"",IF(OR(D6654&gt;0,G6654&gt;0),COUNTIF($B$2:B6654,B6654),COUNTIFS($B$2:B6654,B6654,$E$2:E6654,"&gt;0")),"")</f>
        <v/>
      </c>
    </row>
    <row r="6655" spans="1:16" x14ac:dyDescent="0.35">
      <c r="A6655" s="51" t="str">
        <f t="shared" si="309"/>
        <v/>
      </c>
      <c r="B6655" s="99"/>
      <c r="C6655" s="4"/>
      <c r="D6655" s="14"/>
      <c r="E6655" s="14"/>
      <c r="F6655" s="14"/>
      <c r="G6655" s="82"/>
      <c r="H6655" s="107" t="str">
        <f>IF(B6655&lt;&gt;"",IF(OR(O6655=0,O6655=999),"",SUMIFS($E$2:E6655,$A$2:A6655,A6655)-SUMIFS($F$2:F6655,$A$2:A6655,A6655)),"")</f>
        <v/>
      </c>
      <c r="I6655" s="109" t="str">
        <f t="shared" si="311"/>
        <v/>
      </c>
      <c r="J6655" s="113"/>
      <c r="K6655" s="90"/>
      <c r="L6655" s="73"/>
      <c r="M6655" s="69" t="str">
        <f>IF(C6655&lt;&gt;"",DailyLog!$S$3,"")</f>
        <v/>
      </c>
      <c r="N6655" s="56" t="str">
        <f t="shared" si="310"/>
        <v/>
      </c>
      <c r="O6655" s="53" t="str">
        <f>IF($B6655&lt;&gt;"",IF(ISNUMBER(_xlfn.XMATCH($B6655,Language!$A$6:$E$6)),0,IF(ISNUMBER(_xlfn.XMATCH($B6655,Language!$A$29:$E$29)),'Lista de Prestatarios'!$B$3,VLOOKUP(B6655,'Lista de Prestatarios'!$A$2:$B$500,2,FALSE))),"")</f>
        <v/>
      </c>
      <c r="P6655" s="58" t="str">
        <f>IF(B6655&lt;&gt;"",IF(OR(D6655&gt;0,G6655&gt;0),COUNTIF($B$2:B6655,B6655),COUNTIFS($B$2:B6655,B6655,$E$2:E6655,"&gt;0")),"")</f>
        <v/>
      </c>
    </row>
    <row r="6656" spans="1:16" x14ac:dyDescent="0.35">
      <c r="A6656" s="51" t="str">
        <f t="shared" si="309"/>
        <v/>
      </c>
      <c r="B6656" s="99"/>
      <c r="C6656" s="4"/>
      <c r="D6656" s="14"/>
      <c r="E6656" s="14"/>
      <c r="F6656" s="14"/>
      <c r="G6656" s="82"/>
      <c r="H6656" s="107" t="str">
        <f>IF(B6656&lt;&gt;"",IF(OR(O6656=0,O6656=999),"",SUMIFS($E$2:E6656,$A$2:A6656,A6656)-SUMIFS($F$2:F6656,$A$2:A6656,A6656)),"")</f>
        <v/>
      </c>
      <c r="I6656" s="109" t="str">
        <f t="shared" si="311"/>
        <v/>
      </c>
      <c r="J6656" s="113"/>
      <c r="K6656" s="90"/>
      <c r="L6656" s="73"/>
      <c r="M6656" s="69" t="str">
        <f>IF(C6656&lt;&gt;"",DailyLog!$S$3,"")</f>
        <v/>
      </c>
      <c r="N6656" s="56" t="str">
        <f t="shared" si="310"/>
        <v/>
      </c>
      <c r="O6656" s="53" t="str">
        <f>IF($B6656&lt;&gt;"",IF(ISNUMBER(_xlfn.XMATCH($B6656,Language!$A$6:$E$6)),0,IF(ISNUMBER(_xlfn.XMATCH($B6656,Language!$A$29:$E$29)),'Lista de Prestatarios'!$B$3,VLOOKUP(B6656,'Lista de Prestatarios'!$A$2:$B$500,2,FALSE))),"")</f>
        <v/>
      </c>
      <c r="P6656" s="58" t="str">
        <f>IF(B6656&lt;&gt;"",IF(OR(D6656&gt;0,G6656&gt;0),COUNTIF($B$2:B6656,B6656),COUNTIFS($B$2:B6656,B6656,$E$2:E6656,"&gt;0")),"")</f>
        <v/>
      </c>
    </row>
    <row r="6657" spans="1:16" x14ac:dyDescent="0.35">
      <c r="A6657" s="51" t="str">
        <f t="shared" si="309"/>
        <v/>
      </c>
      <c r="B6657" s="99"/>
      <c r="C6657" s="4"/>
      <c r="D6657" s="14"/>
      <c r="E6657" s="14"/>
      <c r="F6657" s="14"/>
      <c r="G6657" s="82"/>
      <c r="H6657" s="107" t="str">
        <f>IF(B6657&lt;&gt;"",IF(OR(O6657=0,O6657=999),"",SUMIFS($E$2:E6657,$A$2:A6657,A6657)-SUMIFS($F$2:F6657,$A$2:A6657,A6657)),"")</f>
        <v/>
      </c>
      <c r="I6657" s="109" t="str">
        <f t="shared" si="311"/>
        <v/>
      </c>
      <c r="J6657" s="113"/>
      <c r="K6657" s="90"/>
      <c r="L6657" s="73"/>
      <c r="M6657" s="69" t="str">
        <f>IF(C6657&lt;&gt;"",DailyLog!$S$3,"")</f>
        <v/>
      </c>
      <c r="N6657" s="56" t="str">
        <f t="shared" si="310"/>
        <v/>
      </c>
      <c r="O6657" s="53" t="str">
        <f>IF($B6657&lt;&gt;"",IF(ISNUMBER(_xlfn.XMATCH($B6657,Language!$A$6:$E$6)),0,IF(ISNUMBER(_xlfn.XMATCH($B6657,Language!$A$29:$E$29)),'Lista de Prestatarios'!$B$3,VLOOKUP(B6657,'Lista de Prestatarios'!$A$2:$B$500,2,FALSE))),"")</f>
        <v/>
      </c>
      <c r="P6657" s="58" t="str">
        <f>IF(B6657&lt;&gt;"",IF(OR(D6657&gt;0,G6657&gt;0),COUNTIF($B$2:B6657,B6657),COUNTIFS($B$2:B6657,B6657,$E$2:E6657,"&gt;0")),"")</f>
        <v/>
      </c>
    </row>
    <row r="6658" spans="1:16" x14ac:dyDescent="0.35">
      <c r="A6658" s="51" t="str">
        <f t="shared" ref="A6658:A6721" si="312">IF(B6658&lt;&gt;"",O6658&amp;"."&amp;P6658,"")</f>
        <v/>
      </c>
      <c r="B6658" s="99"/>
      <c r="C6658" s="4"/>
      <c r="D6658" s="14"/>
      <c r="E6658" s="14"/>
      <c r="F6658" s="14"/>
      <c r="G6658" s="82"/>
      <c r="H6658" s="107" t="str">
        <f>IF(B6658&lt;&gt;"",IF(OR(O6658=0,O6658=999),"",SUMIFS($E$2:E6658,$A$2:A6658,A6658)-SUMIFS($F$2:F6658,$A$2:A6658,A6658)),"")</f>
        <v/>
      </c>
      <c r="I6658" s="109" t="str">
        <f t="shared" si="311"/>
        <v/>
      </c>
      <c r="J6658" s="113"/>
      <c r="K6658" s="90"/>
      <c r="L6658" s="73"/>
      <c r="M6658" s="69" t="str">
        <f>IF(C6658&lt;&gt;"",DailyLog!$S$3,"")</f>
        <v/>
      </c>
      <c r="N6658" s="56" t="str">
        <f t="shared" ref="N6658:N6721" si="313">IF(B6658&lt;&gt;"",COUNT(D6658:G6658),"")</f>
        <v/>
      </c>
      <c r="O6658" s="53" t="str">
        <f>IF($B6658&lt;&gt;"",IF(ISNUMBER(_xlfn.XMATCH($B6658,Language!$A$6:$E$6)),0,IF(ISNUMBER(_xlfn.XMATCH($B6658,Language!$A$29:$E$29)),'Lista de Prestatarios'!$B$3,VLOOKUP(B6658,'Lista de Prestatarios'!$A$2:$B$500,2,FALSE))),"")</f>
        <v/>
      </c>
      <c r="P6658" s="58" t="str">
        <f>IF(B6658&lt;&gt;"",IF(OR(D6658&gt;0,G6658&gt;0),COUNTIF($B$2:B6658,B6658),COUNTIFS($B$2:B6658,B6658,$E$2:E6658,"&gt;0")),"")</f>
        <v/>
      </c>
    </row>
    <row r="6659" spans="1:16" x14ac:dyDescent="0.35">
      <c r="A6659" s="51" t="str">
        <f t="shared" si="312"/>
        <v/>
      </c>
      <c r="B6659" s="99"/>
      <c r="C6659" s="4"/>
      <c r="D6659" s="14"/>
      <c r="E6659" s="14"/>
      <c r="F6659" s="14"/>
      <c r="G6659" s="82"/>
      <c r="H6659" s="107" t="str">
        <f>IF(B6659&lt;&gt;"",IF(OR(O6659=0,O6659=999),"",SUMIFS($E$2:E6659,$A$2:A6659,A6659)-SUMIFS($F$2:F6659,$A$2:A6659,A6659)),"")</f>
        <v/>
      </c>
      <c r="I6659" s="109" t="str">
        <f t="shared" si="311"/>
        <v/>
      </c>
      <c r="J6659" s="113"/>
      <c r="K6659" s="90"/>
      <c r="L6659" s="73"/>
      <c r="M6659" s="69" t="str">
        <f>IF(C6659&lt;&gt;"",DailyLog!$S$3,"")</f>
        <v/>
      </c>
      <c r="N6659" s="56" t="str">
        <f t="shared" si="313"/>
        <v/>
      </c>
      <c r="O6659" s="53" t="str">
        <f>IF($B6659&lt;&gt;"",IF(ISNUMBER(_xlfn.XMATCH($B6659,Language!$A$6:$E$6)),0,IF(ISNUMBER(_xlfn.XMATCH($B6659,Language!$A$29:$E$29)),'Lista de Prestatarios'!$B$3,VLOOKUP(B6659,'Lista de Prestatarios'!$A$2:$B$500,2,FALSE))),"")</f>
        <v/>
      </c>
      <c r="P6659" s="58" t="str">
        <f>IF(B6659&lt;&gt;"",IF(OR(D6659&gt;0,G6659&gt;0),COUNTIF($B$2:B6659,B6659),COUNTIFS($B$2:B6659,B6659,$E$2:E6659,"&gt;0")),"")</f>
        <v/>
      </c>
    </row>
    <row r="6660" spans="1:16" x14ac:dyDescent="0.35">
      <c r="A6660" s="51" t="str">
        <f t="shared" si="312"/>
        <v/>
      </c>
      <c r="B6660" s="99"/>
      <c r="C6660" s="4"/>
      <c r="D6660" s="14"/>
      <c r="E6660" s="14"/>
      <c r="F6660" s="14"/>
      <c r="G6660" s="82"/>
      <c r="H6660" s="107" t="str">
        <f>IF(B6660&lt;&gt;"",IF(OR(O6660=0,O6660=999),"",SUMIFS($E$2:E6660,$A$2:A6660,A6660)-SUMIFS($F$2:F6660,$A$2:A6660,A6660)),"")</f>
        <v/>
      </c>
      <c r="I6660" s="109" t="str">
        <f t="shared" ref="I6660:I6723" si="314">IF(B6660&lt;&gt;"",I6659+D6660-E6660+F6660-G6660,"")</f>
        <v/>
      </c>
      <c r="J6660" s="113"/>
      <c r="K6660" s="90"/>
      <c r="L6660" s="73"/>
      <c r="M6660" s="69" t="str">
        <f>IF(C6660&lt;&gt;"",DailyLog!$S$3,"")</f>
        <v/>
      </c>
      <c r="N6660" s="56" t="str">
        <f t="shared" si="313"/>
        <v/>
      </c>
      <c r="O6660" s="53" t="str">
        <f>IF($B6660&lt;&gt;"",IF(ISNUMBER(_xlfn.XMATCH($B6660,Language!$A$6:$E$6)),0,IF(ISNUMBER(_xlfn.XMATCH($B6660,Language!$A$29:$E$29)),'Lista de Prestatarios'!$B$3,VLOOKUP(B6660,'Lista de Prestatarios'!$A$2:$B$500,2,FALSE))),"")</f>
        <v/>
      </c>
      <c r="P6660" s="58" t="str">
        <f>IF(B6660&lt;&gt;"",IF(OR(D6660&gt;0,G6660&gt;0),COUNTIF($B$2:B6660,B6660),COUNTIFS($B$2:B6660,B6660,$E$2:E6660,"&gt;0")),"")</f>
        <v/>
      </c>
    </row>
    <row r="6661" spans="1:16" x14ac:dyDescent="0.35">
      <c r="A6661" s="51" t="str">
        <f t="shared" si="312"/>
        <v/>
      </c>
      <c r="B6661" s="99"/>
      <c r="C6661" s="4"/>
      <c r="D6661" s="14"/>
      <c r="E6661" s="14"/>
      <c r="F6661" s="14"/>
      <c r="G6661" s="82"/>
      <c r="H6661" s="107" t="str">
        <f>IF(B6661&lt;&gt;"",IF(OR(O6661=0,O6661=999),"",SUMIFS($E$2:E6661,$A$2:A6661,A6661)-SUMIFS($F$2:F6661,$A$2:A6661,A6661)),"")</f>
        <v/>
      </c>
      <c r="I6661" s="109" t="str">
        <f t="shared" si="314"/>
        <v/>
      </c>
      <c r="J6661" s="113"/>
      <c r="K6661" s="90"/>
      <c r="L6661" s="73"/>
      <c r="M6661" s="69" t="str">
        <f>IF(C6661&lt;&gt;"",DailyLog!$S$3,"")</f>
        <v/>
      </c>
      <c r="N6661" s="56" t="str">
        <f t="shared" si="313"/>
        <v/>
      </c>
      <c r="O6661" s="53" t="str">
        <f>IF($B6661&lt;&gt;"",IF(ISNUMBER(_xlfn.XMATCH($B6661,Language!$A$6:$E$6)),0,IF(ISNUMBER(_xlfn.XMATCH($B6661,Language!$A$29:$E$29)),'Lista de Prestatarios'!$B$3,VLOOKUP(B6661,'Lista de Prestatarios'!$A$2:$B$500,2,FALSE))),"")</f>
        <v/>
      </c>
      <c r="P6661" s="58" t="str">
        <f>IF(B6661&lt;&gt;"",IF(OR(D6661&gt;0,G6661&gt;0),COUNTIF($B$2:B6661,B6661),COUNTIFS($B$2:B6661,B6661,$E$2:E6661,"&gt;0")),"")</f>
        <v/>
      </c>
    </row>
    <row r="6662" spans="1:16" x14ac:dyDescent="0.35">
      <c r="A6662" s="51" t="str">
        <f t="shared" si="312"/>
        <v/>
      </c>
      <c r="B6662" s="99"/>
      <c r="C6662" s="4"/>
      <c r="D6662" s="14"/>
      <c r="E6662" s="14"/>
      <c r="F6662" s="14"/>
      <c r="G6662" s="82"/>
      <c r="H6662" s="107" t="str">
        <f>IF(B6662&lt;&gt;"",IF(OR(O6662=0,O6662=999),"",SUMIFS($E$2:E6662,$A$2:A6662,A6662)-SUMIFS($F$2:F6662,$A$2:A6662,A6662)),"")</f>
        <v/>
      </c>
      <c r="I6662" s="109" t="str">
        <f t="shared" si="314"/>
        <v/>
      </c>
      <c r="J6662" s="113"/>
      <c r="K6662" s="90"/>
      <c r="L6662" s="73"/>
      <c r="M6662" s="69" t="str">
        <f>IF(C6662&lt;&gt;"",DailyLog!$S$3,"")</f>
        <v/>
      </c>
      <c r="N6662" s="56" t="str">
        <f t="shared" si="313"/>
        <v/>
      </c>
      <c r="O6662" s="53" t="str">
        <f>IF($B6662&lt;&gt;"",IF(ISNUMBER(_xlfn.XMATCH($B6662,Language!$A$6:$E$6)),0,IF(ISNUMBER(_xlfn.XMATCH($B6662,Language!$A$29:$E$29)),'Lista de Prestatarios'!$B$3,VLOOKUP(B6662,'Lista de Prestatarios'!$A$2:$B$500,2,FALSE))),"")</f>
        <v/>
      </c>
      <c r="P6662" s="58" t="str">
        <f>IF(B6662&lt;&gt;"",IF(OR(D6662&gt;0,G6662&gt;0),COUNTIF($B$2:B6662,B6662),COUNTIFS($B$2:B6662,B6662,$E$2:E6662,"&gt;0")),"")</f>
        <v/>
      </c>
    </row>
    <row r="6663" spans="1:16" x14ac:dyDescent="0.35">
      <c r="A6663" s="51" t="str">
        <f t="shared" si="312"/>
        <v/>
      </c>
      <c r="B6663" s="99"/>
      <c r="C6663" s="4"/>
      <c r="D6663" s="14"/>
      <c r="E6663" s="14"/>
      <c r="F6663" s="14"/>
      <c r="G6663" s="82"/>
      <c r="H6663" s="107" t="str">
        <f>IF(B6663&lt;&gt;"",IF(OR(O6663=0,O6663=999),"",SUMIFS($E$2:E6663,$A$2:A6663,A6663)-SUMIFS($F$2:F6663,$A$2:A6663,A6663)),"")</f>
        <v/>
      </c>
      <c r="I6663" s="109" t="str">
        <f t="shared" si="314"/>
        <v/>
      </c>
      <c r="J6663" s="113"/>
      <c r="K6663" s="90"/>
      <c r="L6663" s="73"/>
      <c r="M6663" s="69" t="str">
        <f>IF(C6663&lt;&gt;"",DailyLog!$S$3,"")</f>
        <v/>
      </c>
      <c r="N6663" s="56" t="str">
        <f t="shared" si="313"/>
        <v/>
      </c>
      <c r="O6663" s="53" t="str">
        <f>IF($B6663&lt;&gt;"",IF(ISNUMBER(_xlfn.XMATCH($B6663,Language!$A$6:$E$6)),0,IF(ISNUMBER(_xlfn.XMATCH($B6663,Language!$A$29:$E$29)),'Lista de Prestatarios'!$B$3,VLOOKUP(B6663,'Lista de Prestatarios'!$A$2:$B$500,2,FALSE))),"")</f>
        <v/>
      </c>
      <c r="P6663" s="58" t="str">
        <f>IF(B6663&lt;&gt;"",IF(OR(D6663&gt;0,G6663&gt;0),COUNTIF($B$2:B6663,B6663),COUNTIFS($B$2:B6663,B6663,$E$2:E6663,"&gt;0")),"")</f>
        <v/>
      </c>
    </row>
    <row r="6664" spans="1:16" x14ac:dyDescent="0.35">
      <c r="A6664" s="51" t="str">
        <f t="shared" si="312"/>
        <v/>
      </c>
      <c r="B6664" s="99"/>
      <c r="C6664" s="4"/>
      <c r="D6664" s="14"/>
      <c r="E6664" s="14"/>
      <c r="F6664" s="14"/>
      <c r="G6664" s="82"/>
      <c r="H6664" s="107" t="str">
        <f>IF(B6664&lt;&gt;"",IF(OR(O6664=0,O6664=999),"",SUMIFS($E$2:E6664,$A$2:A6664,A6664)-SUMIFS($F$2:F6664,$A$2:A6664,A6664)),"")</f>
        <v/>
      </c>
      <c r="I6664" s="109" t="str">
        <f t="shared" si="314"/>
        <v/>
      </c>
      <c r="J6664" s="113"/>
      <c r="K6664" s="90"/>
      <c r="L6664" s="73"/>
      <c r="M6664" s="69" t="str">
        <f>IF(C6664&lt;&gt;"",DailyLog!$S$3,"")</f>
        <v/>
      </c>
      <c r="N6664" s="56" t="str">
        <f t="shared" si="313"/>
        <v/>
      </c>
      <c r="O6664" s="53" t="str">
        <f>IF($B6664&lt;&gt;"",IF(ISNUMBER(_xlfn.XMATCH($B6664,Language!$A$6:$E$6)),0,IF(ISNUMBER(_xlfn.XMATCH($B6664,Language!$A$29:$E$29)),'Lista de Prestatarios'!$B$3,VLOOKUP(B6664,'Lista de Prestatarios'!$A$2:$B$500,2,FALSE))),"")</f>
        <v/>
      </c>
      <c r="P6664" s="58" t="str">
        <f>IF(B6664&lt;&gt;"",IF(OR(D6664&gt;0,G6664&gt;0),COUNTIF($B$2:B6664,B6664),COUNTIFS($B$2:B6664,B6664,$E$2:E6664,"&gt;0")),"")</f>
        <v/>
      </c>
    </row>
    <row r="6665" spans="1:16" x14ac:dyDescent="0.35">
      <c r="A6665" s="51" t="str">
        <f t="shared" si="312"/>
        <v/>
      </c>
      <c r="B6665" s="99"/>
      <c r="C6665" s="4"/>
      <c r="D6665" s="14"/>
      <c r="E6665" s="14"/>
      <c r="F6665" s="14"/>
      <c r="G6665" s="82"/>
      <c r="H6665" s="107" t="str">
        <f>IF(B6665&lt;&gt;"",IF(OR(O6665=0,O6665=999),"",SUMIFS($E$2:E6665,$A$2:A6665,A6665)-SUMIFS($F$2:F6665,$A$2:A6665,A6665)),"")</f>
        <v/>
      </c>
      <c r="I6665" s="109" t="str">
        <f t="shared" si="314"/>
        <v/>
      </c>
      <c r="J6665" s="113"/>
      <c r="K6665" s="90"/>
      <c r="L6665" s="73"/>
      <c r="M6665" s="69" t="str">
        <f>IF(C6665&lt;&gt;"",DailyLog!$S$3,"")</f>
        <v/>
      </c>
      <c r="N6665" s="56" t="str">
        <f t="shared" si="313"/>
        <v/>
      </c>
      <c r="O6665" s="53" t="str">
        <f>IF($B6665&lt;&gt;"",IF(ISNUMBER(_xlfn.XMATCH($B6665,Language!$A$6:$E$6)),0,IF(ISNUMBER(_xlfn.XMATCH($B6665,Language!$A$29:$E$29)),'Lista de Prestatarios'!$B$3,VLOOKUP(B6665,'Lista de Prestatarios'!$A$2:$B$500,2,FALSE))),"")</f>
        <v/>
      </c>
      <c r="P6665" s="58" t="str">
        <f>IF(B6665&lt;&gt;"",IF(OR(D6665&gt;0,G6665&gt;0),COUNTIF($B$2:B6665,B6665),COUNTIFS($B$2:B6665,B6665,$E$2:E6665,"&gt;0")),"")</f>
        <v/>
      </c>
    </row>
    <row r="6666" spans="1:16" x14ac:dyDescent="0.35">
      <c r="A6666" s="51" t="str">
        <f t="shared" si="312"/>
        <v/>
      </c>
      <c r="B6666" s="99"/>
      <c r="C6666" s="4"/>
      <c r="D6666" s="14"/>
      <c r="E6666" s="14"/>
      <c r="F6666" s="14"/>
      <c r="G6666" s="82"/>
      <c r="H6666" s="107" t="str">
        <f>IF(B6666&lt;&gt;"",IF(OR(O6666=0,O6666=999),"",SUMIFS($E$2:E6666,$A$2:A6666,A6666)-SUMIFS($F$2:F6666,$A$2:A6666,A6666)),"")</f>
        <v/>
      </c>
      <c r="I6666" s="109" t="str">
        <f t="shared" si="314"/>
        <v/>
      </c>
      <c r="J6666" s="113"/>
      <c r="K6666" s="90"/>
      <c r="L6666" s="73"/>
      <c r="M6666" s="69" t="str">
        <f>IF(C6666&lt;&gt;"",DailyLog!$S$3,"")</f>
        <v/>
      </c>
      <c r="N6666" s="56" t="str">
        <f t="shared" si="313"/>
        <v/>
      </c>
      <c r="O6666" s="53" t="str">
        <f>IF($B6666&lt;&gt;"",IF(ISNUMBER(_xlfn.XMATCH($B6666,Language!$A$6:$E$6)),0,IF(ISNUMBER(_xlfn.XMATCH($B6666,Language!$A$29:$E$29)),'Lista de Prestatarios'!$B$3,VLOOKUP(B6666,'Lista de Prestatarios'!$A$2:$B$500,2,FALSE))),"")</f>
        <v/>
      </c>
      <c r="P6666" s="58" t="str">
        <f>IF(B6666&lt;&gt;"",IF(OR(D6666&gt;0,G6666&gt;0),COUNTIF($B$2:B6666,B6666),COUNTIFS($B$2:B6666,B6666,$E$2:E6666,"&gt;0")),"")</f>
        <v/>
      </c>
    </row>
    <row r="6667" spans="1:16" x14ac:dyDescent="0.35">
      <c r="A6667" s="51" t="str">
        <f t="shared" si="312"/>
        <v/>
      </c>
      <c r="B6667" s="99"/>
      <c r="C6667" s="4"/>
      <c r="D6667" s="14"/>
      <c r="E6667" s="14"/>
      <c r="F6667" s="14"/>
      <c r="G6667" s="82"/>
      <c r="H6667" s="107" t="str">
        <f>IF(B6667&lt;&gt;"",IF(OR(O6667=0,O6667=999),"",SUMIFS($E$2:E6667,$A$2:A6667,A6667)-SUMIFS($F$2:F6667,$A$2:A6667,A6667)),"")</f>
        <v/>
      </c>
      <c r="I6667" s="109" t="str">
        <f t="shared" si="314"/>
        <v/>
      </c>
      <c r="J6667" s="113"/>
      <c r="K6667" s="90"/>
      <c r="L6667" s="73"/>
      <c r="M6667" s="69" t="str">
        <f>IF(C6667&lt;&gt;"",DailyLog!$S$3,"")</f>
        <v/>
      </c>
      <c r="N6667" s="56" t="str">
        <f t="shared" si="313"/>
        <v/>
      </c>
      <c r="O6667" s="53" t="str">
        <f>IF($B6667&lt;&gt;"",IF(ISNUMBER(_xlfn.XMATCH($B6667,Language!$A$6:$E$6)),0,IF(ISNUMBER(_xlfn.XMATCH($B6667,Language!$A$29:$E$29)),'Lista de Prestatarios'!$B$3,VLOOKUP(B6667,'Lista de Prestatarios'!$A$2:$B$500,2,FALSE))),"")</f>
        <v/>
      </c>
      <c r="P6667" s="58" t="str">
        <f>IF(B6667&lt;&gt;"",IF(OR(D6667&gt;0,G6667&gt;0),COUNTIF($B$2:B6667,B6667),COUNTIFS($B$2:B6667,B6667,$E$2:E6667,"&gt;0")),"")</f>
        <v/>
      </c>
    </row>
    <row r="6668" spans="1:16" x14ac:dyDescent="0.35">
      <c r="A6668" s="51" t="str">
        <f t="shared" si="312"/>
        <v/>
      </c>
      <c r="B6668" s="99"/>
      <c r="C6668" s="4"/>
      <c r="D6668" s="14"/>
      <c r="E6668" s="14"/>
      <c r="F6668" s="14"/>
      <c r="G6668" s="82"/>
      <c r="H6668" s="107" t="str">
        <f>IF(B6668&lt;&gt;"",IF(OR(O6668=0,O6668=999),"",SUMIFS($E$2:E6668,$A$2:A6668,A6668)-SUMIFS($F$2:F6668,$A$2:A6668,A6668)),"")</f>
        <v/>
      </c>
      <c r="I6668" s="109" t="str">
        <f t="shared" si="314"/>
        <v/>
      </c>
      <c r="J6668" s="113"/>
      <c r="K6668" s="90"/>
      <c r="L6668" s="73"/>
      <c r="M6668" s="69" t="str">
        <f>IF(C6668&lt;&gt;"",DailyLog!$S$3,"")</f>
        <v/>
      </c>
      <c r="N6668" s="56" t="str">
        <f t="shared" si="313"/>
        <v/>
      </c>
      <c r="O6668" s="53" t="str">
        <f>IF($B6668&lt;&gt;"",IF(ISNUMBER(_xlfn.XMATCH($B6668,Language!$A$6:$E$6)),0,IF(ISNUMBER(_xlfn.XMATCH($B6668,Language!$A$29:$E$29)),'Lista de Prestatarios'!$B$3,VLOOKUP(B6668,'Lista de Prestatarios'!$A$2:$B$500,2,FALSE))),"")</f>
        <v/>
      </c>
      <c r="P6668" s="58" t="str">
        <f>IF(B6668&lt;&gt;"",IF(OR(D6668&gt;0,G6668&gt;0),COUNTIF($B$2:B6668,B6668),COUNTIFS($B$2:B6668,B6668,$E$2:E6668,"&gt;0")),"")</f>
        <v/>
      </c>
    </row>
    <row r="6669" spans="1:16" x14ac:dyDescent="0.35">
      <c r="A6669" s="51" t="str">
        <f t="shared" si="312"/>
        <v/>
      </c>
      <c r="B6669" s="99"/>
      <c r="C6669" s="4"/>
      <c r="D6669" s="14"/>
      <c r="E6669" s="14"/>
      <c r="F6669" s="14"/>
      <c r="G6669" s="82"/>
      <c r="H6669" s="107" t="str">
        <f>IF(B6669&lt;&gt;"",IF(OR(O6669=0,O6669=999),"",SUMIFS($E$2:E6669,$A$2:A6669,A6669)-SUMIFS($F$2:F6669,$A$2:A6669,A6669)),"")</f>
        <v/>
      </c>
      <c r="I6669" s="109" t="str">
        <f t="shared" si="314"/>
        <v/>
      </c>
      <c r="J6669" s="113"/>
      <c r="K6669" s="90"/>
      <c r="L6669" s="73"/>
      <c r="M6669" s="69" t="str">
        <f>IF(C6669&lt;&gt;"",DailyLog!$S$3,"")</f>
        <v/>
      </c>
      <c r="N6669" s="56" t="str">
        <f t="shared" si="313"/>
        <v/>
      </c>
      <c r="O6669" s="53" t="str">
        <f>IF($B6669&lt;&gt;"",IF(ISNUMBER(_xlfn.XMATCH($B6669,Language!$A$6:$E$6)),0,IF(ISNUMBER(_xlfn.XMATCH($B6669,Language!$A$29:$E$29)),'Lista de Prestatarios'!$B$3,VLOOKUP(B6669,'Lista de Prestatarios'!$A$2:$B$500,2,FALSE))),"")</f>
        <v/>
      </c>
      <c r="P6669" s="58" t="str">
        <f>IF(B6669&lt;&gt;"",IF(OR(D6669&gt;0,G6669&gt;0),COUNTIF($B$2:B6669,B6669),COUNTIFS($B$2:B6669,B6669,$E$2:E6669,"&gt;0")),"")</f>
        <v/>
      </c>
    </row>
    <row r="6670" spans="1:16" x14ac:dyDescent="0.35">
      <c r="A6670" s="51" t="str">
        <f t="shared" si="312"/>
        <v/>
      </c>
      <c r="B6670" s="99"/>
      <c r="C6670" s="4"/>
      <c r="D6670" s="14"/>
      <c r="E6670" s="14"/>
      <c r="F6670" s="14"/>
      <c r="G6670" s="82"/>
      <c r="H6670" s="107" t="str">
        <f>IF(B6670&lt;&gt;"",IF(OR(O6670=0,O6670=999),"",SUMIFS($E$2:E6670,$A$2:A6670,A6670)-SUMIFS($F$2:F6670,$A$2:A6670,A6670)),"")</f>
        <v/>
      </c>
      <c r="I6670" s="109" t="str">
        <f t="shared" si="314"/>
        <v/>
      </c>
      <c r="J6670" s="113"/>
      <c r="K6670" s="90"/>
      <c r="L6670" s="73"/>
      <c r="M6670" s="69" t="str">
        <f>IF(C6670&lt;&gt;"",DailyLog!$S$3,"")</f>
        <v/>
      </c>
      <c r="N6670" s="56" t="str">
        <f t="shared" si="313"/>
        <v/>
      </c>
      <c r="O6670" s="53" t="str">
        <f>IF($B6670&lt;&gt;"",IF(ISNUMBER(_xlfn.XMATCH($B6670,Language!$A$6:$E$6)),0,IF(ISNUMBER(_xlfn.XMATCH($B6670,Language!$A$29:$E$29)),'Lista de Prestatarios'!$B$3,VLOOKUP(B6670,'Lista de Prestatarios'!$A$2:$B$500,2,FALSE))),"")</f>
        <v/>
      </c>
      <c r="P6670" s="58" t="str">
        <f>IF(B6670&lt;&gt;"",IF(OR(D6670&gt;0,G6670&gt;0),COUNTIF($B$2:B6670,B6670),COUNTIFS($B$2:B6670,B6670,$E$2:E6670,"&gt;0")),"")</f>
        <v/>
      </c>
    </row>
    <row r="6671" spans="1:16" x14ac:dyDescent="0.35">
      <c r="A6671" s="51" t="str">
        <f t="shared" si="312"/>
        <v/>
      </c>
      <c r="B6671" s="99"/>
      <c r="C6671" s="4"/>
      <c r="D6671" s="14"/>
      <c r="E6671" s="14"/>
      <c r="F6671" s="14"/>
      <c r="G6671" s="82"/>
      <c r="H6671" s="107" t="str">
        <f>IF(B6671&lt;&gt;"",IF(OR(O6671=0,O6671=999),"",SUMIFS($E$2:E6671,$A$2:A6671,A6671)-SUMIFS($F$2:F6671,$A$2:A6671,A6671)),"")</f>
        <v/>
      </c>
      <c r="I6671" s="109" t="str">
        <f t="shared" si="314"/>
        <v/>
      </c>
      <c r="J6671" s="113"/>
      <c r="K6671" s="90"/>
      <c r="L6671" s="73"/>
      <c r="M6671" s="69" t="str">
        <f>IF(C6671&lt;&gt;"",DailyLog!$S$3,"")</f>
        <v/>
      </c>
      <c r="N6671" s="56" t="str">
        <f t="shared" si="313"/>
        <v/>
      </c>
      <c r="O6671" s="53" t="str">
        <f>IF($B6671&lt;&gt;"",IF(ISNUMBER(_xlfn.XMATCH($B6671,Language!$A$6:$E$6)),0,IF(ISNUMBER(_xlfn.XMATCH($B6671,Language!$A$29:$E$29)),'Lista de Prestatarios'!$B$3,VLOOKUP(B6671,'Lista de Prestatarios'!$A$2:$B$500,2,FALSE))),"")</f>
        <v/>
      </c>
      <c r="P6671" s="58" t="str">
        <f>IF(B6671&lt;&gt;"",IF(OR(D6671&gt;0,G6671&gt;0),COUNTIF($B$2:B6671,B6671),COUNTIFS($B$2:B6671,B6671,$E$2:E6671,"&gt;0")),"")</f>
        <v/>
      </c>
    </row>
    <row r="6672" spans="1:16" x14ac:dyDescent="0.35">
      <c r="A6672" s="51" t="str">
        <f t="shared" si="312"/>
        <v/>
      </c>
      <c r="B6672" s="99"/>
      <c r="C6672" s="4"/>
      <c r="D6672" s="14"/>
      <c r="E6672" s="14"/>
      <c r="F6672" s="14"/>
      <c r="G6672" s="82"/>
      <c r="H6672" s="107" t="str">
        <f>IF(B6672&lt;&gt;"",IF(OR(O6672=0,O6672=999),"",SUMIFS($E$2:E6672,$A$2:A6672,A6672)-SUMIFS($F$2:F6672,$A$2:A6672,A6672)),"")</f>
        <v/>
      </c>
      <c r="I6672" s="109" t="str">
        <f t="shared" si="314"/>
        <v/>
      </c>
      <c r="J6672" s="113"/>
      <c r="K6672" s="90"/>
      <c r="L6672" s="73"/>
      <c r="M6672" s="69" t="str">
        <f>IF(C6672&lt;&gt;"",DailyLog!$S$3,"")</f>
        <v/>
      </c>
      <c r="N6672" s="56" t="str">
        <f t="shared" si="313"/>
        <v/>
      </c>
      <c r="O6672" s="53" t="str">
        <f>IF($B6672&lt;&gt;"",IF(ISNUMBER(_xlfn.XMATCH($B6672,Language!$A$6:$E$6)),0,IF(ISNUMBER(_xlfn.XMATCH($B6672,Language!$A$29:$E$29)),'Lista de Prestatarios'!$B$3,VLOOKUP(B6672,'Lista de Prestatarios'!$A$2:$B$500,2,FALSE))),"")</f>
        <v/>
      </c>
      <c r="P6672" s="58" t="str">
        <f>IF(B6672&lt;&gt;"",IF(OR(D6672&gt;0,G6672&gt;0),COUNTIF($B$2:B6672,B6672),COUNTIFS($B$2:B6672,B6672,$E$2:E6672,"&gt;0")),"")</f>
        <v/>
      </c>
    </row>
    <row r="6673" spans="1:16" x14ac:dyDescent="0.35">
      <c r="A6673" s="51" t="str">
        <f t="shared" si="312"/>
        <v/>
      </c>
      <c r="B6673" s="99"/>
      <c r="C6673" s="4"/>
      <c r="D6673" s="14"/>
      <c r="E6673" s="14"/>
      <c r="F6673" s="14"/>
      <c r="G6673" s="82"/>
      <c r="H6673" s="107" t="str">
        <f>IF(B6673&lt;&gt;"",IF(OR(O6673=0,O6673=999),"",SUMIFS($E$2:E6673,$A$2:A6673,A6673)-SUMIFS($F$2:F6673,$A$2:A6673,A6673)),"")</f>
        <v/>
      </c>
      <c r="I6673" s="109" t="str">
        <f t="shared" si="314"/>
        <v/>
      </c>
      <c r="J6673" s="113"/>
      <c r="K6673" s="90"/>
      <c r="L6673" s="73"/>
      <c r="M6673" s="69" t="str">
        <f>IF(C6673&lt;&gt;"",DailyLog!$S$3,"")</f>
        <v/>
      </c>
      <c r="N6673" s="56" t="str">
        <f t="shared" si="313"/>
        <v/>
      </c>
      <c r="O6673" s="53" t="str">
        <f>IF($B6673&lt;&gt;"",IF(ISNUMBER(_xlfn.XMATCH($B6673,Language!$A$6:$E$6)),0,IF(ISNUMBER(_xlfn.XMATCH($B6673,Language!$A$29:$E$29)),'Lista de Prestatarios'!$B$3,VLOOKUP(B6673,'Lista de Prestatarios'!$A$2:$B$500,2,FALSE))),"")</f>
        <v/>
      </c>
      <c r="P6673" s="58" t="str">
        <f>IF(B6673&lt;&gt;"",IF(OR(D6673&gt;0,G6673&gt;0),COUNTIF($B$2:B6673,B6673),COUNTIFS($B$2:B6673,B6673,$E$2:E6673,"&gt;0")),"")</f>
        <v/>
      </c>
    </row>
    <row r="6674" spans="1:16" x14ac:dyDescent="0.35">
      <c r="A6674" s="51" t="str">
        <f t="shared" si="312"/>
        <v/>
      </c>
      <c r="B6674" s="99"/>
      <c r="C6674" s="4"/>
      <c r="D6674" s="14"/>
      <c r="E6674" s="14"/>
      <c r="F6674" s="14"/>
      <c r="G6674" s="82"/>
      <c r="H6674" s="107" t="str">
        <f>IF(B6674&lt;&gt;"",IF(OR(O6674=0,O6674=999),"",SUMIFS($E$2:E6674,$A$2:A6674,A6674)-SUMIFS($F$2:F6674,$A$2:A6674,A6674)),"")</f>
        <v/>
      </c>
      <c r="I6674" s="109" t="str">
        <f t="shared" si="314"/>
        <v/>
      </c>
      <c r="J6674" s="113"/>
      <c r="K6674" s="90"/>
      <c r="L6674" s="73"/>
      <c r="M6674" s="69" t="str">
        <f>IF(C6674&lt;&gt;"",DailyLog!$S$3,"")</f>
        <v/>
      </c>
      <c r="N6674" s="56" t="str">
        <f t="shared" si="313"/>
        <v/>
      </c>
      <c r="O6674" s="53" t="str">
        <f>IF($B6674&lt;&gt;"",IF(ISNUMBER(_xlfn.XMATCH($B6674,Language!$A$6:$E$6)),0,IF(ISNUMBER(_xlfn.XMATCH($B6674,Language!$A$29:$E$29)),'Lista de Prestatarios'!$B$3,VLOOKUP(B6674,'Lista de Prestatarios'!$A$2:$B$500,2,FALSE))),"")</f>
        <v/>
      </c>
      <c r="P6674" s="58" t="str">
        <f>IF(B6674&lt;&gt;"",IF(OR(D6674&gt;0,G6674&gt;0),COUNTIF($B$2:B6674,B6674),COUNTIFS($B$2:B6674,B6674,$E$2:E6674,"&gt;0")),"")</f>
        <v/>
      </c>
    </row>
    <row r="6675" spans="1:16" x14ac:dyDescent="0.35">
      <c r="A6675" s="51" t="str">
        <f t="shared" si="312"/>
        <v/>
      </c>
      <c r="B6675" s="99"/>
      <c r="C6675" s="4"/>
      <c r="D6675" s="14"/>
      <c r="E6675" s="14"/>
      <c r="F6675" s="14"/>
      <c r="G6675" s="82"/>
      <c r="H6675" s="107" t="str">
        <f>IF(B6675&lt;&gt;"",IF(OR(O6675=0,O6675=999),"",SUMIFS($E$2:E6675,$A$2:A6675,A6675)-SUMIFS($F$2:F6675,$A$2:A6675,A6675)),"")</f>
        <v/>
      </c>
      <c r="I6675" s="109" t="str">
        <f t="shared" si="314"/>
        <v/>
      </c>
      <c r="J6675" s="113"/>
      <c r="K6675" s="90"/>
      <c r="L6675" s="73"/>
      <c r="M6675" s="69" t="str">
        <f>IF(C6675&lt;&gt;"",DailyLog!$S$3,"")</f>
        <v/>
      </c>
      <c r="N6675" s="56" t="str">
        <f t="shared" si="313"/>
        <v/>
      </c>
      <c r="O6675" s="53" t="str">
        <f>IF($B6675&lt;&gt;"",IF(ISNUMBER(_xlfn.XMATCH($B6675,Language!$A$6:$E$6)),0,IF(ISNUMBER(_xlfn.XMATCH($B6675,Language!$A$29:$E$29)),'Lista de Prestatarios'!$B$3,VLOOKUP(B6675,'Lista de Prestatarios'!$A$2:$B$500,2,FALSE))),"")</f>
        <v/>
      </c>
      <c r="P6675" s="58" t="str">
        <f>IF(B6675&lt;&gt;"",IF(OR(D6675&gt;0,G6675&gt;0),COUNTIF($B$2:B6675,B6675),COUNTIFS($B$2:B6675,B6675,$E$2:E6675,"&gt;0")),"")</f>
        <v/>
      </c>
    </row>
    <row r="6676" spans="1:16" x14ac:dyDescent="0.35">
      <c r="A6676" s="51" t="str">
        <f t="shared" si="312"/>
        <v/>
      </c>
      <c r="B6676" s="99"/>
      <c r="C6676" s="4"/>
      <c r="D6676" s="14"/>
      <c r="E6676" s="14"/>
      <c r="F6676" s="14"/>
      <c r="G6676" s="82"/>
      <c r="H6676" s="107" t="str">
        <f>IF(B6676&lt;&gt;"",IF(OR(O6676=0,O6676=999),"",SUMIFS($E$2:E6676,$A$2:A6676,A6676)-SUMIFS($F$2:F6676,$A$2:A6676,A6676)),"")</f>
        <v/>
      </c>
      <c r="I6676" s="109" t="str">
        <f t="shared" si="314"/>
        <v/>
      </c>
      <c r="J6676" s="113"/>
      <c r="K6676" s="90"/>
      <c r="L6676" s="73"/>
      <c r="M6676" s="69" t="str">
        <f>IF(C6676&lt;&gt;"",DailyLog!$S$3,"")</f>
        <v/>
      </c>
      <c r="N6676" s="56" t="str">
        <f t="shared" si="313"/>
        <v/>
      </c>
      <c r="O6676" s="53" t="str">
        <f>IF($B6676&lt;&gt;"",IF(ISNUMBER(_xlfn.XMATCH($B6676,Language!$A$6:$E$6)),0,IF(ISNUMBER(_xlfn.XMATCH($B6676,Language!$A$29:$E$29)),'Lista de Prestatarios'!$B$3,VLOOKUP(B6676,'Lista de Prestatarios'!$A$2:$B$500,2,FALSE))),"")</f>
        <v/>
      </c>
      <c r="P6676" s="58" t="str">
        <f>IF(B6676&lt;&gt;"",IF(OR(D6676&gt;0,G6676&gt;0),COUNTIF($B$2:B6676,B6676),COUNTIFS($B$2:B6676,B6676,$E$2:E6676,"&gt;0")),"")</f>
        <v/>
      </c>
    </row>
    <row r="6677" spans="1:16" x14ac:dyDescent="0.35">
      <c r="A6677" s="51" t="str">
        <f t="shared" si="312"/>
        <v/>
      </c>
      <c r="B6677" s="99"/>
      <c r="C6677" s="4"/>
      <c r="D6677" s="14"/>
      <c r="E6677" s="14"/>
      <c r="F6677" s="14"/>
      <c r="G6677" s="82"/>
      <c r="H6677" s="107" t="str">
        <f>IF(B6677&lt;&gt;"",IF(OR(O6677=0,O6677=999),"",SUMIFS($E$2:E6677,$A$2:A6677,A6677)-SUMIFS($F$2:F6677,$A$2:A6677,A6677)),"")</f>
        <v/>
      </c>
      <c r="I6677" s="109" t="str">
        <f t="shared" si="314"/>
        <v/>
      </c>
      <c r="J6677" s="113"/>
      <c r="K6677" s="90"/>
      <c r="L6677" s="73"/>
      <c r="M6677" s="69" t="str">
        <f>IF(C6677&lt;&gt;"",DailyLog!$S$3,"")</f>
        <v/>
      </c>
      <c r="N6677" s="56" t="str">
        <f t="shared" si="313"/>
        <v/>
      </c>
      <c r="O6677" s="53" t="str">
        <f>IF($B6677&lt;&gt;"",IF(ISNUMBER(_xlfn.XMATCH($B6677,Language!$A$6:$E$6)),0,IF(ISNUMBER(_xlfn.XMATCH($B6677,Language!$A$29:$E$29)),'Lista de Prestatarios'!$B$3,VLOOKUP(B6677,'Lista de Prestatarios'!$A$2:$B$500,2,FALSE))),"")</f>
        <v/>
      </c>
      <c r="P6677" s="58" t="str">
        <f>IF(B6677&lt;&gt;"",IF(OR(D6677&gt;0,G6677&gt;0),COUNTIF($B$2:B6677,B6677),COUNTIFS($B$2:B6677,B6677,$E$2:E6677,"&gt;0")),"")</f>
        <v/>
      </c>
    </row>
    <row r="6678" spans="1:16" x14ac:dyDescent="0.35">
      <c r="A6678" s="51" t="str">
        <f t="shared" si="312"/>
        <v/>
      </c>
      <c r="B6678" s="99"/>
      <c r="C6678" s="4"/>
      <c r="D6678" s="14"/>
      <c r="E6678" s="14"/>
      <c r="F6678" s="14"/>
      <c r="G6678" s="82"/>
      <c r="H6678" s="107" t="str">
        <f>IF(B6678&lt;&gt;"",IF(OR(O6678=0,O6678=999),"",SUMIFS($E$2:E6678,$A$2:A6678,A6678)-SUMIFS($F$2:F6678,$A$2:A6678,A6678)),"")</f>
        <v/>
      </c>
      <c r="I6678" s="109" t="str">
        <f t="shared" si="314"/>
        <v/>
      </c>
      <c r="J6678" s="113"/>
      <c r="K6678" s="90"/>
      <c r="L6678" s="73"/>
      <c r="M6678" s="69" t="str">
        <f>IF(C6678&lt;&gt;"",DailyLog!$S$3,"")</f>
        <v/>
      </c>
      <c r="N6678" s="56" t="str">
        <f t="shared" si="313"/>
        <v/>
      </c>
      <c r="O6678" s="53" t="str">
        <f>IF($B6678&lt;&gt;"",IF(ISNUMBER(_xlfn.XMATCH($B6678,Language!$A$6:$E$6)),0,IF(ISNUMBER(_xlfn.XMATCH($B6678,Language!$A$29:$E$29)),'Lista de Prestatarios'!$B$3,VLOOKUP(B6678,'Lista de Prestatarios'!$A$2:$B$500,2,FALSE))),"")</f>
        <v/>
      </c>
      <c r="P6678" s="58" t="str">
        <f>IF(B6678&lt;&gt;"",IF(OR(D6678&gt;0,G6678&gt;0),COUNTIF($B$2:B6678,B6678),COUNTIFS($B$2:B6678,B6678,$E$2:E6678,"&gt;0")),"")</f>
        <v/>
      </c>
    </row>
    <row r="6679" spans="1:16" x14ac:dyDescent="0.35">
      <c r="A6679" s="51" t="str">
        <f t="shared" si="312"/>
        <v/>
      </c>
      <c r="B6679" s="99"/>
      <c r="C6679" s="4"/>
      <c r="D6679" s="14"/>
      <c r="E6679" s="14"/>
      <c r="F6679" s="14"/>
      <c r="G6679" s="82"/>
      <c r="H6679" s="107" t="str">
        <f>IF(B6679&lt;&gt;"",IF(OR(O6679=0,O6679=999),"",SUMIFS($E$2:E6679,$A$2:A6679,A6679)-SUMIFS($F$2:F6679,$A$2:A6679,A6679)),"")</f>
        <v/>
      </c>
      <c r="I6679" s="109" t="str">
        <f t="shared" si="314"/>
        <v/>
      </c>
      <c r="J6679" s="113"/>
      <c r="K6679" s="90"/>
      <c r="L6679" s="73"/>
      <c r="M6679" s="69" t="str">
        <f>IF(C6679&lt;&gt;"",DailyLog!$S$3,"")</f>
        <v/>
      </c>
      <c r="N6679" s="56" t="str">
        <f t="shared" si="313"/>
        <v/>
      </c>
      <c r="O6679" s="53" t="str">
        <f>IF($B6679&lt;&gt;"",IF(ISNUMBER(_xlfn.XMATCH($B6679,Language!$A$6:$E$6)),0,IF(ISNUMBER(_xlfn.XMATCH($B6679,Language!$A$29:$E$29)),'Lista de Prestatarios'!$B$3,VLOOKUP(B6679,'Lista de Prestatarios'!$A$2:$B$500,2,FALSE))),"")</f>
        <v/>
      </c>
      <c r="P6679" s="58" t="str">
        <f>IF(B6679&lt;&gt;"",IF(OR(D6679&gt;0,G6679&gt;0),COUNTIF($B$2:B6679,B6679),COUNTIFS($B$2:B6679,B6679,$E$2:E6679,"&gt;0")),"")</f>
        <v/>
      </c>
    </row>
    <row r="6680" spans="1:16" x14ac:dyDescent="0.35">
      <c r="A6680" s="51" t="str">
        <f t="shared" si="312"/>
        <v/>
      </c>
      <c r="B6680" s="99"/>
      <c r="C6680" s="4"/>
      <c r="D6680" s="14"/>
      <c r="E6680" s="14"/>
      <c r="F6680" s="14"/>
      <c r="G6680" s="82"/>
      <c r="H6680" s="107" t="str">
        <f>IF(B6680&lt;&gt;"",IF(OR(O6680=0,O6680=999),"",SUMIFS($E$2:E6680,$A$2:A6680,A6680)-SUMIFS($F$2:F6680,$A$2:A6680,A6680)),"")</f>
        <v/>
      </c>
      <c r="I6680" s="109" t="str">
        <f t="shared" si="314"/>
        <v/>
      </c>
      <c r="J6680" s="113"/>
      <c r="K6680" s="90"/>
      <c r="L6680" s="73"/>
      <c r="M6680" s="69" t="str">
        <f>IF(C6680&lt;&gt;"",DailyLog!$S$3,"")</f>
        <v/>
      </c>
      <c r="N6680" s="56" t="str">
        <f t="shared" si="313"/>
        <v/>
      </c>
      <c r="O6680" s="53" t="str">
        <f>IF($B6680&lt;&gt;"",IF(ISNUMBER(_xlfn.XMATCH($B6680,Language!$A$6:$E$6)),0,IF(ISNUMBER(_xlfn.XMATCH($B6680,Language!$A$29:$E$29)),'Lista de Prestatarios'!$B$3,VLOOKUP(B6680,'Lista de Prestatarios'!$A$2:$B$500,2,FALSE))),"")</f>
        <v/>
      </c>
      <c r="P6680" s="58" t="str">
        <f>IF(B6680&lt;&gt;"",IF(OR(D6680&gt;0,G6680&gt;0),COUNTIF($B$2:B6680,B6680),COUNTIFS($B$2:B6680,B6680,$E$2:E6680,"&gt;0")),"")</f>
        <v/>
      </c>
    </row>
    <row r="6681" spans="1:16" x14ac:dyDescent="0.35">
      <c r="A6681" s="51" t="str">
        <f t="shared" si="312"/>
        <v/>
      </c>
      <c r="B6681" s="99"/>
      <c r="C6681" s="4"/>
      <c r="D6681" s="14"/>
      <c r="E6681" s="14"/>
      <c r="F6681" s="14"/>
      <c r="G6681" s="82"/>
      <c r="H6681" s="107" t="str">
        <f>IF(B6681&lt;&gt;"",IF(OR(O6681=0,O6681=999),"",SUMIFS($E$2:E6681,$A$2:A6681,A6681)-SUMIFS($F$2:F6681,$A$2:A6681,A6681)),"")</f>
        <v/>
      </c>
      <c r="I6681" s="109" t="str">
        <f t="shared" si="314"/>
        <v/>
      </c>
      <c r="J6681" s="113"/>
      <c r="K6681" s="90"/>
      <c r="L6681" s="73"/>
      <c r="M6681" s="69" t="str">
        <f>IF(C6681&lt;&gt;"",DailyLog!$S$3,"")</f>
        <v/>
      </c>
      <c r="N6681" s="56" t="str">
        <f t="shared" si="313"/>
        <v/>
      </c>
      <c r="O6681" s="53" t="str">
        <f>IF($B6681&lt;&gt;"",IF(ISNUMBER(_xlfn.XMATCH($B6681,Language!$A$6:$E$6)),0,IF(ISNUMBER(_xlfn.XMATCH($B6681,Language!$A$29:$E$29)),'Lista de Prestatarios'!$B$3,VLOOKUP(B6681,'Lista de Prestatarios'!$A$2:$B$500,2,FALSE))),"")</f>
        <v/>
      </c>
      <c r="P6681" s="58" t="str">
        <f>IF(B6681&lt;&gt;"",IF(OR(D6681&gt;0,G6681&gt;0),COUNTIF($B$2:B6681,B6681),COUNTIFS($B$2:B6681,B6681,$E$2:E6681,"&gt;0")),"")</f>
        <v/>
      </c>
    </row>
    <row r="6682" spans="1:16" x14ac:dyDescent="0.35">
      <c r="A6682" s="51" t="str">
        <f t="shared" si="312"/>
        <v/>
      </c>
      <c r="B6682" s="99"/>
      <c r="C6682" s="4"/>
      <c r="D6682" s="14"/>
      <c r="E6682" s="14"/>
      <c r="F6682" s="14"/>
      <c r="G6682" s="82"/>
      <c r="H6682" s="107" t="str">
        <f>IF(B6682&lt;&gt;"",IF(OR(O6682=0,O6682=999),"",SUMIFS($E$2:E6682,$A$2:A6682,A6682)-SUMIFS($F$2:F6682,$A$2:A6682,A6682)),"")</f>
        <v/>
      </c>
      <c r="I6682" s="109" t="str">
        <f t="shared" si="314"/>
        <v/>
      </c>
      <c r="J6682" s="113"/>
      <c r="K6682" s="90"/>
      <c r="L6682" s="73"/>
      <c r="M6682" s="69" t="str">
        <f>IF(C6682&lt;&gt;"",DailyLog!$S$3,"")</f>
        <v/>
      </c>
      <c r="N6682" s="56" t="str">
        <f t="shared" si="313"/>
        <v/>
      </c>
      <c r="O6682" s="53" t="str">
        <f>IF($B6682&lt;&gt;"",IF(ISNUMBER(_xlfn.XMATCH($B6682,Language!$A$6:$E$6)),0,IF(ISNUMBER(_xlfn.XMATCH($B6682,Language!$A$29:$E$29)),'Lista de Prestatarios'!$B$3,VLOOKUP(B6682,'Lista de Prestatarios'!$A$2:$B$500,2,FALSE))),"")</f>
        <v/>
      </c>
      <c r="P6682" s="58" t="str">
        <f>IF(B6682&lt;&gt;"",IF(OR(D6682&gt;0,G6682&gt;0),COUNTIF($B$2:B6682,B6682),COUNTIFS($B$2:B6682,B6682,$E$2:E6682,"&gt;0")),"")</f>
        <v/>
      </c>
    </row>
    <row r="6683" spans="1:16" x14ac:dyDescent="0.35">
      <c r="A6683" s="51" t="str">
        <f t="shared" si="312"/>
        <v/>
      </c>
      <c r="B6683" s="99"/>
      <c r="C6683" s="4"/>
      <c r="D6683" s="14"/>
      <c r="E6683" s="14"/>
      <c r="F6683" s="14"/>
      <c r="G6683" s="82"/>
      <c r="H6683" s="107" t="str">
        <f>IF(B6683&lt;&gt;"",IF(OR(O6683=0,O6683=999),"",SUMIFS($E$2:E6683,$A$2:A6683,A6683)-SUMIFS($F$2:F6683,$A$2:A6683,A6683)),"")</f>
        <v/>
      </c>
      <c r="I6683" s="109" t="str">
        <f t="shared" si="314"/>
        <v/>
      </c>
      <c r="J6683" s="113"/>
      <c r="K6683" s="90"/>
      <c r="L6683" s="73"/>
      <c r="M6683" s="69" t="str">
        <f>IF(C6683&lt;&gt;"",DailyLog!$S$3,"")</f>
        <v/>
      </c>
      <c r="N6683" s="56" t="str">
        <f t="shared" si="313"/>
        <v/>
      </c>
      <c r="O6683" s="53" t="str">
        <f>IF($B6683&lt;&gt;"",IF(ISNUMBER(_xlfn.XMATCH($B6683,Language!$A$6:$E$6)),0,IF(ISNUMBER(_xlfn.XMATCH($B6683,Language!$A$29:$E$29)),'Lista de Prestatarios'!$B$3,VLOOKUP(B6683,'Lista de Prestatarios'!$A$2:$B$500,2,FALSE))),"")</f>
        <v/>
      </c>
      <c r="P6683" s="58" t="str">
        <f>IF(B6683&lt;&gt;"",IF(OR(D6683&gt;0,G6683&gt;0),COUNTIF($B$2:B6683,B6683),COUNTIFS($B$2:B6683,B6683,$E$2:E6683,"&gt;0")),"")</f>
        <v/>
      </c>
    </row>
    <row r="6684" spans="1:16" x14ac:dyDescent="0.35">
      <c r="A6684" s="51" t="str">
        <f t="shared" si="312"/>
        <v/>
      </c>
      <c r="B6684" s="99"/>
      <c r="C6684" s="4"/>
      <c r="D6684" s="14"/>
      <c r="E6684" s="14"/>
      <c r="F6684" s="14"/>
      <c r="G6684" s="82"/>
      <c r="H6684" s="107" t="str">
        <f>IF(B6684&lt;&gt;"",IF(OR(O6684=0,O6684=999),"",SUMIFS($E$2:E6684,$A$2:A6684,A6684)-SUMIFS($F$2:F6684,$A$2:A6684,A6684)),"")</f>
        <v/>
      </c>
      <c r="I6684" s="109" t="str">
        <f t="shared" si="314"/>
        <v/>
      </c>
      <c r="J6684" s="113"/>
      <c r="K6684" s="90"/>
      <c r="L6684" s="73"/>
      <c r="M6684" s="69" t="str">
        <f>IF(C6684&lt;&gt;"",DailyLog!$S$3,"")</f>
        <v/>
      </c>
      <c r="N6684" s="56" t="str">
        <f t="shared" si="313"/>
        <v/>
      </c>
      <c r="O6684" s="53" t="str">
        <f>IF($B6684&lt;&gt;"",IF(ISNUMBER(_xlfn.XMATCH($B6684,Language!$A$6:$E$6)),0,IF(ISNUMBER(_xlfn.XMATCH($B6684,Language!$A$29:$E$29)),'Lista de Prestatarios'!$B$3,VLOOKUP(B6684,'Lista de Prestatarios'!$A$2:$B$500,2,FALSE))),"")</f>
        <v/>
      </c>
      <c r="P6684" s="58" t="str">
        <f>IF(B6684&lt;&gt;"",IF(OR(D6684&gt;0,G6684&gt;0),COUNTIF($B$2:B6684,B6684),COUNTIFS($B$2:B6684,B6684,$E$2:E6684,"&gt;0")),"")</f>
        <v/>
      </c>
    </row>
    <row r="6685" spans="1:16" x14ac:dyDescent="0.35">
      <c r="A6685" s="51" t="str">
        <f t="shared" si="312"/>
        <v/>
      </c>
      <c r="B6685" s="99"/>
      <c r="C6685" s="4"/>
      <c r="D6685" s="14"/>
      <c r="E6685" s="14"/>
      <c r="F6685" s="14"/>
      <c r="G6685" s="82"/>
      <c r="H6685" s="107" t="str">
        <f>IF(B6685&lt;&gt;"",IF(OR(O6685=0,O6685=999),"",SUMIFS($E$2:E6685,$A$2:A6685,A6685)-SUMIFS($F$2:F6685,$A$2:A6685,A6685)),"")</f>
        <v/>
      </c>
      <c r="I6685" s="109" t="str">
        <f t="shared" si="314"/>
        <v/>
      </c>
      <c r="J6685" s="113"/>
      <c r="K6685" s="90"/>
      <c r="L6685" s="73"/>
      <c r="M6685" s="69" t="str">
        <f>IF(C6685&lt;&gt;"",DailyLog!$S$3,"")</f>
        <v/>
      </c>
      <c r="N6685" s="56" t="str">
        <f t="shared" si="313"/>
        <v/>
      </c>
      <c r="O6685" s="53" t="str">
        <f>IF($B6685&lt;&gt;"",IF(ISNUMBER(_xlfn.XMATCH($B6685,Language!$A$6:$E$6)),0,IF(ISNUMBER(_xlfn.XMATCH($B6685,Language!$A$29:$E$29)),'Lista de Prestatarios'!$B$3,VLOOKUP(B6685,'Lista de Prestatarios'!$A$2:$B$500,2,FALSE))),"")</f>
        <v/>
      </c>
      <c r="P6685" s="58" t="str">
        <f>IF(B6685&lt;&gt;"",IF(OR(D6685&gt;0,G6685&gt;0),COUNTIF($B$2:B6685,B6685),COUNTIFS($B$2:B6685,B6685,$E$2:E6685,"&gt;0")),"")</f>
        <v/>
      </c>
    </row>
    <row r="6686" spans="1:16" x14ac:dyDescent="0.35">
      <c r="A6686" s="51" t="str">
        <f t="shared" si="312"/>
        <v/>
      </c>
      <c r="B6686" s="99"/>
      <c r="C6686" s="4"/>
      <c r="D6686" s="14"/>
      <c r="E6686" s="14"/>
      <c r="F6686" s="14"/>
      <c r="G6686" s="82"/>
      <c r="H6686" s="107" t="str">
        <f>IF(B6686&lt;&gt;"",IF(OR(O6686=0,O6686=999),"",SUMIFS($E$2:E6686,$A$2:A6686,A6686)-SUMIFS($F$2:F6686,$A$2:A6686,A6686)),"")</f>
        <v/>
      </c>
      <c r="I6686" s="109" t="str">
        <f t="shared" si="314"/>
        <v/>
      </c>
      <c r="J6686" s="113"/>
      <c r="K6686" s="90"/>
      <c r="L6686" s="73"/>
      <c r="M6686" s="69" t="str">
        <f>IF(C6686&lt;&gt;"",DailyLog!$S$3,"")</f>
        <v/>
      </c>
      <c r="N6686" s="56" t="str">
        <f t="shared" si="313"/>
        <v/>
      </c>
      <c r="O6686" s="53" t="str">
        <f>IF($B6686&lt;&gt;"",IF(ISNUMBER(_xlfn.XMATCH($B6686,Language!$A$6:$E$6)),0,IF(ISNUMBER(_xlfn.XMATCH($B6686,Language!$A$29:$E$29)),'Lista de Prestatarios'!$B$3,VLOOKUP(B6686,'Lista de Prestatarios'!$A$2:$B$500,2,FALSE))),"")</f>
        <v/>
      </c>
      <c r="P6686" s="58" t="str">
        <f>IF(B6686&lt;&gt;"",IF(OR(D6686&gt;0,G6686&gt;0),COUNTIF($B$2:B6686,B6686),COUNTIFS($B$2:B6686,B6686,$E$2:E6686,"&gt;0")),"")</f>
        <v/>
      </c>
    </row>
    <row r="6687" spans="1:16" x14ac:dyDescent="0.35">
      <c r="A6687" s="51" t="str">
        <f t="shared" si="312"/>
        <v/>
      </c>
      <c r="B6687" s="99"/>
      <c r="C6687" s="4"/>
      <c r="D6687" s="14"/>
      <c r="E6687" s="14"/>
      <c r="F6687" s="14"/>
      <c r="G6687" s="82"/>
      <c r="H6687" s="107" t="str">
        <f>IF(B6687&lt;&gt;"",IF(OR(O6687=0,O6687=999),"",SUMIFS($E$2:E6687,$A$2:A6687,A6687)-SUMIFS($F$2:F6687,$A$2:A6687,A6687)),"")</f>
        <v/>
      </c>
      <c r="I6687" s="109" t="str">
        <f t="shared" si="314"/>
        <v/>
      </c>
      <c r="J6687" s="113"/>
      <c r="K6687" s="90"/>
      <c r="L6687" s="73"/>
      <c r="M6687" s="69" t="str">
        <f>IF(C6687&lt;&gt;"",DailyLog!$S$3,"")</f>
        <v/>
      </c>
      <c r="N6687" s="56" t="str">
        <f t="shared" si="313"/>
        <v/>
      </c>
      <c r="O6687" s="53" t="str">
        <f>IF($B6687&lt;&gt;"",IF(ISNUMBER(_xlfn.XMATCH($B6687,Language!$A$6:$E$6)),0,IF(ISNUMBER(_xlfn.XMATCH($B6687,Language!$A$29:$E$29)),'Lista de Prestatarios'!$B$3,VLOOKUP(B6687,'Lista de Prestatarios'!$A$2:$B$500,2,FALSE))),"")</f>
        <v/>
      </c>
      <c r="P6687" s="58" t="str">
        <f>IF(B6687&lt;&gt;"",IF(OR(D6687&gt;0,G6687&gt;0),COUNTIF($B$2:B6687,B6687),COUNTIFS($B$2:B6687,B6687,$E$2:E6687,"&gt;0")),"")</f>
        <v/>
      </c>
    </row>
    <row r="6688" spans="1:16" x14ac:dyDescent="0.35">
      <c r="A6688" s="51" t="str">
        <f t="shared" si="312"/>
        <v/>
      </c>
      <c r="B6688" s="99"/>
      <c r="C6688" s="4"/>
      <c r="D6688" s="14"/>
      <c r="E6688" s="14"/>
      <c r="F6688" s="14"/>
      <c r="G6688" s="82"/>
      <c r="H6688" s="107" t="str">
        <f>IF(B6688&lt;&gt;"",IF(OR(O6688=0,O6688=999),"",SUMIFS($E$2:E6688,$A$2:A6688,A6688)-SUMIFS($F$2:F6688,$A$2:A6688,A6688)),"")</f>
        <v/>
      </c>
      <c r="I6688" s="109" t="str">
        <f t="shared" si="314"/>
        <v/>
      </c>
      <c r="J6688" s="113"/>
      <c r="K6688" s="90"/>
      <c r="L6688" s="73"/>
      <c r="M6688" s="69" t="str">
        <f>IF(C6688&lt;&gt;"",DailyLog!$S$3,"")</f>
        <v/>
      </c>
      <c r="N6688" s="56" t="str">
        <f t="shared" si="313"/>
        <v/>
      </c>
      <c r="O6688" s="53" t="str">
        <f>IF($B6688&lt;&gt;"",IF(ISNUMBER(_xlfn.XMATCH($B6688,Language!$A$6:$E$6)),0,IF(ISNUMBER(_xlfn.XMATCH($B6688,Language!$A$29:$E$29)),'Lista de Prestatarios'!$B$3,VLOOKUP(B6688,'Lista de Prestatarios'!$A$2:$B$500,2,FALSE))),"")</f>
        <v/>
      </c>
      <c r="P6688" s="58" t="str">
        <f>IF(B6688&lt;&gt;"",IF(OR(D6688&gt;0,G6688&gt;0),COUNTIF($B$2:B6688,B6688),COUNTIFS($B$2:B6688,B6688,$E$2:E6688,"&gt;0")),"")</f>
        <v/>
      </c>
    </row>
    <row r="6689" spans="1:16" x14ac:dyDescent="0.35">
      <c r="A6689" s="51" t="str">
        <f t="shared" si="312"/>
        <v/>
      </c>
      <c r="B6689" s="99"/>
      <c r="C6689" s="4"/>
      <c r="D6689" s="14"/>
      <c r="E6689" s="14"/>
      <c r="F6689" s="14"/>
      <c r="G6689" s="82"/>
      <c r="H6689" s="107" t="str">
        <f>IF(B6689&lt;&gt;"",IF(OR(O6689=0,O6689=999),"",SUMIFS($E$2:E6689,$A$2:A6689,A6689)-SUMIFS($F$2:F6689,$A$2:A6689,A6689)),"")</f>
        <v/>
      </c>
      <c r="I6689" s="109" t="str">
        <f t="shared" si="314"/>
        <v/>
      </c>
      <c r="J6689" s="113"/>
      <c r="K6689" s="90"/>
      <c r="L6689" s="73"/>
      <c r="M6689" s="69" t="str">
        <f>IF(C6689&lt;&gt;"",DailyLog!$S$3,"")</f>
        <v/>
      </c>
      <c r="N6689" s="56" t="str">
        <f t="shared" si="313"/>
        <v/>
      </c>
      <c r="O6689" s="53" t="str">
        <f>IF($B6689&lt;&gt;"",IF(ISNUMBER(_xlfn.XMATCH($B6689,Language!$A$6:$E$6)),0,IF(ISNUMBER(_xlfn.XMATCH($B6689,Language!$A$29:$E$29)),'Lista de Prestatarios'!$B$3,VLOOKUP(B6689,'Lista de Prestatarios'!$A$2:$B$500,2,FALSE))),"")</f>
        <v/>
      </c>
      <c r="P6689" s="58" t="str">
        <f>IF(B6689&lt;&gt;"",IF(OR(D6689&gt;0,G6689&gt;0),COUNTIF($B$2:B6689,B6689),COUNTIFS($B$2:B6689,B6689,$E$2:E6689,"&gt;0")),"")</f>
        <v/>
      </c>
    </row>
    <row r="6690" spans="1:16" x14ac:dyDescent="0.35">
      <c r="A6690" s="51" t="str">
        <f t="shared" si="312"/>
        <v/>
      </c>
      <c r="B6690" s="99"/>
      <c r="C6690" s="4"/>
      <c r="D6690" s="14"/>
      <c r="E6690" s="14"/>
      <c r="F6690" s="14"/>
      <c r="G6690" s="82"/>
      <c r="H6690" s="107" t="str">
        <f>IF(B6690&lt;&gt;"",IF(OR(O6690=0,O6690=999),"",SUMIFS($E$2:E6690,$A$2:A6690,A6690)-SUMIFS($F$2:F6690,$A$2:A6690,A6690)),"")</f>
        <v/>
      </c>
      <c r="I6690" s="109" t="str">
        <f t="shared" si="314"/>
        <v/>
      </c>
      <c r="J6690" s="113"/>
      <c r="K6690" s="90"/>
      <c r="L6690" s="73"/>
      <c r="M6690" s="69" t="str">
        <f>IF(C6690&lt;&gt;"",DailyLog!$S$3,"")</f>
        <v/>
      </c>
      <c r="N6690" s="56" t="str">
        <f t="shared" si="313"/>
        <v/>
      </c>
      <c r="O6690" s="53" t="str">
        <f>IF($B6690&lt;&gt;"",IF(ISNUMBER(_xlfn.XMATCH($B6690,Language!$A$6:$E$6)),0,IF(ISNUMBER(_xlfn.XMATCH($B6690,Language!$A$29:$E$29)),'Lista de Prestatarios'!$B$3,VLOOKUP(B6690,'Lista de Prestatarios'!$A$2:$B$500,2,FALSE))),"")</f>
        <v/>
      </c>
      <c r="P6690" s="58" t="str">
        <f>IF(B6690&lt;&gt;"",IF(OR(D6690&gt;0,G6690&gt;0),COUNTIF($B$2:B6690,B6690),COUNTIFS($B$2:B6690,B6690,$E$2:E6690,"&gt;0")),"")</f>
        <v/>
      </c>
    </row>
    <row r="6691" spans="1:16" x14ac:dyDescent="0.35">
      <c r="A6691" s="51" t="str">
        <f t="shared" si="312"/>
        <v/>
      </c>
      <c r="B6691" s="99"/>
      <c r="C6691" s="4"/>
      <c r="D6691" s="14"/>
      <c r="E6691" s="14"/>
      <c r="F6691" s="14"/>
      <c r="G6691" s="82"/>
      <c r="H6691" s="107" t="str">
        <f>IF(B6691&lt;&gt;"",IF(OR(O6691=0,O6691=999),"",SUMIFS($E$2:E6691,$A$2:A6691,A6691)-SUMIFS($F$2:F6691,$A$2:A6691,A6691)),"")</f>
        <v/>
      </c>
      <c r="I6691" s="109" t="str">
        <f t="shared" si="314"/>
        <v/>
      </c>
      <c r="J6691" s="113"/>
      <c r="K6691" s="90"/>
      <c r="L6691" s="73"/>
      <c r="M6691" s="69" t="str">
        <f>IF(C6691&lt;&gt;"",DailyLog!$S$3,"")</f>
        <v/>
      </c>
      <c r="N6691" s="56" t="str">
        <f t="shared" si="313"/>
        <v/>
      </c>
      <c r="O6691" s="53" t="str">
        <f>IF($B6691&lt;&gt;"",IF(ISNUMBER(_xlfn.XMATCH($B6691,Language!$A$6:$E$6)),0,IF(ISNUMBER(_xlfn.XMATCH($B6691,Language!$A$29:$E$29)),'Lista de Prestatarios'!$B$3,VLOOKUP(B6691,'Lista de Prestatarios'!$A$2:$B$500,2,FALSE))),"")</f>
        <v/>
      </c>
      <c r="P6691" s="58" t="str">
        <f>IF(B6691&lt;&gt;"",IF(OR(D6691&gt;0,G6691&gt;0),COUNTIF($B$2:B6691,B6691),COUNTIFS($B$2:B6691,B6691,$E$2:E6691,"&gt;0")),"")</f>
        <v/>
      </c>
    </row>
    <row r="6692" spans="1:16" x14ac:dyDescent="0.35">
      <c r="A6692" s="51" t="str">
        <f t="shared" si="312"/>
        <v/>
      </c>
      <c r="B6692" s="99"/>
      <c r="C6692" s="4"/>
      <c r="D6692" s="14"/>
      <c r="E6692" s="14"/>
      <c r="F6692" s="14"/>
      <c r="G6692" s="82"/>
      <c r="H6692" s="107" t="str">
        <f>IF(B6692&lt;&gt;"",IF(OR(O6692=0,O6692=999),"",SUMIFS($E$2:E6692,$A$2:A6692,A6692)-SUMIFS($F$2:F6692,$A$2:A6692,A6692)),"")</f>
        <v/>
      </c>
      <c r="I6692" s="109" t="str">
        <f t="shared" si="314"/>
        <v/>
      </c>
      <c r="J6692" s="113"/>
      <c r="K6692" s="90"/>
      <c r="L6692" s="73"/>
      <c r="M6692" s="69" t="str">
        <f>IF(C6692&lt;&gt;"",DailyLog!$S$3,"")</f>
        <v/>
      </c>
      <c r="N6692" s="56" t="str">
        <f t="shared" si="313"/>
        <v/>
      </c>
      <c r="O6692" s="53" t="str">
        <f>IF($B6692&lt;&gt;"",IF(ISNUMBER(_xlfn.XMATCH($B6692,Language!$A$6:$E$6)),0,IF(ISNUMBER(_xlfn.XMATCH($B6692,Language!$A$29:$E$29)),'Lista de Prestatarios'!$B$3,VLOOKUP(B6692,'Lista de Prestatarios'!$A$2:$B$500,2,FALSE))),"")</f>
        <v/>
      </c>
      <c r="P6692" s="58" t="str">
        <f>IF(B6692&lt;&gt;"",IF(OR(D6692&gt;0,G6692&gt;0),COUNTIF($B$2:B6692,B6692),COUNTIFS($B$2:B6692,B6692,$E$2:E6692,"&gt;0")),"")</f>
        <v/>
      </c>
    </row>
    <row r="6693" spans="1:16" x14ac:dyDescent="0.35">
      <c r="A6693" s="51" t="str">
        <f t="shared" si="312"/>
        <v/>
      </c>
      <c r="B6693" s="99"/>
      <c r="C6693" s="4"/>
      <c r="D6693" s="14"/>
      <c r="E6693" s="14"/>
      <c r="F6693" s="14"/>
      <c r="G6693" s="82"/>
      <c r="H6693" s="107" t="str">
        <f>IF(B6693&lt;&gt;"",IF(OR(O6693=0,O6693=999),"",SUMIFS($E$2:E6693,$A$2:A6693,A6693)-SUMIFS($F$2:F6693,$A$2:A6693,A6693)),"")</f>
        <v/>
      </c>
      <c r="I6693" s="109" t="str">
        <f t="shared" si="314"/>
        <v/>
      </c>
      <c r="J6693" s="113"/>
      <c r="K6693" s="90"/>
      <c r="L6693" s="73"/>
      <c r="M6693" s="69" t="str">
        <f>IF(C6693&lt;&gt;"",DailyLog!$S$3,"")</f>
        <v/>
      </c>
      <c r="N6693" s="56" t="str">
        <f t="shared" si="313"/>
        <v/>
      </c>
      <c r="O6693" s="53" t="str">
        <f>IF($B6693&lt;&gt;"",IF(ISNUMBER(_xlfn.XMATCH($B6693,Language!$A$6:$E$6)),0,IF(ISNUMBER(_xlfn.XMATCH($B6693,Language!$A$29:$E$29)),'Lista de Prestatarios'!$B$3,VLOOKUP(B6693,'Lista de Prestatarios'!$A$2:$B$500,2,FALSE))),"")</f>
        <v/>
      </c>
      <c r="P6693" s="58" t="str">
        <f>IF(B6693&lt;&gt;"",IF(OR(D6693&gt;0,G6693&gt;0),COUNTIF($B$2:B6693,B6693),COUNTIFS($B$2:B6693,B6693,$E$2:E6693,"&gt;0")),"")</f>
        <v/>
      </c>
    </row>
    <row r="6694" spans="1:16" x14ac:dyDescent="0.35">
      <c r="A6694" s="51" t="str">
        <f t="shared" si="312"/>
        <v/>
      </c>
      <c r="B6694" s="99"/>
      <c r="C6694" s="4"/>
      <c r="D6694" s="14"/>
      <c r="E6694" s="14"/>
      <c r="F6694" s="14"/>
      <c r="G6694" s="82"/>
      <c r="H6694" s="107" t="str">
        <f>IF(B6694&lt;&gt;"",IF(OR(O6694=0,O6694=999),"",SUMIFS($E$2:E6694,$A$2:A6694,A6694)-SUMIFS($F$2:F6694,$A$2:A6694,A6694)),"")</f>
        <v/>
      </c>
      <c r="I6694" s="109" t="str">
        <f t="shared" si="314"/>
        <v/>
      </c>
      <c r="J6694" s="113"/>
      <c r="K6694" s="90"/>
      <c r="L6694" s="73"/>
      <c r="M6694" s="69" t="str">
        <f>IF(C6694&lt;&gt;"",DailyLog!$S$3,"")</f>
        <v/>
      </c>
      <c r="N6694" s="56" t="str">
        <f t="shared" si="313"/>
        <v/>
      </c>
      <c r="O6694" s="53" t="str">
        <f>IF($B6694&lt;&gt;"",IF(ISNUMBER(_xlfn.XMATCH($B6694,Language!$A$6:$E$6)),0,IF(ISNUMBER(_xlfn.XMATCH($B6694,Language!$A$29:$E$29)),'Lista de Prestatarios'!$B$3,VLOOKUP(B6694,'Lista de Prestatarios'!$A$2:$B$500,2,FALSE))),"")</f>
        <v/>
      </c>
      <c r="P6694" s="58" t="str">
        <f>IF(B6694&lt;&gt;"",IF(OR(D6694&gt;0,G6694&gt;0),COUNTIF($B$2:B6694,B6694),COUNTIFS($B$2:B6694,B6694,$E$2:E6694,"&gt;0")),"")</f>
        <v/>
      </c>
    </row>
    <row r="6695" spans="1:16" x14ac:dyDescent="0.35">
      <c r="A6695" s="51" t="str">
        <f t="shared" si="312"/>
        <v/>
      </c>
      <c r="B6695" s="99"/>
      <c r="C6695" s="4"/>
      <c r="D6695" s="14"/>
      <c r="E6695" s="14"/>
      <c r="F6695" s="14"/>
      <c r="G6695" s="82"/>
      <c r="H6695" s="107" t="str">
        <f>IF(B6695&lt;&gt;"",IF(OR(O6695=0,O6695=999),"",SUMIFS($E$2:E6695,$A$2:A6695,A6695)-SUMIFS($F$2:F6695,$A$2:A6695,A6695)),"")</f>
        <v/>
      </c>
      <c r="I6695" s="109" t="str">
        <f t="shared" si="314"/>
        <v/>
      </c>
      <c r="J6695" s="113"/>
      <c r="K6695" s="90"/>
      <c r="L6695" s="73"/>
      <c r="M6695" s="69" t="str">
        <f>IF(C6695&lt;&gt;"",DailyLog!$S$3,"")</f>
        <v/>
      </c>
      <c r="N6695" s="56" t="str">
        <f t="shared" si="313"/>
        <v/>
      </c>
      <c r="O6695" s="53" t="str">
        <f>IF($B6695&lt;&gt;"",IF(ISNUMBER(_xlfn.XMATCH($B6695,Language!$A$6:$E$6)),0,IF(ISNUMBER(_xlfn.XMATCH($B6695,Language!$A$29:$E$29)),'Lista de Prestatarios'!$B$3,VLOOKUP(B6695,'Lista de Prestatarios'!$A$2:$B$500,2,FALSE))),"")</f>
        <v/>
      </c>
      <c r="P6695" s="58" t="str">
        <f>IF(B6695&lt;&gt;"",IF(OR(D6695&gt;0,G6695&gt;0),COUNTIF($B$2:B6695,B6695),COUNTIFS($B$2:B6695,B6695,$E$2:E6695,"&gt;0")),"")</f>
        <v/>
      </c>
    </row>
    <row r="6696" spans="1:16" x14ac:dyDescent="0.35">
      <c r="A6696" s="51" t="str">
        <f t="shared" si="312"/>
        <v/>
      </c>
      <c r="B6696" s="99"/>
      <c r="C6696" s="4"/>
      <c r="D6696" s="14"/>
      <c r="E6696" s="14"/>
      <c r="F6696" s="14"/>
      <c r="G6696" s="82"/>
      <c r="H6696" s="107" t="str">
        <f>IF(B6696&lt;&gt;"",IF(OR(O6696=0,O6696=999),"",SUMIFS($E$2:E6696,$A$2:A6696,A6696)-SUMIFS($F$2:F6696,$A$2:A6696,A6696)),"")</f>
        <v/>
      </c>
      <c r="I6696" s="109" t="str">
        <f t="shared" si="314"/>
        <v/>
      </c>
      <c r="J6696" s="113"/>
      <c r="K6696" s="90"/>
      <c r="L6696" s="73"/>
      <c r="M6696" s="69" t="str">
        <f>IF(C6696&lt;&gt;"",DailyLog!$S$3,"")</f>
        <v/>
      </c>
      <c r="N6696" s="56" t="str">
        <f t="shared" si="313"/>
        <v/>
      </c>
      <c r="O6696" s="53" t="str">
        <f>IF($B6696&lt;&gt;"",IF(ISNUMBER(_xlfn.XMATCH($B6696,Language!$A$6:$E$6)),0,IF(ISNUMBER(_xlfn.XMATCH($B6696,Language!$A$29:$E$29)),'Lista de Prestatarios'!$B$3,VLOOKUP(B6696,'Lista de Prestatarios'!$A$2:$B$500,2,FALSE))),"")</f>
        <v/>
      </c>
      <c r="P6696" s="58" t="str">
        <f>IF(B6696&lt;&gt;"",IF(OR(D6696&gt;0,G6696&gt;0),COUNTIF($B$2:B6696,B6696),COUNTIFS($B$2:B6696,B6696,$E$2:E6696,"&gt;0")),"")</f>
        <v/>
      </c>
    </row>
    <row r="6697" spans="1:16" x14ac:dyDescent="0.35">
      <c r="A6697" s="51" t="str">
        <f t="shared" si="312"/>
        <v/>
      </c>
      <c r="B6697" s="99"/>
      <c r="C6697" s="4"/>
      <c r="D6697" s="14"/>
      <c r="E6697" s="14"/>
      <c r="F6697" s="14"/>
      <c r="G6697" s="82"/>
      <c r="H6697" s="107" t="str">
        <f>IF(B6697&lt;&gt;"",IF(OR(O6697=0,O6697=999),"",SUMIFS($E$2:E6697,$A$2:A6697,A6697)-SUMIFS($F$2:F6697,$A$2:A6697,A6697)),"")</f>
        <v/>
      </c>
      <c r="I6697" s="109" t="str">
        <f t="shared" si="314"/>
        <v/>
      </c>
      <c r="J6697" s="113"/>
      <c r="K6697" s="90"/>
      <c r="L6697" s="73"/>
      <c r="M6697" s="69" t="str">
        <f>IF(C6697&lt;&gt;"",DailyLog!$S$3,"")</f>
        <v/>
      </c>
      <c r="N6697" s="56" t="str">
        <f t="shared" si="313"/>
        <v/>
      </c>
      <c r="O6697" s="53" t="str">
        <f>IF($B6697&lt;&gt;"",IF(ISNUMBER(_xlfn.XMATCH($B6697,Language!$A$6:$E$6)),0,IF(ISNUMBER(_xlfn.XMATCH($B6697,Language!$A$29:$E$29)),'Lista de Prestatarios'!$B$3,VLOOKUP(B6697,'Lista de Prestatarios'!$A$2:$B$500,2,FALSE))),"")</f>
        <v/>
      </c>
      <c r="P6697" s="58" t="str">
        <f>IF(B6697&lt;&gt;"",IF(OR(D6697&gt;0,G6697&gt;0),COUNTIF($B$2:B6697,B6697),COUNTIFS($B$2:B6697,B6697,$E$2:E6697,"&gt;0")),"")</f>
        <v/>
      </c>
    </row>
    <row r="6698" spans="1:16" x14ac:dyDescent="0.35">
      <c r="A6698" s="51" t="str">
        <f t="shared" si="312"/>
        <v/>
      </c>
      <c r="B6698" s="99"/>
      <c r="C6698" s="4"/>
      <c r="D6698" s="14"/>
      <c r="E6698" s="14"/>
      <c r="F6698" s="14"/>
      <c r="G6698" s="82"/>
      <c r="H6698" s="107" t="str">
        <f>IF(B6698&lt;&gt;"",IF(OR(O6698=0,O6698=999),"",SUMIFS($E$2:E6698,$A$2:A6698,A6698)-SUMIFS($F$2:F6698,$A$2:A6698,A6698)),"")</f>
        <v/>
      </c>
      <c r="I6698" s="109" t="str">
        <f t="shared" si="314"/>
        <v/>
      </c>
      <c r="J6698" s="113"/>
      <c r="K6698" s="90"/>
      <c r="L6698" s="73"/>
      <c r="M6698" s="69" t="str">
        <f>IF(C6698&lt;&gt;"",DailyLog!$S$3,"")</f>
        <v/>
      </c>
      <c r="N6698" s="56" t="str">
        <f t="shared" si="313"/>
        <v/>
      </c>
      <c r="O6698" s="53" t="str">
        <f>IF($B6698&lt;&gt;"",IF(ISNUMBER(_xlfn.XMATCH($B6698,Language!$A$6:$E$6)),0,IF(ISNUMBER(_xlfn.XMATCH($B6698,Language!$A$29:$E$29)),'Lista de Prestatarios'!$B$3,VLOOKUP(B6698,'Lista de Prestatarios'!$A$2:$B$500,2,FALSE))),"")</f>
        <v/>
      </c>
      <c r="P6698" s="58" t="str">
        <f>IF(B6698&lt;&gt;"",IF(OR(D6698&gt;0,G6698&gt;0),COUNTIF($B$2:B6698,B6698),COUNTIFS($B$2:B6698,B6698,$E$2:E6698,"&gt;0")),"")</f>
        <v/>
      </c>
    </row>
    <row r="6699" spans="1:16" x14ac:dyDescent="0.35">
      <c r="A6699" s="51" t="str">
        <f t="shared" si="312"/>
        <v/>
      </c>
      <c r="B6699" s="99"/>
      <c r="C6699" s="4"/>
      <c r="D6699" s="14"/>
      <c r="E6699" s="14"/>
      <c r="F6699" s="14"/>
      <c r="G6699" s="82"/>
      <c r="H6699" s="107" t="str">
        <f>IF(B6699&lt;&gt;"",IF(OR(O6699=0,O6699=999),"",SUMIFS($E$2:E6699,$A$2:A6699,A6699)-SUMIFS($F$2:F6699,$A$2:A6699,A6699)),"")</f>
        <v/>
      </c>
      <c r="I6699" s="109" t="str">
        <f t="shared" si="314"/>
        <v/>
      </c>
      <c r="J6699" s="113"/>
      <c r="K6699" s="90"/>
      <c r="L6699" s="73"/>
      <c r="M6699" s="69" t="str">
        <f>IF(C6699&lt;&gt;"",DailyLog!$S$3,"")</f>
        <v/>
      </c>
      <c r="N6699" s="56" t="str">
        <f t="shared" si="313"/>
        <v/>
      </c>
      <c r="O6699" s="53" t="str">
        <f>IF($B6699&lt;&gt;"",IF(ISNUMBER(_xlfn.XMATCH($B6699,Language!$A$6:$E$6)),0,IF(ISNUMBER(_xlfn.XMATCH($B6699,Language!$A$29:$E$29)),'Lista de Prestatarios'!$B$3,VLOOKUP(B6699,'Lista de Prestatarios'!$A$2:$B$500,2,FALSE))),"")</f>
        <v/>
      </c>
      <c r="P6699" s="58" t="str">
        <f>IF(B6699&lt;&gt;"",IF(OR(D6699&gt;0,G6699&gt;0),COUNTIF($B$2:B6699,B6699),COUNTIFS($B$2:B6699,B6699,$E$2:E6699,"&gt;0")),"")</f>
        <v/>
      </c>
    </row>
    <row r="6700" spans="1:16" x14ac:dyDescent="0.35">
      <c r="A6700" s="51" t="str">
        <f t="shared" si="312"/>
        <v/>
      </c>
      <c r="B6700" s="99"/>
      <c r="C6700" s="4"/>
      <c r="D6700" s="14"/>
      <c r="E6700" s="14"/>
      <c r="F6700" s="14"/>
      <c r="G6700" s="82"/>
      <c r="H6700" s="107" t="str">
        <f>IF(B6700&lt;&gt;"",IF(OR(O6700=0,O6700=999),"",SUMIFS($E$2:E6700,$A$2:A6700,A6700)-SUMIFS($F$2:F6700,$A$2:A6700,A6700)),"")</f>
        <v/>
      </c>
      <c r="I6700" s="109" t="str">
        <f t="shared" si="314"/>
        <v/>
      </c>
      <c r="J6700" s="113"/>
      <c r="K6700" s="90"/>
      <c r="L6700" s="73"/>
      <c r="M6700" s="69" t="str">
        <f>IF(C6700&lt;&gt;"",DailyLog!$S$3,"")</f>
        <v/>
      </c>
      <c r="N6700" s="56" t="str">
        <f t="shared" si="313"/>
        <v/>
      </c>
      <c r="O6700" s="53" t="str">
        <f>IF($B6700&lt;&gt;"",IF(ISNUMBER(_xlfn.XMATCH($B6700,Language!$A$6:$E$6)),0,IF(ISNUMBER(_xlfn.XMATCH($B6700,Language!$A$29:$E$29)),'Lista de Prestatarios'!$B$3,VLOOKUP(B6700,'Lista de Prestatarios'!$A$2:$B$500,2,FALSE))),"")</f>
        <v/>
      </c>
      <c r="P6700" s="58" t="str">
        <f>IF(B6700&lt;&gt;"",IF(OR(D6700&gt;0,G6700&gt;0),COUNTIF($B$2:B6700,B6700),COUNTIFS($B$2:B6700,B6700,$E$2:E6700,"&gt;0")),"")</f>
        <v/>
      </c>
    </row>
    <row r="6701" spans="1:16" x14ac:dyDescent="0.35">
      <c r="A6701" s="51" t="str">
        <f t="shared" si="312"/>
        <v/>
      </c>
      <c r="B6701" s="99"/>
      <c r="C6701" s="4"/>
      <c r="D6701" s="14"/>
      <c r="E6701" s="14"/>
      <c r="F6701" s="14"/>
      <c r="G6701" s="82"/>
      <c r="H6701" s="107" t="str">
        <f>IF(B6701&lt;&gt;"",IF(OR(O6701=0,O6701=999),"",SUMIFS($E$2:E6701,$A$2:A6701,A6701)-SUMIFS($F$2:F6701,$A$2:A6701,A6701)),"")</f>
        <v/>
      </c>
      <c r="I6701" s="109" t="str">
        <f t="shared" si="314"/>
        <v/>
      </c>
      <c r="J6701" s="113"/>
      <c r="K6701" s="90"/>
      <c r="L6701" s="73"/>
      <c r="M6701" s="69" t="str">
        <f>IF(C6701&lt;&gt;"",DailyLog!$S$3,"")</f>
        <v/>
      </c>
      <c r="N6701" s="56" t="str">
        <f t="shared" si="313"/>
        <v/>
      </c>
      <c r="O6701" s="53" t="str">
        <f>IF($B6701&lt;&gt;"",IF(ISNUMBER(_xlfn.XMATCH($B6701,Language!$A$6:$E$6)),0,IF(ISNUMBER(_xlfn.XMATCH($B6701,Language!$A$29:$E$29)),'Lista de Prestatarios'!$B$3,VLOOKUP(B6701,'Lista de Prestatarios'!$A$2:$B$500,2,FALSE))),"")</f>
        <v/>
      </c>
      <c r="P6701" s="58" t="str">
        <f>IF(B6701&lt;&gt;"",IF(OR(D6701&gt;0,G6701&gt;0),COUNTIF($B$2:B6701,B6701),COUNTIFS($B$2:B6701,B6701,$E$2:E6701,"&gt;0")),"")</f>
        <v/>
      </c>
    </row>
    <row r="6702" spans="1:16" x14ac:dyDescent="0.35">
      <c r="A6702" s="51" t="str">
        <f t="shared" si="312"/>
        <v/>
      </c>
      <c r="B6702" s="99"/>
      <c r="C6702" s="4"/>
      <c r="D6702" s="14"/>
      <c r="E6702" s="14"/>
      <c r="F6702" s="14"/>
      <c r="G6702" s="82"/>
      <c r="H6702" s="107" t="str">
        <f>IF(B6702&lt;&gt;"",IF(OR(O6702=0,O6702=999),"",SUMIFS($E$2:E6702,$A$2:A6702,A6702)-SUMIFS($F$2:F6702,$A$2:A6702,A6702)),"")</f>
        <v/>
      </c>
      <c r="I6702" s="109" t="str">
        <f t="shared" si="314"/>
        <v/>
      </c>
      <c r="J6702" s="113"/>
      <c r="K6702" s="90"/>
      <c r="L6702" s="73"/>
      <c r="M6702" s="69" t="str">
        <f>IF(C6702&lt;&gt;"",DailyLog!$S$3,"")</f>
        <v/>
      </c>
      <c r="N6702" s="56" t="str">
        <f t="shared" si="313"/>
        <v/>
      </c>
      <c r="O6702" s="53" t="str">
        <f>IF($B6702&lt;&gt;"",IF(ISNUMBER(_xlfn.XMATCH($B6702,Language!$A$6:$E$6)),0,IF(ISNUMBER(_xlfn.XMATCH($B6702,Language!$A$29:$E$29)),'Lista de Prestatarios'!$B$3,VLOOKUP(B6702,'Lista de Prestatarios'!$A$2:$B$500,2,FALSE))),"")</f>
        <v/>
      </c>
      <c r="P6702" s="58" t="str">
        <f>IF(B6702&lt;&gt;"",IF(OR(D6702&gt;0,G6702&gt;0),COUNTIF($B$2:B6702,B6702),COUNTIFS($B$2:B6702,B6702,$E$2:E6702,"&gt;0")),"")</f>
        <v/>
      </c>
    </row>
    <row r="6703" spans="1:16" x14ac:dyDescent="0.35">
      <c r="A6703" s="51" t="str">
        <f t="shared" si="312"/>
        <v/>
      </c>
      <c r="B6703" s="99"/>
      <c r="C6703" s="4"/>
      <c r="D6703" s="14"/>
      <c r="E6703" s="14"/>
      <c r="F6703" s="14"/>
      <c r="G6703" s="82"/>
      <c r="H6703" s="107" t="str">
        <f>IF(B6703&lt;&gt;"",IF(OR(O6703=0,O6703=999),"",SUMIFS($E$2:E6703,$A$2:A6703,A6703)-SUMIFS($F$2:F6703,$A$2:A6703,A6703)),"")</f>
        <v/>
      </c>
      <c r="I6703" s="109" t="str">
        <f t="shared" si="314"/>
        <v/>
      </c>
      <c r="J6703" s="113"/>
      <c r="K6703" s="90"/>
      <c r="L6703" s="73"/>
      <c r="M6703" s="69" t="str">
        <f>IF(C6703&lt;&gt;"",DailyLog!$S$3,"")</f>
        <v/>
      </c>
      <c r="N6703" s="56" t="str">
        <f t="shared" si="313"/>
        <v/>
      </c>
      <c r="O6703" s="53" t="str">
        <f>IF($B6703&lt;&gt;"",IF(ISNUMBER(_xlfn.XMATCH($B6703,Language!$A$6:$E$6)),0,IF(ISNUMBER(_xlfn.XMATCH($B6703,Language!$A$29:$E$29)),'Lista de Prestatarios'!$B$3,VLOOKUP(B6703,'Lista de Prestatarios'!$A$2:$B$500,2,FALSE))),"")</f>
        <v/>
      </c>
      <c r="P6703" s="58" t="str">
        <f>IF(B6703&lt;&gt;"",IF(OR(D6703&gt;0,G6703&gt;0),COUNTIF($B$2:B6703,B6703),COUNTIFS($B$2:B6703,B6703,$E$2:E6703,"&gt;0")),"")</f>
        <v/>
      </c>
    </row>
    <row r="6704" spans="1:16" x14ac:dyDescent="0.35">
      <c r="A6704" s="51" t="str">
        <f t="shared" si="312"/>
        <v/>
      </c>
      <c r="B6704" s="99"/>
      <c r="C6704" s="4"/>
      <c r="D6704" s="14"/>
      <c r="E6704" s="14"/>
      <c r="F6704" s="14"/>
      <c r="G6704" s="82"/>
      <c r="H6704" s="107" t="str">
        <f>IF(B6704&lt;&gt;"",IF(OR(O6704=0,O6704=999),"",SUMIFS($E$2:E6704,$A$2:A6704,A6704)-SUMIFS($F$2:F6704,$A$2:A6704,A6704)),"")</f>
        <v/>
      </c>
      <c r="I6704" s="109" t="str">
        <f t="shared" si="314"/>
        <v/>
      </c>
      <c r="J6704" s="113"/>
      <c r="K6704" s="90"/>
      <c r="L6704" s="73"/>
      <c r="M6704" s="69" t="str">
        <f>IF(C6704&lt;&gt;"",DailyLog!$S$3,"")</f>
        <v/>
      </c>
      <c r="N6704" s="56" t="str">
        <f t="shared" si="313"/>
        <v/>
      </c>
      <c r="O6704" s="53" t="str">
        <f>IF($B6704&lt;&gt;"",IF(ISNUMBER(_xlfn.XMATCH($B6704,Language!$A$6:$E$6)),0,IF(ISNUMBER(_xlfn.XMATCH($B6704,Language!$A$29:$E$29)),'Lista de Prestatarios'!$B$3,VLOOKUP(B6704,'Lista de Prestatarios'!$A$2:$B$500,2,FALSE))),"")</f>
        <v/>
      </c>
      <c r="P6704" s="58" t="str">
        <f>IF(B6704&lt;&gt;"",IF(OR(D6704&gt;0,G6704&gt;0),COUNTIF($B$2:B6704,B6704),COUNTIFS($B$2:B6704,B6704,$E$2:E6704,"&gt;0")),"")</f>
        <v/>
      </c>
    </row>
    <row r="6705" spans="1:16" x14ac:dyDescent="0.35">
      <c r="A6705" s="51" t="str">
        <f t="shared" si="312"/>
        <v/>
      </c>
      <c r="B6705" s="99"/>
      <c r="C6705" s="4"/>
      <c r="D6705" s="14"/>
      <c r="E6705" s="14"/>
      <c r="F6705" s="14"/>
      <c r="G6705" s="82"/>
      <c r="H6705" s="107" t="str">
        <f>IF(B6705&lt;&gt;"",IF(OR(O6705=0,O6705=999),"",SUMIFS($E$2:E6705,$A$2:A6705,A6705)-SUMIFS($F$2:F6705,$A$2:A6705,A6705)),"")</f>
        <v/>
      </c>
      <c r="I6705" s="109" t="str">
        <f t="shared" si="314"/>
        <v/>
      </c>
      <c r="J6705" s="113"/>
      <c r="K6705" s="90"/>
      <c r="L6705" s="73"/>
      <c r="M6705" s="69" t="str">
        <f>IF(C6705&lt;&gt;"",DailyLog!$S$3,"")</f>
        <v/>
      </c>
      <c r="N6705" s="56" t="str">
        <f t="shared" si="313"/>
        <v/>
      </c>
      <c r="O6705" s="53" t="str">
        <f>IF($B6705&lt;&gt;"",IF(ISNUMBER(_xlfn.XMATCH($B6705,Language!$A$6:$E$6)),0,IF(ISNUMBER(_xlfn.XMATCH($B6705,Language!$A$29:$E$29)),'Lista de Prestatarios'!$B$3,VLOOKUP(B6705,'Lista de Prestatarios'!$A$2:$B$500,2,FALSE))),"")</f>
        <v/>
      </c>
      <c r="P6705" s="58" t="str">
        <f>IF(B6705&lt;&gt;"",IF(OR(D6705&gt;0,G6705&gt;0),COUNTIF($B$2:B6705,B6705),COUNTIFS($B$2:B6705,B6705,$E$2:E6705,"&gt;0")),"")</f>
        <v/>
      </c>
    </row>
    <row r="6706" spans="1:16" x14ac:dyDescent="0.35">
      <c r="A6706" s="51" t="str">
        <f t="shared" si="312"/>
        <v/>
      </c>
      <c r="B6706" s="99"/>
      <c r="C6706" s="4"/>
      <c r="D6706" s="14"/>
      <c r="E6706" s="14"/>
      <c r="F6706" s="14"/>
      <c r="G6706" s="82"/>
      <c r="H6706" s="107" t="str">
        <f>IF(B6706&lt;&gt;"",IF(OR(O6706=0,O6706=999),"",SUMIFS($E$2:E6706,$A$2:A6706,A6706)-SUMIFS($F$2:F6706,$A$2:A6706,A6706)),"")</f>
        <v/>
      </c>
      <c r="I6706" s="109" t="str">
        <f t="shared" si="314"/>
        <v/>
      </c>
      <c r="J6706" s="113"/>
      <c r="K6706" s="90"/>
      <c r="L6706" s="73"/>
      <c r="M6706" s="69" t="str">
        <f>IF(C6706&lt;&gt;"",DailyLog!$S$3,"")</f>
        <v/>
      </c>
      <c r="N6706" s="56" t="str">
        <f t="shared" si="313"/>
        <v/>
      </c>
      <c r="O6706" s="53" t="str">
        <f>IF($B6706&lt;&gt;"",IF(ISNUMBER(_xlfn.XMATCH($B6706,Language!$A$6:$E$6)),0,IF(ISNUMBER(_xlfn.XMATCH($B6706,Language!$A$29:$E$29)),'Lista de Prestatarios'!$B$3,VLOOKUP(B6706,'Lista de Prestatarios'!$A$2:$B$500,2,FALSE))),"")</f>
        <v/>
      </c>
      <c r="P6706" s="58" t="str">
        <f>IF(B6706&lt;&gt;"",IF(OR(D6706&gt;0,G6706&gt;0),COUNTIF($B$2:B6706,B6706),COUNTIFS($B$2:B6706,B6706,$E$2:E6706,"&gt;0")),"")</f>
        <v/>
      </c>
    </row>
    <row r="6707" spans="1:16" x14ac:dyDescent="0.35">
      <c r="A6707" s="51" t="str">
        <f t="shared" si="312"/>
        <v/>
      </c>
      <c r="B6707" s="99"/>
      <c r="C6707" s="4"/>
      <c r="D6707" s="14"/>
      <c r="E6707" s="14"/>
      <c r="F6707" s="14"/>
      <c r="G6707" s="82"/>
      <c r="H6707" s="107" t="str">
        <f>IF(B6707&lt;&gt;"",IF(OR(O6707=0,O6707=999),"",SUMIFS($E$2:E6707,$A$2:A6707,A6707)-SUMIFS($F$2:F6707,$A$2:A6707,A6707)),"")</f>
        <v/>
      </c>
      <c r="I6707" s="109" t="str">
        <f t="shared" si="314"/>
        <v/>
      </c>
      <c r="J6707" s="113"/>
      <c r="K6707" s="90"/>
      <c r="L6707" s="73"/>
      <c r="M6707" s="69" t="str">
        <f>IF(C6707&lt;&gt;"",DailyLog!$S$3,"")</f>
        <v/>
      </c>
      <c r="N6707" s="56" t="str">
        <f t="shared" si="313"/>
        <v/>
      </c>
      <c r="O6707" s="53" t="str">
        <f>IF($B6707&lt;&gt;"",IF(ISNUMBER(_xlfn.XMATCH($B6707,Language!$A$6:$E$6)),0,IF(ISNUMBER(_xlfn.XMATCH($B6707,Language!$A$29:$E$29)),'Lista de Prestatarios'!$B$3,VLOOKUP(B6707,'Lista de Prestatarios'!$A$2:$B$500,2,FALSE))),"")</f>
        <v/>
      </c>
      <c r="P6707" s="58" t="str">
        <f>IF(B6707&lt;&gt;"",IF(OR(D6707&gt;0,G6707&gt;0),COUNTIF($B$2:B6707,B6707),COUNTIFS($B$2:B6707,B6707,$E$2:E6707,"&gt;0")),"")</f>
        <v/>
      </c>
    </row>
    <row r="6708" spans="1:16" x14ac:dyDescent="0.35">
      <c r="A6708" s="51" t="str">
        <f t="shared" si="312"/>
        <v/>
      </c>
      <c r="B6708" s="99"/>
      <c r="C6708" s="4"/>
      <c r="D6708" s="14"/>
      <c r="E6708" s="14"/>
      <c r="F6708" s="14"/>
      <c r="G6708" s="82"/>
      <c r="H6708" s="107" t="str">
        <f>IF(B6708&lt;&gt;"",IF(OR(O6708=0,O6708=999),"",SUMIFS($E$2:E6708,$A$2:A6708,A6708)-SUMIFS($F$2:F6708,$A$2:A6708,A6708)),"")</f>
        <v/>
      </c>
      <c r="I6708" s="109" t="str">
        <f t="shared" si="314"/>
        <v/>
      </c>
      <c r="J6708" s="113"/>
      <c r="K6708" s="90"/>
      <c r="L6708" s="73"/>
      <c r="M6708" s="69" t="str">
        <f>IF(C6708&lt;&gt;"",DailyLog!$S$3,"")</f>
        <v/>
      </c>
      <c r="N6708" s="56" t="str">
        <f t="shared" si="313"/>
        <v/>
      </c>
      <c r="O6708" s="53" t="str">
        <f>IF($B6708&lt;&gt;"",IF(ISNUMBER(_xlfn.XMATCH($B6708,Language!$A$6:$E$6)),0,IF(ISNUMBER(_xlfn.XMATCH($B6708,Language!$A$29:$E$29)),'Lista de Prestatarios'!$B$3,VLOOKUP(B6708,'Lista de Prestatarios'!$A$2:$B$500,2,FALSE))),"")</f>
        <v/>
      </c>
      <c r="P6708" s="58" t="str">
        <f>IF(B6708&lt;&gt;"",IF(OR(D6708&gt;0,G6708&gt;0),COUNTIF($B$2:B6708,B6708),COUNTIFS($B$2:B6708,B6708,$E$2:E6708,"&gt;0")),"")</f>
        <v/>
      </c>
    </row>
    <row r="6709" spans="1:16" x14ac:dyDescent="0.35">
      <c r="A6709" s="51" t="str">
        <f t="shared" si="312"/>
        <v/>
      </c>
      <c r="B6709" s="99"/>
      <c r="C6709" s="4"/>
      <c r="D6709" s="14"/>
      <c r="E6709" s="14"/>
      <c r="F6709" s="14"/>
      <c r="G6709" s="82"/>
      <c r="H6709" s="107" t="str">
        <f>IF(B6709&lt;&gt;"",IF(OR(O6709=0,O6709=999),"",SUMIFS($E$2:E6709,$A$2:A6709,A6709)-SUMIFS($F$2:F6709,$A$2:A6709,A6709)),"")</f>
        <v/>
      </c>
      <c r="I6709" s="109" t="str">
        <f t="shared" si="314"/>
        <v/>
      </c>
      <c r="J6709" s="113"/>
      <c r="K6709" s="90"/>
      <c r="L6709" s="73"/>
      <c r="M6709" s="69" t="str">
        <f>IF(C6709&lt;&gt;"",DailyLog!$S$3,"")</f>
        <v/>
      </c>
      <c r="N6709" s="56" t="str">
        <f t="shared" si="313"/>
        <v/>
      </c>
      <c r="O6709" s="53" t="str">
        <f>IF($B6709&lt;&gt;"",IF(ISNUMBER(_xlfn.XMATCH($B6709,Language!$A$6:$E$6)),0,IF(ISNUMBER(_xlfn.XMATCH($B6709,Language!$A$29:$E$29)),'Lista de Prestatarios'!$B$3,VLOOKUP(B6709,'Lista de Prestatarios'!$A$2:$B$500,2,FALSE))),"")</f>
        <v/>
      </c>
      <c r="P6709" s="58" t="str">
        <f>IF(B6709&lt;&gt;"",IF(OR(D6709&gt;0,G6709&gt;0),COUNTIF($B$2:B6709,B6709),COUNTIFS($B$2:B6709,B6709,$E$2:E6709,"&gt;0")),"")</f>
        <v/>
      </c>
    </row>
    <row r="6710" spans="1:16" x14ac:dyDescent="0.35">
      <c r="A6710" s="51" t="str">
        <f t="shared" si="312"/>
        <v/>
      </c>
      <c r="B6710" s="99"/>
      <c r="C6710" s="4"/>
      <c r="D6710" s="14"/>
      <c r="E6710" s="14"/>
      <c r="F6710" s="14"/>
      <c r="G6710" s="82"/>
      <c r="H6710" s="107" t="str">
        <f>IF(B6710&lt;&gt;"",IF(OR(O6710=0,O6710=999),"",SUMIFS($E$2:E6710,$A$2:A6710,A6710)-SUMIFS($F$2:F6710,$A$2:A6710,A6710)),"")</f>
        <v/>
      </c>
      <c r="I6710" s="109" t="str">
        <f t="shared" si="314"/>
        <v/>
      </c>
      <c r="J6710" s="113"/>
      <c r="K6710" s="90"/>
      <c r="L6710" s="73"/>
      <c r="M6710" s="69" t="str">
        <f>IF(C6710&lt;&gt;"",DailyLog!$S$3,"")</f>
        <v/>
      </c>
      <c r="N6710" s="56" t="str">
        <f t="shared" si="313"/>
        <v/>
      </c>
      <c r="O6710" s="53" t="str">
        <f>IF($B6710&lt;&gt;"",IF(ISNUMBER(_xlfn.XMATCH($B6710,Language!$A$6:$E$6)),0,IF(ISNUMBER(_xlfn.XMATCH($B6710,Language!$A$29:$E$29)),'Lista de Prestatarios'!$B$3,VLOOKUP(B6710,'Lista de Prestatarios'!$A$2:$B$500,2,FALSE))),"")</f>
        <v/>
      </c>
      <c r="P6710" s="58" t="str">
        <f>IF(B6710&lt;&gt;"",IF(OR(D6710&gt;0,G6710&gt;0),COUNTIF($B$2:B6710,B6710),COUNTIFS($B$2:B6710,B6710,$E$2:E6710,"&gt;0")),"")</f>
        <v/>
      </c>
    </row>
    <row r="6711" spans="1:16" x14ac:dyDescent="0.35">
      <c r="A6711" s="51" t="str">
        <f t="shared" si="312"/>
        <v/>
      </c>
      <c r="B6711" s="99"/>
      <c r="C6711" s="4"/>
      <c r="D6711" s="14"/>
      <c r="E6711" s="14"/>
      <c r="F6711" s="14"/>
      <c r="G6711" s="82"/>
      <c r="H6711" s="107" t="str">
        <f>IF(B6711&lt;&gt;"",IF(OR(O6711=0,O6711=999),"",SUMIFS($E$2:E6711,$A$2:A6711,A6711)-SUMIFS($F$2:F6711,$A$2:A6711,A6711)),"")</f>
        <v/>
      </c>
      <c r="I6711" s="109" t="str">
        <f t="shared" si="314"/>
        <v/>
      </c>
      <c r="J6711" s="113"/>
      <c r="K6711" s="90"/>
      <c r="L6711" s="73"/>
      <c r="M6711" s="69" t="str">
        <f>IF(C6711&lt;&gt;"",DailyLog!$S$3,"")</f>
        <v/>
      </c>
      <c r="N6711" s="56" t="str">
        <f t="shared" si="313"/>
        <v/>
      </c>
      <c r="O6711" s="53" t="str">
        <f>IF($B6711&lt;&gt;"",IF(ISNUMBER(_xlfn.XMATCH($B6711,Language!$A$6:$E$6)),0,IF(ISNUMBER(_xlfn.XMATCH($B6711,Language!$A$29:$E$29)),'Lista de Prestatarios'!$B$3,VLOOKUP(B6711,'Lista de Prestatarios'!$A$2:$B$500,2,FALSE))),"")</f>
        <v/>
      </c>
      <c r="P6711" s="58" t="str">
        <f>IF(B6711&lt;&gt;"",IF(OR(D6711&gt;0,G6711&gt;0),COUNTIF($B$2:B6711,B6711),COUNTIFS($B$2:B6711,B6711,$E$2:E6711,"&gt;0")),"")</f>
        <v/>
      </c>
    </row>
    <row r="6712" spans="1:16" x14ac:dyDescent="0.35">
      <c r="A6712" s="51" t="str">
        <f t="shared" si="312"/>
        <v/>
      </c>
      <c r="B6712" s="99"/>
      <c r="C6712" s="4"/>
      <c r="D6712" s="14"/>
      <c r="E6712" s="14"/>
      <c r="F6712" s="14"/>
      <c r="G6712" s="82"/>
      <c r="H6712" s="107" t="str">
        <f>IF(B6712&lt;&gt;"",IF(OR(O6712=0,O6712=999),"",SUMIFS($E$2:E6712,$A$2:A6712,A6712)-SUMIFS($F$2:F6712,$A$2:A6712,A6712)),"")</f>
        <v/>
      </c>
      <c r="I6712" s="109" t="str">
        <f t="shared" si="314"/>
        <v/>
      </c>
      <c r="J6712" s="113"/>
      <c r="K6712" s="90"/>
      <c r="L6712" s="73"/>
      <c r="M6712" s="69" t="str">
        <f>IF(C6712&lt;&gt;"",DailyLog!$S$3,"")</f>
        <v/>
      </c>
      <c r="N6712" s="56" t="str">
        <f t="shared" si="313"/>
        <v/>
      </c>
      <c r="O6712" s="53" t="str">
        <f>IF($B6712&lt;&gt;"",IF(ISNUMBER(_xlfn.XMATCH($B6712,Language!$A$6:$E$6)),0,IF(ISNUMBER(_xlfn.XMATCH($B6712,Language!$A$29:$E$29)),'Lista de Prestatarios'!$B$3,VLOOKUP(B6712,'Lista de Prestatarios'!$A$2:$B$500,2,FALSE))),"")</f>
        <v/>
      </c>
      <c r="P6712" s="58" t="str">
        <f>IF(B6712&lt;&gt;"",IF(OR(D6712&gt;0,G6712&gt;0),COUNTIF($B$2:B6712,B6712),COUNTIFS($B$2:B6712,B6712,$E$2:E6712,"&gt;0")),"")</f>
        <v/>
      </c>
    </row>
    <row r="6713" spans="1:16" x14ac:dyDescent="0.35">
      <c r="A6713" s="51" t="str">
        <f t="shared" si="312"/>
        <v/>
      </c>
      <c r="B6713" s="99"/>
      <c r="C6713" s="4"/>
      <c r="D6713" s="14"/>
      <c r="E6713" s="14"/>
      <c r="F6713" s="14"/>
      <c r="G6713" s="82"/>
      <c r="H6713" s="107" t="str">
        <f>IF(B6713&lt;&gt;"",IF(OR(O6713=0,O6713=999),"",SUMIFS($E$2:E6713,$A$2:A6713,A6713)-SUMIFS($F$2:F6713,$A$2:A6713,A6713)),"")</f>
        <v/>
      </c>
      <c r="I6713" s="109" t="str">
        <f t="shared" si="314"/>
        <v/>
      </c>
      <c r="J6713" s="113"/>
      <c r="K6713" s="90"/>
      <c r="L6713" s="73"/>
      <c r="M6713" s="69" t="str">
        <f>IF(C6713&lt;&gt;"",DailyLog!$S$3,"")</f>
        <v/>
      </c>
      <c r="N6713" s="56" t="str">
        <f t="shared" si="313"/>
        <v/>
      </c>
      <c r="O6713" s="53" t="str">
        <f>IF($B6713&lt;&gt;"",IF(ISNUMBER(_xlfn.XMATCH($B6713,Language!$A$6:$E$6)),0,IF(ISNUMBER(_xlfn.XMATCH($B6713,Language!$A$29:$E$29)),'Lista de Prestatarios'!$B$3,VLOOKUP(B6713,'Lista de Prestatarios'!$A$2:$B$500,2,FALSE))),"")</f>
        <v/>
      </c>
      <c r="P6713" s="58" t="str">
        <f>IF(B6713&lt;&gt;"",IF(OR(D6713&gt;0,G6713&gt;0),COUNTIF($B$2:B6713,B6713),COUNTIFS($B$2:B6713,B6713,$E$2:E6713,"&gt;0")),"")</f>
        <v/>
      </c>
    </row>
    <row r="6714" spans="1:16" x14ac:dyDescent="0.35">
      <c r="A6714" s="51" t="str">
        <f t="shared" si="312"/>
        <v/>
      </c>
      <c r="B6714" s="99"/>
      <c r="C6714" s="4"/>
      <c r="D6714" s="14"/>
      <c r="E6714" s="14"/>
      <c r="F6714" s="14"/>
      <c r="G6714" s="82"/>
      <c r="H6714" s="107" t="str">
        <f>IF(B6714&lt;&gt;"",IF(OR(O6714=0,O6714=999),"",SUMIFS($E$2:E6714,$A$2:A6714,A6714)-SUMIFS($F$2:F6714,$A$2:A6714,A6714)),"")</f>
        <v/>
      </c>
      <c r="I6714" s="109" t="str">
        <f t="shared" si="314"/>
        <v/>
      </c>
      <c r="J6714" s="113"/>
      <c r="K6714" s="90"/>
      <c r="L6714" s="73"/>
      <c r="M6714" s="69" t="str">
        <f>IF(C6714&lt;&gt;"",DailyLog!$S$3,"")</f>
        <v/>
      </c>
      <c r="N6714" s="56" t="str">
        <f t="shared" si="313"/>
        <v/>
      </c>
      <c r="O6714" s="53" t="str">
        <f>IF($B6714&lt;&gt;"",IF(ISNUMBER(_xlfn.XMATCH($B6714,Language!$A$6:$E$6)),0,IF(ISNUMBER(_xlfn.XMATCH($B6714,Language!$A$29:$E$29)),'Lista de Prestatarios'!$B$3,VLOOKUP(B6714,'Lista de Prestatarios'!$A$2:$B$500,2,FALSE))),"")</f>
        <v/>
      </c>
      <c r="P6714" s="58" t="str">
        <f>IF(B6714&lt;&gt;"",IF(OR(D6714&gt;0,G6714&gt;0),COUNTIF($B$2:B6714,B6714),COUNTIFS($B$2:B6714,B6714,$E$2:E6714,"&gt;0")),"")</f>
        <v/>
      </c>
    </row>
    <row r="6715" spans="1:16" x14ac:dyDescent="0.35">
      <c r="A6715" s="51" t="str">
        <f t="shared" si="312"/>
        <v/>
      </c>
      <c r="B6715" s="99"/>
      <c r="C6715" s="4"/>
      <c r="D6715" s="14"/>
      <c r="E6715" s="14"/>
      <c r="F6715" s="14"/>
      <c r="G6715" s="82"/>
      <c r="H6715" s="107" t="str">
        <f>IF(B6715&lt;&gt;"",IF(OR(O6715=0,O6715=999),"",SUMIFS($E$2:E6715,$A$2:A6715,A6715)-SUMIFS($F$2:F6715,$A$2:A6715,A6715)),"")</f>
        <v/>
      </c>
      <c r="I6715" s="109" t="str">
        <f t="shared" si="314"/>
        <v/>
      </c>
      <c r="J6715" s="113"/>
      <c r="K6715" s="90"/>
      <c r="L6715" s="73"/>
      <c r="M6715" s="69" t="str">
        <f>IF(C6715&lt;&gt;"",DailyLog!$S$3,"")</f>
        <v/>
      </c>
      <c r="N6715" s="56" t="str">
        <f t="shared" si="313"/>
        <v/>
      </c>
      <c r="O6715" s="53" t="str">
        <f>IF($B6715&lt;&gt;"",IF(ISNUMBER(_xlfn.XMATCH($B6715,Language!$A$6:$E$6)),0,IF(ISNUMBER(_xlfn.XMATCH($B6715,Language!$A$29:$E$29)),'Lista de Prestatarios'!$B$3,VLOOKUP(B6715,'Lista de Prestatarios'!$A$2:$B$500,2,FALSE))),"")</f>
        <v/>
      </c>
      <c r="P6715" s="58" t="str">
        <f>IF(B6715&lt;&gt;"",IF(OR(D6715&gt;0,G6715&gt;0),COUNTIF($B$2:B6715,B6715),COUNTIFS($B$2:B6715,B6715,$E$2:E6715,"&gt;0")),"")</f>
        <v/>
      </c>
    </row>
    <row r="6716" spans="1:16" x14ac:dyDescent="0.35">
      <c r="A6716" s="51" t="str">
        <f t="shared" si="312"/>
        <v/>
      </c>
      <c r="B6716" s="99"/>
      <c r="C6716" s="4"/>
      <c r="D6716" s="14"/>
      <c r="E6716" s="14"/>
      <c r="F6716" s="14"/>
      <c r="G6716" s="82"/>
      <c r="H6716" s="107" t="str">
        <f>IF(B6716&lt;&gt;"",IF(OR(O6716=0,O6716=999),"",SUMIFS($E$2:E6716,$A$2:A6716,A6716)-SUMIFS($F$2:F6716,$A$2:A6716,A6716)),"")</f>
        <v/>
      </c>
      <c r="I6716" s="109" t="str">
        <f t="shared" si="314"/>
        <v/>
      </c>
      <c r="J6716" s="113"/>
      <c r="K6716" s="90"/>
      <c r="L6716" s="73"/>
      <c r="M6716" s="69" t="str">
        <f>IF(C6716&lt;&gt;"",DailyLog!$S$3,"")</f>
        <v/>
      </c>
      <c r="N6716" s="56" t="str">
        <f t="shared" si="313"/>
        <v/>
      </c>
      <c r="O6716" s="53" t="str">
        <f>IF($B6716&lt;&gt;"",IF(ISNUMBER(_xlfn.XMATCH($B6716,Language!$A$6:$E$6)),0,IF(ISNUMBER(_xlfn.XMATCH($B6716,Language!$A$29:$E$29)),'Lista de Prestatarios'!$B$3,VLOOKUP(B6716,'Lista de Prestatarios'!$A$2:$B$500,2,FALSE))),"")</f>
        <v/>
      </c>
      <c r="P6716" s="58" t="str">
        <f>IF(B6716&lt;&gt;"",IF(OR(D6716&gt;0,G6716&gt;0),COUNTIF($B$2:B6716,B6716),COUNTIFS($B$2:B6716,B6716,$E$2:E6716,"&gt;0")),"")</f>
        <v/>
      </c>
    </row>
    <row r="6717" spans="1:16" x14ac:dyDescent="0.35">
      <c r="A6717" s="51" t="str">
        <f t="shared" si="312"/>
        <v/>
      </c>
      <c r="B6717" s="99"/>
      <c r="C6717" s="4"/>
      <c r="D6717" s="14"/>
      <c r="E6717" s="14"/>
      <c r="F6717" s="14"/>
      <c r="G6717" s="82"/>
      <c r="H6717" s="107" t="str">
        <f>IF(B6717&lt;&gt;"",IF(OR(O6717=0,O6717=999),"",SUMIFS($E$2:E6717,$A$2:A6717,A6717)-SUMIFS($F$2:F6717,$A$2:A6717,A6717)),"")</f>
        <v/>
      </c>
      <c r="I6717" s="109" t="str">
        <f t="shared" si="314"/>
        <v/>
      </c>
      <c r="J6717" s="113"/>
      <c r="K6717" s="90"/>
      <c r="L6717" s="73"/>
      <c r="M6717" s="69" t="str">
        <f>IF(C6717&lt;&gt;"",DailyLog!$S$3,"")</f>
        <v/>
      </c>
      <c r="N6717" s="56" t="str">
        <f t="shared" si="313"/>
        <v/>
      </c>
      <c r="O6717" s="53" t="str">
        <f>IF($B6717&lt;&gt;"",IF(ISNUMBER(_xlfn.XMATCH($B6717,Language!$A$6:$E$6)),0,IF(ISNUMBER(_xlfn.XMATCH($B6717,Language!$A$29:$E$29)),'Lista de Prestatarios'!$B$3,VLOOKUP(B6717,'Lista de Prestatarios'!$A$2:$B$500,2,FALSE))),"")</f>
        <v/>
      </c>
      <c r="P6717" s="58" t="str">
        <f>IF(B6717&lt;&gt;"",IF(OR(D6717&gt;0,G6717&gt;0),COUNTIF($B$2:B6717,B6717),COUNTIFS($B$2:B6717,B6717,$E$2:E6717,"&gt;0")),"")</f>
        <v/>
      </c>
    </row>
    <row r="6718" spans="1:16" x14ac:dyDescent="0.35">
      <c r="A6718" s="51" t="str">
        <f t="shared" si="312"/>
        <v/>
      </c>
      <c r="B6718" s="99"/>
      <c r="C6718" s="4"/>
      <c r="D6718" s="14"/>
      <c r="E6718" s="14"/>
      <c r="F6718" s="14"/>
      <c r="G6718" s="82"/>
      <c r="H6718" s="107" t="str">
        <f>IF(B6718&lt;&gt;"",IF(OR(O6718=0,O6718=999),"",SUMIFS($E$2:E6718,$A$2:A6718,A6718)-SUMIFS($F$2:F6718,$A$2:A6718,A6718)),"")</f>
        <v/>
      </c>
      <c r="I6718" s="109" t="str">
        <f t="shared" si="314"/>
        <v/>
      </c>
      <c r="J6718" s="113"/>
      <c r="K6718" s="90"/>
      <c r="L6718" s="73"/>
      <c r="M6718" s="69" t="str">
        <f>IF(C6718&lt;&gt;"",DailyLog!$S$3,"")</f>
        <v/>
      </c>
      <c r="N6718" s="56" t="str">
        <f t="shared" si="313"/>
        <v/>
      </c>
      <c r="O6718" s="53" t="str">
        <f>IF($B6718&lt;&gt;"",IF(ISNUMBER(_xlfn.XMATCH($B6718,Language!$A$6:$E$6)),0,IF(ISNUMBER(_xlfn.XMATCH($B6718,Language!$A$29:$E$29)),'Lista de Prestatarios'!$B$3,VLOOKUP(B6718,'Lista de Prestatarios'!$A$2:$B$500,2,FALSE))),"")</f>
        <v/>
      </c>
      <c r="P6718" s="58" t="str">
        <f>IF(B6718&lt;&gt;"",IF(OR(D6718&gt;0,G6718&gt;0),COUNTIF($B$2:B6718,B6718),COUNTIFS($B$2:B6718,B6718,$E$2:E6718,"&gt;0")),"")</f>
        <v/>
      </c>
    </row>
    <row r="6719" spans="1:16" x14ac:dyDescent="0.35">
      <c r="A6719" s="51" t="str">
        <f t="shared" si="312"/>
        <v/>
      </c>
      <c r="B6719" s="99"/>
      <c r="C6719" s="4"/>
      <c r="D6719" s="14"/>
      <c r="E6719" s="14"/>
      <c r="F6719" s="14"/>
      <c r="G6719" s="82"/>
      <c r="H6719" s="107" t="str">
        <f>IF(B6719&lt;&gt;"",IF(OR(O6719=0,O6719=999),"",SUMIFS($E$2:E6719,$A$2:A6719,A6719)-SUMIFS($F$2:F6719,$A$2:A6719,A6719)),"")</f>
        <v/>
      </c>
      <c r="I6719" s="109" t="str">
        <f t="shared" si="314"/>
        <v/>
      </c>
      <c r="J6719" s="113"/>
      <c r="K6719" s="90"/>
      <c r="L6719" s="73"/>
      <c r="M6719" s="69" t="str">
        <f>IF(C6719&lt;&gt;"",DailyLog!$S$3,"")</f>
        <v/>
      </c>
      <c r="N6719" s="56" t="str">
        <f t="shared" si="313"/>
        <v/>
      </c>
      <c r="O6719" s="53" t="str">
        <f>IF($B6719&lt;&gt;"",IF(ISNUMBER(_xlfn.XMATCH($B6719,Language!$A$6:$E$6)),0,IF(ISNUMBER(_xlfn.XMATCH($B6719,Language!$A$29:$E$29)),'Lista de Prestatarios'!$B$3,VLOOKUP(B6719,'Lista de Prestatarios'!$A$2:$B$500,2,FALSE))),"")</f>
        <v/>
      </c>
      <c r="P6719" s="58" t="str">
        <f>IF(B6719&lt;&gt;"",IF(OR(D6719&gt;0,G6719&gt;0),COUNTIF($B$2:B6719,B6719),COUNTIFS($B$2:B6719,B6719,$E$2:E6719,"&gt;0")),"")</f>
        <v/>
      </c>
    </row>
    <row r="6720" spans="1:16" x14ac:dyDescent="0.35">
      <c r="A6720" s="51" t="str">
        <f t="shared" si="312"/>
        <v/>
      </c>
      <c r="B6720" s="99"/>
      <c r="C6720" s="4"/>
      <c r="D6720" s="14"/>
      <c r="E6720" s="14"/>
      <c r="F6720" s="14"/>
      <c r="G6720" s="82"/>
      <c r="H6720" s="107" t="str">
        <f>IF(B6720&lt;&gt;"",IF(OR(O6720=0,O6720=999),"",SUMIFS($E$2:E6720,$A$2:A6720,A6720)-SUMIFS($F$2:F6720,$A$2:A6720,A6720)),"")</f>
        <v/>
      </c>
      <c r="I6720" s="109" t="str">
        <f t="shared" si="314"/>
        <v/>
      </c>
      <c r="J6720" s="113"/>
      <c r="K6720" s="90"/>
      <c r="L6720" s="73"/>
      <c r="M6720" s="69" t="str">
        <f>IF(C6720&lt;&gt;"",DailyLog!$S$3,"")</f>
        <v/>
      </c>
      <c r="N6720" s="56" t="str">
        <f t="shared" si="313"/>
        <v/>
      </c>
      <c r="O6720" s="53" t="str">
        <f>IF($B6720&lt;&gt;"",IF(ISNUMBER(_xlfn.XMATCH($B6720,Language!$A$6:$E$6)),0,IF(ISNUMBER(_xlfn.XMATCH($B6720,Language!$A$29:$E$29)),'Lista de Prestatarios'!$B$3,VLOOKUP(B6720,'Lista de Prestatarios'!$A$2:$B$500,2,FALSE))),"")</f>
        <v/>
      </c>
      <c r="P6720" s="58" t="str">
        <f>IF(B6720&lt;&gt;"",IF(OR(D6720&gt;0,G6720&gt;0),COUNTIF($B$2:B6720,B6720),COUNTIFS($B$2:B6720,B6720,$E$2:E6720,"&gt;0")),"")</f>
        <v/>
      </c>
    </row>
    <row r="6721" spans="1:16" x14ac:dyDescent="0.35">
      <c r="A6721" s="51" t="str">
        <f t="shared" si="312"/>
        <v/>
      </c>
      <c r="B6721" s="99"/>
      <c r="C6721" s="4"/>
      <c r="D6721" s="14"/>
      <c r="E6721" s="14"/>
      <c r="F6721" s="14"/>
      <c r="G6721" s="82"/>
      <c r="H6721" s="107" t="str">
        <f>IF(B6721&lt;&gt;"",IF(OR(O6721=0,O6721=999),"",SUMIFS($E$2:E6721,$A$2:A6721,A6721)-SUMIFS($F$2:F6721,$A$2:A6721,A6721)),"")</f>
        <v/>
      </c>
      <c r="I6721" s="109" t="str">
        <f t="shared" si="314"/>
        <v/>
      </c>
      <c r="J6721" s="113"/>
      <c r="K6721" s="90"/>
      <c r="L6721" s="73"/>
      <c r="M6721" s="69" t="str">
        <f>IF(C6721&lt;&gt;"",DailyLog!$S$3,"")</f>
        <v/>
      </c>
      <c r="N6721" s="56" t="str">
        <f t="shared" si="313"/>
        <v/>
      </c>
      <c r="O6721" s="53" t="str">
        <f>IF($B6721&lt;&gt;"",IF(ISNUMBER(_xlfn.XMATCH($B6721,Language!$A$6:$E$6)),0,IF(ISNUMBER(_xlfn.XMATCH($B6721,Language!$A$29:$E$29)),'Lista de Prestatarios'!$B$3,VLOOKUP(B6721,'Lista de Prestatarios'!$A$2:$B$500,2,FALSE))),"")</f>
        <v/>
      </c>
      <c r="P6721" s="58" t="str">
        <f>IF(B6721&lt;&gt;"",IF(OR(D6721&gt;0,G6721&gt;0),COUNTIF($B$2:B6721,B6721),COUNTIFS($B$2:B6721,B6721,$E$2:E6721,"&gt;0")),"")</f>
        <v/>
      </c>
    </row>
    <row r="6722" spans="1:16" x14ac:dyDescent="0.35">
      <c r="A6722" s="51" t="str">
        <f t="shared" ref="A6722:A6785" si="315">IF(B6722&lt;&gt;"",O6722&amp;"."&amp;P6722,"")</f>
        <v/>
      </c>
      <c r="B6722" s="99"/>
      <c r="C6722" s="4"/>
      <c r="D6722" s="14"/>
      <c r="E6722" s="14"/>
      <c r="F6722" s="14"/>
      <c r="G6722" s="82"/>
      <c r="H6722" s="107" t="str">
        <f>IF(B6722&lt;&gt;"",IF(OR(O6722=0,O6722=999),"",SUMIFS($E$2:E6722,$A$2:A6722,A6722)-SUMIFS($F$2:F6722,$A$2:A6722,A6722)),"")</f>
        <v/>
      </c>
      <c r="I6722" s="109" t="str">
        <f t="shared" si="314"/>
        <v/>
      </c>
      <c r="J6722" s="113"/>
      <c r="K6722" s="90"/>
      <c r="L6722" s="73"/>
      <c r="M6722" s="69" t="str">
        <f>IF(C6722&lt;&gt;"",DailyLog!$S$3,"")</f>
        <v/>
      </c>
      <c r="N6722" s="56" t="str">
        <f t="shared" ref="N6722:N6785" si="316">IF(B6722&lt;&gt;"",COUNT(D6722:G6722),"")</f>
        <v/>
      </c>
      <c r="O6722" s="53" t="str">
        <f>IF($B6722&lt;&gt;"",IF(ISNUMBER(_xlfn.XMATCH($B6722,Language!$A$6:$E$6)),0,IF(ISNUMBER(_xlfn.XMATCH($B6722,Language!$A$29:$E$29)),'Lista de Prestatarios'!$B$3,VLOOKUP(B6722,'Lista de Prestatarios'!$A$2:$B$500,2,FALSE))),"")</f>
        <v/>
      </c>
      <c r="P6722" s="58" t="str">
        <f>IF(B6722&lt;&gt;"",IF(OR(D6722&gt;0,G6722&gt;0),COUNTIF($B$2:B6722,B6722),COUNTIFS($B$2:B6722,B6722,$E$2:E6722,"&gt;0")),"")</f>
        <v/>
      </c>
    </row>
    <row r="6723" spans="1:16" x14ac:dyDescent="0.35">
      <c r="A6723" s="51" t="str">
        <f t="shared" si="315"/>
        <v/>
      </c>
      <c r="B6723" s="99"/>
      <c r="C6723" s="4"/>
      <c r="D6723" s="14"/>
      <c r="E6723" s="14"/>
      <c r="F6723" s="14"/>
      <c r="G6723" s="82"/>
      <c r="H6723" s="107" t="str">
        <f>IF(B6723&lt;&gt;"",IF(OR(O6723=0,O6723=999),"",SUMIFS($E$2:E6723,$A$2:A6723,A6723)-SUMIFS($F$2:F6723,$A$2:A6723,A6723)),"")</f>
        <v/>
      </c>
      <c r="I6723" s="109" t="str">
        <f t="shared" si="314"/>
        <v/>
      </c>
      <c r="J6723" s="113"/>
      <c r="K6723" s="90"/>
      <c r="L6723" s="73"/>
      <c r="M6723" s="69" t="str">
        <f>IF(C6723&lt;&gt;"",DailyLog!$S$3,"")</f>
        <v/>
      </c>
      <c r="N6723" s="56" t="str">
        <f t="shared" si="316"/>
        <v/>
      </c>
      <c r="O6723" s="53" t="str">
        <f>IF($B6723&lt;&gt;"",IF(ISNUMBER(_xlfn.XMATCH($B6723,Language!$A$6:$E$6)),0,IF(ISNUMBER(_xlfn.XMATCH($B6723,Language!$A$29:$E$29)),'Lista de Prestatarios'!$B$3,VLOOKUP(B6723,'Lista de Prestatarios'!$A$2:$B$500,2,FALSE))),"")</f>
        <v/>
      </c>
      <c r="P6723" s="58" t="str">
        <f>IF(B6723&lt;&gt;"",IF(OR(D6723&gt;0,G6723&gt;0),COUNTIF($B$2:B6723,B6723),COUNTIFS($B$2:B6723,B6723,$E$2:E6723,"&gt;0")),"")</f>
        <v/>
      </c>
    </row>
    <row r="6724" spans="1:16" x14ac:dyDescent="0.35">
      <c r="A6724" s="51" t="str">
        <f t="shared" si="315"/>
        <v/>
      </c>
      <c r="B6724" s="99"/>
      <c r="C6724" s="4"/>
      <c r="D6724" s="14"/>
      <c r="E6724" s="14"/>
      <c r="F6724" s="14"/>
      <c r="G6724" s="82"/>
      <c r="H6724" s="107" t="str">
        <f>IF(B6724&lt;&gt;"",IF(OR(O6724=0,O6724=999),"",SUMIFS($E$2:E6724,$A$2:A6724,A6724)-SUMIFS($F$2:F6724,$A$2:A6724,A6724)),"")</f>
        <v/>
      </c>
      <c r="I6724" s="109" t="str">
        <f t="shared" ref="I6724:I6787" si="317">IF(B6724&lt;&gt;"",I6723+D6724-E6724+F6724-G6724,"")</f>
        <v/>
      </c>
      <c r="J6724" s="113"/>
      <c r="K6724" s="90"/>
      <c r="L6724" s="73"/>
      <c r="M6724" s="69" t="str">
        <f>IF(C6724&lt;&gt;"",DailyLog!$S$3,"")</f>
        <v/>
      </c>
      <c r="N6724" s="56" t="str">
        <f t="shared" si="316"/>
        <v/>
      </c>
      <c r="O6724" s="53" t="str">
        <f>IF($B6724&lt;&gt;"",IF(ISNUMBER(_xlfn.XMATCH($B6724,Language!$A$6:$E$6)),0,IF(ISNUMBER(_xlfn.XMATCH($B6724,Language!$A$29:$E$29)),'Lista de Prestatarios'!$B$3,VLOOKUP(B6724,'Lista de Prestatarios'!$A$2:$B$500,2,FALSE))),"")</f>
        <v/>
      </c>
      <c r="P6724" s="58" t="str">
        <f>IF(B6724&lt;&gt;"",IF(OR(D6724&gt;0,G6724&gt;0),COUNTIF($B$2:B6724,B6724),COUNTIFS($B$2:B6724,B6724,$E$2:E6724,"&gt;0")),"")</f>
        <v/>
      </c>
    </row>
    <row r="6725" spans="1:16" x14ac:dyDescent="0.35">
      <c r="A6725" s="51" t="str">
        <f t="shared" si="315"/>
        <v/>
      </c>
      <c r="B6725" s="99"/>
      <c r="C6725" s="4"/>
      <c r="D6725" s="14"/>
      <c r="E6725" s="14"/>
      <c r="F6725" s="14"/>
      <c r="G6725" s="82"/>
      <c r="H6725" s="107" t="str">
        <f>IF(B6725&lt;&gt;"",IF(OR(O6725=0,O6725=999),"",SUMIFS($E$2:E6725,$A$2:A6725,A6725)-SUMIFS($F$2:F6725,$A$2:A6725,A6725)),"")</f>
        <v/>
      </c>
      <c r="I6725" s="109" t="str">
        <f t="shared" si="317"/>
        <v/>
      </c>
      <c r="J6725" s="113"/>
      <c r="K6725" s="90"/>
      <c r="L6725" s="73"/>
      <c r="M6725" s="69" t="str">
        <f>IF(C6725&lt;&gt;"",DailyLog!$S$3,"")</f>
        <v/>
      </c>
      <c r="N6725" s="56" t="str">
        <f t="shared" si="316"/>
        <v/>
      </c>
      <c r="O6725" s="53" t="str">
        <f>IF($B6725&lt;&gt;"",IF(ISNUMBER(_xlfn.XMATCH($B6725,Language!$A$6:$E$6)),0,IF(ISNUMBER(_xlfn.XMATCH($B6725,Language!$A$29:$E$29)),'Lista de Prestatarios'!$B$3,VLOOKUP(B6725,'Lista de Prestatarios'!$A$2:$B$500,2,FALSE))),"")</f>
        <v/>
      </c>
      <c r="P6725" s="58" t="str">
        <f>IF(B6725&lt;&gt;"",IF(OR(D6725&gt;0,G6725&gt;0),COUNTIF($B$2:B6725,B6725),COUNTIFS($B$2:B6725,B6725,$E$2:E6725,"&gt;0")),"")</f>
        <v/>
      </c>
    </row>
    <row r="6726" spans="1:16" x14ac:dyDescent="0.35">
      <c r="A6726" s="51" t="str">
        <f t="shared" si="315"/>
        <v/>
      </c>
      <c r="B6726" s="99"/>
      <c r="C6726" s="4"/>
      <c r="D6726" s="14"/>
      <c r="E6726" s="14"/>
      <c r="F6726" s="14"/>
      <c r="G6726" s="82"/>
      <c r="H6726" s="107" t="str">
        <f>IF(B6726&lt;&gt;"",IF(OR(O6726=0,O6726=999),"",SUMIFS($E$2:E6726,$A$2:A6726,A6726)-SUMIFS($F$2:F6726,$A$2:A6726,A6726)),"")</f>
        <v/>
      </c>
      <c r="I6726" s="109" t="str">
        <f t="shared" si="317"/>
        <v/>
      </c>
      <c r="J6726" s="113"/>
      <c r="K6726" s="90"/>
      <c r="L6726" s="73"/>
      <c r="M6726" s="69" t="str">
        <f>IF(C6726&lt;&gt;"",DailyLog!$S$3,"")</f>
        <v/>
      </c>
      <c r="N6726" s="56" t="str">
        <f t="shared" si="316"/>
        <v/>
      </c>
      <c r="O6726" s="53" t="str">
        <f>IF($B6726&lt;&gt;"",IF(ISNUMBER(_xlfn.XMATCH($B6726,Language!$A$6:$E$6)),0,IF(ISNUMBER(_xlfn.XMATCH($B6726,Language!$A$29:$E$29)),'Lista de Prestatarios'!$B$3,VLOOKUP(B6726,'Lista de Prestatarios'!$A$2:$B$500,2,FALSE))),"")</f>
        <v/>
      </c>
      <c r="P6726" s="58" t="str">
        <f>IF(B6726&lt;&gt;"",IF(OR(D6726&gt;0,G6726&gt;0),COUNTIF($B$2:B6726,B6726),COUNTIFS($B$2:B6726,B6726,$E$2:E6726,"&gt;0")),"")</f>
        <v/>
      </c>
    </row>
    <row r="6727" spans="1:16" x14ac:dyDescent="0.35">
      <c r="A6727" s="51" t="str">
        <f t="shared" si="315"/>
        <v/>
      </c>
      <c r="B6727" s="99"/>
      <c r="C6727" s="4"/>
      <c r="D6727" s="14"/>
      <c r="E6727" s="14"/>
      <c r="F6727" s="14"/>
      <c r="G6727" s="82"/>
      <c r="H6727" s="107" t="str">
        <f>IF(B6727&lt;&gt;"",IF(OR(O6727=0,O6727=999),"",SUMIFS($E$2:E6727,$A$2:A6727,A6727)-SUMIFS($F$2:F6727,$A$2:A6727,A6727)),"")</f>
        <v/>
      </c>
      <c r="I6727" s="109" t="str">
        <f t="shared" si="317"/>
        <v/>
      </c>
      <c r="J6727" s="113"/>
      <c r="K6727" s="90"/>
      <c r="L6727" s="73"/>
      <c r="M6727" s="69" t="str">
        <f>IF(C6727&lt;&gt;"",DailyLog!$S$3,"")</f>
        <v/>
      </c>
      <c r="N6727" s="56" t="str">
        <f t="shared" si="316"/>
        <v/>
      </c>
      <c r="O6727" s="53" t="str">
        <f>IF($B6727&lt;&gt;"",IF(ISNUMBER(_xlfn.XMATCH($B6727,Language!$A$6:$E$6)),0,IF(ISNUMBER(_xlfn.XMATCH($B6727,Language!$A$29:$E$29)),'Lista de Prestatarios'!$B$3,VLOOKUP(B6727,'Lista de Prestatarios'!$A$2:$B$500,2,FALSE))),"")</f>
        <v/>
      </c>
      <c r="P6727" s="58" t="str">
        <f>IF(B6727&lt;&gt;"",IF(OR(D6727&gt;0,G6727&gt;0),COUNTIF($B$2:B6727,B6727),COUNTIFS($B$2:B6727,B6727,$E$2:E6727,"&gt;0")),"")</f>
        <v/>
      </c>
    </row>
    <row r="6728" spans="1:16" x14ac:dyDescent="0.35">
      <c r="A6728" s="51" t="str">
        <f t="shared" si="315"/>
        <v/>
      </c>
      <c r="B6728" s="99"/>
      <c r="C6728" s="4"/>
      <c r="D6728" s="14"/>
      <c r="E6728" s="14"/>
      <c r="F6728" s="14"/>
      <c r="G6728" s="82"/>
      <c r="H6728" s="107" t="str">
        <f>IF(B6728&lt;&gt;"",IF(OR(O6728=0,O6728=999),"",SUMIFS($E$2:E6728,$A$2:A6728,A6728)-SUMIFS($F$2:F6728,$A$2:A6728,A6728)),"")</f>
        <v/>
      </c>
      <c r="I6728" s="109" t="str">
        <f t="shared" si="317"/>
        <v/>
      </c>
      <c r="J6728" s="113"/>
      <c r="K6728" s="90"/>
      <c r="L6728" s="73"/>
      <c r="M6728" s="69" t="str">
        <f>IF(C6728&lt;&gt;"",DailyLog!$S$3,"")</f>
        <v/>
      </c>
      <c r="N6728" s="56" t="str">
        <f t="shared" si="316"/>
        <v/>
      </c>
      <c r="O6728" s="53" t="str">
        <f>IF($B6728&lt;&gt;"",IF(ISNUMBER(_xlfn.XMATCH($B6728,Language!$A$6:$E$6)),0,IF(ISNUMBER(_xlfn.XMATCH($B6728,Language!$A$29:$E$29)),'Lista de Prestatarios'!$B$3,VLOOKUP(B6728,'Lista de Prestatarios'!$A$2:$B$500,2,FALSE))),"")</f>
        <v/>
      </c>
      <c r="P6728" s="58" t="str">
        <f>IF(B6728&lt;&gt;"",IF(OR(D6728&gt;0,G6728&gt;0),COUNTIF($B$2:B6728,B6728),COUNTIFS($B$2:B6728,B6728,$E$2:E6728,"&gt;0")),"")</f>
        <v/>
      </c>
    </row>
    <row r="6729" spans="1:16" x14ac:dyDescent="0.35">
      <c r="A6729" s="51" t="str">
        <f t="shared" si="315"/>
        <v/>
      </c>
      <c r="B6729" s="99"/>
      <c r="C6729" s="4"/>
      <c r="D6729" s="14"/>
      <c r="E6729" s="14"/>
      <c r="F6729" s="14"/>
      <c r="G6729" s="82"/>
      <c r="H6729" s="107" t="str">
        <f>IF(B6729&lt;&gt;"",IF(OR(O6729=0,O6729=999),"",SUMIFS($E$2:E6729,$A$2:A6729,A6729)-SUMIFS($F$2:F6729,$A$2:A6729,A6729)),"")</f>
        <v/>
      </c>
      <c r="I6729" s="109" t="str">
        <f t="shared" si="317"/>
        <v/>
      </c>
      <c r="J6729" s="113"/>
      <c r="K6729" s="90"/>
      <c r="L6729" s="73"/>
      <c r="M6729" s="69" t="str">
        <f>IF(C6729&lt;&gt;"",DailyLog!$S$3,"")</f>
        <v/>
      </c>
      <c r="N6729" s="56" t="str">
        <f t="shared" si="316"/>
        <v/>
      </c>
      <c r="O6729" s="53" t="str">
        <f>IF($B6729&lt;&gt;"",IF(ISNUMBER(_xlfn.XMATCH($B6729,Language!$A$6:$E$6)),0,IF(ISNUMBER(_xlfn.XMATCH($B6729,Language!$A$29:$E$29)),'Lista de Prestatarios'!$B$3,VLOOKUP(B6729,'Lista de Prestatarios'!$A$2:$B$500,2,FALSE))),"")</f>
        <v/>
      </c>
      <c r="P6729" s="58" t="str">
        <f>IF(B6729&lt;&gt;"",IF(OR(D6729&gt;0,G6729&gt;0),COUNTIF($B$2:B6729,B6729),COUNTIFS($B$2:B6729,B6729,$E$2:E6729,"&gt;0")),"")</f>
        <v/>
      </c>
    </row>
    <row r="6730" spans="1:16" x14ac:dyDescent="0.35">
      <c r="A6730" s="51" t="str">
        <f t="shared" si="315"/>
        <v/>
      </c>
      <c r="B6730" s="99"/>
      <c r="C6730" s="4"/>
      <c r="D6730" s="14"/>
      <c r="E6730" s="14"/>
      <c r="F6730" s="14"/>
      <c r="G6730" s="82"/>
      <c r="H6730" s="107" t="str">
        <f>IF(B6730&lt;&gt;"",IF(OR(O6730=0,O6730=999),"",SUMIFS($E$2:E6730,$A$2:A6730,A6730)-SUMIFS($F$2:F6730,$A$2:A6730,A6730)),"")</f>
        <v/>
      </c>
      <c r="I6730" s="109" t="str">
        <f t="shared" si="317"/>
        <v/>
      </c>
      <c r="J6730" s="113"/>
      <c r="K6730" s="90"/>
      <c r="L6730" s="73"/>
      <c r="M6730" s="69" t="str">
        <f>IF(C6730&lt;&gt;"",DailyLog!$S$3,"")</f>
        <v/>
      </c>
      <c r="N6730" s="56" t="str">
        <f t="shared" si="316"/>
        <v/>
      </c>
      <c r="O6730" s="53" t="str">
        <f>IF($B6730&lt;&gt;"",IF(ISNUMBER(_xlfn.XMATCH($B6730,Language!$A$6:$E$6)),0,IF(ISNUMBER(_xlfn.XMATCH($B6730,Language!$A$29:$E$29)),'Lista de Prestatarios'!$B$3,VLOOKUP(B6730,'Lista de Prestatarios'!$A$2:$B$500,2,FALSE))),"")</f>
        <v/>
      </c>
      <c r="P6730" s="58" t="str">
        <f>IF(B6730&lt;&gt;"",IF(OR(D6730&gt;0,G6730&gt;0),COUNTIF($B$2:B6730,B6730),COUNTIFS($B$2:B6730,B6730,$E$2:E6730,"&gt;0")),"")</f>
        <v/>
      </c>
    </row>
    <row r="6731" spans="1:16" x14ac:dyDescent="0.35">
      <c r="A6731" s="51" t="str">
        <f t="shared" si="315"/>
        <v/>
      </c>
      <c r="B6731" s="99"/>
      <c r="C6731" s="4"/>
      <c r="D6731" s="14"/>
      <c r="E6731" s="14"/>
      <c r="F6731" s="14"/>
      <c r="G6731" s="82"/>
      <c r="H6731" s="107" t="str">
        <f>IF(B6731&lt;&gt;"",IF(OR(O6731=0,O6731=999),"",SUMIFS($E$2:E6731,$A$2:A6731,A6731)-SUMIFS($F$2:F6731,$A$2:A6731,A6731)),"")</f>
        <v/>
      </c>
      <c r="I6731" s="109" t="str">
        <f t="shared" si="317"/>
        <v/>
      </c>
      <c r="J6731" s="113"/>
      <c r="K6731" s="90"/>
      <c r="L6731" s="73"/>
      <c r="M6731" s="69" t="str">
        <f>IF(C6731&lt;&gt;"",DailyLog!$S$3,"")</f>
        <v/>
      </c>
      <c r="N6731" s="56" t="str">
        <f t="shared" si="316"/>
        <v/>
      </c>
      <c r="O6731" s="53" t="str">
        <f>IF($B6731&lt;&gt;"",IF(ISNUMBER(_xlfn.XMATCH($B6731,Language!$A$6:$E$6)),0,IF(ISNUMBER(_xlfn.XMATCH($B6731,Language!$A$29:$E$29)),'Lista de Prestatarios'!$B$3,VLOOKUP(B6731,'Lista de Prestatarios'!$A$2:$B$500,2,FALSE))),"")</f>
        <v/>
      </c>
      <c r="P6731" s="58" t="str">
        <f>IF(B6731&lt;&gt;"",IF(OR(D6731&gt;0,G6731&gt;0),COUNTIF($B$2:B6731,B6731),COUNTIFS($B$2:B6731,B6731,$E$2:E6731,"&gt;0")),"")</f>
        <v/>
      </c>
    </row>
    <row r="6732" spans="1:16" x14ac:dyDescent="0.35">
      <c r="A6732" s="51" t="str">
        <f t="shared" si="315"/>
        <v/>
      </c>
      <c r="B6732" s="99"/>
      <c r="C6732" s="4"/>
      <c r="D6732" s="14"/>
      <c r="E6732" s="14"/>
      <c r="F6732" s="14"/>
      <c r="G6732" s="82"/>
      <c r="H6732" s="107" t="str">
        <f>IF(B6732&lt;&gt;"",IF(OR(O6732=0,O6732=999),"",SUMIFS($E$2:E6732,$A$2:A6732,A6732)-SUMIFS($F$2:F6732,$A$2:A6732,A6732)),"")</f>
        <v/>
      </c>
      <c r="I6732" s="109" t="str">
        <f t="shared" si="317"/>
        <v/>
      </c>
      <c r="J6732" s="113"/>
      <c r="K6732" s="90"/>
      <c r="L6732" s="73"/>
      <c r="M6732" s="69" t="str">
        <f>IF(C6732&lt;&gt;"",DailyLog!$S$3,"")</f>
        <v/>
      </c>
      <c r="N6732" s="56" t="str">
        <f t="shared" si="316"/>
        <v/>
      </c>
      <c r="O6732" s="53" t="str">
        <f>IF($B6732&lt;&gt;"",IF(ISNUMBER(_xlfn.XMATCH($B6732,Language!$A$6:$E$6)),0,IF(ISNUMBER(_xlfn.XMATCH($B6732,Language!$A$29:$E$29)),'Lista de Prestatarios'!$B$3,VLOOKUP(B6732,'Lista de Prestatarios'!$A$2:$B$500,2,FALSE))),"")</f>
        <v/>
      </c>
      <c r="P6732" s="58" t="str">
        <f>IF(B6732&lt;&gt;"",IF(OR(D6732&gt;0,G6732&gt;0),COUNTIF($B$2:B6732,B6732),COUNTIFS($B$2:B6732,B6732,$E$2:E6732,"&gt;0")),"")</f>
        <v/>
      </c>
    </row>
    <row r="6733" spans="1:16" x14ac:dyDescent="0.35">
      <c r="A6733" s="51" t="str">
        <f t="shared" si="315"/>
        <v/>
      </c>
      <c r="B6733" s="99"/>
      <c r="C6733" s="4"/>
      <c r="D6733" s="14"/>
      <c r="E6733" s="14"/>
      <c r="F6733" s="14"/>
      <c r="G6733" s="82"/>
      <c r="H6733" s="107" t="str">
        <f>IF(B6733&lt;&gt;"",IF(OR(O6733=0,O6733=999),"",SUMIFS($E$2:E6733,$A$2:A6733,A6733)-SUMIFS($F$2:F6733,$A$2:A6733,A6733)),"")</f>
        <v/>
      </c>
      <c r="I6733" s="109" t="str">
        <f t="shared" si="317"/>
        <v/>
      </c>
      <c r="J6733" s="113"/>
      <c r="K6733" s="90"/>
      <c r="L6733" s="73"/>
      <c r="M6733" s="69" t="str">
        <f>IF(C6733&lt;&gt;"",DailyLog!$S$3,"")</f>
        <v/>
      </c>
      <c r="N6733" s="56" t="str">
        <f t="shared" si="316"/>
        <v/>
      </c>
      <c r="O6733" s="53" t="str">
        <f>IF($B6733&lt;&gt;"",IF(ISNUMBER(_xlfn.XMATCH($B6733,Language!$A$6:$E$6)),0,IF(ISNUMBER(_xlfn.XMATCH($B6733,Language!$A$29:$E$29)),'Lista de Prestatarios'!$B$3,VLOOKUP(B6733,'Lista de Prestatarios'!$A$2:$B$500,2,FALSE))),"")</f>
        <v/>
      </c>
      <c r="P6733" s="58" t="str">
        <f>IF(B6733&lt;&gt;"",IF(OR(D6733&gt;0,G6733&gt;0),COUNTIF($B$2:B6733,B6733),COUNTIFS($B$2:B6733,B6733,$E$2:E6733,"&gt;0")),"")</f>
        <v/>
      </c>
    </row>
    <row r="6734" spans="1:16" x14ac:dyDescent="0.35">
      <c r="A6734" s="51" t="str">
        <f t="shared" si="315"/>
        <v/>
      </c>
      <c r="B6734" s="99"/>
      <c r="C6734" s="4"/>
      <c r="D6734" s="14"/>
      <c r="E6734" s="14"/>
      <c r="F6734" s="14"/>
      <c r="G6734" s="82"/>
      <c r="H6734" s="107" t="str">
        <f>IF(B6734&lt;&gt;"",IF(OR(O6734=0,O6734=999),"",SUMIFS($E$2:E6734,$A$2:A6734,A6734)-SUMIFS($F$2:F6734,$A$2:A6734,A6734)),"")</f>
        <v/>
      </c>
      <c r="I6734" s="109" t="str">
        <f t="shared" si="317"/>
        <v/>
      </c>
      <c r="J6734" s="113"/>
      <c r="K6734" s="90"/>
      <c r="L6734" s="73"/>
      <c r="M6734" s="69" t="str">
        <f>IF(C6734&lt;&gt;"",DailyLog!$S$3,"")</f>
        <v/>
      </c>
      <c r="N6734" s="56" t="str">
        <f t="shared" si="316"/>
        <v/>
      </c>
      <c r="O6734" s="53" t="str">
        <f>IF($B6734&lt;&gt;"",IF(ISNUMBER(_xlfn.XMATCH($B6734,Language!$A$6:$E$6)),0,IF(ISNUMBER(_xlfn.XMATCH($B6734,Language!$A$29:$E$29)),'Lista de Prestatarios'!$B$3,VLOOKUP(B6734,'Lista de Prestatarios'!$A$2:$B$500,2,FALSE))),"")</f>
        <v/>
      </c>
      <c r="P6734" s="58" t="str">
        <f>IF(B6734&lt;&gt;"",IF(OR(D6734&gt;0,G6734&gt;0),COUNTIF($B$2:B6734,B6734),COUNTIFS($B$2:B6734,B6734,$E$2:E6734,"&gt;0")),"")</f>
        <v/>
      </c>
    </row>
    <row r="6735" spans="1:16" x14ac:dyDescent="0.35">
      <c r="A6735" s="51" t="str">
        <f t="shared" si="315"/>
        <v/>
      </c>
      <c r="B6735" s="99"/>
      <c r="C6735" s="4"/>
      <c r="D6735" s="14"/>
      <c r="E6735" s="14"/>
      <c r="F6735" s="14"/>
      <c r="G6735" s="82"/>
      <c r="H6735" s="107" t="str">
        <f>IF(B6735&lt;&gt;"",IF(OR(O6735=0,O6735=999),"",SUMIFS($E$2:E6735,$A$2:A6735,A6735)-SUMIFS($F$2:F6735,$A$2:A6735,A6735)),"")</f>
        <v/>
      </c>
      <c r="I6735" s="109" t="str">
        <f t="shared" si="317"/>
        <v/>
      </c>
      <c r="J6735" s="113"/>
      <c r="K6735" s="90"/>
      <c r="L6735" s="73"/>
      <c r="M6735" s="69" t="str">
        <f>IF(C6735&lt;&gt;"",DailyLog!$S$3,"")</f>
        <v/>
      </c>
      <c r="N6735" s="56" t="str">
        <f t="shared" si="316"/>
        <v/>
      </c>
      <c r="O6735" s="53" t="str">
        <f>IF($B6735&lt;&gt;"",IF(ISNUMBER(_xlfn.XMATCH($B6735,Language!$A$6:$E$6)),0,IF(ISNUMBER(_xlfn.XMATCH($B6735,Language!$A$29:$E$29)),'Lista de Prestatarios'!$B$3,VLOOKUP(B6735,'Lista de Prestatarios'!$A$2:$B$500,2,FALSE))),"")</f>
        <v/>
      </c>
      <c r="P6735" s="58" t="str">
        <f>IF(B6735&lt;&gt;"",IF(OR(D6735&gt;0,G6735&gt;0),COUNTIF($B$2:B6735,B6735),COUNTIFS($B$2:B6735,B6735,$E$2:E6735,"&gt;0")),"")</f>
        <v/>
      </c>
    </row>
    <row r="6736" spans="1:16" x14ac:dyDescent="0.35">
      <c r="A6736" s="51" t="str">
        <f t="shared" si="315"/>
        <v/>
      </c>
      <c r="B6736" s="99"/>
      <c r="C6736" s="4"/>
      <c r="D6736" s="14"/>
      <c r="E6736" s="14"/>
      <c r="F6736" s="14"/>
      <c r="G6736" s="82"/>
      <c r="H6736" s="107" t="str">
        <f>IF(B6736&lt;&gt;"",IF(OR(O6736=0,O6736=999),"",SUMIFS($E$2:E6736,$A$2:A6736,A6736)-SUMIFS($F$2:F6736,$A$2:A6736,A6736)),"")</f>
        <v/>
      </c>
      <c r="I6736" s="109" t="str">
        <f t="shared" si="317"/>
        <v/>
      </c>
      <c r="J6736" s="113"/>
      <c r="K6736" s="90"/>
      <c r="L6736" s="73"/>
      <c r="M6736" s="69" t="str">
        <f>IF(C6736&lt;&gt;"",DailyLog!$S$3,"")</f>
        <v/>
      </c>
      <c r="N6736" s="56" t="str">
        <f t="shared" si="316"/>
        <v/>
      </c>
      <c r="O6736" s="53" t="str">
        <f>IF($B6736&lt;&gt;"",IF(ISNUMBER(_xlfn.XMATCH($B6736,Language!$A$6:$E$6)),0,IF(ISNUMBER(_xlfn.XMATCH($B6736,Language!$A$29:$E$29)),'Lista de Prestatarios'!$B$3,VLOOKUP(B6736,'Lista de Prestatarios'!$A$2:$B$500,2,FALSE))),"")</f>
        <v/>
      </c>
      <c r="P6736" s="58" t="str">
        <f>IF(B6736&lt;&gt;"",IF(OR(D6736&gt;0,G6736&gt;0),COUNTIF($B$2:B6736,B6736),COUNTIFS($B$2:B6736,B6736,$E$2:E6736,"&gt;0")),"")</f>
        <v/>
      </c>
    </row>
    <row r="6737" spans="1:16" x14ac:dyDescent="0.35">
      <c r="A6737" s="51" t="str">
        <f t="shared" si="315"/>
        <v/>
      </c>
      <c r="B6737" s="99"/>
      <c r="C6737" s="4"/>
      <c r="D6737" s="14"/>
      <c r="E6737" s="14"/>
      <c r="F6737" s="14"/>
      <c r="G6737" s="82"/>
      <c r="H6737" s="107" t="str">
        <f>IF(B6737&lt;&gt;"",IF(OR(O6737=0,O6737=999),"",SUMIFS($E$2:E6737,$A$2:A6737,A6737)-SUMIFS($F$2:F6737,$A$2:A6737,A6737)),"")</f>
        <v/>
      </c>
      <c r="I6737" s="109" t="str">
        <f t="shared" si="317"/>
        <v/>
      </c>
      <c r="J6737" s="113"/>
      <c r="K6737" s="90"/>
      <c r="L6737" s="73"/>
      <c r="M6737" s="69" t="str">
        <f>IF(C6737&lt;&gt;"",DailyLog!$S$3,"")</f>
        <v/>
      </c>
      <c r="N6737" s="56" t="str">
        <f t="shared" si="316"/>
        <v/>
      </c>
      <c r="O6737" s="53" t="str">
        <f>IF($B6737&lt;&gt;"",IF(ISNUMBER(_xlfn.XMATCH($B6737,Language!$A$6:$E$6)),0,IF(ISNUMBER(_xlfn.XMATCH($B6737,Language!$A$29:$E$29)),'Lista de Prestatarios'!$B$3,VLOOKUP(B6737,'Lista de Prestatarios'!$A$2:$B$500,2,FALSE))),"")</f>
        <v/>
      </c>
      <c r="P6737" s="58" t="str">
        <f>IF(B6737&lt;&gt;"",IF(OR(D6737&gt;0,G6737&gt;0),COUNTIF($B$2:B6737,B6737),COUNTIFS($B$2:B6737,B6737,$E$2:E6737,"&gt;0")),"")</f>
        <v/>
      </c>
    </row>
    <row r="6738" spans="1:16" x14ac:dyDescent="0.35">
      <c r="A6738" s="51" t="str">
        <f t="shared" si="315"/>
        <v/>
      </c>
      <c r="B6738" s="99"/>
      <c r="C6738" s="4"/>
      <c r="D6738" s="14"/>
      <c r="E6738" s="14"/>
      <c r="F6738" s="14"/>
      <c r="G6738" s="82"/>
      <c r="H6738" s="107" t="str">
        <f>IF(B6738&lt;&gt;"",IF(OR(O6738=0,O6738=999),"",SUMIFS($E$2:E6738,$A$2:A6738,A6738)-SUMIFS($F$2:F6738,$A$2:A6738,A6738)),"")</f>
        <v/>
      </c>
      <c r="I6738" s="109" t="str">
        <f t="shared" si="317"/>
        <v/>
      </c>
      <c r="J6738" s="113"/>
      <c r="K6738" s="90"/>
      <c r="L6738" s="73"/>
      <c r="M6738" s="69" t="str">
        <f>IF(C6738&lt;&gt;"",DailyLog!$S$3,"")</f>
        <v/>
      </c>
      <c r="N6738" s="56" t="str">
        <f t="shared" si="316"/>
        <v/>
      </c>
      <c r="O6738" s="53" t="str">
        <f>IF($B6738&lt;&gt;"",IF(ISNUMBER(_xlfn.XMATCH($B6738,Language!$A$6:$E$6)),0,IF(ISNUMBER(_xlfn.XMATCH($B6738,Language!$A$29:$E$29)),'Lista de Prestatarios'!$B$3,VLOOKUP(B6738,'Lista de Prestatarios'!$A$2:$B$500,2,FALSE))),"")</f>
        <v/>
      </c>
      <c r="P6738" s="58" t="str">
        <f>IF(B6738&lt;&gt;"",IF(OR(D6738&gt;0,G6738&gt;0),COUNTIF($B$2:B6738,B6738),COUNTIFS($B$2:B6738,B6738,$E$2:E6738,"&gt;0")),"")</f>
        <v/>
      </c>
    </row>
    <row r="6739" spans="1:16" x14ac:dyDescent="0.35">
      <c r="A6739" s="51" t="str">
        <f t="shared" si="315"/>
        <v/>
      </c>
      <c r="B6739" s="99"/>
      <c r="C6739" s="4"/>
      <c r="D6739" s="14"/>
      <c r="E6739" s="14"/>
      <c r="F6739" s="14"/>
      <c r="G6739" s="82"/>
      <c r="H6739" s="107" t="str">
        <f>IF(B6739&lt;&gt;"",IF(OR(O6739=0,O6739=999),"",SUMIFS($E$2:E6739,$A$2:A6739,A6739)-SUMIFS($F$2:F6739,$A$2:A6739,A6739)),"")</f>
        <v/>
      </c>
      <c r="I6739" s="109" t="str">
        <f t="shared" si="317"/>
        <v/>
      </c>
      <c r="J6739" s="113"/>
      <c r="K6739" s="90"/>
      <c r="L6739" s="73"/>
      <c r="M6739" s="69" t="str">
        <f>IF(C6739&lt;&gt;"",DailyLog!$S$3,"")</f>
        <v/>
      </c>
      <c r="N6739" s="56" t="str">
        <f t="shared" si="316"/>
        <v/>
      </c>
      <c r="O6739" s="53" t="str">
        <f>IF($B6739&lt;&gt;"",IF(ISNUMBER(_xlfn.XMATCH($B6739,Language!$A$6:$E$6)),0,IF(ISNUMBER(_xlfn.XMATCH($B6739,Language!$A$29:$E$29)),'Lista de Prestatarios'!$B$3,VLOOKUP(B6739,'Lista de Prestatarios'!$A$2:$B$500,2,FALSE))),"")</f>
        <v/>
      </c>
      <c r="P6739" s="58" t="str">
        <f>IF(B6739&lt;&gt;"",IF(OR(D6739&gt;0,G6739&gt;0),COUNTIF($B$2:B6739,B6739),COUNTIFS($B$2:B6739,B6739,$E$2:E6739,"&gt;0")),"")</f>
        <v/>
      </c>
    </row>
    <row r="6740" spans="1:16" x14ac:dyDescent="0.35">
      <c r="A6740" s="51" t="str">
        <f t="shared" si="315"/>
        <v/>
      </c>
      <c r="B6740" s="99"/>
      <c r="C6740" s="4"/>
      <c r="D6740" s="14"/>
      <c r="E6740" s="14"/>
      <c r="F6740" s="14"/>
      <c r="G6740" s="82"/>
      <c r="H6740" s="107" t="str">
        <f>IF(B6740&lt;&gt;"",IF(OR(O6740=0,O6740=999),"",SUMIFS($E$2:E6740,$A$2:A6740,A6740)-SUMIFS($F$2:F6740,$A$2:A6740,A6740)),"")</f>
        <v/>
      </c>
      <c r="I6740" s="109" t="str">
        <f t="shared" si="317"/>
        <v/>
      </c>
      <c r="J6740" s="113"/>
      <c r="K6740" s="90"/>
      <c r="L6740" s="73"/>
      <c r="M6740" s="69" t="str">
        <f>IF(C6740&lt;&gt;"",DailyLog!$S$3,"")</f>
        <v/>
      </c>
      <c r="N6740" s="56" t="str">
        <f t="shared" si="316"/>
        <v/>
      </c>
      <c r="O6740" s="53" t="str">
        <f>IF($B6740&lt;&gt;"",IF(ISNUMBER(_xlfn.XMATCH($B6740,Language!$A$6:$E$6)),0,IF(ISNUMBER(_xlfn.XMATCH($B6740,Language!$A$29:$E$29)),'Lista de Prestatarios'!$B$3,VLOOKUP(B6740,'Lista de Prestatarios'!$A$2:$B$500,2,FALSE))),"")</f>
        <v/>
      </c>
      <c r="P6740" s="58" t="str">
        <f>IF(B6740&lt;&gt;"",IF(OR(D6740&gt;0,G6740&gt;0),COUNTIF($B$2:B6740,B6740),COUNTIFS($B$2:B6740,B6740,$E$2:E6740,"&gt;0")),"")</f>
        <v/>
      </c>
    </row>
    <row r="6741" spans="1:16" x14ac:dyDescent="0.35">
      <c r="A6741" s="51" t="str">
        <f t="shared" si="315"/>
        <v/>
      </c>
      <c r="B6741" s="99"/>
      <c r="C6741" s="4"/>
      <c r="D6741" s="14"/>
      <c r="E6741" s="14"/>
      <c r="F6741" s="14"/>
      <c r="G6741" s="82"/>
      <c r="H6741" s="107" t="str">
        <f>IF(B6741&lt;&gt;"",IF(OR(O6741=0,O6741=999),"",SUMIFS($E$2:E6741,$A$2:A6741,A6741)-SUMIFS($F$2:F6741,$A$2:A6741,A6741)),"")</f>
        <v/>
      </c>
      <c r="I6741" s="109" t="str">
        <f t="shared" si="317"/>
        <v/>
      </c>
      <c r="J6741" s="113"/>
      <c r="K6741" s="90"/>
      <c r="L6741" s="73"/>
      <c r="M6741" s="69" t="str">
        <f>IF(C6741&lt;&gt;"",DailyLog!$S$3,"")</f>
        <v/>
      </c>
      <c r="N6741" s="56" t="str">
        <f t="shared" si="316"/>
        <v/>
      </c>
      <c r="O6741" s="53" t="str">
        <f>IF($B6741&lt;&gt;"",IF(ISNUMBER(_xlfn.XMATCH($B6741,Language!$A$6:$E$6)),0,IF(ISNUMBER(_xlfn.XMATCH($B6741,Language!$A$29:$E$29)),'Lista de Prestatarios'!$B$3,VLOOKUP(B6741,'Lista de Prestatarios'!$A$2:$B$500,2,FALSE))),"")</f>
        <v/>
      </c>
      <c r="P6741" s="58" t="str">
        <f>IF(B6741&lt;&gt;"",IF(OR(D6741&gt;0,G6741&gt;0),COUNTIF($B$2:B6741,B6741),COUNTIFS($B$2:B6741,B6741,$E$2:E6741,"&gt;0")),"")</f>
        <v/>
      </c>
    </row>
    <row r="6742" spans="1:16" x14ac:dyDescent="0.35">
      <c r="A6742" s="51" t="str">
        <f t="shared" si="315"/>
        <v/>
      </c>
      <c r="B6742" s="99"/>
      <c r="C6742" s="4"/>
      <c r="D6742" s="14"/>
      <c r="E6742" s="14"/>
      <c r="F6742" s="14"/>
      <c r="G6742" s="82"/>
      <c r="H6742" s="107" t="str">
        <f>IF(B6742&lt;&gt;"",IF(OR(O6742=0,O6742=999),"",SUMIFS($E$2:E6742,$A$2:A6742,A6742)-SUMIFS($F$2:F6742,$A$2:A6742,A6742)),"")</f>
        <v/>
      </c>
      <c r="I6742" s="109" t="str">
        <f t="shared" si="317"/>
        <v/>
      </c>
      <c r="J6742" s="113"/>
      <c r="K6742" s="90"/>
      <c r="L6742" s="73"/>
      <c r="M6742" s="69" t="str">
        <f>IF(C6742&lt;&gt;"",DailyLog!$S$3,"")</f>
        <v/>
      </c>
      <c r="N6742" s="56" t="str">
        <f t="shared" si="316"/>
        <v/>
      </c>
      <c r="O6742" s="53" t="str">
        <f>IF($B6742&lt;&gt;"",IF(ISNUMBER(_xlfn.XMATCH($B6742,Language!$A$6:$E$6)),0,IF(ISNUMBER(_xlfn.XMATCH($B6742,Language!$A$29:$E$29)),'Lista de Prestatarios'!$B$3,VLOOKUP(B6742,'Lista de Prestatarios'!$A$2:$B$500,2,FALSE))),"")</f>
        <v/>
      </c>
      <c r="P6742" s="58" t="str">
        <f>IF(B6742&lt;&gt;"",IF(OR(D6742&gt;0,G6742&gt;0),COUNTIF($B$2:B6742,B6742),COUNTIFS($B$2:B6742,B6742,$E$2:E6742,"&gt;0")),"")</f>
        <v/>
      </c>
    </row>
    <row r="6743" spans="1:16" x14ac:dyDescent="0.35">
      <c r="A6743" s="51" t="str">
        <f t="shared" si="315"/>
        <v/>
      </c>
      <c r="B6743" s="99"/>
      <c r="C6743" s="4"/>
      <c r="D6743" s="14"/>
      <c r="E6743" s="14"/>
      <c r="F6743" s="14"/>
      <c r="G6743" s="82"/>
      <c r="H6743" s="107" t="str">
        <f>IF(B6743&lt;&gt;"",IF(OR(O6743=0,O6743=999),"",SUMIFS($E$2:E6743,$A$2:A6743,A6743)-SUMIFS($F$2:F6743,$A$2:A6743,A6743)),"")</f>
        <v/>
      </c>
      <c r="I6743" s="109" t="str">
        <f t="shared" si="317"/>
        <v/>
      </c>
      <c r="J6743" s="113"/>
      <c r="K6743" s="90"/>
      <c r="L6743" s="73"/>
      <c r="M6743" s="69" t="str">
        <f>IF(C6743&lt;&gt;"",DailyLog!$S$3,"")</f>
        <v/>
      </c>
      <c r="N6743" s="56" t="str">
        <f t="shared" si="316"/>
        <v/>
      </c>
      <c r="O6743" s="53" t="str">
        <f>IF($B6743&lt;&gt;"",IF(ISNUMBER(_xlfn.XMATCH($B6743,Language!$A$6:$E$6)),0,IF(ISNUMBER(_xlfn.XMATCH($B6743,Language!$A$29:$E$29)),'Lista de Prestatarios'!$B$3,VLOOKUP(B6743,'Lista de Prestatarios'!$A$2:$B$500,2,FALSE))),"")</f>
        <v/>
      </c>
      <c r="P6743" s="58" t="str">
        <f>IF(B6743&lt;&gt;"",IF(OR(D6743&gt;0,G6743&gt;0),COUNTIF($B$2:B6743,B6743),COUNTIFS($B$2:B6743,B6743,$E$2:E6743,"&gt;0")),"")</f>
        <v/>
      </c>
    </row>
    <row r="6744" spans="1:16" x14ac:dyDescent="0.35">
      <c r="A6744" s="51" t="str">
        <f t="shared" si="315"/>
        <v/>
      </c>
      <c r="B6744" s="99"/>
      <c r="C6744" s="4"/>
      <c r="D6744" s="14"/>
      <c r="E6744" s="14"/>
      <c r="F6744" s="14"/>
      <c r="G6744" s="82"/>
      <c r="H6744" s="107" t="str">
        <f>IF(B6744&lt;&gt;"",IF(OR(O6744=0,O6744=999),"",SUMIFS($E$2:E6744,$A$2:A6744,A6744)-SUMIFS($F$2:F6744,$A$2:A6744,A6744)),"")</f>
        <v/>
      </c>
      <c r="I6744" s="109" t="str">
        <f t="shared" si="317"/>
        <v/>
      </c>
      <c r="J6744" s="113"/>
      <c r="K6744" s="90"/>
      <c r="L6744" s="73"/>
      <c r="M6744" s="69" t="str">
        <f>IF(C6744&lt;&gt;"",DailyLog!$S$3,"")</f>
        <v/>
      </c>
      <c r="N6744" s="56" t="str">
        <f t="shared" si="316"/>
        <v/>
      </c>
      <c r="O6744" s="53" t="str">
        <f>IF($B6744&lt;&gt;"",IF(ISNUMBER(_xlfn.XMATCH($B6744,Language!$A$6:$E$6)),0,IF(ISNUMBER(_xlfn.XMATCH($B6744,Language!$A$29:$E$29)),'Lista de Prestatarios'!$B$3,VLOOKUP(B6744,'Lista de Prestatarios'!$A$2:$B$500,2,FALSE))),"")</f>
        <v/>
      </c>
      <c r="P6744" s="58" t="str">
        <f>IF(B6744&lt;&gt;"",IF(OR(D6744&gt;0,G6744&gt;0),COUNTIF($B$2:B6744,B6744),COUNTIFS($B$2:B6744,B6744,$E$2:E6744,"&gt;0")),"")</f>
        <v/>
      </c>
    </row>
    <row r="6745" spans="1:16" x14ac:dyDescent="0.35">
      <c r="A6745" s="51" t="str">
        <f t="shared" si="315"/>
        <v/>
      </c>
      <c r="B6745" s="99"/>
      <c r="C6745" s="4"/>
      <c r="D6745" s="14"/>
      <c r="E6745" s="14"/>
      <c r="F6745" s="14"/>
      <c r="G6745" s="82"/>
      <c r="H6745" s="107" t="str">
        <f>IF(B6745&lt;&gt;"",IF(OR(O6745=0,O6745=999),"",SUMIFS($E$2:E6745,$A$2:A6745,A6745)-SUMIFS($F$2:F6745,$A$2:A6745,A6745)),"")</f>
        <v/>
      </c>
      <c r="I6745" s="109" t="str">
        <f t="shared" si="317"/>
        <v/>
      </c>
      <c r="J6745" s="113"/>
      <c r="K6745" s="90"/>
      <c r="L6745" s="73"/>
      <c r="M6745" s="69" t="str">
        <f>IF(C6745&lt;&gt;"",DailyLog!$S$3,"")</f>
        <v/>
      </c>
      <c r="N6745" s="56" t="str">
        <f t="shared" si="316"/>
        <v/>
      </c>
      <c r="O6745" s="53" t="str">
        <f>IF($B6745&lt;&gt;"",IF(ISNUMBER(_xlfn.XMATCH($B6745,Language!$A$6:$E$6)),0,IF(ISNUMBER(_xlfn.XMATCH($B6745,Language!$A$29:$E$29)),'Lista de Prestatarios'!$B$3,VLOOKUP(B6745,'Lista de Prestatarios'!$A$2:$B$500,2,FALSE))),"")</f>
        <v/>
      </c>
      <c r="P6745" s="58" t="str">
        <f>IF(B6745&lt;&gt;"",IF(OR(D6745&gt;0,G6745&gt;0),COUNTIF($B$2:B6745,B6745),COUNTIFS($B$2:B6745,B6745,$E$2:E6745,"&gt;0")),"")</f>
        <v/>
      </c>
    </row>
    <row r="6746" spans="1:16" x14ac:dyDescent="0.35">
      <c r="A6746" s="51" t="str">
        <f t="shared" si="315"/>
        <v/>
      </c>
      <c r="B6746" s="99"/>
      <c r="C6746" s="4"/>
      <c r="D6746" s="14"/>
      <c r="E6746" s="14"/>
      <c r="F6746" s="14"/>
      <c r="G6746" s="82"/>
      <c r="H6746" s="107" t="str">
        <f>IF(B6746&lt;&gt;"",IF(OR(O6746=0,O6746=999),"",SUMIFS($E$2:E6746,$A$2:A6746,A6746)-SUMIFS($F$2:F6746,$A$2:A6746,A6746)),"")</f>
        <v/>
      </c>
      <c r="I6746" s="109" t="str">
        <f t="shared" si="317"/>
        <v/>
      </c>
      <c r="J6746" s="113"/>
      <c r="K6746" s="90"/>
      <c r="L6746" s="73"/>
      <c r="M6746" s="69" t="str">
        <f>IF(C6746&lt;&gt;"",DailyLog!$S$3,"")</f>
        <v/>
      </c>
      <c r="N6746" s="56" t="str">
        <f t="shared" si="316"/>
        <v/>
      </c>
      <c r="O6746" s="53" t="str">
        <f>IF($B6746&lt;&gt;"",IF(ISNUMBER(_xlfn.XMATCH($B6746,Language!$A$6:$E$6)),0,IF(ISNUMBER(_xlfn.XMATCH($B6746,Language!$A$29:$E$29)),'Lista de Prestatarios'!$B$3,VLOOKUP(B6746,'Lista de Prestatarios'!$A$2:$B$500,2,FALSE))),"")</f>
        <v/>
      </c>
      <c r="P6746" s="58" t="str">
        <f>IF(B6746&lt;&gt;"",IF(OR(D6746&gt;0,G6746&gt;0),COUNTIF($B$2:B6746,B6746),COUNTIFS($B$2:B6746,B6746,$E$2:E6746,"&gt;0")),"")</f>
        <v/>
      </c>
    </row>
    <row r="6747" spans="1:16" x14ac:dyDescent="0.35">
      <c r="A6747" s="51" t="str">
        <f t="shared" si="315"/>
        <v/>
      </c>
      <c r="B6747" s="99"/>
      <c r="C6747" s="4"/>
      <c r="D6747" s="14"/>
      <c r="E6747" s="14"/>
      <c r="F6747" s="14"/>
      <c r="G6747" s="82"/>
      <c r="H6747" s="107" t="str">
        <f>IF(B6747&lt;&gt;"",IF(OR(O6747=0,O6747=999),"",SUMIFS($E$2:E6747,$A$2:A6747,A6747)-SUMIFS($F$2:F6747,$A$2:A6747,A6747)),"")</f>
        <v/>
      </c>
      <c r="I6747" s="109" t="str">
        <f t="shared" si="317"/>
        <v/>
      </c>
      <c r="J6747" s="113"/>
      <c r="K6747" s="90"/>
      <c r="L6747" s="73"/>
      <c r="M6747" s="69" t="str">
        <f>IF(C6747&lt;&gt;"",DailyLog!$S$3,"")</f>
        <v/>
      </c>
      <c r="N6747" s="56" t="str">
        <f t="shared" si="316"/>
        <v/>
      </c>
      <c r="O6747" s="53" t="str">
        <f>IF($B6747&lt;&gt;"",IF(ISNUMBER(_xlfn.XMATCH($B6747,Language!$A$6:$E$6)),0,IF(ISNUMBER(_xlfn.XMATCH($B6747,Language!$A$29:$E$29)),'Lista de Prestatarios'!$B$3,VLOOKUP(B6747,'Lista de Prestatarios'!$A$2:$B$500,2,FALSE))),"")</f>
        <v/>
      </c>
      <c r="P6747" s="58" t="str">
        <f>IF(B6747&lt;&gt;"",IF(OR(D6747&gt;0,G6747&gt;0),COUNTIF($B$2:B6747,B6747),COUNTIFS($B$2:B6747,B6747,$E$2:E6747,"&gt;0")),"")</f>
        <v/>
      </c>
    </row>
    <row r="6748" spans="1:16" x14ac:dyDescent="0.35">
      <c r="A6748" s="51" t="str">
        <f t="shared" si="315"/>
        <v/>
      </c>
      <c r="B6748" s="99"/>
      <c r="C6748" s="4"/>
      <c r="D6748" s="14"/>
      <c r="E6748" s="14"/>
      <c r="F6748" s="14"/>
      <c r="G6748" s="82"/>
      <c r="H6748" s="107" t="str">
        <f>IF(B6748&lt;&gt;"",IF(OR(O6748=0,O6748=999),"",SUMIFS($E$2:E6748,$A$2:A6748,A6748)-SUMIFS($F$2:F6748,$A$2:A6748,A6748)),"")</f>
        <v/>
      </c>
      <c r="I6748" s="109" t="str">
        <f t="shared" si="317"/>
        <v/>
      </c>
      <c r="J6748" s="113"/>
      <c r="K6748" s="90"/>
      <c r="L6748" s="73"/>
      <c r="M6748" s="69" t="str">
        <f>IF(C6748&lt;&gt;"",DailyLog!$S$3,"")</f>
        <v/>
      </c>
      <c r="N6748" s="56" t="str">
        <f t="shared" si="316"/>
        <v/>
      </c>
      <c r="O6748" s="53" t="str">
        <f>IF($B6748&lt;&gt;"",IF(ISNUMBER(_xlfn.XMATCH($B6748,Language!$A$6:$E$6)),0,IF(ISNUMBER(_xlfn.XMATCH($B6748,Language!$A$29:$E$29)),'Lista de Prestatarios'!$B$3,VLOOKUP(B6748,'Lista de Prestatarios'!$A$2:$B$500,2,FALSE))),"")</f>
        <v/>
      </c>
      <c r="P6748" s="58" t="str">
        <f>IF(B6748&lt;&gt;"",IF(OR(D6748&gt;0,G6748&gt;0),COUNTIF($B$2:B6748,B6748),COUNTIFS($B$2:B6748,B6748,$E$2:E6748,"&gt;0")),"")</f>
        <v/>
      </c>
    </row>
    <row r="6749" spans="1:16" x14ac:dyDescent="0.35">
      <c r="A6749" s="51" t="str">
        <f t="shared" si="315"/>
        <v/>
      </c>
      <c r="B6749" s="99"/>
      <c r="C6749" s="4"/>
      <c r="D6749" s="14"/>
      <c r="E6749" s="14"/>
      <c r="F6749" s="14"/>
      <c r="G6749" s="82"/>
      <c r="H6749" s="107" t="str">
        <f>IF(B6749&lt;&gt;"",IF(OR(O6749=0,O6749=999),"",SUMIFS($E$2:E6749,$A$2:A6749,A6749)-SUMIFS($F$2:F6749,$A$2:A6749,A6749)),"")</f>
        <v/>
      </c>
      <c r="I6749" s="109" t="str">
        <f t="shared" si="317"/>
        <v/>
      </c>
      <c r="J6749" s="113"/>
      <c r="K6749" s="90"/>
      <c r="L6749" s="73"/>
      <c r="M6749" s="69" t="str">
        <f>IF(C6749&lt;&gt;"",DailyLog!$S$3,"")</f>
        <v/>
      </c>
      <c r="N6749" s="56" t="str">
        <f t="shared" si="316"/>
        <v/>
      </c>
      <c r="O6749" s="53" t="str">
        <f>IF($B6749&lt;&gt;"",IF(ISNUMBER(_xlfn.XMATCH($B6749,Language!$A$6:$E$6)),0,IF(ISNUMBER(_xlfn.XMATCH($B6749,Language!$A$29:$E$29)),'Lista de Prestatarios'!$B$3,VLOOKUP(B6749,'Lista de Prestatarios'!$A$2:$B$500,2,FALSE))),"")</f>
        <v/>
      </c>
      <c r="P6749" s="58" t="str">
        <f>IF(B6749&lt;&gt;"",IF(OR(D6749&gt;0,G6749&gt;0),COUNTIF($B$2:B6749,B6749),COUNTIFS($B$2:B6749,B6749,$E$2:E6749,"&gt;0")),"")</f>
        <v/>
      </c>
    </row>
    <row r="6750" spans="1:16" x14ac:dyDescent="0.35">
      <c r="A6750" s="51" t="str">
        <f t="shared" si="315"/>
        <v/>
      </c>
      <c r="B6750" s="99"/>
      <c r="C6750" s="4"/>
      <c r="D6750" s="14"/>
      <c r="E6750" s="14"/>
      <c r="F6750" s="14"/>
      <c r="G6750" s="82"/>
      <c r="H6750" s="107" t="str">
        <f>IF(B6750&lt;&gt;"",IF(OR(O6750=0,O6750=999),"",SUMIFS($E$2:E6750,$A$2:A6750,A6750)-SUMIFS($F$2:F6750,$A$2:A6750,A6750)),"")</f>
        <v/>
      </c>
      <c r="I6750" s="109" t="str">
        <f t="shared" si="317"/>
        <v/>
      </c>
      <c r="J6750" s="113"/>
      <c r="K6750" s="90"/>
      <c r="L6750" s="73"/>
      <c r="M6750" s="69" t="str">
        <f>IF(C6750&lt;&gt;"",DailyLog!$S$3,"")</f>
        <v/>
      </c>
      <c r="N6750" s="56" t="str">
        <f t="shared" si="316"/>
        <v/>
      </c>
      <c r="O6750" s="53" t="str">
        <f>IF($B6750&lt;&gt;"",IF(ISNUMBER(_xlfn.XMATCH($B6750,Language!$A$6:$E$6)),0,IF(ISNUMBER(_xlfn.XMATCH($B6750,Language!$A$29:$E$29)),'Lista de Prestatarios'!$B$3,VLOOKUP(B6750,'Lista de Prestatarios'!$A$2:$B$500,2,FALSE))),"")</f>
        <v/>
      </c>
      <c r="P6750" s="58" t="str">
        <f>IF(B6750&lt;&gt;"",IF(OR(D6750&gt;0,G6750&gt;0),COUNTIF($B$2:B6750,B6750),COUNTIFS($B$2:B6750,B6750,$E$2:E6750,"&gt;0")),"")</f>
        <v/>
      </c>
    </row>
    <row r="6751" spans="1:16" x14ac:dyDescent="0.35">
      <c r="A6751" s="51" t="str">
        <f t="shared" si="315"/>
        <v/>
      </c>
      <c r="B6751" s="99"/>
      <c r="C6751" s="4"/>
      <c r="D6751" s="14"/>
      <c r="E6751" s="14"/>
      <c r="F6751" s="14"/>
      <c r="G6751" s="82"/>
      <c r="H6751" s="107" t="str">
        <f>IF(B6751&lt;&gt;"",IF(OR(O6751=0,O6751=999),"",SUMIFS($E$2:E6751,$A$2:A6751,A6751)-SUMIFS($F$2:F6751,$A$2:A6751,A6751)),"")</f>
        <v/>
      </c>
      <c r="I6751" s="109" t="str">
        <f t="shared" si="317"/>
        <v/>
      </c>
      <c r="J6751" s="113"/>
      <c r="K6751" s="90"/>
      <c r="L6751" s="73"/>
      <c r="M6751" s="69" t="str">
        <f>IF(C6751&lt;&gt;"",DailyLog!$S$3,"")</f>
        <v/>
      </c>
      <c r="N6751" s="56" t="str">
        <f t="shared" si="316"/>
        <v/>
      </c>
      <c r="O6751" s="53" t="str">
        <f>IF($B6751&lt;&gt;"",IF(ISNUMBER(_xlfn.XMATCH($B6751,Language!$A$6:$E$6)),0,IF(ISNUMBER(_xlfn.XMATCH($B6751,Language!$A$29:$E$29)),'Lista de Prestatarios'!$B$3,VLOOKUP(B6751,'Lista de Prestatarios'!$A$2:$B$500,2,FALSE))),"")</f>
        <v/>
      </c>
      <c r="P6751" s="58" t="str">
        <f>IF(B6751&lt;&gt;"",IF(OR(D6751&gt;0,G6751&gt;0),COUNTIF($B$2:B6751,B6751),COUNTIFS($B$2:B6751,B6751,$E$2:E6751,"&gt;0")),"")</f>
        <v/>
      </c>
    </row>
    <row r="6752" spans="1:16" x14ac:dyDescent="0.35">
      <c r="A6752" s="51" t="str">
        <f t="shared" si="315"/>
        <v/>
      </c>
      <c r="B6752" s="99"/>
      <c r="C6752" s="4"/>
      <c r="D6752" s="14"/>
      <c r="E6752" s="14"/>
      <c r="F6752" s="14"/>
      <c r="G6752" s="82"/>
      <c r="H6752" s="107" t="str">
        <f>IF(B6752&lt;&gt;"",IF(OR(O6752=0,O6752=999),"",SUMIFS($E$2:E6752,$A$2:A6752,A6752)-SUMIFS($F$2:F6752,$A$2:A6752,A6752)),"")</f>
        <v/>
      </c>
      <c r="I6752" s="109" t="str">
        <f t="shared" si="317"/>
        <v/>
      </c>
      <c r="J6752" s="113"/>
      <c r="K6752" s="90"/>
      <c r="L6752" s="73"/>
      <c r="M6752" s="69" t="str">
        <f>IF(C6752&lt;&gt;"",DailyLog!$S$3,"")</f>
        <v/>
      </c>
      <c r="N6752" s="56" t="str">
        <f t="shared" si="316"/>
        <v/>
      </c>
      <c r="O6752" s="53" t="str">
        <f>IF($B6752&lt;&gt;"",IF(ISNUMBER(_xlfn.XMATCH($B6752,Language!$A$6:$E$6)),0,IF(ISNUMBER(_xlfn.XMATCH($B6752,Language!$A$29:$E$29)),'Lista de Prestatarios'!$B$3,VLOOKUP(B6752,'Lista de Prestatarios'!$A$2:$B$500,2,FALSE))),"")</f>
        <v/>
      </c>
      <c r="P6752" s="58" t="str">
        <f>IF(B6752&lt;&gt;"",IF(OR(D6752&gt;0,G6752&gt;0),COUNTIF($B$2:B6752,B6752),COUNTIFS($B$2:B6752,B6752,$E$2:E6752,"&gt;0")),"")</f>
        <v/>
      </c>
    </row>
    <row r="6753" spans="1:16" x14ac:dyDescent="0.35">
      <c r="A6753" s="51" t="str">
        <f t="shared" si="315"/>
        <v/>
      </c>
      <c r="B6753" s="99"/>
      <c r="C6753" s="4"/>
      <c r="D6753" s="14"/>
      <c r="E6753" s="14"/>
      <c r="F6753" s="14"/>
      <c r="G6753" s="82"/>
      <c r="H6753" s="107" t="str">
        <f>IF(B6753&lt;&gt;"",IF(OR(O6753=0,O6753=999),"",SUMIFS($E$2:E6753,$A$2:A6753,A6753)-SUMIFS($F$2:F6753,$A$2:A6753,A6753)),"")</f>
        <v/>
      </c>
      <c r="I6753" s="109" t="str">
        <f t="shared" si="317"/>
        <v/>
      </c>
      <c r="J6753" s="113"/>
      <c r="K6753" s="90"/>
      <c r="L6753" s="73"/>
      <c r="M6753" s="69" t="str">
        <f>IF(C6753&lt;&gt;"",DailyLog!$S$3,"")</f>
        <v/>
      </c>
      <c r="N6753" s="56" t="str">
        <f t="shared" si="316"/>
        <v/>
      </c>
      <c r="O6753" s="53" t="str">
        <f>IF($B6753&lt;&gt;"",IF(ISNUMBER(_xlfn.XMATCH($B6753,Language!$A$6:$E$6)),0,IF(ISNUMBER(_xlfn.XMATCH($B6753,Language!$A$29:$E$29)),'Lista de Prestatarios'!$B$3,VLOOKUP(B6753,'Lista de Prestatarios'!$A$2:$B$500,2,FALSE))),"")</f>
        <v/>
      </c>
      <c r="P6753" s="58" t="str">
        <f>IF(B6753&lt;&gt;"",IF(OR(D6753&gt;0,G6753&gt;0),COUNTIF($B$2:B6753,B6753),COUNTIFS($B$2:B6753,B6753,$E$2:E6753,"&gt;0")),"")</f>
        <v/>
      </c>
    </row>
    <row r="6754" spans="1:16" x14ac:dyDescent="0.35">
      <c r="A6754" s="51" t="str">
        <f t="shared" si="315"/>
        <v/>
      </c>
      <c r="B6754" s="99"/>
      <c r="C6754" s="4"/>
      <c r="D6754" s="14"/>
      <c r="E6754" s="14"/>
      <c r="F6754" s="14"/>
      <c r="G6754" s="82"/>
      <c r="H6754" s="107" t="str">
        <f>IF(B6754&lt;&gt;"",IF(OR(O6754=0,O6754=999),"",SUMIFS($E$2:E6754,$A$2:A6754,A6754)-SUMIFS($F$2:F6754,$A$2:A6754,A6754)),"")</f>
        <v/>
      </c>
      <c r="I6754" s="109" t="str">
        <f t="shared" si="317"/>
        <v/>
      </c>
      <c r="J6754" s="113"/>
      <c r="K6754" s="90"/>
      <c r="L6754" s="73"/>
      <c r="M6754" s="69" t="str">
        <f>IF(C6754&lt;&gt;"",DailyLog!$S$3,"")</f>
        <v/>
      </c>
      <c r="N6754" s="56" t="str">
        <f t="shared" si="316"/>
        <v/>
      </c>
      <c r="O6754" s="53" t="str">
        <f>IF($B6754&lt;&gt;"",IF(ISNUMBER(_xlfn.XMATCH($B6754,Language!$A$6:$E$6)),0,IF(ISNUMBER(_xlfn.XMATCH($B6754,Language!$A$29:$E$29)),'Lista de Prestatarios'!$B$3,VLOOKUP(B6754,'Lista de Prestatarios'!$A$2:$B$500,2,FALSE))),"")</f>
        <v/>
      </c>
      <c r="P6754" s="58" t="str">
        <f>IF(B6754&lt;&gt;"",IF(OR(D6754&gt;0,G6754&gt;0),COUNTIF($B$2:B6754,B6754),COUNTIFS($B$2:B6754,B6754,$E$2:E6754,"&gt;0")),"")</f>
        <v/>
      </c>
    </row>
    <row r="6755" spans="1:16" x14ac:dyDescent="0.35">
      <c r="A6755" s="51" t="str">
        <f t="shared" si="315"/>
        <v/>
      </c>
      <c r="B6755" s="99"/>
      <c r="C6755" s="4"/>
      <c r="D6755" s="14"/>
      <c r="E6755" s="14"/>
      <c r="F6755" s="14"/>
      <c r="G6755" s="82"/>
      <c r="H6755" s="107" t="str">
        <f>IF(B6755&lt;&gt;"",IF(OR(O6755=0,O6755=999),"",SUMIFS($E$2:E6755,$A$2:A6755,A6755)-SUMIFS($F$2:F6755,$A$2:A6755,A6755)),"")</f>
        <v/>
      </c>
      <c r="I6755" s="109" t="str">
        <f t="shared" si="317"/>
        <v/>
      </c>
      <c r="J6755" s="113"/>
      <c r="K6755" s="90"/>
      <c r="L6755" s="73"/>
      <c r="M6755" s="69" t="str">
        <f>IF(C6755&lt;&gt;"",DailyLog!$S$3,"")</f>
        <v/>
      </c>
      <c r="N6755" s="56" t="str">
        <f t="shared" si="316"/>
        <v/>
      </c>
      <c r="O6755" s="53" t="str">
        <f>IF($B6755&lt;&gt;"",IF(ISNUMBER(_xlfn.XMATCH($B6755,Language!$A$6:$E$6)),0,IF(ISNUMBER(_xlfn.XMATCH($B6755,Language!$A$29:$E$29)),'Lista de Prestatarios'!$B$3,VLOOKUP(B6755,'Lista de Prestatarios'!$A$2:$B$500,2,FALSE))),"")</f>
        <v/>
      </c>
      <c r="P6755" s="58" t="str">
        <f>IF(B6755&lt;&gt;"",IF(OR(D6755&gt;0,G6755&gt;0),COUNTIF($B$2:B6755,B6755),COUNTIFS($B$2:B6755,B6755,$E$2:E6755,"&gt;0")),"")</f>
        <v/>
      </c>
    </row>
    <row r="6756" spans="1:16" x14ac:dyDescent="0.35">
      <c r="A6756" s="51" t="str">
        <f t="shared" si="315"/>
        <v/>
      </c>
      <c r="B6756" s="99"/>
      <c r="C6756" s="4"/>
      <c r="D6756" s="14"/>
      <c r="E6756" s="14"/>
      <c r="F6756" s="14"/>
      <c r="G6756" s="82"/>
      <c r="H6756" s="107" t="str">
        <f>IF(B6756&lt;&gt;"",IF(OR(O6756=0,O6756=999),"",SUMIFS($E$2:E6756,$A$2:A6756,A6756)-SUMIFS($F$2:F6756,$A$2:A6756,A6756)),"")</f>
        <v/>
      </c>
      <c r="I6756" s="109" t="str">
        <f t="shared" si="317"/>
        <v/>
      </c>
      <c r="J6756" s="113"/>
      <c r="K6756" s="90"/>
      <c r="L6756" s="73"/>
      <c r="M6756" s="69" t="str">
        <f>IF(C6756&lt;&gt;"",DailyLog!$S$3,"")</f>
        <v/>
      </c>
      <c r="N6756" s="56" t="str">
        <f t="shared" si="316"/>
        <v/>
      </c>
      <c r="O6756" s="53" t="str">
        <f>IF($B6756&lt;&gt;"",IF(ISNUMBER(_xlfn.XMATCH($B6756,Language!$A$6:$E$6)),0,IF(ISNUMBER(_xlfn.XMATCH($B6756,Language!$A$29:$E$29)),'Lista de Prestatarios'!$B$3,VLOOKUP(B6756,'Lista de Prestatarios'!$A$2:$B$500,2,FALSE))),"")</f>
        <v/>
      </c>
      <c r="P6756" s="58" t="str">
        <f>IF(B6756&lt;&gt;"",IF(OR(D6756&gt;0,G6756&gt;0),COUNTIF($B$2:B6756,B6756),COUNTIFS($B$2:B6756,B6756,$E$2:E6756,"&gt;0")),"")</f>
        <v/>
      </c>
    </row>
    <row r="6757" spans="1:16" x14ac:dyDescent="0.35">
      <c r="A6757" s="51" t="str">
        <f t="shared" si="315"/>
        <v/>
      </c>
      <c r="B6757" s="99"/>
      <c r="C6757" s="4"/>
      <c r="D6757" s="14"/>
      <c r="E6757" s="14"/>
      <c r="F6757" s="14"/>
      <c r="G6757" s="82"/>
      <c r="H6757" s="107" t="str">
        <f>IF(B6757&lt;&gt;"",IF(OR(O6757=0,O6757=999),"",SUMIFS($E$2:E6757,$A$2:A6757,A6757)-SUMIFS($F$2:F6757,$A$2:A6757,A6757)),"")</f>
        <v/>
      </c>
      <c r="I6757" s="109" t="str">
        <f t="shared" si="317"/>
        <v/>
      </c>
      <c r="J6757" s="113"/>
      <c r="K6757" s="90"/>
      <c r="L6757" s="73"/>
      <c r="M6757" s="69" t="str">
        <f>IF(C6757&lt;&gt;"",DailyLog!$S$3,"")</f>
        <v/>
      </c>
      <c r="N6757" s="56" t="str">
        <f t="shared" si="316"/>
        <v/>
      </c>
      <c r="O6757" s="53" t="str">
        <f>IF($B6757&lt;&gt;"",IF(ISNUMBER(_xlfn.XMATCH($B6757,Language!$A$6:$E$6)),0,IF(ISNUMBER(_xlfn.XMATCH($B6757,Language!$A$29:$E$29)),'Lista de Prestatarios'!$B$3,VLOOKUP(B6757,'Lista de Prestatarios'!$A$2:$B$500,2,FALSE))),"")</f>
        <v/>
      </c>
      <c r="P6757" s="58" t="str">
        <f>IF(B6757&lt;&gt;"",IF(OR(D6757&gt;0,G6757&gt;0),COUNTIF($B$2:B6757,B6757),COUNTIFS($B$2:B6757,B6757,$E$2:E6757,"&gt;0")),"")</f>
        <v/>
      </c>
    </row>
    <row r="6758" spans="1:16" x14ac:dyDescent="0.35">
      <c r="A6758" s="51" t="str">
        <f t="shared" si="315"/>
        <v/>
      </c>
      <c r="B6758" s="99"/>
      <c r="C6758" s="4"/>
      <c r="D6758" s="14"/>
      <c r="E6758" s="14"/>
      <c r="F6758" s="14"/>
      <c r="G6758" s="82"/>
      <c r="H6758" s="107" t="str">
        <f>IF(B6758&lt;&gt;"",IF(OR(O6758=0,O6758=999),"",SUMIFS($E$2:E6758,$A$2:A6758,A6758)-SUMIFS($F$2:F6758,$A$2:A6758,A6758)),"")</f>
        <v/>
      </c>
      <c r="I6758" s="109" t="str">
        <f t="shared" si="317"/>
        <v/>
      </c>
      <c r="J6758" s="113"/>
      <c r="K6758" s="90"/>
      <c r="L6758" s="73"/>
      <c r="M6758" s="69" t="str">
        <f>IF(C6758&lt;&gt;"",DailyLog!$S$3,"")</f>
        <v/>
      </c>
      <c r="N6758" s="56" t="str">
        <f t="shared" si="316"/>
        <v/>
      </c>
      <c r="O6758" s="53" t="str">
        <f>IF($B6758&lt;&gt;"",IF(ISNUMBER(_xlfn.XMATCH($B6758,Language!$A$6:$E$6)),0,IF(ISNUMBER(_xlfn.XMATCH($B6758,Language!$A$29:$E$29)),'Lista de Prestatarios'!$B$3,VLOOKUP(B6758,'Lista de Prestatarios'!$A$2:$B$500,2,FALSE))),"")</f>
        <v/>
      </c>
      <c r="P6758" s="58" t="str">
        <f>IF(B6758&lt;&gt;"",IF(OR(D6758&gt;0,G6758&gt;0),COUNTIF($B$2:B6758,B6758),COUNTIFS($B$2:B6758,B6758,$E$2:E6758,"&gt;0")),"")</f>
        <v/>
      </c>
    </row>
    <row r="6759" spans="1:16" x14ac:dyDescent="0.35">
      <c r="A6759" s="51" t="str">
        <f t="shared" si="315"/>
        <v/>
      </c>
      <c r="B6759" s="99"/>
      <c r="C6759" s="4"/>
      <c r="D6759" s="14"/>
      <c r="E6759" s="14"/>
      <c r="F6759" s="14"/>
      <c r="G6759" s="82"/>
      <c r="H6759" s="107" t="str">
        <f>IF(B6759&lt;&gt;"",IF(OR(O6759=0,O6759=999),"",SUMIFS($E$2:E6759,$A$2:A6759,A6759)-SUMIFS($F$2:F6759,$A$2:A6759,A6759)),"")</f>
        <v/>
      </c>
      <c r="I6759" s="109" t="str">
        <f t="shared" si="317"/>
        <v/>
      </c>
      <c r="J6759" s="113"/>
      <c r="K6759" s="90"/>
      <c r="L6759" s="73"/>
      <c r="M6759" s="69" t="str">
        <f>IF(C6759&lt;&gt;"",DailyLog!$S$3,"")</f>
        <v/>
      </c>
      <c r="N6759" s="56" t="str">
        <f t="shared" si="316"/>
        <v/>
      </c>
      <c r="O6759" s="53" t="str">
        <f>IF($B6759&lt;&gt;"",IF(ISNUMBER(_xlfn.XMATCH($B6759,Language!$A$6:$E$6)),0,IF(ISNUMBER(_xlfn.XMATCH($B6759,Language!$A$29:$E$29)),'Lista de Prestatarios'!$B$3,VLOOKUP(B6759,'Lista de Prestatarios'!$A$2:$B$500,2,FALSE))),"")</f>
        <v/>
      </c>
      <c r="P6759" s="58" t="str">
        <f>IF(B6759&lt;&gt;"",IF(OR(D6759&gt;0,G6759&gt;0),COUNTIF($B$2:B6759,B6759),COUNTIFS($B$2:B6759,B6759,$E$2:E6759,"&gt;0")),"")</f>
        <v/>
      </c>
    </row>
    <row r="6760" spans="1:16" x14ac:dyDescent="0.35">
      <c r="A6760" s="51" t="str">
        <f t="shared" si="315"/>
        <v/>
      </c>
      <c r="B6760" s="99"/>
      <c r="C6760" s="4"/>
      <c r="D6760" s="14"/>
      <c r="E6760" s="14"/>
      <c r="F6760" s="14"/>
      <c r="G6760" s="82"/>
      <c r="H6760" s="107" t="str">
        <f>IF(B6760&lt;&gt;"",IF(OR(O6760=0,O6760=999),"",SUMIFS($E$2:E6760,$A$2:A6760,A6760)-SUMIFS($F$2:F6760,$A$2:A6760,A6760)),"")</f>
        <v/>
      </c>
      <c r="I6760" s="109" t="str">
        <f t="shared" si="317"/>
        <v/>
      </c>
      <c r="J6760" s="113"/>
      <c r="K6760" s="90"/>
      <c r="L6760" s="73"/>
      <c r="M6760" s="69" t="str">
        <f>IF(C6760&lt;&gt;"",DailyLog!$S$3,"")</f>
        <v/>
      </c>
      <c r="N6760" s="56" t="str">
        <f t="shared" si="316"/>
        <v/>
      </c>
      <c r="O6760" s="53" t="str">
        <f>IF($B6760&lt;&gt;"",IF(ISNUMBER(_xlfn.XMATCH($B6760,Language!$A$6:$E$6)),0,IF(ISNUMBER(_xlfn.XMATCH($B6760,Language!$A$29:$E$29)),'Lista de Prestatarios'!$B$3,VLOOKUP(B6760,'Lista de Prestatarios'!$A$2:$B$500,2,FALSE))),"")</f>
        <v/>
      </c>
      <c r="P6760" s="58" t="str">
        <f>IF(B6760&lt;&gt;"",IF(OR(D6760&gt;0,G6760&gt;0),COUNTIF($B$2:B6760,B6760),COUNTIFS($B$2:B6760,B6760,$E$2:E6760,"&gt;0")),"")</f>
        <v/>
      </c>
    </row>
    <row r="6761" spans="1:16" x14ac:dyDescent="0.35">
      <c r="A6761" s="51" t="str">
        <f t="shared" si="315"/>
        <v/>
      </c>
      <c r="B6761" s="99"/>
      <c r="C6761" s="4"/>
      <c r="D6761" s="14"/>
      <c r="E6761" s="14"/>
      <c r="F6761" s="14"/>
      <c r="G6761" s="82"/>
      <c r="H6761" s="107" t="str">
        <f>IF(B6761&lt;&gt;"",IF(OR(O6761=0,O6761=999),"",SUMIFS($E$2:E6761,$A$2:A6761,A6761)-SUMIFS($F$2:F6761,$A$2:A6761,A6761)),"")</f>
        <v/>
      </c>
      <c r="I6761" s="109" t="str">
        <f t="shared" si="317"/>
        <v/>
      </c>
      <c r="J6761" s="113"/>
      <c r="K6761" s="90"/>
      <c r="L6761" s="73"/>
      <c r="M6761" s="69" t="str">
        <f>IF(C6761&lt;&gt;"",DailyLog!$S$3,"")</f>
        <v/>
      </c>
      <c r="N6761" s="56" t="str">
        <f t="shared" si="316"/>
        <v/>
      </c>
      <c r="O6761" s="53" t="str">
        <f>IF($B6761&lt;&gt;"",IF(ISNUMBER(_xlfn.XMATCH($B6761,Language!$A$6:$E$6)),0,IF(ISNUMBER(_xlfn.XMATCH($B6761,Language!$A$29:$E$29)),'Lista de Prestatarios'!$B$3,VLOOKUP(B6761,'Lista de Prestatarios'!$A$2:$B$500,2,FALSE))),"")</f>
        <v/>
      </c>
      <c r="P6761" s="58" t="str">
        <f>IF(B6761&lt;&gt;"",IF(OR(D6761&gt;0,G6761&gt;0),COUNTIF($B$2:B6761,B6761),COUNTIFS($B$2:B6761,B6761,$E$2:E6761,"&gt;0")),"")</f>
        <v/>
      </c>
    </row>
    <row r="6762" spans="1:16" x14ac:dyDescent="0.35">
      <c r="A6762" s="51" t="str">
        <f t="shared" si="315"/>
        <v/>
      </c>
      <c r="B6762" s="99"/>
      <c r="C6762" s="4"/>
      <c r="D6762" s="14"/>
      <c r="E6762" s="14"/>
      <c r="F6762" s="14"/>
      <c r="G6762" s="82"/>
      <c r="H6762" s="107" t="str">
        <f>IF(B6762&lt;&gt;"",IF(OR(O6762=0,O6762=999),"",SUMIFS($E$2:E6762,$A$2:A6762,A6762)-SUMIFS($F$2:F6762,$A$2:A6762,A6762)),"")</f>
        <v/>
      </c>
      <c r="I6762" s="109" t="str">
        <f t="shared" si="317"/>
        <v/>
      </c>
      <c r="J6762" s="113"/>
      <c r="K6762" s="90"/>
      <c r="L6762" s="73"/>
      <c r="M6762" s="69" t="str">
        <f>IF(C6762&lt;&gt;"",DailyLog!$S$3,"")</f>
        <v/>
      </c>
      <c r="N6762" s="56" t="str">
        <f t="shared" si="316"/>
        <v/>
      </c>
      <c r="O6762" s="53" t="str">
        <f>IF($B6762&lt;&gt;"",IF(ISNUMBER(_xlfn.XMATCH($B6762,Language!$A$6:$E$6)),0,IF(ISNUMBER(_xlfn.XMATCH($B6762,Language!$A$29:$E$29)),'Lista de Prestatarios'!$B$3,VLOOKUP(B6762,'Lista de Prestatarios'!$A$2:$B$500,2,FALSE))),"")</f>
        <v/>
      </c>
      <c r="P6762" s="58" t="str">
        <f>IF(B6762&lt;&gt;"",IF(OR(D6762&gt;0,G6762&gt;0),COUNTIF($B$2:B6762,B6762),COUNTIFS($B$2:B6762,B6762,$E$2:E6762,"&gt;0")),"")</f>
        <v/>
      </c>
    </row>
    <row r="6763" spans="1:16" x14ac:dyDescent="0.35">
      <c r="A6763" s="51" t="str">
        <f t="shared" si="315"/>
        <v/>
      </c>
      <c r="B6763" s="99"/>
      <c r="C6763" s="4"/>
      <c r="D6763" s="14"/>
      <c r="E6763" s="14"/>
      <c r="F6763" s="14"/>
      <c r="G6763" s="82"/>
      <c r="H6763" s="107" t="str">
        <f>IF(B6763&lt;&gt;"",IF(OR(O6763=0,O6763=999),"",SUMIFS($E$2:E6763,$A$2:A6763,A6763)-SUMIFS($F$2:F6763,$A$2:A6763,A6763)),"")</f>
        <v/>
      </c>
      <c r="I6763" s="109" t="str">
        <f t="shared" si="317"/>
        <v/>
      </c>
      <c r="J6763" s="113"/>
      <c r="K6763" s="90"/>
      <c r="L6763" s="73"/>
      <c r="M6763" s="69" t="str">
        <f>IF(C6763&lt;&gt;"",DailyLog!$S$3,"")</f>
        <v/>
      </c>
      <c r="N6763" s="56" t="str">
        <f t="shared" si="316"/>
        <v/>
      </c>
      <c r="O6763" s="53" t="str">
        <f>IF($B6763&lt;&gt;"",IF(ISNUMBER(_xlfn.XMATCH($B6763,Language!$A$6:$E$6)),0,IF(ISNUMBER(_xlfn.XMATCH($B6763,Language!$A$29:$E$29)),'Lista de Prestatarios'!$B$3,VLOOKUP(B6763,'Lista de Prestatarios'!$A$2:$B$500,2,FALSE))),"")</f>
        <v/>
      </c>
      <c r="P6763" s="58" t="str">
        <f>IF(B6763&lt;&gt;"",IF(OR(D6763&gt;0,G6763&gt;0),COUNTIF($B$2:B6763,B6763),COUNTIFS($B$2:B6763,B6763,$E$2:E6763,"&gt;0")),"")</f>
        <v/>
      </c>
    </row>
    <row r="6764" spans="1:16" x14ac:dyDescent="0.35">
      <c r="A6764" s="51" t="str">
        <f t="shared" si="315"/>
        <v/>
      </c>
      <c r="B6764" s="99"/>
      <c r="C6764" s="4"/>
      <c r="D6764" s="14"/>
      <c r="E6764" s="14"/>
      <c r="F6764" s="14"/>
      <c r="G6764" s="82"/>
      <c r="H6764" s="107" t="str">
        <f>IF(B6764&lt;&gt;"",IF(OR(O6764=0,O6764=999),"",SUMIFS($E$2:E6764,$A$2:A6764,A6764)-SUMIFS($F$2:F6764,$A$2:A6764,A6764)),"")</f>
        <v/>
      </c>
      <c r="I6764" s="109" t="str">
        <f t="shared" si="317"/>
        <v/>
      </c>
      <c r="J6764" s="113"/>
      <c r="K6764" s="90"/>
      <c r="L6764" s="73"/>
      <c r="M6764" s="69" t="str">
        <f>IF(C6764&lt;&gt;"",DailyLog!$S$3,"")</f>
        <v/>
      </c>
      <c r="N6764" s="56" t="str">
        <f t="shared" si="316"/>
        <v/>
      </c>
      <c r="O6764" s="53" t="str">
        <f>IF($B6764&lt;&gt;"",IF(ISNUMBER(_xlfn.XMATCH($B6764,Language!$A$6:$E$6)),0,IF(ISNUMBER(_xlfn.XMATCH($B6764,Language!$A$29:$E$29)),'Lista de Prestatarios'!$B$3,VLOOKUP(B6764,'Lista de Prestatarios'!$A$2:$B$500,2,FALSE))),"")</f>
        <v/>
      </c>
      <c r="P6764" s="58" t="str">
        <f>IF(B6764&lt;&gt;"",IF(OR(D6764&gt;0,G6764&gt;0),COUNTIF($B$2:B6764,B6764),COUNTIFS($B$2:B6764,B6764,$E$2:E6764,"&gt;0")),"")</f>
        <v/>
      </c>
    </row>
    <row r="6765" spans="1:16" x14ac:dyDescent="0.35">
      <c r="A6765" s="51" t="str">
        <f t="shared" si="315"/>
        <v/>
      </c>
      <c r="B6765" s="99"/>
      <c r="C6765" s="4"/>
      <c r="D6765" s="14"/>
      <c r="E6765" s="14"/>
      <c r="F6765" s="14"/>
      <c r="G6765" s="82"/>
      <c r="H6765" s="107" t="str">
        <f>IF(B6765&lt;&gt;"",IF(OR(O6765=0,O6765=999),"",SUMIFS($E$2:E6765,$A$2:A6765,A6765)-SUMIFS($F$2:F6765,$A$2:A6765,A6765)),"")</f>
        <v/>
      </c>
      <c r="I6765" s="109" t="str">
        <f t="shared" si="317"/>
        <v/>
      </c>
      <c r="J6765" s="113"/>
      <c r="K6765" s="90"/>
      <c r="L6765" s="73"/>
      <c r="M6765" s="69" t="str">
        <f>IF(C6765&lt;&gt;"",DailyLog!$S$3,"")</f>
        <v/>
      </c>
      <c r="N6765" s="56" t="str">
        <f t="shared" si="316"/>
        <v/>
      </c>
      <c r="O6765" s="53" t="str">
        <f>IF($B6765&lt;&gt;"",IF(ISNUMBER(_xlfn.XMATCH($B6765,Language!$A$6:$E$6)),0,IF(ISNUMBER(_xlfn.XMATCH($B6765,Language!$A$29:$E$29)),'Lista de Prestatarios'!$B$3,VLOOKUP(B6765,'Lista de Prestatarios'!$A$2:$B$500,2,FALSE))),"")</f>
        <v/>
      </c>
      <c r="P6765" s="58" t="str">
        <f>IF(B6765&lt;&gt;"",IF(OR(D6765&gt;0,G6765&gt;0),COUNTIF($B$2:B6765,B6765),COUNTIFS($B$2:B6765,B6765,$E$2:E6765,"&gt;0")),"")</f>
        <v/>
      </c>
    </row>
    <row r="6766" spans="1:16" x14ac:dyDescent="0.35">
      <c r="A6766" s="51" t="str">
        <f t="shared" si="315"/>
        <v/>
      </c>
      <c r="B6766" s="99"/>
      <c r="C6766" s="4"/>
      <c r="D6766" s="14"/>
      <c r="E6766" s="14"/>
      <c r="F6766" s="14"/>
      <c r="G6766" s="82"/>
      <c r="H6766" s="107" t="str">
        <f>IF(B6766&lt;&gt;"",IF(OR(O6766=0,O6766=999),"",SUMIFS($E$2:E6766,$A$2:A6766,A6766)-SUMIFS($F$2:F6766,$A$2:A6766,A6766)),"")</f>
        <v/>
      </c>
      <c r="I6766" s="109" t="str">
        <f t="shared" si="317"/>
        <v/>
      </c>
      <c r="J6766" s="113"/>
      <c r="K6766" s="90"/>
      <c r="L6766" s="73"/>
      <c r="M6766" s="69" t="str">
        <f>IF(C6766&lt;&gt;"",DailyLog!$S$3,"")</f>
        <v/>
      </c>
      <c r="N6766" s="56" t="str">
        <f t="shared" si="316"/>
        <v/>
      </c>
      <c r="O6766" s="53" t="str">
        <f>IF($B6766&lt;&gt;"",IF(ISNUMBER(_xlfn.XMATCH($B6766,Language!$A$6:$E$6)),0,IF(ISNUMBER(_xlfn.XMATCH($B6766,Language!$A$29:$E$29)),'Lista de Prestatarios'!$B$3,VLOOKUP(B6766,'Lista de Prestatarios'!$A$2:$B$500,2,FALSE))),"")</f>
        <v/>
      </c>
      <c r="P6766" s="58" t="str">
        <f>IF(B6766&lt;&gt;"",IF(OR(D6766&gt;0,G6766&gt;0),COUNTIF($B$2:B6766,B6766),COUNTIFS($B$2:B6766,B6766,$E$2:E6766,"&gt;0")),"")</f>
        <v/>
      </c>
    </row>
    <row r="6767" spans="1:16" x14ac:dyDescent="0.35">
      <c r="A6767" s="51" t="str">
        <f t="shared" si="315"/>
        <v/>
      </c>
      <c r="B6767" s="99"/>
      <c r="C6767" s="4"/>
      <c r="D6767" s="14"/>
      <c r="E6767" s="14"/>
      <c r="F6767" s="14"/>
      <c r="G6767" s="82"/>
      <c r="H6767" s="107" t="str">
        <f>IF(B6767&lt;&gt;"",IF(OR(O6767=0,O6767=999),"",SUMIFS($E$2:E6767,$A$2:A6767,A6767)-SUMIFS($F$2:F6767,$A$2:A6767,A6767)),"")</f>
        <v/>
      </c>
      <c r="I6767" s="109" t="str">
        <f t="shared" si="317"/>
        <v/>
      </c>
      <c r="J6767" s="113"/>
      <c r="K6767" s="90"/>
      <c r="L6767" s="73"/>
      <c r="M6767" s="69" t="str">
        <f>IF(C6767&lt;&gt;"",DailyLog!$S$3,"")</f>
        <v/>
      </c>
      <c r="N6767" s="56" t="str">
        <f t="shared" si="316"/>
        <v/>
      </c>
      <c r="O6767" s="53" t="str">
        <f>IF($B6767&lt;&gt;"",IF(ISNUMBER(_xlfn.XMATCH($B6767,Language!$A$6:$E$6)),0,IF(ISNUMBER(_xlfn.XMATCH($B6767,Language!$A$29:$E$29)),'Lista de Prestatarios'!$B$3,VLOOKUP(B6767,'Lista de Prestatarios'!$A$2:$B$500,2,FALSE))),"")</f>
        <v/>
      </c>
      <c r="P6767" s="58" t="str">
        <f>IF(B6767&lt;&gt;"",IF(OR(D6767&gt;0,G6767&gt;0),COUNTIF($B$2:B6767,B6767),COUNTIFS($B$2:B6767,B6767,$E$2:E6767,"&gt;0")),"")</f>
        <v/>
      </c>
    </row>
    <row r="6768" spans="1:16" x14ac:dyDescent="0.35">
      <c r="A6768" s="51" t="str">
        <f t="shared" si="315"/>
        <v/>
      </c>
      <c r="B6768" s="99"/>
      <c r="C6768" s="4"/>
      <c r="D6768" s="14"/>
      <c r="E6768" s="14"/>
      <c r="F6768" s="14"/>
      <c r="G6768" s="82"/>
      <c r="H6768" s="107" t="str">
        <f>IF(B6768&lt;&gt;"",IF(OR(O6768=0,O6768=999),"",SUMIFS($E$2:E6768,$A$2:A6768,A6768)-SUMIFS($F$2:F6768,$A$2:A6768,A6768)),"")</f>
        <v/>
      </c>
      <c r="I6768" s="109" t="str">
        <f t="shared" si="317"/>
        <v/>
      </c>
      <c r="J6768" s="113"/>
      <c r="K6768" s="90"/>
      <c r="L6768" s="73"/>
      <c r="M6768" s="69" t="str">
        <f>IF(C6768&lt;&gt;"",DailyLog!$S$3,"")</f>
        <v/>
      </c>
      <c r="N6768" s="56" t="str">
        <f t="shared" si="316"/>
        <v/>
      </c>
      <c r="O6768" s="53" t="str">
        <f>IF($B6768&lt;&gt;"",IF(ISNUMBER(_xlfn.XMATCH($B6768,Language!$A$6:$E$6)),0,IF(ISNUMBER(_xlfn.XMATCH($B6768,Language!$A$29:$E$29)),'Lista de Prestatarios'!$B$3,VLOOKUP(B6768,'Lista de Prestatarios'!$A$2:$B$500,2,FALSE))),"")</f>
        <v/>
      </c>
      <c r="P6768" s="58" t="str">
        <f>IF(B6768&lt;&gt;"",IF(OR(D6768&gt;0,G6768&gt;0),COUNTIF($B$2:B6768,B6768),COUNTIFS($B$2:B6768,B6768,$E$2:E6768,"&gt;0")),"")</f>
        <v/>
      </c>
    </row>
    <row r="6769" spans="1:16" x14ac:dyDescent="0.35">
      <c r="A6769" s="51" t="str">
        <f t="shared" si="315"/>
        <v/>
      </c>
      <c r="B6769" s="99"/>
      <c r="C6769" s="4"/>
      <c r="D6769" s="14"/>
      <c r="E6769" s="14"/>
      <c r="F6769" s="14"/>
      <c r="G6769" s="82"/>
      <c r="H6769" s="107" t="str">
        <f>IF(B6769&lt;&gt;"",IF(OR(O6769=0,O6769=999),"",SUMIFS($E$2:E6769,$A$2:A6769,A6769)-SUMIFS($F$2:F6769,$A$2:A6769,A6769)),"")</f>
        <v/>
      </c>
      <c r="I6769" s="109" t="str">
        <f t="shared" si="317"/>
        <v/>
      </c>
      <c r="J6769" s="113"/>
      <c r="K6769" s="90"/>
      <c r="L6769" s="73"/>
      <c r="M6769" s="69" t="str">
        <f>IF(C6769&lt;&gt;"",DailyLog!$S$3,"")</f>
        <v/>
      </c>
      <c r="N6769" s="56" t="str">
        <f t="shared" si="316"/>
        <v/>
      </c>
      <c r="O6769" s="53" t="str">
        <f>IF($B6769&lt;&gt;"",IF(ISNUMBER(_xlfn.XMATCH($B6769,Language!$A$6:$E$6)),0,IF(ISNUMBER(_xlfn.XMATCH($B6769,Language!$A$29:$E$29)),'Lista de Prestatarios'!$B$3,VLOOKUP(B6769,'Lista de Prestatarios'!$A$2:$B$500,2,FALSE))),"")</f>
        <v/>
      </c>
      <c r="P6769" s="58" t="str">
        <f>IF(B6769&lt;&gt;"",IF(OR(D6769&gt;0,G6769&gt;0),COUNTIF($B$2:B6769,B6769),COUNTIFS($B$2:B6769,B6769,$E$2:E6769,"&gt;0")),"")</f>
        <v/>
      </c>
    </row>
    <row r="6770" spans="1:16" x14ac:dyDescent="0.35">
      <c r="A6770" s="51" t="str">
        <f t="shared" si="315"/>
        <v/>
      </c>
      <c r="B6770" s="99"/>
      <c r="C6770" s="4"/>
      <c r="D6770" s="14"/>
      <c r="E6770" s="14"/>
      <c r="F6770" s="14"/>
      <c r="G6770" s="82"/>
      <c r="H6770" s="107" t="str">
        <f>IF(B6770&lt;&gt;"",IF(OR(O6770=0,O6770=999),"",SUMIFS($E$2:E6770,$A$2:A6770,A6770)-SUMIFS($F$2:F6770,$A$2:A6770,A6770)),"")</f>
        <v/>
      </c>
      <c r="I6770" s="109" t="str">
        <f t="shared" si="317"/>
        <v/>
      </c>
      <c r="J6770" s="113"/>
      <c r="K6770" s="90"/>
      <c r="L6770" s="73"/>
      <c r="M6770" s="69" t="str">
        <f>IF(C6770&lt;&gt;"",DailyLog!$S$3,"")</f>
        <v/>
      </c>
      <c r="N6770" s="56" t="str">
        <f t="shared" si="316"/>
        <v/>
      </c>
      <c r="O6770" s="53" t="str">
        <f>IF($B6770&lt;&gt;"",IF(ISNUMBER(_xlfn.XMATCH($B6770,Language!$A$6:$E$6)),0,IF(ISNUMBER(_xlfn.XMATCH($B6770,Language!$A$29:$E$29)),'Lista de Prestatarios'!$B$3,VLOOKUP(B6770,'Lista de Prestatarios'!$A$2:$B$500,2,FALSE))),"")</f>
        <v/>
      </c>
      <c r="P6770" s="58" t="str">
        <f>IF(B6770&lt;&gt;"",IF(OR(D6770&gt;0,G6770&gt;0),COUNTIF($B$2:B6770,B6770),COUNTIFS($B$2:B6770,B6770,$E$2:E6770,"&gt;0")),"")</f>
        <v/>
      </c>
    </row>
    <row r="6771" spans="1:16" x14ac:dyDescent="0.35">
      <c r="A6771" s="51" t="str">
        <f t="shared" si="315"/>
        <v/>
      </c>
      <c r="B6771" s="99"/>
      <c r="C6771" s="4"/>
      <c r="D6771" s="14"/>
      <c r="E6771" s="14"/>
      <c r="F6771" s="14"/>
      <c r="G6771" s="82"/>
      <c r="H6771" s="107" t="str">
        <f>IF(B6771&lt;&gt;"",IF(OR(O6771=0,O6771=999),"",SUMIFS($E$2:E6771,$A$2:A6771,A6771)-SUMIFS($F$2:F6771,$A$2:A6771,A6771)),"")</f>
        <v/>
      </c>
      <c r="I6771" s="109" t="str">
        <f t="shared" si="317"/>
        <v/>
      </c>
      <c r="J6771" s="113"/>
      <c r="K6771" s="90"/>
      <c r="L6771" s="73"/>
      <c r="M6771" s="69" t="str">
        <f>IF(C6771&lt;&gt;"",DailyLog!$S$3,"")</f>
        <v/>
      </c>
      <c r="N6771" s="56" t="str">
        <f t="shared" si="316"/>
        <v/>
      </c>
      <c r="O6771" s="53" t="str">
        <f>IF($B6771&lt;&gt;"",IF(ISNUMBER(_xlfn.XMATCH($B6771,Language!$A$6:$E$6)),0,IF(ISNUMBER(_xlfn.XMATCH($B6771,Language!$A$29:$E$29)),'Lista de Prestatarios'!$B$3,VLOOKUP(B6771,'Lista de Prestatarios'!$A$2:$B$500,2,FALSE))),"")</f>
        <v/>
      </c>
      <c r="P6771" s="58" t="str">
        <f>IF(B6771&lt;&gt;"",IF(OR(D6771&gt;0,G6771&gt;0),COUNTIF($B$2:B6771,B6771),COUNTIFS($B$2:B6771,B6771,$E$2:E6771,"&gt;0")),"")</f>
        <v/>
      </c>
    </row>
    <row r="6772" spans="1:16" x14ac:dyDescent="0.35">
      <c r="A6772" s="51" t="str">
        <f t="shared" si="315"/>
        <v/>
      </c>
      <c r="B6772" s="99"/>
      <c r="C6772" s="4"/>
      <c r="D6772" s="14"/>
      <c r="E6772" s="14"/>
      <c r="F6772" s="14"/>
      <c r="G6772" s="82"/>
      <c r="H6772" s="107" t="str">
        <f>IF(B6772&lt;&gt;"",IF(OR(O6772=0,O6772=999),"",SUMIFS($E$2:E6772,$A$2:A6772,A6772)-SUMIFS($F$2:F6772,$A$2:A6772,A6772)),"")</f>
        <v/>
      </c>
      <c r="I6772" s="109" t="str">
        <f t="shared" si="317"/>
        <v/>
      </c>
      <c r="J6772" s="113"/>
      <c r="K6772" s="90"/>
      <c r="L6772" s="73"/>
      <c r="M6772" s="69" t="str">
        <f>IF(C6772&lt;&gt;"",DailyLog!$S$3,"")</f>
        <v/>
      </c>
      <c r="N6772" s="56" t="str">
        <f t="shared" si="316"/>
        <v/>
      </c>
      <c r="O6772" s="53" t="str">
        <f>IF($B6772&lt;&gt;"",IF(ISNUMBER(_xlfn.XMATCH($B6772,Language!$A$6:$E$6)),0,IF(ISNUMBER(_xlfn.XMATCH($B6772,Language!$A$29:$E$29)),'Lista de Prestatarios'!$B$3,VLOOKUP(B6772,'Lista de Prestatarios'!$A$2:$B$500,2,FALSE))),"")</f>
        <v/>
      </c>
      <c r="P6772" s="58" t="str">
        <f>IF(B6772&lt;&gt;"",IF(OR(D6772&gt;0,G6772&gt;0),COUNTIF($B$2:B6772,B6772),COUNTIFS($B$2:B6772,B6772,$E$2:E6772,"&gt;0")),"")</f>
        <v/>
      </c>
    </row>
    <row r="6773" spans="1:16" x14ac:dyDescent="0.35">
      <c r="A6773" s="51" t="str">
        <f t="shared" si="315"/>
        <v/>
      </c>
      <c r="B6773" s="99"/>
      <c r="C6773" s="4"/>
      <c r="D6773" s="14"/>
      <c r="E6773" s="14"/>
      <c r="F6773" s="14"/>
      <c r="G6773" s="82"/>
      <c r="H6773" s="107" t="str">
        <f>IF(B6773&lt;&gt;"",IF(OR(O6773=0,O6773=999),"",SUMIFS($E$2:E6773,$A$2:A6773,A6773)-SUMIFS($F$2:F6773,$A$2:A6773,A6773)),"")</f>
        <v/>
      </c>
      <c r="I6773" s="109" t="str">
        <f t="shared" si="317"/>
        <v/>
      </c>
      <c r="J6773" s="113"/>
      <c r="K6773" s="90"/>
      <c r="L6773" s="73"/>
      <c r="M6773" s="69" t="str">
        <f>IF(C6773&lt;&gt;"",DailyLog!$S$3,"")</f>
        <v/>
      </c>
      <c r="N6773" s="56" t="str">
        <f t="shared" si="316"/>
        <v/>
      </c>
      <c r="O6773" s="53" t="str">
        <f>IF($B6773&lt;&gt;"",IF(ISNUMBER(_xlfn.XMATCH($B6773,Language!$A$6:$E$6)),0,IF(ISNUMBER(_xlfn.XMATCH($B6773,Language!$A$29:$E$29)),'Lista de Prestatarios'!$B$3,VLOOKUP(B6773,'Lista de Prestatarios'!$A$2:$B$500,2,FALSE))),"")</f>
        <v/>
      </c>
      <c r="P6773" s="58" t="str">
        <f>IF(B6773&lt;&gt;"",IF(OR(D6773&gt;0,G6773&gt;0),COUNTIF($B$2:B6773,B6773),COUNTIFS($B$2:B6773,B6773,$E$2:E6773,"&gt;0")),"")</f>
        <v/>
      </c>
    </row>
    <row r="6774" spans="1:16" x14ac:dyDescent="0.35">
      <c r="A6774" s="51" t="str">
        <f t="shared" si="315"/>
        <v/>
      </c>
      <c r="B6774" s="99"/>
      <c r="C6774" s="4"/>
      <c r="D6774" s="14"/>
      <c r="E6774" s="14"/>
      <c r="F6774" s="14"/>
      <c r="G6774" s="82"/>
      <c r="H6774" s="107" t="str">
        <f>IF(B6774&lt;&gt;"",IF(OR(O6774=0,O6774=999),"",SUMIFS($E$2:E6774,$A$2:A6774,A6774)-SUMIFS($F$2:F6774,$A$2:A6774,A6774)),"")</f>
        <v/>
      </c>
      <c r="I6774" s="109" t="str">
        <f t="shared" si="317"/>
        <v/>
      </c>
      <c r="J6774" s="113"/>
      <c r="K6774" s="90"/>
      <c r="L6774" s="73"/>
      <c r="M6774" s="69" t="str">
        <f>IF(C6774&lt;&gt;"",DailyLog!$S$3,"")</f>
        <v/>
      </c>
      <c r="N6774" s="56" t="str">
        <f t="shared" si="316"/>
        <v/>
      </c>
      <c r="O6774" s="53" t="str">
        <f>IF($B6774&lt;&gt;"",IF(ISNUMBER(_xlfn.XMATCH($B6774,Language!$A$6:$E$6)),0,IF(ISNUMBER(_xlfn.XMATCH($B6774,Language!$A$29:$E$29)),'Lista de Prestatarios'!$B$3,VLOOKUP(B6774,'Lista de Prestatarios'!$A$2:$B$500,2,FALSE))),"")</f>
        <v/>
      </c>
      <c r="P6774" s="58" t="str">
        <f>IF(B6774&lt;&gt;"",IF(OR(D6774&gt;0,G6774&gt;0),COUNTIF($B$2:B6774,B6774),COUNTIFS($B$2:B6774,B6774,$E$2:E6774,"&gt;0")),"")</f>
        <v/>
      </c>
    </row>
    <row r="6775" spans="1:16" x14ac:dyDescent="0.35">
      <c r="A6775" s="51" t="str">
        <f t="shared" si="315"/>
        <v/>
      </c>
      <c r="B6775" s="99"/>
      <c r="C6775" s="4"/>
      <c r="D6775" s="14"/>
      <c r="E6775" s="14"/>
      <c r="F6775" s="14"/>
      <c r="G6775" s="82"/>
      <c r="H6775" s="107" t="str">
        <f>IF(B6775&lt;&gt;"",IF(OR(O6775=0,O6775=999),"",SUMIFS($E$2:E6775,$A$2:A6775,A6775)-SUMIFS($F$2:F6775,$A$2:A6775,A6775)),"")</f>
        <v/>
      </c>
      <c r="I6775" s="109" t="str">
        <f t="shared" si="317"/>
        <v/>
      </c>
      <c r="J6775" s="113"/>
      <c r="K6775" s="90"/>
      <c r="L6775" s="73"/>
      <c r="M6775" s="69" t="str">
        <f>IF(C6775&lt;&gt;"",DailyLog!$S$3,"")</f>
        <v/>
      </c>
      <c r="N6775" s="56" t="str">
        <f t="shared" si="316"/>
        <v/>
      </c>
      <c r="O6775" s="53" t="str">
        <f>IF($B6775&lt;&gt;"",IF(ISNUMBER(_xlfn.XMATCH($B6775,Language!$A$6:$E$6)),0,IF(ISNUMBER(_xlfn.XMATCH($B6775,Language!$A$29:$E$29)),'Lista de Prestatarios'!$B$3,VLOOKUP(B6775,'Lista de Prestatarios'!$A$2:$B$500,2,FALSE))),"")</f>
        <v/>
      </c>
      <c r="P6775" s="58" t="str">
        <f>IF(B6775&lt;&gt;"",IF(OR(D6775&gt;0,G6775&gt;0),COUNTIF($B$2:B6775,B6775),COUNTIFS($B$2:B6775,B6775,$E$2:E6775,"&gt;0")),"")</f>
        <v/>
      </c>
    </row>
    <row r="6776" spans="1:16" x14ac:dyDescent="0.35">
      <c r="A6776" s="51" t="str">
        <f t="shared" si="315"/>
        <v/>
      </c>
      <c r="B6776" s="99"/>
      <c r="C6776" s="4"/>
      <c r="D6776" s="14"/>
      <c r="E6776" s="14"/>
      <c r="F6776" s="14"/>
      <c r="G6776" s="82"/>
      <c r="H6776" s="107" t="str">
        <f>IF(B6776&lt;&gt;"",IF(OR(O6776=0,O6776=999),"",SUMIFS($E$2:E6776,$A$2:A6776,A6776)-SUMIFS($F$2:F6776,$A$2:A6776,A6776)),"")</f>
        <v/>
      </c>
      <c r="I6776" s="109" t="str">
        <f t="shared" si="317"/>
        <v/>
      </c>
      <c r="J6776" s="113"/>
      <c r="K6776" s="90"/>
      <c r="L6776" s="73"/>
      <c r="M6776" s="69" t="str">
        <f>IF(C6776&lt;&gt;"",DailyLog!$S$3,"")</f>
        <v/>
      </c>
      <c r="N6776" s="56" t="str">
        <f t="shared" si="316"/>
        <v/>
      </c>
      <c r="O6776" s="53" t="str">
        <f>IF($B6776&lt;&gt;"",IF(ISNUMBER(_xlfn.XMATCH($B6776,Language!$A$6:$E$6)),0,IF(ISNUMBER(_xlfn.XMATCH($B6776,Language!$A$29:$E$29)),'Lista de Prestatarios'!$B$3,VLOOKUP(B6776,'Lista de Prestatarios'!$A$2:$B$500,2,FALSE))),"")</f>
        <v/>
      </c>
      <c r="P6776" s="58" t="str">
        <f>IF(B6776&lt;&gt;"",IF(OR(D6776&gt;0,G6776&gt;0),COUNTIF($B$2:B6776,B6776),COUNTIFS($B$2:B6776,B6776,$E$2:E6776,"&gt;0")),"")</f>
        <v/>
      </c>
    </row>
    <row r="6777" spans="1:16" x14ac:dyDescent="0.35">
      <c r="A6777" s="51" t="str">
        <f t="shared" si="315"/>
        <v/>
      </c>
      <c r="B6777" s="99"/>
      <c r="C6777" s="4"/>
      <c r="D6777" s="14"/>
      <c r="E6777" s="14"/>
      <c r="F6777" s="14"/>
      <c r="G6777" s="82"/>
      <c r="H6777" s="107" t="str">
        <f>IF(B6777&lt;&gt;"",IF(OR(O6777=0,O6777=999),"",SUMIFS($E$2:E6777,$A$2:A6777,A6777)-SUMIFS($F$2:F6777,$A$2:A6777,A6777)),"")</f>
        <v/>
      </c>
      <c r="I6777" s="109" t="str">
        <f t="shared" si="317"/>
        <v/>
      </c>
      <c r="J6777" s="113"/>
      <c r="K6777" s="90"/>
      <c r="L6777" s="73"/>
      <c r="M6777" s="69" t="str">
        <f>IF(C6777&lt;&gt;"",DailyLog!$S$3,"")</f>
        <v/>
      </c>
      <c r="N6777" s="56" t="str">
        <f t="shared" si="316"/>
        <v/>
      </c>
      <c r="O6777" s="53" t="str">
        <f>IF($B6777&lt;&gt;"",IF(ISNUMBER(_xlfn.XMATCH($B6777,Language!$A$6:$E$6)),0,IF(ISNUMBER(_xlfn.XMATCH($B6777,Language!$A$29:$E$29)),'Lista de Prestatarios'!$B$3,VLOOKUP(B6777,'Lista de Prestatarios'!$A$2:$B$500,2,FALSE))),"")</f>
        <v/>
      </c>
      <c r="P6777" s="58" t="str">
        <f>IF(B6777&lt;&gt;"",IF(OR(D6777&gt;0,G6777&gt;0),COUNTIF($B$2:B6777,B6777),COUNTIFS($B$2:B6777,B6777,$E$2:E6777,"&gt;0")),"")</f>
        <v/>
      </c>
    </row>
    <row r="6778" spans="1:16" x14ac:dyDescent="0.35">
      <c r="A6778" s="51" t="str">
        <f t="shared" si="315"/>
        <v/>
      </c>
      <c r="B6778" s="99"/>
      <c r="C6778" s="4"/>
      <c r="D6778" s="14"/>
      <c r="E6778" s="14"/>
      <c r="F6778" s="14"/>
      <c r="G6778" s="82"/>
      <c r="H6778" s="107" t="str">
        <f>IF(B6778&lt;&gt;"",IF(OR(O6778=0,O6778=999),"",SUMIFS($E$2:E6778,$A$2:A6778,A6778)-SUMIFS($F$2:F6778,$A$2:A6778,A6778)),"")</f>
        <v/>
      </c>
      <c r="I6778" s="109" t="str">
        <f t="shared" si="317"/>
        <v/>
      </c>
      <c r="J6778" s="113"/>
      <c r="K6778" s="90"/>
      <c r="L6778" s="73"/>
      <c r="M6778" s="69" t="str">
        <f>IF(C6778&lt;&gt;"",DailyLog!$S$3,"")</f>
        <v/>
      </c>
      <c r="N6778" s="56" t="str">
        <f t="shared" si="316"/>
        <v/>
      </c>
      <c r="O6778" s="53" t="str">
        <f>IF($B6778&lt;&gt;"",IF(ISNUMBER(_xlfn.XMATCH($B6778,Language!$A$6:$E$6)),0,IF(ISNUMBER(_xlfn.XMATCH($B6778,Language!$A$29:$E$29)),'Lista de Prestatarios'!$B$3,VLOOKUP(B6778,'Lista de Prestatarios'!$A$2:$B$500,2,FALSE))),"")</f>
        <v/>
      </c>
      <c r="P6778" s="58" t="str">
        <f>IF(B6778&lt;&gt;"",IF(OR(D6778&gt;0,G6778&gt;0),COUNTIF($B$2:B6778,B6778),COUNTIFS($B$2:B6778,B6778,$E$2:E6778,"&gt;0")),"")</f>
        <v/>
      </c>
    </row>
    <row r="6779" spans="1:16" x14ac:dyDescent="0.35">
      <c r="A6779" s="51" t="str">
        <f t="shared" si="315"/>
        <v/>
      </c>
      <c r="B6779" s="99"/>
      <c r="C6779" s="4"/>
      <c r="D6779" s="14"/>
      <c r="E6779" s="14"/>
      <c r="F6779" s="14"/>
      <c r="G6779" s="82"/>
      <c r="H6779" s="107" t="str">
        <f>IF(B6779&lt;&gt;"",IF(OR(O6779=0,O6779=999),"",SUMIFS($E$2:E6779,$A$2:A6779,A6779)-SUMIFS($F$2:F6779,$A$2:A6779,A6779)),"")</f>
        <v/>
      </c>
      <c r="I6779" s="109" t="str">
        <f t="shared" si="317"/>
        <v/>
      </c>
      <c r="J6779" s="113"/>
      <c r="K6779" s="90"/>
      <c r="L6779" s="73"/>
      <c r="M6779" s="69" t="str">
        <f>IF(C6779&lt;&gt;"",DailyLog!$S$3,"")</f>
        <v/>
      </c>
      <c r="N6779" s="56" t="str">
        <f t="shared" si="316"/>
        <v/>
      </c>
      <c r="O6779" s="53" t="str">
        <f>IF($B6779&lt;&gt;"",IF(ISNUMBER(_xlfn.XMATCH($B6779,Language!$A$6:$E$6)),0,IF(ISNUMBER(_xlfn.XMATCH($B6779,Language!$A$29:$E$29)),'Lista de Prestatarios'!$B$3,VLOOKUP(B6779,'Lista de Prestatarios'!$A$2:$B$500,2,FALSE))),"")</f>
        <v/>
      </c>
      <c r="P6779" s="58" t="str">
        <f>IF(B6779&lt;&gt;"",IF(OR(D6779&gt;0,G6779&gt;0),COUNTIF($B$2:B6779,B6779),COUNTIFS($B$2:B6779,B6779,$E$2:E6779,"&gt;0")),"")</f>
        <v/>
      </c>
    </row>
    <row r="6780" spans="1:16" x14ac:dyDescent="0.35">
      <c r="A6780" s="51" t="str">
        <f t="shared" si="315"/>
        <v/>
      </c>
      <c r="B6780" s="99"/>
      <c r="C6780" s="4"/>
      <c r="D6780" s="14"/>
      <c r="E6780" s="14"/>
      <c r="F6780" s="14"/>
      <c r="G6780" s="82"/>
      <c r="H6780" s="107" t="str">
        <f>IF(B6780&lt;&gt;"",IF(OR(O6780=0,O6780=999),"",SUMIFS($E$2:E6780,$A$2:A6780,A6780)-SUMIFS($F$2:F6780,$A$2:A6780,A6780)),"")</f>
        <v/>
      </c>
      <c r="I6780" s="109" t="str">
        <f t="shared" si="317"/>
        <v/>
      </c>
      <c r="J6780" s="113"/>
      <c r="K6780" s="90"/>
      <c r="L6780" s="73"/>
      <c r="M6780" s="69" t="str">
        <f>IF(C6780&lt;&gt;"",DailyLog!$S$3,"")</f>
        <v/>
      </c>
      <c r="N6780" s="56" t="str">
        <f t="shared" si="316"/>
        <v/>
      </c>
      <c r="O6780" s="53" t="str">
        <f>IF($B6780&lt;&gt;"",IF(ISNUMBER(_xlfn.XMATCH($B6780,Language!$A$6:$E$6)),0,IF(ISNUMBER(_xlfn.XMATCH($B6780,Language!$A$29:$E$29)),'Lista de Prestatarios'!$B$3,VLOOKUP(B6780,'Lista de Prestatarios'!$A$2:$B$500,2,FALSE))),"")</f>
        <v/>
      </c>
      <c r="P6780" s="58" t="str">
        <f>IF(B6780&lt;&gt;"",IF(OR(D6780&gt;0,G6780&gt;0),COUNTIF($B$2:B6780,B6780),COUNTIFS($B$2:B6780,B6780,$E$2:E6780,"&gt;0")),"")</f>
        <v/>
      </c>
    </row>
    <row r="6781" spans="1:16" x14ac:dyDescent="0.35">
      <c r="A6781" s="51" t="str">
        <f t="shared" si="315"/>
        <v/>
      </c>
      <c r="B6781" s="99"/>
      <c r="C6781" s="4"/>
      <c r="D6781" s="14"/>
      <c r="E6781" s="14"/>
      <c r="F6781" s="14"/>
      <c r="G6781" s="82"/>
      <c r="H6781" s="107" t="str">
        <f>IF(B6781&lt;&gt;"",IF(OR(O6781=0,O6781=999),"",SUMIFS($E$2:E6781,$A$2:A6781,A6781)-SUMIFS($F$2:F6781,$A$2:A6781,A6781)),"")</f>
        <v/>
      </c>
      <c r="I6781" s="109" t="str">
        <f t="shared" si="317"/>
        <v/>
      </c>
      <c r="J6781" s="113"/>
      <c r="K6781" s="90"/>
      <c r="L6781" s="73"/>
      <c r="M6781" s="69" t="str">
        <f>IF(C6781&lt;&gt;"",DailyLog!$S$3,"")</f>
        <v/>
      </c>
      <c r="N6781" s="56" t="str">
        <f t="shared" si="316"/>
        <v/>
      </c>
      <c r="O6781" s="53" t="str">
        <f>IF($B6781&lt;&gt;"",IF(ISNUMBER(_xlfn.XMATCH($B6781,Language!$A$6:$E$6)),0,IF(ISNUMBER(_xlfn.XMATCH($B6781,Language!$A$29:$E$29)),'Lista de Prestatarios'!$B$3,VLOOKUP(B6781,'Lista de Prestatarios'!$A$2:$B$500,2,FALSE))),"")</f>
        <v/>
      </c>
      <c r="P6781" s="58" t="str">
        <f>IF(B6781&lt;&gt;"",IF(OR(D6781&gt;0,G6781&gt;0),COUNTIF($B$2:B6781,B6781),COUNTIFS($B$2:B6781,B6781,$E$2:E6781,"&gt;0")),"")</f>
        <v/>
      </c>
    </row>
    <row r="6782" spans="1:16" x14ac:dyDescent="0.35">
      <c r="A6782" s="51" t="str">
        <f t="shared" si="315"/>
        <v/>
      </c>
      <c r="B6782" s="99"/>
      <c r="C6782" s="4"/>
      <c r="D6782" s="14"/>
      <c r="E6782" s="14"/>
      <c r="F6782" s="14"/>
      <c r="G6782" s="82"/>
      <c r="H6782" s="107" t="str">
        <f>IF(B6782&lt;&gt;"",IF(OR(O6782=0,O6782=999),"",SUMIFS($E$2:E6782,$A$2:A6782,A6782)-SUMIFS($F$2:F6782,$A$2:A6782,A6782)),"")</f>
        <v/>
      </c>
      <c r="I6782" s="109" t="str">
        <f t="shared" si="317"/>
        <v/>
      </c>
      <c r="J6782" s="113"/>
      <c r="K6782" s="90"/>
      <c r="L6782" s="73"/>
      <c r="M6782" s="69" t="str">
        <f>IF(C6782&lt;&gt;"",DailyLog!$S$3,"")</f>
        <v/>
      </c>
      <c r="N6782" s="56" t="str">
        <f t="shared" si="316"/>
        <v/>
      </c>
      <c r="O6782" s="53" t="str">
        <f>IF($B6782&lt;&gt;"",IF(ISNUMBER(_xlfn.XMATCH($B6782,Language!$A$6:$E$6)),0,IF(ISNUMBER(_xlfn.XMATCH($B6782,Language!$A$29:$E$29)),'Lista de Prestatarios'!$B$3,VLOOKUP(B6782,'Lista de Prestatarios'!$A$2:$B$500,2,FALSE))),"")</f>
        <v/>
      </c>
      <c r="P6782" s="58" t="str">
        <f>IF(B6782&lt;&gt;"",IF(OR(D6782&gt;0,G6782&gt;0),COUNTIF($B$2:B6782,B6782),COUNTIFS($B$2:B6782,B6782,$E$2:E6782,"&gt;0")),"")</f>
        <v/>
      </c>
    </row>
    <row r="6783" spans="1:16" x14ac:dyDescent="0.35">
      <c r="A6783" s="51" t="str">
        <f t="shared" si="315"/>
        <v/>
      </c>
      <c r="B6783" s="99"/>
      <c r="C6783" s="4"/>
      <c r="D6783" s="14"/>
      <c r="E6783" s="14"/>
      <c r="F6783" s="14"/>
      <c r="G6783" s="82"/>
      <c r="H6783" s="107" t="str">
        <f>IF(B6783&lt;&gt;"",IF(OR(O6783=0,O6783=999),"",SUMIFS($E$2:E6783,$A$2:A6783,A6783)-SUMIFS($F$2:F6783,$A$2:A6783,A6783)),"")</f>
        <v/>
      </c>
      <c r="I6783" s="109" t="str">
        <f t="shared" si="317"/>
        <v/>
      </c>
      <c r="J6783" s="113"/>
      <c r="K6783" s="90"/>
      <c r="L6783" s="73"/>
      <c r="M6783" s="69" t="str">
        <f>IF(C6783&lt;&gt;"",DailyLog!$S$3,"")</f>
        <v/>
      </c>
      <c r="N6783" s="56" t="str">
        <f t="shared" si="316"/>
        <v/>
      </c>
      <c r="O6783" s="53" t="str">
        <f>IF($B6783&lt;&gt;"",IF(ISNUMBER(_xlfn.XMATCH($B6783,Language!$A$6:$E$6)),0,IF(ISNUMBER(_xlfn.XMATCH($B6783,Language!$A$29:$E$29)),'Lista de Prestatarios'!$B$3,VLOOKUP(B6783,'Lista de Prestatarios'!$A$2:$B$500,2,FALSE))),"")</f>
        <v/>
      </c>
      <c r="P6783" s="58" t="str">
        <f>IF(B6783&lt;&gt;"",IF(OR(D6783&gt;0,G6783&gt;0),COUNTIF($B$2:B6783,B6783),COUNTIFS($B$2:B6783,B6783,$E$2:E6783,"&gt;0")),"")</f>
        <v/>
      </c>
    </row>
    <row r="6784" spans="1:16" x14ac:dyDescent="0.35">
      <c r="A6784" s="51" t="str">
        <f t="shared" si="315"/>
        <v/>
      </c>
      <c r="B6784" s="99"/>
      <c r="C6784" s="4"/>
      <c r="D6784" s="14"/>
      <c r="E6784" s="14"/>
      <c r="F6784" s="14"/>
      <c r="G6784" s="82"/>
      <c r="H6784" s="107" t="str">
        <f>IF(B6784&lt;&gt;"",IF(OR(O6784=0,O6784=999),"",SUMIFS($E$2:E6784,$A$2:A6784,A6784)-SUMIFS($F$2:F6784,$A$2:A6784,A6784)),"")</f>
        <v/>
      </c>
      <c r="I6784" s="109" t="str">
        <f t="shared" si="317"/>
        <v/>
      </c>
      <c r="J6784" s="113"/>
      <c r="K6784" s="90"/>
      <c r="L6784" s="73"/>
      <c r="M6784" s="69" t="str">
        <f>IF(C6784&lt;&gt;"",DailyLog!$S$3,"")</f>
        <v/>
      </c>
      <c r="N6784" s="56" t="str">
        <f t="shared" si="316"/>
        <v/>
      </c>
      <c r="O6784" s="53" t="str">
        <f>IF($B6784&lt;&gt;"",IF(ISNUMBER(_xlfn.XMATCH($B6784,Language!$A$6:$E$6)),0,IF(ISNUMBER(_xlfn.XMATCH($B6784,Language!$A$29:$E$29)),'Lista de Prestatarios'!$B$3,VLOOKUP(B6784,'Lista de Prestatarios'!$A$2:$B$500,2,FALSE))),"")</f>
        <v/>
      </c>
      <c r="P6784" s="58" t="str">
        <f>IF(B6784&lt;&gt;"",IF(OR(D6784&gt;0,G6784&gt;0),COUNTIF($B$2:B6784,B6784),COUNTIFS($B$2:B6784,B6784,$E$2:E6784,"&gt;0")),"")</f>
        <v/>
      </c>
    </row>
    <row r="6785" spans="1:16" x14ac:dyDescent="0.35">
      <c r="A6785" s="51" t="str">
        <f t="shared" si="315"/>
        <v/>
      </c>
      <c r="B6785" s="99"/>
      <c r="C6785" s="4"/>
      <c r="D6785" s="14"/>
      <c r="E6785" s="14"/>
      <c r="F6785" s="14"/>
      <c r="G6785" s="82"/>
      <c r="H6785" s="107" t="str">
        <f>IF(B6785&lt;&gt;"",IF(OR(O6785=0,O6785=999),"",SUMIFS($E$2:E6785,$A$2:A6785,A6785)-SUMIFS($F$2:F6785,$A$2:A6785,A6785)),"")</f>
        <v/>
      </c>
      <c r="I6785" s="109" t="str">
        <f t="shared" si="317"/>
        <v/>
      </c>
      <c r="J6785" s="113"/>
      <c r="K6785" s="90"/>
      <c r="L6785" s="73"/>
      <c r="M6785" s="69" t="str">
        <f>IF(C6785&lt;&gt;"",DailyLog!$S$3,"")</f>
        <v/>
      </c>
      <c r="N6785" s="56" t="str">
        <f t="shared" si="316"/>
        <v/>
      </c>
      <c r="O6785" s="53" t="str">
        <f>IF($B6785&lt;&gt;"",IF(ISNUMBER(_xlfn.XMATCH($B6785,Language!$A$6:$E$6)),0,IF(ISNUMBER(_xlfn.XMATCH($B6785,Language!$A$29:$E$29)),'Lista de Prestatarios'!$B$3,VLOOKUP(B6785,'Lista de Prestatarios'!$A$2:$B$500,2,FALSE))),"")</f>
        <v/>
      </c>
      <c r="P6785" s="58" t="str">
        <f>IF(B6785&lt;&gt;"",IF(OR(D6785&gt;0,G6785&gt;0),COUNTIF($B$2:B6785,B6785),COUNTIFS($B$2:B6785,B6785,$E$2:E6785,"&gt;0")),"")</f>
        <v/>
      </c>
    </row>
    <row r="6786" spans="1:16" x14ac:dyDescent="0.35">
      <c r="A6786" s="51" t="str">
        <f t="shared" ref="A6786:A6849" si="318">IF(B6786&lt;&gt;"",O6786&amp;"."&amp;P6786,"")</f>
        <v/>
      </c>
      <c r="B6786" s="99"/>
      <c r="C6786" s="4"/>
      <c r="D6786" s="14"/>
      <c r="E6786" s="14"/>
      <c r="F6786" s="14"/>
      <c r="G6786" s="82"/>
      <c r="H6786" s="107" t="str">
        <f>IF(B6786&lt;&gt;"",IF(OR(O6786=0,O6786=999),"",SUMIFS($E$2:E6786,$A$2:A6786,A6786)-SUMIFS($F$2:F6786,$A$2:A6786,A6786)),"")</f>
        <v/>
      </c>
      <c r="I6786" s="109" t="str">
        <f t="shared" si="317"/>
        <v/>
      </c>
      <c r="J6786" s="113"/>
      <c r="K6786" s="90"/>
      <c r="L6786" s="73"/>
      <c r="M6786" s="69" t="str">
        <f>IF(C6786&lt;&gt;"",DailyLog!$S$3,"")</f>
        <v/>
      </c>
      <c r="N6786" s="56" t="str">
        <f t="shared" ref="N6786:N6849" si="319">IF(B6786&lt;&gt;"",COUNT(D6786:G6786),"")</f>
        <v/>
      </c>
      <c r="O6786" s="53" t="str">
        <f>IF($B6786&lt;&gt;"",IF(ISNUMBER(_xlfn.XMATCH($B6786,Language!$A$6:$E$6)),0,IF(ISNUMBER(_xlfn.XMATCH($B6786,Language!$A$29:$E$29)),'Lista de Prestatarios'!$B$3,VLOOKUP(B6786,'Lista de Prestatarios'!$A$2:$B$500,2,FALSE))),"")</f>
        <v/>
      </c>
      <c r="P6786" s="58" t="str">
        <f>IF(B6786&lt;&gt;"",IF(OR(D6786&gt;0,G6786&gt;0),COUNTIF($B$2:B6786,B6786),COUNTIFS($B$2:B6786,B6786,$E$2:E6786,"&gt;0")),"")</f>
        <v/>
      </c>
    </row>
    <row r="6787" spans="1:16" x14ac:dyDescent="0.35">
      <c r="A6787" s="51" t="str">
        <f t="shared" si="318"/>
        <v/>
      </c>
      <c r="B6787" s="99"/>
      <c r="C6787" s="4"/>
      <c r="D6787" s="14"/>
      <c r="E6787" s="14"/>
      <c r="F6787" s="14"/>
      <c r="G6787" s="82"/>
      <c r="H6787" s="107" t="str">
        <f>IF(B6787&lt;&gt;"",IF(OR(O6787=0,O6787=999),"",SUMIFS($E$2:E6787,$A$2:A6787,A6787)-SUMIFS($F$2:F6787,$A$2:A6787,A6787)),"")</f>
        <v/>
      </c>
      <c r="I6787" s="109" t="str">
        <f t="shared" si="317"/>
        <v/>
      </c>
      <c r="J6787" s="113"/>
      <c r="K6787" s="90"/>
      <c r="L6787" s="73"/>
      <c r="M6787" s="69" t="str">
        <f>IF(C6787&lt;&gt;"",DailyLog!$S$3,"")</f>
        <v/>
      </c>
      <c r="N6787" s="56" t="str">
        <f t="shared" si="319"/>
        <v/>
      </c>
      <c r="O6787" s="53" t="str">
        <f>IF($B6787&lt;&gt;"",IF(ISNUMBER(_xlfn.XMATCH($B6787,Language!$A$6:$E$6)),0,IF(ISNUMBER(_xlfn.XMATCH($B6787,Language!$A$29:$E$29)),'Lista de Prestatarios'!$B$3,VLOOKUP(B6787,'Lista de Prestatarios'!$A$2:$B$500,2,FALSE))),"")</f>
        <v/>
      </c>
      <c r="P6787" s="58" t="str">
        <f>IF(B6787&lt;&gt;"",IF(OR(D6787&gt;0,G6787&gt;0),COUNTIF($B$2:B6787,B6787),COUNTIFS($B$2:B6787,B6787,$E$2:E6787,"&gt;0")),"")</f>
        <v/>
      </c>
    </row>
    <row r="6788" spans="1:16" x14ac:dyDescent="0.35">
      <c r="A6788" s="51" t="str">
        <f t="shared" si="318"/>
        <v/>
      </c>
      <c r="B6788" s="99"/>
      <c r="C6788" s="4"/>
      <c r="D6788" s="14"/>
      <c r="E6788" s="14"/>
      <c r="F6788" s="14"/>
      <c r="G6788" s="82"/>
      <c r="H6788" s="107" t="str">
        <f>IF(B6788&lt;&gt;"",IF(OR(O6788=0,O6788=999),"",SUMIFS($E$2:E6788,$A$2:A6788,A6788)-SUMIFS($F$2:F6788,$A$2:A6788,A6788)),"")</f>
        <v/>
      </c>
      <c r="I6788" s="109" t="str">
        <f t="shared" ref="I6788:I6851" si="320">IF(B6788&lt;&gt;"",I6787+D6788-E6788+F6788-G6788,"")</f>
        <v/>
      </c>
      <c r="J6788" s="113"/>
      <c r="K6788" s="90"/>
      <c r="L6788" s="73"/>
      <c r="M6788" s="69" t="str">
        <f>IF(C6788&lt;&gt;"",DailyLog!$S$3,"")</f>
        <v/>
      </c>
      <c r="N6788" s="56" t="str">
        <f t="shared" si="319"/>
        <v/>
      </c>
      <c r="O6788" s="53" t="str">
        <f>IF($B6788&lt;&gt;"",IF(ISNUMBER(_xlfn.XMATCH($B6788,Language!$A$6:$E$6)),0,IF(ISNUMBER(_xlfn.XMATCH($B6788,Language!$A$29:$E$29)),'Lista de Prestatarios'!$B$3,VLOOKUP(B6788,'Lista de Prestatarios'!$A$2:$B$500,2,FALSE))),"")</f>
        <v/>
      </c>
      <c r="P6788" s="58" t="str">
        <f>IF(B6788&lt;&gt;"",IF(OR(D6788&gt;0,G6788&gt;0),COUNTIF($B$2:B6788,B6788),COUNTIFS($B$2:B6788,B6788,$E$2:E6788,"&gt;0")),"")</f>
        <v/>
      </c>
    </row>
    <row r="6789" spans="1:16" x14ac:dyDescent="0.35">
      <c r="A6789" s="51" t="str">
        <f t="shared" si="318"/>
        <v/>
      </c>
      <c r="B6789" s="99"/>
      <c r="C6789" s="4"/>
      <c r="D6789" s="14"/>
      <c r="E6789" s="14"/>
      <c r="F6789" s="14"/>
      <c r="G6789" s="82"/>
      <c r="H6789" s="107" t="str">
        <f>IF(B6789&lt;&gt;"",IF(OR(O6789=0,O6789=999),"",SUMIFS($E$2:E6789,$A$2:A6789,A6789)-SUMIFS($F$2:F6789,$A$2:A6789,A6789)),"")</f>
        <v/>
      </c>
      <c r="I6789" s="109" t="str">
        <f t="shared" si="320"/>
        <v/>
      </c>
      <c r="J6789" s="113"/>
      <c r="K6789" s="90"/>
      <c r="L6789" s="73"/>
      <c r="M6789" s="69" t="str">
        <f>IF(C6789&lt;&gt;"",DailyLog!$S$3,"")</f>
        <v/>
      </c>
      <c r="N6789" s="56" t="str">
        <f t="shared" si="319"/>
        <v/>
      </c>
      <c r="O6789" s="53" t="str">
        <f>IF($B6789&lt;&gt;"",IF(ISNUMBER(_xlfn.XMATCH($B6789,Language!$A$6:$E$6)),0,IF(ISNUMBER(_xlfn.XMATCH($B6789,Language!$A$29:$E$29)),'Lista de Prestatarios'!$B$3,VLOOKUP(B6789,'Lista de Prestatarios'!$A$2:$B$500,2,FALSE))),"")</f>
        <v/>
      </c>
      <c r="P6789" s="58" t="str">
        <f>IF(B6789&lt;&gt;"",IF(OR(D6789&gt;0,G6789&gt;0),COUNTIF($B$2:B6789,B6789),COUNTIFS($B$2:B6789,B6789,$E$2:E6789,"&gt;0")),"")</f>
        <v/>
      </c>
    </row>
    <row r="6790" spans="1:16" x14ac:dyDescent="0.35">
      <c r="A6790" s="51" t="str">
        <f t="shared" si="318"/>
        <v/>
      </c>
      <c r="B6790" s="99"/>
      <c r="C6790" s="4"/>
      <c r="D6790" s="14"/>
      <c r="E6790" s="14"/>
      <c r="F6790" s="14"/>
      <c r="G6790" s="82"/>
      <c r="H6790" s="107" t="str">
        <f>IF(B6790&lt;&gt;"",IF(OR(O6790=0,O6790=999),"",SUMIFS($E$2:E6790,$A$2:A6790,A6790)-SUMIFS($F$2:F6790,$A$2:A6790,A6790)),"")</f>
        <v/>
      </c>
      <c r="I6790" s="109" t="str">
        <f t="shared" si="320"/>
        <v/>
      </c>
      <c r="J6790" s="113"/>
      <c r="K6790" s="90"/>
      <c r="L6790" s="73"/>
      <c r="M6790" s="69" t="str">
        <f>IF(C6790&lt;&gt;"",DailyLog!$S$3,"")</f>
        <v/>
      </c>
      <c r="N6790" s="56" t="str">
        <f t="shared" si="319"/>
        <v/>
      </c>
      <c r="O6790" s="53" t="str">
        <f>IF($B6790&lt;&gt;"",IF(ISNUMBER(_xlfn.XMATCH($B6790,Language!$A$6:$E$6)),0,IF(ISNUMBER(_xlfn.XMATCH($B6790,Language!$A$29:$E$29)),'Lista de Prestatarios'!$B$3,VLOOKUP(B6790,'Lista de Prestatarios'!$A$2:$B$500,2,FALSE))),"")</f>
        <v/>
      </c>
      <c r="P6790" s="58" t="str">
        <f>IF(B6790&lt;&gt;"",IF(OR(D6790&gt;0,G6790&gt;0),COUNTIF($B$2:B6790,B6790),COUNTIFS($B$2:B6790,B6790,$E$2:E6790,"&gt;0")),"")</f>
        <v/>
      </c>
    </row>
    <row r="6791" spans="1:16" x14ac:dyDescent="0.35">
      <c r="A6791" s="51" t="str">
        <f t="shared" si="318"/>
        <v/>
      </c>
      <c r="B6791" s="99"/>
      <c r="C6791" s="4"/>
      <c r="D6791" s="14"/>
      <c r="E6791" s="14"/>
      <c r="F6791" s="14"/>
      <c r="G6791" s="82"/>
      <c r="H6791" s="107" t="str">
        <f>IF(B6791&lt;&gt;"",IF(OR(O6791=0,O6791=999),"",SUMIFS($E$2:E6791,$A$2:A6791,A6791)-SUMIFS($F$2:F6791,$A$2:A6791,A6791)),"")</f>
        <v/>
      </c>
      <c r="I6791" s="109" t="str">
        <f t="shared" si="320"/>
        <v/>
      </c>
      <c r="J6791" s="113"/>
      <c r="K6791" s="90"/>
      <c r="L6791" s="73"/>
      <c r="M6791" s="69" t="str">
        <f>IF(C6791&lt;&gt;"",DailyLog!$S$3,"")</f>
        <v/>
      </c>
      <c r="N6791" s="56" t="str">
        <f t="shared" si="319"/>
        <v/>
      </c>
      <c r="O6791" s="53" t="str">
        <f>IF($B6791&lt;&gt;"",IF(ISNUMBER(_xlfn.XMATCH($B6791,Language!$A$6:$E$6)),0,IF(ISNUMBER(_xlfn.XMATCH($B6791,Language!$A$29:$E$29)),'Lista de Prestatarios'!$B$3,VLOOKUP(B6791,'Lista de Prestatarios'!$A$2:$B$500,2,FALSE))),"")</f>
        <v/>
      </c>
      <c r="P6791" s="58" t="str">
        <f>IF(B6791&lt;&gt;"",IF(OR(D6791&gt;0,G6791&gt;0),COUNTIF($B$2:B6791,B6791),COUNTIFS($B$2:B6791,B6791,$E$2:E6791,"&gt;0")),"")</f>
        <v/>
      </c>
    </row>
    <row r="6792" spans="1:16" x14ac:dyDescent="0.35">
      <c r="A6792" s="51" t="str">
        <f t="shared" si="318"/>
        <v/>
      </c>
      <c r="B6792" s="99"/>
      <c r="C6792" s="4"/>
      <c r="D6792" s="14"/>
      <c r="E6792" s="14"/>
      <c r="F6792" s="14"/>
      <c r="G6792" s="82"/>
      <c r="H6792" s="107" t="str">
        <f>IF(B6792&lt;&gt;"",IF(OR(O6792=0,O6792=999),"",SUMIFS($E$2:E6792,$A$2:A6792,A6792)-SUMIFS($F$2:F6792,$A$2:A6792,A6792)),"")</f>
        <v/>
      </c>
      <c r="I6792" s="109" t="str">
        <f t="shared" si="320"/>
        <v/>
      </c>
      <c r="J6792" s="113"/>
      <c r="K6792" s="90"/>
      <c r="L6792" s="73"/>
      <c r="M6792" s="69" t="str">
        <f>IF(C6792&lt;&gt;"",DailyLog!$S$3,"")</f>
        <v/>
      </c>
      <c r="N6792" s="56" t="str">
        <f t="shared" si="319"/>
        <v/>
      </c>
      <c r="O6792" s="53" t="str">
        <f>IF($B6792&lt;&gt;"",IF(ISNUMBER(_xlfn.XMATCH($B6792,Language!$A$6:$E$6)),0,IF(ISNUMBER(_xlfn.XMATCH($B6792,Language!$A$29:$E$29)),'Lista de Prestatarios'!$B$3,VLOOKUP(B6792,'Lista de Prestatarios'!$A$2:$B$500,2,FALSE))),"")</f>
        <v/>
      </c>
      <c r="P6792" s="58" t="str">
        <f>IF(B6792&lt;&gt;"",IF(OR(D6792&gt;0,G6792&gt;0),COUNTIF($B$2:B6792,B6792),COUNTIFS($B$2:B6792,B6792,$E$2:E6792,"&gt;0")),"")</f>
        <v/>
      </c>
    </row>
    <row r="6793" spans="1:16" x14ac:dyDescent="0.35">
      <c r="A6793" s="51" t="str">
        <f t="shared" si="318"/>
        <v/>
      </c>
      <c r="B6793" s="99"/>
      <c r="C6793" s="4"/>
      <c r="D6793" s="14"/>
      <c r="E6793" s="14"/>
      <c r="F6793" s="14"/>
      <c r="G6793" s="82"/>
      <c r="H6793" s="107" t="str">
        <f>IF(B6793&lt;&gt;"",IF(OR(O6793=0,O6793=999),"",SUMIFS($E$2:E6793,$A$2:A6793,A6793)-SUMIFS($F$2:F6793,$A$2:A6793,A6793)),"")</f>
        <v/>
      </c>
      <c r="I6793" s="109" t="str">
        <f t="shared" si="320"/>
        <v/>
      </c>
      <c r="J6793" s="113"/>
      <c r="K6793" s="90"/>
      <c r="L6793" s="73"/>
      <c r="M6793" s="69" t="str">
        <f>IF(C6793&lt;&gt;"",DailyLog!$S$3,"")</f>
        <v/>
      </c>
      <c r="N6793" s="56" t="str">
        <f t="shared" si="319"/>
        <v/>
      </c>
      <c r="O6793" s="53" t="str">
        <f>IF($B6793&lt;&gt;"",IF(ISNUMBER(_xlfn.XMATCH($B6793,Language!$A$6:$E$6)),0,IF(ISNUMBER(_xlfn.XMATCH($B6793,Language!$A$29:$E$29)),'Lista de Prestatarios'!$B$3,VLOOKUP(B6793,'Lista de Prestatarios'!$A$2:$B$500,2,FALSE))),"")</f>
        <v/>
      </c>
      <c r="P6793" s="58" t="str">
        <f>IF(B6793&lt;&gt;"",IF(OR(D6793&gt;0,G6793&gt;0),COUNTIF($B$2:B6793,B6793),COUNTIFS($B$2:B6793,B6793,$E$2:E6793,"&gt;0")),"")</f>
        <v/>
      </c>
    </row>
    <row r="6794" spans="1:16" x14ac:dyDescent="0.35">
      <c r="A6794" s="51" t="str">
        <f t="shared" si="318"/>
        <v/>
      </c>
      <c r="B6794" s="99"/>
      <c r="C6794" s="4"/>
      <c r="D6794" s="14"/>
      <c r="E6794" s="14"/>
      <c r="F6794" s="14"/>
      <c r="G6794" s="82"/>
      <c r="H6794" s="107" t="str">
        <f>IF(B6794&lt;&gt;"",IF(OR(O6794=0,O6794=999),"",SUMIFS($E$2:E6794,$A$2:A6794,A6794)-SUMIFS($F$2:F6794,$A$2:A6794,A6794)),"")</f>
        <v/>
      </c>
      <c r="I6794" s="109" t="str">
        <f t="shared" si="320"/>
        <v/>
      </c>
      <c r="J6794" s="113"/>
      <c r="K6794" s="90"/>
      <c r="L6794" s="73"/>
      <c r="M6794" s="69" t="str">
        <f>IF(C6794&lt;&gt;"",DailyLog!$S$3,"")</f>
        <v/>
      </c>
      <c r="N6794" s="56" t="str">
        <f t="shared" si="319"/>
        <v/>
      </c>
      <c r="O6794" s="53" t="str">
        <f>IF($B6794&lt;&gt;"",IF(ISNUMBER(_xlfn.XMATCH($B6794,Language!$A$6:$E$6)),0,IF(ISNUMBER(_xlfn.XMATCH($B6794,Language!$A$29:$E$29)),'Lista de Prestatarios'!$B$3,VLOOKUP(B6794,'Lista de Prestatarios'!$A$2:$B$500,2,FALSE))),"")</f>
        <v/>
      </c>
      <c r="P6794" s="58" t="str">
        <f>IF(B6794&lt;&gt;"",IF(OR(D6794&gt;0,G6794&gt;0),COUNTIF($B$2:B6794,B6794),COUNTIFS($B$2:B6794,B6794,$E$2:E6794,"&gt;0")),"")</f>
        <v/>
      </c>
    </row>
    <row r="6795" spans="1:16" x14ac:dyDescent="0.35">
      <c r="A6795" s="51" t="str">
        <f t="shared" si="318"/>
        <v/>
      </c>
      <c r="B6795" s="99"/>
      <c r="C6795" s="4"/>
      <c r="D6795" s="14"/>
      <c r="E6795" s="14"/>
      <c r="F6795" s="14"/>
      <c r="G6795" s="82"/>
      <c r="H6795" s="107" t="str">
        <f>IF(B6795&lt;&gt;"",IF(OR(O6795=0,O6795=999),"",SUMIFS($E$2:E6795,$A$2:A6795,A6795)-SUMIFS($F$2:F6795,$A$2:A6795,A6795)),"")</f>
        <v/>
      </c>
      <c r="I6795" s="109" t="str">
        <f t="shared" si="320"/>
        <v/>
      </c>
      <c r="J6795" s="113"/>
      <c r="K6795" s="90"/>
      <c r="L6795" s="73"/>
      <c r="M6795" s="69" t="str">
        <f>IF(C6795&lt;&gt;"",DailyLog!$S$3,"")</f>
        <v/>
      </c>
      <c r="N6795" s="56" t="str">
        <f t="shared" si="319"/>
        <v/>
      </c>
      <c r="O6795" s="53" t="str">
        <f>IF($B6795&lt;&gt;"",IF(ISNUMBER(_xlfn.XMATCH($B6795,Language!$A$6:$E$6)),0,IF(ISNUMBER(_xlfn.XMATCH($B6795,Language!$A$29:$E$29)),'Lista de Prestatarios'!$B$3,VLOOKUP(B6795,'Lista de Prestatarios'!$A$2:$B$500,2,FALSE))),"")</f>
        <v/>
      </c>
      <c r="P6795" s="58" t="str">
        <f>IF(B6795&lt;&gt;"",IF(OR(D6795&gt;0,G6795&gt;0),COUNTIF($B$2:B6795,B6795),COUNTIFS($B$2:B6795,B6795,$E$2:E6795,"&gt;0")),"")</f>
        <v/>
      </c>
    </row>
    <row r="6796" spans="1:16" x14ac:dyDescent="0.35">
      <c r="A6796" s="51" t="str">
        <f t="shared" si="318"/>
        <v/>
      </c>
      <c r="B6796" s="99"/>
      <c r="C6796" s="4"/>
      <c r="D6796" s="14"/>
      <c r="E6796" s="14"/>
      <c r="F6796" s="14"/>
      <c r="G6796" s="82"/>
      <c r="H6796" s="107" t="str">
        <f>IF(B6796&lt;&gt;"",IF(OR(O6796=0,O6796=999),"",SUMIFS($E$2:E6796,$A$2:A6796,A6796)-SUMIFS($F$2:F6796,$A$2:A6796,A6796)),"")</f>
        <v/>
      </c>
      <c r="I6796" s="109" t="str">
        <f t="shared" si="320"/>
        <v/>
      </c>
      <c r="J6796" s="113"/>
      <c r="K6796" s="90"/>
      <c r="L6796" s="73"/>
      <c r="M6796" s="69" t="str">
        <f>IF(C6796&lt;&gt;"",DailyLog!$S$3,"")</f>
        <v/>
      </c>
      <c r="N6796" s="56" t="str">
        <f t="shared" si="319"/>
        <v/>
      </c>
      <c r="O6796" s="53" t="str">
        <f>IF($B6796&lt;&gt;"",IF(ISNUMBER(_xlfn.XMATCH($B6796,Language!$A$6:$E$6)),0,IF(ISNUMBER(_xlfn.XMATCH($B6796,Language!$A$29:$E$29)),'Lista de Prestatarios'!$B$3,VLOOKUP(B6796,'Lista de Prestatarios'!$A$2:$B$500,2,FALSE))),"")</f>
        <v/>
      </c>
      <c r="P6796" s="58" t="str">
        <f>IF(B6796&lt;&gt;"",IF(OR(D6796&gt;0,G6796&gt;0),COUNTIF($B$2:B6796,B6796),COUNTIFS($B$2:B6796,B6796,$E$2:E6796,"&gt;0")),"")</f>
        <v/>
      </c>
    </row>
    <row r="6797" spans="1:16" x14ac:dyDescent="0.35">
      <c r="A6797" s="51" t="str">
        <f t="shared" si="318"/>
        <v/>
      </c>
      <c r="B6797" s="99"/>
      <c r="C6797" s="4"/>
      <c r="D6797" s="14"/>
      <c r="E6797" s="14"/>
      <c r="F6797" s="14"/>
      <c r="G6797" s="82"/>
      <c r="H6797" s="107" t="str">
        <f>IF(B6797&lt;&gt;"",IF(OR(O6797=0,O6797=999),"",SUMIFS($E$2:E6797,$A$2:A6797,A6797)-SUMIFS($F$2:F6797,$A$2:A6797,A6797)),"")</f>
        <v/>
      </c>
      <c r="I6797" s="109" t="str">
        <f t="shared" si="320"/>
        <v/>
      </c>
      <c r="J6797" s="113"/>
      <c r="K6797" s="90"/>
      <c r="L6797" s="73"/>
      <c r="M6797" s="69" t="str">
        <f>IF(C6797&lt;&gt;"",DailyLog!$S$3,"")</f>
        <v/>
      </c>
      <c r="N6797" s="56" t="str">
        <f t="shared" si="319"/>
        <v/>
      </c>
      <c r="O6797" s="53" t="str">
        <f>IF($B6797&lt;&gt;"",IF(ISNUMBER(_xlfn.XMATCH($B6797,Language!$A$6:$E$6)),0,IF(ISNUMBER(_xlfn.XMATCH($B6797,Language!$A$29:$E$29)),'Lista de Prestatarios'!$B$3,VLOOKUP(B6797,'Lista de Prestatarios'!$A$2:$B$500,2,FALSE))),"")</f>
        <v/>
      </c>
      <c r="P6797" s="58" t="str">
        <f>IF(B6797&lt;&gt;"",IF(OR(D6797&gt;0,G6797&gt;0),COUNTIF($B$2:B6797,B6797),COUNTIFS($B$2:B6797,B6797,$E$2:E6797,"&gt;0")),"")</f>
        <v/>
      </c>
    </row>
    <row r="6798" spans="1:16" x14ac:dyDescent="0.35">
      <c r="A6798" s="51" t="str">
        <f t="shared" si="318"/>
        <v/>
      </c>
      <c r="B6798" s="99"/>
      <c r="C6798" s="4"/>
      <c r="D6798" s="14"/>
      <c r="E6798" s="14"/>
      <c r="F6798" s="14"/>
      <c r="G6798" s="82"/>
      <c r="H6798" s="107" t="str">
        <f>IF(B6798&lt;&gt;"",IF(OR(O6798=0,O6798=999),"",SUMIFS($E$2:E6798,$A$2:A6798,A6798)-SUMIFS($F$2:F6798,$A$2:A6798,A6798)),"")</f>
        <v/>
      </c>
      <c r="I6798" s="109" t="str">
        <f t="shared" si="320"/>
        <v/>
      </c>
      <c r="J6798" s="113"/>
      <c r="K6798" s="90"/>
      <c r="L6798" s="73"/>
      <c r="M6798" s="69" t="str">
        <f>IF(C6798&lt;&gt;"",DailyLog!$S$3,"")</f>
        <v/>
      </c>
      <c r="N6798" s="56" t="str">
        <f t="shared" si="319"/>
        <v/>
      </c>
      <c r="O6798" s="53" t="str">
        <f>IF($B6798&lt;&gt;"",IF(ISNUMBER(_xlfn.XMATCH($B6798,Language!$A$6:$E$6)),0,IF(ISNUMBER(_xlfn.XMATCH($B6798,Language!$A$29:$E$29)),'Lista de Prestatarios'!$B$3,VLOOKUP(B6798,'Lista de Prestatarios'!$A$2:$B$500,2,FALSE))),"")</f>
        <v/>
      </c>
      <c r="P6798" s="58" t="str">
        <f>IF(B6798&lt;&gt;"",IF(OR(D6798&gt;0,G6798&gt;0),COUNTIF($B$2:B6798,B6798),COUNTIFS($B$2:B6798,B6798,$E$2:E6798,"&gt;0")),"")</f>
        <v/>
      </c>
    </row>
    <row r="6799" spans="1:16" x14ac:dyDescent="0.35">
      <c r="A6799" s="51" t="str">
        <f t="shared" si="318"/>
        <v/>
      </c>
      <c r="B6799" s="99"/>
      <c r="C6799" s="4"/>
      <c r="D6799" s="14"/>
      <c r="E6799" s="14"/>
      <c r="F6799" s="14"/>
      <c r="G6799" s="82"/>
      <c r="H6799" s="107" t="str">
        <f>IF(B6799&lt;&gt;"",IF(OR(O6799=0,O6799=999),"",SUMIFS($E$2:E6799,$A$2:A6799,A6799)-SUMIFS($F$2:F6799,$A$2:A6799,A6799)),"")</f>
        <v/>
      </c>
      <c r="I6799" s="109" t="str">
        <f t="shared" si="320"/>
        <v/>
      </c>
      <c r="J6799" s="113"/>
      <c r="K6799" s="90"/>
      <c r="L6799" s="73"/>
      <c r="M6799" s="69" t="str">
        <f>IF(C6799&lt;&gt;"",DailyLog!$S$3,"")</f>
        <v/>
      </c>
      <c r="N6799" s="56" t="str">
        <f t="shared" si="319"/>
        <v/>
      </c>
      <c r="O6799" s="53" t="str">
        <f>IF($B6799&lt;&gt;"",IF(ISNUMBER(_xlfn.XMATCH($B6799,Language!$A$6:$E$6)),0,IF(ISNUMBER(_xlfn.XMATCH($B6799,Language!$A$29:$E$29)),'Lista de Prestatarios'!$B$3,VLOOKUP(B6799,'Lista de Prestatarios'!$A$2:$B$500,2,FALSE))),"")</f>
        <v/>
      </c>
      <c r="P6799" s="58" t="str">
        <f>IF(B6799&lt;&gt;"",IF(OR(D6799&gt;0,G6799&gt;0),COUNTIF($B$2:B6799,B6799),COUNTIFS($B$2:B6799,B6799,$E$2:E6799,"&gt;0")),"")</f>
        <v/>
      </c>
    </row>
    <row r="6800" spans="1:16" x14ac:dyDescent="0.35">
      <c r="A6800" s="51" t="str">
        <f t="shared" si="318"/>
        <v/>
      </c>
      <c r="B6800" s="99"/>
      <c r="C6800" s="4"/>
      <c r="D6800" s="14"/>
      <c r="E6800" s="14"/>
      <c r="F6800" s="14"/>
      <c r="G6800" s="82"/>
      <c r="H6800" s="107" t="str">
        <f>IF(B6800&lt;&gt;"",IF(OR(O6800=0,O6800=999),"",SUMIFS($E$2:E6800,$A$2:A6800,A6800)-SUMIFS($F$2:F6800,$A$2:A6800,A6800)),"")</f>
        <v/>
      </c>
      <c r="I6800" s="109" t="str">
        <f t="shared" si="320"/>
        <v/>
      </c>
      <c r="J6800" s="113"/>
      <c r="K6800" s="90"/>
      <c r="L6800" s="73"/>
      <c r="M6800" s="69" t="str">
        <f>IF(C6800&lt;&gt;"",DailyLog!$S$3,"")</f>
        <v/>
      </c>
      <c r="N6800" s="56" t="str">
        <f t="shared" si="319"/>
        <v/>
      </c>
      <c r="O6800" s="53" t="str">
        <f>IF($B6800&lt;&gt;"",IF(ISNUMBER(_xlfn.XMATCH($B6800,Language!$A$6:$E$6)),0,IF(ISNUMBER(_xlfn.XMATCH($B6800,Language!$A$29:$E$29)),'Lista de Prestatarios'!$B$3,VLOOKUP(B6800,'Lista de Prestatarios'!$A$2:$B$500,2,FALSE))),"")</f>
        <v/>
      </c>
      <c r="P6800" s="58" t="str">
        <f>IF(B6800&lt;&gt;"",IF(OR(D6800&gt;0,G6800&gt;0),COUNTIF($B$2:B6800,B6800),COUNTIFS($B$2:B6800,B6800,$E$2:E6800,"&gt;0")),"")</f>
        <v/>
      </c>
    </row>
    <row r="6801" spans="1:16" x14ac:dyDescent="0.35">
      <c r="A6801" s="51" t="str">
        <f t="shared" si="318"/>
        <v/>
      </c>
      <c r="B6801" s="99"/>
      <c r="C6801" s="4"/>
      <c r="D6801" s="14"/>
      <c r="E6801" s="14"/>
      <c r="F6801" s="14"/>
      <c r="G6801" s="82"/>
      <c r="H6801" s="107" t="str">
        <f>IF(B6801&lt;&gt;"",IF(OR(O6801=0,O6801=999),"",SUMIFS($E$2:E6801,$A$2:A6801,A6801)-SUMIFS($F$2:F6801,$A$2:A6801,A6801)),"")</f>
        <v/>
      </c>
      <c r="I6801" s="109" t="str">
        <f t="shared" si="320"/>
        <v/>
      </c>
      <c r="J6801" s="113"/>
      <c r="K6801" s="90"/>
      <c r="L6801" s="73"/>
      <c r="M6801" s="69" t="str">
        <f>IF(C6801&lt;&gt;"",DailyLog!$S$3,"")</f>
        <v/>
      </c>
      <c r="N6801" s="56" t="str">
        <f t="shared" si="319"/>
        <v/>
      </c>
      <c r="O6801" s="53" t="str">
        <f>IF($B6801&lt;&gt;"",IF(ISNUMBER(_xlfn.XMATCH($B6801,Language!$A$6:$E$6)),0,IF(ISNUMBER(_xlfn.XMATCH($B6801,Language!$A$29:$E$29)),'Lista de Prestatarios'!$B$3,VLOOKUP(B6801,'Lista de Prestatarios'!$A$2:$B$500,2,FALSE))),"")</f>
        <v/>
      </c>
      <c r="P6801" s="58" t="str">
        <f>IF(B6801&lt;&gt;"",IF(OR(D6801&gt;0,G6801&gt;0),COUNTIF($B$2:B6801,B6801),COUNTIFS($B$2:B6801,B6801,$E$2:E6801,"&gt;0")),"")</f>
        <v/>
      </c>
    </row>
    <row r="6802" spans="1:16" x14ac:dyDescent="0.35">
      <c r="A6802" s="51" t="str">
        <f t="shared" si="318"/>
        <v/>
      </c>
      <c r="B6802" s="99"/>
      <c r="C6802" s="4"/>
      <c r="D6802" s="14"/>
      <c r="E6802" s="14"/>
      <c r="F6802" s="14"/>
      <c r="G6802" s="82"/>
      <c r="H6802" s="107" t="str">
        <f>IF(B6802&lt;&gt;"",IF(OR(O6802=0,O6802=999),"",SUMIFS($E$2:E6802,$A$2:A6802,A6802)-SUMIFS($F$2:F6802,$A$2:A6802,A6802)),"")</f>
        <v/>
      </c>
      <c r="I6802" s="109" t="str">
        <f t="shared" si="320"/>
        <v/>
      </c>
      <c r="J6802" s="113"/>
      <c r="K6802" s="90"/>
      <c r="L6802" s="73"/>
      <c r="M6802" s="69" t="str">
        <f>IF(C6802&lt;&gt;"",DailyLog!$S$3,"")</f>
        <v/>
      </c>
      <c r="N6802" s="56" t="str">
        <f t="shared" si="319"/>
        <v/>
      </c>
      <c r="O6802" s="53" t="str">
        <f>IF($B6802&lt;&gt;"",IF(ISNUMBER(_xlfn.XMATCH($B6802,Language!$A$6:$E$6)),0,IF(ISNUMBER(_xlfn.XMATCH($B6802,Language!$A$29:$E$29)),'Lista de Prestatarios'!$B$3,VLOOKUP(B6802,'Lista de Prestatarios'!$A$2:$B$500,2,FALSE))),"")</f>
        <v/>
      </c>
      <c r="P6802" s="58" t="str">
        <f>IF(B6802&lt;&gt;"",IF(OR(D6802&gt;0,G6802&gt;0),COUNTIF($B$2:B6802,B6802),COUNTIFS($B$2:B6802,B6802,$E$2:E6802,"&gt;0")),"")</f>
        <v/>
      </c>
    </row>
    <row r="6803" spans="1:16" x14ac:dyDescent="0.35">
      <c r="A6803" s="51" t="str">
        <f t="shared" si="318"/>
        <v/>
      </c>
      <c r="B6803" s="99"/>
      <c r="C6803" s="4"/>
      <c r="D6803" s="14"/>
      <c r="E6803" s="14"/>
      <c r="F6803" s="14"/>
      <c r="G6803" s="82"/>
      <c r="H6803" s="107" t="str">
        <f>IF(B6803&lt;&gt;"",IF(OR(O6803=0,O6803=999),"",SUMIFS($E$2:E6803,$A$2:A6803,A6803)-SUMIFS($F$2:F6803,$A$2:A6803,A6803)),"")</f>
        <v/>
      </c>
      <c r="I6803" s="109" t="str">
        <f t="shared" si="320"/>
        <v/>
      </c>
      <c r="J6803" s="113"/>
      <c r="K6803" s="90"/>
      <c r="L6803" s="73"/>
      <c r="M6803" s="69" t="str">
        <f>IF(C6803&lt;&gt;"",DailyLog!$S$3,"")</f>
        <v/>
      </c>
      <c r="N6803" s="56" t="str">
        <f t="shared" si="319"/>
        <v/>
      </c>
      <c r="O6803" s="53" t="str">
        <f>IF($B6803&lt;&gt;"",IF(ISNUMBER(_xlfn.XMATCH($B6803,Language!$A$6:$E$6)),0,IF(ISNUMBER(_xlfn.XMATCH($B6803,Language!$A$29:$E$29)),'Lista de Prestatarios'!$B$3,VLOOKUP(B6803,'Lista de Prestatarios'!$A$2:$B$500,2,FALSE))),"")</f>
        <v/>
      </c>
      <c r="P6803" s="58" t="str">
        <f>IF(B6803&lt;&gt;"",IF(OR(D6803&gt;0,G6803&gt;0),COUNTIF($B$2:B6803,B6803),COUNTIFS($B$2:B6803,B6803,$E$2:E6803,"&gt;0")),"")</f>
        <v/>
      </c>
    </row>
    <row r="6804" spans="1:16" x14ac:dyDescent="0.35">
      <c r="A6804" s="51" t="str">
        <f t="shared" si="318"/>
        <v/>
      </c>
      <c r="B6804" s="99"/>
      <c r="C6804" s="4"/>
      <c r="D6804" s="14"/>
      <c r="E6804" s="14"/>
      <c r="F6804" s="14"/>
      <c r="G6804" s="82"/>
      <c r="H6804" s="107" t="str">
        <f>IF(B6804&lt;&gt;"",IF(OR(O6804=0,O6804=999),"",SUMIFS($E$2:E6804,$A$2:A6804,A6804)-SUMIFS($F$2:F6804,$A$2:A6804,A6804)),"")</f>
        <v/>
      </c>
      <c r="I6804" s="109" t="str">
        <f t="shared" si="320"/>
        <v/>
      </c>
      <c r="J6804" s="113"/>
      <c r="K6804" s="90"/>
      <c r="L6804" s="73"/>
      <c r="M6804" s="69" t="str">
        <f>IF(C6804&lt;&gt;"",DailyLog!$S$3,"")</f>
        <v/>
      </c>
      <c r="N6804" s="56" t="str">
        <f t="shared" si="319"/>
        <v/>
      </c>
      <c r="O6804" s="53" t="str">
        <f>IF($B6804&lt;&gt;"",IF(ISNUMBER(_xlfn.XMATCH($B6804,Language!$A$6:$E$6)),0,IF(ISNUMBER(_xlfn.XMATCH($B6804,Language!$A$29:$E$29)),'Lista de Prestatarios'!$B$3,VLOOKUP(B6804,'Lista de Prestatarios'!$A$2:$B$500,2,FALSE))),"")</f>
        <v/>
      </c>
      <c r="P6804" s="58" t="str">
        <f>IF(B6804&lt;&gt;"",IF(OR(D6804&gt;0,G6804&gt;0),COUNTIF($B$2:B6804,B6804),COUNTIFS($B$2:B6804,B6804,$E$2:E6804,"&gt;0")),"")</f>
        <v/>
      </c>
    </row>
    <row r="6805" spans="1:16" x14ac:dyDescent="0.35">
      <c r="A6805" s="51" t="str">
        <f t="shared" si="318"/>
        <v/>
      </c>
      <c r="B6805" s="99"/>
      <c r="C6805" s="4"/>
      <c r="D6805" s="14"/>
      <c r="E6805" s="14"/>
      <c r="F6805" s="14"/>
      <c r="G6805" s="82"/>
      <c r="H6805" s="107" t="str">
        <f>IF(B6805&lt;&gt;"",IF(OR(O6805=0,O6805=999),"",SUMIFS($E$2:E6805,$A$2:A6805,A6805)-SUMIFS($F$2:F6805,$A$2:A6805,A6805)),"")</f>
        <v/>
      </c>
      <c r="I6805" s="109" t="str">
        <f t="shared" si="320"/>
        <v/>
      </c>
      <c r="J6805" s="113"/>
      <c r="K6805" s="90"/>
      <c r="L6805" s="73"/>
      <c r="M6805" s="69" t="str">
        <f>IF(C6805&lt;&gt;"",DailyLog!$S$3,"")</f>
        <v/>
      </c>
      <c r="N6805" s="56" t="str">
        <f t="shared" si="319"/>
        <v/>
      </c>
      <c r="O6805" s="53" t="str">
        <f>IF($B6805&lt;&gt;"",IF(ISNUMBER(_xlfn.XMATCH($B6805,Language!$A$6:$E$6)),0,IF(ISNUMBER(_xlfn.XMATCH($B6805,Language!$A$29:$E$29)),'Lista de Prestatarios'!$B$3,VLOOKUP(B6805,'Lista de Prestatarios'!$A$2:$B$500,2,FALSE))),"")</f>
        <v/>
      </c>
      <c r="P6805" s="58" t="str">
        <f>IF(B6805&lt;&gt;"",IF(OR(D6805&gt;0,G6805&gt;0),COUNTIF($B$2:B6805,B6805),COUNTIFS($B$2:B6805,B6805,$E$2:E6805,"&gt;0")),"")</f>
        <v/>
      </c>
    </row>
    <row r="6806" spans="1:16" x14ac:dyDescent="0.35">
      <c r="A6806" s="51" t="str">
        <f t="shared" si="318"/>
        <v/>
      </c>
      <c r="B6806" s="99"/>
      <c r="C6806" s="4"/>
      <c r="D6806" s="14"/>
      <c r="E6806" s="14"/>
      <c r="F6806" s="14"/>
      <c r="G6806" s="82"/>
      <c r="H6806" s="107" t="str">
        <f>IF(B6806&lt;&gt;"",IF(OR(O6806=0,O6806=999),"",SUMIFS($E$2:E6806,$A$2:A6806,A6806)-SUMIFS($F$2:F6806,$A$2:A6806,A6806)),"")</f>
        <v/>
      </c>
      <c r="I6806" s="109" t="str">
        <f t="shared" si="320"/>
        <v/>
      </c>
      <c r="J6806" s="113"/>
      <c r="K6806" s="90"/>
      <c r="L6806" s="73"/>
      <c r="M6806" s="69" t="str">
        <f>IF(C6806&lt;&gt;"",DailyLog!$S$3,"")</f>
        <v/>
      </c>
      <c r="N6806" s="56" t="str">
        <f t="shared" si="319"/>
        <v/>
      </c>
      <c r="O6806" s="53" t="str">
        <f>IF($B6806&lt;&gt;"",IF(ISNUMBER(_xlfn.XMATCH($B6806,Language!$A$6:$E$6)),0,IF(ISNUMBER(_xlfn.XMATCH($B6806,Language!$A$29:$E$29)),'Lista de Prestatarios'!$B$3,VLOOKUP(B6806,'Lista de Prestatarios'!$A$2:$B$500,2,FALSE))),"")</f>
        <v/>
      </c>
      <c r="P6806" s="58" t="str">
        <f>IF(B6806&lt;&gt;"",IF(OR(D6806&gt;0,G6806&gt;0),COUNTIF($B$2:B6806,B6806),COUNTIFS($B$2:B6806,B6806,$E$2:E6806,"&gt;0")),"")</f>
        <v/>
      </c>
    </row>
    <row r="6807" spans="1:16" x14ac:dyDescent="0.35">
      <c r="A6807" s="51" t="str">
        <f t="shared" si="318"/>
        <v/>
      </c>
      <c r="B6807" s="99"/>
      <c r="C6807" s="4"/>
      <c r="D6807" s="14"/>
      <c r="E6807" s="14"/>
      <c r="F6807" s="14"/>
      <c r="G6807" s="82"/>
      <c r="H6807" s="107" t="str">
        <f>IF(B6807&lt;&gt;"",IF(OR(O6807=0,O6807=999),"",SUMIFS($E$2:E6807,$A$2:A6807,A6807)-SUMIFS($F$2:F6807,$A$2:A6807,A6807)),"")</f>
        <v/>
      </c>
      <c r="I6807" s="109" t="str">
        <f t="shared" si="320"/>
        <v/>
      </c>
      <c r="J6807" s="113"/>
      <c r="K6807" s="90"/>
      <c r="L6807" s="73"/>
      <c r="M6807" s="69" t="str">
        <f>IF(C6807&lt;&gt;"",DailyLog!$S$3,"")</f>
        <v/>
      </c>
      <c r="N6807" s="56" t="str">
        <f t="shared" si="319"/>
        <v/>
      </c>
      <c r="O6807" s="53" t="str">
        <f>IF($B6807&lt;&gt;"",IF(ISNUMBER(_xlfn.XMATCH($B6807,Language!$A$6:$E$6)),0,IF(ISNUMBER(_xlfn.XMATCH($B6807,Language!$A$29:$E$29)),'Lista de Prestatarios'!$B$3,VLOOKUP(B6807,'Lista de Prestatarios'!$A$2:$B$500,2,FALSE))),"")</f>
        <v/>
      </c>
      <c r="P6807" s="58" t="str">
        <f>IF(B6807&lt;&gt;"",IF(OR(D6807&gt;0,G6807&gt;0),COUNTIF($B$2:B6807,B6807),COUNTIFS($B$2:B6807,B6807,$E$2:E6807,"&gt;0")),"")</f>
        <v/>
      </c>
    </row>
    <row r="6808" spans="1:16" x14ac:dyDescent="0.35">
      <c r="A6808" s="51" t="str">
        <f t="shared" si="318"/>
        <v/>
      </c>
      <c r="B6808" s="99"/>
      <c r="C6808" s="4"/>
      <c r="D6808" s="14"/>
      <c r="E6808" s="14"/>
      <c r="F6808" s="14"/>
      <c r="G6808" s="82"/>
      <c r="H6808" s="107" t="str">
        <f>IF(B6808&lt;&gt;"",IF(OR(O6808=0,O6808=999),"",SUMIFS($E$2:E6808,$A$2:A6808,A6808)-SUMIFS($F$2:F6808,$A$2:A6808,A6808)),"")</f>
        <v/>
      </c>
      <c r="I6808" s="109" t="str">
        <f t="shared" si="320"/>
        <v/>
      </c>
      <c r="J6808" s="113"/>
      <c r="K6808" s="90"/>
      <c r="L6808" s="73"/>
      <c r="M6808" s="69" t="str">
        <f>IF(C6808&lt;&gt;"",DailyLog!$S$3,"")</f>
        <v/>
      </c>
      <c r="N6808" s="56" t="str">
        <f t="shared" si="319"/>
        <v/>
      </c>
      <c r="O6808" s="53" t="str">
        <f>IF($B6808&lt;&gt;"",IF(ISNUMBER(_xlfn.XMATCH($B6808,Language!$A$6:$E$6)),0,IF(ISNUMBER(_xlfn.XMATCH($B6808,Language!$A$29:$E$29)),'Lista de Prestatarios'!$B$3,VLOOKUP(B6808,'Lista de Prestatarios'!$A$2:$B$500,2,FALSE))),"")</f>
        <v/>
      </c>
      <c r="P6808" s="58" t="str">
        <f>IF(B6808&lt;&gt;"",IF(OR(D6808&gt;0,G6808&gt;0),COUNTIF($B$2:B6808,B6808),COUNTIFS($B$2:B6808,B6808,$E$2:E6808,"&gt;0")),"")</f>
        <v/>
      </c>
    </row>
    <row r="6809" spans="1:16" x14ac:dyDescent="0.35">
      <c r="A6809" s="51" t="str">
        <f t="shared" si="318"/>
        <v/>
      </c>
      <c r="B6809" s="99"/>
      <c r="C6809" s="4"/>
      <c r="D6809" s="14"/>
      <c r="E6809" s="14"/>
      <c r="F6809" s="14"/>
      <c r="G6809" s="82"/>
      <c r="H6809" s="107" t="str">
        <f>IF(B6809&lt;&gt;"",IF(OR(O6809=0,O6809=999),"",SUMIFS($E$2:E6809,$A$2:A6809,A6809)-SUMIFS($F$2:F6809,$A$2:A6809,A6809)),"")</f>
        <v/>
      </c>
      <c r="I6809" s="109" t="str">
        <f t="shared" si="320"/>
        <v/>
      </c>
      <c r="J6809" s="113"/>
      <c r="K6809" s="90"/>
      <c r="L6809" s="73"/>
      <c r="M6809" s="69" t="str">
        <f>IF(C6809&lt;&gt;"",DailyLog!$S$3,"")</f>
        <v/>
      </c>
      <c r="N6809" s="56" t="str">
        <f t="shared" si="319"/>
        <v/>
      </c>
      <c r="O6809" s="53" t="str">
        <f>IF($B6809&lt;&gt;"",IF(ISNUMBER(_xlfn.XMATCH($B6809,Language!$A$6:$E$6)),0,IF(ISNUMBER(_xlfn.XMATCH($B6809,Language!$A$29:$E$29)),'Lista de Prestatarios'!$B$3,VLOOKUP(B6809,'Lista de Prestatarios'!$A$2:$B$500,2,FALSE))),"")</f>
        <v/>
      </c>
      <c r="P6809" s="58" t="str">
        <f>IF(B6809&lt;&gt;"",IF(OR(D6809&gt;0,G6809&gt;0),COUNTIF($B$2:B6809,B6809),COUNTIFS($B$2:B6809,B6809,$E$2:E6809,"&gt;0")),"")</f>
        <v/>
      </c>
    </row>
    <row r="6810" spans="1:16" x14ac:dyDescent="0.35">
      <c r="A6810" s="51" t="str">
        <f t="shared" si="318"/>
        <v/>
      </c>
      <c r="B6810" s="99"/>
      <c r="C6810" s="4"/>
      <c r="D6810" s="14"/>
      <c r="E6810" s="14"/>
      <c r="F6810" s="14"/>
      <c r="G6810" s="82"/>
      <c r="H6810" s="107" t="str">
        <f>IF(B6810&lt;&gt;"",IF(OR(O6810=0,O6810=999),"",SUMIFS($E$2:E6810,$A$2:A6810,A6810)-SUMIFS($F$2:F6810,$A$2:A6810,A6810)),"")</f>
        <v/>
      </c>
      <c r="I6810" s="109" t="str">
        <f t="shared" si="320"/>
        <v/>
      </c>
      <c r="J6810" s="113"/>
      <c r="K6810" s="90"/>
      <c r="L6810" s="73"/>
      <c r="M6810" s="69" t="str">
        <f>IF(C6810&lt;&gt;"",DailyLog!$S$3,"")</f>
        <v/>
      </c>
      <c r="N6810" s="56" t="str">
        <f t="shared" si="319"/>
        <v/>
      </c>
      <c r="O6810" s="53" t="str">
        <f>IF($B6810&lt;&gt;"",IF(ISNUMBER(_xlfn.XMATCH($B6810,Language!$A$6:$E$6)),0,IF(ISNUMBER(_xlfn.XMATCH($B6810,Language!$A$29:$E$29)),'Lista de Prestatarios'!$B$3,VLOOKUP(B6810,'Lista de Prestatarios'!$A$2:$B$500,2,FALSE))),"")</f>
        <v/>
      </c>
      <c r="P6810" s="58" t="str">
        <f>IF(B6810&lt;&gt;"",IF(OR(D6810&gt;0,G6810&gt;0),COUNTIF($B$2:B6810,B6810),COUNTIFS($B$2:B6810,B6810,$E$2:E6810,"&gt;0")),"")</f>
        <v/>
      </c>
    </row>
    <row r="6811" spans="1:16" x14ac:dyDescent="0.35">
      <c r="A6811" s="51" t="str">
        <f t="shared" si="318"/>
        <v/>
      </c>
      <c r="B6811" s="99"/>
      <c r="C6811" s="4"/>
      <c r="D6811" s="14"/>
      <c r="E6811" s="14"/>
      <c r="F6811" s="14"/>
      <c r="G6811" s="82"/>
      <c r="H6811" s="107" t="str">
        <f>IF(B6811&lt;&gt;"",IF(OR(O6811=0,O6811=999),"",SUMIFS($E$2:E6811,$A$2:A6811,A6811)-SUMIFS($F$2:F6811,$A$2:A6811,A6811)),"")</f>
        <v/>
      </c>
      <c r="I6811" s="109" t="str">
        <f t="shared" si="320"/>
        <v/>
      </c>
      <c r="J6811" s="113"/>
      <c r="K6811" s="90"/>
      <c r="L6811" s="73"/>
      <c r="M6811" s="69" t="str">
        <f>IF(C6811&lt;&gt;"",DailyLog!$S$3,"")</f>
        <v/>
      </c>
      <c r="N6811" s="56" t="str">
        <f t="shared" si="319"/>
        <v/>
      </c>
      <c r="O6811" s="53" t="str">
        <f>IF($B6811&lt;&gt;"",IF(ISNUMBER(_xlfn.XMATCH($B6811,Language!$A$6:$E$6)),0,IF(ISNUMBER(_xlfn.XMATCH($B6811,Language!$A$29:$E$29)),'Lista de Prestatarios'!$B$3,VLOOKUP(B6811,'Lista de Prestatarios'!$A$2:$B$500,2,FALSE))),"")</f>
        <v/>
      </c>
      <c r="P6811" s="58" t="str">
        <f>IF(B6811&lt;&gt;"",IF(OR(D6811&gt;0,G6811&gt;0),COUNTIF($B$2:B6811,B6811),COUNTIFS($B$2:B6811,B6811,$E$2:E6811,"&gt;0")),"")</f>
        <v/>
      </c>
    </row>
    <row r="6812" spans="1:16" x14ac:dyDescent="0.35">
      <c r="A6812" s="51" t="str">
        <f t="shared" si="318"/>
        <v/>
      </c>
      <c r="B6812" s="99"/>
      <c r="C6812" s="4"/>
      <c r="D6812" s="14"/>
      <c r="E6812" s="14"/>
      <c r="F6812" s="14"/>
      <c r="G6812" s="82"/>
      <c r="H6812" s="107" t="str">
        <f>IF(B6812&lt;&gt;"",IF(OR(O6812=0,O6812=999),"",SUMIFS($E$2:E6812,$A$2:A6812,A6812)-SUMIFS($F$2:F6812,$A$2:A6812,A6812)),"")</f>
        <v/>
      </c>
      <c r="I6812" s="109" t="str">
        <f t="shared" si="320"/>
        <v/>
      </c>
      <c r="J6812" s="113"/>
      <c r="K6812" s="90"/>
      <c r="L6812" s="73"/>
      <c r="M6812" s="69" t="str">
        <f>IF(C6812&lt;&gt;"",DailyLog!$S$3,"")</f>
        <v/>
      </c>
      <c r="N6812" s="56" t="str">
        <f t="shared" si="319"/>
        <v/>
      </c>
      <c r="O6812" s="53" t="str">
        <f>IF($B6812&lt;&gt;"",IF(ISNUMBER(_xlfn.XMATCH($B6812,Language!$A$6:$E$6)),0,IF(ISNUMBER(_xlfn.XMATCH($B6812,Language!$A$29:$E$29)),'Lista de Prestatarios'!$B$3,VLOOKUP(B6812,'Lista de Prestatarios'!$A$2:$B$500,2,FALSE))),"")</f>
        <v/>
      </c>
      <c r="P6812" s="58" t="str">
        <f>IF(B6812&lt;&gt;"",IF(OR(D6812&gt;0,G6812&gt;0),COUNTIF($B$2:B6812,B6812),COUNTIFS($B$2:B6812,B6812,$E$2:E6812,"&gt;0")),"")</f>
        <v/>
      </c>
    </row>
    <row r="6813" spans="1:16" x14ac:dyDescent="0.35">
      <c r="A6813" s="51" t="str">
        <f t="shared" si="318"/>
        <v/>
      </c>
      <c r="B6813" s="99"/>
      <c r="C6813" s="4"/>
      <c r="D6813" s="14"/>
      <c r="E6813" s="14"/>
      <c r="F6813" s="14"/>
      <c r="G6813" s="82"/>
      <c r="H6813" s="107" t="str">
        <f>IF(B6813&lt;&gt;"",IF(OR(O6813=0,O6813=999),"",SUMIFS($E$2:E6813,$A$2:A6813,A6813)-SUMIFS($F$2:F6813,$A$2:A6813,A6813)),"")</f>
        <v/>
      </c>
      <c r="I6813" s="109" t="str">
        <f t="shared" si="320"/>
        <v/>
      </c>
      <c r="J6813" s="113"/>
      <c r="K6813" s="90"/>
      <c r="L6813" s="73"/>
      <c r="M6813" s="69" t="str">
        <f>IF(C6813&lt;&gt;"",DailyLog!$S$3,"")</f>
        <v/>
      </c>
      <c r="N6813" s="56" t="str">
        <f t="shared" si="319"/>
        <v/>
      </c>
      <c r="O6813" s="53" t="str">
        <f>IF($B6813&lt;&gt;"",IF(ISNUMBER(_xlfn.XMATCH($B6813,Language!$A$6:$E$6)),0,IF(ISNUMBER(_xlfn.XMATCH($B6813,Language!$A$29:$E$29)),'Lista de Prestatarios'!$B$3,VLOOKUP(B6813,'Lista de Prestatarios'!$A$2:$B$500,2,FALSE))),"")</f>
        <v/>
      </c>
      <c r="P6813" s="58" t="str">
        <f>IF(B6813&lt;&gt;"",IF(OR(D6813&gt;0,G6813&gt;0),COUNTIF($B$2:B6813,B6813),COUNTIFS($B$2:B6813,B6813,$E$2:E6813,"&gt;0")),"")</f>
        <v/>
      </c>
    </row>
    <row r="6814" spans="1:16" x14ac:dyDescent="0.35">
      <c r="A6814" s="51" t="str">
        <f t="shared" si="318"/>
        <v/>
      </c>
      <c r="B6814" s="99"/>
      <c r="C6814" s="4"/>
      <c r="D6814" s="14"/>
      <c r="E6814" s="14"/>
      <c r="F6814" s="14"/>
      <c r="G6814" s="82"/>
      <c r="H6814" s="107" t="str">
        <f>IF(B6814&lt;&gt;"",IF(OR(O6814=0,O6814=999),"",SUMIFS($E$2:E6814,$A$2:A6814,A6814)-SUMIFS($F$2:F6814,$A$2:A6814,A6814)),"")</f>
        <v/>
      </c>
      <c r="I6814" s="109" t="str">
        <f t="shared" si="320"/>
        <v/>
      </c>
      <c r="J6814" s="113"/>
      <c r="K6814" s="90"/>
      <c r="L6814" s="73"/>
      <c r="M6814" s="69" t="str">
        <f>IF(C6814&lt;&gt;"",DailyLog!$S$3,"")</f>
        <v/>
      </c>
      <c r="N6814" s="56" t="str">
        <f t="shared" si="319"/>
        <v/>
      </c>
      <c r="O6814" s="53" t="str">
        <f>IF($B6814&lt;&gt;"",IF(ISNUMBER(_xlfn.XMATCH($B6814,Language!$A$6:$E$6)),0,IF(ISNUMBER(_xlfn.XMATCH($B6814,Language!$A$29:$E$29)),'Lista de Prestatarios'!$B$3,VLOOKUP(B6814,'Lista de Prestatarios'!$A$2:$B$500,2,FALSE))),"")</f>
        <v/>
      </c>
      <c r="P6814" s="58" t="str">
        <f>IF(B6814&lt;&gt;"",IF(OR(D6814&gt;0,G6814&gt;0),COUNTIF($B$2:B6814,B6814),COUNTIFS($B$2:B6814,B6814,$E$2:E6814,"&gt;0")),"")</f>
        <v/>
      </c>
    </row>
    <row r="6815" spans="1:16" x14ac:dyDescent="0.35">
      <c r="A6815" s="51" t="str">
        <f t="shared" si="318"/>
        <v/>
      </c>
      <c r="B6815" s="99"/>
      <c r="C6815" s="4"/>
      <c r="D6815" s="14"/>
      <c r="E6815" s="14"/>
      <c r="F6815" s="14"/>
      <c r="G6815" s="82"/>
      <c r="H6815" s="107" t="str">
        <f>IF(B6815&lt;&gt;"",IF(OR(O6815=0,O6815=999),"",SUMIFS($E$2:E6815,$A$2:A6815,A6815)-SUMIFS($F$2:F6815,$A$2:A6815,A6815)),"")</f>
        <v/>
      </c>
      <c r="I6815" s="109" t="str">
        <f t="shared" si="320"/>
        <v/>
      </c>
      <c r="J6815" s="113"/>
      <c r="K6815" s="90"/>
      <c r="L6815" s="73"/>
      <c r="M6815" s="69" t="str">
        <f>IF(C6815&lt;&gt;"",DailyLog!$S$3,"")</f>
        <v/>
      </c>
      <c r="N6815" s="56" t="str">
        <f t="shared" si="319"/>
        <v/>
      </c>
      <c r="O6815" s="53" t="str">
        <f>IF($B6815&lt;&gt;"",IF(ISNUMBER(_xlfn.XMATCH($B6815,Language!$A$6:$E$6)),0,IF(ISNUMBER(_xlfn.XMATCH($B6815,Language!$A$29:$E$29)),'Lista de Prestatarios'!$B$3,VLOOKUP(B6815,'Lista de Prestatarios'!$A$2:$B$500,2,FALSE))),"")</f>
        <v/>
      </c>
      <c r="P6815" s="58" t="str">
        <f>IF(B6815&lt;&gt;"",IF(OR(D6815&gt;0,G6815&gt;0),COUNTIF($B$2:B6815,B6815),COUNTIFS($B$2:B6815,B6815,$E$2:E6815,"&gt;0")),"")</f>
        <v/>
      </c>
    </row>
    <row r="6816" spans="1:16" x14ac:dyDescent="0.35">
      <c r="A6816" s="51" t="str">
        <f t="shared" si="318"/>
        <v/>
      </c>
      <c r="B6816" s="99"/>
      <c r="C6816" s="4"/>
      <c r="D6816" s="14"/>
      <c r="E6816" s="14"/>
      <c r="F6816" s="14"/>
      <c r="G6816" s="82"/>
      <c r="H6816" s="107" t="str">
        <f>IF(B6816&lt;&gt;"",IF(OR(O6816=0,O6816=999),"",SUMIFS($E$2:E6816,$A$2:A6816,A6816)-SUMIFS($F$2:F6816,$A$2:A6816,A6816)),"")</f>
        <v/>
      </c>
      <c r="I6816" s="109" t="str">
        <f t="shared" si="320"/>
        <v/>
      </c>
      <c r="J6816" s="113"/>
      <c r="K6816" s="90"/>
      <c r="L6816" s="73"/>
      <c r="M6816" s="69" t="str">
        <f>IF(C6816&lt;&gt;"",DailyLog!$S$3,"")</f>
        <v/>
      </c>
      <c r="N6816" s="56" t="str">
        <f t="shared" si="319"/>
        <v/>
      </c>
      <c r="O6816" s="53" t="str">
        <f>IF($B6816&lt;&gt;"",IF(ISNUMBER(_xlfn.XMATCH($B6816,Language!$A$6:$E$6)),0,IF(ISNUMBER(_xlfn.XMATCH($B6816,Language!$A$29:$E$29)),'Lista de Prestatarios'!$B$3,VLOOKUP(B6816,'Lista de Prestatarios'!$A$2:$B$500,2,FALSE))),"")</f>
        <v/>
      </c>
      <c r="P6816" s="58" t="str">
        <f>IF(B6816&lt;&gt;"",IF(OR(D6816&gt;0,G6816&gt;0),COUNTIF($B$2:B6816,B6816),COUNTIFS($B$2:B6816,B6816,$E$2:E6816,"&gt;0")),"")</f>
        <v/>
      </c>
    </row>
    <row r="6817" spans="1:16" x14ac:dyDescent="0.35">
      <c r="A6817" s="51" t="str">
        <f t="shared" si="318"/>
        <v/>
      </c>
      <c r="B6817" s="99"/>
      <c r="C6817" s="4"/>
      <c r="D6817" s="14"/>
      <c r="E6817" s="14"/>
      <c r="F6817" s="14"/>
      <c r="G6817" s="82"/>
      <c r="H6817" s="107" t="str">
        <f>IF(B6817&lt;&gt;"",IF(OR(O6817=0,O6817=999),"",SUMIFS($E$2:E6817,$A$2:A6817,A6817)-SUMIFS($F$2:F6817,$A$2:A6817,A6817)),"")</f>
        <v/>
      </c>
      <c r="I6817" s="109" t="str">
        <f t="shared" si="320"/>
        <v/>
      </c>
      <c r="J6817" s="113"/>
      <c r="K6817" s="90"/>
      <c r="L6817" s="73"/>
      <c r="M6817" s="69" t="str">
        <f>IF(C6817&lt;&gt;"",DailyLog!$S$3,"")</f>
        <v/>
      </c>
      <c r="N6817" s="56" t="str">
        <f t="shared" si="319"/>
        <v/>
      </c>
      <c r="O6817" s="53" t="str">
        <f>IF($B6817&lt;&gt;"",IF(ISNUMBER(_xlfn.XMATCH($B6817,Language!$A$6:$E$6)),0,IF(ISNUMBER(_xlfn.XMATCH($B6817,Language!$A$29:$E$29)),'Lista de Prestatarios'!$B$3,VLOOKUP(B6817,'Lista de Prestatarios'!$A$2:$B$500,2,FALSE))),"")</f>
        <v/>
      </c>
      <c r="P6817" s="58" t="str">
        <f>IF(B6817&lt;&gt;"",IF(OR(D6817&gt;0,G6817&gt;0),COUNTIF($B$2:B6817,B6817),COUNTIFS($B$2:B6817,B6817,$E$2:E6817,"&gt;0")),"")</f>
        <v/>
      </c>
    </row>
    <row r="6818" spans="1:16" x14ac:dyDescent="0.35">
      <c r="A6818" s="51" t="str">
        <f t="shared" si="318"/>
        <v/>
      </c>
      <c r="B6818" s="99"/>
      <c r="C6818" s="4"/>
      <c r="D6818" s="14"/>
      <c r="E6818" s="14"/>
      <c r="F6818" s="14"/>
      <c r="G6818" s="82"/>
      <c r="H6818" s="107" t="str">
        <f>IF(B6818&lt;&gt;"",IF(OR(O6818=0,O6818=999),"",SUMIFS($E$2:E6818,$A$2:A6818,A6818)-SUMIFS($F$2:F6818,$A$2:A6818,A6818)),"")</f>
        <v/>
      </c>
      <c r="I6818" s="109" t="str">
        <f t="shared" si="320"/>
        <v/>
      </c>
      <c r="J6818" s="113"/>
      <c r="K6818" s="90"/>
      <c r="L6818" s="73"/>
      <c r="M6818" s="69" t="str">
        <f>IF(C6818&lt;&gt;"",DailyLog!$S$3,"")</f>
        <v/>
      </c>
      <c r="N6818" s="56" t="str">
        <f t="shared" si="319"/>
        <v/>
      </c>
      <c r="O6818" s="53" t="str">
        <f>IF($B6818&lt;&gt;"",IF(ISNUMBER(_xlfn.XMATCH($B6818,Language!$A$6:$E$6)),0,IF(ISNUMBER(_xlfn.XMATCH($B6818,Language!$A$29:$E$29)),'Lista de Prestatarios'!$B$3,VLOOKUP(B6818,'Lista de Prestatarios'!$A$2:$B$500,2,FALSE))),"")</f>
        <v/>
      </c>
      <c r="P6818" s="58" t="str">
        <f>IF(B6818&lt;&gt;"",IF(OR(D6818&gt;0,G6818&gt;0),COUNTIF($B$2:B6818,B6818),COUNTIFS($B$2:B6818,B6818,$E$2:E6818,"&gt;0")),"")</f>
        <v/>
      </c>
    </row>
    <row r="6819" spans="1:16" x14ac:dyDescent="0.35">
      <c r="A6819" s="51" t="str">
        <f t="shared" si="318"/>
        <v/>
      </c>
      <c r="B6819" s="99"/>
      <c r="C6819" s="4"/>
      <c r="D6819" s="14"/>
      <c r="E6819" s="14"/>
      <c r="F6819" s="14"/>
      <c r="G6819" s="82"/>
      <c r="H6819" s="107" t="str">
        <f>IF(B6819&lt;&gt;"",IF(OR(O6819=0,O6819=999),"",SUMIFS($E$2:E6819,$A$2:A6819,A6819)-SUMIFS($F$2:F6819,$A$2:A6819,A6819)),"")</f>
        <v/>
      </c>
      <c r="I6819" s="109" t="str">
        <f t="shared" si="320"/>
        <v/>
      </c>
      <c r="J6819" s="113"/>
      <c r="K6819" s="90"/>
      <c r="L6819" s="73"/>
      <c r="M6819" s="69" t="str">
        <f>IF(C6819&lt;&gt;"",DailyLog!$S$3,"")</f>
        <v/>
      </c>
      <c r="N6819" s="56" t="str">
        <f t="shared" si="319"/>
        <v/>
      </c>
      <c r="O6819" s="53" t="str">
        <f>IF($B6819&lt;&gt;"",IF(ISNUMBER(_xlfn.XMATCH($B6819,Language!$A$6:$E$6)),0,IF(ISNUMBER(_xlfn.XMATCH($B6819,Language!$A$29:$E$29)),'Lista de Prestatarios'!$B$3,VLOOKUP(B6819,'Lista de Prestatarios'!$A$2:$B$500,2,FALSE))),"")</f>
        <v/>
      </c>
      <c r="P6819" s="58" t="str">
        <f>IF(B6819&lt;&gt;"",IF(OR(D6819&gt;0,G6819&gt;0),COUNTIF($B$2:B6819,B6819),COUNTIFS($B$2:B6819,B6819,$E$2:E6819,"&gt;0")),"")</f>
        <v/>
      </c>
    </row>
    <row r="6820" spans="1:16" x14ac:dyDescent="0.35">
      <c r="A6820" s="51" t="str">
        <f t="shared" si="318"/>
        <v/>
      </c>
      <c r="B6820" s="99"/>
      <c r="C6820" s="4"/>
      <c r="D6820" s="14"/>
      <c r="E6820" s="14"/>
      <c r="F6820" s="14"/>
      <c r="G6820" s="82"/>
      <c r="H6820" s="107" t="str">
        <f>IF(B6820&lt;&gt;"",IF(OR(O6820=0,O6820=999),"",SUMIFS($E$2:E6820,$A$2:A6820,A6820)-SUMIFS($F$2:F6820,$A$2:A6820,A6820)),"")</f>
        <v/>
      </c>
      <c r="I6820" s="109" t="str">
        <f t="shared" si="320"/>
        <v/>
      </c>
      <c r="J6820" s="113"/>
      <c r="K6820" s="90"/>
      <c r="L6820" s="73"/>
      <c r="M6820" s="69" t="str">
        <f>IF(C6820&lt;&gt;"",DailyLog!$S$3,"")</f>
        <v/>
      </c>
      <c r="N6820" s="56" t="str">
        <f t="shared" si="319"/>
        <v/>
      </c>
      <c r="O6820" s="53" t="str">
        <f>IF($B6820&lt;&gt;"",IF(ISNUMBER(_xlfn.XMATCH($B6820,Language!$A$6:$E$6)),0,IF(ISNUMBER(_xlfn.XMATCH($B6820,Language!$A$29:$E$29)),'Lista de Prestatarios'!$B$3,VLOOKUP(B6820,'Lista de Prestatarios'!$A$2:$B$500,2,FALSE))),"")</f>
        <v/>
      </c>
      <c r="P6820" s="58" t="str">
        <f>IF(B6820&lt;&gt;"",IF(OR(D6820&gt;0,G6820&gt;0),COUNTIF($B$2:B6820,B6820),COUNTIFS($B$2:B6820,B6820,$E$2:E6820,"&gt;0")),"")</f>
        <v/>
      </c>
    </row>
    <row r="6821" spans="1:16" x14ac:dyDescent="0.35">
      <c r="A6821" s="51" t="str">
        <f t="shared" si="318"/>
        <v/>
      </c>
      <c r="B6821" s="99"/>
      <c r="C6821" s="4"/>
      <c r="D6821" s="14"/>
      <c r="E6821" s="14"/>
      <c r="F6821" s="14"/>
      <c r="G6821" s="82"/>
      <c r="H6821" s="107" t="str">
        <f>IF(B6821&lt;&gt;"",IF(OR(O6821=0,O6821=999),"",SUMIFS($E$2:E6821,$A$2:A6821,A6821)-SUMIFS($F$2:F6821,$A$2:A6821,A6821)),"")</f>
        <v/>
      </c>
      <c r="I6821" s="109" t="str">
        <f t="shared" si="320"/>
        <v/>
      </c>
      <c r="J6821" s="113"/>
      <c r="K6821" s="90"/>
      <c r="L6821" s="73"/>
      <c r="M6821" s="69" t="str">
        <f>IF(C6821&lt;&gt;"",DailyLog!$S$3,"")</f>
        <v/>
      </c>
      <c r="N6821" s="56" t="str">
        <f t="shared" si="319"/>
        <v/>
      </c>
      <c r="O6821" s="53" t="str">
        <f>IF($B6821&lt;&gt;"",IF(ISNUMBER(_xlfn.XMATCH($B6821,Language!$A$6:$E$6)),0,IF(ISNUMBER(_xlfn.XMATCH($B6821,Language!$A$29:$E$29)),'Lista de Prestatarios'!$B$3,VLOOKUP(B6821,'Lista de Prestatarios'!$A$2:$B$500,2,FALSE))),"")</f>
        <v/>
      </c>
      <c r="P6821" s="58" t="str">
        <f>IF(B6821&lt;&gt;"",IF(OR(D6821&gt;0,G6821&gt;0),COUNTIF($B$2:B6821,B6821),COUNTIFS($B$2:B6821,B6821,$E$2:E6821,"&gt;0")),"")</f>
        <v/>
      </c>
    </row>
    <row r="6822" spans="1:16" x14ac:dyDescent="0.35">
      <c r="A6822" s="51" t="str">
        <f t="shared" si="318"/>
        <v/>
      </c>
      <c r="B6822" s="99"/>
      <c r="C6822" s="4"/>
      <c r="D6822" s="14"/>
      <c r="E6822" s="14"/>
      <c r="F6822" s="14"/>
      <c r="G6822" s="82"/>
      <c r="H6822" s="107" t="str">
        <f>IF(B6822&lt;&gt;"",IF(OR(O6822=0,O6822=999),"",SUMIFS($E$2:E6822,$A$2:A6822,A6822)-SUMIFS($F$2:F6822,$A$2:A6822,A6822)),"")</f>
        <v/>
      </c>
      <c r="I6822" s="109" t="str">
        <f t="shared" si="320"/>
        <v/>
      </c>
      <c r="J6822" s="113"/>
      <c r="K6822" s="90"/>
      <c r="L6822" s="73"/>
      <c r="M6822" s="69" t="str">
        <f>IF(C6822&lt;&gt;"",DailyLog!$S$3,"")</f>
        <v/>
      </c>
      <c r="N6822" s="56" t="str">
        <f t="shared" si="319"/>
        <v/>
      </c>
      <c r="O6822" s="53" t="str">
        <f>IF($B6822&lt;&gt;"",IF(ISNUMBER(_xlfn.XMATCH($B6822,Language!$A$6:$E$6)),0,IF(ISNUMBER(_xlfn.XMATCH($B6822,Language!$A$29:$E$29)),'Lista de Prestatarios'!$B$3,VLOOKUP(B6822,'Lista de Prestatarios'!$A$2:$B$500,2,FALSE))),"")</f>
        <v/>
      </c>
      <c r="P6822" s="58" t="str">
        <f>IF(B6822&lt;&gt;"",IF(OR(D6822&gt;0,G6822&gt;0),COUNTIF($B$2:B6822,B6822),COUNTIFS($B$2:B6822,B6822,$E$2:E6822,"&gt;0")),"")</f>
        <v/>
      </c>
    </row>
    <row r="6823" spans="1:16" x14ac:dyDescent="0.35">
      <c r="A6823" s="51" t="str">
        <f t="shared" si="318"/>
        <v/>
      </c>
      <c r="B6823" s="99"/>
      <c r="C6823" s="4"/>
      <c r="D6823" s="14"/>
      <c r="E6823" s="14"/>
      <c r="F6823" s="14"/>
      <c r="G6823" s="82"/>
      <c r="H6823" s="107" t="str">
        <f>IF(B6823&lt;&gt;"",IF(OR(O6823=0,O6823=999),"",SUMIFS($E$2:E6823,$A$2:A6823,A6823)-SUMIFS($F$2:F6823,$A$2:A6823,A6823)),"")</f>
        <v/>
      </c>
      <c r="I6823" s="109" t="str">
        <f t="shared" si="320"/>
        <v/>
      </c>
      <c r="J6823" s="113"/>
      <c r="K6823" s="90"/>
      <c r="L6823" s="73"/>
      <c r="M6823" s="69" t="str">
        <f>IF(C6823&lt;&gt;"",DailyLog!$S$3,"")</f>
        <v/>
      </c>
      <c r="N6823" s="56" t="str">
        <f t="shared" si="319"/>
        <v/>
      </c>
      <c r="O6823" s="53" t="str">
        <f>IF($B6823&lt;&gt;"",IF(ISNUMBER(_xlfn.XMATCH($B6823,Language!$A$6:$E$6)),0,IF(ISNUMBER(_xlfn.XMATCH($B6823,Language!$A$29:$E$29)),'Lista de Prestatarios'!$B$3,VLOOKUP(B6823,'Lista de Prestatarios'!$A$2:$B$500,2,FALSE))),"")</f>
        <v/>
      </c>
      <c r="P6823" s="58" t="str">
        <f>IF(B6823&lt;&gt;"",IF(OR(D6823&gt;0,G6823&gt;0),COUNTIF($B$2:B6823,B6823),COUNTIFS($B$2:B6823,B6823,$E$2:E6823,"&gt;0")),"")</f>
        <v/>
      </c>
    </row>
    <row r="6824" spans="1:16" x14ac:dyDescent="0.35">
      <c r="A6824" s="51" t="str">
        <f t="shared" si="318"/>
        <v/>
      </c>
      <c r="B6824" s="99"/>
      <c r="C6824" s="4"/>
      <c r="D6824" s="14"/>
      <c r="E6824" s="14"/>
      <c r="F6824" s="14"/>
      <c r="G6824" s="82"/>
      <c r="H6824" s="107" t="str">
        <f>IF(B6824&lt;&gt;"",IF(OR(O6824=0,O6824=999),"",SUMIFS($E$2:E6824,$A$2:A6824,A6824)-SUMIFS($F$2:F6824,$A$2:A6824,A6824)),"")</f>
        <v/>
      </c>
      <c r="I6824" s="109" t="str">
        <f t="shared" si="320"/>
        <v/>
      </c>
      <c r="J6824" s="113"/>
      <c r="K6824" s="90"/>
      <c r="L6824" s="73"/>
      <c r="M6824" s="69" t="str">
        <f>IF(C6824&lt;&gt;"",DailyLog!$S$3,"")</f>
        <v/>
      </c>
      <c r="N6824" s="56" t="str">
        <f t="shared" si="319"/>
        <v/>
      </c>
      <c r="O6824" s="53" t="str">
        <f>IF($B6824&lt;&gt;"",IF(ISNUMBER(_xlfn.XMATCH($B6824,Language!$A$6:$E$6)),0,IF(ISNUMBER(_xlfn.XMATCH($B6824,Language!$A$29:$E$29)),'Lista de Prestatarios'!$B$3,VLOOKUP(B6824,'Lista de Prestatarios'!$A$2:$B$500,2,FALSE))),"")</f>
        <v/>
      </c>
      <c r="P6824" s="58" t="str">
        <f>IF(B6824&lt;&gt;"",IF(OR(D6824&gt;0,G6824&gt;0),COUNTIF($B$2:B6824,B6824),COUNTIFS($B$2:B6824,B6824,$E$2:E6824,"&gt;0")),"")</f>
        <v/>
      </c>
    </row>
    <row r="6825" spans="1:16" x14ac:dyDescent="0.35">
      <c r="A6825" s="51" t="str">
        <f t="shared" si="318"/>
        <v/>
      </c>
      <c r="B6825" s="99"/>
      <c r="C6825" s="4"/>
      <c r="D6825" s="14"/>
      <c r="E6825" s="14"/>
      <c r="F6825" s="14"/>
      <c r="G6825" s="82"/>
      <c r="H6825" s="107" t="str">
        <f>IF(B6825&lt;&gt;"",IF(OR(O6825=0,O6825=999),"",SUMIFS($E$2:E6825,$A$2:A6825,A6825)-SUMIFS($F$2:F6825,$A$2:A6825,A6825)),"")</f>
        <v/>
      </c>
      <c r="I6825" s="109" t="str">
        <f t="shared" si="320"/>
        <v/>
      </c>
      <c r="J6825" s="113"/>
      <c r="K6825" s="90"/>
      <c r="L6825" s="73"/>
      <c r="M6825" s="69" t="str">
        <f>IF(C6825&lt;&gt;"",DailyLog!$S$3,"")</f>
        <v/>
      </c>
      <c r="N6825" s="56" t="str">
        <f t="shared" si="319"/>
        <v/>
      </c>
      <c r="O6825" s="53" t="str">
        <f>IF($B6825&lt;&gt;"",IF(ISNUMBER(_xlfn.XMATCH($B6825,Language!$A$6:$E$6)),0,IF(ISNUMBER(_xlfn.XMATCH($B6825,Language!$A$29:$E$29)),'Lista de Prestatarios'!$B$3,VLOOKUP(B6825,'Lista de Prestatarios'!$A$2:$B$500,2,FALSE))),"")</f>
        <v/>
      </c>
      <c r="P6825" s="58" t="str">
        <f>IF(B6825&lt;&gt;"",IF(OR(D6825&gt;0,G6825&gt;0),COUNTIF($B$2:B6825,B6825),COUNTIFS($B$2:B6825,B6825,$E$2:E6825,"&gt;0")),"")</f>
        <v/>
      </c>
    </row>
    <row r="6826" spans="1:16" x14ac:dyDescent="0.35">
      <c r="A6826" s="51" t="str">
        <f t="shared" si="318"/>
        <v/>
      </c>
      <c r="B6826" s="99"/>
      <c r="C6826" s="4"/>
      <c r="D6826" s="14"/>
      <c r="E6826" s="14"/>
      <c r="F6826" s="14"/>
      <c r="G6826" s="82"/>
      <c r="H6826" s="107" t="str">
        <f>IF(B6826&lt;&gt;"",IF(OR(O6826=0,O6826=999),"",SUMIFS($E$2:E6826,$A$2:A6826,A6826)-SUMIFS($F$2:F6826,$A$2:A6826,A6826)),"")</f>
        <v/>
      </c>
      <c r="I6826" s="109" t="str">
        <f t="shared" si="320"/>
        <v/>
      </c>
      <c r="J6826" s="113"/>
      <c r="K6826" s="90"/>
      <c r="L6826" s="73"/>
      <c r="M6826" s="69" t="str">
        <f>IF(C6826&lt;&gt;"",DailyLog!$S$3,"")</f>
        <v/>
      </c>
      <c r="N6826" s="56" t="str">
        <f t="shared" si="319"/>
        <v/>
      </c>
      <c r="O6826" s="53" t="str">
        <f>IF($B6826&lt;&gt;"",IF(ISNUMBER(_xlfn.XMATCH($B6826,Language!$A$6:$E$6)),0,IF(ISNUMBER(_xlfn.XMATCH($B6826,Language!$A$29:$E$29)),'Lista de Prestatarios'!$B$3,VLOOKUP(B6826,'Lista de Prestatarios'!$A$2:$B$500,2,FALSE))),"")</f>
        <v/>
      </c>
      <c r="P6826" s="58" t="str">
        <f>IF(B6826&lt;&gt;"",IF(OR(D6826&gt;0,G6826&gt;0),COUNTIF($B$2:B6826,B6826),COUNTIFS($B$2:B6826,B6826,$E$2:E6826,"&gt;0")),"")</f>
        <v/>
      </c>
    </row>
    <row r="6827" spans="1:16" x14ac:dyDescent="0.35">
      <c r="A6827" s="51" t="str">
        <f t="shared" si="318"/>
        <v/>
      </c>
      <c r="B6827" s="99"/>
      <c r="C6827" s="4"/>
      <c r="D6827" s="14"/>
      <c r="E6827" s="14"/>
      <c r="F6827" s="14"/>
      <c r="G6827" s="82"/>
      <c r="H6827" s="107" t="str">
        <f>IF(B6827&lt;&gt;"",IF(OR(O6827=0,O6827=999),"",SUMIFS($E$2:E6827,$A$2:A6827,A6827)-SUMIFS($F$2:F6827,$A$2:A6827,A6827)),"")</f>
        <v/>
      </c>
      <c r="I6827" s="109" t="str">
        <f t="shared" si="320"/>
        <v/>
      </c>
      <c r="J6827" s="113"/>
      <c r="K6827" s="90"/>
      <c r="L6827" s="73"/>
      <c r="M6827" s="69" t="str">
        <f>IF(C6827&lt;&gt;"",DailyLog!$S$3,"")</f>
        <v/>
      </c>
      <c r="N6827" s="56" t="str">
        <f t="shared" si="319"/>
        <v/>
      </c>
      <c r="O6827" s="53" t="str">
        <f>IF($B6827&lt;&gt;"",IF(ISNUMBER(_xlfn.XMATCH($B6827,Language!$A$6:$E$6)),0,IF(ISNUMBER(_xlfn.XMATCH($B6827,Language!$A$29:$E$29)),'Lista de Prestatarios'!$B$3,VLOOKUP(B6827,'Lista de Prestatarios'!$A$2:$B$500,2,FALSE))),"")</f>
        <v/>
      </c>
      <c r="P6827" s="58" t="str">
        <f>IF(B6827&lt;&gt;"",IF(OR(D6827&gt;0,G6827&gt;0),COUNTIF($B$2:B6827,B6827),COUNTIFS($B$2:B6827,B6827,$E$2:E6827,"&gt;0")),"")</f>
        <v/>
      </c>
    </row>
    <row r="6828" spans="1:16" x14ac:dyDescent="0.35">
      <c r="A6828" s="51" t="str">
        <f t="shared" si="318"/>
        <v/>
      </c>
      <c r="B6828" s="99"/>
      <c r="C6828" s="4"/>
      <c r="D6828" s="14"/>
      <c r="E6828" s="14"/>
      <c r="F6828" s="14"/>
      <c r="G6828" s="82"/>
      <c r="H6828" s="107" t="str">
        <f>IF(B6828&lt;&gt;"",IF(OR(O6828=0,O6828=999),"",SUMIFS($E$2:E6828,$A$2:A6828,A6828)-SUMIFS($F$2:F6828,$A$2:A6828,A6828)),"")</f>
        <v/>
      </c>
      <c r="I6828" s="109" t="str">
        <f t="shared" si="320"/>
        <v/>
      </c>
      <c r="J6828" s="113"/>
      <c r="K6828" s="90"/>
      <c r="L6828" s="73"/>
      <c r="M6828" s="69" t="str">
        <f>IF(C6828&lt;&gt;"",DailyLog!$S$3,"")</f>
        <v/>
      </c>
      <c r="N6828" s="56" t="str">
        <f t="shared" si="319"/>
        <v/>
      </c>
      <c r="O6828" s="53" t="str">
        <f>IF($B6828&lt;&gt;"",IF(ISNUMBER(_xlfn.XMATCH($B6828,Language!$A$6:$E$6)),0,IF(ISNUMBER(_xlfn.XMATCH($B6828,Language!$A$29:$E$29)),'Lista de Prestatarios'!$B$3,VLOOKUP(B6828,'Lista de Prestatarios'!$A$2:$B$500,2,FALSE))),"")</f>
        <v/>
      </c>
      <c r="P6828" s="58" t="str">
        <f>IF(B6828&lt;&gt;"",IF(OR(D6828&gt;0,G6828&gt;0),COUNTIF($B$2:B6828,B6828),COUNTIFS($B$2:B6828,B6828,$E$2:E6828,"&gt;0")),"")</f>
        <v/>
      </c>
    </row>
    <row r="6829" spans="1:16" x14ac:dyDescent="0.35">
      <c r="A6829" s="51" t="str">
        <f t="shared" si="318"/>
        <v/>
      </c>
      <c r="B6829" s="99"/>
      <c r="C6829" s="4"/>
      <c r="D6829" s="14"/>
      <c r="E6829" s="14"/>
      <c r="F6829" s="14"/>
      <c r="G6829" s="82"/>
      <c r="H6829" s="107" t="str">
        <f>IF(B6829&lt;&gt;"",IF(OR(O6829=0,O6829=999),"",SUMIFS($E$2:E6829,$A$2:A6829,A6829)-SUMIFS($F$2:F6829,$A$2:A6829,A6829)),"")</f>
        <v/>
      </c>
      <c r="I6829" s="109" t="str">
        <f t="shared" si="320"/>
        <v/>
      </c>
      <c r="J6829" s="113"/>
      <c r="K6829" s="90"/>
      <c r="L6829" s="73"/>
      <c r="M6829" s="69" t="str">
        <f>IF(C6829&lt;&gt;"",DailyLog!$S$3,"")</f>
        <v/>
      </c>
      <c r="N6829" s="56" t="str">
        <f t="shared" si="319"/>
        <v/>
      </c>
      <c r="O6829" s="53" t="str">
        <f>IF($B6829&lt;&gt;"",IF(ISNUMBER(_xlfn.XMATCH($B6829,Language!$A$6:$E$6)),0,IF(ISNUMBER(_xlfn.XMATCH($B6829,Language!$A$29:$E$29)),'Lista de Prestatarios'!$B$3,VLOOKUP(B6829,'Lista de Prestatarios'!$A$2:$B$500,2,FALSE))),"")</f>
        <v/>
      </c>
      <c r="P6829" s="58" t="str">
        <f>IF(B6829&lt;&gt;"",IF(OR(D6829&gt;0,G6829&gt;0),COUNTIF($B$2:B6829,B6829),COUNTIFS($B$2:B6829,B6829,$E$2:E6829,"&gt;0")),"")</f>
        <v/>
      </c>
    </row>
    <row r="6830" spans="1:16" x14ac:dyDescent="0.35">
      <c r="A6830" s="51" t="str">
        <f t="shared" si="318"/>
        <v/>
      </c>
      <c r="B6830" s="99"/>
      <c r="C6830" s="4"/>
      <c r="D6830" s="14"/>
      <c r="E6830" s="14"/>
      <c r="F6830" s="14"/>
      <c r="G6830" s="82"/>
      <c r="H6830" s="107" t="str">
        <f>IF(B6830&lt;&gt;"",IF(OR(O6830=0,O6830=999),"",SUMIFS($E$2:E6830,$A$2:A6830,A6830)-SUMIFS($F$2:F6830,$A$2:A6830,A6830)),"")</f>
        <v/>
      </c>
      <c r="I6830" s="109" t="str">
        <f t="shared" si="320"/>
        <v/>
      </c>
      <c r="J6830" s="113"/>
      <c r="K6830" s="90"/>
      <c r="L6830" s="73"/>
      <c r="M6830" s="69" t="str">
        <f>IF(C6830&lt;&gt;"",DailyLog!$S$3,"")</f>
        <v/>
      </c>
      <c r="N6830" s="56" t="str">
        <f t="shared" si="319"/>
        <v/>
      </c>
      <c r="O6830" s="53" t="str">
        <f>IF($B6830&lt;&gt;"",IF(ISNUMBER(_xlfn.XMATCH($B6830,Language!$A$6:$E$6)),0,IF(ISNUMBER(_xlfn.XMATCH($B6830,Language!$A$29:$E$29)),'Lista de Prestatarios'!$B$3,VLOOKUP(B6830,'Lista de Prestatarios'!$A$2:$B$500,2,FALSE))),"")</f>
        <v/>
      </c>
      <c r="P6830" s="58" t="str">
        <f>IF(B6830&lt;&gt;"",IF(OR(D6830&gt;0,G6830&gt;0),COUNTIF($B$2:B6830,B6830),COUNTIFS($B$2:B6830,B6830,$E$2:E6830,"&gt;0")),"")</f>
        <v/>
      </c>
    </row>
    <row r="6831" spans="1:16" x14ac:dyDescent="0.35">
      <c r="A6831" s="51" t="str">
        <f t="shared" si="318"/>
        <v/>
      </c>
      <c r="B6831" s="99"/>
      <c r="C6831" s="4"/>
      <c r="D6831" s="14"/>
      <c r="E6831" s="14"/>
      <c r="F6831" s="14"/>
      <c r="G6831" s="82"/>
      <c r="H6831" s="107" t="str">
        <f>IF(B6831&lt;&gt;"",IF(OR(O6831=0,O6831=999),"",SUMIFS($E$2:E6831,$A$2:A6831,A6831)-SUMIFS($F$2:F6831,$A$2:A6831,A6831)),"")</f>
        <v/>
      </c>
      <c r="I6831" s="109" t="str">
        <f t="shared" si="320"/>
        <v/>
      </c>
      <c r="J6831" s="113"/>
      <c r="K6831" s="90"/>
      <c r="L6831" s="73"/>
      <c r="M6831" s="69" t="str">
        <f>IF(C6831&lt;&gt;"",DailyLog!$S$3,"")</f>
        <v/>
      </c>
      <c r="N6831" s="56" t="str">
        <f t="shared" si="319"/>
        <v/>
      </c>
      <c r="O6831" s="53" t="str">
        <f>IF($B6831&lt;&gt;"",IF(ISNUMBER(_xlfn.XMATCH($B6831,Language!$A$6:$E$6)),0,IF(ISNUMBER(_xlfn.XMATCH($B6831,Language!$A$29:$E$29)),'Lista de Prestatarios'!$B$3,VLOOKUP(B6831,'Lista de Prestatarios'!$A$2:$B$500,2,FALSE))),"")</f>
        <v/>
      </c>
      <c r="P6831" s="58" t="str">
        <f>IF(B6831&lt;&gt;"",IF(OR(D6831&gt;0,G6831&gt;0),COUNTIF($B$2:B6831,B6831),COUNTIFS($B$2:B6831,B6831,$E$2:E6831,"&gt;0")),"")</f>
        <v/>
      </c>
    </row>
    <row r="6832" spans="1:16" x14ac:dyDescent="0.35">
      <c r="A6832" s="51" t="str">
        <f t="shared" si="318"/>
        <v/>
      </c>
      <c r="B6832" s="99"/>
      <c r="C6832" s="4"/>
      <c r="D6832" s="14"/>
      <c r="E6832" s="14"/>
      <c r="F6832" s="14"/>
      <c r="G6832" s="82"/>
      <c r="H6832" s="107" t="str">
        <f>IF(B6832&lt;&gt;"",IF(OR(O6832=0,O6832=999),"",SUMIFS($E$2:E6832,$A$2:A6832,A6832)-SUMIFS($F$2:F6832,$A$2:A6832,A6832)),"")</f>
        <v/>
      </c>
      <c r="I6832" s="109" t="str">
        <f t="shared" si="320"/>
        <v/>
      </c>
      <c r="J6832" s="113"/>
      <c r="K6832" s="90"/>
      <c r="L6832" s="73"/>
      <c r="M6832" s="69" t="str">
        <f>IF(C6832&lt;&gt;"",DailyLog!$S$3,"")</f>
        <v/>
      </c>
      <c r="N6832" s="56" t="str">
        <f t="shared" si="319"/>
        <v/>
      </c>
      <c r="O6832" s="53" t="str">
        <f>IF($B6832&lt;&gt;"",IF(ISNUMBER(_xlfn.XMATCH($B6832,Language!$A$6:$E$6)),0,IF(ISNUMBER(_xlfn.XMATCH($B6832,Language!$A$29:$E$29)),'Lista de Prestatarios'!$B$3,VLOOKUP(B6832,'Lista de Prestatarios'!$A$2:$B$500,2,FALSE))),"")</f>
        <v/>
      </c>
      <c r="P6832" s="58" t="str">
        <f>IF(B6832&lt;&gt;"",IF(OR(D6832&gt;0,G6832&gt;0),COUNTIF($B$2:B6832,B6832),COUNTIFS($B$2:B6832,B6832,$E$2:E6832,"&gt;0")),"")</f>
        <v/>
      </c>
    </row>
    <row r="6833" spans="1:16" x14ac:dyDescent="0.35">
      <c r="A6833" s="51" t="str">
        <f t="shared" si="318"/>
        <v/>
      </c>
      <c r="B6833" s="99"/>
      <c r="C6833" s="4"/>
      <c r="D6833" s="14"/>
      <c r="E6833" s="14"/>
      <c r="F6833" s="14"/>
      <c r="G6833" s="82"/>
      <c r="H6833" s="107" t="str">
        <f>IF(B6833&lt;&gt;"",IF(OR(O6833=0,O6833=999),"",SUMIFS($E$2:E6833,$A$2:A6833,A6833)-SUMIFS($F$2:F6833,$A$2:A6833,A6833)),"")</f>
        <v/>
      </c>
      <c r="I6833" s="109" t="str">
        <f t="shared" si="320"/>
        <v/>
      </c>
      <c r="J6833" s="113"/>
      <c r="K6833" s="90"/>
      <c r="L6833" s="73"/>
      <c r="M6833" s="69" t="str">
        <f>IF(C6833&lt;&gt;"",DailyLog!$S$3,"")</f>
        <v/>
      </c>
      <c r="N6833" s="56" t="str">
        <f t="shared" si="319"/>
        <v/>
      </c>
      <c r="O6833" s="53" t="str">
        <f>IF($B6833&lt;&gt;"",IF(ISNUMBER(_xlfn.XMATCH($B6833,Language!$A$6:$E$6)),0,IF(ISNUMBER(_xlfn.XMATCH($B6833,Language!$A$29:$E$29)),'Lista de Prestatarios'!$B$3,VLOOKUP(B6833,'Lista de Prestatarios'!$A$2:$B$500,2,FALSE))),"")</f>
        <v/>
      </c>
      <c r="P6833" s="58" t="str">
        <f>IF(B6833&lt;&gt;"",IF(OR(D6833&gt;0,G6833&gt;0),COUNTIF($B$2:B6833,B6833),COUNTIFS($B$2:B6833,B6833,$E$2:E6833,"&gt;0")),"")</f>
        <v/>
      </c>
    </row>
    <row r="6834" spans="1:16" x14ac:dyDescent="0.35">
      <c r="A6834" s="51" t="str">
        <f t="shared" si="318"/>
        <v/>
      </c>
      <c r="B6834" s="99"/>
      <c r="C6834" s="4"/>
      <c r="D6834" s="14"/>
      <c r="E6834" s="14"/>
      <c r="F6834" s="14"/>
      <c r="G6834" s="82"/>
      <c r="H6834" s="107" t="str">
        <f>IF(B6834&lt;&gt;"",IF(OR(O6834=0,O6834=999),"",SUMIFS($E$2:E6834,$A$2:A6834,A6834)-SUMIFS($F$2:F6834,$A$2:A6834,A6834)),"")</f>
        <v/>
      </c>
      <c r="I6834" s="109" t="str">
        <f t="shared" si="320"/>
        <v/>
      </c>
      <c r="J6834" s="113"/>
      <c r="K6834" s="90"/>
      <c r="L6834" s="73"/>
      <c r="M6834" s="69" t="str">
        <f>IF(C6834&lt;&gt;"",DailyLog!$S$3,"")</f>
        <v/>
      </c>
      <c r="N6834" s="56" t="str">
        <f t="shared" si="319"/>
        <v/>
      </c>
      <c r="O6834" s="53" t="str">
        <f>IF($B6834&lt;&gt;"",IF(ISNUMBER(_xlfn.XMATCH($B6834,Language!$A$6:$E$6)),0,IF(ISNUMBER(_xlfn.XMATCH($B6834,Language!$A$29:$E$29)),'Lista de Prestatarios'!$B$3,VLOOKUP(B6834,'Lista de Prestatarios'!$A$2:$B$500,2,FALSE))),"")</f>
        <v/>
      </c>
      <c r="P6834" s="58" t="str">
        <f>IF(B6834&lt;&gt;"",IF(OR(D6834&gt;0,G6834&gt;0),COUNTIF($B$2:B6834,B6834),COUNTIFS($B$2:B6834,B6834,$E$2:E6834,"&gt;0")),"")</f>
        <v/>
      </c>
    </row>
    <row r="6835" spans="1:16" x14ac:dyDescent="0.35">
      <c r="A6835" s="51" t="str">
        <f t="shared" si="318"/>
        <v/>
      </c>
      <c r="B6835" s="99"/>
      <c r="C6835" s="4"/>
      <c r="D6835" s="14"/>
      <c r="E6835" s="14"/>
      <c r="F6835" s="14"/>
      <c r="G6835" s="82"/>
      <c r="H6835" s="107" t="str">
        <f>IF(B6835&lt;&gt;"",IF(OR(O6835=0,O6835=999),"",SUMIFS($E$2:E6835,$A$2:A6835,A6835)-SUMIFS($F$2:F6835,$A$2:A6835,A6835)),"")</f>
        <v/>
      </c>
      <c r="I6835" s="109" t="str">
        <f t="shared" si="320"/>
        <v/>
      </c>
      <c r="J6835" s="113"/>
      <c r="K6835" s="90"/>
      <c r="L6835" s="73"/>
      <c r="M6835" s="69" t="str">
        <f>IF(C6835&lt;&gt;"",DailyLog!$S$3,"")</f>
        <v/>
      </c>
      <c r="N6835" s="56" t="str">
        <f t="shared" si="319"/>
        <v/>
      </c>
      <c r="O6835" s="53" t="str">
        <f>IF($B6835&lt;&gt;"",IF(ISNUMBER(_xlfn.XMATCH($B6835,Language!$A$6:$E$6)),0,IF(ISNUMBER(_xlfn.XMATCH($B6835,Language!$A$29:$E$29)),'Lista de Prestatarios'!$B$3,VLOOKUP(B6835,'Lista de Prestatarios'!$A$2:$B$500,2,FALSE))),"")</f>
        <v/>
      </c>
      <c r="P6835" s="58" t="str">
        <f>IF(B6835&lt;&gt;"",IF(OR(D6835&gt;0,G6835&gt;0),COUNTIF($B$2:B6835,B6835),COUNTIFS($B$2:B6835,B6835,$E$2:E6835,"&gt;0")),"")</f>
        <v/>
      </c>
    </row>
    <row r="6836" spans="1:16" x14ac:dyDescent="0.35">
      <c r="A6836" s="51" t="str">
        <f t="shared" si="318"/>
        <v/>
      </c>
      <c r="B6836" s="99"/>
      <c r="C6836" s="4"/>
      <c r="D6836" s="14"/>
      <c r="E6836" s="14"/>
      <c r="F6836" s="14"/>
      <c r="G6836" s="82"/>
      <c r="H6836" s="107" t="str">
        <f>IF(B6836&lt;&gt;"",IF(OR(O6836=0,O6836=999),"",SUMIFS($E$2:E6836,$A$2:A6836,A6836)-SUMIFS($F$2:F6836,$A$2:A6836,A6836)),"")</f>
        <v/>
      </c>
      <c r="I6836" s="109" t="str">
        <f t="shared" si="320"/>
        <v/>
      </c>
      <c r="J6836" s="113"/>
      <c r="K6836" s="90"/>
      <c r="L6836" s="73"/>
      <c r="M6836" s="69" t="str">
        <f>IF(C6836&lt;&gt;"",DailyLog!$S$3,"")</f>
        <v/>
      </c>
      <c r="N6836" s="56" t="str">
        <f t="shared" si="319"/>
        <v/>
      </c>
      <c r="O6836" s="53" t="str">
        <f>IF($B6836&lt;&gt;"",IF(ISNUMBER(_xlfn.XMATCH($B6836,Language!$A$6:$E$6)),0,IF(ISNUMBER(_xlfn.XMATCH($B6836,Language!$A$29:$E$29)),'Lista de Prestatarios'!$B$3,VLOOKUP(B6836,'Lista de Prestatarios'!$A$2:$B$500,2,FALSE))),"")</f>
        <v/>
      </c>
      <c r="P6836" s="58" t="str">
        <f>IF(B6836&lt;&gt;"",IF(OR(D6836&gt;0,G6836&gt;0),COUNTIF($B$2:B6836,B6836),COUNTIFS($B$2:B6836,B6836,$E$2:E6836,"&gt;0")),"")</f>
        <v/>
      </c>
    </row>
    <row r="6837" spans="1:16" x14ac:dyDescent="0.35">
      <c r="A6837" s="51" t="str">
        <f t="shared" si="318"/>
        <v/>
      </c>
      <c r="B6837" s="99"/>
      <c r="C6837" s="4"/>
      <c r="D6837" s="14"/>
      <c r="E6837" s="14"/>
      <c r="F6837" s="14"/>
      <c r="G6837" s="82"/>
      <c r="H6837" s="107" t="str">
        <f>IF(B6837&lt;&gt;"",IF(OR(O6837=0,O6837=999),"",SUMIFS($E$2:E6837,$A$2:A6837,A6837)-SUMIFS($F$2:F6837,$A$2:A6837,A6837)),"")</f>
        <v/>
      </c>
      <c r="I6837" s="109" t="str">
        <f t="shared" si="320"/>
        <v/>
      </c>
      <c r="J6837" s="113"/>
      <c r="K6837" s="90"/>
      <c r="L6837" s="73"/>
      <c r="M6837" s="69" t="str">
        <f>IF(C6837&lt;&gt;"",DailyLog!$S$3,"")</f>
        <v/>
      </c>
      <c r="N6837" s="56" t="str">
        <f t="shared" si="319"/>
        <v/>
      </c>
      <c r="O6837" s="53" t="str">
        <f>IF($B6837&lt;&gt;"",IF(ISNUMBER(_xlfn.XMATCH($B6837,Language!$A$6:$E$6)),0,IF(ISNUMBER(_xlfn.XMATCH($B6837,Language!$A$29:$E$29)),'Lista de Prestatarios'!$B$3,VLOOKUP(B6837,'Lista de Prestatarios'!$A$2:$B$500,2,FALSE))),"")</f>
        <v/>
      </c>
      <c r="P6837" s="58" t="str">
        <f>IF(B6837&lt;&gt;"",IF(OR(D6837&gt;0,G6837&gt;0),COUNTIF($B$2:B6837,B6837),COUNTIFS($B$2:B6837,B6837,$E$2:E6837,"&gt;0")),"")</f>
        <v/>
      </c>
    </row>
    <row r="6838" spans="1:16" x14ac:dyDescent="0.35">
      <c r="A6838" s="51" t="str">
        <f t="shared" si="318"/>
        <v/>
      </c>
      <c r="B6838" s="99"/>
      <c r="C6838" s="4"/>
      <c r="D6838" s="14"/>
      <c r="E6838" s="14"/>
      <c r="F6838" s="14"/>
      <c r="G6838" s="82"/>
      <c r="H6838" s="107" t="str">
        <f>IF(B6838&lt;&gt;"",IF(OR(O6838=0,O6838=999),"",SUMIFS($E$2:E6838,$A$2:A6838,A6838)-SUMIFS($F$2:F6838,$A$2:A6838,A6838)),"")</f>
        <v/>
      </c>
      <c r="I6838" s="109" t="str">
        <f t="shared" si="320"/>
        <v/>
      </c>
      <c r="J6838" s="113"/>
      <c r="K6838" s="90"/>
      <c r="L6838" s="73"/>
      <c r="M6838" s="69" t="str">
        <f>IF(C6838&lt;&gt;"",DailyLog!$S$3,"")</f>
        <v/>
      </c>
      <c r="N6838" s="56" t="str">
        <f t="shared" si="319"/>
        <v/>
      </c>
      <c r="O6838" s="53" t="str">
        <f>IF($B6838&lt;&gt;"",IF(ISNUMBER(_xlfn.XMATCH($B6838,Language!$A$6:$E$6)),0,IF(ISNUMBER(_xlfn.XMATCH($B6838,Language!$A$29:$E$29)),'Lista de Prestatarios'!$B$3,VLOOKUP(B6838,'Lista de Prestatarios'!$A$2:$B$500,2,FALSE))),"")</f>
        <v/>
      </c>
      <c r="P6838" s="58" t="str">
        <f>IF(B6838&lt;&gt;"",IF(OR(D6838&gt;0,G6838&gt;0),COUNTIF($B$2:B6838,B6838),COUNTIFS($B$2:B6838,B6838,$E$2:E6838,"&gt;0")),"")</f>
        <v/>
      </c>
    </row>
    <row r="6839" spans="1:16" x14ac:dyDescent="0.35">
      <c r="A6839" s="51" t="str">
        <f t="shared" si="318"/>
        <v/>
      </c>
      <c r="B6839" s="99"/>
      <c r="C6839" s="4"/>
      <c r="D6839" s="14"/>
      <c r="E6839" s="14"/>
      <c r="F6839" s="14"/>
      <c r="G6839" s="82"/>
      <c r="H6839" s="107" t="str">
        <f>IF(B6839&lt;&gt;"",IF(OR(O6839=0,O6839=999),"",SUMIFS($E$2:E6839,$A$2:A6839,A6839)-SUMIFS($F$2:F6839,$A$2:A6839,A6839)),"")</f>
        <v/>
      </c>
      <c r="I6839" s="109" t="str">
        <f t="shared" si="320"/>
        <v/>
      </c>
      <c r="J6839" s="113"/>
      <c r="K6839" s="90"/>
      <c r="L6839" s="73"/>
      <c r="M6839" s="69" t="str">
        <f>IF(C6839&lt;&gt;"",DailyLog!$S$3,"")</f>
        <v/>
      </c>
      <c r="N6839" s="56" t="str">
        <f t="shared" si="319"/>
        <v/>
      </c>
      <c r="O6839" s="53" t="str">
        <f>IF($B6839&lt;&gt;"",IF(ISNUMBER(_xlfn.XMATCH($B6839,Language!$A$6:$E$6)),0,IF(ISNUMBER(_xlfn.XMATCH($B6839,Language!$A$29:$E$29)),'Lista de Prestatarios'!$B$3,VLOOKUP(B6839,'Lista de Prestatarios'!$A$2:$B$500,2,FALSE))),"")</f>
        <v/>
      </c>
      <c r="P6839" s="58" t="str">
        <f>IF(B6839&lt;&gt;"",IF(OR(D6839&gt;0,G6839&gt;0),COUNTIF($B$2:B6839,B6839),COUNTIFS($B$2:B6839,B6839,$E$2:E6839,"&gt;0")),"")</f>
        <v/>
      </c>
    </row>
    <row r="6840" spans="1:16" x14ac:dyDescent="0.35">
      <c r="A6840" s="51" t="str">
        <f t="shared" si="318"/>
        <v/>
      </c>
      <c r="B6840" s="99"/>
      <c r="C6840" s="4"/>
      <c r="D6840" s="14"/>
      <c r="E6840" s="14"/>
      <c r="F6840" s="14"/>
      <c r="G6840" s="82"/>
      <c r="H6840" s="107" t="str">
        <f>IF(B6840&lt;&gt;"",IF(OR(O6840=0,O6840=999),"",SUMIFS($E$2:E6840,$A$2:A6840,A6840)-SUMIFS($F$2:F6840,$A$2:A6840,A6840)),"")</f>
        <v/>
      </c>
      <c r="I6840" s="109" t="str">
        <f t="shared" si="320"/>
        <v/>
      </c>
      <c r="J6840" s="113"/>
      <c r="K6840" s="90"/>
      <c r="L6840" s="73"/>
      <c r="M6840" s="69" t="str">
        <f>IF(C6840&lt;&gt;"",DailyLog!$S$3,"")</f>
        <v/>
      </c>
      <c r="N6840" s="56" t="str">
        <f t="shared" si="319"/>
        <v/>
      </c>
      <c r="O6840" s="53" t="str">
        <f>IF($B6840&lt;&gt;"",IF(ISNUMBER(_xlfn.XMATCH($B6840,Language!$A$6:$E$6)),0,IF(ISNUMBER(_xlfn.XMATCH($B6840,Language!$A$29:$E$29)),'Lista de Prestatarios'!$B$3,VLOOKUP(B6840,'Lista de Prestatarios'!$A$2:$B$500,2,FALSE))),"")</f>
        <v/>
      </c>
      <c r="P6840" s="58" t="str">
        <f>IF(B6840&lt;&gt;"",IF(OR(D6840&gt;0,G6840&gt;0),COUNTIF($B$2:B6840,B6840),COUNTIFS($B$2:B6840,B6840,$E$2:E6840,"&gt;0")),"")</f>
        <v/>
      </c>
    </row>
    <row r="6841" spans="1:16" x14ac:dyDescent="0.35">
      <c r="A6841" s="51" t="str">
        <f t="shared" si="318"/>
        <v/>
      </c>
      <c r="B6841" s="99"/>
      <c r="C6841" s="4"/>
      <c r="D6841" s="14"/>
      <c r="E6841" s="14"/>
      <c r="F6841" s="14"/>
      <c r="G6841" s="82"/>
      <c r="H6841" s="107" t="str">
        <f>IF(B6841&lt;&gt;"",IF(OR(O6841=0,O6841=999),"",SUMIFS($E$2:E6841,$A$2:A6841,A6841)-SUMIFS($F$2:F6841,$A$2:A6841,A6841)),"")</f>
        <v/>
      </c>
      <c r="I6841" s="109" t="str">
        <f t="shared" si="320"/>
        <v/>
      </c>
      <c r="J6841" s="113"/>
      <c r="K6841" s="90"/>
      <c r="L6841" s="73"/>
      <c r="M6841" s="69" t="str">
        <f>IF(C6841&lt;&gt;"",DailyLog!$S$3,"")</f>
        <v/>
      </c>
      <c r="N6841" s="56" t="str">
        <f t="shared" si="319"/>
        <v/>
      </c>
      <c r="O6841" s="53" t="str">
        <f>IF($B6841&lt;&gt;"",IF(ISNUMBER(_xlfn.XMATCH($B6841,Language!$A$6:$E$6)),0,IF(ISNUMBER(_xlfn.XMATCH($B6841,Language!$A$29:$E$29)),'Lista de Prestatarios'!$B$3,VLOOKUP(B6841,'Lista de Prestatarios'!$A$2:$B$500,2,FALSE))),"")</f>
        <v/>
      </c>
      <c r="P6841" s="58" t="str">
        <f>IF(B6841&lt;&gt;"",IF(OR(D6841&gt;0,G6841&gt;0),COUNTIF($B$2:B6841,B6841),COUNTIFS($B$2:B6841,B6841,$E$2:E6841,"&gt;0")),"")</f>
        <v/>
      </c>
    </row>
    <row r="6842" spans="1:16" x14ac:dyDescent="0.35">
      <c r="A6842" s="51" t="str">
        <f t="shared" si="318"/>
        <v/>
      </c>
      <c r="B6842" s="99"/>
      <c r="C6842" s="4"/>
      <c r="D6842" s="14"/>
      <c r="E6842" s="14"/>
      <c r="F6842" s="14"/>
      <c r="G6842" s="82"/>
      <c r="H6842" s="107" t="str">
        <f>IF(B6842&lt;&gt;"",IF(OR(O6842=0,O6842=999),"",SUMIFS($E$2:E6842,$A$2:A6842,A6842)-SUMIFS($F$2:F6842,$A$2:A6842,A6842)),"")</f>
        <v/>
      </c>
      <c r="I6842" s="109" t="str">
        <f t="shared" si="320"/>
        <v/>
      </c>
      <c r="J6842" s="113"/>
      <c r="K6842" s="90"/>
      <c r="L6842" s="73"/>
      <c r="M6842" s="69" t="str">
        <f>IF(C6842&lt;&gt;"",DailyLog!$S$3,"")</f>
        <v/>
      </c>
      <c r="N6842" s="56" t="str">
        <f t="shared" si="319"/>
        <v/>
      </c>
      <c r="O6842" s="53" t="str">
        <f>IF($B6842&lt;&gt;"",IF(ISNUMBER(_xlfn.XMATCH($B6842,Language!$A$6:$E$6)),0,IF(ISNUMBER(_xlfn.XMATCH($B6842,Language!$A$29:$E$29)),'Lista de Prestatarios'!$B$3,VLOOKUP(B6842,'Lista de Prestatarios'!$A$2:$B$500,2,FALSE))),"")</f>
        <v/>
      </c>
      <c r="P6842" s="58" t="str">
        <f>IF(B6842&lt;&gt;"",IF(OR(D6842&gt;0,G6842&gt;0),COUNTIF($B$2:B6842,B6842),COUNTIFS($B$2:B6842,B6842,$E$2:E6842,"&gt;0")),"")</f>
        <v/>
      </c>
    </row>
    <row r="6843" spans="1:16" x14ac:dyDescent="0.35">
      <c r="A6843" s="51" t="str">
        <f t="shared" si="318"/>
        <v/>
      </c>
      <c r="B6843" s="99"/>
      <c r="C6843" s="4"/>
      <c r="D6843" s="14"/>
      <c r="E6843" s="14"/>
      <c r="F6843" s="14"/>
      <c r="G6843" s="82"/>
      <c r="H6843" s="107" t="str">
        <f>IF(B6843&lt;&gt;"",IF(OR(O6843=0,O6843=999),"",SUMIFS($E$2:E6843,$A$2:A6843,A6843)-SUMIFS($F$2:F6843,$A$2:A6843,A6843)),"")</f>
        <v/>
      </c>
      <c r="I6843" s="109" t="str">
        <f t="shared" si="320"/>
        <v/>
      </c>
      <c r="J6843" s="113"/>
      <c r="K6843" s="90"/>
      <c r="L6843" s="73"/>
      <c r="M6843" s="69" t="str">
        <f>IF(C6843&lt;&gt;"",DailyLog!$S$3,"")</f>
        <v/>
      </c>
      <c r="N6843" s="56" t="str">
        <f t="shared" si="319"/>
        <v/>
      </c>
      <c r="O6843" s="53" t="str">
        <f>IF($B6843&lt;&gt;"",IF(ISNUMBER(_xlfn.XMATCH($B6843,Language!$A$6:$E$6)),0,IF(ISNUMBER(_xlfn.XMATCH($B6843,Language!$A$29:$E$29)),'Lista de Prestatarios'!$B$3,VLOOKUP(B6843,'Lista de Prestatarios'!$A$2:$B$500,2,FALSE))),"")</f>
        <v/>
      </c>
      <c r="P6843" s="58" t="str">
        <f>IF(B6843&lt;&gt;"",IF(OR(D6843&gt;0,G6843&gt;0),COUNTIF($B$2:B6843,B6843),COUNTIFS($B$2:B6843,B6843,$E$2:E6843,"&gt;0")),"")</f>
        <v/>
      </c>
    </row>
    <row r="6844" spans="1:16" x14ac:dyDescent="0.35">
      <c r="A6844" s="51" t="str">
        <f t="shared" si="318"/>
        <v/>
      </c>
      <c r="B6844" s="99"/>
      <c r="C6844" s="4"/>
      <c r="D6844" s="14"/>
      <c r="E6844" s="14"/>
      <c r="F6844" s="14"/>
      <c r="G6844" s="82"/>
      <c r="H6844" s="107" t="str">
        <f>IF(B6844&lt;&gt;"",IF(OR(O6844=0,O6844=999),"",SUMIFS($E$2:E6844,$A$2:A6844,A6844)-SUMIFS($F$2:F6844,$A$2:A6844,A6844)),"")</f>
        <v/>
      </c>
      <c r="I6844" s="109" t="str">
        <f t="shared" si="320"/>
        <v/>
      </c>
      <c r="J6844" s="113"/>
      <c r="K6844" s="90"/>
      <c r="L6844" s="73"/>
      <c r="M6844" s="69" t="str">
        <f>IF(C6844&lt;&gt;"",DailyLog!$S$3,"")</f>
        <v/>
      </c>
      <c r="N6844" s="56" t="str">
        <f t="shared" si="319"/>
        <v/>
      </c>
      <c r="O6844" s="53" t="str">
        <f>IF($B6844&lt;&gt;"",IF(ISNUMBER(_xlfn.XMATCH($B6844,Language!$A$6:$E$6)),0,IF(ISNUMBER(_xlfn.XMATCH($B6844,Language!$A$29:$E$29)),'Lista de Prestatarios'!$B$3,VLOOKUP(B6844,'Lista de Prestatarios'!$A$2:$B$500,2,FALSE))),"")</f>
        <v/>
      </c>
      <c r="P6844" s="58" t="str">
        <f>IF(B6844&lt;&gt;"",IF(OR(D6844&gt;0,G6844&gt;0),COUNTIF($B$2:B6844,B6844),COUNTIFS($B$2:B6844,B6844,$E$2:E6844,"&gt;0")),"")</f>
        <v/>
      </c>
    </row>
    <row r="6845" spans="1:16" x14ac:dyDescent="0.35">
      <c r="A6845" s="51" t="str">
        <f t="shared" si="318"/>
        <v/>
      </c>
      <c r="B6845" s="99"/>
      <c r="C6845" s="4"/>
      <c r="D6845" s="14"/>
      <c r="E6845" s="14"/>
      <c r="F6845" s="14"/>
      <c r="G6845" s="82"/>
      <c r="H6845" s="107" t="str">
        <f>IF(B6845&lt;&gt;"",IF(OR(O6845=0,O6845=999),"",SUMIFS($E$2:E6845,$A$2:A6845,A6845)-SUMIFS($F$2:F6845,$A$2:A6845,A6845)),"")</f>
        <v/>
      </c>
      <c r="I6845" s="109" t="str">
        <f t="shared" si="320"/>
        <v/>
      </c>
      <c r="J6845" s="113"/>
      <c r="K6845" s="90"/>
      <c r="L6845" s="73"/>
      <c r="M6845" s="69" t="str">
        <f>IF(C6845&lt;&gt;"",DailyLog!$S$3,"")</f>
        <v/>
      </c>
      <c r="N6845" s="56" t="str">
        <f t="shared" si="319"/>
        <v/>
      </c>
      <c r="O6845" s="53" t="str">
        <f>IF($B6845&lt;&gt;"",IF(ISNUMBER(_xlfn.XMATCH($B6845,Language!$A$6:$E$6)),0,IF(ISNUMBER(_xlfn.XMATCH($B6845,Language!$A$29:$E$29)),'Lista de Prestatarios'!$B$3,VLOOKUP(B6845,'Lista de Prestatarios'!$A$2:$B$500,2,FALSE))),"")</f>
        <v/>
      </c>
      <c r="P6845" s="58" t="str">
        <f>IF(B6845&lt;&gt;"",IF(OR(D6845&gt;0,G6845&gt;0),COUNTIF($B$2:B6845,B6845),COUNTIFS($B$2:B6845,B6845,$E$2:E6845,"&gt;0")),"")</f>
        <v/>
      </c>
    </row>
    <row r="6846" spans="1:16" x14ac:dyDescent="0.35">
      <c r="A6846" s="51" t="str">
        <f t="shared" si="318"/>
        <v/>
      </c>
      <c r="B6846" s="99"/>
      <c r="C6846" s="4"/>
      <c r="D6846" s="14"/>
      <c r="E6846" s="14"/>
      <c r="F6846" s="14"/>
      <c r="G6846" s="82"/>
      <c r="H6846" s="107" t="str">
        <f>IF(B6846&lt;&gt;"",IF(OR(O6846=0,O6846=999),"",SUMIFS($E$2:E6846,$A$2:A6846,A6846)-SUMIFS($F$2:F6846,$A$2:A6846,A6846)),"")</f>
        <v/>
      </c>
      <c r="I6846" s="109" t="str">
        <f t="shared" si="320"/>
        <v/>
      </c>
      <c r="J6846" s="113"/>
      <c r="K6846" s="90"/>
      <c r="L6846" s="73"/>
      <c r="M6846" s="69" t="str">
        <f>IF(C6846&lt;&gt;"",DailyLog!$S$3,"")</f>
        <v/>
      </c>
      <c r="N6846" s="56" t="str">
        <f t="shared" si="319"/>
        <v/>
      </c>
      <c r="O6846" s="53" t="str">
        <f>IF($B6846&lt;&gt;"",IF(ISNUMBER(_xlfn.XMATCH($B6846,Language!$A$6:$E$6)),0,IF(ISNUMBER(_xlfn.XMATCH($B6846,Language!$A$29:$E$29)),'Lista de Prestatarios'!$B$3,VLOOKUP(B6846,'Lista de Prestatarios'!$A$2:$B$500,2,FALSE))),"")</f>
        <v/>
      </c>
      <c r="P6846" s="58" t="str">
        <f>IF(B6846&lt;&gt;"",IF(OR(D6846&gt;0,G6846&gt;0),COUNTIF($B$2:B6846,B6846),COUNTIFS($B$2:B6846,B6846,$E$2:E6846,"&gt;0")),"")</f>
        <v/>
      </c>
    </row>
    <row r="6847" spans="1:16" x14ac:dyDescent="0.35">
      <c r="A6847" s="51" t="str">
        <f t="shared" si="318"/>
        <v/>
      </c>
      <c r="B6847" s="99"/>
      <c r="C6847" s="4"/>
      <c r="D6847" s="14"/>
      <c r="E6847" s="14"/>
      <c r="F6847" s="14"/>
      <c r="G6847" s="82"/>
      <c r="H6847" s="107" t="str">
        <f>IF(B6847&lt;&gt;"",IF(OR(O6847=0,O6847=999),"",SUMIFS($E$2:E6847,$A$2:A6847,A6847)-SUMIFS($F$2:F6847,$A$2:A6847,A6847)),"")</f>
        <v/>
      </c>
      <c r="I6847" s="109" t="str">
        <f t="shared" si="320"/>
        <v/>
      </c>
      <c r="J6847" s="113"/>
      <c r="K6847" s="90"/>
      <c r="L6847" s="73"/>
      <c r="M6847" s="69" t="str">
        <f>IF(C6847&lt;&gt;"",DailyLog!$S$3,"")</f>
        <v/>
      </c>
      <c r="N6847" s="56" t="str">
        <f t="shared" si="319"/>
        <v/>
      </c>
      <c r="O6847" s="53" t="str">
        <f>IF($B6847&lt;&gt;"",IF(ISNUMBER(_xlfn.XMATCH($B6847,Language!$A$6:$E$6)),0,IF(ISNUMBER(_xlfn.XMATCH($B6847,Language!$A$29:$E$29)),'Lista de Prestatarios'!$B$3,VLOOKUP(B6847,'Lista de Prestatarios'!$A$2:$B$500,2,FALSE))),"")</f>
        <v/>
      </c>
      <c r="P6847" s="58" t="str">
        <f>IF(B6847&lt;&gt;"",IF(OR(D6847&gt;0,G6847&gt;0),COUNTIF($B$2:B6847,B6847),COUNTIFS($B$2:B6847,B6847,$E$2:E6847,"&gt;0")),"")</f>
        <v/>
      </c>
    </row>
    <row r="6848" spans="1:16" x14ac:dyDescent="0.35">
      <c r="A6848" s="51" t="str">
        <f t="shared" si="318"/>
        <v/>
      </c>
      <c r="B6848" s="99"/>
      <c r="C6848" s="4"/>
      <c r="D6848" s="14"/>
      <c r="E6848" s="14"/>
      <c r="F6848" s="14"/>
      <c r="G6848" s="82"/>
      <c r="H6848" s="107" t="str">
        <f>IF(B6848&lt;&gt;"",IF(OR(O6848=0,O6848=999),"",SUMIFS($E$2:E6848,$A$2:A6848,A6848)-SUMIFS($F$2:F6848,$A$2:A6848,A6848)),"")</f>
        <v/>
      </c>
      <c r="I6848" s="109" t="str">
        <f t="shared" si="320"/>
        <v/>
      </c>
      <c r="J6848" s="113"/>
      <c r="K6848" s="90"/>
      <c r="L6848" s="73"/>
      <c r="M6848" s="69" t="str">
        <f>IF(C6848&lt;&gt;"",DailyLog!$S$3,"")</f>
        <v/>
      </c>
      <c r="N6848" s="56" t="str">
        <f t="shared" si="319"/>
        <v/>
      </c>
      <c r="O6848" s="53" t="str">
        <f>IF($B6848&lt;&gt;"",IF(ISNUMBER(_xlfn.XMATCH($B6848,Language!$A$6:$E$6)),0,IF(ISNUMBER(_xlfn.XMATCH($B6848,Language!$A$29:$E$29)),'Lista de Prestatarios'!$B$3,VLOOKUP(B6848,'Lista de Prestatarios'!$A$2:$B$500,2,FALSE))),"")</f>
        <v/>
      </c>
      <c r="P6848" s="58" t="str">
        <f>IF(B6848&lt;&gt;"",IF(OR(D6848&gt;0,G6848&gt;0),COUNTIF($B$2:B6848,B6848),COUNTIFS($B$2:B6848,B6848,$E$2:E6848,"&gt;0")),"")</f>
        <v/>
      </c>
    </row>
    <row r="6849" spans="1:16" x14ac:dyDescent="0.35">
      <c r="A6849" s="51" t="str">
        <f t="shared" si="318"/>
        <v/>
      </c>
      <c r="B6849" s="99"/>
      <c r="C6849" s="4"/>
      <c r="D6849" s="14"/>
      <c r="E6849" s="14"/>
      <c r="F6849" s="14"/>
      <c r="G6849" s="82"/>
      <c r="H6849" s="107" t="str">
        <f>IF(B6849&lt;&gt;"",IF(OR(O6849=0,O6849=999),"",SUMIFS($E$2:E6849,$A$2:A6849,A6849)-SUMIFS($F$2:F6849,$A$2:A6849,A6849)),"")</f>
        <v/>
      </c>
      <c r="I6849" s="109" t="str">
        <f t="shared" si="320"/>
        <v/>
      </c>
      <c r="J6849" s="113"/>
      <c r="K6849" s="90"/>
      <c r="L6849" s="73"/>
      <c r="M6849" s="69" t="str">
        <f>IF(C6849&lt;&gt;"",DailyLog!$S$3,"")</f>
        <v/>
      </c>
      <c r="N6849" s="56" t="str">
        <f t="shared" si="319"/>
        <v/>
      </c>
      <c r="O6849" s="53" t="str">
        <f>IF($B6849&lt;&gt;"",IF(ISNUMBER(_xlfn.XMATCH($B6849,Language!$A$6:$E$6)),0,IF(ISNUMBER(_xlfn.XMATCH($B6849,Language!$A$29:$E$29)),'Lista de Prestatarios'!$B$3,VLOOKUP(B6849,'Lista de Prestatarios'!$A$2:$B$500,2,FALSE))),"")</f>
        <v/>
      </c>
      <c r="P6849" s="58" t="str">
        <f>IF(B6849&lt;&gt;"",IF(OR(D6849&gt;0,G6849&gt;0),COUNTIF($B$2:B6849,B6849),COUNTIFS($B$2:B6849,B6849,$E$2:E6849,"&gt;0")),"")</f>
        <v/>
      </c>
    </row>
    <row r="6850" spans="1:16" x14ac:dyDescent="0.35">
      <c r="A6850" s="51" t="str">
        <f t="shared" ref="A6850:A6913" si="321">IF(B6850&lt;&gt;"",O6850&amp;"."&amp;P6850,"")</f>
        <v/>
      </c>
      <c r="B6850" s="99"/>
      <c r="C6850" s="4"/>
      <c r="D6850" s="14"/>
      <c r="E6850" s="14"/>
      <c r="F6850" s="14"/>
      <c r="G6850" s="82"/>
      <c r="H6850" s="107" t="str">
        <f>IF(B6850&lt;&gt;"",IF(OR(O6850=0,O6850=999),"",SUMIFS($E$2:E6850,$A$2:A6850,A6850)-SUMIFS($F$2:F6850,$A$2:A6850,A6850)),"")</f>
        <v/>
      </c>
      <c r="I6850" s="109" t="str">
        <f t="shared" si="320"/>
        <v/>
      </c>
      <c r="J6850" s="113"/>
      <c r="K6850" s="90"/>
      <c r="L6850" s="73"/>
      <c r="M6850" s="69" t="str">
        <f>IF(C6850&lt;&gt;"",DailyLog!$S$3,"")</f>
        <v/>
      </c>
      <c r="N6850" s="56" t="str">
        <f t="shared" ref="N6850:N6913" si="322">IF(B6850&lt;&gt;"",COUNT(D6850:G6850),"")</f>
        <v/>
      </c>
      <c r="O6850" s="53" t="str">
        <f>IF($B6850&lt;&gt;"",IF(ISNUMBER(_xlfn.XMATCH($B6850,Language!$A$6:$E$6)),0,IF(ISNUMBER(_xlfn.XMATCH($B6850,Language!$A$29:$E$29)),'Lista de Prestatarios'!$B$3,VLOOKUP(B6850,'Lista de Prestatarios'!$A$2:$B$500,2,FALSE))),"")</f>
        <v/>
      </c>
      <c r="P6850" s="58" t="str">
        <f>IF(B6850&lt;&gt;"",IF(OR(D6850&gt;0,G6850&gt;0),COUNTIF($B$2:B6850,B6850),COUNTIFS($B$2:B6850,B6850,$E$2:E6850,"&gt;0")),"")</f>
        <v/>
      </c>
    </row>
    <row r="6851" spans="1:16" x14ac:dyDescent="0.35">
      <c r="A6851" s="51" t="str">
        <f t="shared" si="321"/>
        <v/>
      </c>
      <c r="B6851" s="99"/>
      <c r="C6851" s="4"/>
      <c r="D6851" s="14"/>
      <c r="E6851" s="14"/>
      <c r="F6851" s="14"/>
      <c r="G6851" s="82"/>
      <c r="H6851" s="107" t="str">
        <f>IF(B6851&lt;&gt;"",IF(OR(O6851=0,O6851=999),"",SUMIFS($E$2:E6851,$A$2:A6851,A6851)-SUMIFS($F$2:F6851,$A$2:A6851,A6851)),"")</f>
        <v/>
      </c>
      <c r="I6851" s="109" t="str">
        <f t="shared" si="320"/>
        <v/>
      </c>
      <c r="J6851" s="113"/>
      <c r="K6851" s="90"/>
      <c r="L6851" s="73"/>
      <c r="M6851" s="69" t="str">
        <f>IF(C6851&lt;&gt;"",DailyLog!$S$3,"")</f>
        <v/>
      </c>
      <c r="N6851" s="56" t="str">
        <f t="shared" si="322"/>
        <v/>
      </c>
      <c r="O6851" s="53" t="str">
        <f>IF($B6851&lt;&gt;"",IF(ISNUMBER(_xlfn.XMATCH($B6851,Language!$A$6:$E$6)),0,IF(ISNUMBER(_xlfn.XMATCH($B6851,Language!$A$29:$E$29)),'Lista de Prestatarios'!$B$3,VLOOKUP(B6851,'Lista de Prestatarios'!$A$2:$B$500,2,FALSE))),"")</f>
        <v/>
      </c>
      <c r="P6851" s="58" t="str">
        <f>IF(B6851&lt;&gt;"",IF(OR(D6851&gt;0,G6851&gt;0),COUNTIF($B$2:B6851,B6851),COUNTIFS($B$2:B6851,B6851,$E$2:E6851,"&gt;0")),"")</f>
        <v/>
      </c>
    </row>
    <row r="6852" spans="1:16" x14ac:dyDescent="0.35">
      <c r="A6852" s="51" t="str">
        <f t="shared" si="321"/>
        <v/>
      </c>
      <c r="B6852" s="99"/>
      <c r="C6852" s="4"/>
      <c r="D6852" s="14"/>
      <c r="E6852" s="14"/>
      <c r="F6852" s="14"/>
      <c r="G6852" s="82"/>
      <c r="H6852" s="107" t="str">
        <f>IF(B6852&lt;&gt;"",IF(OR(O6852=0,O6852=999),"",SUMIFS($E$2:E6852,$A$2:A6852,A6852)-SUMIFS($F$2:F6852,$A$2:A6852,A6852)),"")</f>
        <v/>
      </c>
      <c r="I6852" s="109" t="str">
        <f t="shared" ref="I6852:I6915" si="323">IF(B6852&lt;&gt;"",I6851+D6852-E6852+F6852-G6852,"")</f>
        <v/>
      </c>
      <c r="J6852" s="113"/>
      <c r="K6852" s="90"/>
      <c r="L6852" s="73"/>
      <c r="M6852" s="69" t="str">
        <f>IF(C6852&lt;&gt;"",DailyLog!$S$3,"")</f>
        <v/>
      </c>
      <c r="N6852" s="56" t="str">
        <f t="shared" si="322"/>
        <v/>
      </c>
      <c r="O6852" s="53" t="str">
        <f>IF($B6852&lt;&gt;"",IF(ISNUMBER(_xlfn.XMATCH($B6852,Language!$A$6:$E$6)),0,IF(ISNUMBER(_xlfn.XMATCH($B6852,Language!$A$29:$E$29)),'Lista de Prestatarios'!$B$3,VLOOKUP(B6852,'Lista de Prestatarios'!$A$2:$B$500,2,FALSE))),"")</f>
        <v/>
      </c>
      <c r="P6852" s="58" t="str">
        <f>IF(B6852&lt;&gt;"",IF(OR(D6852&gt;0,G6852&gt;0),COUNTIF($B$2:B6852,B6852),COUNTIFS($B$2:B6852,B6852,$E$2:E6852,"&gt;0")),"")</f>
        <v/>
      </c>
    </row>
    <row r="6853" spans="1:16" x14ac:dyDescent="0.35">
      <c r="A6853" s="51" t="str">
        <f t="shared" si="321"/>
        <v/>
      </c>
      <c r="B6853" s="99"/>
      <c r="C6853" s="4"/>
      <c r="D6853" s="14"/>
      <c r="E6853" s="14"/>
      <c r="F6853" s="14"/>
      <c r="G6853" s="82"/>
      <c r="H6853" s="107" t="str">
        <f>IF(B6853&lt;&gt;"",IF(OR(O6853=0,O6853=999),"",SUMIFS($E$2:E6853,$A$2:A6853,A6853)-SUMIFS($F$2:F6853,$A$2:A6853,A6853)),"")</f>
        <v/>
      </c>
      <c r="I6853" s="109" t="str">
        <f t="shared" si="323"/>
        <v/>
      </c>
      <c r="J6853" s="113"/>
      <c r="K6853" s="90"/>
      <c r="L6853" s="73"/>
      <c r="M6853" s="69" t="str">
        <f>IF(C6853&lt;&gt;"",DailyLog!$S$3,"")</f>
        <v/>
      </c>
      <c r="N6853" s="56" t="str">
        <f t="shared" si="322"/>
        <v/>
      </c>
      <c r="O6853" s="53" t="str">
        <f>IF($B6853&lt;&gt;"",IF(ISNUMBER(_xlfn.XMATCH($B6853,Language!$A$6:$E$6)),0,IF(ISNUMBER(_xlfn.XMATCH($B6853,Language!$A$29:$E$29)),'Lista de Prestatarios'!$B$3,VLOOKUP(B6853,'Lista de Prestatarios'!$A$2:$B$500,2,FALSE))),"")</f>
        <v/>
      </c>
      <c r="P6853" s="58" t="str">
        <f>IF(B6853&lt;&gt;"",IF(OR(D6853&gt;0,G6853&gt;0),COUNTIF($B$2:B6853,B6853),COUNTIFS($B$2:B6853,B6853,$E$2:E6853,"&gt;0")),"")</f>
        <v/>
      </c>
    </row>
    <row r="6854" spans="1:16" x14ac:dyDescent="0.35">
      <c r="A6854" s="51" t="str">
        <f t="shared" si="321"/>
        <v/>
      </c>
      <c r="B6854" s="99"/>
      <c r="C6854" s="4"/>
      <c r="D6854" s="14"/>
      <c r="E6854" s="14"/>
      <c r="F6854" s="14"/>
      <c r="G6854" s="82"/>
      <c r="H6854" s="107" t="str">
        <f>IF(B6854&lt;&gt;"",IF(OR(O6854=0,O6854=999),"",SUMIFS($E$2:E6854,$A$2:A6854,A6854)-SUMIFS($F$2:F6854,$A$2:A6854,A6854)),"")</f>
        <v/>
      </c>
      <c r="I6854" s="109" t="str">
        <f t="shared" si="323"/>
        <v/>
      </c>
      <c r="J6854" s="113"/>
      <c r="K6854" s="90"/>
      <c r="L6854" s="73"/>
      <c r="M6854" s="69" t="str">
        <f>IF(C6854&lt;&gt;"",DailyLog!$S$3,"")</f>
        <v/>
      </c>
      <c r="N6854" s="56" t="str">
        <f t="shared" si="322"/>
        <v/>
      </c>
      <c r="O6854" s="53" t="str">
        <f>IF($B6854&lt;&gt;"",IF(ISNUMBER(_xlfn.XMATCH($B6854,Language!$A$6:$E$6)),0,IF(ISNUMBER(_xlfn.XMATCH($B6854,Language!$A$29:$E$29)),'Lista de Prestatarios'!$B$3,VLOOKUP(B6854,'Lista de Prestatarios'!$A$2:$B$500,2,FALSE))),"")</f>
        <v/>
      </c>
      <c r="P6854" s="58" t="str">
        <f>IF(B6854&lt;&gt;"",IF(OR(D6854&gt;0,G6854&gt;0),COUNTIF($B$2:B6854,B6854),COUNTIFS($B$2:B6854,B6854,$E$2:E6854,"&gt;0")),"")</f>
        <v/>
      </c>
    </row>
    <row r="6855" spans="1:16" x14ac:dyDescent="0.35">
      <c r="A6855" s="51" t="str">
        <f t="shared" si="321"/>
        <v/>
      </c>
      <c r="B6855" s="99"/>
      <c r="C6855" s="4"/>
      <c r="D6855" s="14"/>
      <c r="E6855" s="14"/>
      <c r="F6855" s="14"/>
      <c r="G6855" s="82"/>
      <c r="H6855" s="107" t="str">
        <f>IF(B6855&lt;&gt;"",IF(OR(O6855=0,O6855=999),"",SUMIFS($E$2:E6855,$A$2:A6855,A6855)-SUMIFS($F$2:F6855,$A$2:A6855,A6855)),"")</f>
        <v/>
      </c>
      <c r="I6855" s="109" t="str">
        <f t="shared" si="323"/>
        <v/>
      </c>
      <c r="J6855" s="113"/>
      <c r="K6855" s="90"/>
      <c r="L6855" s="73"/>
      <c r="M6855" s="69" t="str">
        <f>IF(C6855&lt;&gt;"",DailyLog!$S$3,"")</f>
        <v/>
      </c>
      <c r="N6855" s="56" t="str">
        <f t="shared" si="322"/>
        <v/>
      </c>
      <c r="O6855" s="53" t="str">
        <f>IF($B6855&lt;&gt;"",IF(ISNUMBER(_xlfn.XMATCH($B6855,Language!$A$6:$E$6)),0,IF(ISNUMBER(_xlfn.XMATCH($B6855,Language!$A$29:$E$29)),'Lista de Prestatarios'!$B$3,VLOOKUP(B6855,'Lista de Prestatarios'!$A$2:$B$500,2,FALSE))),"")</f>
        <v/>
      </c>
      <c r="P6855" s="58" t="str">
        <f>IF(B6855&lt;&gt;"",IF(OR(D6855&gt;0,G6855&gt;0),COUNTIF($B$2:B6855,B6855),COUNTIFS($B$2:B6855,B6855,$E$2:E6855,"&gt;0")),"")</f>
        <v/>
      </c>
    </row>
    <row r="6856" spans="1:16" x14ac:dyDescent="0.35">
      <c r="A6856" s="51" t="str">
        <f t="shared" si="321"/>
        <v/>
      </c>
      <c r="B6856" s="99"/>
      <c r="C6856" s="4"/>
      <c r="D6856" s="14"/>
      <c r="E6856" s="14"/>
      <c r="F6856" s="14"/>
      <c r="G6856" s="82"/>
      <c r="H6856" s="107" t="str">
        <f>IF(B6856&lt;&gt;"",IF(OR(O6856=0,O6856=999),"",SUMIFS($E$2:E6856,$A$2:A6856,A6856)-SUMIFS($F$2:F6856,$A$2:A6856,A6856)),"")</f>
        <v/>
      </c>
      <c r="I6856" s="109" t="str">
        <f t="shared" si="323"/>
        <v/>
      </c>
      <c r="J6856" s="113"/>
      <c r="K6856" s="90"/>
      <c r="L6856" s="73"/>
      <c r="M6856" s="69" t="str">
        <f>IF(C6856&lt;&gt;"",DailyLog!$S$3,"")</f>
        <v/>
      </c>
      <c r="N6856" s="56" t="str">
        <f t="shared" si="322"/>
        <v/>
      </c>
      <c r="O6856" s="53" t="str">
        <f>IF($B6856&lt;&gt;"",IF(ISNUMBER(_xlfn.XMATCH($B6856,Language!$A$6:$E$6)),0,IF(ISNUMBER(_xlfn.XMATCH($B6856,Language!$A$29:$E$29)),'Lista de Prestatarios'!$B$3,VLOOKUP(B6856,'Lista de Prestatarios'!$A$2:$B$500,2,FALSE))),"")</f>
        <v/>
      </c>
      <c r="P6856" s="58" t="str">
        <f>IF(B6856&lt;&gt;"",IF(OR(D6856&gt;0,G6856&gt;0),COUNTIF($B$2:B6856,B6856),COUNTIFS($B$2:B6856,B6856,$E$2:E6856,"&gt;0")),"")</f>
        <v/>
      </c>
    </row>
    <row r="6857" spans="1:16" x14ac:dyDescent="0.35">
      <c r="A6857" s="51" t="str">
        <f t="shared" si="321"/>
        <v/>
      </c>
      <c r="B6857" s="99"/>
      <c r="C6857" s="4"/>
      <c r="D6857" s="14"/>
      <c r="E6857" s="14"/>
      <c r="F6857" s="14"/>
      <c r="G6857" s="82"/>
      <c r="H6857" s="107" t="str">
        <f>IF(B6857&lt;&gt;"",IF(OR(O6857=0,O6857=999),"",SUMIFS($E$2:E6857,$A$2:A6857,A6857)-SUMIFS($F$2:F6857,$A$2:A6857,A6857)),"")</f>
        <v/>
      </c>
      <c r="I6857" s="109" t="str">
        <f t="shared" si="323"/>
        <v/>
      </c>
      <c r="J6857" s="113"/>
      <c r="K6857" s="90"/>
      <c r="L6857" s="73"/>
      <c r="M6857" s="69" t="str">
        <f>IF(C6857&lt;&gt;"",DailyLog!$S$3,"")</f>
        <v/>
      </c>
      <c r="N6857" s="56" t="str">
        <f t="shared" si="322"/>
        <v/>
      </c>
      <c r="O6857" s="53" t="str">
        <f>IF($B6857&lt;&gt;"",IF(ISNUMBER(_xlfn.XMATCH($B6857,Language!$A$6:$E$6)),0,IF(ISNUMBER(_xlfn.XMATCH($B6857,Language!$A$29:$E$29)),'Lista de Prestatarios'!$B$3,VLOOKUP(B6857,'Lista de Prestatarios'!$A$2:$B$500,2,FALSE))),"")</f>
        <v/>
      </c>
      <c r="P6857" s="58" t="str">
        <f>IF(B6857&lt;&gt;"",IF(OR(D6857&gt;0,G6857&gt;0),COUNTIF($B$2:B6857,B6857),COUNTIFS($B$2:B6857,B6857,$E$2:E6857,"&gt;0")),"")</f>
        <v/>
      </c>
    </row>
    <row r="6858" spans="1:16" x14ac:dyDescent="0.35">
      <c r="A6858" s="51" t="str">
        <f t="shared" si="321"/>
        <v/>
      </c>
      <c r="B6858" s="99"/>
      <c r="C6858" s="4"/>
      <c r="D6858" s="14"/>
      <c r="E6858" s="14"/>
      <c r="F6858" s="14"/>
      <c r="G6858" s="82"/>
      <c r="H6858" s="107" t="str">
        <f>IF(B6858&lt;&gt;"",IF(OR(O6858=0,O6858=999),"",SUMIFS($E$2:E6858,$A$2:A6858,A6858)-SUMIFS($F$2:F6858,$A$2:A6858,A6858)),"")</f>
        <v/>
      </c>
      <c r="I6858" s="109" t="str">
        <f t="shared" si="323"/>
        <v/>
      </c>
      <c r="J6858" s="113"/>
      <c r="K6858" s="90"/>
      <c r="L6858" s="73"/>
      <c r="M6858" s="69" t="str">
        <f>IF(C6858&lt;&gt;"",DailyLog!$S$3,"")</f>
        <v/>
      </c>
      <c r="N6858" s="56" t="str">
        <f t="shared" si="322"/>
        <v/>
      </c>
      <c r="O6858" s="53" t="str">
        <f>IF($B6858&lt;&gt;"",IF(ISNUMBER(_xlfn.XMATCH($B6858,Language!$A$6:$E$6)),0,IF(ISNUMBER(_xlfn.XMATCH($B6858,Language!$A$29:$E$29)),'Lista de Prestatarios'!$B$3,VLOOKUP(B6858,'Lista de Prestatarios'!$A$2:$B$500,2,FALSE))),"")</f>
        <v/>
      </c>
      <c r="P6858" s="58" t="str">
        <f>IF(B6858&lt;&gt;"",IF(OR(D6858&gt;0,G6858&gt;0),COUNTIF($B$2:B6858,B6858),COUNTIFS($B$2:B6858,B6858,$E$2:E6858,"&gt;0")),"")</f>
        <v/>
      </c>
    </row>
    <row r="6859" spans="1:16" x14ac:dyDescent="0.35">
      <c r="A6859" s="51" t="str">
        <f t="shared" si="321"/>
        <v/>
      </c>
      <c r="B6859" s="99"/>
      <c r="C6859" s="4"/>
      <c r="D6859" s="14"/>
      <c r="E6859" s="14"/>
      <c r="F6859" s="14"/>
      <c r="G6859" s="82"/>
      <c r="H6859" s="107" t="str">
        <f>IF(B6859&lt;&gt;"",IF(OR(O6859=0,O6859=999),"",SUMIFS($E$2:E6859,$A$2:A6859,A6859)-SUMIFS($F$2:F6859,$A$2:A6859,A6859)),"")</f>
        <v/>
      </c>
      <c r="I6859" s="109" t="str">
        <f t="shared" si="323"/>
        <v/>
      </c>
      <c r="J6859" s="113"/>
      <c r="K6859" s="90"/>
      <c r="L6859" s="73"/>
      <c r="M6859" s="69" t="str">
        <f>IF(C6859&lt;&gt;"",DailyLog!$S$3,"")</f>
        <v/>
      </c>
      <c r="N6859" s="56" t="str">
        <f t="shared" si="322"/>
        <v/>
      </c>
      <c r="O6859" s="53" t="str">
        <f>IF($B6859&lt;&gt;"",IF(ISNUMBER(_xlfn.XMATCH($B6859,Language!$A$6:$E$6)),0,IF(ISNUMBER(_xlfn.XMATCH($B6859,Language!$A$29:$E$29)),'Lista de Prestatarios'!$B$3,VLOOKUP(B6859,'Lista de Prestatarios'!$A$2:$B$500,2,FALSE))),"")</f>
        <v/>
      </c>
      <c r="P6859" s="58" t="str">
        <f>IF(B6859&lt;&gt;"",IF(OR(D6859&gt;0,G6859&gt;0),COUNTIF($B$2:B6859,B6859),COUNTIFS($B$2:B6859,B6859,$E$2:E6859,"&gt;0")),"")</f>
        <v/>
      </c>
    </row>
    <row r="6860" spans="1:16" x14ac:dyDescent="0.35">
      <c r="A6860" s="51" t="str">
        <f t="shared" si="321"/>
        <v/>
      </c>
      <c r="B6860" s="99"/>
      <c r="C6860" s="4"/>
      <c r="D6860" s="14"/>
      <c r="E6860" s="14"/>
      <c r="F6860" s="14"/>
      <c r="G6860" s="82"/>
      <c r="H6860" s="107" t="str">
        <f>IF(B6860&lt;&gt;"",IF(OR(O6860=0,O6860=999),"",SUMIFS($E$2:E6860,$A$2:A6860,A6860)-SUMIFS($F$2:F6860,$A$2:A6860,A6860)),"")</f>
        <v/>
      </c>
      <c r="I6860" s="109" t="str">
        <f t="shared" si="323"/>
        <v/>
      </c>
      <c r="J6860" s="113"/>
      <c r="K6860" s="90"/>
      <c r="L6860" s="73"/>
      <c r="M6860" s="69" t="str">
        <f>IF(C6860&lt;&gt;"",DailyLog!$S$3,"")</f>
        <v/>
      </c>
      <c r="N6860" s="56" t="str">
        <f t="shared" si="322"/>
        <v/>
      </c>
      <c r="O6860" s="53" t="str">
        <f>IF($B6860&lt;&gt;"",IF(ISNUMBER(_xlfn.XMATCH($B6860,Language!$A$6:$E$6)),0,IF(ISNUMBER(_xlfn.XMATCH($B6860,Language!$A$29:$E$29)),'Lista de Prestatarios'!$B$3,VLOOKUP(B6860,'Lista de Prestatarios'!$A$2:$B$500,2,FALSE))),"")</f>
        <v/>
      </c>
      <c r="P6860" s="58" t="str">
        <f>IF(B6860&lt;&gt;"",IF(OR(D6860&gt;0,G6860&gt;0),COUNTIF($B$2:B6860,B6860),COUNTIFS($B$2:B6860,B6860,$E$2:E6860,"&gt;0")),"")</f>
        <v/>
      </c>
    </row>
    <row r="6861" spans="1:16" x14ac:dyDescent="0.35">
      <c r="A6861" s="51" t="str">
        <f t="shared" si="321"/>
        <v/>
      </c>
      <c r="B6861" s="99"/>
      <c r="C6861" s="4"/>
      <c r="D6861" s="14"/>
      <c r="E6861" s="14"/>
      <c r="F6861" s="14"/>
      <c r="G6861" s="82"/>
      <c r="H6861" s="107" t="str">
        <f>IF(B6861&lt;&gt;"",IF(OR(O6861=0,O6861=999),"",SUMIFS($E$2:E6861,$A$2:A6861,A6861)-SUMIFS($F$2:F6861,$A$2:A6861,A6861)),"")</f>
        <v/>
      </c>
      <c r="I6861" s="109" t="str">
        <f t="shared" si="323"/>
        <v/>
      </c>
      <c r="J6861" s="113"/>
      <c r="K6861" s="90"/>
      <c r="L6861" s="73"/>
      <c r="M6861" s="69" t="str">
        <f>IF(C6861&lt;&gt;"",DailyLog!$S$3,"")</f>
        <v/>
      </c>
      <c r="N6861" s="56" t="str">
        <f t="shared" si="322"/>
        <v/>
      </c>
      <c r="O6861" s="53" t="str">
        <f>IF($B6861&lt;&gt;"",IF(ISNUMBER(_xlfn.XMATCH($B6861,Language!$A$6:$E$6)),0,IF(ISNUMBER(_xlfn.XMATCH($B6861,Language!$A$29:$E$29)),'Lista de Prestatarios'!$B$3,VLOOKUP(B6861,'Lista de Prestatarios'!$A$2:$B$500,2,FALSE))),"")</f>
        <v/>
      </c>
      <c r="P6861" s="58" t="str">
        <f>IF(B6861&lt;&gt;"",IF(OR(D6861&gt;0,G6861&gt;0),COUNTIF($B$2:B6861,B6861),COUNTIFS($B$2:B6861,B6861,$E$2:E6861,"&gt;0")),"")</f>
        <v/>
      </c>
    </row>
    <row r="6862" spans="1:16" x14ac:dyDescent="0.35">
      <c r="A6862" s="51" t="str">
        <f t="shared" si="321"/>
        <v/>
      </c>
      <c r="B6862" s="99"/>
      <c r="C6862" s="4"/>
      <c r="D6862" s="14"/>
      <c r="E6862" s="14"/>
      <c r="F6862" s="14"/>
      <c r="G6862" s="82"/>
      <c r="H6862" s="107" t="str">
        <f>IF(B6862&lt;&gt;"",IF(OR(O6862=0,O6862=999),"",SUMIFS($E$2:E6862,$A$2:A6862,A6862)-SUMIFS($F$2:F6862,$A$2:A6862,A6862)),"")</f>
        <v/>
      </c>
      <c r="I6862" s="109" t="str">
        <f t="shared" si="323"/>
        <v/>
      </c>
      <c r="J6862" s="113"/>
      <c r="K6862" s="90"/>
      <c r="L6862" s="73"/>
      <c r="M6862" s="69" t="str">
        <f>IF(C6862&lt;&gt;"",DailyLog!$S$3,"")</f>
        <v/>
      </c>
      <c r="N6862" s="56" t="str">
        <f t="shared" si="322"/>
        <v/>
      </c>
      <c r="O6862" s="53" t="str">
        <f>IF($B6862&lt;&gt;"",IF(ISNUMBER(_xlfn.XMATCH($B6862,Language!$A$6:$E$6)),0,IF(ISNUMBER(_xlfn.XMATCH($B6862,Language!$A$29:$E$29)),'Lista de Prestatarios'!$B$3,VLOOKUP(B6862,'Lista de Prestatarios'!$A$2:$B$500,2,FALSE))),"")</f>
        <v/>
      </c>
      <c r="P6862" s="58" t="str">
        <f>IF(B6862&lt;&gt;"",IF(OR(D6862&gt;0,G6862&gt;0),COUNTIF($B$2:B6862,B6862),COUNTIFS($B$2:B6862,B6862,$E$2:E6862,"&gt;0")),"")</f>
        <v/>
      </c>
    </row>
    <row r="6863" spans="1:16" x14ac:dyDescent="0.35">
      <c r="A6863" s="51" t="str">
        <f t="shared" si="321"/>
        <v/>
      </c>
      <c r="B6863" s="99"/>
      <c r="C6863" s="4"/>
      <c r="D6863" s="14"/>
      <c r="E6863" s="14"/>
      <c r="F6863" s="14"/>
      <c r="G6863" s="82"/>
      <c r="H6863" s="107" t="str">
        <f>IF(B6863&lt;&gt;"",IF(OR(O6863=0,O6863=999),"",SUMIFS($E$2:E6863,$A$2:A6863,A6863)-SUMIFS($F$2:F6863,$A$2:A6863,A6863)),"")</f>
        <v/>
      </c>
      <c r="I6863" s="109" t="str">
        <f t="shared" si="323"/>
        <v/>
      </c>
      <c r="J6863" s="113"/>
      <c r="K6863" s="90"/>
      <c r="L6863" s="73"/>
      <c r="M6863" s="69" t="str">
        <f>IF(C6863&lt;&gt;"",DailyLog!$S$3,"")</f>
        <v/>
      </c>
      <c r="N6863" s="56" t="str">
        <f t="shared" si="322"/>
        <v/>
      </c>
      <c r="O6863" s="53" t="str">
        <f>IF($B6863&lt;&gt;"",IF(ISNUMBER(_xlfn.XMATCH($B6863,Language!$A$6:$E$6)),0,IF(ISNUMBER(_xlfn.XMATCH($B6863,Language!$A$29:$E$29)),'Lista de Prestatarios'!$B$3,VLOOKUP(B6863,'Lista de Prestatarios'!$A$2:$B$500,2,FALSE))),"")</f>
        <v/>
      </c>
      <c r="P6863" s="58" t="str">
        <f>IF(B6863&lt;&gt;"",IF(OR(D6863&gt;0,G6863&gt;0),COUNTIF($B$2:B6863,B6863),COUNTIFS($B$2:B6863,B6863,$E$2:E6863,"&gt;0")),"")</f>
        <v/>
      </c>
    </row>
    <row r="6864" spans="1:16" x14ac:dyDescent="0.35">
      <c r="A6864" s="51" t="str">
        <f t="shared" si="321"/>
        <v/>
      </c>
      <c r="B6864" s="99"/>
      <c r="C6864" s="4"/>
      <c r="D6864" s="14"/>
      <c r="E6864" s="14"/>
      <c r="F6864" s="14"/>
      <c r="G6864" s="82"/>
      <c r="H6864" s="107" t="str">
        <f>IF(B6864&lt;&gt;"",IF(OR(O6864=0,O6864=999),"",SUMIFS($E$2:E6864,$A$2:A6864,A6864)-SUMIFS($F$2:F6864,$A$2:A6864,A6864)),"")</f>
        <v/>
      </c>
      <c r="I6864" s="109" t="str">
        <f t="shared" si="323"/>
        <v/>
      </c>
      <c r="J6864" s="113"/>
      <c r="K6864" s="90"/>
      <c r="L6864" s="73"/>
      <c r="M6864" s="69" t="str">
        <f>IF(C6864&lt;&gt;"",DailyLog!$S$3,"")</f>
        <v/>
      </c>
      <c r="N6864" s="56" t="str">
        <f t="shared" si="322"/>
        <v/>
      </c>
      <c r="O6864" s="53" t="str">
        <f>IF($B6864&lt;&gt;"",IF(ISNUMBER(_xlfn.XMATCH($B6864,Language!$A$6:$E$6)),0,IF(ISNUMBER(_xlfn.XMATCH($B6864,Language!$A$29:$E$29)),'Lista de Prestatarios'!$B$3,VLOOKUP(B6864,'Lista de Prestatarios'!$A$2:$B$500,2,FALSE))),"")</f>
        <v/>
      </c>
      <c r="P6864" s="58" t="str">
        <f>IF(B6864&lt;&gt;"",IF(OR(D6864&gt;0,G6864&gt;0),COUNTIF($B$2:B6864,B6864),COUNTIFS($B$2:B6864,B6864,$E$2:E6864,"&gt;0")),"")</f>
        <v/>
      </c>
    </row>
    <row r="6865" spans="1:16" x14ac:dyDescent="0.35">
      <c r="A6865" s="51" t="str">
        <f t="shared" si="321"/>
        <v/>
      </c>
      <c r="B6865" s="99"/>
      <c r="C6865" s="4"/>
      <c r="D6865" s="14"/>
      <c r="E6865" s="14"/>
      <c r="F6865" s="14"/>
      <c r="G6865" s="82"/>
      <c r="H6865" s="107" t="str">
        <f>IF(B6865&lt;&gt;"",IF(OR(O6865=0,O6865=999),"",SUMIFS($E$2:E6865,$A$2:A6865,A6865)-SUMIFS($F$2:F6865,$A$2:A6865,A6865)),"")</f>
        <v/>
      </c>
      <c r="I6865" s="109" t="str">
        <f t="shared" si="323"/>
        <v/>
      </c>
      <c r="J6865" s="113"/>
      <c r="K6865" s="90"/>
      <c r="L6865" s="73"/>
      <c r="M6865" s="69" t="str">
        <f>IF(C6865&lt;&gt;"",DailyLog!$S$3,"")</f>
        <v/>
      </c>
      <c r="N6865" s="56" t="str">
        <f t="shared" si="322"/>
        <v/>
      </c>
      <c r="O6865" s="53" t="str">
        <f>IF($B6865&lt;&gt;"",IF(ISNUMBER(_xlfn.XMATCH($B6865,Language!$A$6:$E$6)),0,IF(ISNUMBER(_xlfn.XMATCH($B6865,Language!$A$29:$E$29)),'Lista de Prestatarios'!$B$3,VLOOKUP(B6865,'Lista de Prestatarios'!$A$2:$B$500,2,FALSE))),"")</f>
        <v/>
      </c>
      <c r="P6865" s="58" t="str">
        <f>IF(B6865&lt;&gt;"",IF(OR(D6865&gt;0,G6865&gt;0),COUNTIF($B$2:B6865,B6865),COUNTIFS($B$2:B6865,B6865,$E$2:E6865,"&gt;0")),"")</f>
        <v/>
      </c>
    </row>
    <row r="6866" spans="1:16" x14ac:dyDescent="0.35">
      <c r="A6866" s="51" t="str">
        <f t="shared" si="321"/>
        <v/>
      </c>
      <c r="B6866" s="99"/>
      <c r="C6866" s="4"/>
      <c r="D6866" s="14"/>
      <c r="E6866" s="14"/>
      <c r="F6866" s="14"/>
      <c r="G6866" s="82"/>
      <c r="H6866" s="107" t="str">
        <f>IF(B6866&lt;&gt;"",IF(OR(O6866=0,O6866=999),"",SUMIFS($E$2:E6866,$A$2:A6866,A6866)-SUMIFS($F$2:F6866,$A$2:A6866,A6866)),"")</f>
        <v/>
      </c>
      <c r="I6866" s="109" t="str">
        <f t="shared" si="323"/>
        <v/>
      </c>
      <c r="J6866" s="113"/>
      <c r="K6866" s="90"/>
      <c r="L6866" s="73"/>
      <c r="M6866" s="69" t="str">
        <f>IF(C6866&lt;&gt;"",DailyLog!$S$3,"")</f>
        <v/>
      </c>
      <c r="N6866" s="56" t="str">
        <f t="shared" si="322"/>
        <v/>
      </c>
      <c r="O6866" s="53" t="str">
        <f>IF($B6866&lt;&gt;"",IF(ISNUMBER(_xlfn.XMATCH($B6866,Language!$A$6:$E$6)),0,IF(ISNUMBER(_xlfn.XMATCH($B6866,Language!$A$29:$E$29)),'Lista de Prestatarios'!$B$3,VLOOKUP(B6866,'Lista de Prestatarios'!$A$2:$B$500,2,FALSE))),"")</f>
        <v/>
      </c>
      <c r="P6866" s="58" t="str">
        <f>IF(B6866&lt;&gt;"",IF(OR(D6866&gt;0,G6866&gt;0),COUNTIF($B$2:B6866,B6866),COUNTIFS($B$2:B6866,B6866,$E$2:E6866,"&gt;0")),"")</f>
        <v/>
      </c>
    </row>
    <row r="6867" spans="1:16" x14ac:dyDescent="0.35">
      <c r="A6867" s="51" t="str">
        <f t="shared" si="321"/>
        <v/>
      </c>
      <c r="B6867" s="99"/>
      <c r="C6867" s="4"/>
      <c r="D6867" s="14"/>
      <c r="E6867" s="14"/>
      <c r="F6867" s="14"/>
      <c r="G6867" s="82"/>
      <c r="H6867" s="107" t="str">
        <f>IF(B6867&lt;&gt;"",IF(OR(O6867=0,O6867=999),"",SUMIFS($E$2:E6867,$A$2:A6867,A6867)-SUMIFS($F$2:F6867,$A$2:A6867,A6867)),"")</f>
        <v/>
      </c>
      <c r="I6867" s="109" t="str">
        <f t="shared" si="323"/>
        <v/>
      </c>
      <c r="J6867" s="113"/>
      <c r="K6867" s="90"/>
      <c r="L6867" s="73"/>
      <c r="M6867" s="69" t="str">
        <f>IF(C6867&lt;&gt;"",DailyLog!$S$3,"")</f>
        <v/>
      </c>
      <c r="N6867" s="56" t="str">
        <f t="shared" si="322"/>
        <v/>
      </c>
      <c r="O6867" s="53" t="str">
        <f>IF($B6867&lt;&gt;"",IF(ISNUMBER(_xlfn.XMATCH($B6867,Language!$A$6:$E$6)),0,IF(ISNUMBER(_xlfn.XMATCH($B6867,Language!$A$29:$E$29)),'Lista de Prestatarios'!$B$3,VLOOKUP(B6867,'Lista de Prestatarios'!$A$2:$B$500,2,FALSE))),"")</f>
        <v/>
      </c>
      <c r="P6867" s="58" t="str">
        <f>IF(B6867&lt;&gt;"",IF(OR(D6867&gt;0,G6867&gt;0),COUNTIF($B$2:B6867,B6867),COUNTIFS($B$2:B6867,B6867,$E$2:E6867,"&gt;0")),"")</f>
        <v/>
      </c>
    </row>
    <row r="6868" spans="1:16" x14ac:dyDescent="0.35">
      <c r="A6868" s="51" t="str">
        <f t="shared" si="321"/>
        <v/>
      </c>
      <c r="B6868" s="99"/>
      <c r="C6868" s="4"/>
      <c r="D6868" s="14"/>
      <c r="E6868" s="14"/>
      <c r="F6868" s="14"/>
      <c r="G6868" s="82"/>
      <c r="H6868" s="107" t="str">
        <f>IF(B6868&lt;&gt;"",IF(OR(O6868=0,O6868=999),"",SUMIFS($E$2:E6868,$A$2:A6868,A6868)-SUMIFS($F$2:F6868,$A$2:A6868,A6868)),"")</f>
        <v/>
      </c>
      <c r="I6868" s="109" t="str">
        <f t="shared" si="323"/>
        <v/>
      </c>
      <c r="J6868" s="113"/>
      <c r="K6868" s="90"/>
      <c r="L6868" s="73"/>
      <c r="M6868" s="69" t="str">
        <f>IF(C6868&lt;&gt;"",DailyLog!$S$3,"")</f>
        <v/>
      </c>
      <c r="N6868" s="56" t="str">
        <f t="shared" si="322"/>
        <v/>
      </c>
      <c r="O6868" s="53" t="str">
        <f>IF($B6868&lt;&gt;"",IF(ISNUMBER(_xlfn.XMATCH($B6868,Language!$A$6:$E$6)),0,IF(ISNUMBER(_xlfn.XMATCH($B6868,Language!$A$29:$E$29)),'Lista de Prestatarios'!$B$3,VLOOKUP(B6868,'Lista de Prestatarios'!$A$2:$B$500,2,FALSE))),"")</f>
        <v/>
      </c>
      <c r="P6868" s="58" t="str">
        <f>IF(B6868&lt;&gt;"",IF(OR(D6868&gt;0,G6868&gt;0),COUNTIF($B$2:B6868,B6868),COUNTIFS($B$2:B6868,B6868,$E$2:E6868,"&gt;0")),"")</f>
        <v/>
      </c>
    </row>
    <row r="6869" spans="1:16" x14ac:dyDescent="0.35">
      <c r="A6869" s="51" t="str">
        <f t="shared" si="321"/>
        <v/>
      </c>
      <c r="B6869" s="99"/>
      <c r="C6869" s="4"/>
      <c r="D6869" s="14"/>
      <c r="E6869" s="14"/>
      <c r="F6869" s="14"/>
      <c r="G6869" s="82"/>
      <c r="H6869" s="107" t="str">
        <f>IF(B6869&lt;&gt;"",IF(OR(O6869=0,O6869=999),"",SUMIFS($E$2:E6869,$A$2:A6869,A6869)-SUMIFS($F$2:F6869,$A$2:A6869,A6869)),"")</f>
        <v/>
      </c>
      <c r="I6869" s="109" t="str">
        <f t="shared" si="323"/>
        <v/>
      </c>
      <c r="J6869" s="113"/>
      <c r="K6869" s="90"/>
      <c r="L6869" s="73"/>
      <c r="M6869" s="69" t="str">
        <f>IF(C6869&lt;&gt;"",DailyLog!$S$3,"")</f>
        <v/>
      </c>
      <c r="N6869" s="56" t="str">
        <f t="shared" si="322"/>
        <v/>
      </c>
      <c r="O6869" s="53" t="str">
        <f>IF($B6869&lt;&gt;"",IF(ISNUMBER(_xlfn.XMATCH($B6869,Language!$A$6:$E$6)),0,IF(ISNUMBER(_xlfn.XMATCH($B6869,Language!$A$29:$E$29)),'Lista de Prestatarios'!$B$3,VLOOKUP(B6869,'Lista de Prestatarios'!$A$2:$B$500,2,FALSE))),"")</f>
        <v/>
      </c>
      <c r="P6869" s="58" t="str">
        <f>IF(B6869&lt;&gt;"",IF(OR(D6869&gt;0,G6869&gt;0),COUNTIF($B$2:B6869,B6869),COUNTIFS($B$2:B6869,B6869,$E$2:E6869,"&gt;0")),"")</f>
        <v/>
      </c>
    </row>
    <row r="6870" spans="1:16" x14ac:dyDescent="0.35">
      <c r="A6870" s="51" t="str">
        <f t="shared" si="321"/>
        <v/>
      </c>
      <c r="B6870" s="99"/>
      <c r="C6870" s="4"/>
      <c r="D6870" s="14"/>
      <c r="E6870" s="14"/>
      <c r="F6870" s="14"/>
      <c r="G6870" s="82"/>
      <c r="H6870" s="107" t="str">
        <f>IF(B6870&lt;&gt;"",IF(OR(O6870=0,O6870=999),"",SUMIFS($E$2:E6870,$A$2:A6870,A6870)-SUMIFS($F$2:F6870,$A$2:A6870,A6870)),"")</f>
        <v/>
      </c>
      <c r="I6870" s="109" t="str">
        <f t="shared" si="323"/>
        <v/>
      </c>
      <c r="J6870" s="113"/>
      <c r="K6870" s="90"/>
      <c r="L6870" s="73"/>
      <c r="M6870" s="69" t="str">
        <f>IF(C6870&lt;&gt;"",DailyLog!$S$3,"")</f>
        <v/>
      </c>
      <c r="N6870" s="56" t="str">
        <f t="shared" si="322"/>
        <v/>
      </c>
      <c r="O6870" s="53" t="str">
        <f>IF($B6870&lt;&gt;"",IF(ISNUMBER(_xlfn.XMATCH($B6870,Language!$A$6:$E$6)),0,IF(ISNUMBER(_xlfn.XMATCH($B6870,Language!$A$29:$E$29)),'Lista de Prestatarios'!$B$3,VLOOKUP(B6870,'Lista de Prestatarios'!$A$2:$B$500,2,FALSE))),"")</f>
        <v/>
      </c>
      <c r="P6870" s="58" t="str">
        <f>IF(B6870&lt;&gt;"",IF(OR(D6870&gt;0,G6870&gt;0),COUNTIF($B$2:B6870,B6870),COUNTIFS($B$2:B6870,B6870,$E$2:E6870,"&gt;0")),"")</f>
        <v/>
      </c>
    </row>
    <row r="6871" spans="1:16" x14ac:dyDescent="0.35">
      <c r="A6871" s="51" t="str">
        <f t="shared" si="321"/>
        <v/>
      </c>
      <c r="B6871" s="99"/>
      <c r="C6871" s="4"/>
      <c r="D6871" s="14"/>
      <c r="E6871" s="14"/>
      <c r="F6871" s="14"/>
      <c r="G6871" s="82"/>
      <c r="H6871" s="107" t="str">
        <f>IF(B6871&lt;&gt;"",IF(OR(O6871=0,O6871=999),"",SUMIFS($E$2:E6871,$A$2:A6871,A6871)-SUMIFS($F$2:F6871,$A$2:A6871,A6871)),"")</f>
        <v/>
      </c>
      <c r="I6871" s="109" t="str">
        <f t="shared" si="323"/>
        <v/>
      </c>
      <c r="J6871" s="113"/>
      <c r="K6871" s="90"/>
      <c r="L6871" s="73"/>
      <c r="M6871" s="69" t="str">
        <f>IF(C6871&lt;&gt;"",DailyLog!$S$3,"")</f>
        <v/>
      </c>
      <c r="N6871" s="56" t="str">
        <f t="shared" si="322"/>
        <v/>
      </c>
      <c r="O6871" s="53" t="str">
        <f>IF($B6871&lt;&gt;"",IF(ISNUMBER(_xlfn.XMATCH($B6871,Language!$A$6:$E$6)),0,IF(ISNUMBER(_xlfn.XMATCH($B6871,Language!$A$29:$E$29)),'Lista de Prestatarios'!$B$3,VLOOKUP(B6871,'Lista de Prestatarios'!$A$2:$B$500,2,FALSE))),"")</f>
        <v/>
      </c>
      <c r="P6871" s="58" t="str">
        <f>IF(B6871&lt;&gt;"",IF(OR(D6871&gt;0,G6871&gt;0),COUNTIF($B$2:B6871,B6871),COUNTIFS($B$2:B6871,B6871,$E$2:E6871,"&gt;0")),"")</f>
        <v/>
      </c>
    </row>
    <row r="6872" spans="1:16" x14ac:dyDescent="0.35">
      <c r="A6872" s="51" t="str">
        <f t="shared" si="321"/>
        <v/>
      </c>
      <c r="B6872" s="99"/>
      <c r="C6872" s="4"/>
      <c r="D6872" s="14"/>
      <c r="E6872" s="14"/>
      <c r="F6872" s="14"/>
      <c r="G6872" s="82"/>
      <c r="H6872" s="107" t="str">
        <f>IF(B6872&lt;&gt;"",IF(OR(O6872=0,O6872=999),"",SUMIFS($E$2:E6872,$A$2:A6872,A6872)-SUMIFS($F$2:F6872,$A$2:A6872,A6872)),"")</f>
        <v/>
      </c>
      <c r="I6872" s="109" t="str">
        <f t="shared" si="323"/>
        <v/>
      </c>
      <c r="J6872" s="113"/>
      <c r="K6872" s="90"/>
      <c r="L6872" s="73"/>
      <c r="M6872" s="69" t="str">
        <f>IF(C6872&lt;&gt;"",DailyLog!$S$3,"")</f>
        <v/>
      </c>
      <c r="N6872" s="56" t="str">
        <f t="shared" si="322"/>
        <v/>
      </c>
      <c r="O6872" s="53" t="str">
        <f>IF($B6872&lt;&gt;"",IF(ISNUMBER(_xlfn.XMATCH($B6872,Language!$A$6:$E$6)),0,IF(ISNUMBER(_xlfn.XMATCH($B6872,Language!$A$29:$E$29)),'Lista de Prestatarios'!$B$3,VLOOKUP(B6872,'Lista de Prestatarios'!$A$2:$B$500,2,FALSE))),"")</f>
        <v/>
      </c>
      <c r="P6872" s="58" t="str">
        <f>IF(B6872&lt;&gt;"",IF(OR(D6872&gt;0,G6872&gt;0),COUNTIF($B$2:B6872,B6872),COUNTIFS($B$2:B6872,B6872,$E$2:E6872,"&gt;0")),"")</f>
        <v/>
      </c>
    </row>
    <row r="6873" spans="1:16" x14ac:dyDescent="0.35">
      <c r="A6873" s="51" t="str">
        <f t="shared" si="321"/>
        <v/>
      </c>
      <c r="B6873" s="99"/>
      <c r="C6873" s="4"/>
      <c r="D6873" s="14"/>
      <c r="E6873" s="14"/>
      <c r="F6873" s="14"/>
      <c r="G6873" s="82"/>
      <c r="H6873" s="107" t="str">
        <f>IF(B6873&lt;&gt;"",IF(OR(O6873=0,O6873=999),"",SUMIFS($E$2:E6873,$A$2:A6873,A6873)-SUMIFS($F$2:F6873,$A$2:A6873,A6873)),"")</f>
        <v/>
      </c>
      <c r="I6873" s="109" t="str">
        <f t="shared" si="323"/>
        <v/>
      </c>
      <c r="J6873" s="113"/>
      <c r="K6873" s="90"/>
      <c r="L6873" s="73"/>
      <c r="M6873" s="69" t="str">
        <f>IF(C6873&lt;&gt;"",DailyLog!$S$3,"")</f>
        <v/>
      </c>
      <c r="N6873" s="56" t="str">
        <f t="shared" si="322"/>
        <v/>
      </c>
      <c r="O6873" s="53" t="str">
        <f>IF($B6873&lt;&gt;"",IF(ISNUMBER(_xlfn.XMATCH($B6873,Language!$A$6:$E$6)),0,IF(ISNUMBER(_xlfn.XMATCH($B6873,Language!$A$29:$E$29)),'Lista de Prestatarios'!$B$3,VLOOKUP(B6873,'Lista de Prestatarios'!$A$2:$B$500,2,FALSE))),"")</f>
        <v/>
      </c>
      <c r="P6873" s="58" t="str">
        <f>IF(B6873&lt;&gt;"",IF(OR(D6873&gt;0,G6873&gt;0),COUNTIF($B$2:B6873,B6873),COUNTIFS($B$2:B6873,B6873,$E$2:E6873,"&gt;0")),"")</f>
        <v/>
      </c>
    </row>
    <row r="6874" spans="1:16" x14ac:dyDescent="0.35">
      <c r="A6874" s="51" t="str">
        <f t="shared" si="321"/>
        <v/>
      </c>
      <c r="B6874" s="99"/>
      <c r="C6874" s="4"/>
      <c r="D6874" s="14"/>
      <c r="E6874" s="14"/>
      <c r="F6874" s="14"/>
      <c r="G6874" s="82"/>
      <c r="H6874" s="107" t="str">
        <f>IF(B6874&lt;&gt;"",IF(OR(O6874=0,O6874=999),"",SUMIFS($E$2:E6874,$A$2:A6874,A6874)-SUMIFS($F$2:F6874,$A$2:A6874,A6874)),"")</f>
        <v/>
      </c>
      <c r="I6874" s="109" t="str">
        <f t="shared" si="323"/>
        <v/>
      </c>
      <c r="J6874" s="113"/>
      <c r="K6874" s="90"/>
      <c r="L6874" s="73"/>
      <c r="M6874" s="69" t="str">
        <f>IF(C6874&lt;&gt;"",DailyLog!$S$3,"")</f>
        <v/>
      </c>
      <c r="N6874" s="56" t="str">
        <f t="shared" si="322"/>
        <v/>
      </c>
      <c r="O6874" s="53" t="str">
        <f>IF($B6874&lt;&gt;"",IF(ISNUMBER(_xlfn.XMATCH($B6874,Language!$A$6:$E$6)),0,IF(ISNUMBER(_xlfn.XMATCH($B6874,Language!$A$29:$E$29)),'Lista de Prestatarios'!$B$3,VLOOKUP(B6874,'Lista de Prestatarios'!$A$2:$B$500,2,FALSE))),"")</f>
        <v/>
      </c>
      <c r="P6874" s="58" t="str">
        <f>IF(B6874&lt;&gt;"",IF(OR(D6874&gt;0,G6874&gt;0),COUNTIF($B$2:B6874,B6874),COUNTIFS($B$2:B6874,B6874,$E$2:E6874,"&gt;0")),"")</f>
        <v/>
      </c>
    </row>
    <row r="6875" spans="1:16" x14ac:dyDescent="0.35">
      <c r="A6875" s="51" t="str">
        <f t="shared" si="321"/>
        <v/>
      </c>
      <c r="B6875" s="99"/>
      <c r="C6875" s="4"/>
      <c r="D6875" s="14"/>
      <c r="E6875" s="14"/>
      <c r="F6875" s="14"/>
      <c r="G6875" s="82"/>
      <c r="H6875" s="107" t="str">
        <f>IF(B6875&lt;&gt;"",IF(OR(O6875=0,O6875=999),"",SUMIFS($E$2:E6875,$A$2:A6875,A6875)-SUMIFS($F$2:F6875,$A$2:A6875,A6875)),"")</f>
        <v/>
      </c>
      <c r="I6875" s="109" t="str">
        <f t="shared" si="323"/>
        <v/>
      </c>
      <c r="J6875" s="113"/>
      <c r="K6875" s="90"/>
      <c r="L6875" s="73"/>
      <c r="M6875" s="69" t="str">
        <f>IF(C6875&lt;&gt;"",DailyLog!$S$3,"")</f>
        <v/>
      </c>
      <c r="N6875" s="56" t="str">
        <f t="shared" si="322"/>
        <v/>
      </c>
      <c r="O6875" s="53" t="str">
        <f>IF($B6875&lt;&gt;"",IF(ISNUMBER(_xlfn.XMATCH($B6875,Language!$A$6:$E$6)),0,IF(ISNUMBER(_xlfn.XMATCH($B6875,Language!$A$29:$E$29)),'Lista de Prestatarios'!$B$3,VLOOKUP(B6875,'Lista de Prestatarios'!$A$2:$B$500,2,FALSE))),"")</f>
        <v/>
      </c>
      <c r="P6875" s="58" t="str">
        <f>IF(B6875&lt;&gt;"",IF(OR(D6875&gt;0,G6875&gt;0),COUNTIF($B$2:B6875,B6875),COUNTIFS($B$2:B6875,B6875,$E$2:E6875,"&gt;0")),"")</f>
        <v/>
      </c>
    </row>
    <row r="6876" spans="1:16" x14ac:dyDescent="0.35">
      <c r="A6876" s="51" t="str">
        <f t="shared" si="321"/>
        <v/>
      </c>
      <c r="B6876" s="99"/>
      <c r="C6876" s="4"/>
      <c r="D6876" s="14"/>
      <c r="E6876" s="14"/>
      <c r="F6876" s="14"/>
      <c r="G6876" s="82"/>
      <c r="H6876" s="107" t="str">
        <f>IF(B6876&lt;&gt;"",IF(OR(O6876=0,O6876=999),"",SUMIFS($E$2:E6876,$A$2:A6876,A6876)-SUMIFS($F$2:F6876,$A$2:A6876,A6876)),"")</f>
        <v/>
      </c>
      <c r="I6876" s="109" t="str">
        <f t="shared" si="323"/>
        <v/>
      </c>
      <c r="J6876" s="113"/>
      <c r="K6876" s="90"/>
      <c r="L6876" s="73"/>
      <c r="M6876" s="69" t="str">
        <f>IF(C6876&lt;&gt;"",DailyLog!$S$3,"")</f>
        <v/>
      </c>
      <c r="N6876" s="56" t="str">
        <f t="shared" si="322"/>
        <v/>
      </c>
      <c r="O6876" s="53" t="str">
        <f>IF($B6876&lt;&gt;"",IF(ISNUMBER(_xlfn.XMATCH($B6876,Language!$A$6:$E$6)),0,IF(ISNUMBER(_xlfn.XMATCH($B6876,Language!$A$29:$E$29)),'Lista de Prestatarios'!$B$3,VLOOKUP(B6876,'Lista de Prestatarios'!$A$2:$B$500,2,FALSE))),"")</f>
        <v/>
      </c>
      <c r="P6876" s="58" t="str">
        <f>IF(B6876&lt;&gt;"",IF(OR(D6876&gt;0,G6876&gt;0),COUNTIF($B$2:B6876,B6876),COUNTIFS($B$2:B6876,B6876,$E$2:E6876,"&gt;0")),"")</f>
        <v/>
      </c>
    </row>
    <row r="6877" spans="1:16" x14ac:dyDescent="0.35">
      <c r="A6877" s="51" t="str">
        <f t="shared" si="321"/>
        <v/>
      </c>
      <c r="B6877" s="99"/>
      <c r="C6877" s="4"/>
      <c r="D6877" s="14"/>
      <c r="E6877" s="14"/>
      <c r="F6877" s="14"/>
      <c r="G6877" s="82"/>
      <c r="H6877" s="107" t="str">
        <f>IF(B6877&lt;&gt;"",IF(OR(O6877=0,O6877=999),"",SUMIFS($E$2:E6877,$A$2:A6877,A6877)-SUMIFS($F$2:F6877,$A$2:A6877,A6877)),"")</f>
        <v/>
      </c>
      <c r="I6877" s="109" t="str">
        <f t="shared" si="323"/>
        <v/>
      </c>
      <c r="J6877" s="113"/>
      <c r="K6877" s="90"/>
      <c r="L6877" s="73"/>
      <c r="M6877" s="69" t="str">
        <f>IF(C6877&lt;&gt;"",DailyLog!$S$3,"")</f>
        <v/>
      </c>
      <c r="N6877" s="56" t="str">
        <f t="shared" si="322"/>
        <v/>
      </c>
      <c r="O6877" s="53" t="str">
        <f>IF($B6877&lt;&gt;"",IF(ISNUMBER(_xlfn.XMATCH($B6877,Language!$A$6:$E$6)),0,IF(ISNUMBER(_xlfn.XMATCH($B6877,Language!$A$29:$E$29)),'Lista de Prestatarios'!$B$3,VLOOKUP(B6877,'Lista de Prestatarios'!$A$2:$B$500,2,FALSE))),"")</f>
        <v/>
      </c>
      <c r="P6877" s="58" t="str">
        <f>IF(B6877&lt;&gt;"",IF(OR(D6877&gt;0,G6877&gt;0),COUNTIF($B$2:B6877,B6877),COUNTIFS($B$2:B6877,B6877,$E$2:E6877,"&gt;0")),"")</f>
        <v/>
      </c>
    </row>
    <row r="6878" spans="1:16" x14ac:dyDescent="0.35">
      <c r="A6878" s="51" t="str">
        <f t="shared" si="321"/>
        <v/>
      </c>
      <c r="B6878" s="99"/>
      <c r="C6878" s="4"/>
      <c r="D6878" s="14"/>
      <c r="E6878" s="14"/>
      <c r="F6878" s="14"/>
      <c r="G6878" s="82"/>
      <c r="H6878" s="107" t="str">
        <f>IF(B6878&lt;&gt;"",IF(OR(O6878=0,O6878=999),"",SUMIFS($E$2:E6878,$A$2:A6878,A6878)-SUMIFS($F$2:F6878,$A$2:A6878,A6878)),"")</f>
        <v/>
      </c>
      <c r="I6878" s="109" t="str">
        <f t="shared" si="323"/>
        <v/>
      </c>
      <c r="J6878" s="113"/>
      <c r="K6878" s="90"/>
      <c r="L6878" s="73"/>
      <c r="M6878" s="69" t="str">
        <f>IF(C6878&lt;&gt;"",DailyLog!$S$3,"")</f>
        <v/>
      </c>
      <c r="N6878" s="56" t="str">
        <f t="shared" si="322"/>
        <v/>
      </c>
      <c r="O6878" s="53" t="str">
        <f>IF($B6878&lt;&gt;"",IF(ISNUMBER(_xlfn.XMATCH($B6878,Language!$A$6:$E$6)),0,IF(ISNUMBER(_xlfn.XMATCH($B6878,Language!$A$29:$E$29)),'Lista de Prestatarios'!$B$3,VLOOKUP(B6878,'Lista de Prestatarios'!$A$2:$B$500,2,FALSE))),"")</f>
        <v/>
      </c>
      <c r="P6878" s="58" t="str">
        <f>IF(B6878&lt;&gt;"",IF(OR(D6878&gt;0,G6878&gt;0),COUNTIF($B$2:B6878,B6878),COUNTIFS($B$2:B6878,B6878,$E$2:E6878,"&gt;0")),"")</f>
        <v/>
      </c>
    </row>
    <row r="6879" spans="1:16" x14ac:dyDescent="0.35">
      <c r="A6879" s="51" t="str">
        <f t="shared" si="321"/>
        <v/>
      </c>
      <c r="B6879" s="99"/>
      <c r="C6879" s="4"/>
      <c r="D6879" s="14"/>
      <c r="E6879" s="14"/>
      <c r="F6879" s="14"/>
      <c r="G6879" s="82"/>
      <c r="H6879" s="107" t="str">
        <f>IF(B6879&lt;&gt;"",IF(OR(O6879=0,O6879=999),"",SUMIFS($E$2:E6879,$A$2:A6879,A6879)-SUMIFS($F$2:F6879,$A$2:A6879,A6879)),"")</f>
        <v/>
      </c>
      <c r="I6879" s="109" t="str">
        <f t="shared" si="323"/>
        <v/>
      </c>
      <c r="J6879" s="113"/>
      <c r="K6879" s="90"/>
      <c r="L6879" s="73"/>
      <c r="M6879" s="69" t="str">
        <f>IF(C6879&lt;&gt;"",DailyLog!$S$3,"")</f>
        <v/>
      </c>
      <c r="N6879" s="56" t="str">
        <f t="shared" si="322"/>
        <v/>
      </c>
      <c r="O6879" s="53" t="str">
        <f>IF($B6879&lt;&gt;"",IF(ISNUMBER(_xlfn.XMATCH($B6879,Language!$A$6:$E$6)),0,IF(ISNUMBER(_xlfn.XMATCH($B6879,Language!$A$29:$E$29)),'Lista de Prestatarios'!$B$3,VLOOKUP(B6879,'Lista de Prestatarios'!$A$2:$B$500,2,FALSE))),"")</f>
        <v/>
      </c>
      <c r="P6879" s="58" t="str">
        <f>IF(B6879&lt;&gt;"",IF(OR(D6879&gt;0,G6879&gt;0),COUNTIF($B$2:B6879,B6879),COUNTIFS($B$2:B6879,B6879,$E$2:E6879,"&gt;0")),"")</f>
        <v/>
      </c>
    </row>
    <row r="6880" spans="1:16" x14ac:dyDescent="0.35">
      <c r="A6880" s="51" t="str">
        <f t="shared" si="321"/>
        <v/>
      </c>
      <c r="B6880" s="99"/>
      <c r="C6880" s="4"/>
      <c r="D6880" s="14"/>
      <c r="E6880" s="14"/>
      <c r="F6880" s="14"/>
      <c r="G6880" s="82"/>
      <c r="H6880" s="107" t="str">
        <f>IF(B6880&lt;&gt;"",IF(OR(O6880=0,O6880=999),"",SUMIFS($E$2:E6880,$A$2:A6880,A6880)-SUMIFS($F$2:F6880,$A$2:A6880,A6880)),"")</f>
        <v/>
      </c>
      <c r="I6880" s="109" t="str">
        <f t="shared" si="323"/>
        <v/>
      </c>
      <c r="J6880" s="113"/>
      <c r="K6880" s="90"/>
      <c r="L6880" s="73"/>
      <c r="M6880" s="69" t="str">
        <f>IF(C6880&lt;&gt;"",DailyLog!$S$3,"")</f>
        <v/>
      </c>
      <c r="N6880" s="56" t="str">
        <f t="shared" si="322"/>
        <v/>
      </c>
      <c r="O6880" s="53" t="str">
        <f>IF($B6880&lt;&gt;"",IF(ISNUMBER(_xlfn.XMATCH($B6880,Language!$A$6:$E$6)),0,IF(ISNUMBER(_xlfn.XMATCH($B6880,Language!$A$29:$E$29)),'Lista de Prestatarios'!$B$3,VLOOKUP(B6880,'Lista de Prestatarios'!$A$2:$B$500,2,FALSE))),"")</f>
        <v/>
      </c>
      <c r="P6880" s="58" t="str">
        <f>IF(B6880&lt;&gt;"",IF(OR(D6880&gt;0,G6880&gt;0),COUNTIF($B$2:B6880,B6880),COUNTIFS($B$2:B6880,B6880,$E$2:E6880,"&gt;0")),"")</f>
        <v/>
      </c>
    </row>
    <row r="6881" spans="1:16" x14ac:dyDescent="0.35">
      <c r="A6881" s="51" t="str">
        <f t="shared" si="321"/>
        <v/>
      </c>
      <c r="B6881" s="99"/>
      <c r="C6881" s="4"/>
      <c r="D6881" s="14"/>
      <c r="E6881" s="14"/>
      <c r="F6881" s="14"/>
      <c r="G6881" s="82"/>
      <c r="H6881" s="107" t="str">
        <f>IF(B6881&lt;&gt;"",IF(OR(O6881=0,O6881=999),"",SUMIFS($E$2:E6881,$A$2:A6881,A6881)-SUMIFS($F$2:F6881,$A$2:A6881,A6881)),"")</f>
        <v/>
      </c>
      <c r="I6881" s="109" t="str">
        <f t="shared" si="323"/>
        <v/>
      </c>
      <c r="J6881" s="113"/>
      <c r="K6881" s="90"/>
      <c r="L6881" s="73"/>
      <c r="M6881" s="69" t="str">
        <f>IF(C6881&lt;&gt;"",DailyLog!$S$3,"")</f>
        <v/>
      </c>
      <c r="N6881" s="56" t="str">
        <f t="shared" si="322"/>
        <v/>
      </c>
      <c r="O6881" s="53" t="str">
        <f>IF($B6881&lt;&gt;"",IF(ISNUMBER(_xlfn.XMATCH($B6881,Language!$A$6:$E$6)),0,IF(ISNUMBER(_xlfn.XMATCH($B6881,Language!$A$29:$E$29)),'Lista de Prestatarios'!$B$3,VLOOKUP(B6881,'Lista de Prestatarios'!$A$2:$B$500,2,FALSE))),"")</f>
        <v/>
      </c>
      <c r="P6881" s="58" t="str">
        <f>IF(B6881&lt;&gt;"",IF(OR(D6881&gt;0,G6881&gt;0),COUNTIF($B$2:B6881,B6881),COUNTIFS($B$2:B6881,B6881,$E$2:E6881,"&gt;0")),"")</f>
        <v/>
      </c>
    </row>
    <row r="6882" spans="1:16" x14ac:dyDescent="0.35">
      <c r="A6882" s="51" t="str">
        <f t="shared" si="321"/>
        <v/>
      </c>
      <c r="B6882" s="99"/>
      <c r="C6882" s="4"/>
      <c r="D6882" s="14"/>
      <c r="E6882" s="14"/>
      <c r="F6882" s="14"/>
      <c r="G6882" s="82"/>
      <c r="H6882" s="107" t="str">
        <f>IF(B6882&lt;&gt;"",IF(OR(O6882=0,O6882=999),"",SUMIFS($E$2:E6882,$A$2:A6882,A6882)-SUMIFS($F$2:F6882,$A$2:A6882,A6882)),"")</f>
        <v/>
      </c>
      <c r="I6882" s="109" t="str">
        <f t="shared" si="323"/>
        <v/>
      </c>
      <c r="J6882" s="113"/>
      <c r="K6882" s="90"/>
      <c r="L6882" s="73"/>
      <c r="M6882" s="69" t="str">
        <f>IF(C6882&lt;&gt;"",DailyLog!$S$3,"")</f>
        <v/>
      </c>
      <c r="N6882" s="56" t="str">
        <f t="shared" si="322"/>
        <v/>
      </c>
      <c r="O6882" s="53" t="str">
        <f>IF($B6882&lt;&gt;"",IF(ISNUMBER(_xlfn.XMATCH($B6882,Language!$A$6:$E$6)),0,IF(ISNUMBER(_xlfn.XMATCH($B6882,Language!$A$29:$E$29)),'Lista de Prestatarios'!$B$3,VLOOKUP(B6882,'Lista de Prestatarios'!$A$2:$B$500,2,FALSE))),"")</f>
        <v/>
      </c>
      <c r="P6882" s="58" t="str">
        <f>IF(B6882&lt;&gt;"",IF(OR(D6882&gt;0,G6882&gt;0),COUNTIF($B$2:B6882,B6882),COUNTIFS($B$2:B6882,B6882,$E$2:E6882,"&gt;0")),"")</f>
        <v/>
      </c>
    </row>
    <row r="6883" spans="1:16" x14ac:dyDescent="0.35">
      <c r="A6883" s="51" t="str">
        <f t="shared" si="321"/>
        <v/>
      </c>
      <c r="B6883" s="99"/>
      <c r="C6883" s="4"/>
      <c r="D6883" s="14"/>
      <c r="E6883" s="14"/>
      <c r="F6883" s="14"/>
      <c r="G6883" s="82"/>
      <c r="H6883" s="107" t="str">
        <f>IF(B6883&lt;&gt;"",IF(OR(O6883=0,O6883=999),"",SUMIFS($E$2:E6883,$A$2:A6883,A6883)-SUMIFS($F$2:F6883,$A$2:A6883,A6883)),"")</f>
        <v/>
      </c>
      <c r="I6883" s="109" t="str">
        <f t="shared" si="323"/>
        <v/>
      </c>
      <c r="J6883" s="113"/>
      <c r="K6883" s="90"/>
      <c r="L6883" s="73"/>
      <c r="M6883" s="69" t="str">
        <f>IF(C6883&lt;&gt;"",DailyLog!$S$3,"")</f>
        <v/>
      </c>
      <c r="N6883" s="56" t="str">
        <f t="shared" si="322"/>
        <v/>
      </c>
      <c r="O6883" s="53" t="str">
        <f>IF($B6883&lt;&gt;"",IF(ISNUMBER(_xlfn.XMATCH($B6883,Language!$A$6:$E$6)),0,IF(ISNUMBER(_xlfn.XMATCH($B6883,Language!$A$29:$E$29)),'Lista de Prestatarios'!$B$3,VLOOKUP(B6883,'Lista de Prestatarios'!$A$2:$B$500,2,FALSE))),"")</f>
        <v/>
      </c>
      <c r="P6883" s="58" t="str">
        <f>IF(B6883&lt;&gt;"",IF(OR(D6883&gt;0,G6883&gt;0),COUNTIF($B$2:B6883,B6883),COUNTIFS($B$2:B6883,B6883,$E$2:E6883,"&gt;0")),"")</f>
        <v/>
      </c>
    </row>
    <row r="6884" spans="1:16" x14ac:dyDescent="0.35">
      <c r="A6884" s="51" t="str">
        <f t="shared" si="321"/>
        <v/>
      </c>
      <c r="B6884" s="99"/>
      <c r="C6884" s="4"/>
      <c r="D6884" s="14"/>
      <c r="E6884" s="14"/>
      <c r="F6884" s="14"/>
      <c r="G6884" s="82"/>
      <c r="H6884" s="107" t="str">
        <f>IF(B6884&lt;&gt;"",IF(OR(O6884=0,O6884=999),"",SUMIFS($E$2:E6884,$A$2:A6884,A6884)-SUMIFS($F$2:F6884,$A$2:A6884,A6884)),"")</f>
        <v/>
      </c>
      <c r="I6884" s="109" t="str">
        <f t="shared" si="323"/>
        <v/>
      </c>
      <c r="J6884" s="113"/>
      <c r="K6884" s="90"/>
      <c r="L6884" s="73"/>
      <c r="M6884" s="69" t="str">
        <f>IF(C6884&lt;&gt;"",DailyLog!$S$3,"")</f>
        <v/>
      </c>
      <c r="N6884" s="56" t="str">
        <f t="shared" si="322"/>
        <v/>
      </c>
      <c r="O6884" s="53" t="str">
        <f>IF($B6884&lt;&gt;"",IF(ISNUMBER(_xlfn.XMATCH($B6884,Language!$A$6:$E$6)),0,IF(ISNUMBER(_xlfn.XMATCH($B6884,Language!$A$29:$E$29)),'Lista de Prestatarios'!$B$3,VLOOKUP(B6884,'Lista de Prestatarios'!$A$2:$B$500,2,FALSE))),"")</f>
        <v/>
      </c>
      <c r="P6884" s="58" t="str">
        <f>IF(B6884&lt;&gt;"",IF(OR(D6884&gt;0,G6884&gt;0),COUNTIF($B$2:B6884,B6884),COUNTIFS($B$2:B6884,B6884,$E$2:E6884,"&gt;0")),"")</f>
        <v/>
      </c>
    </row>
    <row r="6885" spans="1:16" x14ac:dyDescent="0.35">
      <c r="A6885" s="51" t="str">
        <f t="shared" si="321"/>
        <v/>
      </c>
      <c r="B6885" s="99"/>
      <c r="C6885" s="4"/>
      <c r="D6885" s="14"/>
      <c r="E6885" s="14"/>
      <c r="F6885" s="14"/>
      <c r="G6885" s="82"/>
      <c r="H6885" s="107" t="str">
        <f>IF(B6885&lt;&gt;"",IF(OR(O6885=0,O6885=999),"",SUMIFS($E$2:E6885,$A$2:A6885,A6885)-SUMIFS($F$2:F6885,$A$2:A6885,A6885)),"")</f>
        <v/>
      </c>
      <c r="I6885" s="109" t="str">
        <f t="shared" si="323"/>
        <v/>
      </c>
      <c r="J6885" s="113"/>
      <c r="K6885" s="90"/>
      <c r="L6885" s="73"/>
      <c r="M6885" s="69" t="str">
        <f>IF(C6885&lt;&gt;"",DailyLog!$S$3,"")</f>
        <v/>
      </c>
      <c r="N6885" s="56" t="str">
        <f t="shared" si="322"/>
        <v/>
      </c>
      <c r="O6885" s="53" t="str">
        <f>IF($B6885&lt;&gt;"",IF(ISNUMBER(_xlfn.XMATCH($B6885,Language!$A$6:$E$6)),0,IF(ISNUMBER(_xlfn.XMATCH($B6885,Language!$A$29:$E$29)),'Lista de Prestatarios'!$B$3,VLOOKUP(B6885,'Lista de Prestatarios'!$A$2:$B$500,2,FALSE))),"")</f>
        <v/>
      </c>
      <c r="P6885" s="58" t="str">
        <f>IF(B6885&lt;&gt;"",IF(OR(D6885&gt;0,G6885&gt;0),COUNTIF($B$2:B6885,B6885),COUNTIFS($B$2:B6885,B6885,$E$2:E6885,"&gt;0")),"")</f>
        <v/>
      </c>
    </row>
    <row r="6886" spans="1:16" x14ac:dyDescent="0.35">
      <c r="A6886" s="51" t="str">
        <f t="shared" si="321"/>
        <v/>
      </c>
      <c r="B6886" s="99"/>
      <c r="C6886" s="4"/>
      <c r="D6886" s="14"/>
      <c r="E6886" s="14"/>
      <c r="F6886" s="14"/>
      <c r="G6886" s="82"/>
      <c r="H6886" s="107" t="str">
        <f>IF(B6886&lt;&gt;"",IF(OR(O6886=0,O6886=999),"",SUMIFS($E$2:E6886,$A$2:A6886,A6886)-SUMIFS($F$2:F6886,$A$2:A6886,A6886)),"")</f>
        <v/>
      </c>
      <c r="I6886" s="109" t="str">
        <f t="shared" si="323"/>
        <v/>
      </c>
      <c r="J6886" s="113"/>
      <c r="K6886" s="90"/>
      <c r="L6886" s="73"/>
      <c r="M6886" s="69" t="str">
        <f>IF(C6886&lt;&gt;"",DailyLog!$S$3,"")</f>
        <v/>
      </c>
      <c r="N6886" s="56" t="str">
        <f t="shared" si="322"/>
        <v/>
      </c>
      <c r="O6886" s="53" t="str">
        <f>IF($B6886&lt;&gt;"",IF(ISNUMBER(_xlfn.XMATCH($B6886,Language!$A$6:$E$6)),0,IF(ISNUMBER(_xlfn.XMATCH($B6886,Language!$A$29:$E$29)),'Lista de Prestatarios'!$B$3,VLOOKUP(B6886,'Lista de Prestatarios'!$A$2:$B$500,2,FALSE))),"")</f>
        <v/>
      </c>
      <c r="P6886" s="58" t="str">
        <f>IF(B6886&lt;&gt;"",IF(OR(D6886&gt;0,G6886&gt;0),COUNTIF($B$2:B6886,B6886),COUNTIFS($B$2:B6886,B6886,$E$2:E6886,"&gt;0")),"")</f>
        <v/>
      </c>
    </row>
    <row r="6887" spans="1:16" x14ac:dyDescent="0.35">
      <c r="A6887" s="51" t="str">
        <f t="shared" si="321"/>
        <v/>
      </c>
      <c r="B6887" s="99"/>
      <c r="C6887" s="4"/>
      <c r="D6887" s="14"/>
      <c r="E6887" s="14"/>
      <c r="F6887" s="14"/>
      <c r="G6887" s="82"/>
      <c r="H6887" s="107" t="str">
        <f>IF(B6887&lt;&gt;"",IF(OR(O6887=0,O6887=999),"",SUMIFS($E$2:E6887,$A$2:A6887,A6887)-SUMIFS($F$2:F6887,$A$2:A6887,A6887)),"")</f>
        <v/>
      </c>
      <c r="I6887" s="109" t="str">
        <f t="shared" si="323"/>
        <v/>
      </c>
      <c r="J6887" s="113"/>
      <c r="K6887" s="90"/>
      <c r="L6887" s="73"/>
      <c r="M6887" s="69" t="str">
        <f>IF(C6887&lt;&gt;"",DailyLog!$S$3,"")</f>
        <v/>
      </c>
      <c r="N6887" s="56" t="str">
        <f t="shared" si="322"/>
        <v/>
      </c>
      <c r="O6887" s="53" t="str">
        <f>IF($B6887&lt;&gt;"",IF(ISNUMBER(_xlfn.XMATCH($B6887,Language!$A$6:$E$6)),0,IF(ISNUMBER(_xlfn.XMATCH($B6887,Language!$A$29:$E$29)),'Lista de Prestatarios'!$B$3,VLOOKUP(B6887,'Lista de Prestatarios'!$A$2:$B$500,2,FALSE))),"")</f>
        <v/>
      </c>
      <c r="P6887" s="58" t="str">
        <f>IF(B6887&lt;&gt;"",IF(OR(D6887&gt;0,G6887&gt;0),COUNTIF($B$2:B6887,B6887),COUNTIFS($B$2:B6887,B6887,$E$2:E6887,"&gt;0")),"")</f>
        <v/>
      </c>
    </row>
    <row r="6888" spans="1:16" x14ac:dyDescent="0.35">
      <c r="A6888" s="51" t="str">
        <f t="shared" si="321"/>
        <v/>
      </c>
      <c r="B6888" s="99"/>
      <c r="C6888" s="4"/>
      <c r="D6888" s="14"/>
      <c r="E6888" s="14"/>
      <c r="F6888" s="14"/>
      <c r="G6888" s="82"/>
      <c r="H6888" s="107" t="str">
        <f>IF(B6888&lt;&gt;"",IF(OR(O6888=0,O6888=999),"",SUMIFS($E$2:E6888,$A$2:A6888,A6888)-SUMIFS($F$2:F6888,$A$2:A6888,A6888)),"")</f>
        <v/>
      </c>
      <c r="I6888" s="109" t="str">
        <f t="shared" si="323"/>
        <v/>
      </c>
      <c r="J6888" s="113"/>
      <c r="K6888" s="90"/>
      <c r="L6888" s="73"/>
      <c r="M6888" s="69" t="str">
        <f>IF(C6888&lt;&gt;"",DailyLog!$S$3,"")</f>
        <v/>
      </c>
      <c r="N6888" s="56" t="str">
        <f t="shared" si="322"/>
        <v/>
      </c>
      <c r="O6888" s="53" t="str">
        <f>IF($B6888&lt;&gt;"",IF(ISNUMBER(_xlfn.XMATCH($B6888,Language!$A$6:$E$6)),0,IF(ISNUMBER(_xlfn.XMATCH($B6888,Language!$A$29:$E$29)),'Lista de Prestatarios'!$B$3,VLOOKUP(B6888,'Lista de Prestatarios'!$A$2:$B$500,2,FALSE))),"")</f>
        <v/>
      </c>
      <c r="P6888" s="58" t="str">
        <f>IF(B6888&lt;&gt;"",IF(OR(D6888&gt;0,G6888&gt;0),COUNTIF($B$2:B6888,B6888),COUNTIFS($B$2:B6888,B6888,$E$2:E6888,"&gt;0")),"")</f>
        <v/>
      </c>
    </row>
    <row r="6889" spans="1:16" x14ac:dyDescent="0.35">
      <c r="A6889" s="51" t="str">
        <f t="shared" si="321"/>
        <v/>
      </c>
      <c r="B6889" s="99"/>
      <c r="C6889" s="4"/>
      <c r="D6889" s="14"/>
      <c r="E6889" s="14"/>
      <c r="F6889" s="14"/>
      <c r="G6889" s="82"/>
      <c r="H6889" s="107" t="str">
        <f>IF(B6889&lt;&gt;"",IF(OR(O6889=0,O6889=999),"",SUMIFS($E$2:E6889,$A$2:A6889,A6889)-SUMIFS($F$2:F6889,$A$2:A6889,A6889)),"")</f>
        <v/>
      </c>
      <c r="I6889" s="109" t="str">
        <f t="shared" si="323"/>
        <v/>
      </c>
      <c r="J6889" s="113"/>
      <c r="K6889" s="90"/>
      <c r="L6889" s="73"/>
      <c r="M6889" s="69" t="str">
        <f>IF(C6889&lt;&gt;"",DailyLog!$S$3,"")</f>
        <v/>
      </c>
      <c r="N6889" s="56" t="str">
        <f t="shared" si="322"/>
        <v/>
      </c>
      <c r="O6889" s="53" t="str">
        <f>IF($B6889&lt;&gt;"",IF(ISNUMBER(_xlfn.XMATCH($B6889,Language!$A$6:$E$6)),0,IF(ISNUMBER(_xlfn.XMATCH($B6889,Language!$A$29:$E$29)),'Lista de Prestatarios'!$B$3,VLOOKUP(B6889,'Lista de Prestatarios'!$A$2:$B$500,2,FALSE))),"")</f>
        <v/>
      </c>
      <c r="P6889" s="58" t="str">
        <f>IF(B6889&lt;&gt;"",IF(OR(D6889&gt;0,G6889&gt;0),COUNTIF($B$2:B6889,B6889),COUNTIFS($B$2:B6889,B6889,$E$2:E6889,"&gt;0")),"")</f>
        <v/>
      </c>
    </row>
    <row r="6890" spans="1:16" x14ac:dyDescent="0.35">
      <c r="A6890" s="51" t="str">
        <f t="shared" si="321"/>
        <v/>
      </c>
      <c r="B6890" s="99"/>
      <c r="C6890" s="4"/>
      <c r="D6890" s="14"/>
      <c r="E6890" s="14"/>
      <c r="F6890" s="14"/>
      <c r="G6890" s="82"/>
      <c r="H6890" s="107" t="str">
        <f>IF(B6890&lt;&gt;"",IF(OR(O6890=0,O6890=999),"",SUMIFS($E$2:E6890,$A$2:A6890,A6890)-SUMIFS($F$2:F6890,$A$2:A6890,A6890)),"")</f>
        <v/>
      </c>
      <c r="I6890" s="109" t="str">
        <f t="shared" si="323"/>
        <v/>
      </c>
      <c r="J6890" s="113"/>
      <c r="K6890" s="90"/>
      <c r="L6890" s="73"/>
      <c r="M6890" s="69" t="str">
        <f>IF(C6890&lt;&gt;"",DailyLog!$S$3,"")</f>
        <v/>
      </c>
      <c r="N6890" s="56" t="str">
        <f t="shared" si="322"/>
        <v/>
      </c>
      <c r="O6890" s="53" t="str">
        <f>IF($B6890&lt;&gt;"",IF(ISNUMBER(_xlfn.XMATCH($B6890,Language!$A$6:$E$6)),0,IF(ISNUMBER(_xlfn.XMATCH($B6890,Language!$A$29:$E$29)),'Lista de Prestatarios'!$B$3,VLOOKUP(B6890,'Lista de Prestatarios'!$A$2:$B$500,2,FALSE))),"")</f>
        <v/>
      </c>
      <c r="P6890" s="58" t="str">
        <f>IF(B6890&lt;&gt;"",IF(OR(D6890&gt;0,G6890&gt;0),COUNTIF($B$2:B6890,B6890),COUNTIFS($B$2:B6890,B6890,$E$2:E6890,"&gt;0")),"")</f>
        <v/>
      </c>
    </row>
    <row r="6891" spans="1:16" x14ac:dyDescent="0.35">
      <c r="A6891" s="51" t="str">
        <f t="shared" si="321"/>
        <v/>
      </c>
      <c r="B6891" s="99"/>
      <c r="C6891" s="4"/>
      <c r="D6891" s="14"/>
      <c r="E6891" s="14"/>
      <c r="F6891" s="14"/>
      <c r="G6891" s="82"/>
      <c r="H6891" s="107" t="str">
        <f>IF(B6891&lt;&gt;"",IF(OR(O6891=0,O6891=999),"",SUMIFS($E$2:E6891,$A$2:A6891,A6891)-SUMIFS($F$2:F6891,$A$2:A6891,A6891)),"")</f>
        <v/>
      </c>
      <c r="I6891" s="109" t="str">
        <f t="shared" si="323"/>
        <v/>
      </c>
      <c r="J6891" s="113"/>
      <c r="K6891" s="90"/>
      <c r="L6891" s="73"/>
      <c r="M6891" s="69" t="str">
        <f>IF(C6891&lt;&gt;"",DailyLog!$S$3,"")</f>
        <v/>
      </c>
      <c r="N6891" s="56" t="str">
        <f t="shared" si="322"/>
        <v/>
      </c>
      <c r="O6891" s="53" t="str">
        <f>IF($B6891&lt;&gt;"",IF(ISNUMBER(_xlfn.XMATCH($B6891,Language!$A$6:$E$6)),0,IF(ISNUMBER(_xlfn.XMATCH($B6891,Language!$A$29:$E$29)),'Lista de Prestatarios'!$B$3,VLOOKUP(B6891,'Lista de Prestatarios'!$A$2:$B$500,2,FALSE))),"")</f>
        <v/>
      </c>
      <c r="P6891" s="58" t="str">
        <f>IF(B6891&lt;&gt;"",IF(OR(D6891&gt;0,G6891&gt;0),COUNTIF($B$2:B6891,B6891),COUNTIFS($B$2:B6891,B6891,$E$2:E6891,"&gt;0")),"")</f>
        <v/>
      </c>
    </row>
    <row r="6892" spans="1:16" x14ac:dyDescent="0.35">
      <c r="A6892" s="51" t="str">
        <f t="shared" si="321"/>
        <v/>
      </c>
      <c r="B6892" s="99"/>
      <c r="C6892" s="4"/>
      <c r="D6892" s="14"/>
      <c r="E6892" s="14"/>
      <c r="F6892" s="14"/>
      <c r="G6892" s="82"/>
      <c r="H6892" s="107" t="str">
        <f>IF(B6892&lt;&gt;"",IF(OR(O6892=0,O6892=999),"",SUMIFS($E$2:E6892,$A$2:A6892,A6892)-SUMIFS($F$2:F6892,$A$2:A6892,A6892)),"")</f>
        <v/>
      </c>
      <c r="I6892" s="109" t="str">
        <f t="shared" si="323"/>
        <v/>
      </c>
      <c r="J6892" s="113"/>
      <c r="K6892" s="90"/>
      <c r="L6892" s="73"/>
      <c r="M6892" s="69" t="str">
        <f>IF(C6892&lt;&gt;"",DailyLog!$S$3,"")</f>
        <v/>
      </c>
      <c r="N6892" s="56" t="str">
        <f t="shared" si="322"/>
        <v/>
      </c>
      <c r="O6892" s="53" t="str">
        <f>IF($B6892&lt;&gt;"",IF(ISNUMBER(_xlfn.XMATCH($B6892,Language!$A$6:$E$6)),0,IF(ISNUMBER(_xlfn.XMATCH($B6892,Language!$A$29:$E$29)),'Lista de Prestatarios'!$B$3,VLOOKUP(B6892,'Lista de Prestatarios'!$A$2:$B$500,2,FALSE))),"")</f>
        <v/>
      </c>
      <c r="P6892" s="58" t="str">
        <f>IF(B6892&lt;&gt;"",IF(OR(D6892&gt;0,G6892&gt;0),COUNTIF($B$2:B6892,B6892),COUNTIFS($B$2:B6892,B6892,$E$2:E6892,"&gt;0")),"")</f>
        <v/>
      </c>
    </row>
    <row r="6893" spans="1:16" x14ac:dyDescent="0.35">
      <c r="A6893" s="51" t="str">
        <f t="shared" si="321"/>
        <v/>
      </c>
      <c r="B6893" s="99"/>
      <c r="C6893" s="4"/>
      <c r="D6893" s="14"/>
      <c r="E6893" s="14"/>
      <c r="F6893" s="14"/>
      <c r="G6893" s="82"/>
      <c r="H6893" s="107" t="str">
        <f>IF(B6893&lt;&gt;"",IF(OR(O6893=0,O6893=999),"",SUMIFS($E$2:E6893,$A$2:A6893,A6893)-SUMIFS($F$2:F6893,$A$2:A6893,A6893)),"")</f>
        <v/>
      </c>
      <c r="I6893" s="109" t="str">
        <f t="shared" si="323"/>
        <v/>
      </c>
      <c r="J6893" s="113"/>
      <c r="K6893" s="90"/>
      <c r="L6893" s="73"/>
      <c r="M6893" s="69" t="str">
        <f>IF(C6893&lt;&gt;"",DailyLog!$S$3,"")</f>
        <v/>
      </c>
      <c r="N6893" s="56" t="str">
        <f t="shared" si="322"/>
        <v/>
      </c>
      <c r="O6893" s="53" t="str">
        <f>IF($B6893&lt;&gt;"",IF(ISNUMBER(_xlfn.XMATCH($B6893,Language!$A$6:$E$6)),0,IF(ISNUMBER(_xlfn.XMATCH($B6893,Language!$A$29:$E$29)),'Lista de Prestatarios'!$B$3,VLOOKUP(B6893,'Lista de Prestatarios'!$A$2:$B$500,2,FALSE))),"")</f>
        <v/>
      </c>
      <c r="P6893" s="58" t="str">
        <f>IF(B6893&lt;&gt;"",IF(OR(D6893&gt;0,G6893&gt;0),COUNTIF($B$2:B6893,B6893),COUNTIFS($B$2:B6893,B6893,$E$2:E6893,"&gt;0")),"")</f>
        <v/>
      </c>
    </row>
    <row r="6894" spans="1:16" x14ac:dyDescent="0.35">
      <c r="A6894" s="51" t="str">
        <f t="shared" si="321"/>
        <v/>
      </c>
      <c r="B6894" s="99"/>
      <c r="C6894" s="4"/>
      <c r="D6894" s="14"/>
      <c r="E6894" s="14"/>
      <c r="F6894" s="14"/>
      <c r="G6894" s="82"/>
      <c r="H6894" s="107" t="str">
        <f>IF(B6894&lt;&gt;"",IF(OR(O6894=0,O6894=999),"",SUMIFS($E$2:E6894,$A$2:A6894,A6894)-SUMIFS($F$2:F6894,$A$2:A6894,A6894)),"")</f>
        <v/>
      </c>
      <c r="I6894" s="109" t="str">
        <f t="shared" si="323"/>
        <v/>
      </c>
      <c r="J6894" s="113"/>
      <c r="K6894" s="90"/>
      <c r="L6894" s="73"/>
      <c r="M6894" s="69" t="str">
        <f>IF(C6894&lt;&gt;"",DailyLog!$S$3,"")</f>
        <v/>
      </c>
      <c r="N6894" s="56" t="str">
        <f t="shared" si="322"/>
        <v/>
      </c>
      <c r="O6894" s="53" t="str">
        <f>IF($B6894&lt;&gt;"",IF(ISNUMBER(_xlfn.XMATCH($B6894,Language!$A$6:$E$6)),0,IF(ISNUMBER(_xlfn.XMATCH($B6894,Language!$A$29:$E$29)),'Lista de Prestatarios'!$B$3,VLOOKUP(B6894,'Lista de Prestatarios'!$A$2:$B$500,2,FALSE))),"")</f>
        <v/>
      </c>
      <c r="P6894" s="58" t="str">
        <f>IF(B6894&lt;&gt;"",IF(OR(D6894&gt;0,G6894&gt;0),COUNTIF($B$2:B6894,B6894),COUNTIFS($B$2:B6894,B6894,$E$2:E6894,"&gt;0")),"")</f>
        <v/>
      </c>
    </row>
    <row r="6895" spans="1:16" x14ac:dyDescent="0.35">
      <c r="A6895" s="51" t="str">
        <f t="shared" si="321"/>
        <v/>
      </c>
      <c r="B6895" s="99"/>
      <c r="C6895" s="4"/>
      <c r="D6895" s="14"/>
      <c r="E6895" s="14"/>
      <c r="F6895" s="14"/>
      <c r="G6895" s="82"/>
      <c r="H6895" s="107" t="str">
        <f>IF(B6895&lt;&gt;"",IF(OR(O6895=0,O6895=999),"",SUMIFS($E$2:E6895,$A$2:A6895,A6895)-SUMIFS($F$2:F6895,$A$2:A6895,A6895)),"")</f>
        <v/>
      </c>
      <c r="I6895" s="109" t="str">
        <f t="shared" si="323"/>
        <v/>
      </c>
      <c r="J6895" s="113"/>
      <c r="K6895" s="90"/>
      <c r="L6895" s="73"/>
      <c r="M6895" s="69" t="str">
        <f>IF(C6895&lt;&gt;"",DailyLog!$S$3,"")</f>
        <v/>
      </c>
      <c r="N6895" s="56" t="str">
        <f t="shared" si="322"/>
        <v/>
      </c>
      <c r="O6895" s="53" t="str">
        <f>IF($B6895&lt;&gt;"",IF(ISNUMBER(_xlfn.XMATCH($B6895,Language!$A$6:$E$6)),0,IF(ISNUMBER(_xlfn.XMATCH($B6895,Language!$A$29:$E$29)),'Lista de Prestatarios'!$B$3,VLOOKUP(B6895,'Lista de Prestatarios'!$A$2:$B$500,2,FALSE))),"")</f>
        <v/>
      </c>
      <c r="P6895" s="58" t="str">
        <f>IF(B6895&lt;&gt;"",IF(OR(D6895&gt;0,G6895&gt;0),COUNTIF($B$2:B6895,B6895),COUNTIFS($B$2:B6895,B6895,$E$2:E6895,"&gt;0")),"")</f>
        <v/>
      </c>
    </row>
    <row r="6896" spans="1:16" x14ac:dyDescent="0.35">
      <c r="A6896" s="51" t="str">
        <f t="shared" si="321"/>
        <v/>
      </c>
      <c r="B6896" s="99"/>
      <c r="C6896" s="4"/>
      <c r="D6896" s="14"/>
      <c r="E6896" s="14"/>
      <c r="F6896" s="14"/>
      <c r="G6896" s="82"/>
      <c r="H6896" s="107" t="str">
        <f>IF(B6896&lt;&gt;"",IF(OR(O6896=0,O6896=999),"",SUMIFS($E$2:E6896,$A$2:A6896,A6896)-SUMIFS($F$2:F6896,$A$2:A6896,A6896)),"")</f>
        <v/>
      </c>
      <c r="I6896" s="109" t="str">
        <f t="shared" si="323"/>
        <v/>
      </c>
      <c r="J6896" s="113"/>
      <c r="K6896" s="90"/>
      <c r="L6896" s="73"/>
      <c r="M6896" s="69" t="str">
        <f>IF(C6896&lt;&gt;"",DailyLog!$S$3,"")</f>
        <v/>
      </c>
      <c r="N6896" s="56" t="str">
        <f t="shared" si="322"/>
        <v/>
      </c>
      <c r="O6896" s="53" t="str">
        <f>IF($B6896&lt;&gt;"",IF(ISNUMBER(_xlfn.XMATCH($B6896,Language!$A$6:$E$6)),0,IF(ISNUMBER(_xlfn.XMATCH($B6896,Language!$A$29:$E$29)),'Lista de Prestatarios'!$B$3,VLOOKUP(B6896,'Lista de Prestatarios'!$A$2:$B$500,2,FALSE))),"")</f>
        <v/>
      </c>
      <c r="P6896" s="58" t="str">
        <f>IF(B6896&lt;&gt;"",IF(OR(D6896&gt;0,G6896&gt;0),COUNTIF($B$2:B6896,B6896),COUNTIFS($B$2:B6896,B6896,$E$2:E6896,"&gt;0")),"")</f>
        <v/>
      </c>
    </row>
    <row r="6897" spans="1:16" x14ac:dyDescent="0.35">
      <c r="A6897" s="51" t="str">
        <f t="shared" si="321"/>
        <v/>
      </c>
      <c r="B6897" s="99"/>
      <c r="C6897" s="4"/>
      <c r="D6897" s="14"/>
      <c r="E6897" s="14"/>
      <c r="F6897" s="14"/>
      <c r="G6897" s="82"/>
      <c r="H6897" s="107" t="str">
        <f>IF(B6897&lt;&gt;"",IF(OR(O6897=0,O6897=999),"",SUMIFS($E$2:E6897,$A$2:A6897,A6897)-SUMIFS($F$2:F6897,$A$2:A6897,A6897)),"")</f>
        <v/>
      </c>
      <c r="I6897" s="109" t="str">
        <f t="shared" si="323"/>
        <v/>
      </c>
      <c r="J6897" s="113"/>
      <c r="K6897" s="90"/>
      <c r="L6897" s="73"/>
      <c r="M6897" s="69" t="str">
        <f>IF(C6897&lt;&gt;"",DailyLog!$S$3,"")</f>
        <v/>
      </c>
      <c r="N6897" s="56" t="str">
        <f t="shared" si="322"/>
        <v/>
      </c>
      <c r="O6897" s="53" t="str">
        <f>IF($B6897&lt;&gt;"",IF(ISNUMBER(_xlfn.XMATCH($B6897,Language!$A$6:$E$6)),0,IF(ISNUMBER(_xlfn.XMATCH($B6897,Language!$A$29:$E$29)),'Lista de Prestatarios'!$B$3,VLOOKUP(B6897,'Lista de Prestatarios'!$A$2:$B$500,2,FALSE))),"")</f>
        <v/>
      </c>
      <c r="P6897" s="58" t="str">
        <f>IF(B6897&lt;&gt;"",IF(OR(D6897&gt;0,G6897&gt;0),COUNTIF($B$2:B6897,B6897),COUNTIFS($B$2:B6897,B6897,$E$2:E6897,"&gt;0")),"")</f>
        <v/>
      </c>
    </row>
    <row r="6898" spans="1:16" x14ac:dyDescent="0.35">
      <c r="A6898" s="51" t="str">
        <f t="shared" si="321"/>
        <v/>
      </c>
      <c r="B6898" s="99"/>
      <c r="C6898" s="4"/>
      <c r="D6898" s="14"/>
      <c r="E6898" s="14"/>
      <c r="F6898" s="14"/>
      <c r="G6898" s="82"/>
      <c r="H6898" s="107" t="str">
        <f>IF(B6898&lt;&gt;"",IF(OR(O6898=0,O6898=999),"",SUMIFS($E$2:E6898,$A$2:A6898,A6898)-SUMIFS($F$2:F6898,$A$2:A6898,A6898)),"")</f>
        <v/>
      </c>
      <c r="I6898" s="109" t="str">
        <f t="shared" si="323"/>
        <v/>
      </c>
      <c r="J6898" s="113"/>
      <c r="K6898" s="90"/>
      <c r="L6898" s="73"/>
      <c r="M6898" s="69" t="str">
        <f>IF(C6898&lt;&gt;"",DailyLog!$S$3,"")</f>
        <v/>
      </c>
      <c r="N6898" s="56" t="str">
        <f t="shared" si="322"/>
        <v/>
      </c>
      <c r="O6898" s="53" t="str">
        <f>IF($B6898&lt;&gt;"",IF(ISNUMBER(_xlfn.XMATCH($B6898,Language!$A$6:$E$6)),0,IF(ISNUMBER(_xlfn.XMATCH($B6898,Language!$A$29:$E$29)),'Lista de Prestatarios'!$B$3,VLOOKUP(B6898,'Lista de Prestatarios'!$A$2:$B$500,2,FALSE))),"")</f>
        <v/>
      </c>
      <c r="P6898" s="58" t="str">
        <f>IF(B6898&lt;&gt;"",IF(OR(D6898&gt;0,G6898&gt;0),COUNTIF($B$2:B6898,B6898),COUNTIFS($B$2:B6898,B6898,$E$2:E6898,"&gt;0")),"")</f>
        <v/>
      </c>
    </row>
    <row r="6899" spans="1:16" x14ac:dyDescent="0.35">
      <c r="A6899" s="51" t="str">
        <f t="shared" si="321"/>
        <v/>
      </c>
      <c r="B6899" s="99"/>
      <c r="C6899" s="4"/>
      <c r="D6899" s="14"/>
      <c r="E6899" s="14"/>
      <c r="F6899" s="14"/>
      <c r="G6899" s="82"/>
      <c r="H6899" s="107" t="str">
        <f>IF(B6899&lt;&gt;"",IF(OR(O6899=0,O6899=999),"",SUMIFS($E$2:E6899,$A$2:A6899,A6899)-SUMIFS($F$2:F6899,$A$2:A6899,A6899)),"")</f>
        <v/>
      </c>
      <c r="I6899" s="109" t="str">
        <f t="shared" si="323"/>
        <v/>
      </c>
      <c r="J6899" s="113"/>
      <c r="K6899" s="90"/>
      <c r="L6899" s="73"/>
      <c r="M6899" s="69" t="str">
        <f>IF(C6899&lt;&gt;"",DailyLog!$S$3,"")</f>
        <v/>
      </c>
      <c r="N6899" s="56" t="str">
        <f t="shared" si="322"/>
        <v/>
      </c>
      <c r="O6899" s="53" t="str">
        <f>IF($B6899&lt;&gt;"",IF(ISNUMBER(_xlfn.XMATCH($B6899,Language!$A$6:$E$6)),0,IF(ISNUMBER(_xlfn.XMATCH($B6899,Language!$A$29:$E$29)),'Lista de Prestatarios'!$B$3,VLOOKUP(B6899,'Lista de Prestatarios'!$A$2:$B$500,2,FALSE))),"")</f>
        <v/>
      </c>
      <c r="P6899" s="58" t="str">
        <f>IF(B6899&lt;&gt;"",IF(OR(D6899&gt;0,G6899&gt;0),COUNTIF($B$2:B6899,B6899),COUNTIFS($B$2:B6899,B6899,$E$2:E6899,"&gt;0")),"")</f>
        <v/>
      </c>
    </row>
    <row r="6900" spans="1:16" x14ac:dyDescent="0.35">
      <c r="A6900" s="51" t="str">
        <f t="shared" si="321"/>
        <v/>
      </c>
      <c r="B6900" s="99"/>
      <c r="C6900" s="4"/>
      <c r="D6900" s="14"/>
      <c r="E6900" s="14"/>
      <c r="F6900" s="14"/>
      <c r="G6900" s="82"/>
      <c r="H6900" s="107" t="str">
        <f>IF(B6900&lt;&gt;"",IF(OR(O6900=0,O6900=999),"",SUMIFS($E$2:E6900,$A$2:A6900,A6900)-SUMIFS($F$2:F6900,$A$2:A6900,A6900)),"")</f>
        <v/>
      </c>
      <c r="I6900" s="109" t="str">
        <f t="shared" si="323"/>
        <v/>
      </c>
      <c r="J6900" s="113"/>
      <c r="K6900" s="90"/>
      <c r="L6900" s="73"/>
      <c r="M6900" s="69" t="str">
        <f>IF(C6900&lt;&gt;"",DailyLog!$S$3,"")</f>
        <v/>
      </c>
      <c r="N6900" s="56" t="str">
        <f t="shared" si="322"/>
        <v/>
      </c>
      <c r="O6900" s="53" t="str">
        <f>IF($B6900&lt;&gt;"",IF(ISNUMBER(_xlfn.XMATCH($B6900,Language!$A$6:$E$6)),0,IF(ISNUMBER(_xlfn.XMATCH($B6900,Language!$A$29:$E$29)),'Lista de Prestatarios'!$B$3,VLOOKUP(B6900,'Lista de Prestatarios'!$A$2:$B$500,2,FALSE))),"")</f>
        <v/>
      </c>
      <c r="P6900" s="58" t="str">
        <f>IF(B6900&lt;&gt;"",IF(OR(D6900&gt;0,G6900&gt;0),COUNTIF($B$2:B6900,B6900),COUNTIFS($B$2:B6900,B6900,$E$2:E6900,"&gt;0")),"")</f>
        <v/>
      </c>
    </row>
    <row r="6901" spans="1:16" x14ac:dyDescent="0.35">
      <c r="A6901" s="51" t="str">
        <f t="shared" si="321"/>
        <v/>
      </c>
      <c r="B6901" s="99"/>
      <c r="C6901" s="4"/>
      <c r="D6901" s="14"/>
      <c r="E6901" s="14"/>
      <c r="F6901" s="14"/>
      <c r="G6901" s="82"/>
      <c r="H6901" s="107" t="str">
        <f>IF(B6901&lt;&gt;"",IF(OR(O6901=0,O6901=999),"",SUMIFS($E$2:E6901,$A$2:A6901,A6901)-SUMIFS($F$2:F6901,$A$2:A6901,A6901)),"")</f>
        <v/>
      </c>
      <c r="I6901" s="109" t="str">
        <f t="shared" si="323"/>
        <v/>
      </c>
      <c r="J6901" s="113"/>
      <c r="K6901" s="90"/>
      <c r="L6901" s="73"/>
      <c r="M6901" s="69" t="str">
        <f>IF(C6901&lt;&gt;"",DailyLog!$S$3,"")</f>
        <v/>
      </c>
      <c r="N6901" s="56" t="str">
        <f t="shared" si="322"/>
        <v/>
      </c>
      <c r="O6901" s="53" t="str">
        <f>IF($B6901&lt;&gt;"",IF(ISNUMBER(_xlfn.XMATCH($B6901,Language!$A$6:$E$6)),0,IF(ISNUMBER(_xlfn.XMATCH($B6901,Language!$A$29:$E$29)),'Lista de Prestatarios'!$B$3,VLOOKUP(B6901,'Lista de Prestatarios'!$A$2:$B$500,2,FALSE))),"")</f>
        <v/>
      </c>
      <c r="P6901" s="58" t="str">
        <f>IF(B6901&lt;&gt;"",IF(OR(D6901&gt;0,G6901&gt;0),COUNTIF($B$2:B6901,B6901),COUNTIFS($B$2:B6901,B6901,$E$2:E6901,"&gt;0")),"")</f>
        <v/>
      </c>
    </row>
    <row r="6902" spans="1:16" x14ac:dyDescent="0.35">
      <c r="A6902" s="51" t="str">
        <f t="shared" si="321"/>
        <v/>
      </c>
      <c r="B6902" s="99"/>
      <c r="C6902" s="4"/>
      <c r="D6902" s="14"/>
      <c r="E6902" s="14"/>
      <c r="F6902" s="14"/>
      <c r="G6902" s="82"/>
      <c r="H6902" s="107" t="str">
        <f>IF(B6902&lt;&gt;"",IF(OR(O6902=0,O6902=999),"",SUMIFS($E$2:E6902,$A$2:A6902,A6902)-SUMIFS($F$2:F6902,$A$2:A6902,A6902)),"")</f>
        <v/>
      </c>
      <c r="I6902" s="109" t="str">
        <f t="shared" si="323"/>
        <v/>
      </c>
      <c r="J6902" s="113"/>
      <c r="K6902" s="90"/>
      <c r="L6902" s="73"/>
      <c r="M6902" s="69" t="str">
        <f>IF(C6902&lt;&gt;"",DailyLog!$S$3,"")</f>
        <v/>
      </c>
      <c r="N6902" s="56" t="str">
        <f t="shared" si="322"/>
        <v/>
      </c>
      <c r="O6902" s="53" t="str">
        <f>IF($B6902&lt;&gt;"",IF(ISNUMBER(_xlfn.XMATCH($B6902,Language!$A$6:$E$6)),0,IF(ISNUMBER(_xlfn.XMATCH($B6902,Language!$A$29:$E$29)),'Lista de Prestatarios'!$B$3,VLOOKUP(B6902,'Lista de Prestatarios'!$A$2:$B$500,2,FALSE))),"")</f>
        <v/>
      </c>
      <c r="P6902" s="58" t="str">
        <f>IF(B6902&lt;&gt;"",IF(OR(D6902&gt;0,G6902&gt;0),COUNTIF($B$2:B6902,B6902),COUNTIFS($B$2:B6902,B6902,$E$2:E6902,"&gt;0")),"")</f>
        <v/>
      </c>
    </row>
    <row r="6903" spans="1:16" x14ac:dyDescent="0.35">
      <c r="A6903" s="51" t="str">
        <f t="shared" si="321"/>
        <v/>
      </c>
      <c r="B6903" s="99"/>
      <c r="C6903" s="4"/>
      <c r="D6903" s="14"/>
      <c r="E6903" s="14"/>
      <c r="F6903" s="14"/>
      <c r="G6903" s="82"/>
      <c r="H6903" s="107" t="str">
        <f>IF(B6903&lt;&gt;"",IF(OR(O6903=0,O6903=999),"",SUMIFS($E$2:E6903,$A$2:A6903,A6903)-SUMIFS($F$2:F6903,$A$2:A6903,A6903)),"")</f>
        <v/>
      </c>
      <c r="I6903" s="109" t="str">
        <f t="shared" si="323"/>
        <v/>
      </c>
      <c r="J6903" s="113"/>
      <c r="K6903" s="90"/>
      <c r="L6903" s="73"/>
      <c r="M6903" s="69" t="str">
        <f>IF(C6903&lt;&gt;"",DailyLog!$S$3,"")</f>
        <v/>
      </c>
      <c r="N6903" s="56" t="str">
        <f t="shared" si="322"/>
        <v/>
      </c>
      <c r="O6903" s="53" t="str">
        <f>IF($B6903&lt;&gt;"",IF(ISNUMBER(_xlfn.XMATCH($B6903,Language!$A$6:$E$6)),0,IF(ISNUMBER(_xlfn.XMATCH($B6903,Language!$A$29:$E$29)),'Lista de Prestatarios'!$B$3,VLOOKUP(B6903,'Lista de Prestatarios'!$A$2:$B$500,2,FALSE))),"")</f>
        <v/>
      </c>
      <c r="P6903" s="58" t="str">
        <f>IF(B6903&lt;&gt;"",IF(OR(D6903&gt;0,G6903&gt;0),COUNTIF($B$2:B6903,B6903),COUNTIFS($B$2:B6903,B6903,$E$2:E6903,"&gt;0")),"")</f>
        <v/>
      </c>
    </row>
    <row r="6904" spans="1:16" x14ac:dyDescent="0.35">
      <c r="A6904" s="51" t="str">
        <f t="shared" si="321"/>
        <v/>
      </c>
      <c r="B6904" s="99"/>
      <c r="C6904" s="4"/>
      <c r="D6904" s="14"/>
      <c r="E6904" s="14"/>
      <c r="F6904" s="14"/>
      <c r="G6904" s="82"/>
      <c r="H6904" s="107" t="str">
        <f>IF(B6904&lt;&gt;"",IF(OR(O6904=0,O6904=999),"",SUMIFS($E$2:E6904,$A$2:A6904,A6904)-SUMIFS($F$2:F6904,$A$2:A6904,A6904)),"")</f>
        <v/>
      </c>
      <c r="I6904" s="109" t="str">
        <f t="shared" si="323"/>
        <v/>
      </c>
      <c r="J6904" s="113"/>
      <c r="K6904" s="90"/>
      <c r="L6904" s="73"/>
      <c r="M6904" s="69" t="str">
        <f>IF(C6904&lt;&gt;"",DailyLog!$S$3,"")</f>
        <v/>
      </c>
      <c r="N6904" s="56" t="str">
        <f t="shared" si="322"/>
        <v/>
      </c>
      <c r="O6904" s="53" t="str">
        <f>IF($B6904&lt;&gt;"",IF(ISNUMBER(_xlfn.XMATCH($B6904,Language!$A$6:$E$6)),0,IF(ISNUMBER(_xlfn.XMATCH($B6904,Language!$A$29:$E$29)),'Lista de Prestatarios'!$B$3,VLOOKUP(B6904,'Lista de Prestatarios'!$A$2:$B$500,2,FALSE))),"")</f>
        <v/>
      </c>
      <c r="P6904" s="58" t="str">
        <f>IF(B6904&lt;&gt;"",IF(OR(D6904&gt;0,G6904&gt;0),COUNTIF($B$2:B6904,B6904),COUNTIFS($B$2:B6904,B6904,$E$2:E6904,"&gt;0")),"")</f>
        <v/>
      </c>
    </row>
    <row r="6905" spans="1:16" x14ac:dyDescent="0.35">
      <c r="A6905" s="51" t="str">
        <f t="shared" si="321"/>
        <v/>
      </c>
      <c r="B6905" s="99"/>
      <c r="C6905" s="4"/>
      <c r="D6905" s="14"/>
      <c r="E6905" s="14"/>
      <c r="F6905" s="14"/>
      <c r="G6905" s="82"/>
      <c r="H6905" s="107" t="str">
        <f>IF(B6905&lt;&gt;"",IF(OR(O6905=0,O6905=999),"",SUMIFS($E$2:E6905,$A$2:A6905,A6905)-SUMIFS($F$2:F6905,$A$2:A6905,A6905)),"")</f>
        <v/>
      </c>
      <c r="I6905" s="109" t="str">
        <f t="shared" si="323"/>
        <v/>
      </c>
      <c r="J6905" s="113"/>
      <c r="K6905" s="90"/>
      <c r="L6905" s="73"/>
      <c r="M6905" s="69" t="str">
        <f>IF(C6905&lt;&gt;"",DailyLog!$S$3,"")</f>
        <v/>
      </c>
      <c r="N6905" s="56" t="str">
        <f t="shared" si="322"/>
        <v/>
      </c>
      <c r="O6905" s="53" t="str">
        <f>IF($B6905&lt;&gt;"",IF(ISNUMBER(_xlfn.XMATCH($B6905,Language!$A$6:$E$6)),0,IF(ISNUMBER(_xlfn.XMATCH($B6905,Language!$A$29:$E$29)),'Lista de Prestatarios'!$B$3,VLOOKUP(B6905,'Lista de Prestatarios'!$A$2:$B$500,2,FALSE))),"")</f>
        <v/>
      </c>
      <c r="P6905" s="58" t="str">
        <f>IF(B6905&lt;&gt;"",IF(OR(D6905&gt;0,G6905&gt;0),COUNTIF($B$2:B6905,B6905),COUNTIFS($B$2:B6905,B6905,$E$2:E6905,"&gt;0")),"")</f>
        <v/>
      </c>
    </row>
    <row r="6906" spans="1:16" x14ac:dyDescent="0.35">
      <c r="A6906" s="51" t="str">
        <f t="shared" si="321"/>
        <v/>
      </c>
      <c r="B6906" s="99"/>
      <c r="C6906" s="4"/>
      <c r="D6906" s="14"/>
      <c r="E6906" s="14"/>
      <c r="F6906" s="14"/>
      <c r="G6906" s="82"/>
      <c r="H6906" s="107" t="str">
        <f>IF(B6906&lt;&gt;"",IF(OR(O6906=0,O6906=999),"",SUMIFS($E$2:E6906,$A$2:A6906,A6906)-SUMIFS($F$2:F6906,$A$2:A6906,A6906)),"")</f>
        <v/>
      </c>
      <c r="I6906" s="109" t="str">
        <f t="shared" si="323"/>
        <v/>
      </c>
      <c r="J6906" s="113"/>
      <c r="K6906" s="90"/>
      <c r="L6906" s="73"/>
      <c r="M6906" s="69" t="str">
        <f>IF(C6906&lt;&gt;"",DailyLog!$S$3,"")</f>
        <v/>
      </c>
      <c r="N6906" s="56" t="str">
        <f t="shared" si="322"/>
        <v/>
      </c>
      <c r="O6906" s="53" t="str">
        <f>IF($B6906&lt;&gt;"",IF(ISNUMBER(_xlfn.XMATCH($B6906,Language!$A$6:$E$6)),0,IF(ISNUMBER(_xlfn.XMATCH($B6906,Language!$A$29:$E$29)),'Lista de Prestatarios'!$B$3,VLOOKUP(B6906,'Lista de Prestatarios'!$A$2:$B$500,2,FALSE))),"")</f>
        <v/>
      </c>
      <c r="P6906" s="58" t="str">
        <f>IF(B6906&lt;&gt;"",IF(OR(D6906&gt;0,G6906&gt;0),COUNTIF($B$2:B6906,B6906),COUNTIFS($B$2:B6906,B6906,$E$2:E6906,"&gt;0")),"")</f>
        <v/>
      </c>
    </row>
    <row r="6907" spans="1:16" x14ac:dyDescent="0.35">
      <c r="A6907" s="51" t="str">
        <f t="shared" si="321"/>
        <v/>
      </c>
      <c r="B6907" s="99"/>
      <c r="C6907" s="4"/>
      <c r="D6907" s="14"/>
      <c r="E6907" s="14"/>
      <c r="F6907" s="14"/>
      <c r="G6907" s="82"/>
      <c r="H6907" s="107" t="str">
        <f>IF(B6907&lt;&gt;"",IF(OR(O6907=0,O6907=999),"",SUMIFS($E$2:E6907,$A$2:A6907,A6907)-SUMIFS($F$2:F6907,$A$2:A6907,A6907)),"")</f>
        <v/>
      </c>
      <c r="I6907" s="109" t="str">
        <f t="shared" si="323"/>
        <v/>
      </c>
      <c r="J6907" s="113"/>
      <c r="K6907" s="90"/>
      <c r="L6907" s="73"/>
      <c r="M6907" s="69" t="str">
        <f>IF(C6907&lt;&gt;"",DailyLog!$S$3,"")</f>
        <v/>
      </c>
      <c r="N6907" s="56" t="str">
        <f t="shared" si="322"/>
        <v/>
      </c>
      <c r="O6907" s="53" t="str">
        <f>IF($B6907&lt;&gt;"",IF(ISNUMBER(_xlfn.XMATCH($B6907,Language!$A$6:$E$6)),0,IF(ISNUMBER(_xlfn.XMATCH($B6907,Language!$A$29:$E$29)),'Lista de Prestatarios'!$B$3,VLOOKUP(B6907,'Lista de Prestatarios'!$A$2:$B$500,2,FALSE))),"")</f>
        <v/>
      </c>
      <c r="P6907" s="58" t="str">
        <f>IF(B6907&lt;&gt;"",IF(OR(D6907&gt;0,G6907&gt;0),COUNTIF($B$2:B6907,B6907),COUNTIFS($B$2:B6907,B6907,$E$2:E6907,"&gt;0")),"")</f>
        <v/>
      </c>
    </row>
    <row r="6908" spans="1:16" x14ac:dyDescent="0.35">
      <c r="A6908" s="51" t="str">
        <f t="shared" si="321"/>
        <v/>
      </c>
      <c r="B6908" s="99"/>
      <c r="C6908" s="4"/>
      <c r="D6908" s="14"/>
      <c r="E6908" s="14"/>
      <c r="F6908" s="14"/>
      <c r="G6908" s="82"/>
      <c r="H6908" s="107" t="str">
        <f>IF(B6908&lt;&gt;"",IF(OR(O6908=0,O6908=999),"",SUMIFS($E$2:E6908,$A$2:A6908,A6908)-SUMIFS($F$2:F6908,$A$2:A6908,A6908)),"")</f>
        <v/>
      </c>
      <c r="I6908" s="109" t="str">
        <f t="shared" si="323"/>
        <v/>
      </c>
      <c r="J6908" s="113"/>
      <c r="K6908" s="90"/>
      <c r="L6908" s="73"/>
      <c r="M6908" s="69" t="str">
        <f>IF(C6908&lt;&gt;"",DailyLog!$S$3,"")</f>
        <v/>
      </c>
      <c r="N6908" s="56" t="str">
        <f t="shared" si="322"/>
        <v/>
      </c>
      <c r="O6908" s="53" t="str">
        <f>IF($B6908&lt;&gt;"",IF(ISNUMBER(_xlfn.XMATCH($B6908,Language!$A$6:$E$6)),0,IF(ISNUMBER(_xlfn.XMATCH($B6908,Language!$A$29:$E$29)),'Lista de Prestatarios'!$B$3,VLOOKUP(B6908,'Lista de Prestatarios'!$A$2:$B$500,2,FALSE))),"")</f>
        <v/>
      </c>
      <c r="P6908" s="58" t="str">
        <f>IF(B6908&lt;&gt;"",IF(OR(D6908&gt;0,G6908&gt;0),COUNTIF($B$2:B6908,B6908),COUNTIFS($B$2:B6908,B6908,$E$2:E6908,"&gt;0")),"")</f>
        <v/>
      </c>
    </row>
    <row r="6909" spans="1:16" x14ac:dyDescent="0.35">
      <c r="A6909" s="51" t="str">
        <f t="shared" si="321"/>
        <v/>
      </c>
      <c r="B6909" s="99"/>
      <c r="C6909" s="4"/>
      <c r="D6909" s="14"/>
      <c r="E6909" s="14"/>
      <c r="F6909" s="14"/>
      <c r="G6909" s="82"/>
      <c r="H6909" s="107" t="str">
        <f>IF(B6909&lt;&gt;"",IF(OR(O6909=0,O6909=999),"",SUMIFS($E$2:E6909,$A$2:A6909,A6909)-SUMIFS($F$2:F6909,$A$2:A6909,A6909)),"")</f>
        <v/>
      </c>
      <c r="I6909" s="109" t="str">
        <f t="shared" si="323"/>
        <v/>
      </c>
      <c r="J6909" s="113"/>
      <c r="K6909" s="90"/>
      <c r="L6909" s="73"/>
      <c r="M6909" s="69" t="str">
        <f>IF(C6909&lt;&gt;"",DailyLog!$S$3,"")</f>
        <v/>
      </c>
      <c r="N6909" s="56" t="str">
        <f t="shared" si="322"/>
        <v/>
      </c>
      <c r="O6909" s="53" t="str">
        <f>IF($B6909&lt;&gt;"",IF(ISNUMBER(_xlfn.XMATCH($B6909,Language!$A$6:$E$6)),0,IF(ISNUMBER(_xlfn.XMATCH($B6909,Language!$A$29:$E$29)),'Lista de Prestatarios'!$B$3,VLOOKUP(B6909,'Lista de Prestatarios'!$A$2:$B$500,2,FALSE))),"")</f>
        <v/>
      </c>
      <c r="P6909" s="58" t="str">
        <f>IF(B6909&lt;&gt;"",IF(OR(D6909&gt;0,G6909&gt;0),COUNTIF($B$2:B6909,B6909),COUNTIFS($B$2:B6909,B6909,$E$2:E6909,"&gt;0")),"")</f>
        <v/>
      </c>
    </row>
    <row r="6910" spans="1:16" x14ac:dyDescent="0.35">
      <c r="A6910" s="51" t="str">
        <f t="shared" si="321"/>
        <v/>
      </c>
      <c r="B6910" s="99"/>
      <c r="C6910" s="4"/>
      <c r="D6910" s="14"/>
      <c r="E6910" s="14"/>
      <c r="F6910" s="14"/>
      <c r="G6910" s="82"/>
      <c r="H6910" s="107" t="str">
        <f>IF(B6910&lt;&gt;"",IF(OR(O6910=0,O6910=999),"",SUMIFS($E$2:E6910,$A$2:A6910,A6910)-SUMIFS($F$2:F6910,$A$2:A6910,A6910)),"")</f>
        <v/>
      </c>
      <c r="I6910" s="109" t="str">
        <f t="shared" si="323"/>
        <v/>
      </c>
      <c r="J6910" s="113"/>
      <c r="K6910" s="90"/>
      <c r="L6910" s="73"/>
      <c r="M6910" s="69" t="str">
        <f>IF(C6910&lt;&gt;"",DailyLog!$S$3,"")</f>
        <v/>
      </c>
      <c r="N6910" s="56" t="str">
        <f t="shared" si="322"/>
        <v/>
      </c>
      <c r="O6910" s="53" t="str">
        <f>IF($B6910&lt;&gt;"",IF(ISNUMBER(_xlfn.XMATCH($B6910,Language!$A$6:$E$6)),0,IF(ISNUMBER(_xlfn.XMATCH($B6910,Language!$A$29:$E$29)),'Lista de Prestatarios'!$B$3,VLOOKUP(B6910,'Lista de Prestatarios'!$A$2:$B$500,2,FALSE))),"")</f>
        <v/>
      </c>
      <c r="P6910" s="58" t="str">
        <f>IF(B6910&lt;&gt;"",IF(OR(D6910&gt;0,G6910&gt;0),COUNTIF($B$2:B6910,B6910),COUNTIFS($B$2:B6910,B6910,$E$2:E6910,"&gt;0")),"")</f>
        <v/>
      </c>
    </row>
    <row r="6911" spans="1:16" x14ac:dyDescent="0.35">
      <c r="A6911" s="51" t="str">
        <f t="shared" si="321"/>
        <v/>
      </c>
      <c r="B6911" s="99"/>
      <c r="C6911" s="4"/>
      <c r="D6911" s="14"/>
      <c r="E6911" s="14"/>
      <c r="F6911" s="14"/>
      <c r="G6911" s="82"/>
      <c r="H6911" s="107" t="str">
        <f>IF(B6911&lt;&gt;"",IF(OR(O6911=0,O6911=999),"",SUMIFS($E$2:E6911,$A$2:A6911,A6911)-SUMIFS($F$2:F6911,$A$2:A6911,A6911)),"")</f>
        <v/>
      </c>
      <c r="I6911" s="109" t="str">
        <f t="shared" si="323"/>
        <v/>
      </c>
      <c r="J6911" s="113"/>
      <c r="K6911" s="90"/>
      <c r="L6911" s="73"/>
      <c r="M6911" s="69" t="str">
        <f>IF(C6911&lt;&gt;"",DailyLog!$S$3,"")</f>
        <v/>
      </c>
      <c r="N6911" s="56" t="str">
        <f t="shared" si="322"/>
        <v/>
      </c>
      <c r="O6911" s="53" t="str">
        <f>IF($B6911&lt;&gt;"",IF(ISNUMBER(_xlfn.XMATCH($B6911,Language!$A$6:$E$6)),0,IF(ISNUMBER(_xlfn.XMATCH($B6911,Language!$A$29:$E$29)),'Lista de Prestatarios'!$B$3,VLOOKUP(B6911,'Lista de Prestatarios'!$A$2:$B$500,2,FALSE))),"")</f>
        <v/>
      </c>
      <c r="P6911" s="58" t="str">
        <f>IF(B6911&lt;&gt;"",IF(OR(D6911&gt;0,G6911&gt;0),COUNTIF($B$2:B6911,B6911),COUNTIFS($B$2:B6911,B6911,$E$2:E6911,"&gt;0")),"")</f>
        <v/>
      </c>
    </row>
    <row r="6912" spans="1:16" x14ac:dyDescent="0.35">
      <c r="A6912" s="51" t="str">
        <f t="shared" si="321"/>
        <v/>
      </c>
      <c r="B6912" s="99"/>
      <c r="C6912" s="4"/>
      <c r="D6912" s="14"/>
      <c r="E6912" s="14"/>
      <c r="F6912" s="14"/>
      <c r="G6912" s="82"/>
      <c r="H6912" s="107" t="str">
        <f>IF(B6912&lt;&gt;"",IF(OR(O6912=0,O6912=999),"",SUMIFS($E$2:E6912,$A$2:A6912,A6912)-SUMIFS($F$2:F6912,$A$2:A6912,A6912)),"")</f>
        <v/>
      </c>
      <c r="I6912" s="109" t="str">
        <f t="shared" si="323"/>
        <v/>
      </c>
      <c r="J6912" s="113"/>
      <c r="K6912" s="90"/>
      <c r="L6912" s="73"/>
      <c r="M6912" s="69" t="str">
        <f>IF(C6912&lt;&gt;"",DailyLog!$S$3,"")</f>
        <v/>
      </c>
      <c r="N6912" s="56" t="str">
        <f t="shared" si="322"/>
        <v/>
      </c>
      <c r="O6912" s="53" t="str">
        <f>IF($B6912&lt;&gt;"",IF(ISNUMBER(_xlfn.XMATCH($B6912,Language!$A$6:$E$6)),0,IF(ISNUMBER(_xlfn.XMATCH($B6912,Language!$A$29:$E$29)),'Lista de Prestatarios'!$B$3,VLOOKUP(B6912,'Lista de Prestatarios'!$A$2:$B$500,2,FALSE))),"")</f>
        <v/>
      </c>
      <c r="P6912" s="58" t="str">
        <f>IF(B6912&lt;&gt;"",IF(OR(D6912&gt;0,G6912&gt;0),COUNTIF($B$2:B6912,B6912),COUNTIFS($B$2:B6912,B6912,$E$2:E6912,"&gt;0")),"")</f>
        <v/>
      </c>
    </row>
    <row r="6913" spans="1:16" x14ac:dyDescent="0.35">
      <c r="A6913" s="51" t="str">
        <f t="shared" si="321"/>
        <v/>
      </c>
      <c r="B6913" s="99"/>
      <c r="C6913" s="4"/>
      <c r="D6913" s="14"/>
      <c r="E6913" s="14"/>
      <c r="F6913" s="14"/>
      <c r="G6913" s="82"/>
      <c r="H6913" s="107" t="str">
        <f>IF(B6913&lt;&gt;"",IF(OR(O6913=0,O6913=999),"",SUMIFS($E$2:E6913,$A$2:A6913,A6913)-SUMIFS($F$2:F6913,$A$2:A6913,A6913)),"")</f>
        <v/>
      </c>
      <c r="I6913" s="109" t="str">
        <f t="shared" si="323"/>
        <v/>
      </c>
      <c r="J6913" s="113"/>
      <c r="K6913" s="90"/>
      <c r="L6913" s="73"/>
      <c r="M6913" s="69" t="str">
        <f>IF(C6913&lt;&gt;"",DailyLog!$S$3,"")</f>
        <v/>
      </c>
      <c r="N6913" s="56" t="str">
        <f t="shared" si="322"/>
        <v/>
      </c>
      <c r="O6913" s="53" t="str">
        <f>IF($B6913&lt;&gt;"",IF(ISNUMBER(_xlfn.XMATCH($B6913,Language!$A$6:$E$6)),0,IF(ISNUMBER(_xlfn.XMATCH($B6913,Language!$A$29:$E$29)),'Lista de Prestatarios'!$B$3,VLOOKUP(B6913,'Lista de Prestatarios'!$A$2:$B$500,2,FALSE))),"")</f>
        <v/>
      </c>
      <c r="P6913" s="58" t="str">
        <f>IF(B6913&lt;&gt;"",IF(OR(D6913&gt;0,G6913&gt;0),COUNTIF($B$2:B6913,B6913),COUNTIFS($B$2:B6913,B6913,$E$2:E6913,"&gt;0")),"")</f>
        <v/>
      </c>
    </row>
    <row r="6914" spans="1:16" x14ac:dyDescent="0.35">
      <c r="A6914" s="51" t="str">
        <f t="shared" ref="A6914:A6977" si="324">IF(B6914&lt;&gt;"",O6914&amp;"."&amp;P6914,"")</f>
        <v/>
      </c>
      <c r="B6914" s="99"/>
      <c r="C6914" s="4"/>
      <c r="D6914" s="14"/>
      <c r="E6914" s="14"/>
      <c r="F6914" s="14"/>
      <c r="G6914" s="82"/>
      <c r="H6914" s="107" t="str">
        <f>IF(B6914&lt;&gt;"",IF(OR(O6914=0,O6914=999),"",SUMIFS($E$2:E6914,$A$2:A6914,A6914)-SUMIFS($F$2:F6914,$A$2:A6914,A6914)),"")</f>
        <v/>
      </c>
      <c r="I6914" s="109" t="str">
        <f t="shared" si="323"/>
        <v/>
      </c>
      <c r="J6914" s="113"/>
      <c r="K6914" s="90"/>
      <c r="L6914" s="73"/>
      <c r="M6914" s="69" t="str">
        <f>IF(C6914&lt;&gt;"",DailyLog!$S$3,"")</f>
        <v/>
      </c>
      <c r="N6914" s="56" t="str">
        <f t="shared" ref="N6914:N6977" si="325">IF(B6914&lt;&gt;"",COUNT(D6914:G6914),"")</f>
        <v/>
      </c>
      <c r="O6914" s="53" t="str">
        <f>IF($B6914&lt;&gt;"",IF(ISNUMBER(_xlfn.XMATCH($B6914,Language!$A$6:$E$6)),0,IF(ISNUMBER(_xlfn.XMATCH($B6914,Language!$A$29:$E$29)),'Lista de Prestatarios'!$B$3,VLOOKUP(B6914,'Lista de Prestatarios'!$A$2:$B$500,2,FALSE))),"")</f>
        <v/>
      </c>
      <c r="P6914" s="58" t="str">
        <f>IF(B6914&lt;&gt;"",IF(OR(D6914&gt;0,G6914&gt;0),COUNTIF($B$2:B6914,B6914),COUNTIFS($B$2:B6914,B6914,$E$2:E6914,"&gt;0")),"")</f>
        <v/>
      </c>
    </row>
    <row r="6915" spans="1:16" x14ac:dyDescent="0.35">
      <c r="A6915" s="51" t="str">
        <f t="shared" si="324"/>
        <v/>
      </c>
      <c r="B6915" s="99"/>
      <c r="C6915" s="4"/>
      <c r="D6915" s="14"/>
      <c r="E6915" s="14"/>
      <c r="F6915" s="14"/>
      <c r="G6915" s="82"/>
      <c r="H6915" s="107" t="str">
        <f>IF(B6915&lt;&gt;"",IF(OR(O6915=0,O6915=999),"",SUMIFS($E$2:E6915,$A$2:A6915,A6915)-SUMIFS($F$2:F6915,$A$2:A6915,A6915)),"")</f>
        <v/>
      </c>
      <c r="I6915" s="109" t="str">
        <f t="shared" si="323"/>
        <v/>
      </c>
      <c r="J6915" s="113"/>
      <c r="K6915" s="90"/>
      <c r="L6915" s="73"/>
      <c r="M6915" s="69" t="str">
        <f>IF(C6915&lt;&gt;"",DailyLog!$S$3,"")</f>
        <v/>
      </c>
      <c r="N6915" s="56" t="str">
        <f t="shared" si="325"/>
        <v/>
      </c>
      <c r="O6915" s="53" t="str">
        <f>IF($B6915&lt;&gt;"",IF(ISNUMBER(_xlfn.XMATCH($B6915,Language!$A$6:$E$6)),0,IF(ISNUMBER(_xlfn.XMATCH($B6915,Language!$A$29:$E$29)),'Lista de Prestatarios'!$B$3,VLOOKUP(B6915,'Lista de Prestatarios'!$A$2:$B$500,2,FALSE))),"")</f>
        <v/>
      </c>
      <c r="P6915" s="58" t="str">
        <f>IF(B6915&lt;&gt;"",IF(OR(D6915&gt;0,G6915&gt;0),COUNTIF($B$2:B6915,B6915),COUNTIFS($B$2:B6915,B6915,$E$2:E6915,"&gt;0")),"")</f>
        <v/>
      </c>
    </row>
    <row r="6916" spans="1:16" x14ac:dyDescent="0.35">
      <c r="A6916" s="51" t="str">
        <f t="shared" si="324"/>
        <v/>
      </c>
      <c r="B6916" s="99"/>
      <c r="C6916" s="4"/>
      <c r="D6916" s="14"/>
      <c r="E6916" s="14"/>
      <c r="F6916" s="14"/>
      <c r="G6916" s="82"/>
      <c r="H6916" s="107" t="str">
        <f>IF(B6916&lt;&gt;"",IF(OR(O6916=0,O6916=999),"",SUMIFS($E$2:E6916,$A$2:A6916,A6916)-SUMIFS($F$2:F6916,$A$2:A6916,A6916)),"")</f>
        <v/>
      </c>
      <c r="I6916" s="109" t="str">
        <f t="shared" ref="I6916:I6979" si="326">IF(B6916&lt;&gt;"",I6915+D6916-E6916+F6916-G6916,"")</f>
        <v/>
      </c>
      <c r="J6916" s="113"/>
      <c r="K6916" s="90"/>
      <c r="L6916" s="73"/>
      <c r="M6916" s="69" t="str">
        <f>IF(C6916&lt;&gt;"",DailyLog!$S$3,"")</f>
        <v/>
      </c>
      <c r="N6916" s="56" t="str">
        <f t="shared" si="325"/>
        <v/>
      </c>
      <c r="O6916" s="53" t="str">
        <f>IF($B6916&lt;&gt;"",IF(ISNUMBER(_xlfn.XMATCH($B6916,Language!$A$6:$E$6)),0,IF(ISNUMBER(_xlfn.XMATCH($B6916,Language!$A$29:$E$29)),'Lista de Prestatarios'!$B$3,VLOOKUP(B6916,'Lista de Prestatarios'!$A$2:$B$500,2,FALSE))),"")</f>
        <v/>
      </c>
      <c r="P6916" s="58" t="str">
        <f>IF(B6916&lt;&gt;"",IF(OR(D6916&gt;0,G6916&gt;0),COUNTIF($B$2:B6916,B6916),COUNTIFS($B$2:B6916,B6916,$E$2:E6916,"&gt;0")),"")</f>
        <v/>
      </c>
    </row>
    <row r="6917" spans="1:16" x14ac:dyDescent="0.35">
      <c r="A6917" s="51" t="str">
        <f t="shared" si="324"/>
        <v/>
      </c>
      <c r="B6917" s="99"/>
      <c r="C6917" s="4"/>
      <c r="D6917" s="14"/>
      <c r="E6917" s="14"/>
      <c r="F6917" s="14"/>
      <c r="G6917" s="82"/>
      <c r="H6917" s="107" t="str">
        <f>IF(B6917&lt;&gt;"",IF(OR(O6917=0,O6917=999),"",SUMIFS($E$2:E6917,$A$2:A6917,A6917)-SUMIFS($F$2:F6917,$A$2:A6917,A6917)),"")</f>
        <v/>
      </c>
      <c r="I6917" s="109" t="str">
        <f t="shared" si="326"/>
        <v/>
      </c>
      <c r="J6917" s="113"/>
      <c r="K6917" s="90"/>
      <c r="L6917" s="73"/>
      <c r="M6917" s="69" t="str">
        <f>IF(C6917&lt;&gt;"",DailyLog!$S$3,"")</f>
        <v/>
      </c>
      <c r="N6917" s="56" t="str">
        <f t="shared" si="325"/>
        <v/>
      </c>
      <c r="O6917" s="53" t="str">
        <f>IF($B6917&lt;&gt;"",IF(ISNUMBER(_xlfn.XMATCH($B6917,Language!$A$6:$E$6)),0,IF(ISNUMBER(_xlfn.XMATCH($B6917,Language!$A$29:$E$29)),'Lista de Prestatarios'!$B$3,VLOOKUP(B6917,'Lista de Prestatarios'!$A$2:$B$500,2,FALSE))),"")</f>
        <v/>
      </c>
      <c r="P6917" s="58" t="str">
        <f>IF(B6917&lt;&gt;"",IF(OR(D6917&gt;0,G6917&gt;0),COUNTIF($B$2:B6917,B6917),COUNTIFS($B$2:B6917,B6917,$E$2:E6917,"&gt;0")),"")</f>
        <v/>
      </c>
    </row>
    <row r="6918" spans="1:16" x14ac:dyDescent="0.35">
      <c r="A6918" s="51" t="str">
        <f t="shared" si="324"/>
        <v/>
      </c>
      <c r="B6918" s="99"/>
      <c r="C6918" s="4"/>
      <c r="D6918" s="14"/>
      <c r="E6918" s="14"/>
      <c r="F6918" s="14"/>
      <c r="G6918" s="82"/>
      <c r="H6918" s="107" t="str">
        <f>IF(B6918&lt;&gt;"",IF(OR(O6918=0,O6918=999),"",SUMIFS($E$2:E6918,$A$2:A6918,A6918)-SUMIFS($F$2:F6918,$A$2:A6918,A6918)),"")</f>
        <v/>
      </c>
      <c r="I6918" s="109" t="str">
        <f t="shared" si="326"/>
        <v/>
      </c>
      <c r="J6918" s="113"/>
      <c r="K6918" s="90"/>
      <c r="L6918" s="73"/>
      <c r="M6918" s="69" t="str">
        <f>IF(C6918&lt;&gt;"",DailyLog!$S$3,"")</f>
        <v/>
      </c>
      <c r="N6918" s="56" t="str">
        <f t="shared" si="325"/>
        <v/>
      </c>
      <c r="O6918" s="53" t="str">
        <f>IF($B6918&lt;&gt;"",IF(ISNUMBER(_xlfn.XMATCH($B6918,Language!$A$6:$E$6)),0,IF(ISNUMBER(_xlfn.XMATCH($B6918,Language!$A$29:$E$29)),'Lista de Prestatarios'!$B$3,VLOOKUP(B6918,'Lista de Prestatarios'!$A$2:$B$500,2,FALSE))),"")</f>
        <v/>
      </c>
      <c r="P6918" s="58" t="str">
        <f>IF(B6918&lt;&gt;"",IF(OR(D6918&gt;0,G6918&gt;0),COUNTIF($B$2:B6918,B6918),COUNTIFS($B$2:B6918,B6918,$E$2:E6918,"&gt;0")),"")</f>
        <v/>
      </c>
    </row>
    <row r="6919" spans="1:16" x14ac:dyDescent="0.35">
      <c r="A6919" s="51" t="str">
        <f t="shared" si="324"/>
        <v/>
      </c>
      <c r="B6919" s="99"/>
      <c r="C6919" s="4"/>
      <c r="D6919" s="14"/>
      <c r="E6919" s="14"/>
      <c r="F6919" s="14"/>
      <c r="G6919" s="82"/>
      <c r="H6919" s="107" t="str">
        <f>IF(B6919&lt;&gt;"",IF(OR(O6919=0,O6919=999),"",SUMIFS($E$2:E6919,$A$2:A6919,A6919)-SUMIFS($F$2:F6919,$A$2:A6919,A6919)),"")</f>
        <v/>
      </c>
      <c r="I6919" s="109" t="str">
        <f t="shared" si="326"/>
        <v/>
      </c>
      <c r="J6919" s="113"/>
      <c r="K6919" s="90"/>
      <c r="L6919" s="73"/>
      <c r="M6919" s="69" t="str">
        <f>IF(C6919&lt;&gt;"",DailyLog!$S$3,"")</f>
        <v/>
      </c>
      <c r="N6919" s="56" t="str">
        <f t="shared" si="325"/>
        <v/>
      </c>
      <c r="O6919" s="53" t="str">
        <f>IF($B6919&lt;&gt;"",IF(ISNUMBER(_xlfn.XMATCH($B6919,Language!$A$6:$E$6)),0,IF(ISNUMBER(_xlfn.XMATCH($B6919,Language!$A$29:$E$29)),'Lista de Prestatarios'!$B$3,VLOOKUP(B6919,'Lista de Prestatarios'!$A$2:$B$500,2,FALSE))),"")</f>
        <v/>
      </c>
      <c r="P6919" s="58" t="str">
        <f>IF(B6919&lt;&gt;"",IF(OR(D6919&gt;0,G6919&gt;0),COUNTIF($B$2:B6919,B6919),COUNTIFS($B$2:B6919,B6919,$E$2:E6919,"&gt;0")),"")</f>
        <v/>
      </c>
    </row>
    <row r="6920" spans="1:16" x14ac:dyDescent="0.35">
      <c r="A6920" s="51" t="str">
        <f t="shared" si="324"/>
        <v/>
      </c>
      <c r="B6920" s="99"/>
      <c r="C6920" s="4"/>
      <c r="D6920" s="14"/>
      <c r="E6920" s="14"/>
      <c r="F6920" s="14"/>
      <c r="G6920" s="82"/>
      <c r="H6920" s="107" t="str">
        <f>IF(B6920&lt;&gt;"",IF(OR(O6920=0,O6920=999),"",SUMIFS($E$2:E6920,$A$2:A6920,A6920)-SUMIFS($F$2:F6920,$A$2:A6920,A6920)),"")</f>
        <v/>
      </c>
      <c r="I6920" s="109" t="str">
        <f t="shared" si="326"/>
        <v/>
      </c>
      <c r="J6920" s="113"/>
      <c r="K6920" s="90"/>
      <c r="L6920" s="73"/>
      <c r="M6920" s="69" t="str">
        <f>IF(C6920&lt;&gt;"",DailyLog!$S$3,"")</f>
        <v/>
      </c>
      <c r="N6920" s="56" t="str">
        <f t="shared" si="325"/>
        <v/>
      </c>
      <c r="O6920" s="53" t="str">
        <f>IF($B6920&lt;&gt;"",IF(ISNUMBER(_xlfn.XMATCH($B6920,Language!$A$6:$E$6)),0,IF(ISNUMBER(_xlfn.XMATCH($B6920,Language!$A$29:$E$29)),'Lista de Prestatarios'!$B$3,VLOOKUP(B6920,'Lista de Prestatarios'!$A$2:$B$500,2,FALSE))),"")</f>
        <v/>
      </c>
      <c r="P6920" s="58" t="str">
        <f>IF(B6920&lt;&gt;"",IF(OR(D6920&gt;0,G6920&gt;0),COUNTIF($B$2:B6920,B6920),COUNTIFS($B$2:B6920,B6920,$E$2:E6920,"&gt;0")),"")</f>
        <v/>
      </c>
    </row>
    <row r="6921" spans="1:16" x14ac:dyDescent="0.35">
      <c r="A6921" s="51" t="str">
        <f t="shared" si="324"/>
        <v/>
      </c>
      <c r="B6921" s="99"/>
      <c r="C6921" s="4"/>
      <c r="D6921" s="14"/>
      <c r="E6921" s="14"/>
      <c r="F6921" s="14"/>
      <c r="G6921" s="82"/>
      <c r="H6921" s="107" t="str">
        <f>IF(B6921&lt;&gt;"",IF(OR(O6921=0,O6921=999),"",SUMIFS($E$2:E6921,$A$2:A6921,A6921)-SUMIFS($F$2:F6921,$A$2:A6921,A6921)),"")</f>
        <v/>
      </c>
      <c r="I6921" s="109" t="str">
        <f t="shared" si="326"/>
        <v/>
      </c>
      <c r="J6921" s="113"/>
      <c r="K6921" s="90"/>
      <c r="L6921" s="73"/>
      <c r="M6921" s="69" t="str">
        <f>IF(C6921&lt;&gt;"",DailyLog!$S$3,"")</f>
        <v/>
      </c>
      <c r="N6921" s="56" t="str">
        <f t="shared" si="325"/>
        <v/>
      </c>
      <c r="O6921" s="53" t="str">
        <f>IF($B6921&lt;&gt;"",IF(ISNUMBER(_xlfn.XMATCH($B6921,Language!$A$6:$E$6)),0,IF(ISNUMBER(_xlfn.XMATCH($B6921,Language!$A$29:$E$29)),'Lista de Prestatarios'!$B$3,VLOOKUP(B6921,'Lista de Prestatarios'!$A$2:$B$500,2,FALSE))),"")</f>
        <v/>
      </c>
      <c r="P6921" s="58" t="str">
        <f>IF(B6921&lt;&gt;"",IF(OR(D6921&gt;0,G6921&gt;0),COUNTIF($B$2:B6921,B6921),COUNTIFS($B$2:B6921,B6921,$E$2:E6921,"&gt;0")),"")</f>
        <v/>
      </c>
    </row>
    <row r="6922" spans="1:16" x14ac:dyDescent="0.35">
      <c r="A6922" s="51" t="str">
        <f t="shared" si="324"/>
        <v/>
      </c>
      <c r="B6922" s="99"/>
      <c r="C6922" s="4"/>
      <c r="D6922" s="14"/>
      <c r="E6922" s="14"/>
      <c r="F6922" s="14"/>
      <c r="G6922" s="82"/>
      <c r="H6922" s="107" t="str">
        <f>IF(B6922&lt;&gt;"",IF(OR(O6922=0,O6922=999),"",SUMIFS($E$2:E6922,$A$2:A6922,A6922)-SUMIFS($F$2:F6922,$A$2:A6922,A6922)),"")</f>
        <v/>
      </c>
      <c r="I6922" s="109" t="str">
        <f t="shared" si="326"/>
        <v/>
      </c>
      <c r="J6922" s="113"/>
      <c r="K6922" s="90"/>
      <c r="L6922" s="73"/>
      <c r="M6922" s="69" t="str">
        <f>IF(C6922&lt;&gt;"",DailyLog!$S$3,"")</f>
        <v/>
      </c>
      <c r="N6922" s="56" t="str">
        <f t="shared" si="325"/>
        <v/>
      </c>
      <c r="O6922" s="53" t="str">
        <f>IF($B6922&lt;&gt;"",IF(ISNUMBER(_xlfn.XMATCH($B6922,Language!$A$6:$E$6)),0,IF(ISNUMBER(_xlfn.XMATCH($B6922,Language!$A$29:$E$29)),'Lista de Prestatarios'!$B$3,VLOOKUP(B6922,'Lista de Prestatarios'!$A$2:$B$500,2,FALSE))),"")</f>
        <v/>
      </c>
      <c r="P6922" s="58" t="str">
        <f>IF(B6922&lt;&gt;"",IF(OR(D6922&gt;0,G6922&gt;0),COUNTIF($B$2:B6922,B6922),COUNTIFS($B$2:B6922,B6922,$E$2:E6922,"&gt;0")),"")</f>
        <v/>
      </c>
    </row>
    <row r="6923" spans="1:16" x14ac:dyDescent="0.35">
      <c r="A6923" s="51" t="str">
        <f t="shared" si="324"/>
        <v/>
      </c>
      <c r="B6923" s="99"/>
      <c r="C6923" s="4"/>
      <c r="D6923" s="14"/>
      <c r="E6923" s="14"/>
      <c r="F6923" s="14"/>
      <c r="G6923" s="82"/>
      <c r="H6923" s="107" t="str">
        <f>IF(B6923&lt;&gt;"",IF(OR(O6923=0,O6923=999),"",SUMIFS($E$2:E6923,$A$2:A6923,A6923)-SUMIFS($F$2:F6923,$A$2:A6923,A6923)),"")</f>
        <v/>
      </c>
      <c r="I6923" s="109" t="str">
        <f t="shared" si="326"/>
        <v/>
      </c>
      <c r="J6923" s="113"/>
      <c r="K6923" s="90"/>
      <c r="L6923" s="73"/>
      <c r="M6923" s="69" t="str">
        <f>IF(C6923&lt;&gt;"",DailyLog!$S$3,"")</f>
        <v/>
      </c>
      <c r="N6923" s="56" t="str">
        <f t="shared" si="325"/>
        <v/>
      </c>
      <c r="O6923" s="53" t="str">
        <f>IF($B6923&lt;&gt;"",IF(ISNUMBER(_xlfn.XMATCH($B6923,Language!$A$6:$E$6)),0,IF(ISNUMBER(_xlfn.XMATCH($B6923,Language!$A$29:$E$29)),'Lista de Prestatarios'!$B$3,VLOOKUP(B6923,'Lista de Prestatarios'!$A$2:$B$500,2,FALSE))),"")</f>
        <v/>
      </c>
      <c r="P6923" s="58" t="str">
        <f>IF(B6923&lt;&gt;"",IF(OR(D6923&gt;0,G6923&gt;0),COUNTIF($B$2:B6923,B6923),COUNTIFS($B$2:B6923,B6923,$E$2:E6923,"&gt;0")),"")</f>
        <v/>
      </c>
    </row>
    <row r="6924" spans="1:16" x14ac:dyDescent="0.35">
      <c r="A6924" s="51" t="str">
        <f t="shared" si="324"/>
        <v/>
      </c>
      <c r="B6924" s="99"/>
      <c r="C6924" s="4"/>
      <c r="D6924" s="14"/>
      <c r="E6924" s="14"/>
      <c r="F6924" s="14"/>
      <c r="G6924" s="82"/>
      <c r="H6924" s="107" t="str">
        <f>IF(B6924&lt;&gt;"",IF(OR(O6924=0,O6924=999),"",SUMIFS($E$2:E6924,$A$2:A6924,A6924)-SUMIFS($F$2:F6924,$A$2:A6924,A6924)),"")</f>
        <v/>
      </c>
      <c r="I6924" s="109" t="str">
        <f t="shared" si="326"/>
        <v/>
      </c>
      <c r="J6924" s="113"/>
      <c r="K6924" s="90"/>
      <c r="L6924" s="73"/>
      <c r="M6924" s="69" t="str">
        <f>IF(C6924&lt;&gt;"",DailyLog!$S$3,"")</f>
        <v/>
      </c>
      <c r="N6924" s="56" t="str">
        <f t="shared" si="325"/>
        <v/>
      </c>
      <c r="O6924" s="53" t="str">
        <f>IF($B6924&lt;&gt;"",IF(ISNUMBER(_xlfn.XMATCH($B6924,Language!$A$6:$E$6)),0,IF(ISNUMBER(_xlfn.XMATCH($B6924,Language!$A$29:$E$29)),'Lista de Prestatarios'!$B$3,VLOOKUP(B6924,'Lista de Prestatarios'!$A$2:$B$500,2,FALSE))),"")</f>
        <v/>
      </c>
      <c r="P6924" s="58" t="str">
        <f>IF(B6924&lt;&gt;"",IF(OR(D6924&gt;0,G6924&gt;0),COUNTIF($B$2:B6924,B6924),COUNTIFS($B$2:B6924,B6924,$E$2:E6924,"&gt;0")),"")</f>
        <v/>
      </c>
    </row>
    <row r="6925" spans="1:16" x14ac:dyDescent="0.35">
      <c r="A6925" s="51" t="str">
        <f t="shared" si="324"/>
        <v/>
      </c>
      <c r="B6925" s="99"/>
      <c r="C6925" s="4"/>
      <c r="D6925" s="14"/>
      <c r="E6925" s="14"/>
      <c r="F6925" s="14"/>
      <c r="G6925" s="82"/>
      <c r="H6925" s="107" t="str">
        <f>IF(B6925&lt;&gt;"",IF(OR(O6925=0,O6925=999),"",SUMIFS($E$2:E6925,$A$2:A6925,A6925)-SUMIFS($F$2:F6925,$A$2:A6925,A6925)),"")</f>
        <v/>
      </c>
      <c r="I6925" s="109" t="str">
        <f t="shared" si="326"/>
        <v/>
      </c>
      <c r="J6925" s="113"/>
      <c r="K6925" s="90"/>
      <c r="L6925" s="73"/>
      <c r="M6925" s="69" t="str">
        <f>IF(C6925&lt;&gt;"",DailyLog!$S$3,"")</f>
        <v/>
      </c>
      <c r="N6925" s="56" t="str">
        <f t="shared" si="325"/>
        <v/>
      </c>
      <c r="O6925" s="53" t="str">
        <f>IF($B6925&lt;&gt;"",IF(ISNUMBER(_xlfn.XMATCH($B6925,Language!$A$6:$E$6)),0,IF(ISNUMBER(_xlfn.XMATCH($B6925,Language!$A$29:$E$29)),'Lista de Prestatarios'!$B$3,VLOOKUP(B6925,'Lista de Prestatarios'!$A$2:$B$500,2,FALSE))),"")</f>
        <v/>
      </c>
      <c r="P6925" s="58" t="str">
        <f>IF(B6925&lt;&gt;"",IF(OR(D6925&gt;0,G6925&gt;0),COUNTIF($B$2:B6925,B6925),COUNTIFS($B$2:B6925,B6925,$E$2:E6925,"&gt;0")),"")</f>
        <v/>
      </c>
    </row>
    <row r="6926" spans="1:16" x14ac:dyDescent="0.35">
      <c r="A6926" s="51" t="str">
        <f t="shared" si="324"/>
        <v/>
      </c>
      <c r="B6926" s="99"/>
      <c r="C6926" s="4"/>
      <c r="D6926" s="14"/>
      <c r="E6926" s="14"/>
      <c r="F6926" s="14"/>
      <c r="G6926" s="82"/>
      <c r="H6926" s="107" t="str">
        <f>IF(B6926&lt;&gt;"",IF(OR(O6926=0,O6926=999),"",SUMIFS($E$2:E6926,$A$2:A6926,A6926)-SUMIFS($F$2:F6926,$A$2:A6926,A6926)),"")</f>
        <v/>
      </c>
      <c r="I6926" s="109" t="str">
        <f t="shared" si="326"/>
        <v/>
      </c>
      <c r="J6926" s="113"/>
      <c r="K6926" s="90"/>
      <c r="L6926" s="73"/>
      <c r="M6926" s="69" t="str">
        <f>IF(C6926&lt;&gt;"",DailyLog!$S$3,"")</f>
        <v/>
      </c>
      <c r="N6926" s="56" t="str">
        <f t="shared" si="325"/>
        <v/>
      </c>
      <c r="O6926" s="53" t="str">
        <f>IF($B6926&lt;&gt;"",IF(ISNUMBER(_xlfn.XMATCH($B6926,Language!$A$6:$E$6)),0,IF(ISNUMBER(_xlfn.XMATCH($B6926,Language!$A$29:$E$29)),'Lista de Prestatarios'!$B$3,VLOOKUP(B6926,'Lista de Prestatarios'!$A$2:$B$500,2,FALSE))),"")</f>
        <v/>
      </c>
      <c r="P6926" s="58" t="str">
        <f>IF(B6926&lt;&gt;"",IF(OR(D6926&gt;0,G6926&gt;0),COUNTIF($B$2:B6926,B6926),COUNTIFS($B$2:B6926,B6926,$E$2:E6926,"&gt;0")),"")</f>
        <v/>
      </c>
    </row>
    <row r="6927" spans="1:16" x14ac:dyDescent="0.35">
      <c r="A6927" s="51" t="str">
        <f t="shared" si="324"/>
        <v/>
      </c>
      <c r="B6927" s="99"/>
      <c r="C6927" s="4"/>
      <c r="D6927" s="14"/>
      <c r="E6927" s="14"/>
      <c r="F6927" s="14"/>
      <c r="G6927" s="82"/>
      <c r="H6927" s="107" t="str">
        <f>IF(B6927&lt;&gt;"",IF(OR(O6927=0,O6927=999),"",SUMIFS($E$2:E6927,$A$2:A6927,A6927)-SUMIFS($F$2:F6927,$A$2:A6927,A6927)),"")</f>
        <v/>
      </c>
      <c r="I6927" s="109" t="str">
        <f t="shared" si="326"/>
        <v/>
      </c>
      <c r="J6927" s="113"/>
      <c r="K6927" s="90"/>
      <c r="L6927" s="73"/>
      <c r="M6927" s="69" t="str">
        <f>IF(C6927&lt;&gt;"",DailyLog!$S$3,"")</f>
        <v/>
      </c>
      <c r="N6927" s="56" t="str">
        <f t="shared" si="325"/>
        <v/>
      </c>
      <c r="O6927" s="53" t="str">
        <f>IF($B6927&lt;&gt;"",IF(ISNUMBER(_xlfn.XMATCH($B6927,Language!$A$6:$E$6)),0,IF(ISNUMBER(_xlfn.XMATCH($B6927,Language!$A$29:$E$29)),'Lista de Prestatarios'!$B$3,VLOOKUP(B6927,'Lista de Prestatarios'!$A$2:$B$500,2,FALSE))),"")</f>
        <v/>
      </c>
      <c r="P6927" s="58" t="str">
        <f>IF(B6927&lt;&gt;"",IF(OR(D6927&gt;0,G6927&gt;0),COUNTIF($B$2:B6927,B6927),COUNTIFS($B$2:B6927,B6927,$E$2:E6927,"&gt;0")),"")</f>
        <v/>
      </c>
    </row>
    <row r="6928" spans="1:16" x14ac:dyDescent="0.35">
      <c r="A6928" s="51" t="str">
        <f t="shared" si="324"/>
        <v/>
      </c>
      <c r="B6928" s="99"/>
      <c r="C6928" s="4"/>
      <c r="D6928" s="14"/>
      <c r="E6928" s="14"/>
      <c r="F6928" s="14"/>
      <c r="G6928" s="82"/>
      <c r="H6928" s="107" t="str">
        <f>IF(B6928&lt;&gt;"",IF(OR(O6928=0,O6928=999),"",SUMIFS($E$2:E6928,$A$2:A6928,A6928)-SUMIFS($F$2:F6928,$A$2:A6928,A6928)),"")</f>
        <v/>
      </c>
      <c r="I6928" s="109" t="str">
        <f t="shared" si="326"/>
        <v/>
      </c>
      <c r="J6928" s="113"/>
      <c r="K6928" s="90"/>
      <c r="L6928" s="73"/>
      <c r="M6928" s="69" t="str">
        <f>IF(C6928&lt;&gt;"",DailyLog!$S$3,"")</f>
        <v/>
      </c>
      <c r="N6928" s="56" t="str">
        <f t="shared" si="325"/>
        <v/>
      </c>
      <c r="O6928" s="53" t="str">
        <f>IF($B6928&lt;&gt;"",IF(ISNUMBER(_xlfn.XMATCH($B6928,Language!$A$6:$E$6)),0,IF(ISNUMBER(_xlfn.XMATCH($B6928,Language!$A$29:$E$29)),'Lista de Prestatarios'!$B$3,VLOOKUP(B6928,'Lista de Prestatarios'!$A$2:$B$500,2,FALSE))),"")</f>
        <v/>
      </c>
      <c r="P6928" s="58" t="str">
        <f>IF(B6928&lt;&gt;"",IF(OR(D6928&gt;0,G6928&gt;0),COUNTIF($B$2:B6928,B6928),COUNTIFS($B$2:B6928,B6928,$E$2:E6928,"&gt;0")),"")</f>
        <v/>
      </c>
    </row>
    <row r="6929" spans="1:16" x14ac:dyDescent="0.35">
      <c r="A6929" s="51" t="str">
        <f t="shared" si="324"/>
        <v/>
      </c>
      <c r="B6929" s="99"/>
      <c r="C6929" s="4"/>
      <c r="D6929" s="14"/>
      <c r="E6929" s="14"/>
      <c r="F6929" s="14"/>
      <c r="G6929" s="82"/>
      <c r="H6929" s="107" t="str">
        <f>IF(B6929&lt;&gt;"",IF(OR(O6929=0,O6929=999),"",SUMIFS($E$2:E6929,$A$2:A6929,A6929)-SUMIFS($F$2:F6929,$A$2:A6929,A6929)),"")</f>
        <v/>
      </c>
      <c r="I6929" s="109" t="str">
        <f t="shared" si="326"/>
        <v/>
      </c>
      <c r="J6929" s="113"/>
      <c r="K6929" s="90"/>
      <c r="L6929" s="73"/>
      <c r="M6929" s="69" t="str">
        <f>IF(C6929&lt;&gt;"",DailyLog!$S$3,"")</f>
        <v/>
      </c>
      <c r="N6929" s="56" t="str">
        <f t="shared" si="325"/>
        <v/>
      </c>
      <c r="O6929" s="53" t="str">
        <f>IF($B6929&lt;&gt;"",IF(ISNUMBER(_xlfn.XMATCH($B6929,Language!$A$6:$E$6)),0,IF(ISNUMBER(_xlfn.XMATCH($B6929,Language!$A$29:$E$29)),'Lista de Prestatarios'!$B$3,VLOOKUP(B6929,'Lista de Prestatarios'!$A$2:$B$500,2,FALSE))),"")</f>
        <v/>
      </c>
      <c r="P6929" s="58" t="str">
        <f>IF(B6929&lt;&gt;"",IF(OR(D6929&gt;0,G6929&gt;0),COUNTIF($B$2:B6929,B6929),COUNTIFS($B$2:B6929,B6929,$E$2:E6929,"&gt;0")),"")</f>
        <v/>
      </c>
    </row>
    <row r="6930" spans="1:16" x14ac:dyDescent="0.35">
      <c r="A6930" s="51" t="str">
        <f t="shared" si="324"/>
        <v/>
      </c>
      <c r="B6930" s="99"/>
      <c r="C6930" s="4"/>
      <c r="D6930" s="14"/>
      <c r="E6930" s="14"/>
      <c r="F6930" s="14"/>
      <c r="G6930" s="82"/>
      <c r="H6930" s="107" t="str">
        <f>IF(B6930&lt;&gt;"",IF(OR(O6930=0,O6930=999),"",SUMIFS($E$2:E6930,$A$2:A6930,A6930)-SUMIFS($F$2:F6930,$A$2:A6930,A6930)),"")</f>
        <v/>
      </c>
      <c r="I6930" s="109" t="str">
        <f t="shared" si="326"/>
        <v/>
      </c>
      <c r="J6930" s="113"/>
      <c r="K6930" s="90"/>
      <c r="L6930" s="73"/>
      <c r="M6930" s="69" t="str">
        <f>IF(C6930&lt;&gt;"",DailyLog!$S$3,"")</f>
        <v/>
      </c>
      <c r="N6930" s="56" t="str">
        <f t="shared" si="325"/>
        <v/>
      </c>
      <c r="O6930" s="53" t="str">
        <f>IF($B6930&lt;&gt;"",IF(ISNUMBER(_xlfn.XMATCH($B6930,Language!$A$6:$E$6)),0,IF(ISNUMBER(_xlfn.XMATCH($B6930,Language!$A$29:$E$29)),'Lista de Prestatarios'!$B$3,VLOOKUP(B6930,'Lista de Prestatarios'!$A$2:$B$500,2,FALSE))),"")</f>
        <v/>
      </c>
      <c r="P6930" s="58" t="str">
        <f>IF(B6930&lt;&gt;"",IF(OR(D6930&gt;0,G6930&gt;0),COUNTIF($B$2:B6930,B6930),COUNTIFS($B$2:B6930,B6930,$E$2:E6930,"&gt;0")),"")</f>
        <v/>
      </c>
    </row>
    <row r="6931" spans="1:16" x14ac:dyDescent="0.35">
      <c r="A6931" s="51" t="str">
        <f t="shared" si="324"/>
        <v/>
      </c>
      <c r="B6931" s="99"/>
      <c r="C6931" s="4"/>
      <c r="D6931" s="14"/>
      <c r="E6931" s="14"/>
      <c r="F6931" s="14"/>
      <c r="G6931" s="82"/>
      <c r="H6931" s="107" t="str">
        <f>IF(B6931&lt;&gt;"",IF(OR(O6931=0,O6931=999),"",SUMIFS($E$2:E6931,$A$2:A6931,A6931)-SUMIFS($F$2:F6931,$A$2:A6931,A6931)),"")</f>
        <v/>
      </c>
      <c r="I6931" s="109" t="str">
        <f t="shared" si="326"/>
        <v/>
      </c>
      <c r="J6931" s="113"/>
      <c r="K6931" s="90"/>
      <c r="L6931" s="73"/>
      <c r="M6931" s="69" t="str">
        <f>IF(C6931&lt;&gt;"",DailyLog!$S$3,"")</f>
        <v/>
      </c>
      <c r="N6931" s="56" t="str">
        <f t="shared" si="325"/>
        <v/>
      </c>
      <c r="O6931" s="53" t="str">
        <f>IF($B6931&lt;&gt;"",IF(ISNUMBER(_xlfn.XMATCH($B6931,Language!$A$6:$E$6)),0,IF(ISNUMBER(_xlfn.XMATCH($B6931,Language!$A$29:$E$29)),'Lista de Prestatarios'!$B$3,VLOOKUP(B6931,'Lista de Prestatarios'!$A$2:$B$500,2,FALSE))),"")</f>
        <v/>
      </c>
      <c r="P6931" s="58" t="str">
        <f>IF(B6931&lt;&gt;"",IF(OR(D6931&gt;0,G6931&gt;0),COUNTIF($B$2:B6931,B6931),COUNTIFS($B$2:B6931,B6931,$E$2:E6931,"&gt;0")),"")</f>
        <v/>
      </c>
    </row>
    <row r="6932" spans="1:16" x14ac:dyDescent="0.35">
      <c r="A6932" s="51" t="str">
        <f t="shared" si="324"/>
        <v/>
      </c>
      <c r="B6932" s="99"/>
      <c r="C6932" s="4"/>
      <c r="D6932" s="14"/>
      <c r="E6932" s="14"/>
      <c r="F6932" s="14"/>
      <c r="G6932" s="82"/>
      <c r="H6932" s="107" t="str">
        <f>IF(B6932&lt;&gt;"",IF(OR(O6932=0,O6932=999),"",SUMIFS($E$2:E6932,$A$2:A6932,A6932)-SUMIFS($F$2:F6932,$A$2:A6932,A6932)),"")</f>
        <v/>
      </c>
      <c r="I6932" s="109" t="str">
        <f t="shared" si="326"/>
        <v/>
      </c>
      <c r="J6932" s="113"/>
      <c r="K6932" s="90"/>
      <c r="L6932" s="73"/>
      <c r="M6932" s="69" t="str">
        <f>IF(C6932&lt;&gt;"",DailyLog!$S$3,"")</f>
        <v/>
      </c>
      <c r="N6932" s="56" t="str">
        <f t="shared" si="325"/>
        <v/>
      </c>
      <c r="O6932" s="53" t="str">
        <f>IF($B6932&lt;&gt;"",IF(ISNUMBER(_xlfn.XMATCH($B6932,Language!$A$6:$E$6)),0,IF(ISNUMBER(_xlfn.XMATCH($B6932,Language!$A$29:$E$29)),'Lista de Prestatarios'!$B$3,VLOOKUP(B6932,'Lista de Prestatarios'!$A$2:$B$500,2,FALSE))),"")</f>
        <v/>
      </c>
      <c r="P6932" s="58" t="str">
        <f>IF(B6932&lt;&gt;"",IF(OR(D6932&gt;0,G6932&gt;0),COUNTIF($B$2:B6932,B6932),COUNTIFS($B$2:B6932,B6932,$E$2:E6932,"&gt;0")),"")</f>
        <v/>
      </c>
    </row>
    <row r="6933" spans="1:16" x14ac:dyDescent="0.35">
      <c r="A6933" s="51" t="str">
        <f t="shared" si="324"/>
        <v/>
      </c>
      <c r="B6933" s="99"/>
      <c r="C6933" s="4"/>
      <c r="D6933" s="14"/>
      <c r="E6933" s="14"/>
      <c r="F6933" s="14"/>
      <c r="G6933" s="82"/>
      <c r="H6933" s="107" t="str">
        <f>IF(B6933&lt;&gt;"",IF(OR(O6933=0,O6933=999),"",SUMIFS($E$2:E6933,$A$2:A6933,A6933)-SUMIFS($F$2:F6933,$A$2:A6933,A6933)),"")</f>
        <v/>
      </c>
      <c r="I6933" s="109" t="str">
        <f t="shared" si="326"/>
        <v/>
      </c>
      <c r="J6933" s="113"/>
      <c r="K6933" s="90"/>
      <c r="L6933" s="73"/>
      <c r="M6933" s="69" t="str">
        <f>IF(C6933&lt;&gt;"",DailyLog!$S$3,"")</f>
        <v/>
      </c>
      <c r="N6933" s="56" t="str">
        <f t="shared" si="325"/>
        <v/>
      </c>
      <c r="O6933" s="53" t="str">
        <f>IF($B6933&lt;&gt;"",IF(ISNUMBER(_xlfn.XMATCH($B6933,Language!$A$6:$E$6)),0,IF(ISNUMBER(_xlfn.XMATCH($B6933,Language!$A$29:$E$29)),'Lista de Prestatarios'!$B$3,VLOOKUP(B6933,'Lista de Prestatarios'!$A$2:$B$500,2,FALSE))),"")</f>
        <v/>
      </c>
      <c r="P6933" s="58" t="str">
        <f>IF(B6933&lt;&gt;"",IF(OR(D6933&gt;0,G6933&gt;0),COUNTIF($B$2:B6933,B6933),COUNTIFS($B$2:B6933,B6933,$E$2:E6933,"&gt;0")),"")</f>
        <v/>
      </c>
    </row>
    <row r="6934" spans="1:16" x14ac:dyDescent="0.35">
      <c r="A6934" s="51" t="str">
        <f t="shared" si="324"/>
        <v/>
      </c>
      <c r="B6934" s="99"/>
      <c r="C6934" s="4"/>
      <c r="D6934" s="14"/>
      <c r="E6934" s="14"/>
      <c r="F6934" s="14"/>
      <c r="G6934" s="82"/>
      <c r="H6934" s="107" t="str">
        <f>IF(B6934&lt;&gt;"",IF(OR(O6934=0,O6934=999),"",SUMIFS($E$2:E6934,$A$2:A6934,A6934)-SUMIFS($F$2:F6934,$A$2:A6934,A6934)),"")</f>
        <v/>
      </c>
      <c r="I6934" s="109" t="str">
        <f t="shared" si="326"/>
        <v/>
      </c>
      <c r="J6934" s="113"/>
      <c r="K6934" s="90"/>
      <c r="L6934" s="73"/>
      <c r="M6934" s="69" t="str">
        <f>IF(C6934&lt;&gt;"",DailyLog!$S$3,"")</f>
        <v/>
      </c>
      <c r="N6934" s="56" t="str">
        <f t="shared" si="325"/>
        <v/>
      </c>
      <c r="O6934" s="53" t="str">
        <f>IF($B6934&lt;&gt;"",IF(ISNUMBER(_xlfn.XMATCH($B6934,Language!$A$6:$E$6)),0,IF(ISNUMBER(_xlfn.XMATCH($B6934,Language!$A$29:$E$29)),'Lista de Prestatarios'!$B$3,VLOOKUP(B6934,'Lista de Prestatarios'!$A$2:$B$500,2,FALSE))),"")</f>
        <v/>
      </c>
      <c r="P6934" s="58" t="str">
        <f>IF(B6934&lt;&gt;"",IF(OR(D6934&gt;0,G6934&gt;0),COUNTIF($B$2:B6934,B6934),COUNTIFS($B$2:B6934,B6934,$E$2:E6934,"&gt;0")),"")</f>
        <v/>
      </c>
    </row>
    <row r="6935" spans="1:16" x14ac:dyDescent="0.35">
      <c r="A6935" s="51" t="str">
        <f t="shared" si="324"/>
        <v/>
      </c>
      <c r="B6935" s="99"/>
      <c r="C6935" s="4"/>
      <c r="D6935" s="14"/>
      <c r="E6935" s="14"/>
      <c r="F6935" s="14"/>
      <c r="G6935" s="82"/>
      <c r="H6935" s="107" t="str">
        <f>IF(B6935&lt;&gt;"",IF(OR(O6935=0,O6935=999),"",SUMIFS($E$2:E6935,$A$2:A6935,A6935)-SUMIFS($F$2:F6935,$A$2:A6935,A6935)),"")</f>
        <v/>
      </c>
      <c r="I6935" s="109" t="str">
        <f t="shared" si="326"/>
        <v/>
      </c>
      <c r="J6935" s="113"/>
      <c r="K6935" s="90"/>
      <c r="L6935" s="73"/>
      <c r="M6935" s="69" t="str">
        <f>IF(C6935&lt;&gt;"",DailyLog!$S$3,"")</f>
        <v/>
      </c>
      <c r="N6935" s="56" t="str">
        <f t="shared" si="325"/>
        <v/>
      </c>
      <c r="O6935" s="53" t="str">
        <f>IF($B6935&lt;&gt;"",IF(ISNUMBER(_xlfn.XMATCH($B6935,Language!$A$6:$E$6)),0,IF(ISNUMBER(_xlfn.XMATCH($B6935,Language!$A$29:$E$29)),'Lista de Prestatarios'!$B$3,VLOOKUP(B6935,'Lista de Prestatarios'!$A$2:$B$500,2,FALSE))),"")</f>
        <v/>
      </c>
      <c r="P6935" s="58" t="str">
        <f>IF(B6935&lt;&gt;"",IF(OR(D6935&gt;0,G6935&gt;0),COUNTIF($B$2:B6935,B6935),COUNTIFS($B$2:B6935,B6935,$E$2:E6935,"&gt;0")),"")</f>
        <v/>
      </c>
    </row>
    <row r="6936" spans="1:16" x14ac:dyDescent="0.35">
      <c r="A6936" s="51" t="str">
        <f t="shared" si="324"/>
        <v/>
      </c>
      <c r="B6936" s="99"/>
      <c r="C6936" s="4"/>
      <c r="D6936" s="14"/>
      <c r="E6936" s="14"/>
      <c r="F6936" s="14"/>
      <c r="G6936" s="82"/>
      <c r="H6936" s="107" t="str">
        <f>IF(B6936&lt;&gt;"",IF(OR(O6936=0,O6936=999),"",SUMIFS($E$2:E6936,$A$2:A6936,A6936)-SUMIFS($F$2:F6936,$A$2:A6936,A6936)),"")</f>
        <v/>
      </c>
      <c r="I6936" s="109" t="str">
        <f t="shared" si="326"/>
        <v/>
      </c>
      <c r="J6936" s="113"/>
      <c r="K6936" s="90"/>
      <c r="L6936" s="73"/>
      <c r="M6936" s="69" t="str">
        <f>IF(C6936&lt;&gt;"",DailyLog!$S$3,"")</f>
        <v/>
      </c>
      <c r="N6936" s="56" t="str">
        <f t="shared" si="325"/>
        <v/>
      </c>
      <c r="O6936" s="53" t="str">
        <f>IF($B6936&lt;&gt;"",IF(ISNUMBER(_xlfn.XMATCH($B6936,Language!$A$6:$E$6)),0,IF(ISNUMBER(_xlfn.XMATCH($B6936,Language!$A$29:$E$29)),'Lista de Prestatarios'!$B$3,VLOOKUP(B6936,'Lista de Prestatarios'!$A$2:$B$500,2,FALSE))),"")</f>
        <v/>
      </c>
      <c r="P6936" s="58" t="str">
        <f>IF(B6936&lt;&gt;"",IF(OR(D6936&gt;0,G6936&gt;0),COUNTIF($B$2:B6936,B6936),COUNTIFS($B$2:B6936,B6936,$E$2:E6936,"&gt;0")),"")</f>
        <v/>
      </c>
    </row>
    <row r="6937" spans="1:16" x14ac:dyDescent="0.35">
      <c r="A6937" s="51" t="str">
        <f t="shared" si="324"/>
        <v/>
      </c>
      <c r="B6937" s="99"/>
      <c r="C6937" s="4"/>
      <c r="D6937" s="14"/>
      <c r="E6937" s="14"/>
      <c r="F6937" s="14"/>
      <c r="G6937" s="82"/>
      <c r="H6937" s="107" t="str">
        <f>IF(B6937&lt;&gt;"",IF(OR(O6937=0,O6937=999),"",SUMIFS($E$2:E6937,$A$2:A6937,A6937)-SUMIFS($F$2:F6937,$A$2:A6937,A6937)),"")</f>
        <v/>
      </c>
      <c r="I6937" s="109" t="str">
        <f t="shared" si="326"/>
        <v/>
      </c>
      <c r="J6937" s="113"/>
      <c r="K6937" s="90"/>
      <c r="L6937" s="73"/>
      <c r="M6937" s="69" t="str">
        <f>IF(C6937&lt;&gt;"",DailyLog!$S$3,"")</f>
        <v/>
      </c>
      <c r="N6937" s="56" t="str">
        <f t="shared" si="325"/>
        <v/>
      </c>
      <c r="O6937" s="53" t="str">
        <f>IF($B6937&lt;&gt;"",IF(ISNUMBER(_xlfn.XMATCH($B6937,Language!$A$6:$E$6)),0,IF(ISNUMBER(_xlfn.XMATCH($B6937,Language!$A$29:$E$29)),'Lista de Prestatarios'!$B$3,VLOOKUP(B6937,'Lista de Prestatarios'!$A$2:$B$500,2,FALSE))),"")</f>
        <v/>
      </c>
      <c r="P6937" s="58" t="str">
        <f>IF(B6937&lt;&gt;"",IF(OR(D6937&gt;0,G6937&gt;0),COUNTIF($B$2:B6937,B6937),COUNTIFS($B$2:B6937,B6937,$E$2:E6937,"&gt;0")),"")</f>
        <v/>
      </c>
    </row>
    <row r="6938" spans="1:16" x14ac:dyDescent="0.35">
      <c r="A6938" s="51" t="str">
        <f t="shared" si="324"/>
        <v/>
      </c>
      <c r="B6938" s="99"/>
      <c r="C6938" s="4"/>
      <c r="D6938" s="14"/>
      <c r="E6938" s="14"/>
      <c r="F6938" s="14"/>
      <c r="G6938" s="82"/>
      <c r="H6938" s="107" t="str">
        <f>IF(B6938&lt;&gt;"",IF(OR(O6938=0,O6938=999),"",SUMIFS($E$2:E6938,$A$2:A6938,A6938)-SUMIFS($F$2:F6938,$A$2:A6938,A6938)),"")</f>
        <v/>
      </c>
      <c r="I6938" s="109" t="str">
        <f t="shared" si="326"/>
        <v/>
      </c>
      <c r="J6938" s="113"/>
      <c r="K6938" s="90"/>
      <c r="L6938" s="73"/>
      <c r="M6938" s="69" t="str">
        <f>IF(C6938&lt;&gt;"",DailyLog!$S$3,"")</f>
        <v/>
      </c>
      <c r="N6938" s="56" t="str">
        <f t="shared" si="325"/>
        <v/>
      </c>
      <c r="O6938" s="53" t="str">
        <f>IF($B6938&lt;&gt;"",IF(ISNUMBER(_xlfn.XMATCH($B6938,Language!$A$6:$E$6)),0,IF(ISNUMBER(_xlfn.XMATCH($B6938,Language!$A$29:$E$29)),'Lista de Prestatarios'!$B$3,VLOOKUP(B6938,'Lista de Prestatarios'!$A$2:$B$500,2,FALSE))),"")</f>
        <v/>
      </c>
      <c r="P6938" s="58" t="str">
        <f>IF(B6938&lt;&gt;"",IF(OR(D6938&gt;0,G6938&gt;0),COUNTIF($B$2:B6938,B6938),COUNTIFS($B$2:B6938,B6938,$E$2:E6938,"&gt;0")),"")</f>
        <v/>
      </c>
    </row>
    <row r="6939" spans="1:16" x14ac:dyDescent="0.35">
      <c r="A6939" s="51" t="str">
        <f t="shared" si="324"/>
        <v/>
      </c>
      <c r="B6939" s="99"/>
      <c r="C6939" s="4"/>
      <c r="D6939" s="14"/>
      <c r="E6939" s="14"/>
      <c r="F6939" s="14"/>
      <c r="G6939" s="82"/>
      <c r="H6939" s="107" t="str">
        <f>IF(B6939&lt;&gt;"",IF(OR(O6939=0,O6939=999),"",SUMIFS($E$2:E6939,$A$2:A6939,A6939)-SUMIFS($F$2:F6939,$A$2:A6939,A6939)),"")</f>
        <v/>
      </c>
      <c r="I6939" s="109" t="str">
        <f t="shared" si="326"/>
        <v/>
      </c>
      <c r="J6939" s="113"/>
      <c r="K6939" s="90"/>
      <c r="L6939" s="73"/>
      <c r="M6939" s="69" t="str">
        <f>IF(C6939&lt;&gt;"",DailyLog!$S$3,"")</f>
        <v/>
      </c>
      <c r="N6939" s="56" t="str">
        <f t="shared" si="325"/>
        <v/>
      </c>
      <c r="O6939" s="53" t="str">
        <f>IF($B6939&lt;&gt;"",IF(ISNUMBER(_xlfn.XMATCH($B6939,Language!$A$6:$E$6)),0,IF(ISNUMBER(_xlfn.XMATCH($B6939,Language!$A$29:$E$29)),'Lista de Prestatarios'!$B$3,VLOOKUP(B6939,'Lista de Prestatarios'!$A$2:$B$500,2,FALSE))),"")</f>
        <v/>
      </c>
      <c r="P6939" s="58" t="str">
        <f>IF(B6939&lt;&gt;"",IF(OR(D6939&gt;0,G6939&gt;0),COUNTIF($B$2:B6939,B6939),COUNTIFS($B$2:B6939,B6939,$E$2:E6939,"&gt;0")),"")</f>
        <v/>
      </c>
    </row>
    <row r="6940" spans="1:16" x14ac:dyDescent="0.35">
      <c r="A6940" s="51" t="str">
        <f t="shared" si="324"/>
        <v/>
      </c>
      <c r="B6940" s="99"/>
      <c r="C6940" s="4"/>
      <c r="D6940" s="14"/>
      <c r="E6940" s="14"/>
      <c r="F6940" s="14"/>
      <c r="G6940" s="82"/>
      <c r="H6940" s="107" t="str">
        <f>IF(B6940&lt;&gt;"",IF(OR(O6940=0,O6940=999),"",SUMIFS($E$2:E6940,$A$2:A6940,A6940)-SUMIFS($F$2:F6940,$A$2:A6940,A6940)),"")</f>
        <v/>
      </c>
      <c r="I6940" s="109" t="str">
        <f t="shared" si="326"/>
        <v/>
      </c>
      <c r="J6940" s="113"/>
      <c r="K6940" s="90"/>
      <c r="L6940" s="73"/>
      <c r="M6940" s="69" t="str">
        <f>IF(C6940&lt;&gt;"",DailyLog!$S$3,"")</f>
        <v/>
      </c>
      <c r="N6940" s="56" t="str">
        <f t="shared" si="325"/>
        <v/>
      </c>
      <c r="O6940" s="53" t="str">
        <f>IF($B6940&lt;&gt;"",IF(ISNUMBER(_xlfn.XMATCH($B6940,Language!$A$6:$E$6)),0,IF(ISNUMBER(_xlfn.XMATCH($B6940,Language!$A$29:$E$29)),'Lista de Prestatarios'!$B$3,VLOOKUP(B6940,'Lista de Prestatarios'!$A$2:$B$500,2,FALSE))),"")</f>
        <v/>
      </c>
      <c r="P6940" s="58" t="str">
        <f>IF(B6940&lt;&gt;"",IF(OR(D6940&gt;0,G6940&gt;0),COUNTIF($B$2:B6940,B6940),COUNTIFS($B$2:B6940,B6940,$E$2:E6940,"&gt;0")),"")</f>
        <v/>
      </c>
    </row>
    <row r="6941" spans="1:16" x14ac:dyDescent="0.35">
      <c r="A6941" s="51" t="str">
        <f t="shared" si="324"/>
        <v/>
      </c>
      <c r="B6941" s="99"/>
      <c r="C6941" s="4"/>
      <c r="D6941" s="14"/>
      <c r="E6941" s="14"/>
      <c r="F6941" s="14"/>
      <c r="G6941" s="82"/>
      <c r="H6941" s="107" t="str">
        <f>IF(B6941&lt;&gt;"",IF(OR(O6941=0,O6941=999),"",SUMIFS($E$2:E6941,$A$2:A6941,A6941)-SUMIFS($F$2:F6941,$A$2:A6941,A6941)),"")</f>
        <v/>
      </c>
      <c r="I6941" s="109" t="str">
        <f t="shared" si="326"/>
        <v/>
      </c>
      <c r="J6941" s="113"/>
      <c r="K6941" s="90"/>
      <c r="L6941" s="73"/>
      <c r="M6941" s="69" t="str">
        <f>IF(C6941&lt;&gt;"",DailyLog!$S$3,"")</f>
        <v/>
      </c>
      <c r="N6941" s="56" t="str">
        <f t="shared" si="325"/>
        <v/>
      </c>
      <c r="O6941" s="53" t="str">
        <f>IF($B6941&lt;&gt;"",IF(ISNUMBER(_xlfn.XMATCH($B6941,Language!$A$6:$E$6)),0,IF(ISNUMBER(_xlfn.XMATCH($B6941,Language!$A$29:$E$29)),'Lista de Prestatarios'!$B$3,VLOOKUP(B6941,'Lista de Prestatarios'!$A$2:$B$500,2,FALSE))),"")</f>
        <v/>
      </c>
      <c r="P6941" s="58" t="str">
        <f>IF(B6941&lt;&gt;"",IF(OR(D6941&gt;0,G6941&gt;0),COUNTIF($B$2:B6941,B6941),COUNTIFS($B$2:B6941,B6941,$E$2:E6941,"&gt;0")),"")</f>
        <v/>
      </c>
    </row>
    <row r="6942" spans="1:16" x14ac:dyDescent="0.35">
      <c r="A6942" s="51" t="str">
        <f t="shared" si="324"/>
        <v/>
      </c>
      <c r="B6942" s="99"/>
      <c r="C6942" s="4"/>
      <c r="D6942" s="14"/>
      <c r="E6942" s="14"/>
      <c r="F6942" s="14"/>
      <c r="G6942" s="82"/>
      <c r="H6942" s="107" t="str">
        <f>IF(B6942&lt;&gt;"",IF(OR(O6942=0,O6942=999),"",SUMIFS($E$2:E6942,$A$2:A6942,A6942)-SUMIFS($F$2:F6942,$A$2:A6942,A6942)),"")</f>
        <v/>
      </c>
      <c r="I6942" s="109" t="str">
        <f t="shared" si="326"/>
        <v/>
      </c>
      <c r="J6942" s="113"/>
      <c r="K6942" s="90"/>
      <c r="L6942" s="73"/>
      <c r="M6942" s="69" t="str">
        <f>IF(C6942&lt;&gt;"",DailyLog!$S$3,"")</f>
        <v/>
      </c>
      <c r="N6942" s="56" t="str">
        <f t="shared" si="325"/>
        <v/>
      </c>
      <c r="O6942" s="53" t="str">
        <f>IF($B6942&lt;&gt;"",IF(ISNUMBER(_xlfn.XMATCH($B6942,Language!$A$6:$E$6)),0,IF(ISNUMBER(_xlfn.XMATCH($B6942,Language!$A$29:$E$29)),'Lista de Prestatarios'!$B$3,VLOOKUP(B6942,'Lista de Prestatarios'!$A$2:$B$500,2,FALSE))),"")</f>
        <v/>
      </c>
      <c r="P6942" s="58" t="str">
        <f>IF(B6942&lt;&gt;"",IF(OR(D6942&gt;0,G6942&gt;0),COUNTIF($B$2:B6942,B6942),COUNTIFS($B$2:B6942,B6942,$E$2:E6942,"&gt;0")),"")</f>
        <v/>
      </c>
    </row>
    <row r="6943" spans="1:16" x14ac:dyDescent="0.35">
      <c r="A6943" s="51" t="str">
        <f t="shared" si="324"/>
        <v/>
      </c>
      <c r="B6943" s="99"/>
      <c r="C6943" s="4"/>
      <c r="D6943" s="14"/>
      <c r="E6943" s="14"/>
      <c r="F6943" s="14"/>
      <c r="G6943" s="82"/>
      <c r="H6943" s="107" t="str">
        <f>IF(B6943&lt;&gt;"",IF(OR(O6943=0,O6943=999),"",SUMIFS($E$2:E6943,$A$2:A6943,A6943)-SUMIFS($F$2:F6943,$A$2:A6943,A6943)),"")</f>
        <v/>
      </c>
      <c r="I6943" s="109" t="str">
        <f t="shared" si="326"/>
        <v/>
      </c>
      <c r="J6943" s="113"/>
      <c r="K6943" s="90"/>
      <c r="L6943" s="73"/>
      <c r="M6943" s="69" t="str">
        <f>IF(C6943&lt;&gt;"",DailyLog!$S$3,"")</f>
        <v/>
      </c>
      <c r="N6943" s="56" t="str">
        <f t="shared" si="325"/>
        <v/>
      </c>
      <c r="O6943" s="53" t="str">
        <f>IF($B6943&lt;&gt;"",IF(ISNUMBER(_xlfn.XMATCH($B6943,Language!$A$6:$E$6)),0,IF(ISNUMBER(_xlfn.XMATCH($B6943,Language!$A$29:$E$29)),'Lista de Prestatarios'!$B$3,VLOOKUP(B6943,'Lista de Prestatarios'!$A$2:$B$500,2,FALSE))),"")</f>
        <v/>
      </c>
      <c r="P6943" s="58" t="str">
        <f>IF(B6943&lt;&gt;"",IF(OR(D6943&gt;0,G6943&gt;0),COUNTIF($B$2:B6943,B6943),COUNTIFS($B$2:B6943,B6943,$E$2:E6943,"&gt;0")),"")</f>
        <v/>
      </c>
    </row>
    <row r="6944" spans="1:16" x14ac:dyDescent="0.35">
      <c r="A6944" s="51" t="str">
        <f t="shared" si="324"/>
        <v/>
      </c>
      <c r="B6944" s="99"/>
      <c r="C6944" s="4"/>
      <c r="D6944" s="14"/>
      <c r="E6944" s="14"/>
      <c r="F6944" s="14"/>
      <c r="G6944" s="82"/>
      <c r="H6944" s="107" t="str">
        <f>IF(B6944&lt;&gt;"",IF(OR(O6944=0,O6944=999),"",SUMIFS($E$2:E6944,$A$2:A6944,A6944)-SUMIFS($F$2:F6944,$A$2:A6944,A6944)),"")</f>
        <v/>
      </c>
      <c r="I6944" s="109" t="str">
        <f t="shared" si="326"/>
        <v/>
      </c>
      <c r="J6944" s="113"/>
      <c r="K6944" s="90"/>
      <c r="L6944" s="73"/>
      <c r="M6944" s="69" t="str">
        <f>IF(C6944&lt;&gt;"",DailyLog!$S$3,"")</f>
        <v/>
      </c>
      <c r="N6944" s="56" t="str">
        <f t="shared" si="325"/>
        <v/>
      </c>
      <c r="O6944" s="53" t="str">
        <f>IF($B6944&lt;&gt;"",IF(ISNUMBER(_xlfn.XMATCH($B6944,Language!$A$6:$E$6)),0,IF(ISNUMBER(_xlfn.XMATCH($B6944,Language!$A$29:$E$29)),'Lista de Prestatarios'!$B$3,VLOOKUP(B6944,'Lista de Prestatarios'!$A$2:$B$500,2,FALSE))),"")</f>
        <v/>
      </c>
      <c r="P6944" s="58" t="str">
        <f>IF(B6944&lt;&gt;"",IF(OR(D6944&gt;0,G6944&gt;0),COUNTIF($B$2:B6944,B6944),COUNTIFS($B$2:B6944,B6944,$E$2:E6944,"&gt;0")),"")</f>
        <v/>
      </c>
    </row>
    <row r="6945" spans="1:16" x14ac:dyDescent="0.35">
      <c r="A6945" s="51" t="str">
        <f t="shared" si="324"/>
        <v/>
      </c>
      <c r="B6945" s="99"/>
      <c r="C6945" s="4"/>
      <c r="D6945" s="14"/>
      <c r="E6945" s="14"/>
      <c r="F6945" s="14"/>
      <c r="G6945" s="82"/>
      <c r="H6945" s="107" t="str">
        <f>IF(B6945&lt;&gt;"",IF(OR(O6945=0,O6945=999),"",SUMIFS($E$2:E6945,$A$2:A6945,A6945)-SUMIFS($F$2:F6945,$A$2:A6945,A6945)),"")</f>
        <v/>
      </c>
      <c r="I6945" s="109" t="str">
        <f t="shared" si="326"/>
        <v/>
      </c>
      <c r="J6945" s="113"/>
      <c r="K6945" s="90"/>
      <c r="L6945" s="73"/>
      <c r="M6945" s="69" t="str">
        <f>IF(C6945&lt;&gt;"",DailyLog!$S$3,"")</f>
        <v/>
      </c>
      <c r="N6945" s="56" t="str">
        <f t="shared" si="325"/>
        <v/>
      </c>
      <c r="O6945" s="53" t="str">
        <f>IF($B6945&lt;&gt;"",IF(ISNUMBER(_xlfn.XMATCH($B6945,Language!$A$6:$E$6)),0,IF(ISNUMBER(_xlfn.XMATCH($B6945,Language!$A$29:$E$29)),'Lista de Prestatarios'!$B$3,VLOOKUP(B6945,'Lista de Prestatarios'!$A$2:$B$500,2,FALSE))),"")</f>
        <v/>
      </c>
      <c r="P6945" s="58" t="str">
        <f>IF(B6945&lt;&gt;"",IF(OR(D6945&gt;0,G6945&gt;0),COUNTIF($B$2:B6945,B6945),COUNTIFS($B$2:B6945,B6945,$E$2:E6945,"&gt;0")),"")</f>
        <v/>
      </c>
    </row>
    <row r="6946" spans="1:16" x14ac:dyDescent="0.35">
      <c r="A6946" s="51" t="str">
        <f t="shared" si="324"/>
        <v/>
      </c>
      <c r="B6946" s="99"/>
      <c r="C6946" s="4"/>
      <c r="D6946" s="14"/>
      <c r="E6946" s="14"/>
      <c r="F6946" s="14"/>
      <c r="G6946" s="82"/>
      <c r="H6946" s="107" t="str">
        <f>IF(B6946&lt;&gt;"",IF(OR(O6946=0,O6946=999),"",SUMIFS($E$2:E6946,$A$2:A6946,A6946)-SUMIFS($F$2:F6946,$A$2:A6946,A6946)),"")</f>
        <v/>
      </c>
      <c r="I6946" s="109" t="str">
        <f t="shared" si="326"/>
        <v/>
      </c>
      <c r="J6946" s="113"/>
      <c r="K6946" s="90"/>
      <c r="L6946" s="73"/>
      <c r="M6946" s="69" t="str">
        <f>IF(C6946&lt;&gt;"",DailyLog!$S$3,"")</f>
        <v/>
      </c>
      <c r="N6946" s="56" t="str">
        <f t="shared" si="325"/>
        <v/>
      </c>
      <c r="O6946" s="53" t="str">
        <f>IF($B6946&lt;&gt;"",IF(ISNUMBER(_xlfn.XMATCH($B6946,Language!$A$6:$E$6)),0,IF(ISNUMBER(_xlfn.XMATCH($B6946,Language!$A$29:$E$29)),'Lista de Prestatarios'!$B$3,VLOOKUP(B6946,'Lista de Prestatarios'!$A$2:$B$500,2,FALSE))),"")</f>
        <v/>
      </c>
      <c r="P6946" s="58" t="str">
        <f>IF(B6946&lt;&gt;"",IF(OR(D6946&gt;0,G6946&gt;0),COUNTIF($B$2:B6946,B6946),COUNTIFS($B$2:B6946,B6946,$E$2:E6946,"&gt;0")),"")</f>
        <v/>
      </c>
    </row>
    <row r="6947" spans="1:16" x14ac:dyDescent="0.35">
      <c r="A6947" s="51" t="str">
        <f t="shared" si="324"/>
        <v/>
      </c>
      <c r="B6947" s="99"/>
      <c r="C6947" s="4"/>
      <c r="D6947" s="14"/>
      <c r="E6947" s="14"/>
      <c r="F6947" s="14"/>
      <c r="G6947" s="82"/>
      <c r="H6947" s="107" t="str">
        <f>IF(B6947&lt;&gt;"",IF(OR(O6947=0,O6947=999),"",SUMIFS($E$2:E6947,$A$2:A6947,A6947)-SUMIFS($F$2:F6947,$A$2:A6947,A6947)),"")</f>
        <v/>
      </c>
      <c r="I6947" s="109" t="str">
        <f t="shared" si="326"/>
        <v/>
      </c>
      <c r="J6947" s="113"/>
      <c r="K6947" s="90"/>
      <c r="L6947" s="73"/>
      <c r="M6947" s="69" t="str">
        <f>IF(C6947&lt;&gt;"",DailyLog!$S$3,"")</f>
        <v/>
      </c>
      <c r="N6947" s="56" t="str">
        <f t="shared" si="325"/>
        <v/>
      </c>
      <c r="O6947" s="53" t="str">
        <f>IF($B6947&lt;&gt;"",IF(ISNUMBER(_xlfn.XMATCH($B6947,Language!$A$6:$E$6)),0,IF(ISNUMBER(_xlfn.XMATCH($B6947,Language!$A$29:$E$29)),'Lista de Prestatarios'!$B$3,VLOOKUP(B6947,'Lista de Prestatarios'!$A$2:$B$500,2,FALSE))),"")</f>
        <v/>
      </c>
      <c r="P6947" s="58" t="str">
        <f>IF(B6947&lt;&gt;"",IF(OR(D6947&gt;0,G6947&gt;0),COUNTIF($B$2:B6947,B6947),COUNTIFS($B$2:B6947,B6947,$E$2:E6947,"&gt;0")),"")</f>
        <v/>
      </c>
    </row>
    <row r="6948" spans="1:16" x14ac:dyDescent="0.35">
      <c r="A6948" s="51" t="str">
        <f t="shared" si="324"/>
        <v/>
      </c>
      <c r="B6948" s="99"/>
      <c r="C6948" s="4"/>
      <c r="D6948" s="14"/>
      <c r="E6948" s="14"/>
      <c r="F6948" s="14"/>
      <c r="G6948" s="82"/>
      <c r="H6948" s="107" t="str">
        <f>IF(B6948&lt;&gt;"",IF(OR(O6948=0,O6948=999),"",SUMIFS($E$2:E6948,$A$2:A6948,A6948)-SUMIFS($F$2:F6948,$A$2:A6948,A6948)),"")</f>
        <v/>
      </c>
      <c r="I6948" s="109" t="str">
        <f t="shared" si="326"/>
        <v/>
      </c>
      <c r="J6948" s="113"/>
      <c r="K6948" s="90"/>
      <c r="L6948" s="73"/>
      <c r="M6948" s="69" t="str">
        <f>IF(C6948&lt;&gt;"",DailyLog!$S$3,"")</f>
        <v/>
      </c>
      <c r="N6948" s="56" t="str">
        <f t="shared" si="325"/>
        <v/>
      </c>
      <c r="O6948" s="53" t="str">
        <f>IF($B6948&lt;&gt;"",IF(ISNUMBER(_xlfn.XMATCH($B6948,Language!$A$6:$E$6)),0,IF(ISNUMBER(_xlfn.XMATCH($B6948,Language!$A$29:$E$29)),'Lista de Prestatarios'!$B$3,VLOOKUP(B6948,'Lista de Prestatarios'!$A$2:$B$500,2,FALSE))),"")</f>
        <v/>
      </c>
      <c r="P6948" s="58" t="str">
        <f>IF(B6948&lt;&gt;"",IF(OR(D6948&gt;0,G6948&gt;0),COUNTIF($B$2:B6948,B6948),COUNTIFS($B$2:B6948,B6948,$E$2:E6948,"&gt;0")),"")</f>
        <v/>
      </c>
    </row>
    <row r="6949" spans="1:16" x14ac:dyDescent="0.35">
      <c r="A6949" s="51" t="str">
        <f t="shared" si="324"/>
        <v/>
      </c>
      <c r="B6949" s="99"/>
      <c r="C6949" s="4"/>
      <c r="D6949" s="14"/>
      <c r="E6949" s="14"/>
      <c r="F6949" s="14"/>
      <c r="G6949" s="82"/>
      <c r="H6949" s="107" t="str">
        <f>IF(B6949&lt;&gt;"",IF(OR(O6949=0,O6949=999),"",SUMIFS($E$2:E6949,$A$2:A6949,A6949)-SUMIFS($F$2:F6949,$A$2:A6949,A6949)),"")</f>
        <v/>
      </c>
      <c r="I6949" s="109" t="str">
        <f t="shared" si="326"/>
        <v/>
      </c>
      <c r="J6949" s="113"/>
      <c r="K6949" s="90"/>
      <c r="L6949" s="73"/>
      <c r="M6949" s="69" t="str">
        <f>IF(C6949&lt;&gt;"",DailyLog!$S$3,"")</f>
        <v/>
      </c>
      <c r="N6949" s="56" t="str">
        <f t="shared" si="325"/>
        <v/>
      </c>
      <c r="O6949" s="53" t="str">
        <f>IF($B6949&lt;&gt;"",IF(ISNUMBER(_xlfn.XMATCH($B6949,Language!$A$6:$E$6)),0,IF(ISNUMBER(_xlfn.XMATCH($B6949,Language!$A$29:$E$29)),'Lista de Prestatarios'!$B$3,VLOOKUP(B6949,'Lista de Prestatarios'!$A$2:$B$500,2,FALSE))),"")</f>
        <v/>
      </c>
      <c r="P6949" s="58" t="str">
        <f>IF(B6949&lt;&gt;"",IF(OR(D6949&gt;0,G6949&gt;0),COUNTIF($B$2:B6949,B6949),COUNTIFS($B$2:B6949,B6949,$E$2:E6949,"&gt;0")),"")</f>
        <v/>
      </c>
    </row>
    <row r="6950" spans="1:16" x14ac:dyDescent="0.35">
      <c r="A6950" s="51" t="str">
        <f t="shared" si="324"/>
        <v/>
      </c>
      <c r="B6950" s="99"/>
      <c r="C6950" s="4"/>
      <c r="D6950" s="14"/>
      <c r="E6950" s="14"/>
      <c r="F6950" s="14"/>
      <c r="G6950" s="82"/>
      <c r="H6950" s="107" t="str">
        <f>IF(B6950&lt;&gt;"",IF(OR(O6950=0,O6950=999),"",SUMIFS($E$2:E6950,$A$2:A6950,A6950)-SUMIFS($F$2:F6950,$A$2:A6950,A6950)),"")</f>
        <v/>
      </c>
      <c r="I6950" s="109" t="str">
        <f t="shared" si="326"/>
        <v/>
      </c>
      <c r="J6950" s="113"/>
      <c r="K6950" s="90"/>
      <c r="L6950" s="73"/>
      <c r="M6950" s="69" t="str">
        <f>IF(C6950&lt;&gt;"",DailyLog!$S$3,"")</f>
        <v/>
      </c>
      <c r="N6950" s="56" t="str">
        <f t="shared" si="325"/>
        <v/>
      </c>
      <c r="O6950" s="53" t="str">
        <f>IF($B6950&lt;&gt;"",IF(ISNUMBER(_xlfn.XMATCH($B6950,Language!$A$6:$E$6)),0,IF(ISNUMBER(_xlfn.XMATCH($B6950,Language!$A$29:$E$29)),'Lista de Prestatarios'!$B$3,VLOOKUP(B6950,'Lista de Prestatarios'!$A$2:$B$500,2,FALSE))),"")</f>
        <v/>
      </c>
      <c r="P6950" s="58" t="str">
        <f>IF(B6950&lt;&gt;"",IF(OR(D6950&gt;0,G6950&gt;0),COUNTIF($B$2:B6950,B6950),COUNTIFS($B$2:B6950,B6950,$E$2:E6950,"&gt;0")),"")</f>
        <v/>
      </c>
    </row>
    <row r="6951" spans="1:16" x14ac:dyDescent="0.35">
      <c r="A6951" s="51" t="str">
        <f t="shared" si="324"/>
        <v/>
      </c>
      <c r="B6951" s="99"/>
      <c r="C6951" s="4"/>
      <c r="D6951" s="14"/>
      <c r="E6951" s="14"/>
      <c r="F6951" s="14"/>
      <c r="G6951" s="82"/>
      <c r="H6951" s="107" t="str">
        <f>IF(B6951&lt;&gt;"",IF(OR(O6951=0,O6951=999),"",SUMIFS($E$2:E6951,$A$2:A6951,A6951)-SUMIFS($F$2:F6951,$A$2:A6951,A6951)),"")</f>
        <v/>
      </c>
      <c r="I6951" s="109" t="str">
        <f t="shared" si="326"/>
        <v/>
      </c>
      <c r="J6951" s="113"/>
      <c r="K6951" s="90"/>
      <c r="L6951" s="73"/>
      <c r="M6951" s="69" t="str">
        <f>IF(C6951&lt;&gt;"",DailyLog!$S$3,"")</f>
        <v/>
      </c>
      <c r="N6951" s="56" t="str">
        <f t="shared" si="325"/>
        <v/>
      </c>
      <c r="O6951" s="53" t="str">
        <f>IF($B6951&lt;&gt;"",IF(ISNUMBER(_xlfn.XMATCH($B6951,Language!$A$6:$E$6)),0,IF(ISNUMBER(_xlfn.XMATCH($B6951,Language!$A$29:$E$29)),'Lista de Prestatarios'!$B$3,VLOOKUP(B6951,'Lista de Prestatarios'!$A$2:$B$500,2,FALSE))),"")</f>
        <v/>
      </c>
      <c r="P6951" s="58" t="str">
        <f>IF(B6951&lt;&gt;"",IF(OR(D6951&gt;0,G6951&gt;0),COUNTIF($B$2:B6951,B6951),COUNTIFS($B$2:B6951,B6951,$E$2:E6951,"&gt;0")),"")</f>
        <v/>
      </c>
    </row>
    <row r="6952" spans="1:16" x14ac:dyDescent="0.35">
      <c r="A6952" s="51" t="str">
        <f t="shared" si="324"/>
        <v/>
      </c>
      <c r="B6952" s="99"/>
      <c r="C6952" s="4"/>
      <c r="D6952" s="14"/>
      <c r="E6952" s="14"/>
      <c r="F6952" s="14"/>
      <c r="G6952" s="82"/>
      <c r="H6952" s="107" t="str">
        <f>IF(B6952&lt;&gt;"",IF(OR(O6952=0,O6952=999),"",SUMIFS($E$2:E6952,$A$2:A6952,A6952)-SUMIFS($F$2:F6952,$A$2:A6952,A6952)),"")</f>
        <v/>
      </c>
      <c r="I6952" s="109" t="str">
        <f t="shared" si="326"/>
        <v/>
      </c>
      <c r="J6952" s="113"/>
      <c r="K6952" s="90"/>
      <c r="L6952" s="73"/>
      <c r="M6952" s="69" t="str">
        <f>IF(C6952&lt;&gt;"",DailyLog!$S$3,"")</f>
        <v/>
      </c>
      <c r="N6952" s="56" t="str">
        <f t="shared" si="325"/>
        <v/>
      </c>
      <c r="O6952" s="53" t="str">
        <f>IF($B6952&lt;&gt;"",IF(ISNUMBER(_xlfn.XMATCH($B6952,Language!$A$6:$E$6)),0,IF(ISNUMBER(_xlfn.XMATCH($B6952,Language!$A$29:$E$29)),'Lista de Prestatarios'!$B$3,VLOOKUP(B6952,'Lista de Prestatarios'!$A$2:$B$500,2,FALSE))),"")</f>
        <v/>
      </c>
      <c r="P6952" s="58" t="str">
        <f>IF(B6952&lt;&gt;"",IF(OR(D6952&gt;0,G6952&gt;0),COUNTIF($B$2:B6952,B6952),COUNTIFS($B$2:B6952,B6952,$E$2:E6952,"&gt;0")),"")</f>
        <v/>
      </c>
    </row>
    <row r="6953" spans="1:16" x14ac:dyDescent="0.35">
      <c r="A6953" s="51" t="str">
        <f t="shared" si="324"/>
        <v/>
      </c>
      <c r="B6953" s="99"/>
      <c r="C6953" s="4"/>
      <c r="D6953" s="14"/>
      <c r="E6953" s="14"/>
      <c r="F6953" s="14"/>
      <c r="G6953" s="82"/>
      <c r="H6953" s="107" t="str">
        <f>IF(B6953&lt;&gt;"",IF(OR(O6953=0,O6953=999),"",SUMIFS($E$2:E6953,$A$2:A6953,A6953)-SUMIFS($F$2:F6953,$A$2:A6953,A6953)),"")</f>
        <v/>
      </c>
      <c r="I6953" s="109" t="str">
        <f t="shared" si="326"/>
        <v/>
      </c>
      <c r="J6953" s="113"/>
      <c r="K6953" s="90"/>
      <c r="L6953" s="73"/>
      <c r="M6953" s="69" t="str">
        <f>IF(C6953&lt;&gt;"",DailyLog!$S$3,"")</f>
        <v/>
      </c>
      <c r="N6953" s="56" t="str">
        <f t="shared" si="325"/>
        <v/>
      </c>
      <c r="O6953" s="53" t="str">
        <f>IF($B6953&lt;&gt;"",IF(ISNUMBER(_xlfn.XMATCH($B6953,Language!$A$6:$E$6)),0,IF(ISNUMBER(_xlfn.XMATCH($B6953,Language!$A$29:$E$29)),'Lista de Prestatarios'!$B$3,VLOOKUP(B6953,'Lista de Prestatarios'!$A$2:$B$500,2,FALSE))),"")</f>
        <v/>
      </c>
      <c r="P6953" s="58" t="str">
        <f>IF(B6953&lt;&gt;"",IF(OR(D6953&gt;0,G6953&gt;0),COUNTIF($B$2:B6953,B6953),COUNTIFS($B$2:B6953,B6953,$E$2:E6953,"&gt;0")),"")</f>
        <v/>
      </c>
    </row>
    <row r="6954" spans="1:16" x14ac:dyDescent="0.35">
      <c r="A6954" s="51" t="str">
        <f t="shared" si="324"/>
        <v/>
      </c>
      <c r="B6954" s="99"/>
      <c r="C6954" s="4"/>
      <c r="D6954" s="14"/>
      <c r="E6954" s="14"/>
      <c r="F6954" s="14"/>
      <c r="G6954" s="82"/>
      <c r="H6954" s="107" t="str">
        <f>IF(B6954&lt;&gt;"",IF(OR(O6954=0,O6954=999),"",SUMIFS($E$2:E6954,$A$2:A6954,A6954)-SUMIFS($F$2:F6954,$A$2:A6954,A6954)),"")</f>
        <v/>
      </c>
      <c r="I6954" s="109" t="str">
        <f t="shared" si="326"/>
        <v/>
      </c>
      <c r="J6954" s="113"/>
      <c r="K6954" s="90"/>
      <c r="L6954" s="73"/>
      <c r="M6954" s="69" t="str">
        <f>IF(C6954&lt;&gt;"",DailyLog!$S$3,"")</f>
        <v/>
      </c>
      <c r="N6954" s="56" t="str">
        <f t="shared" si="325"/>
        <v/>
      </c>
      <c r="O6954" s="53" t="str">
        <f>IF($B6954&lt;&gt;"",IF(ISNUMBER(_xlfn.XMATCH($B6954,Language!$A$6:$E$6)),0,IF(ISNUMBER(_xlfn.XMATCH($B6954,Language!$A$29:$E$29)),'Lista de Prestatarios'!$B$3,VLOOKUP(B6954,'Lista de Prestatarios'!$A$2:$B$500,2,FALSE))),"")</f>
        <v/>
      </c>
      <c r="P6954" s="58" t="str">
        <f>IF(B6954&lt;&gt;"",IF(OR(D6954&gt;0,G6954&gt;0),COUNTIF($B$2:B6954,B6954),COUNTIFS($B$2:B6954,B6954,$E$2:E6954,"&gt;0")),"")</f>
        <v/>
      </c>
    </row>
    <row r="6955" spans="1:16" x14ac:dyDescent="0.35">
      <c r="A6955" s="51" t="str">
        <f t="shared" si="324"/>
        <v/>
      </c>
      <c r="B6955" s="99"/>
      <c r="C6955" s="4"/>
      <c r="D6955" s="14"/>
      <c r="E6955" s="14"/>
      <c r="F6955" s="14"/>
      <c r="G6955" s="82"/>
      <c r="H6955" s="107" t="str">
        <f>IF(B6955&lt;&gt;"",IF(OR(O6955=0,O6955=999),"",SUMIFS($E$2:E6955,$A$2:A6955,A6955)-SUMIFS($F$2:F6955,$A$2:A6955,A6955)),"")</f>
        <v/>
      </c>
      <c r="I6955" s="109" t="str">
        <f t="shared" si="326"/>
        <v/>
      </c>
      <c r="J6955" s="113"/>
      <c r="K6955" s="90"/>
      <c r="L6955" s="73"/>
      <c r="M6955" s="69" t="str">
        <f>IF(C6955&lt;&gt;"",DailyLog!$S$3,"")</f>
        <v/>
      </c>
      <c r="N6955" s="56" t="str">
        <f t="shared" si="325"/>
        <v/>
      </c>
      <c r="O6955" s="53" t="str">
        <f>IF($B6955&lt;&gt;"",IF(ISNUMBER(_xlfn.XMATCH($B6955,Language!$A$6:$E$6)),0,IF(ISNUMBER(_xlfn.XMATCH($B6955,Language!$A$29:$E$29)),'Lista de Prestatarios'!$B$3,VLOOKUP(B6955,'Lista de Prestatarios'!$A$2:$B$500,2,FALSE))),"")</f>
        <v/>
      </c>
      <c r="P6955" s="58" t="str">
        <f>IF(B6955&lt;&gt;"",IF(OR(D6955&gt;0,G6955&gt;0),COUNTIF($B$2:B6955,B6955),COUNTIFS($B$2:B6955,B6955,$E$2:E6955,"&gt;0")),"")</f>
        <v/>
      </c>
    </row>
    <row r="6956" spans="1:16" x14ac:dyDescent="0.35">
      <c r="A6956" s="51" t="str">
        <f t="shared" si="324"/>
        <v/>
      </c>
      <c r="B6956" s="99"/>
      <c r="C6956" s="4"/>
      <c r="D6956" s="14"/>
      <c r="E6956" s="14"/>
      <c r="F6956" s="14"/>
      <c r="G6956" s="82"/>
      <c r="H6956" s="107" t="str">
        <f>IF(B6956&lt;&gt;"",IF(OR(O6956=0,O6956=999),"",SUMIFS($E$2:E6956,$A$2:A6956,A6956)-SUMIFS($F$2:F6956,$A$2:A6956,A6956)),"")</f>
        <v/>
      </c>
      <c r="I6956" s="109" t="str">
        <f t="shared" si="326"/>
        <v/>
      </c>
      <c r="J6956" s="113"/>
      <c r="K6956" s="90"/>
      <c r="L6956" s="73"/>
      <c r="M6956" s="69" t="str">
        <f>IF(C6956&lt;&gt;"",DailyLog!$S$3,"")</f>
        <v/>
      </c>
      <c r="N6956" s="56" t="str">
        <f t="shared" si="325"/>
        <v/>
      </c>
      <c r="O6956" s="53" t="str">
        <f>IF($B6956&lt;&gt;"",IF(ISNUMBER(_xlfn.XMATCH($B6956,Language!$A$6:$E$6)),0,IF(ISNUMBER(_xlfn.XMATCH($B6956,Language!$A$29:$E$29)),'Lista de Prestatarios'!$B$3,VLOOKUP(B6956,'Lista de Prestatarios'!$A$2:$B$500,2,FALSE))),"")</f>
        <v/>
      </c>
      <c r="P6956" s="58" t="str">
        <f>IF(B6956&lt;&gt;"",IF(OR(D6956&gt;0,G6956&gt;0),COUNTIF($B$2:B6956,B6956),COUNTIFS($B$2:B6956,B6956,$E$2:E6956,"&gt;0")),"")</f>
        <v/>
      </c>
    </row>
    <row r="6957" spans="1:16" x14ac:dyDescent="0.35">
      <c r="A6957" s="51" t="str">
        <f t="shared" si="324"/>
        <v/>
      </c>
      <c r="B6957" s="99"/>
      <c r="C6957" s="4"/>
      <c r="D6957" s="14"/>
      <c r="E6957" s="14"/>
      <c r="F6957" s="14"/>
      <c r="G6957" s="82"/>
      <c r="H6957" s="107" t="str">
        <f>IF(B6957&lt;&gt;"",IF(OR(O6957=0,O6957=999),"",SUMIFS($E$2:E6957,$A$2:A6957,A6957)-SUMIFS($F$2:F6957,$A$2:A6957,A6957)),"")</f>
        <v/>
      </c>
      <c r="I6957" s="109" t="str">
        <f t="shared" si="326"/>
        <v/>
      </c>
      <c r="J6957" s="113"/>
      <c r="K6957" s="90"/>
      <c r="L6957" s="73"/>
      <c r="M6957" s="69" t="str">
        <f>IF(C6957&lt;&gt;"",DailyLog!$S$3,"")</f>
        <v/>
      </c>
      <c r="N6957" s="56" t="str">
        <f t="shared" si="325"/>
        <v/>
      </c>
      <c r="O6957" s="53" t="str">
        <f>IF($B6957&lt;&gt;"",IF(ISNUMBER(_xlfn.XMATCH($B6957,Language!$A$6:$E$6)),0,IF(ISNUMBER(_xlfn.XMATCH($B6957,Language!$A$29:$E$29)),'Lista de Prestatarios'!$B$3,VLOOKUP(B6957,'Lista de Prestatarios'!$A$2:$B$500,2,FALSE))),"")</f>
        <v/>
      </c>
      <c r="P6957" s="58" t="str">
        <f>IF(B6957&lt;&gt;"",IF(OR(D6957&gt;0,G6957&gt;0),COUNTIF($B$2:B6957,B6957),COUNTIFS($B$2:B6957,B6957,$E$2:E6957,"&gt;0")),"")</f>
        <v/>
      </c>
    </row>
    <row r="6958" spans="1:16" x14ac:dyDescent="0.35">
      <c r="A6958" s="51" t="str">
        <f t="shared" si="324"/>
        <v/>
      </c>
      <c r="B6958" s="99"/>
      <c r="C6958" s="4"/>
      <c r="D6958" s="14"/>
      <c r="E6958" s="14"/>
      <c r="F6958" s="14"/>
      <c r="G6958" s="82"/>
      <c r="H6958" s="107" t="str">
        <f>IF(B6958&lt;&gt;"",IF(OR(O6958=0,O6958=999),"",SUMIFS($E$2:E6958,$A$2:A6958,A6958)-SUMIFS($F$2:F6958,$A$2:A6958,A6958)),"")</f>
        <v/>
      </c>
      <c r="I6958" s="109" t="str">
        <f t="shared" si="326"/>
        <v/>
      </c>
      <c r="J6958" s="113"/>
      <c r="K6958" s="90"/>
      <c r="L6958" s="73"/>
      <c r="M6958" s="69" t="str">
        <f>IF(C6958&lt;&gt;"",DailyLog!$S$3,"")</f>
        <v/>
      </c>
      <c r="N6958" s="56" t="str">
        <f t="shared" si="325"/>
        <v/>
      </c>
      <c r="O6958" s="53" t="str">
        <f>IF($B6958&lt;&gt;"",IF(ISNUMBER(_xlfn.XMATCH($B6958,Language!$A$6:$E$6)),0,IF(ISNUMBER(_xlfn.XMATCH($B6958,Language!$A$29:$E$29)),'Lista de Prestatarios'!$B$3,VLOOKUP(B6958,'Lista de Prestatarios'!$A$2:$B$500,2,FALSE))),"")</f>
        <v/>
      </c>
      <c r="P6958" s="58" t="str">
        <f>IF(B6958&lt;&gt;"",IF(OR(D6958&gt;0,G6958&gt;0),COUNTIF($B$2:B6958,B6958),COUNTIFS($B$2:B6958,B6958,$E$2:E6958,"&gt;0")),"")</f>
        <v/>
      </c>
    </row>
    <row r="6959" spans="1:16" x14ac:dyDescent="0.35">
      <c r="A6959" s="51" t="str">
        <f t="shared" si="324"/>
        <v/>
      </c>
      <c r="B6959" s="99"/>
      <c r="C6959" s="4"/>
      <c r="D6959" s="14"/>
      <c r="E6959" s="14"/>
      <c r="F6959" s="14"/>
      <c r="G6959" s="82"/>
      <c r="H6959" s="107" t="str">
        <f>IF(B6959&lt;&gt;"",IF(OR(O6959=0,O6959=999),"",SUMIFS($E$2:E6959,$A$2:A6959,A6959)-SUMIFS($F$2:F6959,$A$2:A6959,A6959)),"")</f>
        <v/>
      </c>
      <c r="I6959" s="109" t="str">
        <f t="shared" si="326"/>
        <v/>
      </c>
      <c r="J6959" s="113"/>
      <c r="K6959" s="90"/>
      <c r="L6959" s="73"/>
      <c r="M6959" s="69" t="str">
        <f>IF(C6959&lt;&gt;"",DailyLog!$S$3,"")</f>
        <v/>
      </c>
      <c r="N6959" s="56" t="str">
        <f t="shared" si="325"/>
        <v/>
      </c>
      <c r="O6959" s="53" t="str">
        <f>IF($B6959&lt;&gt;"",IF(ISNUMBER(_xlfn.XMATCH($B6959,Language!$A$6:$E$6)),0,IF(ISNUMBER(_xlfn.XMATCH($B6959,Language!$A$29:$E$29)),'Lista de Prestatarios'!$B$3,VLOOKUP(B6959,'Lista de Prestatarios'!$A$2:$B$500,2,FALSE))),"")</f>
        <v/>
      </c>
      <c r="P6959" s="58" t="str">
        <f>IF(B6959&lt;&gt;"",IF(OR(D6959&gt;0,G6959&gt;0),COUNTIF($B$2:B6959,B6959),COUNTIFS($B$2:B6959,B6959,$E$2:E6959,"&gt;0")),"")</f>
        <v/>
      </c>
    </row>
    <row r="6960" spans="1:16" x14ac:dyDescent="0.35">
      <c r="A6960" s="51" t="str">
        <f t="shared" si="324"/>
        <v/>
      </c>
      <c r="B6960" s="99"/>
      <c r="C6960" s="4"/>
      <c r="D6960" s="14"/>
      <c r="E6960" s="14"/>
      <c r="F6960" s="14"/>
      <c r="G6960" s="82"/>
      <c r="H6960" s="107" t="str">
        <f>IF(B6960&lt;&gt;"",IF(OR(O6960=0,O6960=999),"",SUMIFS($E$2:E6960,$A$2:A6960,A6960)-SUMIFS($F$2:F6960,$A$2:A6960,A6960)),"")</f>
        <v/>
      </c>
      <c r="I6960" s="109" t="str">
        <f t="shared" si="326"/>
        <v/>
      </c>
      <c r="J6960" s="113"/>
      <c r="K6960" s="90"/>
      <c r="L6960" s="73"/>
      <c r="M6960" s="69" t="str">
        <f>IF(C6960&lt;&gt;"",DailyLog!$S$3,"")</f>
        <v/>
      </c>
      <c r="N6960" s="56" t="str">
        <f t="shared" si="325"/>
        <v/>
      </c>
      <c r="O6960" s="53" t="str">
        <f>IF($B6960&lt;&gt;"",IF(ISNUMBER(_xlfn.XMATCH($B6960,Language!$A$6:$E$6)),0,IF(ISNUMBER(_xlfn.XMATCH($B6960,Language!$A$29:$E$29)),'Lista de Prestatarios'!$B$3,VLOOKUP(B6960,'Lista de Prestatarios'!$A$2:$B$500,2,FALSE))),"")</f>
        <v/>
      </c>
      <c r="P6960" s="58" t="str">
        <f>IF(B6960&lt;&gt;"",IF(OR(D6960&gt;0,G6960&gt;0),COUNTIF($B$2:B6960,B6960),COUNTIFS($B$2:B6960,B6960,$E$2:E6960,"&gt;0")),"")</f>
        <v/>
      </c>
    </row>
    <row r="6961" spans="1:16" x14ac:dyDescent="0.35">
      <c r="A6961" s="51" t="str">
        <f t="shared" si="324"/>
        <v/>
      </c>
      <c r="B6961" s="99"/>
      <c r="C6961" s="4"/>
      <c r="D6961" s="14"/>
      <c r="E6961" s="14"/>
      <c r="F6961" s="14"/>
      <c r="G6961" s="82"/>
      <c r="H6961" s="107" t="str">
        <f>IF(B6961&lt;&gt;"",IF(OR(O6961=0,O6961=999),"",SUMIFS($E$2:E6961,$A$2:A6961,A6961)-SUMIFS($F$2:F6961,$A$2:A6961,A6961)),"")</f>
        <v/>
      </c>
      <c r="I6961" s="109" t="str">
        <f t="shared" si="326"/>
        <v/>
      </c>
      <c r="J6961" s="113"/>
      <c r="K6961" s="90"/>
      <c r="L6961" s="73"/>
      <c r="M6961" s="69" t="str">
        <f>IF(C6961&lt;&gt;"",DailyLog!$S$3,"")</f>
        <v/>
      </c>
      <c r="N6961" s="56" t="str">
        <f t="shared" si="325"/>
        <v/>
      </c>
      <c r="O6961" s="53" t="str">
        <f>IF($B6961&lt;&gt;"",IF(ISNUMBER(_xlfn.XMATCH($B6961,Language!$A$6:$E$6)),0,IF(ISNUMBER(_xlfn.XMATCH($B6961,Language!$A$29:$E$29)),'Lista de Prestatarios'!$B$3,VLOOKUP(B6961,'Lista de Prestatarios'!$A$2:$B$500,2,FALSE))),"")</f>
        <v/>
      </c>
      <c r="P6961" s="58" t="str">
        <f>IF(B6961&lt;&gt;"",IF(OR(D6961&gt;0,G6961&gt;0),COUNTIF($B$2:B6961,B6961),COUNTIFS($B$2:B6961,B6961,$E$2:E6961,"&gt;0")),"")</f>
        <v/>
      </c>
    </row>
    <row r="6962" spans="1:16" x14ac:dyDescent="0.35">
      <c r="A6962" s="51" t="str">
        <f t="shared" si="324"/>
        <v/>
      </c>
      <c r="B6962" s="99"/>
      <c r="C6962" s="4"/>
      <c r="D6962" s="14"/>
      <c r="E6962" s="14"/>
      <c r="F6962" s="14"/>
      <c r="G6962" s="82"/>
      <c r="H6962" s="107" t="str">
        <f>IF(B6962&lt;&gt;"",IF(OR(O6962=0,O6962=999),"",SUMIFS($E$2:E6962,$A$2:A6962,A6962)-SUMIFS($F$2:F6962,$A$2:A6962,A6962)),"")</f>
        <v/>
      </c>
      <c r="I6962" s="109" t="str">
        <f t="shared" si="326"/>
        <v/>
      </c>
      <c r="J6962" s="113"/>
      <c r="K6962" s="90"/>
      <c r="L6962" s="73"/>
      <c r="M6962" s="69" t="str">
        <f>IF(C6962&lt;&gt;"",DailyLog!$S$3,"")</f>
        <v/>
      </c>
      <c r="N6962" s="56" t="str">
        <f t="shared" si="325"/>
        <v/>
      </c>
      <c r="O6962" s="53" t="str">
        <f>IF($B6962&lt;&gt;"",IF(ISNUMBER(_xlfn.XMATCH($B6962,Language!$A$6:$E$6)),0,IF(ISNUMBER(_xlfn.XMATCH($B6962,Language!$A$29:$E$29)),'Lista de Prestatarios'!$B$3,VLOOKUP(B6962,'Lista de Prestatarios'!$A$2:$B$500,2,FALSE))),"")</f>
        <v/>
      </c>
      <c r="P6962" s="58" t="str">
        <f>IF(B6962&lt;&gt;"",IF(OR(D6962&gt;0,G6962&gt;0),COUNTIF($B$2:B6962,B6962),COUNTIFS($B$2:B6962,B6962,$E$2:E6962,"&gt;0")),"")</f>
        <v/>
      </c>
    </row>
    <row r="6963" spans="1:16" x14ac:dyDescent="0.35">
      <c r="A6963" s="51" t="str">
        <f t="shared" si="324"/>
        <v/>
      </c>
      <c r="B6963" s="99"/>
      <c r="C6963" s="4"/>
      <c r="D6963" s="14"/>
      <c r="E6963" s="14"/>
      <c r="F6963" s="14"/>
      <c r="G6963" s="82"/>
      <c r="H6963" s="107" t="str">
        <f>IF(B6963&lt;&gt;"",IF(OR(O6963=0,O6963=999),"",SUMIFS($E$2:E6963,$A$2:A6963,A6963)-SUMIFS($F$2:F6963,$A$2:A6963,A6963)),"")</f>
        <v/>
      </c>
      <c r="I6963" s="109" t="str">
        <f t="shared" si="326"/>
        <v/>
      </c>
      <c r="J6963" s="113"/>
      <c r="K6963" s="90"/>
      <c r="L6963" s="73"/>
      <c r="M6963" s="69" t="str">
        <f>IF(C6963&lt;&gt;"",DailyLog!$S$3,"")</f>
        <v/>
      </c>
      <c r="N6963" s="56" t="str">
        <f t="shared" si="325"/>
        <v/>
      </c>
      <c r="O6963" s="53" t="str">
        <f>IF($B6963&lt;&gt;"",IF(ISNUMBER(_xlfn.XMATCH($B6963,Language!$A$6:$E$6)),0,IF(ISNUMBER(_xlfn.XMATCH($B6963,Language!$A$29:$E$29)),'Lista de Prestatarios'!$B$3,VLOOKUP(B6963,'Lista de Prestatarios'!$A$2:$B$500,2,FALSE))),"")</f>
        <v/>
      </c>
      <c r="P6963" s="58" t="str">
        <f>IF(B6963&lt;&gt;"",IF(OR(D6963&gt;0,G6963&gt;0),COUNTIF($B$2:B6963,B6963),COUNTIFS($B$2:B6963,B6963,$E$2:E6963,"&gt;0")),"")</f>
        <v/>
      </c>
    </row>
    <row r="6964" spans="1:16" x14ac:dyDescent="0.35">
      <c r="A6964" s="51" t="str">
        <f t="shared" si="324"/>
        <v/>
      </c>
      <c r="B6964" s="99"/>
      <c r="C6964" s="4"/>
      <c r="D6964" s="14"/>
      <c r="E6964" s="14"/>
      <c r="F6964" s="14"/>
      <c r="G6964" s="82"/>
      <c r="H6964" s="107" t="str">
        <f>IF(B6964&lt;&gt;"",IF(OR(O6964=0,O6964=999),"",SUMIFS($E$2:E6964,$A$2:A6964,A6964)-SUMIFS($F$2:F6964,$A$2:A6964,A6964)),"")</f>
        <v/>
      </c>
      <c r="I6964" s="109" t="str">
        <f t="shared" si="326"/>
        <v/>
      </c>
      <c r="J6964" s="113"/>
      <c r="K6964" s="90"/>
      <c r="L6964" s="73"/>
      <c r="M6964" s="69" t="str">
        <f>IF(C6964&lt;&gt;"",DailyLog!$S$3,"")</f>
        <v/>
      </c>
      <c r="N6964" s="56" t="str">
        <f t="shared" si="325"/>
        <v/>
      </c>
      <c r="O6964" s="53" t="str">
        <f>IF($B6964&lt;&gt;"",IF(ISNUMBER(_xlfn.XMATCH($B6964,Language!$A$6:$E$6)),0,IF(ISNUMBER(_xlfn.XMATCH($B6964,Language!$A$29:$E$29)),'Lista de Prestatarios'!$B$3,VLOOKUP(B6964,'Lista de Prestatarios'!$A$2:$B$500,2,FALSE))),"")</f>
        <v/>
      </c>
      <c r="P6964" s="58" t="str">
        <f>IF(B6964&lt;&gt;"",IF(OR(D6964&gt;0,G6964&gt;0),COUNTIF($B$2:B6964,B6964),COUNTIFS($B$2:B6964,B6964,$E$2:E6964,"&gt;0")),"")</f>
        <v/>
      </c>
    </row>
    <row r="6965" spans="1:16" x14ac:dyDescent="0.35">
      <c r="A6965" s="51" t="str">
        <f t="shared" si="324"/>
        <v/>
      </c>
      <c r="B6965" s="99"/>
      <c r="C6965" s="4"/>
      <c r="D6965" s="14"/>
      <c r="E6965" s="14"/>
      <c r="F6965" s="14"/>
      <c r="G6965" s="82"/>
      <c r="H6965" s="107" t="str">
        <f>IF(B6965&lt;&gt;"",IF(OR(O6965=0,O6965=999),"",SUMIFS($E$2:E6965,$A$2:A6965,A6965)-SUMIFS($F$2:F6965,$A$2:A6965,A6965)),"")</f>
        <v/>
      </c>
      <c r="I6965" s="109" t="str">
        <f t="shared" si="326"/>
        <v/>
      </c>
      <c r="J6965" s="113"/>
      <c r="K6965" s="90"/>
      <c r="L6965" s="73"/>
      <c r="M6965" s="69" t="str">
        <f>IF(C6965&lt;&gt;"",DailyLog!$S$3,"")</f>
        <v/>
      </c>
      <c r="N6965" s="56" t="str">
        <f t="shared" si="325"/>
        <v/>
      </c>
      <c r="O6965" s="53" t="str">
        <f>IF($B6965&lt;&gt;"",IF(ISNUMBER(_xlfn.XMATCH($B6965,Language!$A$6:$E$6)),0,IF(ISNUMBER(_xlfn.XMATCH($B6965,Language!$A$29:$E$29)),'Lista de Prestatarios'!$B$3,VLOOKUP(B6965,'Lista de Prestatarios'!$A$2:$B$500,2,FALSE))),"")</f>
        <v/>
      </c>
      <c r="P6965" s="58" t="str">
        <f>IF(B6965&lt;&gt;"",IF(OR(D6965&gt;0,G6965&gt;0),COUNTIF($B$2:B6965,B6965),COUNTIFS($B$2:B6965,B6965,$E$2:E6965,"&gt;0")),"")</f>
        <v/>
      </c>
    </row>
    <row r="6966" spans="1:16" x14ac:dyDescent="0.35">
      <c r="A6966" s="51" t="str">
        <f t="shared" si="324"/>
        <v/>
      </c>
      <c r="B6966" s="99"/>
      <c r="C6966" s="4"/>
      <c r="D6966" s="14"/>
      <c r="E6966" s="14"/>
      <c r="F6966" s="14"/>
      <c r="G6966" s="82"/>
      <c r="H6966" s="107" t="str">
        <f>IF(B6966&lt;&gt;"",IF(OR(O6966=0,O6966=999),"",SUMIFS($E$2:E6966,$A$2:A6966,A6966)-SUMIFS($F$2:F6966,$A$2:A6966,A6966)),"")</f>
        <v/>
      </c>
      <c r="I6966" s="109" t="str">
        <f t="shared" si="326"/>
        <v/>
      </c>
      <c r="J6966" s="113"/>
      <c r="K6966" s="90"/>
      <c r="L6966" s="73"/>
      <c r="M6966" s="69" t="str">
        <f>IF(C6966&lt;&gt;"",DailyLog!$S$3,"")</f>
        <v/>
      </c>
      <c r="N6966" s="56" t="str">
        <f t="shared" si="325"/>
        <v/>
      </c>
      <c r="O6966" s="53" t="str">
        <f>IF($B6966&lt;&gt;"",IF(ISNUMBER(_xlfn.XMATCH($B6966,Language!$A$6:$E$6)),0,IF(ISNUMBER(_xlfn.XMATCH($B6966,Language!$A$29:$E$29)),'Lista de Prestatarios'!$B$3,VLOOKUP(B6966,'Lista de Prestatarios'!$A$2:$B$500,2,FALSE))),"")</f>
        <v/>
      </c>
      <c r="P6966" s="58" t="str">
        <f>IF(B6966&lt;&gt;"",IF(OR(D6966&gt;0,G6966&gt;0),COUNTIF($B$2:B6966,B6966),COUNTIFS($B$2:B6966,B6966,$E$2:E6966,"&gt;0")),"")</f>
        <v/>
      </c>
    </row>
    <row r="6967" spans="1:16" x14ac:dyDescent="0.35">
      <c r="A6967" s="51" t="str">
        <f t="shared" si="324"/>
        <v/>
      </c>
      <c r="B6967" s="99"/>
      <c r="C6967" s="4"/>
      <c r="D6967" s="14"/>
      <c r="E6967" s="14"/>
      <c r="F6967" s="14"/>
      <c r="G6967" s="82"/>
      <c r="H6967" s="107" t="str">
        <f>IF(B6967&lt;&gt;"",IF(OR(O6967=0,O6967=999),"",SUMIFS($E$2:E6967,$A$2:A6967,A6967)-SUMIFS($F$2:F6967,$A$2:A6967,A6967)),"")</f>
        <v/>
      </c>
      <c r="I6967" s="109" t="str">
        <f t="shared" si="326"/>
        <v/>
      </c>
      <c r="J6967" s="113"/>
      <c r="K6967" s="90"/>
      <c r="L6967" s="73"/>
      <c r="M6967" s="69" t="str">
        <f>IF(C6967&lt;&gt;"",DailyLog!$S$3,"")</f>
        <v/>
      </c>
      <c r="N6967" s="56" t="str">
        <f t="shared" si="325"/>
        <v/>
      </c>
      <c r="O6967" s="53" t="str">
        <f>IF($B6967&lt;&gt;"",IF(ISNUMBER(_xlfn.XMATCH($B6967,Language!$A$6:$E$6)),0,IF(ISNUMBER(_xlfn.XMATCH($B6967,Language!$A$29:$E$29)),'Lista de Prestatarios'!$B$3,VLOOKUP(B6967,'Lista de Prestatarios'!$A$2:$B$500,2,FALSE))),"")</f>
        <v/>
      </c>
      <c r="P6967" s="58" t="str">
        <f>IF(B6967&lt;&gt;"",IF(OR(D6967&gt;0,G6967&gt;0),COUNTIF($B$2:B6967,B6967),COUNTIFS($B$2:B6967,B6967,$E$2:E6967,"&gt;0")),"")</f>
        <v/>
      </c>
    </row>
    <row r="6968" spans="1:16" x14ac:dyDescent="0.35">
      <c r="A6968" s="51" t="str">
        <f t="shared" si="324"/>
        <v/>
      </c>
      <c r="B6968" s="99"/>
      <c r="C6968" s="4"/>
      <c r="D6968" s="14"/>
      <c r="E6968" s="14"/>
      <c r="F6968" s="14"/>
      <c r="G6968" s="82"/>
      <c r="H6968" s="107" t="str">
        <f>IF(B6968&lt;&gt;"",IF(OR(O6968=0,O6968=999),"",SUMIFS($E$2:E6968,$A$2:A6968,A6968)-SUMIFS($F$2:F6968,$A$2:A6968,A6968)),"")</f>
        <v/>
      </c>
      <c r="I6968" s="109" t="str">
        <f t="shared" si="326"/>
        <v/>
      </c>
      <c r="J6968" s="113"/>
      <c r="K6968" s="90"/>
      <c r="L6968" s="73"/>
      <c r="M6968" s="69" t="str">
        <f>IF(C6968&lt;&gt;"",DailyLog!$S$3,"")</f>
        <v/>
      </c>
      <c r="N6968" s="56" t="str">
        <f t="shared" si="325"/>
        <v/>
      </c>
      <c r="O6968" s="53" t="str">
        <f>IF($B6968&lt;&gt;"",IF(ISNUMBER(_xlfn.XMATCH($B6968,Language!$A$6:$E$6)),0,IF(ISNUMBER(_xlfn.XMATCH($B6968,Language!$A$29:$E$29)),'Lista de Prestatarios'!$B$3,VLOOKUP(B6968,'Lista de Prestatarios'!$A$2:$B$500,2,FALSE))),"")</f>
        <v/>
      </c>
      <c r="P6968" s="58" t="str">
        <f>IF(B6968&lt;&gt;"",IF(OR(D6968&gt;0,G6968&gt;0),COUNTIF($B$2:B6968,B6968),COUNTIFS($B$2:B6968,B6968,$E$2:E6968,"&gt;0")),"")</f>
        <v/>
      </c>
    </row>
    <row r="6969" spans="1:16" x14ac:dyDescent="0.35">
      <c r="A6969" s="51" t="str">
        <f t="shared" si="324"/>
        <v/>
      </c>
      <c r="B6969" s="99"/>
      <c r="C6969" s="4"/>
      <c r="D6969" s="14"/>
      <c r="E6969" s="14"/>
      <c r="F6969" s="14"/>
      <c r="G6969" s="82"/>
      <c r="H6969" s="107" t="str">
        <f>IF(B6969&lt;&gt;"",IF(OR(O6969=0,O6969=999),"",SUMIFS($E$2:E6969,$A$2:A6969,A6969)-SUMIFS($F$2:F6969,$A$2:A6969,A6969)),"")</f>
        <v/>
      </c>
      <c r="I6969" s="109" t="str">
        <f t="shared" si="326"/>
        <v/>
      </c>
      <c r="J6969" s="113"/>
      <c r="K6969" s="90"/>
      <c r="L6969" s="73"/>
      <c r="M6969" s="69" t="str">
        <f>IF(C6969&lt;&gt;"",DailyLog!$S$3,"")</f>
        <v/>
      </c>
      <c r="N6969" s="56" t="str">
        <f t="shared" si="325"/>
        <v/>
      </c>
      <c r="O6969" s="53" t="str">
        <f>IF($B6969&lt;&gt;"",IF(ISNUMBER(_xlfn.XMATCH($B6969,Language!$A$6:$E$6)),0,IF(ISNUMBER(_xlfn.XMATCH($B6969,Language!$A$29:$E$29)),'Lista de Prestatarios'!$B$3,VLOOKUP(B6969,'Lista de Prestatarios'!$A$2:$B$500,2,FALSE))),"")</f>
        <v/>
      </c>
      <c r="P6969" s="58" t="str">
        <f>IF(B6969&lt;&gt;"",IF(OR(D6969&gt;0,G6969&gt;0),COUNTIF($B$2:B6969,B6969),COUNTIFS($B$2:B6969,B6969,$E$2:E6969,"&gt;0")),"")</f>
        <v/>
      </c>
    </row>
    <row r="6970" spans="1:16" x14ac:dyDescent="0.35">
      <c r="A6970" s="51" t="str">
        <f t="shared" si="324"/>
        <v/>
      </c>
      <c r="B6970" s="99"/>
      <c r="C6970" s="4"/>
      <c r="D6970" s="14"/>
      <c r="E6970" s="14"/>
      <c r="F6970" s="14"/>
      <c r="G6970" s="82"/>
      <c r="H6970" s="107" t="str">
        <f>IF(B6970&lt;&gt;"",IF(OR(O6970=0,O6970=999),"",SUMIFS($E$2:E6970,$A$2:A6970,A6970)-SUMIFS($F$2:F6970,$A$2:A6970,A6970)),"")</f>
        <v/>
      </c>
      <c r="I6970" s="109" t="str">
        <f t="shared" si="326"/>
        <v/>
      </c>
      <c r="J6970" s="113"/>
      <c r="K6970" s="90"/>
      <c r="L6970" s="73"/>
      <c r="M6970" s="69" t="str">
        <f>IF(C6970&lt;&gt;"",DailyLog!$S$3,"")</f>
        <v/>
      </c>
      <c r="N6970" s="56" t="str">
        <f t="shared" si="325"/>
        <v/>
      </c>
      <c r="O6970" s="53" t="str">
        <f>IF($B6970&lt;&gt;"",IF(ISNUMBER(_xlfn.XMATCH($B6970,Language!$A$6:$E$6)),0,IF(ISNUMBER(_xlfn.XMATCH($B6970,Language!$A$29:$E$29)),'Lista de Prestatarios'!$B$3,VLOOKUP(B6970,'Lista de Prestatarios'!$A$2:$B$500,2,FALSE))),"")</f>
        <v/>
      </c>
      <c r="P6970" s="58" t="str">
        <f>IF(B6970&lt;&gt;"",IF(OR(D6970&gt;0,G6970&gt;0),COUNTIF($B$2:B6970,B6970),COUNTIFS($B$2:B6970,B6970,$E$2:E6970,"&gt;0")),"")</f>
        <v/>
      </c>
    </row>
    <row r="6971" spans="1:16" x14ac:dyDescent="0.35">
      <c r="A6971" s="51" t="str">
        <f t="shared" si="324"/>
        <v/>
      </c>
      <c r="B6971" s="99"/>
      <c r="C6971" s="4"/>
      <c r="D6971" s="14"/>
      <c r="E6971" s="14"/>
      <c r="F6971" s="14"/>
      <c r="G6971" s="82"/>
      <c r="H6971" s="107" t="str">
        <f>IF(B6971&lt;&gt;"",IF(OR(O6971=0,O6971=999),"",SUMIFS($E$2:E6971,$A$2:A6971,A6971)-SUMIFS($F$2:F6971,$A$2:A6971,A6971)),"")</f>
        <v/>
      </c>
      <c r="I6971" s="109" t="str">
        <f t="shared" si="326"/>
        <v/>
      </c>
      <c r="J6971" s="113"/>
      <c r="K6971" s="90"/>
      <c r="L6971" s="73"/>
      <c r="M6971" s="69" t="str">
        <f>IF(C6971&lt;&gt;"",DailyLog!$S$3,"")</f>
        <v/>
      </c>
      <c r="N6971" s="56" t="str">
        <f t="shared" si="325"/>
        <v/>
      </c>
      <c r="O6971" s="53" t="str">
        <f>IF($B6971&lt;&gt;"",IF(ISNUMBER(_xlfn.XMATCH($B6971,Language!$A$6:$E$6)),0,IF(ISNUMBER(_xlfn.XMATCH($B6971,Language!$A$29:$E$29)),'Lista de Prestatarios'!$B$3,VLOOKUP(B6971,'Lista de Prestatarios'!$A$2:$B$500,2,FALSE))),"")</f>
        <v/>
      </c>
      <c r="P6971" s="58" t="str">
        <f>IF(B6971&lt;&gt;"",IF(OR(D6971&gt;0,G6971&gt;0),COUNTIF($B$2:B6971,B6971),COUNTIFS($B$2:B6971,B6971,$E$2:E6971,"&gt;0")),"")</f>
        <v/>
      </c>
    </row>
    <row r="6972" spans="1:16" x14ac:dyDescent="0.35">
      <c r="A6972" s="51" t="str">
        <f t="shared" si="324"/>
        <v/>
      </c>
      <c r="B6972" s="99"/>
      <c r="C6972" s="4"/>
      <c r="D6972" s="14"/>
      <c r="E6972" s="14"/>
      <c r="F6972" s="14"/>
      <c r="G6972" s="82"/>
      <c r="H6972" s="107" t="str">
        <f>IF(B6972&lt;&gt;"",IF(OR(O6972=0,O6972=999),"",SUMIFS($E$2:E6972,$A$2:A6972,A6972)-SUMIFS($F$2:F6972,$A$2:A6972,A6972)),"")</f>
        <v/>
      </c>
      <c r="I6972" s="109" t="str">
        <f t="shared" si="326"/>
        <v/>
      </c>
      <c r="J6972" s="113"/>
      <c r="K6972" s="90"/>
      <c r="L6972" s="73"/>
      <c r="M6972" s="69" t="str">
        <f>IF(C6972&lt;&gt;"",DailyLog!$S$3,"")</f>
        <v/>
      </c>
      <c r="N6972" s="56" t="str">
        <f t="shared" si="325"/>
        <v/>
      </c>
      <c r="O6972" s="53" t="str">
        <f>IF($B6972&lt;&gt;"",IF(ISNUMBER(_xlfn.XMATCH($B6972,Language!$A$6:$E$6)),0,IF(ISNUMBER(_xlfn.XMATCH($B6972,Language!$A$29:$E$29)),'Lista de Prestatarios'!$B$3,VLOOKUP(B6972,'Lista de Prestatarios'!$A$2:$B$500,2,FALSE))),"")</f>
        <v/>
      </c>
      <c r="P6972" s="58" t="str">
        <f>IF(B6972&lt;&gt;"",IF(OR(D6972&gt;0,G6972&gt;0),COUNTIF($B$2:B6972,B6972),COUNTIFS($B$2:B6972,B6972,$E$2:E6972,"&gt;0")),"")</f>
        <v/>
      </c>
    </row>
    <row r="6973" spans="1:16" x14ac:dyDescent="0.35">
      <c r="A6973" s="51" t="str">
        <f t="shared" si="324"/>
        <v/>
      </c>
      <c r="B6973" s="99"/>
      <c r="C6973" s="4"/>
      <c r="D6973" s="14"/>
      <c r="E6973" s="14"/>
      <c r="F6973" s="14"/>
      <c r="G6973" s="82"/>
      <c r="H6973" s="107" t="str">
        <f>IF(B6973&lt;&gt;"",IF(OR(O6973=0,O6973=999),"",SUMIFS($E$2:E6973,$A$2:A6973,A6973)-SUMIFS($F$2:F6973,$A$2:A6973,A6973)),"")</f>
        <v/>
      </c>
      <c r="I6973" s="109" t="str">
        <f t="shared" si="326"/>
        <v/>
      </c>
      <c r="J6973" s="113"/>
      <c r="K6973" s="90"/>
      <c r="L6973" s="73"/>
      <c r="M6973" s="69" t="str">
        <f>IF(C6973&lt;&gt;"",DailyLog!$S$3,"")</f>
        <v/>
      </c>
      <c r="N6973" s="56" t="str">
        <f t="shared" si="325"/>
        <v/>
      </c>
      <c r="O6973" s="53" t="str">
        <f>IF($B6973&lt;&gt;"",IF(ISNUMBER(_xlfn.XMATCH($B6973,Language!$A$6:$E$6)),0,IF(ISNUMBER(_xlfn.XMATCH($B6973,Language!$A$29:$E$29)),'Lista de Prestatarios'!$B$3,VLOOKUP(B6973,'Lista de Prestatarios'!$A$2:$B$500,2,FALSE))),"")</f>
        <v/>
      </c>
      <c r="P6973" s="58" t="str">
        <f>IF(B6973&lt;&gt;"",IF(OR(D6973&gt;0,G6973&gt;0),COUNTIF($B$2:B6973,B6973),COUNTIFS($B$2:B6973,B6973,$E$2:E6973,"&gt;0")),"")</f>
        <v/>
      </c>
    </row>
    <row r="6974" spans="1:16" x14ac:dyDescent="0.35">
      <c r="A6974" s="51" t="str">
        <f t="shared" si="324"/>
        <v/>
      </c>
      <c r="B6974" s="99"/>
      <c r="C6974" s="4"/>
      <c r="D6974" s="14"/>
      <c r="E6974" s="14"/>
      <c r="F6974" s="14"/>
      <c r="G6974" s="82"/>
      <c r="H6974" s="107" t="str">
        <f>IF(B6974&lt;&gt;"",IF(OR(O6974=0,O6974=999),"",SUMIFS($E$2:E6974,$A$2:A6974,A6974)-SUMIFS($F$2:F6974,$A$2:A6974,A6974)),"")</f>
        <v/>
      </c>
      <c r="I6974" s="109" t="str">
        <f t="shared" si="326"/>
        <v/>
      </c>
      <c r="J6974" s="113"/>
      <c r="K6974" s="90"/>
      <c r="L6974" s="73"/>
      <c r="M6974" s="69" t="str">
        <f>IF(C6974&lt;&gt;"",DailyLog!$S$3,"")</f>
        <v/>
      </c>
      <c r="N6974" s="56" t="str">
        <f t="shared" si="325"/>
        <v/>
      </c>
      <c r="O6974" s="53" t="str">
        <f>IF($B6974&lt;&gt;"",IF(ISNUMBER(_xlfn.XMATCH($B6974,Language!$A$6:$E$6)),0,IF(ISNUMBER(_xlfn.XMATCH($B6974,Language!$A$29:$E$29)),'Lista de Prestatarios'!$B$3,VLOOKUP(B6974,'Lista de Prestatarios'!$A$2:$B$500,2,FALSE))),"")</f>
        <v/>
      </c>
      <c r="P6974" s="58" t="str">
        <f>IF(B6974&lt;&gt;"",IF(OR(D6974&gt;0,G6974&gt;0),COUNTIF($B$2:B6974,B6974),COUNTIFS($B$2:B6974,B6974,$E$2:E6974,"&gt;0")),"")</f>
        <v/>
      </c>
    </row>
    <row r="6975" spans="1:16" x14ac:dyDescent="0.35">
      <c r="A6975" s="51" t="str">
        <f t="shared" si="324"/>
        <v/>
      </c>
      <c r="B6975" s="99"/>
      <c r="C6975" s="4"/>
      <c r="D6975" s="14"/>
      <c r="E6975" s="14"/>
      <c r="F6975" s="14"/>
      <c r="G6975" s="82"/>
      <c r="H6975" s="107" t="str">
        <f>IF(B6975&lt;&gt;"",IF(OR(O6975=0,O6975=999),"",SUMIFS($E$2:E6975,$A$2:A6975,A6975)-SUMIFS($F$2:F6975,$A$2:A6975,A6975)),"")</f>
        <v/>
      </c>
      <c r="I6975" s="109" t="str">
        <f t="shared" si="326"/>
        <v/>
      </c>
      <c r="J6975" s="113"/>
      <c r="K6975" s="90"/>
      <c r="L6975" s="73"/>
      <c r="M6975" s="69" t="str">
        <f>IF(C6975&lt;&gt;"",DailyLog!$S$3,"")</f>
        <v/>
      </c>
      <c r="N6975" s="56" t="str">
        <f t="shared" si="325"/>
        <v/>
      </c>
      <c r="O6975" s="53" t="str">
        <f>IF($B6975&lt;&gt;"",IF(ISNUMBER(_xlfn.XMATCH($B6975,Language!$A$6:$E$6)),0,IF(ISNUMBER(_xlfn.XMATCH($B6975,Language!$A$29:$E$29)),'Lista de Prestatarios'!$B$3,VLOOKUP(B6975,'Lista de Prestatarios'!$A$2:$B$500,2,FALSE))),"")</f>
        <v/>
      </c>
      <c r="P6975" s="58" t="str">
        <f>IF(B6975&lt;&gt;"",IF(OR(D6975&gt;0,G6975&gt;0),COUNTIF($B$2:B6975,B6975),COUNTIFS($B$2:B6975,B6975,$E$2:E6975,"&gt;0")),"")</f>
        <v/>
      </c>
    </row>
    <row r="6976" spans="1:16" x14ac:dyDescent="0.35">
      <c r="A6976" s="51" t="str">
        <f t="shared" si="324"/>
        <v/>
      </c>
      <c r="B6976" s="99"/>
      <c r="C6976" s="4"/>
      <c r="D6976" s="14"/>
      <c r="E6976" s="14"/>
      <c r="F6976" s="14"/>
      <c r="G6976" s="82"/>
      <c r="H6976" s="107" t="str">
        <f>IF(B6976&lt;&gt;"",IF(OR(O6976=0,O6976=999),"",SUMIFS($E$2:E6976,$A$2:A6976,A6976)-SUMIFS($F$2:F6976,$A$2:A6976,A6976)),"")</f>
        <v/>
      </c>
      <c r="I6976" s="109" t="str">
        <f t="shared" si="326"/>
        <v/>
      </c>
      <c r="J6976" s="113"/>
      <c r="K6976" s="90"/>
      <c r="L6976" s="73"/>
      <c r="M6976" s="69" t="str">
        <f>IF(C6976&lt;&gt;"",DailyLog!$S$3,"")</f>
        <v/>
      </c>
      <c r="N6976" s="56" t="str">
        <f t="shared" si="325"/>
        <v/>
      </c>
      <c r="O6976" s="53" t="str">
        <f>IF($B6976&lt;&gt;"",IF(ISNUMBER(_xlfn.XMATCH($B6976,Language!$A$6:$E$6)),0,IF(ISNUMBER(_xlfn.XMATCH($B6976,Language!$A$29:$E$29)),'Lista de Prestatarios'!$B$3,VLOOKUP(B6976,'Lista de Prestatarios'!$A$2:$B$500,2,FALSE))),"")</f>
        <v/>
      </c>
      <c r="P6976" s="58" t="str">
        <f>IF(B6976&lt;&gt;"",IF(OR(D6976&gt;0,G6976&gt;0),COUNTIF($B$2:B6976,B6976),COUNTIFS($B$2:B6976,B6976,$E$2:E6976,"&gt;0")),"")</f>
        <v/>
      </c>
    </row>
    <row r="6977" spans="1:16" x14ac:dyDescent="0.35">
      <c r="A6977" s="51" t="str">
        <f t="shared" si="324"/>
        <v/>
      </c>
      <c r="B6977" s="99"/>
      <c r="C6977" s="4"/>
      <c r="D6977" s="14"/>
      <c r="E6977" s="14"/>
      <c r="F6977" s="14"/>
      <c r="G6977" s="82"/>
      <c r="H6977" s="107" t="str">
        <f>IF(B6977&lt;&gt;"",IF(OR(O6977=0,O6977=999),"",SUMIFS($E$2:E6977,$A$2:A6977,A6977)-SUMIFS($F$2:F6977,$A$2:A6977,A6977)),"")</f>
        <v/>
      </c>
      <c r="I6977" s="109" t="str">
        <f t="shared" si="326"/>
        <v/>
      </c>
      <c r="J6977" s="113"/>
      <c r="K6977" s="90"/>
      <c r="L6977" s="73"/>
      <c r="M6977" s="69" t="str">
        <f>IF(C6977&lt;&gt;"",DailyLog!$S$3,"")</f>
        <v/>
      </c>
      <c r="N6977" s="56" t="str">
        <f t="shared" si="325"/>
        <v/>
      </c>
      <c r="O6977" s="53" t="str">
        <f>IF($B6977&lt;&gt;"",IF(ISNUMBER(_xlfn.XMATCH($B6977,Language!$A$6:$E$6)),0,IF(ISNUMBER(_xlfn.XMATCH($B6977,Language!$A$29:$E$29)),'Lista de Prestatarios'!$B$3,VLOOKUP(B6977,'Lista de Prestatarios'!$A$2:$B$500,2,FALSE))),"")</f>
        <v/>
      </c>
      <c r="P6977" s="58" t="str">
        <f>IF(B6977&lt;&gt;"",IF(OR(D6977&gt;0,G6977&gt;0),COUNTIF($B$2:B6977,B6977),COUNTIFS($B$2:B6977,B6977,$E$2:E6977,"&gt;0")),"")</f>
        <v/>
      </c>
    </row>
    <row r="6978" spans="1:16" x14ac:dyDescent="0.35">
      <c r="A6978" s="51" t="str">
        <f t="shared" ref="A6978:A7041" si="327">IF(B6978&lt;&gt;"",O6978&amp;"."&amp;P6978,"")</f>
        <v/>
      </c>
      <c r="B6978" s="99"/>
      <c r="C6978" s="4"/>
      <c r="D6978" s="14"/>
      <c r="E6978" s="14"/>
      <c r="F6978" s="14"/>
      <c r="G6978" s="82"/>
      <c r="H6978" s="107" t="str">
        <f>IF(B6978&lt;&gt;"",IF(OR(O6978=0,O6978=999),"",SUMIFS($E$2:E6978,$A$2:A6978,A6978)-SUMIFS($F$2:F6978,$A$2:A6978,A6978)),"")</f>
        <v/>
      </c>
      <c r="I6978" s="109" t="str">
        <f t="shared" si="326"/>
        <v/>
      </c>
      <c r="J6978" s="113"/>
      <c r="K6978" s="90"/>
      <c r="L6978" s="73"/>
      <c r="M6978" s="69" t="str">
        <f>IF(C6978&lt;&gt;"",DailyLog!$S$3,"")</f>
        <v/>
      </c>
      <c r="N6978" s="56" t="str">
        <f t="shared" ref="N6978:N7041" si="328">IF(B6978&lt;&gt;"",COUNT(D6978:G6978),"")</f>
        <v/>
      </c>
      <c r="O6978" s="53" t="str">
        <f>IF($B6978&lt;&gt;"",IF(ISNUMBER(_xlfn.XMATCH($B6978,Language!$A$6:$E$6)),0,IF(ISNUMBER(_xlfn.XMATCH($B6978,Language!$A$29:$E$29)),'Lista de Prestatarios'!$B$3,VLOOKUP(B6978,'Lista de Prestatarios'!$A$2:$B$500,2,FALSE))),"")</f>
        <v/>
      </c>
      <c r="P6978" s="58" t="str">
        <f>IF(B6978&lt;&gt;"",IF(OR(D6978&gt;0,G6978&gt;0),COUNTIF($B$2:B6978,B6978),COUNTIFS($B$2:B6978,B6978,$E$2:E6978,"&gt;0")),"")</f>
        <v/>
      </c>
    </row>
    <row r="6979" spans="1:16" x14ac:dyDescent="0.35">
      <c r="A6979" s="51" t="str">
        <f t="shared" si="327"/>
        <v/>
      </c>
      <c r="B6979" s="99"/>
      <c r="C6979" s="4"/>
      <c r="D6979" s="14"/>
      <c r="E6979" s="14"/>
      <c r="F6979" s="14"/>
      <c r="G6979" s="82"/>
      <c r="H6979" s="107" t="str">
        <f>IF(B6979&lt;&gt;"",IF(OR(O6979=0,O6979=999),"",SUMIFS($E$2:E6979,$A$2:A6979,A6979)-SUMIFS($F$2:F6979,$A$2:A6979,A6979)),"")</f>
        <v/>
      </c>
      <c r="I6979" s="109" t="str">
        <f t="shared" si="326"/>
        <v/>
      </c>
      <c r="J6979" s="113"/>
      <c r="K6979" s="90"/>
      <c r="L6979" s="73"/>
      <c r="M6979" s="69" t="str">
        <f>IF(C6979&lt;&gt;"",DailyLog!$S$3,"")</f>
        <v/>
      </c>
      <c r="N6979" s="56" t="str">
        <f t="shared" si="328"/>
        <v/>
      </c>
      <c r="O6979" s="53" t="str">
        <f>IF($B6979&lt;&gt;"",IF(ISNUMBER(_xlfn.XMATCH($B6979,Language!$A$6:$E$6)),0,IF(ISNUMBER(_xlfn.XMATCH($B6979,Language!$A$29:$E$29)),'Lista de Prestatarios'!$B$3,VLOOKUP(B6979,'Lista de Prestatarios'!$A$2:$B$500,2,FALSE))),"")</f>
        <v/>
      </c>
      <c r="P6979" s="58" t="str">
        <f>IF(B6979&lt;&gt;"",IF(OR(D6979&gt;0,G6979&gt;0),COUNTIF($B$2:B6979,B6979),COUNTIFS($B$2:B6979,B6979,$E$2:E6979,"&gt;0")),"")</f>
        <v/>
      </c>
    </row>
    <row r="6980" spans="1:16" x14ac:dyDescent="0.35">
      <c r="A6980" s="51" t="str">
        <f t="shared" si="327"/>
        <v/>
      </c>
      <c r="B6980" s="99"/>
      <c r="C6980" s="4"/>
      <c r="D6980" s="14"/>
      <c r="E6980" s="14"/>
      <c r="F6980" s="14"/>
      <c r="G6980" s="82"/>
      <c r="H6980" s="107" t="str">
        <f>IF(B6980&lt;&gt;"",IF(OR(O6980=0,O6980=999),"",SUMIFS($E$2:E6980,$A$2:A6980,A6980)-SUMIFS($F$2:F6980,$A$2:A6980,A6980)),"")</f>
        <v/>
      </c>
      <c r="I6980" s="109" t="str">
        <f t="shared" ref="I6980:I7043" si="329">IF(B6980&lt;&gt;"",I6979+D6980-E6980+F6980-G6980,"")</f>
        <v/>
      </c>
      <c r="J6980" s="113"/>
      <c r="K6980" s="90"/>
      <c r="L6980" s="73"/>
      <c r="M6980" s="69" t="str">
        <f>IF(C6980&lt;&gt;"",DailyLog!$S$3,"")</f>
        <v/>
      </c>
      <c r="N6980" s="56" t="str">
        <f t="shared" si="328"/>
        <v/>
      </c>
      <c r="O6980" s="53" t="str">
        <f>IF($B6980&lt;&gt;"",IF(ISNUMBER(_xlfn.XMATCH($B6980,Language!$A$6:$E$6)),0,IF(ISNUMBER(_xlfn.XMATCH($B6980,Language!$A$29:$E$29)),'Lista de Prestatarios'!$B$3,VLOOKUP(B6980,'Lista de Prestatarios'!$A$2:$B$500,2,FALSE))),"")</f>
        <v/>
      </c>
      <c r="P6980" s="58" t="str">
        <f>IF(B6980&lt;&gt;"",IF(OR(D6980&gt;0,G6980&gt;0),COUNTIF($B$2:B6980,B6980),COUNTIFS($B$2:B6980,B6980,$E$2:E6980,"&gt;0")),"")</f>
        <v/>
      </c>
    </row>
    <row r="6981" spans="1:16" x14ac:dyDescent="0.35">
      <c r="A6981" s="51" t="str">
        <f t="shared" si="327"/>
        <v/>
      </c>
      <c r="B6981" s="99"/>
      <c r="C6981" s="4"/>
      <c r="D6981" s="14"/>
      <c r="E6981" s="14"/>
      <c r="F6981" s="14"/>
      <c r="G6981" s="82"/>
      <c r="H6981" s="107" t="str">
        <f>IF(B6981&lt;&gt;"",IF(OR(O6981=0,O6981=999),"",SUMIFS($E$2:E6981,$A$2:A6981,A6981)-SUMIFS($F$2:F6981,$A$2:A6981,A6981)),"")</f>
        <v/>
      </c>
      <c r="I6981" s="109" t="str">
        <f t="shared" si="329"/>
        <v/>
      </c>
      <c r="J6981" s="113"/>
      <c r="K6981" s="90"/>
      <c r="L6981" s="73"/>
      <c r="M6981" s="69" t="str">
        <f>IF(C6981&lt;&gt;"",DailyLog!$S$3,"")</f>
        <v/>
      </c>
      <c r="N6981" s="56" t="str">
        <f t="shared" si="328"/>
        <v/>
      </c>
      <c r="O6981" s="53" t="str">
        <f>IF($B6981&lt;&gt;"",IF(ISNUMBER(_xlfn.XMATCH($B6981,Language!$A$6:$E$6)),0,IF(ISNUMBER(_xlfn.XMATCH($B6981,Language!$A$29:$E$29)),'Lista de Prestatarios'!$B$3,VLOOKUP(B6981,'Lista de Prestatarios'!$A$2:$B$500,2,FALSE))),"")</f>
        <v/>
      </c>
      <c r="P6981" s="58" t="str">
        <f>IF(B6981&lt;&gt;"",IF(OR(D6981&gt;0,G6981&gt;0),COUNTIF($B$2:B6981,B6981),COUNTIFS($B$2:B6981,B6981,$E$2:E6981,"&gt;0")),"")</f>
        <v/>
      </c>
    </row>
    <row r="6982" spans="1:16" x14ac:dyDescent="0.35">
      <c r="A6982" s="51" t="str">
        <f t="shared" si="327"/>
        <v/>
      </c>
      <c r="B6982" s="99"/>
      <c r="C6982" s="4"/>
      <c r="D6982" s="14"/>
      <c r="E6982" s="14"/>
      <c r="F6982" s="14"/>
      <c r="G6982" s="82"/>
      <c r="H6982" s="107" t="str">
        <f>IF(B6982&lt;&gt;"",IF(OR(O6982=0,O6982=999),"",SUMIFS($E$2:E6982,$A$2:A6982,A6982)-SUMIFS($F$2:F6982,$A$2:A6982,A6982)),"")</f>
        <v/>
      </c>
      <c r="I6982" s="109" t="str">
        <f t="shared" si="329"/>
        <v/>
      </c>
      <c r="J6982" s="113"/>
      <c r="K6982" s="90"/>
      <c r="L6982" s="73"/>
      <c r="M6982" s="69" t="str">
        <f>IF(C6982&lt;&gt;"",DailyLog!$S$3,"")</f>
        <v/>
      </c>
      <c r="N6982" s="56" t="str">
        <f t="shared" si="328"/>
        <v/>
      </c>
      <c r="O6982" s="53" t="str">
        <f>IF($B6982&lt;&gt;"",IF(ISNUMBER(_xlfn.XMATCH($B6982,Language!$A$6:$E$6)),0,IF(ISNUMBER(_xlfn.XMATCH($B6982,Language!$A$29:$E$29)),'Lista de Prestatarios'!$B$3,VLOOKUP(B6982,'Lista de Prestatarios'!$A$2:$B$500,2,FALSE))),"")</f>
        <v/>
      </c>
      <c r="P6982" s="58" t="str">
        <f>IF(B6982&lt;&gt;"",IF(OR(D6982&gt;0,G6982&gt;0),COUNTIF($B$2:B6982,B6982),COUNTIFS($B$2:B6982,B6982,$E$2:E6982,"&gt;0")),"")</f>
        <v/>
      </c>
    </row>
    <row r="6983" spans="1:16" x14ac:dyDescent="0.35">
      <c r="A6983" s="51" t="str">
        <f t="shared" si="327"/>
        <v/>
      </c>
      <c r="B6983" s="99"/>
      <c r="C6983" s="4"/>
      <c r="D6983" s="14"/>
      <c r="E6983" s="14"/>
      <c r="F6983" s="14"/>
      <c r="G6983" s="82"/>
      <c r="H6983" s="107" t="str">
        <f>IF(B6983&lt;&gt;"",IF(OR(O6983=0,O6983=999),"",SUMIFS($E$2:E6983,$A$2:A6983,A6983)-SUMIFS($F$2:F6983,$A$2:A6983,A6983)),"")</f>
        <v/>
      </c>
      <c r="I6983" s="109" t="str">
        <f t="shared" si="329"/>
        <v/>
      </c>
      <c r="J6983" s="113"/>
      <c r="K6983" s="90"/>
      <c r="L6983" s="73"/>
      <c r="M6983" s="69" t="str">
        <f>IF(C6983&lt;&gt;"",DailyLog!$S$3,"")</f>
        <v/>
      </c>
      <c r="N6983" s="56" t="str">
        <f t="shared" si="328"/>
        <v/>
      </c>
      <c r="O6983" s="53" t="str">
        <f>IF($B6983&lt;&gt;"",IF(ISNUMBER(_xlfn.XMATCH($B6983,Language!$A$6:$E$6)),0,IF(ISNUMBER(_xlfn.XMATCH($B6983,Language!$A$29:$E$29)),'Lista de Prestatarios'!$B$3,VLOOKUP(B6983,'Lista de Prestatarios'!$A$2:$B$500,2,FALSE))),"")</f>
        <v/>
      </c>
      <c r="P6983" s="58" t="str">
        <f>IF(B6983&lt;&gt;"",IF(OR(D6983&gt;0,G6983&gt;0),COUNTIF($B$2:B6983,B6983),COUNTIFS($B$2:B6983,B6983,$E$2:E6983,"&gt;0")),"")</f>
        <v/>
      </c>
    </row>
    <row r="6984" spans="1:16" x14ac:dyDescent="0.35">
      <c r="A6984" s="51" t="str">
        <f t="shared" si="327"/>
        <v/>
      </c>
      <c r="B6984" s="99"/>
      <c r="C6984" s="4"/>
      <c r="D6984" s="14"/>
      <c r="E6984" s="14"/>
      <c r="F6984" s="14"/>
      <c r="G6984" s="82"/>
      <c r="H6984" s="107" t="str">
        <f>IF(B6984&lt;&gt;"",IF(OR(O6984=0,O6984=999),"",SUMIFS($E$2:E6984,$A$2:A6984,A6984)-SUMIFS($F$2:F6984,$A$2:A6984,A6984)),"")</f>
        <v/>
      </c>
      <c r="I6984" s="109" t="str">
        <f t="shared" si="329"/>
        <v/>
      </c>
      <c r="J6984" s="113"/>
      <c r="K6984" s="90"/>
      <c r="L6984" s="73"/>
      <c r="M6984" s="69" t="str">
        <f>IF(C6984&lt;&gt;"",DailyLog!$S$3,"")</f>
        <v/>
      </c>
      <c r="N6984" s="56" t="str">
        <f t="shared" si="328"/>
        <v/>
      </c>
      <c r="O6984" s="53" t="str">
        <f>IF($B6984&lt;&gt;"",IF(ISNUMBER(_xlfn.XMATCH($B6984,Language!$A$6:$E$6)),0,IF(ISNUMBER(_xlfn.XMATCH($B6984,Language!$A$29:$E$29)),'Lista de Prestatarios'!$B$3,VLOOKUP(B6984,'Lista de Prestatarios'!$A$2:$B$500,2,FALSE))),"")</f>
        <v/>
      </c>
      <c r="P6984" s="58" t="str">
        <f>IF(B6984&lt;&gt;"",IF(OR(D6984&gt;0,G6984&gt;0),COUNTIF($B$2:B6984,B6984),COUNTIFS($B$2:B6984,B6984,$E$2:E6984,"&gt;0")),"")</f>
        <v/>
      </c>
    </row>
    <row r="6985" spans="1:16" x14ac:dyDescent="0.35">
      <c r="A6985" s="51" t="str">
        <f t="shared" si="327"/>
        <v/>
      </c>
      <c r="B6985" s="99"/>
      <c r="C6985" s="4"/>
      <c r="D6985" s="14"/>
      <c r="E6985" s="14"/>
      <c r="F6985" s="14"/>
      <c r="G6985" s="82"/>
      <c r="H6985" s="107" t="str">
        <f>IF(B6985&lt;&gt;"",IF(OR(O6985=0,O6985=999),"",SUMIFS($E$2:E6985,$A$2:A6985,A6985)-SUMIFS($F$2:F6985,$A$2:A6985,A6985)),"")</f>
        <v/>
      </c>
      <c r="I6985" s="109" t="str">
        <f t="shared" si="329"/>
        <v/>
      </c>
      <c r="J6985" s="113"/>
      <c r="K6985" s="90"/>
      <c r="L6985" s="73"/>
      <c r="M6985" s="69" t="str">
        <f>IF(C6985&lt;&gt;"",DailyLog!$S$3,"")</f>
        <v/>
      </c>
      <c r="N6985" s="56" t="str">
        <f t="shared" si="328"/>
        <v/>
      </c>
      <c r="O6985" s="53" t="str">
        <f>IF($B6985&lt;&gt;"",IF(ISNUMBER(_xlfn.XMATCH($B6985,Language!$A$6:$E$6)),0,IF(ISNUMBER(_xlfn.XMATCH($B6985,Language!$A$29:$E$29)),'Lista de Prestatarios'!$B$3,VLOOKUP(B6985,'Lista de Prestatarios'!$A$2:$B$500,2,FALSE))),"")</f>
        <v/>
      </c>
      <c r="P6985" s="58" t="str">
        <f>IF(B6985&lt;&gt;"",IF(OR(D6985&gt;0,G6985&gt;0),COUNTIF($B$2:B6985,B6985),COUNTIFS($B$2:B6985,B6985,$E$2:E6985,"&gt;0")),"")</f>
        <v/>
      </c>
    </row>
    <row r="6986" spans="1:16" x14ac:dyDescent="0.35">
      <c r="A6986" s="51" t="str">
        <f t="shared" si="327"/>
        <v/>
      </c>
      <c r="B6986" s="99"/>
      <c r="C6986" s="4"/>
      <c r="D6986" s="14"/>
      <c r="E6986" s="14"/>
      <c r="F6986" s="14"/>
      <c r="G6986" s="82"/>
      <c r="H6986" s="107" t="str">
        <f>IF(B6986&lt;&gt;"",IF(OR(O6986=0,O6986=999),"",SUMIFS($E$2:E6986,$A$2:A6986,A6986)-SUMIFS($F$2:F6986,$A$2:A6986,A6986)),"")</f>
        <v/>
      </c>
      <c r="I6986" s="109" t="str">
        <f t="shared" si="329"/>
        <v/>
      </c>
      <c r="J6986" s="113"/>
      <c r="K6986" s="90"/>
      <c r="L6986" s="73"/>
      <c r="M6986" s="69" t="str">
        <f>IF(C6986&lt;&gt;"",DailyLog!$S$3,"")</f>
        <v/>
      </c>
      <c r="N6986" s="56" t="str">
        <f t="shared" si="328"/>
        <v/>
      </c>
      <c r="O6986" s="53" t="str">
        <f>IF($B6986&lt;&gt;"",IF(ISNUMBER(_xlfn.XMATCH($B6986,Language!$A$6:$E$6)),0,IF(ISNUMBER(_xlfn.XMATCH($B6986,Language!$A$29:$E$29)),'Lista de Prestatarios'!$B$3,VLOOKUP(B6986,'Lista de Prestatarios'!$A$2:$B$500,2,FALSE))),"")</f>
        <v/>
      </c>
      <c r="P6986" s="58" t="str">
        <f>IF(B6986&lt;&gt;"",IF(OR(D6986&gt;0,G6986&gt;0),COUNTIF($B$2:B6986,B6986),COUNTIFS($B$2:B6986,B6986,$E$2:E6986,"&gt;0")),"")</f>
        <v/>
      </c>
    </row>
    <row r="6987" spans="1:16" x14ac:dyDescent="0.35">
      <c r="A6987" s="51" t="str">
        <f t="shared" si="327"/>
        <v/>
      </c>
      <c r="B6987" s="99"/>
      <c r="C6987" s="4"/>
      <c r="D6987" s="14"/>
      <c r="E6987" s="14"/>
      <c r="F6987" s="14"/>
      <c r="G6987" s="82"/>
      <c r="H6987" s="107" t="str">
        <f>IF(B6987&lt;&gt;"",IF(OR(O6987=0,O6987=999),"",SUMIFS($E$2:E6987,$A$2:A6987,A6987)-SUMIFS($F$2:F6987,$A$2:A6987,A6987)),"")</f>
        <v/>
      </c>
      <c r="I6987" s="109" t="str">
        <f t="shared" si="329"/>
        <v/>
      </c>
      <c r="J6987" s="113"/>
      <c r="K6987" s="90"/>
      <c r="L6987" s="73"/>
      <c r="M6987" s="69" t="str">
        <f>IF(C6987&lt;&gt;"",DailyLog!$S$3,"")</f>
        <v/>
      </c>
      <c r="N6987" s="56" t="str">
        <f t="shared" si="328"/>
        <v/>
      </c>
      <c r="O6987" s="53" t="str">
        <f>IF($B6987&lt;&gt;"",IF(ISNUMBER(_xlfn.XMATCH($B6987,Language!$A$6:$E$6)),0,IF(ISNUMBER(_xlfn.XMATCH($B6987,Language!$A$29:$E$29)),'Lista de Prestatarios'!$B$3,VLOOKUP(B6987,'Lista de Prestatarios'!$A$2:$B$500,2,FALSE))),"")</f>
        <v/>
      </c>
      <c r="P6987" s="58" t="str">
        <f>IF(B6987&lt;&gt;"",IF(OR(D6987&gt;0,G6987&gt;0),COUNTIF($B$2:B6987,B6987),COUNTIFS($B$2:B6987,B6987,$E$2:E6987,"&gt;0")),"")</f>
        <v/>
      </c>
    </row>
    <row r="6988" spans="1:16" x14ac:dyDescent="0.35">
      <c r="A6988" s="51" t="str">
        <f t="shared" si="327"/>
        <v/>
      </c>
      <c r="B6988" s="99"/>
      <c r="C6988" s="4"/>
      <c r="D6988" s="14"/>
      <c r="E6988" s="14"/>
      <c r="F6988" s="14"/>
      <c r="G6988" s="82"/>
      <c r="H6988" s="107" t="str">
        <f>IF(B6988&lt;&gt;"",IF(OR(O6988=0,O6988=999),"",SUMIFS($E$2:E6988,$A$2:A6988,A6988)-SUMIFS($F$2:F6988,$A$2:A6988,A6988)),"")</f>
        <v/>
      </c>
      <c r="I6988" s="109" t="str">
        <f t="shared" si="329"/>
        <v/>
      </c>
      <c r="J6988" s="113"/>
      <c r="K6988" s="90"/>
      <c r="L6988" s="73"/>
      <c r="M6988" s="69" t="str">
        <f>IF(C6988&lt;&gt;"",DailyLog!$S$3,"")</f>
        <v/>
      </c>
      <c r="N6988" s="56" t="str">
        <f t="shared" si="328"/>
        <v/>
      </c>
      <c r="O6988" s="53" t="str">
        <f>IF($B6988&lt;&gt;"",IF(ISNUMBER(_xlfn.XMATCH($B6988,Language!$A$6:$E$6)),0,IF(ISNUMBER(_xlfn.XMATCH($B6988,Language!$A$29:$E$29)),'Lista de Prestatarios'!$B$3,VLOOKUP(B6988,'Lista de Prestatarios'!$A$2:$B$500,2,FALSE))),"")</f>
        <v/>
      </c>
      <c r="P6988" s="58" t="str">
        <f>IF(B6988&lt;&gt;"",IF(OR(D6988&gt;0,G6988&gt;0),COUNTIF($B$2:B6988,B6988),COUNTIFS($B$2:B6988,B6988,$E$2:E6988,"&gt;0")),"")</f>
        <v/>
      </c>
    </row>
    <row r="6989" spans="1:16" x14ac:dyDescent="0.35">
      <c r="A6989" s="51" t="str">
        <f t="shared" si="327"/>
        <v/>
      </c>
      <c r="B6989" s="99"/>
      <c r="C6989" s="4"/>
      <c r="D6989" s="14"/>
      <c r="E6989" s="14"/>
      <c r="F6989" s="14"/>
      <c r="G6989" s="82"/>
      <c r="H6989" s="107" t="str">
        <f>IF(B6989&lt;&gt;"",IF(OR(O6989=0,O6989=999),"",SUMIFS($E$2:E6989,$A$2:A6989,A6989)-SUMIFS($F$2:F6989,$A$2:A6989,A6989)),"")</f>
        <v/>
      </c>
      <c r="I6989" s="109" t="str">
        <f t="shared" si="329"/>
        <v/>
      </c>
      <c r="J6989" s="113"/>
      <c r="K6989" s="90"/>
      <c r="L6989" s="73"/>
      <c r="M6989" s="69" t="str">
        <f>IF(C6989&lt;&gt;"",DailyLog!$S$3,"")</f>
        <v/>
      </c>
      <c r="N6989" s="56" t="str">
        <f t="shared" si="328"/>
        <v/>
      </c>
      <c r="O6989" s="53" t="str">
        <f>IF($B6989&lt;&gt;"",IF(ISNUMBER(_xlfn.XMATCH($B6989,Language!$A$6:$E$6)),0,IF(ISNUMBER(_xlfn.XMATCH($B6989,Language!$A$29:$E$29)),'Lista de Prestatarios'!$B$3,VLOOKUP(B6989,'Lista de Prestatarios'!$A$2:$B$500,2,FALSE))),"")</f>
        <v/>
      </c>
      <c r="P6989" s="58" t="str">
        <f>IF(B6989&lt;&gt;"",IF(OR(D6989&gt;0,G6989&gt;0),COUNTIF($B$2:B6989,B6989),COUNTIFS($B$2:B6989,B6989,$E$2:E6989,"&gt;0")),"")</f>
        <v/>
      </c>
    </row>
    <row r="6990" spans="1:16" x14ac:dyDescent="0.35">
      <c r="A6990" s="51" t="str">
        <f t="shared" si="327"/>
        <v/>
      </c>
      <c r="B6990" s="99"/>
      <c r="C6990" s="4"/>
      <c r="D6990" s="14"/>
      <c r="E6990" s="14"/>
      <c r="F6990" s="14"/>
      <c r="G6990" s="82"/>
      <c r="H6990" s="107" t="str">
        <f>IF(B6990&lt;&gt;"",IF(OR(O6990=0,O6990=999),"",SUMIFS($E$2:E6990,$A$2:A6990,A6990)-SUMIFS($F$2:F6990,$A$2:A6990,A6990)),"")</f>
        <v/>
      </c>
      <c r="I6990" s="109" t="str">
        <f t="shared" si="329"/>
        <v/>
      </c>
      <c r="J6990" s="113"/>
      <c r="K6990" s="90"/>
      <c r="L6990" s="73"/>
      <c r="M6990" s="69" t="str">
        <f>IF(C6990&lt;&gt;"",DailyLog!$S$3,"")</f>
        <v/>
      </c>
      <c r="N6990" s="56" t="str">
        <f t="shared" si="328"/>
        <v/>
      </c>
      <c r="O6990" s="53" t="str">
        <f>IF($B6990&lt;&gt;"",IF(ISNUMBER(_xlfn.XMATCH($B6990,Language!$A$6:$E$6)),0,IF(ISNUMBER(_xlfn.XMATCH($B6990,Language!$A$29:$E$29)),'Lista de Prestatarios'!$B$3,VLOOKUP(B6990,'Lista de Prestatarios'!$A$2:$B$500,2,FALSE))),"")</f>
        <v/>
      </c>
      <c r="P6990" s="58" t="str">
        <f>IF(B6990&lt;&gt;"",IF(OR(D6990&gt;0,G6990&gt;0),COUNTIF($B$2:B6990,B6990),COUNTIFS($B$2:B6990,B6990,$E$2:E6990,"&gt;0")),"")</f>
        <v/>
      </c>
    </row>
    <row r="6991" spans="1:16" x14ac:dyDescent="0.35">
      <c r="A6991" s="51" t="str">
        <f t="shared" si="327"/>
        <v/>
      </c>
      <c r="B6991" s="99"/>
      <c r="C6991" s="4"/>
      <c r="D6991" s="14"/>
      <c r="E6991" s="14"/>
      <c r="F6991" s="14"/>
      <c r="G6991" s="82"/>
      <c r="H6991" s="107" t="str">
        <f>IF(B6991&lt;&gt;"",IF(OR(O6991=0,O6991=999),"",SUMIFS($E$2:E6991,$A$2:A6991,A6991)-SUMIFS($F$2:F6991,$A$2:A6991,A6991)),"")</f>
        <v/>
      </c>
      <c r="I6991" s="109" t="str">
        <f t="shared" si="329"/>
        <v/>
      </c>
      <c r="J6991" s="113"/>
      <c r="K6991" s="90"/>
      <c r="L6991" s="73"/>
      <c r="M6991" s="69" t="str">
        <f>IF(C6991&lt;&gt;"",DailyLog!$S$3,"")</f>
        <v/>
      </c>
      <c r="N6991" s="56" t="str">
        <f t="shared" si="328"/>
        <v/>
      </c>
      <c r="O6991" s="53" t="str">
        <f>IF($B6991&lt;&gt;"",IF(ISNUMBER(_xlfn.XMATCH($B6991,Language!$A$6:$E$6)),0,IF(ISNUMBER(_xlfn.XMATCH($B6991,Language!$A$29:$E$29)),'Lista de Prestatarios'!$B$3,VLOOKUP(B6991,'Lista de Prestatarios'!$A$2:$B$500,2,FALSE))),"")</f>
        <v/>
      </c>
      <c r="P6991" s="58" t="str">
        <f>IF(B6991&lt;&gt;"",IF(OR(D6991&gt;0,G6991&gt;0),COUNTIF($B$2:B6991,B6991),COUNTIFS($B$2:B6991,B6991,$E$2:E6991,"&gt;0")),"")</f>
        <v/>
      </c>
    </row>
    <row r="6992" spans="1:16" x14ac:dyDescent="0.35">
      <c r="A6992" s="51" t="str">
        <f t="shared" si="327"/>
        <v/>
      </c>
      <c r="B6992" s="99"/>
      <c r="C6992" s="4"/>
      <c r="D6992" s="14"/>
      <c r="E6992" s="14"/>
      <c r="F6992" s="14"/>
      <c r="G6992" s="82"/>
      <c r="H6992" s="107" t="str">
        <f>IF(B6992&lt;&gt;"",IF(OR(O6992=0,O6992=999),"",SUMIFS($E$2:E6992,$A$2:A6992,A6992)-SUMIFS($F$2:F6992,$A$2:A6992,A6992)),"")</f>
        <v/>
      </c>
      <c r="I6992" s="109" t="str">
        <f t="shared" si="329"/>
        <v/>
      </c>
      <c r="J6992" s="113"/>
      <c r="K6992" s="90"/>
      <c r="L6992" s="73"/>
      <c r="M6992" s="69" t="str">
        <f>IF(C6992&lt;&gt;"",DailyLog!$S$3,"")</f>
        <v/>
      </c>
      <c r="N6992" s="56" t="str">
        <f t="shared" si="328"/>
        <v/>
      </c>
      <c r="O6992" s="53" t="str">
        <f>IF($B6992&lt;&gt;"",IF(ISNUMBER(_xlfn.XMATCH($B6992,Language!$A$6:$E$6)),0,IF(ISNUMBER(_xlfn.XMATCH($B6992,Language!$A$29:$E$29)),'Lista de Prestatarios'!$B$3,VLOOKUP(B6992,'Lista de Prestatarios'!$A$2:$B$500,2,FALSE))),"")</f>
        <v/>
      </c>
      <c r="P6992" s="58" t="str">
        <f>IF(B6992&lt;&gt;"",IF(OR(D6992&gt;0,G6992&gt;0),COUNTIF($B$2:B6992,B6992),COUNTIFS($B$2:B6992,B6992,$E$2:E6992,"&gt;0")),"")</f>
        <v/>
      </c>
    </row>
    <row r="6993" spans="1:16" x14ac:dyDescent="0.35">
      <c r="A6993" s="51" t="str">
        <f t="shared" si="327"/>
        <v/>
      </c>
      <c r="B6993" s="99"/>
      <c r="C6993" s="4"/>
      <c r="D6993" s="14"/>
      <c r="E6993" s="14"/>
      <c r="F6993" s="14"/>
      <c r="G6993" s="82"/>
      <c r="H6993" s="107" t="str">
        <f>IF(B6993&lt;&gt;"",IF(OR(O6993=0,O6993=999),"",SUMIFS($E$2:E6993,$A$2:A6993,A6993)-SUMIFS($F$2:F6993,$A$2:A6993,A6993)),"")</f>
        <v/>
      </c>
      <c r="I6993" s="109" t="str">
        <f t="shared" si="329"/>
        <v/>
      </c>
      <c r="J6993" s="113"/>
      <c r="K6993" s="90"/>
      <c r="L6993" s="73"/>
      <c r="M6993" s="69" t="str">
        <f>IF(C6993&lt;&gt;"",DailyLog!$S$3,"")</f>
        <v/>
      </c>
      <c r="N6993" s="56" t="str">
        <f t="shared" si="328"/>
        <v/>
      </c>
      <c r="O6993" s="53" t="str">
        <f>IF($B6993&lt;&gt;"",IF(ISNUMBER(_xlfn.XMATCH($B6993,Language!$A$6:$E$6)),0,IF(ISNUMBER(_xlfn.XMATCH($B6993,Language!$A$29:$E$29)),'Lista de Prestatarios'!$B$3,VLOOKUP(B6993,'Lista de Prestatarios'!$A$2:$B$500,2,FALSE))),"")</f>
        <v/>
      </c>
      <c r="P6993" s="58" t="str">
        <f>IF(B6993&lt;&gt;"",IF(OR(D6993&gt;0,G6993&gt;0),COUNTIF($B$2:B6993,B6993),COUNTIFS($B$2:B6993,B6993,$E$2:E6993,"&gt;0")),"")</f>
        <v/>
      </c>
    </row>
    <row r="6994" spans="1:16" x14ac:dyDescent="0.35">
      <c r="A6994" s="51" t="str">
        <f t="shared" si="327"/>
        <v/>
      </c>
      <c r="B6994" s="99"/>
      <c r="C6994" s="4"/>
      <c r="D6994" s="14"/>
      <c r="E6994" s="14"/>
      <c r="F6994" s="14"/>
      <c r="G6994" s="82"/>
      <c r="H6994" s="107" t="str">
        <f>IF(B6994&lt;&gt;"",IF(OR(O6994=0,O6994=999),"",SUMIFS($E$2:E6994,$A$2:A6994,A6994)-SUMIFS($F$2:F6994,$A$2:A6994,A6994)),"")</f>
        <v/>
      </c>
      <c r="I6994" s="109" t="str">
        <f t="shared" si="329"/>
        <v/>
      </c>
      <c r="J6994" s="113"/>
      <c r="K6994" s="90"/>
      <c r="L6994" s="73"/>
      <c r="M6994" s="69" t="str">
        <f>IF(C6994&lt;&gt;"",DailyLog!$S$3,"")</f>
        <v/>
      </c>
      <c r="N6994" s="56" t="str">
        <f t="shared" si="328"/>
        <v/>
      </c>
      <c r="O6994" s="53" t="str">
        <f>IF($B6994&lt;&gt;"",IF(ISNUMBER(_xlfn.XMATCH($B6994,Language!$A$6:$E$6)),0,IF(ISNUMBER(_xlfn.XMATCH($B6994,Language!$A$29:$E$29)),'Lista de Prestatarios'!$B$3,VLOOKUP(B6994,'Lista de Prestatarios'!$A$2:$B$500,2,FALSE))),"")</f>
        <v/>
      </c>
      <c r="P6994" s="58" t="str">
        <f>IF(B6994&lt;&gt;"",IF(OR(D6994&gt;0,G6994&gt;0),COUNTIF($B$2:B6994,B6994),COUNTIFS($B$2:B6994,B6994,$E$2:E6994,"&gt;0")),"")</f>
        <v/>
      </c>
    </row>
    <row r="6995" spans="1:16" x14ac:dyDescent="0.35">
      <c r="A6995" s="51" t="str">
        <f t="shared" si="327"/>
        <v/>
      </c>
      <c r="B6995" s="99"/>
      <c r="C6995" s="4"/>
      <c r="D6995" s="14"/>
      <c r="E6995" s="14"/>
      <c r="F6995" s="14"/>
      <c r="G6995" s="82"/>
      <c r="H6995" s="107" t="str">
        <f>IF(B6995&lt;&gt;"",IF(OR(O6995=0,O6995=999),"",SUMIFS($E$2:E6995,$A$2:A6995,A6995)-SUMIFS($F$2:F6995,$A$2:A6995,A6995)),"")</f>
        <v/>
      </c>
      <c r="I6995" s="109" t="str">
        <f t="shared" si="329"/>
        <v/>
      </c>
      <c r="J6995" s="113"/>
      <c r="K6995" s="90"/>
      <c r="L6995" s="73"/>
      <c r="M6995" s="69" t="str">
        <f>IF(C6995&lt;&gt;"",DailyLog!$S$3,"")</f>
        <v/>
      </c>
      <c r="N6995" s="56" t="str">
        <f t="shared" si="328"/>
        <v/>
      </c>
      <c r="O6995" s="53" t="str">
        <f>IF($B6995&lt;&gt;"",IF(ISNUMBER(_xlfn.XMATCH($B6995,Language!$A$6:$E$6)),0,IF(ISNUMBER(_xlfn.XMATCH($B6995,Language!$A$29:$E$29)),'Lista de Prestatarios'!$B$3,VLOOKUP(B6995,'Lista de Prestatarios'!$A$2:$B$500,2,FALSE))),"")</f>
        <v/>
      </c>
      <c r="P6995" s="58" t="str">
        <f>IF(B6995&lt;&gt;"",IF(OR(D6995&gt;0,G6995&gt;0),COUNTIF($B$2:B6995,B6995),COUNTIFS($B$2:B6995,B6995,$E$2:E6995,"&gt;0")),"")</f>
        <v/>
      </c>
    </row>
    <row r="6996" spans="1:16" x14ac:dyDescent="0.35">
      <c r="A6996" s="51" t="str">
        <f t="shared" si="327"/>
        <v/>
      </c>
      <c r="B6996" s="99"/>
      <c r="C6996" s="4"/>
      <c r="D6996" s="14"/>
      <c r="E6996" s="14"/>
      <c r="F6996" s="14"/>
      <c r="G6996" s="82"/>
      <c r="H6996" s="107" t="str">
        <f>IF(B6996&lt;&gt;"",IF(OR(O6996=0,O6996=999),"",SUMIFS($E$2:E6996,$A$2:A6996,A6996)-SUMIFS($F$2:F6996,$A$2:A6996,A6996)),"")</f>
        <v/>
      </c>
      <c r="I6996" s="109" t="str">
        <f t="shared" si="329"/>
        <v/>
      </c>
      <c r="J6996" s="113"/>
      <c r="K6996" s="90"/>
      <c r="L6996" s="73"/>
      <c r="M6996" s="69" t="str">
        <f>IF(C6996&lt;&gt;"",DailyLog!$S$3,"")</f>
        <v/>
      </c>
      <c r="N6996" s="56" t="str">
        <f t="shared" si="328"/>
        <v/>
      </c>
      <c r="O6996" s="53" t="str">
        <f>IF($B6996&lt;&gt;"",IF(ISNUMBER(_xlfn.XMATCH($B6996,Language!$A$6:$E$6)),0,IF(ISNUMBER(_xlfn.XMATCH($B6996,Language!$A$29:$E$29)),'Lista de Prestatarios'!$B$3,VLOOKUP(B6996,'Lista de Prestatarios'!$A$2:$B$500,2,FALSE))),"")</f>
        <v/>
      </c>
      <c r="P6996" s="58" t="str">
        <f>IF(B6996&lt;&gt;"",IF(OR(D6996&gt;0,G6996&gt;0),COUNTIF($B$2:B6996,B6996),COUNTIFS($B$2:B6996,B6996,$E$2:E6996,"&gt;0")),"")</f>
        <v/>
      </c>
    </row>
    <row r="6997" spans="1:16" x14ac:dyDescent="0.35">
      <c r="A6997" s="51" t="str">
        <f t="shared" si="327"/>
        <v/>
      </c>
      <c r="B6997" s="99"/>
      <c r="C6997" s="4"/>
      <c r="D6997" s="14"/>
      <c r="E6997" s="14"/>
      <c r="F6997" s="14"/>
      <c r="G6997" s="82"/>
      <c r="H6997" s="107" t="str">
        <f>IF(B6997&lt;&gt;"",IF(OR(O6997=0,O6997=999),"",SUMIFS($E$2:E6997,$A$2:A6997,A6997)-SUMIFS($F$2:F6997,$A$2:A6997,A6997)),"")</f>
        <v/>
      </c>
      <c r="I6997" s="109" t="str">
        <f t="shared" si="329"/>
        <v/>
      </c>
      <c r="J6997" s="113"/>
      <c r="K6997" s="90"/>
      <c r="L6997" s="73"/>
      <c r="M6997" s="69" t="str">
        <f>IF(C6997&lt;&gt;"",DailyLog!$S$3,"")</f>
        <v/>
      </c>
      <c r="N6997" s="56" t="str">
        <f t="shared" si="328"/>
        <v/>
      </c>
      <c r="O6997" s="53" t="str">
        <f>IF($B6997&lt;&gt;"",IF(ISNUMBER(_xlfn.XMATCH($B6997,Language!$A$6:$E$6)),0,IF(ISNUMBER(_xlfn.XMATCH($B6997,Language!$A$29:$E$29)),'Lista de Prestatarios'!$B$3,VLOOKUP(B6997,'Lista de Prestatarios'!$A$2:$B$500,2,FALSE))),"")</f>
        <v/>
      </c>
      <c r="P6997" s="58" t="str">
        <f>IF(B6997&lt;&gt;"",IF(OR(D6997&gt;0,G6997&gt;0),COUNTIF($B$2:B6997,B6997),COUNTIFS($B$2:B6997,B6997,$E$2:E6997,"&gt;0")),"")</f>
        <v/>
      </c>
    </row>
    <row r="6998" spans="1:16" x14ac:dyDescent="0.35">
      <c r="A6998" s="51" t="str">
        <f t="shared" si="327"/>
        <v/>
      </c>
      <c r="B6998" s="99"/>
      <c r="C6998" s="4"/>
      <c r="D6998" s="14"/>
      <c r="E6998" s="14"/>
      <c r="F6998" s="14"/>
      <c r="G6998" s="82"/>
      <c r="H6998" s="107" t="str">
        <f>IF(B6998&lt;&gt;"",IF(OR(O6998=0,O6998=999),"",SUMIFS($E$2:E6998,$A$2:A6998,A6998)-SUMIFS($F$2:F6998,$A$2:A6998,A6998)),"")</f>
        <v/>
      </c>
      <c r="I6998" s="109" t="str">
        <f t="shared" si="329"/>
        <v/>
      </c>
      <c r="J6998" s="113"/>
      <c r="K6998" s="90"/>
      <c r="L6998" s="73"/>
      <c r="M6998" s="69" t="str">
        <f>IF(C6998&lt;&gt;"",DailyLog!$S$3,"")</f>
        <v/>
      </c>
      <c r="N6998" s="56" t="str">
        <f t="shared" si="328"/>
        <v/>
      </c>
      <c r="O6998" s="53" t="str">
        <f>IF($B6998&lt;&gt;"",IF(ISNUMBER(_xlfn.XMATCH($B6998,Language!$A$6:$E$6)),0,IF(ISNUMBER(_xlfn.XMATCH($B6998,Language!$A$29:$E$29)),'Lista de Prestatarios'!$B$3,VLOOKUP(B6998,'Lista de Prestatarios'!$A$2:$B$500,2,FALSE))),"")</f>
        <v/>
      </c>
      <c r="P6998" s="58" t="str">
        <f>IF(B6998&lt;&gt;"",IF(OR(D6998&gt;0,G6998&gt;0),COUNTIF($B$2:B6998,B6998),COUNTIFS($B$2:B6998,B6998,$E$2:E6998,"&gt;0")),"")</f>
        <v/>
      </c>
    </row>
    <row r="6999" spans="1:16" x14ac:dyDescent="0.35">
      <c r="A6999" s="51" t="str">
        <f t="shared" si="327"/>
        <v/>
      </c>
      <c r="B6999" s="99"/>
      <c r="C6999" s="4"/>
      <c r="D6999" s="14"/>
      <c r="E6999" s="14"/>
      <c r="F6999" s="14"/>
      <c r="G6999" s="82"/>
      <c r="H6999" s="107" t="str">
        <f>IF(B6999&lt;&gt;"",IF(OR(O6999=0,O6999=999),"",SUMIFS($E$2:E6999,$A$2:A6999,A6999)-SUMIFS($F$2:F6999,$A$2:A6999,A6999)),"")</f>
        <v/>
      </c>
      <c r="I6999" s="109" t="str">
        <f t="shared" si="329"/>
        <v/>
      </c>
      <c r="J6999" s="113"/>
      <c r="K6999" s="90"/>
      <c r="L6999" s="73"/>
      <c r="M6999" s="69" t="str">
        <f>IF(C6999&lt;&gt;"",DailyLog!$S$3,"")</f>
        <v/>
      </c>
      <c r="N6999" s="56" t="str">
        <f t="shared" si="328"/>
        <v/>
      </c>
      <c r="O6999" s="53" t="str">
        <f>IF($B6999&lt;&gt;"",IF(ISNUMBER(_xlfn.XMATCH($B6999,Language!$A$6:$E$6)),0,IF(ISNUMBER(_xlfn.XMATCH($B6999,Language!$A$29:$E$29)),'Lista de Prestatarios'!$B$3,VLOOKUP(B6999,'Lista de Prestatarios'!$A$2:$B$500,2,FALSE))),"")</f>
        <v/>
      </c>
      <c r="P6999" s="58" t="str">
        <f>IF(B6999&lt;&gt;"",IF(OR(D6999&gt;0,G6999&gt;0),COUNTIF($B$2:B6999,B6999),COUNTIFS($B$2:B6999,B6999,$E$2:E6999,"&gt;0")),"")</f>
        <v/>
      </c>
    </row>
    <row r="7000" spans="1:16" x14ac:dyDescent="0.35">
      <c r="A7000" s="51" t="str">
        <f t="shared" si="327"/>
        <v/>
      </c>
      <c r="B7000" s="99"/>
      <c r="C7000" s="4"/>
      <c r="D7000" s="14"/>
      <c r="E7000" s="14"/>
      <c r="F7000" s="14"/>
      <c r="G7000" s="82"/>
      <c r="H7000" s="107" t="str">
        <f>IF(B7000&lt;&gt;"",IF(OR(O7000=0,O7000=999),"",SUMIFS($E$2:E7000,$A$2:A7000,A7000)-SUMIFS($F$2:F7000,$A$2:A7000,A7000)),"")</f>
        <v/>
      </c>
      <c r="I7000" s="109" t="str">
        <f t="shared" si="329"/>
        <v/>
      </c>
      <c r="J7000" s="113"/>
      <c r="K7000" s="90"/>
      <c r="L7000" s="73"/>
      <c r="M7000" s="69" t="str">
        <f>IF(C7000&lt;&gt;"",DailyLog!$S$3,"")</f>
        <v/>
      </c>
      <c r="N7000" s="56" t="str">
        <f t="shared" si="328"/>
        <v/>
      </c>
      <c r="O7000" s="53" t="str">
        <f>IF($B7000&lt;&gt;"",IF(ISNUMBER(_xlfn.XMATCH($B7000,Language!$A$6:$E$6)),0,IF(ISNUMBER(_xlfn.XMATCH($B7000,Language!$A$29:$E$29)),'Lista de Prestatarios'!$B$3,VLOOKUP(B7000,'Lista de Prestatarios'!$A$2:$B$500,2,FALSE))),"")</f>
        <v/>
      </c>
      <c r="P7000" s="58" t="str">
        <f>IF(B7000&lt;&gt;"",IF(OR(D7000&gt;0,G7000&gt;0),COUNTIF($B$2:B7000,B7000),COUNTIFS($B$2:B7000,B7000,$E$2:E7000,"&gt;0")),"")</f>
        <v/>
      </c>
    </row>
    <row r="7001" spans="1:16" x14ac:dyDescent="0.35">
      <c r="A7001" s="51" t="str">
        <f t="shared" si="327"/>
        <v/>
      </c>
      <c r="B7001" s="99"/>
      <c r="C7001" s="4"/>
      <c r="D7001" s="14"/>
      <c r="E7001" s="14"/>
      <c r="F7001" s="14"/>
      <c r="G7001" s="82"/>
      <c r="H7001" s="107" t="str">
        <f>IF(B7001&lt;&gt;"",IF(OR(O7001=0,O7001=999),"",SUMIFS($E$2:E7001,$A$2:A7001,A7001)-SUMIFS($F$2:F7001,$A$2:A7001,A7001)),"")</f>
        <v/>
      </c>
      <c r="I7001" s="109" t="str">
        <f t="shared" si="329"/>
        <v/>
      </c>
      <c r="J7001" s="113"/>
      <c r="K7001" s="90"/>
      <c r="L7001" s="73"/>
      <c r="M7001" s="69" t="str">
        <f>IF(C7001&lt;&gt;"",DailyLog!$S$3,"")</f>
        <v/>
      </c>
      <c r="N7001" s="56" t="str">
        <f t="shared" si="328"/>
        <v/>
      </c>
      <c r="O7001" s="53" t="str">
        <f>IF($B7001&lt;&gt;"",IF(ISNUMBER(_xlfn.XMATCH($B7001,Language!$A$6:$E$6)),0,IF(ISNUMBER(_xlfn.XMATCH($B7001,Language!$A$29:$E$29)),'Lista de Prestatarios'!$B$3,VLOOKUP(B7001,'Lista de Prestatarios'!$A$2:$B$500,2,FALSE))),"")</f>
        <v/>
      </c>
      <c r="P7001" s="58" t="str">
        <f>IF(B7001&lt;&gt;"",IF(OR(D7001&gt;0,G7001&gt;0),COUNTIF($B$2:B7001,B7001),COUNTIFS($B$2:B7001,B7001,$E$2:E7001,"&gt;0")),"")</f>
        <v/>
      </c>
    </row>
    <row r="7002" spans="1:16" x14ac:dyDescent="0.35">
      <c r="A7002" s="51" t="str">
        <f t="shared" si="327"/>
        <v/>
      </c>
      <c r="B7002" s="99"/>
      <c r="C7002" s="4"/>
      <c r="D7002" s="14"/>
      <c r="E7002" s="14"/>
      <c r="F7002" s="14"/>
      <c r="G7002" s="82"/>
      <c r="H7002" s="107" t="str">
        <f>IF(B7002&lt;&gt;"",IF(OR(O7002=0,O7002=999),"",SUMIFS($E$2:E7002,$A$2:A7002,A7002)-SUMIFS($F$2:F7002,$A$2:A7002,A7002)),"")</f>
        <v/>
      </c>
      <c r="I7002" s="109" t="str">
        <f t="shared" si="329"/>
        <v/>
      </c>
      <c r="J7002" s="113"/>
      <c r="K7002" s="90"/>
      <c r="L7002" s="73"/>
      <c r="M7002" s="69" t="str">
        <f>IF(C7002&lt;&gt;"",DailyLog!$S$3,"")</f>
        <v/>
      </c>
      <c r="N7002" s="56" t="str">
        <f t="shared" si="328"/>
        <v/>
      </c>
      <c r="O7002" s="53" t="str">
        <f>IF($B7002&lt;&gt;"",IF(ISNUMBER(_xlfn.XMATCH($B7002,Language!$A$6:$E$6)),0,IF(ISNUMBER(_xlfn.XMATCH($B7002,Language!$A$29:$E$29)),'Lista de Prestatarios'!$B$3,VLOOKUP(B7002,'Lista de Prestatarios'!$A$2:$B$500,2,FALSE))),"")</f>
        <v/>
      </c>
      <c r="P7002" s="58" t="str">
        <f>IF(B7002&lt;&gt;"",IF(OR(D7002&gt;0,G7002&gt;0),COUNTIF($B$2:B7002,B7002),COUNTIFS($B$2:B7002,B7002,$E$2:E7002,"&gt;0")),"")</f>
        <v/>
      </c>
    </row>
    <row r="7003" spans="1:16" x14ac:dyDescent="0.35">
      <c r="A7003" s="51" t="str">
        <f t="shared" si="327"/>
        <v/>
      </c>
      <c r="B7003" s="99"/>
      <c r="C7003" s="4"/>
      <c r="D7003" s="14"/>
      <c r="E7003" s="14"/>
      <c r="F7003" s="14"/>
      <c r="G7003" s="82"/>
      <c r="H7003" s="107" t="str">
        <f>IF(B7003&lt;&gt;"",IF(OR(O7003=0,O7003=999),"",SUMIFS($E$2:E7003,$A$2:A7003,A7003)-SUMIFS($F$2:F7003,$A$2:A7003,A7003)),"")</f>
        <v/>
      </c>
      <c r="I7003" s="109" t="str">
        <f t="shared" si="329"/>
        <v/>
      </c>
      <c r="J7003" s="113"/>
      <c r="K7003" s="90"/>
      <c r="L7003" s="73"/>
      <c r="M7003" s="69" t="str">
        <f>IF(C7003&lt;&gt;"",DailyLog!$S$3,"")</f>
        <v/>
      </c>
      <c r="N7003" s="56" t="str">
        <f t="shared" si="328"/>
        <v/>
      </c>
      <c r="O7003" s="53" t="str">
        <f>IF($B7003&lt;&gt;"",IF(ISNUMBER(_xlfn.XMATCH($B7003,Language!$A$6:$E$6)),0,IF(ISNUMBER(_xlfn.XMATCH($B7003,Language!$A$29:$E$29)),'Lista de Prestatarios'!$B$3,VLOOKUP(B7003,'Lista de Prestatarios'!$A$2:$B$500,2,FALSE))),"")</f>
        <v/>
      </c>
      <c r="P7003" s="58" t="str">
        <f>IF(B7003&lt;&gt;"",IF(OR(D7003&gt;0,G7003&gt;0),COUNTIF($B$2:B7003,B7003),COUNTIFS($B$2:B7003,B7003,$E$2:E7003,"&gt;0")),"")</f>
        <v/>
      </c>
    </row>
    <row r="7004" spans="1:16" x14ac:dyDescent="0.35">
      <c r="A7004" s="51" t="str">
        <f t="shared" si="327"/>
        <v/>
      </c>
      <c r="B7004" s="99"/>
      <c r="C7004" s="4"/>
      <c r="D7004" s="14"/>
      <c r="E7004" s="14"/>
      <c r="F7004" s="14"/>
      <c r="G7004" s="82"/>
      <c r="H7004" s="107" t="str">
        <f>IF(B7004&lt;&gt;"",IF(OR(O7004=0,O7004=999),"",SUMIFS($E$2:E7004,$A$2:A7004,A7004)-SUMIFS($F$2:F7004,$A$2:A7004,A7004)),"")</f>
        <v/>
      </c>
      <c r="I7004" s="109" t="str">
        <f t="shared" si="329"/>
        <v/>
      </c>
      <c r="J7004" s="113"/>
      <c r="K7004" s="90"/>
      <c r="L7004" s="73"/>
      <c r="M7004" s="69" t="str">
        <f>IF(C7004&lt;&gt;"",DailyLog!$S$3,"")</f>
        <v/>
      </c>
      <c r="N7004" s="56" t="str">
        <f t="shared" si="328"/>
        <v/>
      </c>
      <c r="O7004" s="53" t="str">
        <f>IF($B7004&lt;&gt;"",IF(ISNUMBER(_xlfn.XMATCH($B7004,Language!$A$6:$E$6)),0,IF(ISNUMBER(_xlfn.XMATCH($B7004,Language!$A$29:$E$29)),'Lista de Prestatarios'!$B$3,VLOOKUP(B7004,'Lista de Prestatarios'!$A$2:$B$500,2,FALSE))),"")</f>
        <v/>
      </c>
      <c r="P7004" s="58" t="str">
        <f>IF(B7004&lt;&gt;"",IF(OR(D7004&gt;0,G7004&gt;0),COUNTIF($B$2:B7004,B7004),COUNTIFS($B$2:B7004,B7004,$E$2:E7004,"&gt;0")),"")</f>
        <v/>
      </c>
    </row>
    <row r="7005" spans="1:16" x14ac:dyDescent="0.35">
      <c r="A7005" s="51" t="str">
        <f t="shared" si="327"/>
        <v/>
      </c>
      <c r="B7005" s="99"/>
      <c r="C7005" s="4"/>
      <c r="D7005" s="14"/>
      <c r="E7005" s="14"/>
      <c r="F7005" s="14"/>
      <c r="G7005" s="82"/>
      <c r="H7005" s="107" t="str">
        <f>IF(B7005&lt;&gt;"",IF(OR(O7005=0,O7005=999),"",SUMIFS($E$2:E7005,$A$2:A7005,A7005)-SUMIFS($F$2:F7005,$A$2:A7005,A7005)),"")</f>
        <v/>
      </c>
      <c r="I7005" s="109" t="str">
        <f t="shared" si="329"/>
        <v/>
      </c>
      <c r="J7005" s="113"/>
      <c r="K7005" s="90"/>
      <c r="L7005" s="73"/>
      <c r="M7005" s="69" t="str">
        <f>IF(C7005&lt;&gt;"",DailyLog!$S$3,"")</f>
        <v/>
      </c>
      <c r="N7005" s="56" t="str">
        <f t="shared" si="328"/>
        <v/>
      </c>
      <c r="O7005" s="53" t="str">
        <f>IF($B7005&lt;&gt;"",IF(ISNUMBER(_xlfn.XMATCH($B7005,Language!$A$6:$E$6)),0,IF(ISNUMBER(_xlfn.XMATCH($B7005,Language!$A$29:$E$29)),'Lista de Prestatarios'!$B$3,VLOOKUP(B7005,'Lista de Prestatarios'!$A$2:$B$500,2,FALSE))),"")</f>
        <v/>
      </c>
      <c r="P7005" s="58" t="str">
        <f>IF(B7005&lt;&gt;"",IF(OR(D7005&gt;0,G7005&gt;0),COUNTIF($B$2:B7005,B7005),COUNTIFS($B$2:B7005,B7005,$E$2:E7005,"&gt;0")),"")</f>
        <v/>
      </c>
    </row>
    <row r="7006" spans="1:16" x14ac:dyDescent="0.35">
      <c r="A7006" s="51" t="str">
        <f t="shared" si="327"/>
        <v/>
      </c>
      <c r="B7006" s="99"/>
      <c r="C7006" s="4"/>
      <c r="D7006" s="14"/>
      <c r="E7006" s="14"/>
      <c r="F7006" s="14"/>
      <c r="G7006" s="82"/>
      <c r="H7006" s="107" t="str">
        <f>IF(B7006&lt;&gt;"",IF(OR(O7006=0,O7006=999),"",SUMIFS($E$2:E7006,$A$2:A7006,A7006)-SUMIFS($F$2:F7006,$A$2:A7006,A7006)),"")</f>
        <v/>
      </c>
      <c r="I7006" s="109" t="str">
        <f t="shared" si="329"/>
        <v/>
      </c>
      <c r="J7006" s="113"/>
      <c r="K7006" s="90"/>
      <c r="L7006" s="73"/>
      <c r="M7006" s="69" t="str">
        <f>IF(C7006&lt;&gt;"",DailyLog!$S$3,"")</f>
        <v/>
      </c>
      <c r="N7006" s="56" t="str">
        <f t="shared" si="328"/>
        <v/>
      </c>
      <c r="O7006" s="53" t="str">
        <f>IF($B7006&lt;&gt;"",IF(ISNUMBER(_xlfn.XMATCH($B7006,Language!$A$6:$E$6)),0,IF(ISNUMBER(_xlfn.XMATCH($B7006,Language!$A$29:$E$29)),'Lista de Prestatarios'!$B$3,VLOOKUP(B7006,'Lista de Prestatarios'!$A$2:$B$500,2,FALSE))),"")</f>
        <v/>
      </c>
      <c r="P7006" s="58" t="str">
        <f>IF(B7006&lt;&gt;"",IF(OR(D7006&gt;0,G7006&gt;0),COUNTIF($B$2:B7006,B7006),COUNTIFS($B$2:B7006,B7006,$E$2:E7006,"&gt;0")),"")</f>
        <v/>
      </c>
    </row>
    <row r="7007" spans="1:16" x14ac:dyDescent="0.35">
      <c r="A7007" s="51" t="str">
        <f t="shared" si="327"/>
        <v/>
      </c>
      <c r="B7007" s="99"/>
      <c r="C7007" s="4"/>
      <c r="D7007" s="14"/>
      <c r="E7007" s="14"/>
      <c r="F7007" s="14"/>
      <c r="G7007" s="82"/>
      <c r="H7007" s="107" t="str">
        <f>IF(B7007&lt;&gt;"",IF(OR(O7007=0,O7007=999),"",SUMIFS($E$2:E7007,$A$2:A7007,A7007)-SUMIFS($F$2:F7007,$A$2:A7007,A7007)),"")</f>
        <v/>
      </c>
      <c r="I7007" s="109" t="str">
        <f t="shared" si="329"/>
        <v/>
      </c>
      <c r="J7007" s="113"/>
      <c r="K7007" s="90"/>
      <c r="L7007" s="73"/>
      <c r="M7007" s="69" t="str">
        <f>IF(C7007&lt;&gt;"",DailyLog!$S$3,"")</f>
        <v/>
      </c>
      <c r="N7007" s="56" t="str">
        <f t="shared" si="328"/>
        <v/>
      </c>
      <c r="O7007" s="53" t="str">
        <f>IF($B7007&lt;&gt;"",IF(ISNUMBER(_xlfn.XMATCH($B7007,Language!$A$6:$E$6)),0,IF(ISNUMBER(_xlfn.XMATCH($B7007,Language!$A$29:$E$29)),'Lista de Prestatarios'!$B$3,VLOOKUP(B7007,'Lista de Prestatarios'!$A$2:$B$500,2,FALSE))),"")</f>
        <v/>
      </c>
      <c r="P7007" s="58" t="str">
        <f>IF(B7007&lt;&gt;"",IF(OR(D7007&gt;0,G7007&gt;0),COUNTIF($B$2:B7007,B7007),COUNTIFS($B$2:B7007,B7007,$E$2:E7007,"&gt;0")),"")</f>
        <v/>
      </c>
    </row>
    <row r="7008" spans="1:16" x14ac:dyDescent="0.35">
      <c r="A7008" s="51" t="str">
        <f t="shared" si="327"/>
        <v/>
      </c>
      <c r="B7008" s="99"/>
      <c r="C7008" s="4"/>
      <c r="D7008" s="14"/>
      <c r="E7008" s="14"/>
      <c r="F7008" s="14"/>
      <c r="G7008" s="82"/>
      <c r="H7008" s="107" t="str">
        <f>IF(B7008&lt;&gt;"",IF(OR(O7008=0,O7008=999),"",SUMIFS($E$2:E7008,$A$2:A7008,A7008)-SUMIFS($F$2:F7008,$A$2:A7008,A7008)),"")</f>
        <v/>
      </c>
      <c r="I7008" s="109" t="str">
        <f t="shared" si="329"/>
        <v/>
      </c>
      <c r="J7008" s="113"/>
      <c r="K7008" s="90"/>
      <c r="L7008" s="73"/>
      <c r="M7008" s="69" t="str">
        <f>IF(C7008&lt;&gt;"",DailyLog!$S$3,"")</f>
        <v/>
      </c>
      <c r="N7008" s="56" t="str">
        <f t="shared" si="328"/>
        <v/>
      </c>
      <c r="O7008" s="53" t="str">
        <f>IF($B7008&lt;&gt;"",IF(ISNUMBER(_xlfn.XMATCH($B7008,Language!$A$6:$E$6)),0,IF(ISNUMBER(_xlfn.XMATCH($B7008,Language!$A$29:$E$29)),'Lista de Prestatarios'!$B$3,VLOOKUP(B7008,'Lista de Prestatarios'!$A$2:$B$500,2,FALSE))),"")</f>
        <v/>
      </c>
      <c r="P7008" s="58" t="str">
        <f>IF(B7008&lt;&gt;"",IF(OR(D7008&gt;0,G7008&gt;0),COUNTIF($B$2:B7008,B7008),COUNTIFS($B$2:B7008,B7008,$E$2:E7008,"&gt;0")),"")</f>
        <v/>
      </c>
    </row>
    <row r="7009" spans="1:16" x14ac:dyDescent="0.35">
      <c r="A7009" s="51" t="str">
        <f t="shared" si="327"/>
        <v/>
      </c>
      <c r="B7009" s="99"/>
      <c r="C7009" s="4"/>
      <c r="D7009" s="14"/>
      <c r="E7009" s="14"/>
      <c r="F7009" s="14"/>
      <c r="G7009" s="82"/>
      <c r="H7009" s="107" t="str">
        <f>IF(B7009&lt;&gt;"",IF(OR(O7009=0,O7009=999),"",SUMIFS($E$2:E7009,$A$2:A7009,A7009)-SUMIFS($F$2:F7009,$A$2:A7009,A7009)),"")</f>
        <v/>
      </c>
      <c r="I7009" s="109" t="str">
        <f t="shared" si="329"/>
        <v/>
      </c>
      <c r="J7009" s="113"/>
      <c r="K7009" s="90"/>
      <c r="L7009" s="73"/>
      <c r="M7009" s="69" t="str">
        <f>IF(C7009&lt;&gt;"",DailyLog!$S$3,"")</f>
        <v/>
      </c>
      <c r="N7009" s="56" t="str">
        <f t="shared" si="328"/>
        <v/>
      </c>
      <c r="O7009" s="53" t="str">
        <f>IF($B7009&lt;&gt;"",IF(ISNUMBER(_xlfn.XMATCH($B7009,Language!$A$6:$E$6)),0,IF(ISNUMBER(_xlfn.XMATCH($B7009,Language!$A$29:$E$29)),'Lista de Prestatarios'!$B$3,VLOOKUP(B7009,'Lista de Prestatarios'!$A$2:$B$500,2,FALSE))),"")</f>
        <v/>
      </c>
      <c r="P7009" s="58" t="str">
        <f>IF(B7009&lt;&gt;"",IF(OR(D7009&gt;0,G7009&gt;0),COUNTIF($B$2:B7009,B7009),COUNTIFS($B$2:B7009,B7009,$E$2:E7009,"&gt;0")),"")</f>
        <v/>
      </c>
    </row>
    <row r="7010" spans="1:16" x14ac:dyDescent="0.35">
      <c r="A7010" s="51" t="str">
        <f t="shared" si="327"/>
        <v/>
      </c>
      <c r="B7010" s="99"/>
      <c r="C7010" s="4"/>
      <c r="D7010" s="14"/>
      <c r="E7010" s="14"/>
      <c r="F7010" s="14"/>
      <c r="G7010" s="82"/>
      <c r="H7010" s="107" t="str">
        <f>IF(B7010&lt;&gt;"",IF(OR(O7010=0,O7010=999),"",SUMIFS($E$2:E7010,$A$2:A7010,A7010)-SUMIFS($F$2:F7010,$A$2:A7010,A7010)),"")</f>
        <v/>
      </c>
      <c r="I7010" s="109" t="str">
        <f t="shared" si="329"/>
        <v/>
      </c>
      <c r="J7010" s="113"/>
      <c r="K7010" s="90"/>
      <c r="L7010" s="73"/>
      <c r="M7010" s="69" t="str">
        <f>IF(C7010&lt;&gt;"",DailyLog!$S$3,"")</f>
        <v/>
      </c>
      <c r="N7010" s="56" t="str">
        <f t="shared" si="328"/>
        <v/>
      </c>
      <c r="O7010" s="53" t="str">
        <f>IF($B7010&lt;&gt;"",IF(ISNUMBER(_xlfn.XMATCH($B7010,Language!$A$6:$E$6)),0,IF(ISNUMBER(_xlfn.XMATCH($B7010,Language!$A$29:$E$29)),'Lista de Prestatarios'!$B$3,VLOOKUP(B7010,'Lista de Prestatarios'!$A$2:$B$500,2,FALSE))),"")</f>
        <v/>
      </c>
      <c r="P7010" s="58" t="str">
        <f>IF(B7010&lt;&gt;"",IF(OR(D7010&gt;0,G7010&gt;0),COUNTIF($B$2:B7010,B7010),COUNTIFS($B$2:B7010,B7010,$E$2:E7010,"&gt;0")),"")</f>
        <v/>
      </c>
    </row>
    <row r="7011" spans="1:16" x14ac:dyDescent="0.35">
      <c r="A7011" s="51" t="str">
        <f t="shared" si="327"/>
        <v/>
      </c>
      <c r="B7011" s="99"/>
      <c r="C7011" s="4"/>
      <c r="D7011" s="14"/>
      <c r="E7011" s="14"/>
      <c r="F7011" s="14"/>
      <c r="G7011" s="82"/>
      <c r="H7011" s="107" t="str">
        <f>IF(B7011&lt;&gt;"",IF(OR(O7011=0,O7011=999),"",SUMIFS($E$2:E7011,$A$2:A7011,A7011)-SUMIFS($F$2:F7011,$A$2:A7011,A7011)),"")</f>
        <v/>
      </c>
      <c r="I7011" s="109" t="str">
        <f t="shared" si="329"/>
        <v/>
      </c>
      <c r="J7011" s="113"/>
      <c r="K7011" s="90"/>
      <c r="L7011" s="73"/>
      <c r="M7011" s="69" t="str">
        <f>IF(C7011&lt;&gt;"",DailyLog!$S$3,"")</f>
        <v/>
      </c>
      <c r="N7011" s="56" t="str">
        <f t="shared" si="328"/>
        <v/>
      </c>
      <c r="O7011" s="53" t="str">
        <f>IF($B7011&lt;&gt;"",IF(ISNUMBER(_xlfn.XMATCH($B7011,Language!$A$6:$E$6)),0,IF(ISNUMBER(_xlfn.XMATCH($B7011,Language!$A$29:$E$29)),'Lista de Prestatarios'!$B$3,VLOOKUP(B7011,'Lista de Prestatarios'!$A$2:$B$500,2,FALSE))),"")</f>
        <v/>
      </c>
      <c r="P7011" s="58" t="str">
        <f>IF(B7011&lt;&gt;"",IF(OR(D7011&gt;0,G7011&gt;0),COUNTIF($B$2:B7011,B7011),COUNTIFS($B$2:B7011,B7011,$E$2:E7011,"&gt;0")),"")</f>
        <v/>
      </c>
    </row>
    <row r="7012" spans="1:16" x14ac:dyDescent="0.35">
      <c r="A7012" s="51" t="str">
        <f t="shared" si="327"/>
        <v/>
      </c>
      <c r="B7012" s="99"/>
      <c r="C7012" s="4"/>
      <c r="D7012" s="14"/>
      <c r="E7012" s="14"/>
      <c r="F7012" s="14"/>
      <c r="G7012" s="82"/>
      <c r="H7012" s="107" t="str">
        <f>IF(B7012&lt;&gt;"",IF(OR(O7012=0,O7012=999),"",SUMIFS($E$2:E7012,$A$2:A7012,A7012)-SUMIFS($F$2:F7012,$A$2:A7012,A7012)),"")</f>
        <v/>
      </c>
      <c r="I7012" s="109" t="str">
        <f t="shared" si="329"/>
        <v/>
      </c>
      <c r="J7012" s="113"/>
      <c r="K7012" s="90"/>
      <c r="L7012" s="73"/>
      <c r="M7012" s="69" t="str">
        <f>IF(C7012&lt;&gt;"",DailyLog!$S$3,"")</f>
        <v/>
      </c>
      <c r="N7012" s="56" t="str">
        <f t="shared" si="328"/>
        <v/>
      </c>
      <c r="O7012" s="53" t="str">
        <f>IF($B7012&lt;&gt;"",IF(ISNUMBER(_xlfn.XMATCH($B7012,Language!$A$6:$E$6)),0,IF(ISNUMBER(_xlfn.XMATCH($B7012,Language!$A$29:$E$29)),'Lista de Prestatarios'!$B$3,VLOOKUP(B7012,'Lista de Prestatarios'!$A$2:$B$500,2,FALSE))),"")</f>
        <v/>
      </c>
      <c r="P7012" s="58" t="str">
        <f>IF(B7012&lt;&gt;"",IF(OR(D7012&gt;0,G7012&gt;0),COUNTIF($B$2:B7012,B7012),COUNTIFS($B$2:B7012,B7012,$E$2:E7012,"&gt;0")),"")</f>
        <v/>
      </c>
    </row>
    <row r="7013" spans="1:16" x14ac:dyDescent="0.35">
      <c r="A7013" s="51" t="str">
        <f t="shared" si="327"/>
        <v/>
      </c>
      <c r="B7013" s="99"/>
      <c r="C7013" s="4"/>
      <c r="D7013" s="14"/>
      <c r="E7013" s="14"/>
      <c r="F7013" s="14"/>
      <c r="G7013" s="82"/>
      <c r="H7013" s="107" t="str">
        <f>IF(B7013&lt;&gt;"",IF(OR(O7013=0,O7013=999),"",SUMIFS($E$2:E7013,$A$2:A7013,A7013)-SUMIFS($F$2:F7013,$A$2:A7013,A7013)),"")</f>
        <v/>
      </c>
      <c r="I7013" s="109" t="str">
        <f t="shared" si="329"/>
        <v/>
      </c>
      <c r="J7013" s="113"/>
      <c r="K7013" s="90"/>
      <c r="L7013" s="73"/>
      <c r="M7013" s="69" t="str">
        <f>IF(C7013&lt;&gt;"",DailyLog!$S$3,"")</f>
        <v/>
      </c>
      <c r="N7013" s="56" t="str">
        <f t="shared" si="328"/>
        <v/>
      </c>
      <c r="O7013" s="53" t="str">
        <f>IF($B7013&lt;&gt;"",IF(ISNUMBER(_xlfn.XMATCH($B7013,Language!$A$6:$E$6)),0,IF(ISNUMBER(_xlfn.XMATCH($B7013,Language!$A$29:$E$29)),'Lista de Prestatarios'!$B$3,VLOOKUP(B7013,'Lista de Prestatarios'!$A$2:$B$500,2,FALSE))),"")</f>
        <v/>
      </c>
      <c r="P7013" s="58" t="str">
        <f>IF(B7013&lt;&gt;"",IF(OR(D7013&gt;0,G7013&gt;0),COUNTIF($B$2:B7013,B7013),COUNTIFS($B$2:B7013,B7013,$E$2:E7013,"&gt;0")),"")</f>
        <v/>
      </c>
    </row>
    <row r="7014" spans="1:16" x14ac:dyDescent="0.35">
      <c r="A7014" s="51" t="str">
        <f t="shared" si="327"/>
        <v/>
      </c>
      <c r="B7014" s="99"/>
      <c r="C7014" s="4"/>
      <c r="D7014" s="14"/>
      <c r="E7014" s="14"/>
      <c r="F7014" s="14"/>
      <c r="G7014" s="82"/>
      <c r="H7014" s="107" t="str">
        <f>IF(B7014&lt;&gt;"",IF(OR(O7014=0,O7014=999),"",SUMIFS($E$2:E7014,$A$2:A7014,A7014)-SUMIFS($F$2:F7014,$A$2:A7014,A7014)),"")</f>
        <v/>
      </c>
      <c r="I7014" s="109" t="str">
        <f t="shared" si="329"/>
        <v/>
      </c>
      <c r="J7014" s="113"/>
      <c r="K7014" s="90"/>
      <c r="L7014" s="73"/>
      <c r="M7014" s="69" t="str">
        <f>IF(C7014&lt;&gt;"",DailyLog!$S$3,"")</f>
        <v/>
      </c>
      <c r="N7014" s="56" t="str">
        <f t="shared" si="328"/>
        <v/>
      </c>
      <c r="O7014" s="53" t="str">
        <f>IF($B7014&lt;&gt;"",IF(ISNUMBER(_xlfn.XMATCH($B7014,Language!$A$6:$E$6)),0,IF(ISNUMBER(_xlfn.XMATCH($B7014,Language!$A$29:$E$29)),'Lista de Prestatarios'!$B$3,VLOOKUP(B7014,'Lista de Prestatarios'!$A$2:$B$500,2,FALSE))),"")</f>
        <v/>
      </c>
      <c r="P7014" s="58" t="str">
        <f>IF(B7014&lt;&gt;"",IF(OR(D7014&gt;0,G7014&gt;0),COUNTIF($B$2:B7014,B7014),COUNTIFS($B$2:B7014,B7014,$E$2:E7014,"&gt;0")),"")</f>
        <v/>
      </c>
    </row>
    <row r="7015" spans="1:16" x14ac:dyDescent="0.35">
      <c r="A7015" s="51" t="str">
        <f t="shared" si="327"/>
        <v/>
      </c>
      <c r="B7015" s="99"/>
      <c r="C7015" s="4"/>
      <c r="D7015" s="14"/>
      <c r="E7015" s="14"/>
      <c r="F7015" s="14"/>
      <c r="G7015" s="82"/>
      <c r="H7015" s="107" t="str">
        <f>IF(B7015&lt;&gt;"",IF(OR(O7015=0,O7015=999),"",SUMIFS($E$2:E7015,$A$2:A7015,A7015)-SUMIFS($F$2:F7015,$A$2:A7015,A7015)),"")</f>
        <v/>
      </c>
      <c r="I7015" s="109" t="str">
        <f t="shared" si="329"/>
        <v/>
      </c>
      <c r="J7015" s="113"/>
      <c r="K7015" s="90"/>
      <c r="L7015" s="73"/>
      <c r="M7015" s="69" t="str">
        <f>IF(C7015&lt;&gt;"",DailyLog!$S$3,"")</f>
        <v/>
      </c>
      <c r="N7015" s="56" t="str">
        <f t="shared" si="328"/>
        <v/>
      </c>
      <c r="O7015" s="53" t="str">
        <f>IF($B7015&lt;&gt;"",IF(ISNUMBER(_xlfn.XMATCH($B7015,Language!$A$6:$E$6)),0,IF(ISNUMBER(_xlfn.XMATCH($B7015,Language!$A$29:$E$29)),'Lista de Prestatarios'!$B$3,VLOOKUP(B7015,'Lista de Prestatarios'!$A$2:$B$500,2,FALSE))),"")</f>
        <v/>
      </c>
      <c r="P7015" s="58" t="str">
        <f>IF(B7015&lt;&gt;"",IF(OR(D7015&gt;0,G7015&gt;0),COUNTIF($B$2:B7015,B7015),COUNTIFS($B$2:B7015,B7015,$E$2:E7015,"&gt;0")),"")</f>
        <v/>
      </c>
    </row>
    <row r="7016" spans="1:16" x14ac:dyDescent="0.35">
      <c r="A7016" s="51" t="str">
        <f t="shared" si="327"/>
        <v/>
      </c>
      <c r="B7016" s="99"/>
      <c r="C7016" s="4"/>
      <c r="D7016" s="14"/>
      <c r="E7016" s="14"/>
      <c r="F7016" s="14"/>
      <c r="G7016" s="82"/>
      <c r="H7016" s="107" t="str">
        <f>IF(B7016&lt;&gt;"",IF(OR(O7016=0,O7016=999),"",SUMIFS($E$2:E7016,$A$2:A7016,A7016)-SUMIFS($F$2:F7016,$A$2:A7016,A7016)),"")</f>
        <v/>
      </c>
      <c r="I7016" s="109" t="str">
        <f t="shared" si="329"/>
        <v/>
      </c>
      <c r="J7016" s="113"/>
      <c r="K7016" s="90"/>
      <c r="L7016" s="73"/>
      <c r="M7016" s="69" t="str">
        <f>IF(C7016&lt;&gt;"",DailyLog!$S$3,"")</f>
        <v/>
      </c>
      <c r="N7016" s="56" t="str">
        <f t="shared" si="328"/>
        <v/>
      </c>
      <c r="O7016" s="53" t="str">
        <f>IF($B7016&lt;&gt;"",IF(ISNUMBER(_xlfn.XMATCH($B7016,Language!$A$6:$E$6)),0,IF(ISNUMBER(_xlfn.XMATCH($B7016,Language!$A$29:$E$29)),'Lista de Prestatarios'!$B$3,VLOOKUP(B7016,'Lista de Prestatarios'!$A$2:$B$500,2,FALSE))),"")</f>
        <v/>
      </c>
      <c r="P7016" s="58" t="str">
        <f>IF(B7016&lt;&gt;"",IF(OR(D7016&gt;0,G7016&gt;0),COUNTIF($B$2:B7016,B7016),COUNTIFS($B$2:B7016,B7016,$E$2:E7016,"&gt;0")),"")</f>
        <v/>
      </c>
    </row>
    <row r="7017" spans="1:16" x14ac:dyDescent="0.35">
      <c r="A7017" s="51" t="str">
        <f t="shared" si="327"/>
        <v/>
      </c>
      <c r="B7017" s="99"/>
      <c r="C7017" s="4"/>
      <c r="D7017" s="14"/>
      <c r="E7017" s="14"/>
      <c r="F7017" s="14"/>
      <c r="G7017" s="82"/>
      <c r="H7017" s="107" t="str">
        <f>IF(B7017&lt;&gt;"",IF(OR(O7017=0,O7017=999),"",SUMIFS($E$2:E7017,$A$2:A7017,A7017)-SUMIFS($F$2:F7017,$A$2:A7017,A7017)),"")</f>
        <v/>
      </c>
      <c r="I7017" s="109" t="str">
        <f t="shared" si="329"/>
        <v/>
      </c>
      <c r="J7017" s="113"/>
      <c r="K7017" s="90"/>
      <c r="L7017" s="73"/>
      <c r="M7017" s="69" t="str">
        <f>IF(C7017&lt;&gt;"",DailyLog!$S$3,"")</f>
        <v/>
      </c>
      <c r="N7017" s="56" t="str">
        <f t="shared" si="328"/>
        <v/>
      </c>
      <c r="O7017" s="53" t="str">
        <f>IF($B7017&lt;&gt;"",IF(ISNUMBER(_xlfn.XMATCH($B7017,Language!$A$6:$E$6)),0,IF(ISNUMBER(_xlfn.XMATCH($B7017,Language!$A$29:$E$29)),'Lista de Prestatarios'!$B$3,VLOOKUP(B7017,'Lista de Prestatarios'!$A$2:$B$500,2,FALSE))),"")</f>
        <v/>
      </c>
      <c r="P7017" s="58" t="str">
        <f>IF(B7017&lt;&gt;"",IF(OR(D7017&gt;0,G7017&gt;0),COUNTIF($B$2:B7017,B7017),COUNTIFS($B$2:B7017,B7017,$E$2:E7017,"&gt;0")),"")</f>
        <v/>
      </c>
    </row>
    <row r="7018" spans="1:16" x14ac:dyDescent="0.35">
      <c r="A7018" s="51" t="str">
        <f t="shared" si="327"/>
        <v/>
      </c>
      <c r="B7018" s="99"/>
      <c r="C7018" s="4"/>
      <c r="D7018" s="14"/>
      <c r="E7018" s="14"/>
      <c r="F7018" s="14"/>
      <c r="G7018" s="82"/>
      <c r="H7018" s="107" t="str">
        <f>IF(B7018&lt;&gt;"",IF(OR(O7018=0,O7018=999),"",SUMIFS($E$2:E7018,$A$2:A7018,A7018)-SUMIFS($F$2:F7018,$A$2:A7018,A7018)),"")</f>
        <v/>
      </c>
      <c r="I7018" s="109" t="str">
        <f t="shared" si="329"/>
        <v/>
      </c>
      <c r="J7018" s="113"/>
      <c r="K7018" s="90"/>
      <c r="L7018" s="73"/>
      <c r="M7018" s="69" t="str">
        <f>IF(C7018&lt;&gt;"",DailyLog!$S$3,"")</f>
        <v/>
      </c>
      <c r="N7018" s="56" t="str">
        <f t="shared" si="328"/>
        <v/>
      </c>
      <c r="O7018" s="53" t="str">
        <f>IF($B7018&lt;&gt;"",IF(ISNUMBER(_xlfn.XMATCH($B7018,Language!$A$6:$E$6)),0,IF(ISNUMBER(_xlfn.XMATCH($B7018,Language!$A$29:$E$29)),'Lista de Prestatarios'!$B$3,VLOOKUP(B7018,'Lista de Prestatarios'!$A$2:$B$500,2,FALSE))),"")</f>
        <v/>
      </c>
      <c r="P7018" s="58" t="str">
        <f>IF(B7018&lt;&gt;"",IF(OR(D7018&gt;0,G7018&gt;0),COUNTIF($B$2:B7018,B7018),COUNTIFS($B$2:B7018,B7018,$E$2:E7018,"&gt;0")),"")</f>
        <v/>
      </c>
    </row>
    <row r="7019" spans="1:16" x14ac:dyDescent="0.35">
      <c r="A7019" s="51" t="str">
        <f t="shared" si="327"/>
        <v/>
      </c>
      <c r="B7019" s="99"/>
      <c r="C7019" s="4"/>
      <c r="D7019" s="14"/>
      <c r="E7019" s="14"/>
      <c r="F7019" s="14"/>
      <c r="G7019" s="82"/>
      <c r="H7019" s="107" t="str">
        <f>IF(B7019&lt;&gt;"",IF(OR(O7019=0,O7019=999),"",SUMIFS($E$2:E7019,$A$2:A7019,A7019)-SUMIFS($F$2:F7019,$A$2:A7019,A7019)),"")</f>
        <v/>
      </c>
      <c r="I7019" s="109" t="str">
        <f t="shared" si="329"/>
        <v/>
      </c>
      <c r="J7019" s="113"/>
      <c r="K7019" s="90"/>
      <c r="L7019" s="73"/>
      <c r="M7019" s="69" t="str">
        <f>IF(C7019&lt;&gt;"",DailyLog!$S$3,"")</f>
        <v/>
      </c>
      <c r="N7019" s="56" t="str">
        <f t="shared" si="328"/>
        <v/>
      </c>
      <c r="O7019" s="53" t="str">
        <f>IF($B7019&lt;&gt;"",IF(ISNUMBER(_xlfn.XMATCH($B7019,Language!$A$6:$E$6)),0,IF(ISNUMBER(_xlfn.XMATCH($B7019,Language!$A$29:$E$29)),'Lista de Prestatarios'!$B$3,VLOOKUP(B7019,'Lista de Prestatarios'!$A$2:$B$500,2,FALSE))),"")</f>
        <v/>
      </c>
      <c r="P7019" s="58" t="str">
        <f>IF(B7019&lt;&gt;"",IF(OR(D7019&gt;0,G7019&gt;0),COUNTIF($B$2:B7019,B7019),COUNTIFS($B$2:B7019,B7019,$E$2:E7019,"&gt;0")),"")</f>
        <v/>
      </c>
    </row>
    <row r="7020" spans="1:16" x14ac:dyDescent="0.35">
      <c r="A7020" s="51" t="str">
        <f t="shared" si="327"/>
        <v/>
      </c>
      <c r="B7020" s="99"/>
      <c r="C7020" s="4"/>
      <c r="D7020" s="14"/>
      <c r="E7020" s="14"/>
      <c r="F7020" s="14"/>
      <c r="G7020" s="82"/>
      <c r="H7020" s="107" t="str">
        <f>IF(B7020&lt;&gt;"",IF(OR(O7020=0,O7020=999),"",SUMIFS($E$2:E7020,$A$2:A7020,A7020)-SUMIFS($F$2:F7020,$A$2:A7020,A7020)),"")</f>
        <v/>
      </c>
      <c r="I7020" s="109" t="str">
        <f t="shared" si="329"/>
        <v/>
      </c>
      <c r="J7020" s="113"/>
      <c r="K7020" s="90"/>
      <c r="L7020" s="73"/>
      <c r="M7020" s="69" t="str">
        <f>IF(C7020&lt;&gt;"",DailyLog!$S$3,"")</f>
        <v/>
      </c>
      <c r="N7020" s="56" t="str">
        <f t="shared" si="328"/>
        <v/>
      </c>
      <c r="O7020" s="53" t="str">
        <f>IF($B7020&lt;&gt;"",IF(ISNUMBER(_xlfn.XMATCH($B7020,Language!$A$6:$E$6)),0,IF(ISNUMBER(_xlfn.XMATCH($B7020,Language!$A$29:$E$29)),'Lista de Prestatarios'!$B$3,VLOOKUP(B7020,'Lista de Prestatarios'!$A$2:$B$500,2,FALSE))),"")</f>
        <v/>
      </c>
      <c r="P7020" s="58" t="str">
        <f>IF(B7020&lt;&gt;"",IF(OR(D7020&gt;0,G7020&gt;0),COUNTIF($B$2:B7020,B7020),COUNTIFS($B$2:B7020,B7020,$E$2:E7020,"&gt;0")),"")</f>
        <v/>
      </c>
    </row>
    <row r="7021" spans="1:16" x14ac:dyDescent="0.35">
      <c r="A7021" s="51" t="str">
        <f t="shared" si="327"/>
        <v/>
      </c>
      <c r="B7021" s="99"/>
      <c r="C7021" s="4"/>
      <c r="D7021" s="14"/>
      <c r="E7021" s="14"/>
      <c r="F7021" s="14"/>
      <c r="G7021" s="82"/>
      <c r="H7021" s="107" t="str">
        <f>IF(B7021&lt;&gt;"",IF(OR(O7021=0,O7021=999),"",SUMIFS($E$2:E7021,$A$2:A7021,A7021)-SUMIFS($F$2:F7021,$A$2:A7021,A7021)),"")</f>
        <v/>
      </c>
      <c r="I7021" s="109" t="str">
        <f t="shared" si="329"/>
        <v/>
      </c>
      <c r="J7021" s="113"/>
      <c r="K7021" s="90"/>
      <c r="L7021" s="73"/>
      <c r="M7021" s="69" t="str">
        <f>IF(C7021&lt;&gt;"",DailyLog!$S$3,"")</f>
        <v/>
      </c>
      <c r="N7021" s="56" t="str">
        <f t="shared" si="328"/>
        <v/>
      </c>
      <c r="O7021" s="53" t="str">
        <f>IF($B7021&lt;&gt;"",IF(ISNUMBER(_xlfn.XMATCH($B7021,Language!$A$6:$E$6)),0,IF(ISNUMBER(_xlfn.XMATCH($B7021,Language!$A$29:$E$29)),'Lista de Prestatarios'!$B$3,VLOOKUP(B7021,'Lista de Prestatarios'!$A$2:$B$500,2,FALSE))),"")</f>
        <v/>
      </c>
      <c r="P7021" s="58" t="str">
        <f>IF(B7021&lt;&gt;"",IF(OR(D7021&gt;0,G7021&gt;0),COUNTIF($B$2:B7021,B7021),COUNTIFS($B$2:B7021,B7021,$E$2:E7021,"&gt;0")),"")</f>
        <v/>
      </c>
    </row>
    <row r="7022" spans="1:16" x14ac:dyDescent="0.35">
      <c r="A7022" s="51" t="str">
        <f t="shared" si="327"/>
        <v/>
      </c>
      <c r="B7022" s="99"/>
      <c r="C7022" s="4"/>
      <c r="D7022" s="14"/>
      <c r="E7022" s="14"/>
      <c r="F7022" s="14"/>
      <c r="G7022" s="82"/>
      <c r="H7022" s="107" t="str">
        <f>IF(B7022&lt;&gt;"",IF(OR(O7022=0,O7022=999),"",SUMIFS($E$2:E7022,$A$2:A7022,A7022)-SUMIFS($F$2:F7022,$A$2:A7022,A7022)),"")</f>
        <v/>
      </c>
      <c r="I7022" s="109" t="str">
        <f t="shared" si="329"/>
        <v/>
      </c>
      <c r="J7022" s="113"/>
      <c r="K7022" s="90"/>
      <c r="L7022" s="73"/>
      <c r="M7022" s="69" t="str">
        <f>IF(C7022&lt;&gt;"",DailyLog!$S$3,"")</f>
        <v/>
      </c>
      <c r="N7022" s="56" t="str">
        <f t="shared" si="328"/>
        <v/>
      </c>
      <c r="O7022" s="53" t="str">
        <f>IF($B7022&lt;&gt;"",IF(ISNUMBER(_xlfn.XMATCH($B7022,Language!$A$6:$E$6)),0,IF(ISNUMBER(_xlfn.XMATCH($B7022,Language!$A$29:$E$29)),'Lista de Prestatarios'!$B$3,VLOOKUP(B7022,'Lista de Prestatarios'!$A$2:$B$500,2,FALSE))),"")</f>
        <v/>
      </c>
      <c r="P7022" s="58" t="str">
        <f>IF(B7022&lt;&gt;"",IF(OR(D7022&gt;0,G7022&gt;0),COUNTIF($B$2:B7022,B7022),COUNTIFS($B$2:B7022,B7022,$E$2:E7022,"&gt;0")),"")</f>
        <v/>
      </c>
    </row>
    <row r="7023" spans="1:16" x14ac:dyDescent="0.35">
      <c r="A7023" s="51" t="str">
        <f t="shared" si="327"/>
        <v/>
      </c>
      <c r="B7023" s="99"/>
      <c r="C7023" s="4"/>
      <c r="D7023" s="14"/>
      <c r="E7023" s="14"/>
      <c r="F7023" s="14"/>
      <c r="G7023" s="82"/>
      <c r="H7023" s="107" t="str">
        <f>IF(B7023&lt;&gt;"",IF(OR(O7023=0,O7023=999),"",SUMIFS($E$2:E7023,$A$2:A7023,A7023)-SUMIFS($F$2:F7023,$A$2:A7023,A7023)),"")</f>
        <v/>
      </c>
      <c r="I7023" s="109" t="str">
        <f t="shared" si="329"/>
        <v/>
      </c>
      <c r="J7023" s="113"/>
      <c r="K7023" s="90"/>
      <c r="L7023" s="73"/>
      <c r="M7023" s="69" t="str">
        <f>IF(C7023&lt;&gt;"",DailyLog!$S$3,"")</f>
        <v/>
      </c>
      <c r="N7023" s="56" t="str">
        <f t="shared" si="328"/>
        <v/>
      </c>
      <c r="O7023" s="53" t="str">
        <f>IF($B7023&lt;&gt;"",IF(ISNUMBER(_xlfn.XMATCH($B7023,Language!$A$6:$E$6)),0,IF(ISNUMBER(_xlfn.XMATCH($B7023,Language!$A$29:$E$29)),'Lista de Prestatarios'!$B$3,VLOOKUP(B7023,'Lista de Prestatarios'!$A$2:$B$500,2,FALSE))),"")</f>
        <v/>
      </c>
      <c r="P7023" s="58" t="str">
        <f>IF(B7023&lt;&gt;"",IF(OR(D7023&gt;0,G7023&gt;0),COUNTIF($B$2:B7023,B7023),COUNTIFS($B$2:B7023,B7023,$E$2:E7023,"&gt;0")),"")</f>
        <v/>
      </c>
    </row>
    <row r="7024" spans="1:16" x14ac:dyDescent="0.35">
      <c r="A7024" s="51" t="str">
        <f t="shared" si="327"/>
        <v/>
      </c>
      <c r="B7024" s="99"/>
      <c r="C7024" s="4"/>
      <c r="D7024" s="14"/>
      <c r="E7024" s="14"/>
      <c r="F7024" s="14"/>
      <c r="G7024" s="82"/>
      <c r="H7024" s="107" t="str">
        <f>IF(B7024&lt;&gt;"",IF(OR(O7024=0,O7024=999),"",SUMIFS($E$2:E7024,$A$2:A7024,A7024)-SUMIFS($F$2:F7024,$A$2:A7024,A7024)),"")</f>
        <v/>
      </c>
      <c r="I7024" s="109" t="str">
        <f t="shared" si="329"/>
        <v/>
      </c>
      <c r="J7024" s="113"/>
      <c r="K7024" s="90"/>
      <c r="L7024" s="73"/>
      <c r="M7024" s="69" t="str">
        <f>IF(C7024&lt;&gt;"",DailyLog!$S$3,"")</f>
        <v/>
      </c>
      <c r="N7024" s="56" t="str">
        <f t="shared" si="328"/>
        <v/>
      </c>
      <c r="O7024" s="53" t="str">
        <f>IF($B7024&lt;&gt;"",IF(ISNUMBER(_xlfn.XMATCH($B7024,Language!$A$6:$E$6)),0,IF(ISNUMBER(_xlfn.XMATCH($B7024,Language!$A$29:$E$29)),'Lista de Prestatarios'!$B$3,VLOOKUP(B7024,'Lista de Prestatarios'!$A$2:$B$500,2,FALSE))),"")</f>
        <v/>
      </c>
      <c r="P7024" s="58" t="str">
        <f>IF(B7024&lt;&gt;"",IF(OR(D7024&gt;0,G7024&gt;0),COUNTIF($B$2:B7024,B7024),COUNTIFS($B$2:B7024,B7024,$E$2:E7024,"&gt;0")),"")</f>
        <v/>
      </c>
    </row>
    <row r="7025" spans="1:16" x14ac:dyDescent="0.35">
      <c r="A7025" s="51" t="str">
        <f t="shared" si="327"/>
        <v/>
      </c>
      <c r="B7025" s="99"/>
      <c r="C7025" s="4"/>
      <c r="D7025" s="14"/>
      <c r="E7025" s="14"/>
      <c r="F7025" s="14"/>
      <c r="G7025" s="82"/>
      <c r="H7025" s="107" t="str">
        <f>IF(B7025&lt;&gt;"",IF(OR(O7025=0,O7025=999),"",SUMIFS($E$2:E7025,$A$2:A7025,A7025)-SUMIFS($F$2:F7025,$A$2:A7025,A7025)),"")</f>
        <v/>
      </c>
      <c r="I7025" s="109" t="str">
        <f t="shared" si="329"/>
        <v/>
      </c>
      <c r="J7025" s="113"/>
      <c r="K7025" s="90"/>
      <c r="L7025" s="73"/>
      <c r="M7025" s="69" t="str">
        <f>IF(C7025&lt;&gt;"",DailyLog!$S$3,"")</f>
        <v/>
      </c>
      <c r="N7025" s="56" t="str">
        <f t="shared" si="328"/>
        <v/>
      </c>
      <c r="O7025" s="53" t="str">
        <f>IF($B7025&lt;&gt;"",IF(ISNUMBER(_xlfn.XMATCH($B7025,Language!$A$6:$E$6)),0,IF(ISNUMBER(_xlfn.XMATCH($B7025,Language!$A$29:$E$29)),'Lista de Prestatarios'!$B$3,VLOOKUP(B7025,'Lista de Prestatarios'!$A$2:$B$500,2,FALSE))),"")</f>
        <v/>
      </c>
      <c r="P7025" s="58" t="str">
        <f>IF(B7025&lt;&gt;"",IF(OR(D7025&gt;0,G7025&gt;0),COUNTIF($B$2:B7025,B7025),COUNTIFS($B$2:B7025,B7025,$E$2:E7025,"&gt;0")),"")</f>
        <v/>
      </c>
    </row>
    <row r="7026" spans="1:16" x14ac:dyDescent="0.35">
      <c r="A7026" s="51" t="str">
        <f t="shared" si="327"/>
        <v/>
      </c>
      <c r="B7026" s="99"/>
      <c r="C7026" s="4"/>
      <c r="D7026" s="14"/>
      <c r="E7026" s="14"/>
      <c r="F7026" s="14"/>
      <c r="G7026" s="82"/>
      <c r="H7026" s="107" t="str">
        <f>IF(B7026&lt;&gt;"",IF(OR(O7026=0,O7026=999),"",SUMIFS($E$2:E7026,$A$2:A7026,A7026)-SUMIFS($F$2:F7026,$A$2:A7026,A7026)),"")</f>
        <v/>
      </c>
      <c r="I7026" s="109" t="str">
        <f t="shared" si="329"/>
        <v/>
      </c>
      <c r="J7026" s="113"/>
      <c r="K7026" s="90"/>
      <c r="L7026" s="73"/>
      <c r="M7026" s="69" t="str">
        <f>IF(C7026&lt;&gt;"",DailyLog!$S$3,"")</f>
        <v/>
      </c>
      <c r="N7026" s="56" t="str">
        <f t="shared" si="328"/>
        <v/>
      </c>
      <c r="O7026" s="53" t="str">
        <f>IF($B7026&lt;&gt;"",IF(ISNUMBER(_xlfn.XMATCH($B7026,Language!$A$6:$E$6)),0,IF(ISNUMBER(_xlfn.XMATCH($B7026,Language!$A$29:$E$29)),'Lista de Prestatarios'!$B$3,VLOOKUP(B7026,'Lista de Prestatarios'!$A$2:$B$500,2,FALSE))),"")</f>
        <v/>
      </c>
      <c r="P7026" s="58" t="str">
        <f>IF(B7026&lt;&gt;"",IF(OR(D7026&gt;0,G7026&gt;0),COUNTIF($B$2:B7026,B7026),COUNTIFS($B$2:B7026,B7026,$E$2:E7026,"&gt;0")),"")</f>
        <v/>
      </c>
    </row>
    <row r="7027" spans="1:16" x14ac:dyDescent="0.35">
      <c r="A7027" s="51" t="str">
        <f t="shared" si="327"/>
        <v/>
      </c>
      <c r="B7027" s="99"/>
      <c r="C7027" s="4"/>
      <c r="D7027" s="14"/>
      <c r="E7027" s="14"/>
      <c r="F7027" s="14"/>
      <c r="G7027" s="82"/>
      <c r="H7027" s="107" t="str">
        <f>IF(B7027&lt;&gt;"",IF(OR(O7027=0,O7027=999),"",SUMIFS($E$2:E7027,$A$2:A7027,A7027)-SUMIFS($F$2:F7027,$A$2:A7027,A7027)),"")</f>
        <v/>
      </c>
      <c r="I7027" s="109" t="str">
        <f t="shared" si="329"/>
        <v/>
      </c>
      <c r="J7027" s="113"/>
      <c r="K7027" s="90"/>
      <c r="L7027" s="73"/>
      <c r="M7027" s="69" t="str">
        <f>IF(C7027&lt;&gt;"",DailyLog!$S$3,"")</f>
        <v/>
      </c>
      <c r="N7027" s="56" t="str">
        <f t="shared" si="328"/>
        <v/>
      </c>
      <c r="O7027" s="53" t="str">
        <f>IF($B7027&lt;&gt;"",IF(ISNUMBER(_xlfn.XMATCH($B7027,Language!$A$6:$E$6)),0,IF(ISNUMBER(_xlfn.XMATCH($B7027,Language!$A$29:$E$29)),'Lista de Prestatarios'!$B$3,VLOOKUP(B7027,'Lista de Prestatarios'!$A$2:$B$500,2,FALSE))),"")</f>
        <v/>
      </c>
      <c r="P7027" s="58" t="str">
        <f>IF(B7027&lt;&gt;"",IF(OR(D7027&gt;0,G7027&gt;0),COUNTIF($B$2:B7027,B7027),COUNTIFS($B$2:B7027,B7027,$E$2:E7027,"&gt;0")),"")</f>
        <v/>
      </c>
    </row>
    <row r="7028" spans="1:16" x14ac:dyDescent="0.35">
      <c r="A7028" s="51" t="str">
        <f t="shared" si="327"/>
        <v/>
      </c>
      <c r="B7028" s="99"/>
      <c r="C7028" s="4"/>
      <c r="D7028" s="14"/>
      <c r="E7028" s="14"/>
      <c r="F7028" s="14"/>
      <c r="G7028" s="82"/>
      <c r="H7028" s="107" t="str">
        <f>IF(B7028&lt;&gt;"",IF(OR(O7028=0,O7028=999),"",SUMIFS($E$2:E7028,$A$2:A7028,A7028)-SUMIFS($F$2:F7028,$A$2:A7028,A7028)),"")</f>
        <v/>
      </c>
      <c r="I7028" s="109" t="str">
        <f t="shared" si="329"/>
        <v/>
      </c>
      <c r="J7028" s="113"/>
      <c r="K7028" s="90"/>
      <c r="L7028" s="73"/>
      <c r="M7028" s="69" t="str">
        <f>IF(C7028&lt;&gt;"",DailyLog!$S$3,"")</f>
        <v/>
      </c>
      <c r="N7028" s="56" t="str">
        <f t="shared" si="328"/>
        <v/>
      </c>
      <c r="O7028" s="53" t="str">
        <f>IF($B7028&lt;&gt;"",IF(ISNUMBER(_xlfn.XMATCH($B7028,Language!$A$6:$E$6)),0,IF(ISNUMBER(_xlfn.XMATCH($B7028,Language!$A$29:$E$29)),'Lista de Prestatarios'!$B$3,VLOOKUP(B7028,'Lista de Prestatarios'!$A$2:$B$500,2,FALSE))),"")</f>
        <v/>
      </c>
      <c r="P7028" s="58" t="str">
        <f>IF(B7028&lt;&gt;"",IF(OR(D7028&gt;0,G7028&gt;0),COUNTIF($B$2:B7028,B7028),COUNTIFS($B$2:B7028,B7028,$E$2:E7028,"&gt;0")),"")</f>
        <v/>
      </c>
    </row>
    <row r="7029" spans="1:16" x14ac:dyDescent="0.35">
      <c r="A7029" s="51" t="str">
        <f t="shared" si="327"/>
        <v/>
      </c>
      <c r="B7029" s="99"/>
      <c r="C7029" s="4"/>
      <c r="D7029" s="14"/>
      <c r="E7029" s="14"/>
      <c r="F7029" s="14"/>
      <c r="G7029" s="82"/>
      <c r="H7029" s="107" t="str">
        <f>IF(B7029&lt;&gt;"",IF(OR(O7029=0,O7029=999),"",SUMIFS($E$2:E7029,$A$2:A7029,A7029)-SUMIFS($F$2:F7029,$A$2:A7029,A7029)),"")</f>
        <v/>
      </c>
      <c r="I7029" s="109" t="str">
        <f t="shared" si="329"/>
        <v/>
      </c>
      <c r="J7029" s="113"/>
      <c r="K7029" s="90"/>
      <c r="L7029" s="73"/>
      <c r="M7029" s="69" t="str">
        <f>IF(C7029&lt;&gt;"",DailyLog!$S$3,"")</f>
        <v/>
      </c>
      <c r="N7029" s="56" t="str">
        <f t="shared" si="328"/>
        <v/>
      </c>
      <c r="O7029" s="53" t="str">
        <f>IF($B7029&lt;&gt;"",IF(ISNUMBER(_xlfn.XMATCH($B7029,Language!$A$6:$E$6)),0,IF(ISNUMBER(_xlfn.XMATCH($B7029,Language!$A$29:$E$29)),'Lista de Prestatarios'!$B$3,VLOOKUP(B7029,'Lista de Prestatarios'!$A$2:$B$500,2,FALSE))),"")</f>
        <v/>
      </c>
      <c r="P7029" s="58" t="str">
        <f>IF(B7029&lt;&gt;"",IF(OR(D7029&gt;0,G7029&gt;0),COUNTIF($B$2:B7029,B7029),COUNTIFS($B$2:B7029,B7029,$E$2:E7029,"&gt;0")),"")</f>
        <v/>
      </c>
    </row>
    <row r="7030" spans="1:16" x14ac:dyDescent="0.35">
      <c r="A7030" s="51" t="str">
        <f t="shared" si="327"/>
        <v/>
      </c>
      <c r="B7030" s="99"/>
      <c r="C7030" s="4"/>
      <c r="D7030" s="14"/>
      <c r="E7030" s="14"/>
      <c r="F7030" s="14"/>
      <c r="G7030" s="82"/>
      <c r="H7030" s="107" t="str">
        <f>IF(B7030&lt;&gt;"",IF(OR(O7030=0,O7030=999),"",SUMIFS($E$2:E7030,$A$2:A7030,A7030)-SUMIFS($F$2:F7030,$A$2:A7030,A7030)),"")</f>
        <v/>
      </c>
      <c r="I7030" s="109" t="str">
        <f t="shared" si="329"/>
        <v/>
      </c>
      <c r="J7030" s="113"/>
      <c r="K7030" s="90"/>
      <c r="L7030" s="73"/>
      <c r="M7030" s="69" t="str">
        <f>IF(C7030&lt;&gt;"",DailyLog!$S$3,"")</f>
        <v/>
      </c>
      <c r="N7030" s="56" t="str">
        <f t="shared" si="328"/>
        <v/>
      </c>
      <c r="O7030" s="53" t="str">
        <f>IF($B7030&lt;&gt;"",IF(ISNUMBER(_xlfn.XMATCH($B7030,Language!$A$6:$E$6)),0,IF(ISNUMBER(_xlfn.XMATCH($B7030,Language!$A$29:$E$29)),'Lista de Prestatarios'!$B$3,VLOOKUP(B7030,'Lista de Prestatarios'!$A$2:$B$500,2,FALSE))),"")</f>
        <v/>
      </c>
      <c r="P7030" s="58" t="str">
        <f>IF(B7030&lt;&gt;"",IF(OR(D7030&gt;0,G7030&gt;0),COUNTIF($B$2:B7030,B7030),COUNTIFS($B$2:B7030,B7030,$E$2:E7030,"&gt;0")),"")</f>
        <v/>
      </c>
    </row>
    <row r="7031" spans="1:16" x14ac:dyDescent="0.35">
      <c r="A7031" s="51" t="str">
        <f t="shared" si="327"/>
        <v/>
      </c>
      <c r="B7031" s="99"/>
      <c r="C7031" s="4"/>
      <c r="D7031" s="14"/>
      <c r="E7031" s="14"/>
      <c r="F7031" s="14"/>
      <c r="G7031" s="82"/>
      <c r="H7031" s="107" t="str">
        <f>IF(B7031&lt;&gt;"",IF(OR(O7031=0,O7031=999),"",SUMIFS($E$2:E7031,$A$2:A7031,A7031)-SUMIFS($F$2:F7031,$A$2:A7031,A7031)),"")</f>
        <v/>
      </c>
      <c r="I7031" s="109" t="str">
        <f t="shared" si="329"/>
        <v/>
      </c>
      <c r="J7031" s="113"/>
      <c r="K7031" s="90"/>
      <c r="L7031" s="73"/>
      <c r="M7031" s="69" t="str">
        <f>IF(C7031&lt;&gt;"",DailyLog!$S$3,"")</f>
        <v/>
      </c>
      <c r="N7031" s="56" t="str">
        <f t="shared" si="328"/>
        <v/>
      </c>
      <c r="O7031" s="53" t="str">
        <f>IF($B7031&lt;&gt;"",IF(ISNUMBER(_xlfn.XMATCH($B7031,Language!$A$6:$E$6)),0,IF(ISNUMBER(_xlfn.XMATCH($B7031,Language!$A$29:$E$29)),'Lista de Prestatarios'!$B$3,VLOOKUP(B7031,'Lista de Prestatarios'!$A$2:$B$500,2,FALSE))),"")</f>
        <v/>
      </c>
      <c r="P7031" s="58" t="str">
        <f>IF(B7031&lt;&gt;"",IF(OR(D7031&gt;0,G7031&gt;0),COUNTIF($B$2:B7031,B7031),COUNTIFS($B$2:B7031,B7031,$E$2:E7031,"&gt;0")),"")</f>
        <v/>
      </c>
    </row>
    <row r="7032" spans="1:16" x14ac:dyDescent="0.35">
      <c r="A7032" s="51" t="str">
        <f t="shared" si="327"/>
        <v/>
      </c>
      <c r="B7032" s="99"/>
      <c r="C7032" s="4"/>
      <c r="D7032" s="14"/>
      <c r="E7032" s="14"/>
      <c r="F7032" s="14"/>
      <c r="G7032" s="82"/>
      <c r="H7032" s="107" t="str">
        <f>IF(B7032&lt;&gt;"",IF(OR(O7032=0,O7032=999),"",SUMIFS($E$2:E7032,$A$2:A7032,A7032)-SUMIFS($F$2:F7032,$A$2:A7032,A7032)),"")</f>
        <v/>
      </c>
      <c r="I7032" s="109" t="str">
        <f t="shared" si="329"/>
        <v/>
      </c>
      <c r="J7032" s="113"/>
      <c r="K7032" s="90"/>
      <c r="L7032" s="73"/>
      <c r="M7032" s="69" t="str">
        <f>IF(C7032&lt;&gt;"",DailyLog!$S$3,"")</f>
        <v/>
      </c>
      <c r="N7032" s="56" t="str">
        <f t="shared" si="328"/>
        <v/>
      </c>
      <c r="O7032" s="53" t="str">
        <f>IF($B7032&lt;&gt;"",IF(ISNUMBER(_xlfn.XMATCH($B7032,Language!$A$6:$E$6)),0,IF(ISNUMBER(_xlfn.XMATCH($B7032,Language!$A$29:$E$29)),'Lista de Prestatarios'!$B$3,VLOOKUP(B7032,'Lista de Prestatarios'!$A$2:$B$500,2,FALSE))),"")</f>
        <v/>
      </c>
      <c r="P7032" s="58" t="str">
        <f>IF(B7032&lt;&gt;"",IF(OR(D7032&gt;0,G7032&gt;0),COUNTIF($B$2:B7032,B7032),COUNTIFS($B$2:B7032,B7032,$E$2:E7032,"&gt;0")),"")</f>
        <v/>
      </c>
    </row>
    <row r="7033" spans="1:16" x14ac:dyDescent="0.35">
      <c r="A7033" s="51" t="str">
        <f t="shared" si="327"/>
        <v/>
      </c>
      <c r="B7033" s="99"/>
      <c r="C7033" s="4"/>
      <c r="D7033" s="14"/>
      <c r="E7033" s="14"/>
      <c r="F7033" s="14"/>
      <c r="G7033" s="82"/>
      <c r="H7033" s="107" t="str">
        <f>IF(B7033&lt;&gt;"",IF(OR(O7033=0,O7033=999),"",SUMIFS($E$2:E7033,$A$2:A7033,A7033)-SUMIFS($F$2:F7033,$A$2:A7033,A7033)),"")</f>
        <v/>
      </c>
      <c r="I7033" s="109" t="str">
        <f t="shared" si="329"/>
        <v/>
      </c>
      <c r="J7033" s="113"/>
      <c r="K7033" s="90"/>
      <c r="L7033" s="73"/>
      <c r="M7033" s="69" t="str">
        <f>IF(C7033&lt;&gt;"",DailyLog!$S$3,"")</f>
        <v/>
      </c>
      <c r="N7033" s="56" t="str">
        <f t="shared" si="328"/>
        <v/>
      </c>
      <c r="O7033" s="53" t="str">
        <f>IF($B7033&lt;&gt;"",IF(ISNUMBER(_xlfn.XMATCH($B7033,Language!$A$6:$E$6)),0,IF(ISNUMBER(_xlfn.XMATCH($B7033,Language!$A$29:$E$29)),'Lista de Prestatarios'!$B$3,VLOOKUP(B7033,'Lista de Prestatarios'!$A$2:$B$500,2,FALSE))),"")</f>
        <v/>
      </c>
      <c r="P7033" s="58" t="str">
        <f>IF(B7033&lt;&gt;"",IF(OR(D7033&gt;0,G7033&gt;0),COUNTIF($B$2:B7033,B7033),COUNTIFS($B$2:B7033,B7033,$E$2:E7033,"&gt;0")),"")</f>
        <v/>
      </c>
    </row>
    <row r="7034" spans="1:16" x14ac:dyDescent="0.35">
      <c r="A7034" s="51" t="str">
        <f t="shared" si="327"/>
        <v/>
      </c>
      <c r="B7034" s="99"/>
      <c r="C7034" s="4"/>
      <c r="D7034" s="14"/>
      <c r="E7034" s="14"/>
      <c r="F7034" s="14"/>
      <c r="G7034" s="82"/>
      <c r="H7034" s="107" t="str">
        <f>IF(B7034&lt;&gt;"",IF(OR(O7034=0,O7034=999),"",SUMIFS($E$2:E7034,$A$2:A7034,A7034)-SUMIFS($F$2:F7034,$A$2:A7034,A7034)),"")</f>
        <v/>
      </c>
      <c r="I7034" s="109" t="str">
        <f t="shared" si="329"/>
        <v/>
      </c>
      <c r="J7034" s="113"/>
      <c r="K7034" s="90"/>
      <c r="L7034" s="73"/>
      <c r="M7034" s="69" t="str">
        <f>IF(C7034&lt;&gt;"",DailyLog!$S$3,"")</f>
        <v/>
      </c>
      <c r="N7034" s="56" t="str">
        <f t="shared" si="328"/>
        <v/>
      </c>
      <c r="O7034" s="53" t="str">
        <f>IF($B7034&lt;&gt;"",IF(ISNUMBER(_xlfn.XMATCH($B7034,Language!$A$6:$E$6)),0,IF(ISNUMBER(_xlfn.XMATCH($B7034,Language!$A$29:$E$29)),'Lista de Prestatarios'!$B$3,VLOOKUP(B7034,'Lista de Prestatarios'!$A$2:$B$500,2,FALSE))),"")</f>
        <v/>
      </c>
      <c r="P7034" s="58" t="str">
        <f>IF(B7034&lt;&gt;"",IF(OR(D7034&gt;0,G7034&gt;0),COUNTIF($B$2:B7034,B7034),COUNTIFS($B$2:B7034,B7034,$E$2:E7034,"&gt;0")),"")</f>
        <v/>
      </c>
    </row>
    <row r="7035" spans="1:16" x14ac:dyDescent="0.35">
      <c r="A7035" s="51" t="str">
        <f t="shared" si="327"/>
        <v/>
      </c>
      <c r="B7035" s="99"/>
      <c r="C7035" s="4"/>
      <c r="D7035" s="14"/>
      <c r="E7035" s="14"/>
      <c r="F7035" s="14"/>
      <c r="G7035" s="82"/>
      <c r="H7035" s="107" t="str">
        <f>IF(B7035&lt;&gt;"",IF(OR(O7035=0,O7035=999),"",SUMIFS($E$2:E7035,$A$2:A7035,A7035)-SUMIFS($F$2:F7035,$A$2:A7035,A7035)),"")</f>
        <v/>
      </c>
      <c r="I7035" s="109" t="str">
        <f t="shared" si="329"/>
        <v/>
      </c>
      <c r="J7035" s="113"/>
      <c r="K7035" s="90"/>
      <c r="L7035" s="73"/>
      <c r="M7035" s="69" t="str">
        <f>IF(C7035&lt;&gt;"",DailyLog!$S$3,"")</f>
        <v/>
      </c>
      <c r="N7035" s="56" t="str">
        <f t="shared" si="328"/>
        <v/>
      </c>
      <c r="O7035" s="53" t="str">
        <f>IF($B7035&lt;&gt;"",IF(ISNUMBER(_xlfn.XMATCH($B7035,Language!$A$6:$E$6)),0,IF(ISNUMBER(_xlfn.XMATCH($B7035,Language!$A$29:$E$29)),'Lista de Prestatarios'!$B$3,VLOOKUP(B7035,'Lista de Prestatarios'!$A$2:$B$500,2,FALSE))),"")</f>
        <v/>
      </c>
      <c r="P7035" s="58" t="str">
        <f>IF(B7035&lt;&gt;"",IF(OR(D7035&gt;0,G7035&gt;0),COUNTIF($B$2:B7035,B7035),COUNTIFS($B$2:B7035,B7035,$E$2:E7035,"&gt;0")),"")</f>
        <v/>
      </c>
    </row>
    <row r="7036" spans="1:16" x14ac:dyDescent="0.35">
      <c r="A7036" s="51" t="str">
        <f t="shared" si="327"/>
        <v/>
      </c>
      <c r="B7036" s="99"/>
      <c r="C7036" s="4"/>
      <c r="D7036" s="14"/>
      <c r="E7036" s="14"/>
      <c r="F7036" s="14"/>
      <c r="G7036" s="82"/>
      <c r="H7036" s="107" t="str">
        <f>IF(B7036&lt;&gt;"",IF(OR(O7036=0,O7036=999),"",SUMIFS($E$2:E7036,$A$2:A7036,A7036)-SUMIFS($F$2:F7036,$A$2:A7036,A7036)),"")</f>
        <v/>
      </c>
      <c r="I7036" s="109" t="str">
        <f t="shared" si="329"/>
        <v/>
      </c>
      <c r="J7036" s="113"/>
      <c r="K7036" s="90"/>
      <c r="L7036" s="73"/>
      <c r="M7036" s="69" t="str">
        <f>IF(C7036&lt;&gt;"",DailyLog!$S$3,"")</f>
        <v/>
      </c>
      <c r="N7036" s="56" t="str">
        <f t="shared" si="328"/>
        <v/>
      </c>
      <c r="O7036" s="53" t="str">
        <f>IF($B7036&lt;&gt;"",IF(ISNUMBER(_xlfn.XMATCH($B7036,Language!$A$6:$E$6)),0,IF(ISNUMBER(_xlfn.XMATCH($B7036,Language!$A$29:$E$29)),'Lista de Prestatarios'!$B$3,VLOOKUP(B7036,'Lista de Prestatarios'!$A$2:$B$500,2,FALSE))),"")</f>
        <v/>
      </c>
      <c r="P7036" s="58" t="str">
        <f>IF(B7036&lt;&gt;"",IF(OR(D7036&gt;0,G7036&gt;0),COUNTIF($B$2:B7036,B7036),COUNTIFS($B$2:B7036,B7036,$E$2:E7036,"&gt;0")),"")</f>
        <v/>
      </c>
    </row>
    <row r="7037" spans="1:16" x14ac:dyDescent="0.35">
      <c r="A7037" s="51" t="str">
        <f t="shared" si="327"/>
        <v/>
      </c>
      <c r="B7037" s="99"/>
      <c r="C7037" s="4"/>
      <c r="D7037" s="14"/>
      <c r="E7037" s="14"/>
      <c r="F7037" s="14"/>
      <c r="G7037" s="82"/>
      <c r="H7037" s="107" t="str">
        <f>IF(B7037&lt;&gt;"",IF(OR(O7037=0,O7037=999),"",SUMIFS($E$2:E7037,$A$2:A7037,A7037)-SUMIFS($F$2:F7037,$A$2:A7037,A7037)),"")</f>
        <v/>
      </c>
      <c r="I7037" s="109" t="str">
        <f t="shared" si="329"/>
        <v/>
      </c>
      <c r="J7037" s="113"/>
      <c r="K7037" s="90"/>
      <c r="L7037" s="73"/>
      <c r="M7037" s="69" t="str">
        <f>IF(C7037&lt;&gt;"",DailyLog!$S$3,"")</f>
        <v/>
      </c>
      <c r="N7037" s="56" t="str">
        <f t="shared" si="328"/>
        <v/>
      </c>
      <c r="O7037" s="53" t="str">
        <f>IF($B7037&lt;&gt;"",IF(ISNUMBER(_xlfn.XMATCH($B7037,Language!$A$6:$E$6)),0,IF(ISNUMBER(_xlfn.XMATCH($B7037,Language!$A$29:$E$29)),'Lista de Prestatarios'!$B$3,VLOOKUP(B7037,'Lista de Prestatarios'!$A$2:$B$500,2,FALSE))),"")</f>
        <v/>
      </c>
      <c r="P7037" s="58" t="str">
        <f>IF(B7037&lt;&gt;"",IF(OR(D7037&gt;0,G7037&gt;0),COUNTIF($B$2:B7037,B7037),COUNTIFS($B$2:B7037,B7037,$E$2:E7037,"&gt;0")),"")</f>
        <v/>
      </c>
    </row>
    <row r="7038" spans="1:16" x14ac:dyDescent="0.35">
      <c r="A7038" s="51" t="str">
        <f t="shared" si="327"/>
        <v/>
      </c>
      <c r="B7038" s="99"/>
      <c r="C7038" s="4"/>
      <c r="D7038" s="14"/>
      <c r="E7038" s="14"/>
      <c r="F7038" s="14"/>
      <c r="G7038" s="82"/>
      <c r="H7038" s="107" t="str">
        <f>IF(B7038&lt;&gt;"",IF(OR(O7038=0,O7038=999),"",SUMIFS($E$2:E7038,$A$2:A7038,A7038)-SUMIFS($F$2:F7038,$A$2:A7038,A7038)),"")</f>
        <v/>
      </c>
      <c r="I7038" s="109" t="str">
        <f t="shared" si="329"/>
        <v/>
      </c>
      <c r="J7038" s="113"/>
      <c r="K7038" s="90"/>
      <c r="L7038" s="73"/>
      <c r="M7038" s="69" t="str">
        <f>IF(C7038&lt;&gt;"",DailyLog!$S$3,"")</f>
        <v/>
      </c>
      <c r="N7038" s="56" t="str">
        <f t="shared" si="328"/>
        <v/>
      </c>
      <c r="O7038" s="53" t="str">
        <f>IF($B7038&lt;&gt;"",IF(ISNUMBER(_xlfn.XMATCH($B7038,Language!$A$6:$E$6)),0,IF(ISNUMBER(_xlfn.XMATCH($B7038,Language!$A$29:$E$29)),'Lista de Prestatarios'!$B$3,VLOOKUP(B7038,'Lista de Prestatarios'!$A$2:$B$500,2,FALSE))),"")</f>
        <v/>
      </c>
      <c r="P7038" s="58" t="str">
        <f>IF(B7038&lt;&gt;"",IF(OR(D7038&gt;0,G7038&gt;0),COUNTIF($B$2:B7038,B7038),COUNTIFS($B$2:B7038,B7038,$E$2:E7038,"&gt;0")),"")</f>
        <v/>
      </c>
    </row>
    <row r="7039" spans="1:16" x14ac:dyDescent="0.35">
      <c r="A7039" s="51" t="str">
        <f t="shared" si="327"/>
        <v/>
      </c>
      <c r="B7039" s="99"/>
      <c r="C7039" s="4"/>
      <c r="D7039" s="14"/>
      <c r="E7039" s="14"/>
      <c r="F7039" s="14"/>
      <c r="G7039" s="82"/>
      <c r="H7039" s="107" t="str">
        <f>IF(B7039&lt;&gt;"",IF(OR(O7039=0,O7039=999),"",SUMIFS($E$2:E7039,$A$2:A7039,A7039)-SUMIFS($F$2:F7039,$A$2:A7039,A7039)),"")</f>
        <v/>
      </c>
      <c r="I7039" s="109" t="str">
        <f t="shared" si="329"/>
        <v/>
      </c>
      <c r="J7039" s="113"/>
      <c r="K7039" s="90"/>
      <c r="L7039" s="73"/>
      <c r="M7039" s="69" t="str">
        <f>IF(C7039&lt;&gt;"",DailyLog!$S$3,"")</f>
        <v/>
      </c>
      <c r="N7039" s="56" t="str">
        <f t="shared" si="328"/>
        <v/>
      </c>
      <c r="O7039" s="53" t="str">
        <f>IF($B7039&lt;&gt;"",IF(ISNUMBER(_xlfn.XMATCH($B7039,Language!$A$6:$E$6)),0,IF(ISNUMBER(_xlfn.XMATCH($B7039,Language!$A$29:$E$29)),'Lista de Prestatarios'!$B$3,VLOOKUP(B7039,'Lista de Prestatarios'!$A$2:$B$500,2,FALSE))),"")</f>
        <v/>
      </c>
      <c r="P7039" s="58" t="str">
        <f>IF(B7039&lt;&gt;"",IF(OR(D7039&gt;0,G7039&gt;0),COUNTIF($B$2:B7039,B7039),COUNTIFS($B$2:B7039,B7039,$E$2:E7039,"&gt;0")),"")</f>
        <v/>
      </c>
    </row>
    <row r="7040" spans="1:16" x14ac:dyDescent="0.35">
      <c r="A7040" s="51" t="str">
        <f t="shared" si="327"/>
        <v/>
      </c>
      <c r="B7040" s="99"/>
      <c r="C7040" s="4"/>
      <c r="D7040" s="14"/>
      <c r="E7040" s="14"/>
      <c r="F7040" s="14"/>
      <c r="G7040" s="82"/>
      <c r="H7040" s="107" t="str">
        <f>IF(B7040&lt;&gt;"",IF(OR(O7040=0,O7040=999),"",SUMIFS($E$2:E7040,$A$2:A7040,A7040)-SUMIFS($F$2:F7040,$A$2:A7040,A7040)),"")</f>
        <v/>
      </c>
      <c r="I7040" s="109" t="str">
        <f t="shared" si="329"/>
        <v/>
      </c>
      <c r="J7040" s="113"/>
      <c r="K7040" s="90"/>
      <c r="L7040" s="73"/>
      <c r="M7040" s="69" t="str">
        <f>IF(C7040&lt;&gt;"",DailyLog!$S$3,"")</f>
        <v/>
      </c>
      <c r="N7040" s="56" t="str">
        <f t="shared" si="328"/>
        <v/>
      </c>
      <c r="O7040" s="53" t="str">
        <f>IF($B7040&lt;&gt;"",IF(ISNUMBER(_xlfn.XMATCH($B7040,Language!$A$6:$E$6)),0,IF(ISNUMBER(_xlfn.XMATCH($B7040,Language!$A$29:$E$29)),'Lista de Prestatarios'!$B$3,VLOOKUP(B7040,'Lista de Prestatarios'!$A$2:$B$500,2,FALSE))),"")</f>
        <v/>
      </c>
      <c r="P7040" s="58" t="str">
        <f>IF(B7040&lt;&gt;"",IF(OR(D7040&gt;0,G7040&gt;0),COUNTIF($B$2:B7040,B7040),COUNTIFS($B$2:B7040,B7040,$E$2:E7040,"&gt;0")),"")</f>
        <v/>
      </c>
    </row>
    <row r="7041" spans="1:16" x14ac:dyDescent="0.35">
      <c r="A7041" s="51" t="str">
        <f t="shared" si="327"/>
        <v/>
      </c>
      <c r="B7041" s="99"/>
      <c r="C7041" s="4"/>
      <c r="D7041" s="14"/>
      <c r="E7041" s="14"/>
      <c r="F7041" s="14"/>
      <c r="G7041" s="82"/>
      <c r="H7041" s="107" t="str">
        <f>IF(B7041&lt;&gt;"",IF(OR(O7041=0,O7041=999),"",SUMIFS($E$2:E7041,$A$2:A7041,A7041)-SUMIFS($F$2:F7041,$A$2:A7041,A7041)),"")</f>
        <v/>
      </c>
      <c r="I7041" s="109" t="str">
        <f t="shared" si="329"/>
        <v/>
      </c>
      <c r="J7041" s="113"/>
      <c r="K7041" s="90"/>
      <c r="L7041" s="73"/>
      <c r="M7041" s="69" t="str">
        <f>IF(C7041&lt;&gt;"",DailyLog!$S$3,"")</f>
        <v/>
      </c>
      <c r="N7041" s="56" t="str">
        <f t="shared" si="328"/>
        <v/>
      </c>
      <c r="O7041" s="53" t="str">
        <f>IF($B7041&lt;&gt;"",IF(ISNUMBER(_xlfn.XMATCH($B7041,Language!$A$6:$E$6)),0,IF(ISNUMBER(_xlfn.XMATCH($B7041,Language!$A$29:$E$29)),'Lista de Prestatarios'!$B$3,VLOOKUP(B7041,'Lista de Prestatarios'!$A$2:$B$500,2,FALSE))),"")</f>
        <v/>
      </c>
      <c r="P7041" s="58" t="str">
        <f>IF(B7041&lt;&gt;"",IF(OR(D7041&gt;0,G7041&gt;0),COUNTIF($B$2:B7041,B7041),COUNTIFS($B$2:B7041,B7041,$E$2:E7041,"&gt;0")),"")</f>
        <v/>
      </c>
    </row>
    <row r="7042" spans="1:16" x14ac:dyDescent="0.35">
      <c r="A7042" s="51" t="str">
        <f t="shared" ref="A7042:A7105" si="330">IF(B7042&lt;&gt;"",O7042&amp;"."&amp;P7042,"")</f>
        <v/>
      </c>
      <c r="B7042" s="99"/>
      <c r="C7042" s="4"/>
      <c r="D7042" s="14"/>
      <c r="E7042" s="14"/>
      <c r="F7042" s="14"/>
      <c r="G7042" s="82"/>
      <c r="H7042" s="107" t="str">
        <f>IF(B7042&lt;&gt;"",IF(OR(O7042=0,O7042=999),"",SUMIFS($E$2:E7042,$A$2:A7042,A7042)-SUMIFS($F$2:F7042,$A$2:A7042,A7042)),"")</f>
        <v/>
      </c>
      <c r="I7042" s="109" t="str">
        <f t="shared" si="329"/>
        <v/>
      </c>
      <c r="J7042" s="113"/>
      <c r="K7042" s="90"/>
      <c r="L7042" s="73"/>
      <c r="M7042" s="69" t="str">
        <f>IF(C7042&lt;&gt;"",DailyLog!$S$3,"")</f>
        <v/>
      </c>
      <c r="N7042" s="56" t="str">
        <f t="shared" ref="N7042:N7105" si="331">IF(B7042&lt;&gt;"",COUNT(D7042:G7042),"")</f>
        <v/>
      </c>
      <c r="O7042" s="53" t="str">
        <f>IF($B7042&lt;&gt;"",IF(ISNUMBER(_xlfn.XMATCH($B7042,Language!$A$6:$E$6)),0,IF(ISNUMBER(_xlfn.XMATCH($B7042,Language!$A$29:$E$29)),'Lista de Prestatarios'!$B$3,VLOOKUP(B7042,'Lista de Prestatarios'!$A$2:$B$500,2,FALSE))),"")</f>
        <v/>
      </c>
      <c r="P7042" s="58" t="str">
        <f>IF(B7042&lt;&gt;"",IF(OR(D7042&gt;0,G7042&gt;0),COUNTIF($B$2:B7042,B7042),COUNTIFS($B$2:B7042,B7042,$E$2:E7042,"&gt;0")),"")</f>
        <v/>
      </c>
    </row>
    <row r="7043" spans="1:16" x14ac:dyDescent="0.35">
      <c r="A7043" s="51" t="str">
        <f t="shared" si="330"/>
        <v/>
      </c>
      <c r="B7043" s="99"/>
      <c r="C7043" s="4"/>
      <c r="D7043" s="14"/>
      <c r="E7043" s="14"/>
      <c r="F7043" s="14"/>
      <c r="G7043" s="82"/>
      <c r="H7043" s="107" t="str">
        <f>IF(B7043&lt;&gt;"",IF(OR(O7043=0,O7043=999),"",SUMIFS($E$2:E7043,$A$2:A7043,A7043)-SUMIFS($F$2:F7043,$A$2:A7043,A7043)),"")</f>
        <v/>
      </c>
      <c r="I7043" s="109" t="str">
        <f t="shared" si="329"/>
        <v/>
      </c>
      <c r="J7043" s="113"/>
      <c r="K7043" s="90"/>
      <c r="L7043" s="73"/>
      <c r="M7043" s="69" t="str">
        <f>IF(C7043&lt;&gt;"",DailyLog!$S$3,"")</f>
        <v/>
      </c>
      <c r="N7043" s="56" t="str">
        <f t="shared" si="331"/>
        <v/>
      </c>
      <c r="O7043" s="53" t="str">
        <f>IF($B7043&lt;&gt;"",IF(ISNUMBER(_xlfn.XMATCH($B7043,Language!$A$6:$E$6)),0,IF(ISNUMBER(_xlfn.XMATCH($B7043,Language!$A$29:$E$29)),'Lista de Prestatarios'!$B$3,VLOOKUP(B7043,'Lista de Prestatarios'!$A$2:$B$500,2,FALSE))),"")</f>
        <v/>
      </c>
      <c r="P7043" s="58" t="str">
        <f>IF(B7043&lt;&gt;"",IF(OR(D7043&gt;0,G7043&gt;0),COUNTIF($B$2:B7043,B7043),COUNTIFS($B$2:B7043,B7043,$E$2:E7043,"&gt;0")),"")</f>
        <v/>
      </c>
    </row>
    <row r="7044" spans="1:16" x14ac:dyDescent="0.35">
      <c r="A7044" s="51" t="str">
        <f t="shared" si="330"/>
        <v/>
      </c>
      <c r="B7044" s="99"/>
      <c r="C7044" s="4"/>
      <c r="D7044" s="14"/>
      <c r="E7044" s="14"/>
      <c r="F7044" s="14"/>
      <c r="G7044" s="82"/>
      <c r="H7044" s="107" t="str">
        <f>IF(B7044&lt;&gt;"",IF(OR(O7044=0,O7044=999),"",SUMIFS($E$2:E7044,$A$2:A7044,A7044)-SUMIFS($F$2:F7044,$A$2:A7044,A7044)),"")</f>
        <v/>
      </c>
      <c r="I7044" s="109" t="str">
        <f t="shared" ref="I7044:I7107" si="332">IF(B7044&lt;&gt;"",I7043+D7044-E7044+F7044-G7044,"")</f>
        <v/>
      </c>
      <c r="J7044" s="113"/>
      <c r="K7044" s="90"/>
      <c r="L7044" s="73"/>
      <c r="M7044" s="69" t="str">
        <f>IF(C7044&lt;&gt;"",DailyLog!$S$3,"")</f>
        <v/>
      </c>
      <c r="N7044" s="56" t="str">
        <f t="shared" si="331"/>
        <v/>
      </c>
      <c r="O7044" s="53" t="str">
        <f>IF($B7044&lt;&gt;"",IF(ISNUMBER(_xlfn.XMATCH($B7044,Language!$A$6:$E$6)),0,IF(ISNUMBER(_xlfn.XMATCH($B7044,Language!$A$29:$E$29)),'Lista de Prestatarios'!$B$3,VLOOKUP(B7044,'Lista de Prestatarios'!$A$2:$B$500,2,FALSE))),"")</f>
        <v/>
      </c>
      <c r="P7044" s="58" t="str">
        <f>IF(B7044&lt;&gt;"",IF(OR(D7044&gt;0,G7044&gt;0),COUNTIF($B$2:B7044,B7044),COUNTIFS($B$2:B7044,B7044,$E$2:E7044,"&gt;0")),"")</f>
        <v/>
      </c>
    </row>
    <row r="7045" spans="1:16" x14ac:dyDescent="0.35">
      <c r="A7045" s="51" t="str">
        <f t="shared" si="330"/>
        <v/>
      </c>
      <c r="B7045" s="99"/>
      <c r="C7045" s="4"/>
      <c r="D7045" s="14"/>
      <c r="E7045" s="14"/>
      <c r="F7045" s="14"/>
      <c r="G7045" s="82"/>
      <c r="H7045" s="107" t="str">
        <f>IF(B7045&lt;&gt;"",IF(OR(O7045=0,O7045=999),"",SUMIFS($E$2:E7045,$A$2:A7045,A7045)-SUMIFS($F$2:F7045,$A$2:A7045,A7045)),"")</f>
        <v/>
      </c>
      <c r="I7045" s="109" t="str">
        <f t="shared" si="332"/>
        <v/>
      </c>
      <c r="J7045" s="113"/>
      <c r="K7045" s="90"/>
      <c r="L7045" s="73"/>
      <c r="M7045" s="69" t="str">
        <f>IF(C7045&lt;&gt;"",DailyLog!$S$3,"")</f>
        <v/>
      </c>
      <c r="N7045" s="56" t="str">
        <f t="shared" si="331"/>
        <v/>
      </c>
      <c r="O7045" s="53" t="str">
        <f>IF($B7045&lt;&gt;"",IF(ISNUMBER(_xlfn.XMATCH($B7045,Language!$A$6:$E$6)),0,IF(ISNUMBER(_xlfn.XMATCH($B7045,Language!$A$29:$E$29)),'Lista de Prestatarios'!$B$3,VLOOKUP(B7045,'Lista de Prestatarios'!$A$2:$B$500,2,FALSE))),"")</f>
        <v/>
      </c>
      <c r="P7045" s="58" t="str">
        <f>IF(B7045&lt;&gt;"",IF(OR(D7045&gt;0,G7045&gt;0),COUNTIF($B$2:B7045,B7045),COUNTIFS($B$2:B7045,B7045,$E$2:E7045,"&gt;0")),"")</f>
        <v/>
      </c>
    </row>
    <row r="7046" spans="1:16" x14ac:dyDescent="0.35">
      <c r="A7046" s="51" t="str">
        <f t="shared" si="330"/>
        <v/>
      </c>
      <c r="B7046" s="99"/>
      <c r="C7046" s="4"/>
      <c r="D7046" s="14"/>
      <c r="E7046" s="14"/>
      <c r="F7046" s="14"/>
      <c r="G7046" s="82"/>
      <c r="H7046" s="107" t="str">
        <f>IF(B7046&lt;&gt;"",IF(OR(O7046=0,O7046=999),"",SUMIFS($E$2:E7046,$A$2:A7046,A7046)-SUMIFS($F$2:F7046,$A$2:A7046,A7046)),"")</f>
        <v/>
      </c>
      <c r="I7046" s="109" t="str">
        <f t="shared" si="332"/>
        <v/>
      </c>
      <c r="J7046" s="113"/>
      <c r="K7046" s="90"/>
      <c r="L7046" s="73"/>
      <c r="M7046" s="69" t="str">
        <f>IF(C7046&lt;&gt;"",DailyLog!$S$3,"")</f>
        <v/>
      </c>
      <c r="N7046" s="56" t="str">
        <f t="shared" si="331"/>
        <v/>
      </c>
      <c r="O7046" s="53" t="str">
        <f>IF($B7046&lt;&gt;"",IF(ISNUMBER(_xlfn.XMATCH($B7046,Language!$A$6:$E$6)),0,IF(ISNUMBER(_xlfn.XMATCH($B7046,Language!$A$29:$E$29)),'Lista de Prestatarios'!$B$3,VLOOKUP(B7046,'Lista de Prestatarios'!$A$2:$B$500,2,FALSE))),"")</f>
        <v/>
      </c>
      <c r="P7046" s="58" t="str">
        <f>IF(B7046&lt;&gt;"",IF(OR(D7046&gt;0,G7046&gt;0),COUNTIF($B$2:B7046,B7046),COUNTIFS($B$2:B7046,B7046,$E$2:E7046,"&gt;0")),"")</f>
        <v/>
      </c>
    </row>
    <row r="7047" spans="1:16" x14ac:dyDescent="0.35">
      <c r="A7047" s="51" t="str">
        <f t="shared" si="330"/>
        <v/>
      </c>
      <c r="B7047" s="99"/>
      <c r="C7047" s="4"/>
      <c r="D7047" s="14"/>
      <c r="E7047" s="14"/>
      <c r="F7047" s="14"/>
      <c r="G7047" s="82"/>
      <c r="H7047" s="107" t="str">
        <f>IF(B7047&lt;&gt;"",IF(OR(O7047=0,O7047=999),"",SUMIFS($E$2:E7047,$A$2:A7047,A7047)-SUMIFS($F$2:F7047,$A$2:A7047,A7047)),"")</f>
        <v/>
      </c>
      <c r="I7047" s="109" t="str">
        <f t="shared" si="332"/>
        <v/>
      </c>
      <c r="J7047" s="113"/>
      <c r="K7047" s="90"/>
      <c r="L7047" s="73"/>
      <c r="M7047" s="69" t="str">
        <f>IF(C7047&lt;&gt;"",DailyLog!$S$3,"")</f>
        <v/>
      </c>
      <c r="N7047" s="56" t="str">
        <f t="shared" si="331"/>
        <v/>
      </c>
      <c r="O7047" s="53" t="str">
        <f>IF($B7047&lt;&gt;"",IF(ISNUMBER(_xlfn.XMATCH($B7047,Language!$A$6:$E$6)),0,IF(ISNUMBER(_xlfn.XMATCH($B7047,Language!$A$29:$E$29)),'Lista de Prestatarios'!$B$3,VLOOKUP(B7047,'Lista de Prestatarios'!$A$2:$B$500,2,FALSE))),"")</f>
        <v/>
      </c>
      <c r="P7047" s="58" t="str">
        <f>IF(B7047&lt;&gt;"",IF(OR(D7047&gt;0,G7047&gt;0),COUNTIF($B$2:B7047,B7047),COUNTIFS($B$2:B7047,B7047,$E$2:E7047,"&gt;0")),"")</f>
        <v/>
      </c>
    </row>
    <row r="7048" spans="1:16" x14ac:dyDescent="0.35">
      <c r="A7048" s="51" t="str">
        <f t="shared" si="330"/>
        <v/>
      </c>
      <c r="B7048" s="99"/>
      <c r="C7048" s="4"/>
      <c r="D7048" s="14"/>
      <c r="E7048" s="14"/>
      <c r="F7048" s="14"/>
      <c r="G7048" s="82"/>
      <c r="H7048" s="107" t="str">
        <f>IF(B7048&lt;&gt;"",IF(OR(O7048=0,O7048=999),"",SUMIFS($E$2:E7048,$A$2:A7048,A7048)-SUMIFS($F$2:F7048,$A$2:A7048,A7048)),"")</f>
        <v/>
      </c>
      <c r="I7048" s="109" t="str">
        <f t="shared" si="332"/>
        <v/>
      </c>
      <c r="J7048" s="113"/>
      <c r="K7048" s="90"/>
      <c r="L7048" s="73"/>
      <c r="M7048" s="69" t="str">
        <f>IF(C7048&lt;&gt;"",DailyLog!$S$3,"")</f>
        <v/>
      </c>
      <c r="N7048" s="56" t="str">
        <f t="shared" si="331"/>
        <v/>
      </c>
      <c r="O7048" s="53" t="str">
        <f>IF($B7048&lt;&gt;"",IF(ISNUMBER(_xlfn.XMATCH($B7048,Language!$A$6:$E$6)),0,IF(ISNUMBER(_xlfn.XMATCH($B7048,Language!$A$29:$E$29)),'Lista de Prestatarios'!$B$3,VLOOKUP(B7048,'Lista de Prestatarios'!$A$2:$B$500,2,FALSE))),"")</f>
        <v/>
      </c>
      <c r="P7048" s="58" t="str">
        <f>IF(B7048&lt;&gt;"",IF(OR(D7048&gt;0,G7048&gt;0),COUNTIF($B$2:B7048,B7048),COUNTIFS($B$2:B7048,B7048,$E$2:E7048,"&gt;0")),"")</f>
        <v/>
      </c>
    </row>
    <row r="7049" spans="1:16" x14ac:dyDescent="0.35">
      <c r="A7049" s="51" t="str">
        <f t="shared" si="330"/>
        <v/>
      </c>
      <c r="B7049" s="99"/>
      <c r="C7049" s="4"/>
      <c r="D7049" s="14"/>
      <c r="E7049" s="14"/>
      <c r="F7049" s="14"/>
      <c r="G7049" s="82"/>
      <c r="H7049" s="107" t="str">
        <f>IF(B7049&lt;&gt;"",IF(OR(O7049=0,O7049=999),"",SUMIFS($E$2:E7049,$A$2:A7049,A7049)-SUMIFS($F$2:F7049,$A$2:A7049,A7049)),"")</f>
        <v/>
      </c>
      <c r="I7049" s="109" t="str">
        <f t="shared" si="332"/>
        <v/>
      </c>
      <c r="J7049" s="113"/>
      <c r="K7049" s="90"/>
      <c r="L7049" s="73"/>
      <c r="M7049" s="69" t="str">
        <f>IF(C7049&lt;&gt;"",DailyLog!$S$3,"")</f>
        <v/>
      </c>
      <c r="N7049" s="56" t="str">
        <f t="shared" si="331"/>
        <v/>
      </c>
      <c r="O7049" s="53" t="str">
        <f>IF($B7049&lt;&gt;"",IF(ISNUMBER(_xlfn.XMATCH($B7049,Language!$A$6:$E$6)),0,IF(ISNUMBER(_xlfn.XMATCH($B7049,Language!$A$29:$E$29)),'Lista de Prestatarios'!$B$3,VLOOKUP(B7049,'Lista de Prestatarios'!$A$2:$B$500,2,FALSE))),"")</f>
        <v/>
      </c>
      <c r="P7049" s="58" t="str">
        <f>IF(B7049&lt;&gt;"",IF(OR(D7049&gt;0,G7049&gt;0),COUNTIF($B$2:B7049,B7049),COUNTIFS($B$2:B7049,B7049,$E$2:E7049,"&gt;0")),"")</f>
        <v/>
      </c>
    </row>
    <row r="7050" spans="1:16" x14ac:dyDescent="0.35">
      <c r="A7050" s="51" t="str">
        <f t="shared" si="330"/>
        <v/>
      </c>
      <c r="B7050" s="99"/>
      <c r="C7050" s="4"/>
      <c r="D7050" s="14"/>
      <c r="E7050" s="14"/>
      <c r="F7050" s="14"/>
      <c r="G7050" s="82"/>
      <c r="H7050" s="107" t="str">
        <f>IF(B7050&lt;&gt;"",IF(OR(O7050=0,O7050=999),"",SUMIFS($E$2:E7050,$A$2:A7050,A7050)-SUMIFS($F$2:F7050,$A$2:A7050,A7050)),"")</f>
        <v/>
      </c>
      <c r="I7050" s="109" t="str">
        <f t="shared" si="332"/>
        <v/>
      </c>
      <c r="J7050" s="113"/>
      <c r="K7050" s="90"/>
      <c r="L7050" s="73"/>
      <c r="M7050" s="69" t="str">
        <f>IF(C7050&lt;&gt;"",DailyLog!$S$3,"")</f>
        <v/>
      </c>
      <c r="N7050" s="56" t="str">
        <f t="shared" si="331"/>
        <v/>
      </c>
      <c r="O7050" s="53" t="str">
        <f>IF($B7050&lt;&gt;"",IF(ISNUMBER(_xlfn.XMATCH($B7050,Language!$A$6:$E$6)),0,IF(ISNUMBER(_xlfn.XMATCH($B7050,Language!$A$29:$E$29)),'Lista de Prestatarios'!$B$3,VLOOKUP(B7050,'Lista de Prestatarios'!$A$2:$B$500,2,FALSE))),"")</f>
        <v/>
      </c>
      <c r="P7050" s="58" t="str">
        <f>IF(B7050&lt;&gt;"",IF(OR(D7050&gt;0,G7050&gt;0),COUNTIF($B$2:B7050,B7050),COUNTIFS($B$2:B7050,B7050,$E$2:E7050,"&gt;0")),"")</f>
        <v/>
      </c>
    </row>
    <row r="7051" spans="1:16" x14ac:dyDescent="0.35">
      <c r="A7051" s="51" t="str">
        <f t="shared" si="330"/>
        <v/>
      </c>
      <c r="B7051" s="99"/>
      <c r="C7051" s="4"/>
      <c r="D7051" s="14"/>
      <c r="E7051" s="14"/>
      <c r="F7051" s="14"/>
      <c r="G7051" s="82"/>
      <c r="H7051" s="107" t="str">
        <f>IF(B7051&lt;&gt;"",IF(OR(O7051=0,O7051=999),"",SUMIFS($E$2:E7051,$A$2:A7051,A7051)-SUMIFS($F$2:F7051,$A$2:A7051,A7051)),"")</f>
        <v/>
      </c>
      <c r="I7051" s="109" t="str">
        <f t="shared" si="332"/>
        <v/>
      </c>
      <c r="J7051" s="113"/>
      <c r="K7051" s="90"/>
      <c r="L7051" s="73"/>
      <c r="M7051" s="69" t="str">
        <f>IF(C7051&lt;&gt;"",DailyLog!$S$3,"")</f>
        <v/>
      </c>
      <c r="N7051" s="56" t="str">
        <f t="shared" si="331"/>
        <v/>
      </c>
      <c r="O7051" s="53" t="str">
        <f>IF($B7051&lt;&gt;"",IF(ISNUMBER(_xlfn.XMATCH($B7051,Language!$A$6:$E$6)),0,IF(ISNUMBER(_xlfn.XMATCH($B7051,Language!$A$29:$E$29)),'Lista de Prestatarios'!$B$3,VLOOKUP(B7051,'Lista de Prestatarios'!$A$2:$B$500,2,FALSE))),"")</f>
        <v/>
      </c>
      <c r="P7051" s="58" t="str">
        <f>IF(B7051&lt;&gt;"",IF(OR(D7051&gt;0,G7051&gt;0),COUNTIF($B$2:B7051,B7051),COUNTIFS($B$2:B7051,B7051,$E$2:E7051,"&gt;0")),"")</f>
        <v/>
      </c>
    </row>
    <row r="7052" spans="1:16" x14ac:dyDescent="0.35">
      <c r="A7052" s="51" t="str">
        <f t="shared" si="330"/>
        <v/>
      </c>
      <c r="B7052" s="99"/>
      <c r="C7052" s="4"/>
      <c r="D7052" s="14"/>
      <c r="E7052" s="14"/>
      <c r="F7052" s="14"/>
      <c r="G7052" s="82"/>
      <c r="H7052" s="107" t="str">
        <f>IF(B7052&lt;&gt;"",IF(OR(O7052=0,O7052=999),"",SUMIFS($E$2:E7052,$A$2:A7052,A7052)-SUMIFS($F$2:F7052,$A$2:A7052,A7052)),"")</f>
        <v/>
      </c>
      <c r="I7052" s="109" t="str">
        <f t="shared" si="332"/>
        <v/>
      </c>
      <c r="J7052" s="113"/>
      <c r="K7052" s="90"/>
      <c r="L7052" s="73"/>
      <c r="M7052" s="69" t="str">
        <f>IF(C7052&lt;&gt;"",DailyLog!$S$3,"")</f>
        <v/>
      </c>
      <c r="N7052" s="56" t="str">
        <f t="shared" si="331"/>
        <v/>
      </c>
      <c r="O7052" s="53" t="str">
        <f>IF($B7052&lt;&gt;"",IF(ISNUMBER(_xlfn.XMATCH($B7052,Language!$A$6:$E$6)),0,IF(ISNUMBER(_xlfn.XMATCH($B7052,Language!$A$29:$E$29)),'Lista de Prestatarios'!$B$3,VLOOKUP(B7052,'Lista de Prestatarios'!$A$2:$B$500,2,FALSE))),"")</f>
        <v/>
      </c>
      <c r="P7052" s="58" t="str">
        <f>IF(B7052&lt;&gt;"",IF(OR(D7052&gt;0,G7052&gt;0),COUNTIF($B$2:B7052,B7052),COUNTIFS($B$2:B7052,B7052,$E$2:E7052,"&gt;0")),"")</f>
        <v/>
      </c>
    </row>
    <row r="7053" spans="1:16" x14ac:dyDescent="0.35">
      <c r="A7053" s="51" t="str">
        <f t="shared" si="330"/>
        <v/>
      </c>
      <c r="B7053" s="99"/>
      <c r="C7053" s="4"/>
      <c r="D7053" s="14"/>
      <c r="E7053" s="14"/>
      <c r="F7053" s="14"/>
      <c r="G7053" s="82"/>
      <c r="H7053" s="107" t="str">
        <f>IF(B7053&lt;&gt;"",IF(OR(O7053=0,O7053=999),"",SUMIFS($E$2:E7053,$A$2:A7053,A7053)-SUMIFS($F$2:F7053,$A$2:A7053,A7053)),"")</f>
        <v/>
      </c>
      <c r="I7053" s="109" t="str">
        <f t="shared" si="332"/>
        <v/>
      </c>
      <c r="J7053" s="113"/>
      <c r="K7053" s="90"/>
      <c r="L7053" s="73"/>
      <c r="M7053" s="69" t="str">
        <f>IF(C7053&lt;&gt;"",DailyLog!$S$3,"")</f>
        <v/>
      </c>
      <c r="N7053" s="56" t="str">
        <f t="shared" si="331"/>
        <v/>
      </c>
      <c r="O7053" s="53" t="str">
        <f>IF($B7053&lt;&gt;"",IF(ISNUMBER(_xlfn.XMATCH($B7053,Language!$A$6:$E$6)),0,IF(ISNUMBER(_xlfn.XMATCH($B7053,Language!$A$29:$E$29)),'Lista de Prestatarios'!$B$3,VLOOKUP(B7053,'Lista de Prestatarios'!$A$2:$B$500,2,FALSE))),"")</f>
        <v/>
      </c>
      <c r="P7053" s="58" t="str">
        <f>IF(B7053&lt;&gt;"",IF(OR(D7053&gt;0,G7053&gt;0),COUNTIF($B$2:B7053,B7053),COUNTIFS($B$2:B7053,B7053,$E$2:E7053,"&gt;0")),"")</f>
        <v/>
      </c>
    </row>
    <row r="7054" spans="1:16" x14ac:dyDescent="0.35">
      <c r="A7054" s="51" t="str">
        <f t="shared" si="330"/>
        <v/>
      </c>
      <c r="B7054" s="99"/>
      <c r="C7054" s="4"/>
      <c r="D7054" s="14"/>
      <c r="E7054" s="14"/>
      <c r="F7054" s="14"/>
      <c r="G7054" s="82"/>
      <c r="H7054" s="107" t="str">
        <f>IF(B7054&lt;&gt;"",IF(OR(O7054=0,O7054=999),"",SUMIFS($E$2:E7054,$A$2:A7054,A7054)-SUMIFS($F$2:F7054,$A$2:A7054,A7054)),"")</f>
        <v/>
      </c>
      <c r="I7054" s="109" t="str">
        <f t="shared" si="332"/>
        <v/>
      </c>
      <c r="J7054" s="113"/>
      <c r="K7054" s="90"/>
      <c r="L7054" s="73"/>
      <c r="M7054" s="69" t="str">
        <f>IF(C7054&lt;&gt;"",DailyLog!$S$3,"")</f>
        <v/>
      </c>
      <c r="N7054" s="56" t="str">
        <f t="shared" si="331"/>
        <v/>
      </c>
      <c r="O7054" s="53" t="str">
        <f>IF($B7054&lt;&gt;"",IF(ISNUMBER(_xlfn.XMATCH($B7054,Language!$A$6:$E$6)),0,IF(ISNUMBER(_xlfn.XMATCH($B7054,Language!$A$29:$E$29)),'Lista de Prestatarios'!$B$3,VLOOKUP(B7054,'Lista de Prestatarios'!$A$2:$B$500,2,FALSE))),"")</f>
        <v/>
      </c>
      <c r="P7054" s="58" t="str">
        <f>IF(B7054&lt;&gt;"",IF(OR(D7054&gt;0,G7054&gt;0),COUNTIF($B$2:B7054,B7054),COUNTIFS($B$2:B7054,B7054,$E$2:E7054,"&gt;0")),"")</f>
        <v/>
      </c>
    </row>
    <row r="7055" spans="1:16" x14ac:dyDescent="0.35">
      <c r="A7055" s="51" t="str">
        <f t="shared" si="330"/>
        <v/>
      </c>
      <c r="B7055" s="99"/>
      <c r="C7055" s="4"/>
      <c r="D7055" s="14"/>
      <c r="E7055" s="14"/>
      <c r="F7055" s="14"/>
      <c r="G7055" s="82"/>
      <c r="H7055" s="107" t="str">
        <f>IF(B7055&lt;&gt;"",IF(OR(O7055=0,O7055=999),"",SUMIFS($E$2:E7055,$A$2:A7055,A7055)-SUMIFS($F$2:F7055,$A$2:A7055,A7055)),"")</f>
        <v/>
      </c>
      <c r="I7055" s="109" t="str">
        <f t="shared" si="332"/>
        <v/>
      </c>
      <c r="J7055" s="113"/>
      <c r="K7055" s="90"/>
      <c r="L7055" s="73"/>
      <c r="M7055" s="69" t="str">
        <f>IF(C7055&lt;&gt;"",DailyLog!$S$3,"")</f>
        <v/>
      </c>
      <c r="N7055" s="56" t="str">
        <f t="shared" si="331"/>
        <v/>
      </c>
      <c r="O7055" s="53" t="str">
        <f>IF($B7055&lt;&gt;"",IF(ISNUMBER(_xlfn.XMATCH($B7055,Language!$A$6:$E$6)),0,IF(ISNUMBER(_xlfn.XMATCH($B7055,Language!$A$29:$E$29)),'Lista de Prestatarios'!$B$3,VLOOKUP(B7055,'Lista de Prestatarios'!$A$2:$B$500,2,FALSE))),"")</f>
        <v/>
      </c>
      <c r="P7055" s="58" t="str">
        <f>IF(B7055&lt;&gt;"",IF(OR(D7055&gt;0,G7055&gt;0),COUNTIF($B$2:B7055,B7055),COUNTIFS($B$2:B7055,B7055,$E$2:E7055,"&gt;0")),"")</f>
        <v/>
      </c>
    </row>
    <row r="7056" spans="1:16" x14ac:dyDescent="0.35">
      <c r="A7056" s="51" t="str">
        <f t="shared" si="330"/>
        <v/>
      </c>
      <c r="B7056" s="99"/>
      <c r="C7056" s="4"/>
      <c r="D7056" s="14"/>
      <c r="E7056" s="14"/>
      <c r="F7056" s="14"/>
      <c r="G7056" s="82"/>
      <c r="H7056" s="107" t="str">
        <f>IF(B7056&lt;&gt;"",IF(OR(O7056=0,O7056=999),"",SUMIFS($E$2:E7056,$A$2:A7056,A7056)-SUMIFS($F$2:F7056,$A$2:A7056,A7056)),"")</f>
        <v/>
      </c>
      <c r="I7056" s="109" t="str">
        <f t="shared" si="332"/>
        <v/>
      </c>
      <c r="J7056" s="113"/>
      <c r="K7056" s="90"/>
      <c r="L7056" s="73"/>
      <c r="M7056" s="69" t="str">
        <f>IF(C7056&lt;&gt;"",DailyLog!$S$3,"")</f>
        <v/>
      </c>
      <c r="N7056" s="56" t="str">
        <f t="shared" si="331"/>
        <v/>
      </c>
      <c r="O7056" s="53" t="str">
        <f>IF($B7056&lt;&gt;"",IF(ISNUMBER(_xlfn.XMATCH($B7056,Language!$A$6:$E$6)),0,IF(ISNUMBER(_xlfn.XMATCH($B7056,Language!$A$29:$E$29)),'Lista de Prestatarios'!$B$3,VLOOKUP(B7056,'Lista de Prestatarios'!$A$2:$B$500,2,FALSE))),"")</f>
        <v/>
      </c>
      <c r="P7056" s="58" t="str">
        <f>IF(B7056&lt;&gt;"",IF(OR(D7056&gt;0,G7056&gt;0),COUNTIF($B$2:B7056,B7056),COUNTIFS($B$2:B7056,B7056,$E$2:E7056,"&gt;0")),"")</f>
        <v/>
      </c>
    </row>
    <row r="7057" spans="1:16" x14ac:dyDescent="0.35">
      <c r="A7057" s="51" t="str">
        <f t="shared" si="330"/>
        <v/>
      </c>
      <c r="B7057" s="99"/>
      <c r="C7057" s="4"/>
      <c r="D7057" s="14"/>
      <c r="E7057" s="14"/>
      <c r="F7057" s="14"/>
      <c r="G7057" s="82"/>
      <c r="H7057" s="107" t="str">
        <f>IF(B7057&lt;&gt;"",IF(OR(O7057=0,O7057=999),"",SUMIFS($E$2:E7057,$A$2:A7057,A7057)-SUMIFS($F$2:F7057,$A$2:A7057,A7057)),"")</f>
        <v/>
      </c>
      <c r="I7057" s="109" t="str">
        <f t="shared" si="332"/>
        <v/>
      </c>
      <c r="J7057" s="113"/>
      <c r="K7057" s="90"/>
      <c r="L7057" s="73"/>
      <c r="M7057" s="69" t="str">
        <f>IF(C7057&lt;&gt;"",DailyLog!$S$3,"")</f>
        <v/>
      </c>
      <c r="N7057" s="56" t="str">
        <f t="shared" si="331"/>
        <v/>
      </c>
      <c r="O7057" s="53" t="str">
        <f>IF($B7057&lt;&gt;"",IF(ISNUMBER(_xlfn.XMATCH($B7057,Language!$A$6:$E$6)),0,IF(ISNUMBER(_xlfn.XMATCH($B7057,Language!$A$29:$E$29)),'Lista de Prestatarios'!$B$3,VLOOKUP(B7057,'Lista de Prestatarios'!$A$2:$B$500,2,FALSE))),"")</f>
        <v/>
      </c>
      <c r="P7057" s="58" t="str">
        <f>IF(B7057&lt;&gt;"",IF(OR(D7057&gt;0,G7057&gt;0),COUNTIF($B$2:B7057,B7057),COUNTIFS($B$2:B7057,B7057,$E$2:E7057,"&gt;0")),"")</f>
        <v/>
      </c>
    </row>
    <row r="7058" spans="1:16" x14ac:dyDescent="0.35">
      <c r="A7058" s="51" t="str">
        <f t="shared" si="330"/>
        <v/>
      </c>
      <c r="B7058" s="99"/>
      <c r="C7058" s="4"/>
      <c r="D7058" s="14"/>
      <c r="E7058" s="14"/>
      <c r="F7058" s="14"/>
      <c r="G7058" s="82"/>
      <c r="H7058" s="107" t="str">
        <f>IF(B7058&lt;&gt;"",IF(OR(O7058=0,O7058=999),"",SUMIFS($E$2:E7058,$A$2:A7058,A7058)-SUMIFS($F$2:F7058,$A$2:A7058,A7058)),"")</f>
        <v/>
      </c>
      <c r="I7058" s="109" t="str">
        <f t="shared" si="332"/>
        <v/>
      </c>
      <c r="J7058" s="113"/>
      <c r="K7058" s="90"/>
      <c r="L7058" s="73"/>
      <c r="M7058" s="69" t="str">
        <f>IF(C7058&lt;&gt;"",DailyLog!$S$3,"")</f>
        <v/>
      </c>
      <c r="N7058" s="56" t="str">
        <f t="shared" si="331"/>
        <v/>
      </c>
      <c r="O7058" s="53" t="str">
        <f>IF($B7058&lt;&gt;"",IF(ISNUMBER(_xlfn.XMATCH($B7058,Language!$A$6:$E$6)),0,IF(ISNUMBER(_xlfn.XMATCH($B7058,Language!$A$29:$E$29)),'Lista de Prestatarios'!$B$3,VLOOKUP(B7058,'Lista de Prestatarios'!$A$2:$B$500,2,FALSE))),"")</f>
        <v/>
      </c>
      <c r="P7058" s="58" t="str">
        <f>IF(B7058&lt;&gt;"",IF(OR(D7058&gt;0,G7058&gt;0),COUNTIF($B$2:B7058,B7058),COUNTIFS($B$2:B7058,B7058,$E$2:E7058,"&gt;0")),"")</f>
        <v/>
      </c>
    </row>
    <row r="7059" spans="1:16" x14ac:dyDescent="0.35">
      <c r="A7059" s="51" t="str">
        <f t="shared" si="330"/>
        <v/>
      </c>
      <c r="B7059" s="99"/>
      <c r="C7059" s="4"/>
      <c r="D7059" s="14"/>
      <c r="E7059" s="14"/>
      <c r="F7059" s="14"/>
      <c r="G7059" s="82"/>
      <c r="H7059" s="107" t="str">
        <f>IF(B7059&lt;&gt;"",IF(OR(O7059=0,O7059=999),"",SUMIFS($E$2:E7059,$A$2:A7059,A7059)-SUMIFS($F$2:F7059,$A$2:A7059,A7059)),"")</f>
        <v/>
      </c>
      <c r="I7059" s="109" t="str">
        <f t="shared" si="332"/>
        <v/>
      </c>
      <c r="J7059" s="113"/>
      <c r="K7059" s="90"/>
      <c r="L7059" s="73"/>
      <c r="M7059" s="69" t="str">
        <f>IF(C7059&lt;&gt;"",DailyLog!$S$3,"")</f>
        <v/>
      </c>
      <c r="N7059" s="56" t="str">
        <f t="shared" si="331"/>
        <v/>
      </c>
      <c r="O7059" s="53" t="str">
        <f>IF($B7059&lt;&gt;"",IF(ISNUMBER(_xlfn.XMATCH($B7059,Language!$A$6:$E$6)),0,IF(ISNUMBER(_xlfn.XMATCH($B7059,Language!$A$29:$E$29)),'Lista de Prestatarios'!$B$3,VLOOKUP(B7059,'Lista de Prestatarios'!$A$2:$B$500,2,FALSE))),"")</f>
        <v/>
      </c>
      <c r="P7059" s="58" t="str">
        <f>IF(B7059&lt;&gt;"",IF(OR(D7059&gt;0,G7059&gt;0),COUNTIF($B$2:B7059,B7059),COUNTIFS($B$2:B7059,B7059,$E$2:E7059,"&gt;0")),"")</f>
        <v/>
      </c>
    </row>
    <row r="7060" spans="1:16" x14ac:dyDescent="0.35">
      <c r="A7060" s="51" t="str">
        <f t="shared" si="330"/>
        <v/>
      </c>
      <c r="B7060" s="99"/>
      <c r="C7060" s="4"/>
      <c r="D7060" s="14"/>
      <c r="E7060" s="14"/>
      <c r="F7060" s="14"/>
      <c r="G7060" s="82"/>
      <c r="H7060" s="107" t="str">
        <f>IF(B7060&lt;&gt;"",IF(OR(O7060=0,O7060=999),"",SUMIFS($E$2:E7060,$A$2:A7060,A7060)-SUMIFS($F$2:F7060,$A$2:A7060,A7060)),"")</f>
        <v/>
      </c>
      <c r="I7060" s="109" t="str">
        <f t="shared" si="332"/>
        <v/>
      </c>
      <c r="J7060" s="113"/>
      <c r="K7060" s="90"/>
      <c r="L7060" s="73"/>
      <c r="M7060" s="69" t="str">
        <f>IF(C7060&lt;&gt;"",DailyLog!$S$3,"")</f>
        <v/>
      </c>
      <c r="N7060" s="56" t="str">
        <f t="shared" si="331"/>
        <v/>
      </c>
      <c r="O7060" s="53" t="str">
        <f>IF($B7060&lt;&gt;"",IF(ISNUMBER(_xlfn.XMATCH($B7060,Language!$A$6:$E$6)),0,IF(ISNUMBER(_xlfn.XMATCH($B7060,Language!$A$29:$E$29)),'Lista de Prestatarios'!$B$3,VLOOKUP(B7060,'Lista de Prestatarios'!$A$2:$B$500,2,FALSE))),"")</f>
        <v/>
      </c>
      <c r="P7060" s="58" t="str">
        <f>IF(B7060&lt;&gt;"",IF(OR(D7060&gt;0,G7060&gt;0),COUNTIF($B$2:B7060,B7060),COUNTIFS($B$2:B7060,B7060,$E$2:E7060,"&gt;0")),"")</f>
        <v/>
      </c>
    </row>
    <row r="7061" spans="1:16" x14ac:dyDescent="0.35">
      <c r="A7061" s="51" t="str">
        <f t="shared" si="330"/>
        <v/>
      </c>
      <c r="B7061" s="99"/>
      <c r="C7061" s="4"/>
      <c r="D7061" s="14"/>
      <c r="E7061" s="14"/>
      <c r="F7061" s="14"/>
      <c r="G7061" s="82"/>
      <c r="H7061" s="107" t="str">
        <f>IF(B7061&lt;&gt;"",IF(OR(O7061=0,O7061=999),"",SUMIFS($E$2:E7061,$A$2:A7061,A7061)-SUMIFS($F$2:F7061,$A$2:A7061,A7061)),"")</f>
        <v/>
      </c>
      <c r="I7061" s="109" t="str">
        <f t="shared" si="332"/>
        <v/>
      </c>
      <c r="J7061" s="113"/>
      <c r="K7061" s="90"/>
      <c r="L7061" s="73"/>
      <c r="M7061" s="69" t="str">
        <f>IF(C7061&lt;&gt;"",DailyLog!$S$3,"")</f>
        <v/>
      </c>
      <c r="N7061" s="56" t="str">
        <f t="shared" si="331"/>
        <v/>
      </c>
      <c r="O7061" s="53" t="str">
        <f>IF($B7061&lt;&gt;"",IF(ISNUMBER(_xlfn.XMATCH($B7061,Language!$A$6:$E$6)),0,IF(ISNUMBER(_xlfn.XMATCH($B7061,Language!$A$29:$E$29)),'Lista de Prestatarios'!$B$3,VLOOKUP(B7061,'Lista de Prestatarios'!$A$2:$B$500,2,FALSE))),"")</f>
        <v/>
      </c>
      <c r="P7061" s="58" t="str">
        <f>IF(B7061&lt;&gt;"",IF(OR(D7061&gt;0,G7061&gt;0),COUNTIF($B$2:B7061,B7061),COUNTIFS($B$2:B7061,B7061,$E$2:E7061,"&gt;0")),"")</f>
        <v/>
      </c>
    </row>
    <row r="7062" spans="1:16" x14ac:dyDescent="0.35">
      <c r="A7062" s="51" t="str">
        <f t="shared" si="330"/>
        <v/>
      </c>
      <c r="B7062" s="99"/>
      <c r="C7062" s="4"/>
      <c r="D7062" s="14"/>
      <c r="E7062" s="14"/>
      <c r="F7062" s="14"/>
      <c r="G7062" s="82"/>
      <c r="H7062" s="107" t="str">
        <f>IF(B7062&lt;&gt;"",IF(OR(O7062=0,O7062=999),"",SUMIFS($E$2:E7062,$A$2:A7062,A7062)-SUMIFS($F$2:F7062,$A$2:A7062,A7062)),"")</f>
        <v/>
      </c>
      <c r="I7062" s="109" t="str">
        <f t="shared" si="332"/>
        <v/>
      </c>
      <c r="J7062" s="113"/>
      <c r="K7062" s="90"/>
      <c r="L7062" s="73"/>
      <c r="M7062" s="69" t="str">
        <f>IF(C7062&lt;&gt;"",DailyLog!$S$3,"")</f>
        <v/>
      </c>
      <c r="N7062" s="56" t="str">
        <f t="shared" si="331"/>
        <v/>
      </c>
      <c r="O7062" s="53" t="str">
        <f>IF($B7062&lt;&gt;"",IF(ISNUMBER(_xlfn.XMATCH($B7062,Language!$A$6:$E$6)),0,IF(ISNUMBER(_xlfn.XMATCH($B7062,Language!$A$29:$E$29)),'Lista de Prestatarios'!$B$3,VLOOKUP(B7062,'Lista de Prestatarios'!$A$2:$B$500,2,FALSE))),"")</f>
        <v/>
      </c>
      <c r="P7062" s="58" t="str">
        <f>IF(B7062&lt;&gt;"",IF(OR(D7062&gt;0,G7062&gt;0),COUNTIF($B$2:B7062,B7062),COUNTIFS($B$2:B7062,B7062,$E$2:E7062,"&gt;0")),"")</f>
        <v/>
      </c>
    </row>
    <row r="7063" spans="1:16" x14ac:dyDescent="0.35">
      <c r="A7063" s="51" t="str">
        <f t="shared" si="330"/>
        <v/>
      </c>
      <c r="B7063" s="99"/>
      <c r="C7063" s="4"/>
      <c r="D7063" s="14"/>
      <c r="E7063" s="14"/>
      <c r="F7063" s="14"/>
      <c r="G7063" s="82"/>
      <c r="H7063" s="107" t="str">
        <f>IF(B7063&lt;&gt;"",IF(OR(O7063=0,O7063=999),"",SUMIFS($E$2:E7063,$A$2:A7063,A7063)-SUMIFS($F$2:F7063,$A$2:A7063,A7063)),"")</f>
        <v/>
      </c>
      <c r="I7063" s="109" t="str">
        <f t="shared" si="332"/>
        <v/>
      </c>
      <c r="J7063" s="113"/>
      <c r="K7063" s="90"/>
      <c r="L7063" s="73"/>
      <c r="M7063" s="69" t="str">
        <f>IF(C7063&lt;&gt;"",DailyLog!$S$3,"")</f>
        <v/>
      </c>
      <c r="N7063" s="56" t="str">
        <f t="shared" si="331"/>
        <v/>
      </c>
      <c r="O7063" s="53" t="str">
        <f>IF($B7063&lt;&gt;"",IF(ISNUMBER(_xlfn.XMATCH($B7063,Language!$A$6:$E$6)),0,IF(ISNUMBER(_xlfn.XMATCH($B7063,Language!$A$29:$E$29)),'Lista de Prestatarios'!$B$3,VLOOKUP(B7063,'Lista de Prestatarios'!$A$2:$B$500,2,FALSE))),"")</f>
        <v/>
      </c>
      <c r="P7063" s="58" t="str">
        <f>IF(B7063&lt;&gt;"",IF(OR(D7063&gt;0,G7063&gt;0),COUNTIF($B$2:B7063,B7063),COUNTIFS($B$2:B7063,B7063,$E$2:E7063,"&gt;0")),"")</f>
        <v/>
      </c>
    </row>
    <row r="7064" spans="1:16" x14ac:dyDescent="0.35">
      <c r="A7064" s="51" t="str">
        <f t="shared" si="330"/>
        <v/>
      </c>
      <c r="B7064" s="99"/>
      <c r="C7064" s="4"/>
      <c r="D7064" s="14"/>
      <c r="E7064" s="14"/>
      <c r="F7064" s="14"/>
      <c r="G7064" s="82"/>
      <c r="H7064" s="107" t="str">
        <f>IF(B7064&lt;&gt;"",IF(OR(O7064=0,O7064=999),"",SUMIFS($E$2:E7064,$A$2:A7064,A7064)-SUMIFS($F$2:F7064,$A$2:A7064,A7064)),"")</f>
        <v/>
      </c>
      <c r="I7064" s="109" t="str">
        <f t="shared" si="332"/>
        <v/>
      </c>
      <c r="J7064" s="113"/>
      <c r="K7064" s="90"/>
      <c r="L7064" s="73"/>
      <c r="M7064" s="69" t="str">
        <f>IF(C7064&lt;&gt;"",DailyLog!$S$3,"")</f>
        <v/>
      </c>
      <c r="N7064" s="56" t="str">
        <f t="shared" si="331"/>
        <v/>
      </c>
      <c r="O7064" s="53" t="str">
        <f>IF($B7064&lt;&gt;"",IF(ISNUMBER(_xlfn.XMATCH($B7064,Language!$A$6:$E$6)),0,IF(ISNUMBER(_xlfn.XMATCH($B7064,Language!$A$29:$E$29)),'Lista de Prestatarios'!$B$3,VLOOKUP(B7064,'Lista de Prestatarios'!$A$2:$B$500,2,FALSE))),"")</f>
        <v/>
      </c>
      <c r="P7064" s="58" t="str">
        <f>IF(B7064&lt;&gt;"",IF(OR(D7064&gt;0,G7064&gt;0),COUNTIF($B$2:B7064,B7064),COUNTIFS($B$2:B7064,B7064,$E$2:E7064,"&gt;0")),"")</f>
        <v/>
      </c>
    </row>
    <row r="7065" spans="1:16" x14ac:dyDescent="0.35">
      <c r="A7065" s="51" t="str">
        <f t="shared" si="330"/>
        <v/>
      </c>
      <c r="B7065" s="99"/>
      <c r="C7065" s="4"/>
      <c r="D7065" s="14"/>
      <c r="E7065" s="14"/>
      <c r="F7065" s="14"/>
      <c r="G7065" s="82"/>
      <c r="H7065" s="107" t="str">
        <f>IF(B7065&lt;&gt;"",IF(OR(O7065=0,O7065=999),"",SUMIFS($E$2:E7065,$A$2:A7065,A7065)-SUMIFS($F$2:F7065,$A$2:A7065,A7065)),"")</f>
        <v/>
      </c>
      <c r="I7065" s="109" t="str">
        <f t="shared" si="332"/>
        <v/>
      </c>
      <c r="J7065" s="113"/>
      <c r="K7065" s="90"/>
      <c r="L7065" s="73"/>
      <c r="M7065" s="69" t="str">
        <f>IF(C7065&lt;&gt;"",DailyLog!$S$3,"")</f>
        <v/>
      </c>
      <c r="N7065" s="56" t="str">
        <f t="shared" si="331"/>
        <v/>
      </c>
      <c r="O7065" s="53" t="str">
        <f>IF($B7065&lt;&gt;"",IF(ISNUMBER(_xlfn.XMATCH($B7065,Language!$A$6:$E$6)),0,IF(ISNUMBER(_xlfn.XMATCH($B7065,Language!$A$29:$E$29)),'Lista de Prestatarios'!$B$3,VLOOKUP(B7065,'Lista de Prestatarios'!$A$2:$B$500,2,FALSE))),"")</f>
        <v/>
      </c>
      <c r="P7065" s="58" t="str">
        <f>IF(B7065&lt;&gt;"",IF(OR(D7065&gt;0,G7065&gt;0),COUNTIF($B$2:B7065,B7065),COUNTIFS($B$2:B7065,B7065,$E$2:E7065,"&gt;0")),"")</f>
        <v/>
      </c>
    </row>
    <row r="7066" spans="1:16" x14ac:dyDescent="0.35">
      <c r="A7066" s="51" t="str">
        <f t="shared" si="330"/>
        <v/>
      </c>
      <c r="B7066" s="99"/>
      <c r="C7066" s="4"/>
      <c r="D7066" s="14"/>
      <c r="E7066" s="14"/>
      <c r="F7066" s="14"/>
      <c r="G7066" s="82"/>
      <c r="H7066" s="107" t="str">
        <f>IF(B7066&lt;&gt;"",IF(OR(O7066=0,O7066=999),"",SUMIFS($E$2:E7066,$A$2:A7066,A7066)-SUMIFS($F$2:F7066,$A$2:A7066,A7066)),"")</f>
        <v/>
      </c>
      <c r="I7066" s="109" t="str">
        <f t="shared" si="332"/>
        <v/>
      </c>
      <c r="J7066" s="113"/>
      <c r="K7066" s="90"/>
      <c r="L7066" s="73"/>
      <c r="M7066" s="69" t="str">
        <f>IF(C7066&lt;&gt;"",DailyLog!$S$3,"")</f>
        <v/>
      </c>
      <c r="N7066" s="56" t="str">
        <f t="shared" si="331"/>
        <v/>
      </c>
      <c r="O7066" s="53" t="str">
        <f>IF($B7066&lt;&gt;"",IF(ISNUMBER(_xlfn.XMATCH($B7066,Language!$A$6:$E$6)),0,IF(ISNUMBER(_xlfn.XMATCH($B7066,Language!$A$29:$E$29)),'Lista de Prestatarios'!$B$3,VLOOKUP(B7066,'Lista de Prestatarios'!$A$2:$B$500,2,FALSE))),"")</f>
        <v/>
      </c>
      <c r="P7066" s="58" t="str">
        <f>IF(B7066&lt;&gt;"",IF(OR(D7066&gt;0,G7066&gt;0),COUNTIF($B$2:B7066,B7066),COUNTIFS($B$2:B7066,B7066,$E$2:E7066,"&gt;0")),"")</f>
        <v/>
      </c>
    </row>
    <row r="7067" spans="1:16" x14ac:dyDescent="0.35">
      <c r="A7067" s="51" t="str">
        <f t="shared" si="330"/>
        <v/>
      </c>
      <c r="B7067" s="99"/>
      <c r="C7067" s="4"/>
      <c r="D7067" s="14"/>
      <c r="E7067" s="14"/>
      <c r="F7067" s="14"/>
      <c r="G7067" s="82"/>
      <c r="H7067" s="107" t="str">
        <f>IF(B7067&lt;&gt;"",IF(OR(O7067=0,O7067=999),"",SUMIFS($E$2:E7067,$A$2:A7067,A7067)-SUMIFS($F$2:F7067,$A$2:A7067,A7067)),"")</f>
        <v/>
      </c>
      <c r="I7067" s="109" t="str">
        <f t="shared" si="332"/>
        <v/>
      </c>
      <c r="J7067" s="113"/>
      <c r="K7067" s="90"/>
      <c r="L7067" s="73"/>
      <c r="M7067" s="69" t="str">
        <f>IF(C7067&lt;&gt;"",DailyLog!$S$3,"")</f>
        <v/>
      </c>
      <c r="N7067" s="56" t="str">
        <f t="shared" si="331"/>
        <v/>
      </c>
      <c r="O7067" s="53" t="str">
        <f>IF($B7067&lt;&gt;"",IF(ISNUMBER(_xlfn.XMATCH($B7067,Language!$A$6:$E$6)),0,IF(ISNUMBER(_xlfn.XMATCH($B7067,Language!$A$29:$E$29)),'Lista de Prestatarios'!$B$3,VLOOKUP(B7067,'Lista de Prestatarios'!$A$2:$B$500,2,FALSE))),"")</f>
        <v/>
      </c>
      <c r="P7067" s="58" t="str">
        <f>IF(B7067&lt;&gt;"",IF(OR(D7067&gt;0,G7067&gt;0),COUNTIF($B$2:B7067,B7067),COUNTIFS($B$2:B7067,B7067,$E$2:E7067,"&gt;0")),"")</f>
        <v/>
      </c>
    </row>
    <row r="7068" spans="1:16" x14ac:dyDescent="0.35">
      <c r="A7068" s="51" t="str">
        <f t="shared" si="330"/>
        <v/>
      </c>
      <c r="B7068" s="99"/>
      <c r="C7068" s="4"/>
      <c r="D7068" s="14"/>
      <c r="E7068" s="14"/>
      <c r="F7068" s="14"/>
      <c r="G7068" s="82"/>
      <c r="H7068" s="107" t="str">
        <f>IF(B7068&lt;&gt;"",IF(OR(O7068=0,O7068=999),"",SUMIFS($E$2:E7068,$A$2:A7068,A7068)-SUMIFS($F$2:F7068,$A$2:A7068,A7068)),"")</f>
        <v/>
      </c>
      <c r="I7068" s="109" t="str">
        <f t="shared" si="332"/>
        <v/>
      </c>
      <c r="J7068" s="113"/>
      <c r="K7068" s="90"/>
      <c r="L7068" s="73"/>
      <c r="M7068" s="69" t="str">
        <f>IF(C7068&lt;&gt;"",DailyLog!$S$3,"")</f>
        <v/>
      </c>
      <c r="N7068" s="56" t="str">
        <f t="shared" si="331"/>
        <v/>
      </c>
      <c r="O7068" s="53" t="str">
        <f>IF($B7068&lt;&gt;"",IF(ISNUMBER(_xlfn.XMATCH($B7068,Language!$A$6:$E$6)),0,IF(ISNUMBER(_xlfn.XMATCH($B7068,Language!$A$29:$E$29)),'Lista de Prestatarios'!$B$3,VLOOKUP(B7068,'Lista de Prestatarios'!$A$2:$B$500,2,FALSE))),"")</f>
        <v/>
      </c>
      <c r="P7068" s="58" t="str">
        <f>IF(B7068&lt;&gt;"",IF(OR(D7068&gt;0,G7068&gt;0),COUNTIF($B$2:B7068,B7068),COUNTIFS($B$2:B7068,B7068,$E$2:E7068,"&gt;0")),"")</f>
        <v/>
      </c>
    </row>
    <row r="7069" spans="1:16" x14ac:dyDescent="0.35">
      <c r="A7069" s="51" t="str">
        <f t="shared" si="330"/>
        <v/>
      </c>
      <c r="B7069" s="99"/>
      <c r="C7069" s="4"/>
      <c r="D7069" s="14"/>
      <c r="E7069" s="14"/>
      <c r="F7069" s="14"/>
      <c r="G7069" s="82"/>
      <c r="H7069" s="107" t="str">
        <f>IF(B7069&lt;&gt;"",IF(OR(O7069=0,O7069=999),"",SUMIFS($E$2:E7069,$A$2:A7069,A7069)-SUMIFS($F$2:F7069,$A$2:A7069,A7069)),"")</f>
        <v/>
      </c>
      <c r="I7069" s="109" t="str">
        <f t="shared" si="332"/>
        <v/>
      </c>
      <c r="J7069" s="113"/>
      <c r="K7069" s="90"/>
      <c r="L7069" s="73"/>
      <c r="M7069" s="69" t="str">
        <f>IF(C7069&lt;&gt;"",DailyLog!$S$3,"")</f>
        <v/>
      </c>
      <c r="N7069" s="56" t="str">
        <f t="shared" si="331"/>
        <v/>
      </c>
      <c r="O7069" s="53" t="str">
        <f>IF($B7069&lt;&gt;"",IF(ISNUMBER(_xlfn.XMATCH($B7069,Language!$A$6:$E$6)),0,IF(ISNUMBER(_xlfn.XMATCH($B7069,Language!$A$29:$E$29)),'Lista de Prestatarios'!$B$3,VLOOKUP(B7069,'Lista de Prestatarios'!$A$2:$B$500,2,FALSE))),"")</f>
        <v/>
      </c>
      <c r="P7069" s="58" t="str">
        <f>IF(B7069&lt;&gt;"",IF(OR(D7069&gt;0,G7069&gt;0),COUNTIF($B$2:B7069,B7069),COUNTIFS($B$2:B7069,B7069,$E$2:E7069,"&gt;0")),"")</f>
        <v/>
      </c>
    </row>
    <row r="7070" spans="1:16" x14ac:dyDescent="0.35">
      <c r="A7070" s="51" t="str">
        <f t="shared" si="330"/>
        <v/>
      </c>
      <c r="B7070" s="99"/>
      <c r="C7070" s="4"/>
      <c r="D7070" s="14"/>
      <c r="E7070" s="14"/>
      <c r="F7070" s="14"/>
      <c r="G7070" s="82"/>
      <c r="H7070" s="107" t="str">
        <f>IF(B7070&lt;&gt;"",IF(OR(O7070=0,O7070=999),"",SUMIFS($E$2:E7070,$A$2:A7070,A7070)-SUMIFS($F$2:F7070,$A$2:A7070,A7070)),"")</f>
        <v/>
      </c>
      <c r="I7070" s="109" t="str">
        <f t="shared" si="332"/>
        <v/>
      </c>
      <c r="J7070" s="113"/>
      <c r="K7070" s="90"/>
      <c r="L7070" s="73"/>
      <c r="M7070" s="69" t="str">
        <f>IF(C7070&lt;&gt;"",DailyLog!$S$3,"")</f>
        <v/>
      </c>
      <c r="N7070" s="56" t="str">
        <f t="shared" si="331"/>
        <v/>
      </c>
      <c r="O7070" s="53" t="str">
        <f>IF($B7070&lt;&gt;"",IF(ISNUMBER(_xlfn.XMATCH($B7070,Language!$A$6:$E$6)),0,IF(ISNUMBER(_xlfn.XMATCH($B7070,Language!$A$29:$E$29)),'Lista de Prestatarios'!$B$3,VLOOKUP(B7070,'Lista de Prestatarios'!$A$2:$B$500,2,FALSE))),"")</f>
        <v/>
      </c>
      <c r="P7070" s="58" t="str">
        <f>IF(B7070&lt;&gt;"",IF(OR(D7070&gt;0,G7070&gt;0),COUNTIF($B$2:B7070,B7070),COUNTIFS($B$2:B7070,B7070,$E$2:E7070,"&gt;0")),"")</f>
        <v/>
      </c>
    </row>
    <row r="7071" spans="1:16" x14ac:dyDescent="0.35">
      <c r="A7071" s="51" t="str">
        <f t="shared" si="330"/>
        <v/>
      </c>
      <c r="B7071" s="99"/>
      <c r="C7071" s="4"/>
      <c r="D7071" s="14"/>
      <c r="E7071" s="14"/>
      <c r="F7071" s="14"/>
      <c r="G7071" s="82"/>
      <c r="H7071" s="107" t="str">
        <f>IF(B7071&lt;&gt;"",IF(OR(O7071=0,O7071=999),"",SUMIFS($E$2:E7071,$A$2:A7071,A7071)-SUMIFS($F$2:F7071,$A$2:A7071,A7071)),"")</f>
        <v/>
      </c>
      <c r="I7071" s="109" t="str">
        <f t="shared" si="332"/>
        <v/>
      </c>
      <c r="J7071" s="113"/>
      <c r="K7071" s="90"/>
      <c r="L7071" s="73"/>
      <c r="M7071" s="69" t="str">
        <f>IF(C7071&lt;&gt;"",DailyLog!$S$3,"")</f>
        <v/>
      </c>
      <c r="N7071" s="56" t="str">
        <f t="shared" si="331"/>
        <v/>
      </c>
      <c r="O7071" s="53" t="str">
        <f>IF($B7071&lt;&gt;"",IF(ISNUMBER(_xlfn.XMATCH($B7071,Language!$A$6:$E$6)),0,IF(ISNUMBER(_xlfn.XMATCH($B7071,Language!$A$29:$E$29)),'Lista de Prestatarios'!$B$3,VLOOKUP(B7071,'Lista de Prestatarios'!$A$2:$B$500,2,FALSE))),"")</f>
        <v/>
      </c>
      <c r="P7071" s="58" t="str">
        <f>IF(B7071&lt;&gt;"",IF(OR(D7071&gt;0,G7071&gt;0),COUNTIF($B$2:B7071,B7071),COUNTIFS($B$2:B7071,B7071,$E$2:E7071,"&gt;0")),"")</f>
        <v/>
      </c>
    </row>
    <row r="7072" spans="1:16" x14ac:dyDescent="0.35">
      <c r="A7072" s="51" t="str">
        <f t="shared" si="330"/>
        <v/>
      </c>
      <c r="B7072" s="99"/>
      <c r="C7072" s="4"/>
      <c r="D7072" s="14"/>
      <c r="E7072" s="14"/>
      <c r="F7072" s="14"/>
      <c r="G7072" s="82"/>
      <c r="H7072" s="107" t="str">
        <f>IF(B7072&lt;&gt;"",IF(OR(O7072=0,O7072=999),"",SUMIFS($E$2:E7072,$A$2:A7072,A7072)-SUMIFS($F$2:F7072,$A$2:A7072,A7072)),"")</f>
        <v/>
      </c>
      <c r="I7072" s="109" t="str">
        <f t="shared" si="332"/>
        <v/>
      </c>
      <c r="J7072" s="113"/>
      <c r="K7072" s="90"/>
      <c r="L7072" s="73"/>
      <c r="M7072" s="69" t="str">
        <f>IF(C7072&lt;&gt;"",DailyLog!$S$3,"")</f>
        <v/>
      </c>
      <c r="N7072" s="56" t="str">
        <f t="shared" si="331"/>
        <v/>
      </c>
      <c r="O7072" s="53" t="str">
        <f>IF($B7072&lt;&gt;"",IF(ISNUMBER(_xlfn.XMATCH($B7072,Language!$A$6:$E$6)),0,IF(ISNUMBER(_xlfn.XMATCH($B7072,Language!$A$29:$E$29)),'Lista de Prestatarios'!$B$3,VLOOKUP(B7072,'Lista de Prestatarios'!$A$2:$B$500,2,FALSE))),"")</f>
        <v/>
      </c>
      <c r="P7072" s="58" t="str">
        <f>IF(B7072&lt;&gt;"",IF(OR(D7072&gt;0,G7072&gt;0),COUNTIF($B$2:B7072,B7072),COUNTIFS($B$2:B7072,B7072,$E$2:E7072,"&gt;0")),"")</f>
        <v/>
      </c>
    </row>
    <row r="7073" spans="1:16" x14ac:dyDescent="0.35">
      <c r="A7073" s="51" t="str">
        <f t="shared" si="330"/>
        <v/>
      </c>
      <c r="B7073" s="99"/>
      <c r="C7073" s="4"/>
      <c r="D7073" s="14"/>
      <c r="E7073" s="14"/>
      <c r="F7073" s="14"/>
      <c r="G7073" s="82"/>
      <c r="H7073" s="107" t="str">
        <f>IF(B7073&lt;&gt;"",IF(OR(O7073=0,O7073=999),"",SUMIFS($E$2:E7073,$A$2:A7073,A7073)-SUMIFS($F$2:F7073,$A$2:A7073,A7073)),"")</f>
        <v/>
      </c>
      <c r="I7073" s="109" t="str">
        <f t="shared" si="332"/>
        <v/>
      </c>
      <c r="J7073" s="113"/>
      <c r="K7073" s="90"/>
      <c r="L7073" s="73"/>
      <c r="M7073" s="69" t="str">
        <f>IF(C7073&lt;&gt;"",DailyLog!$S$3,"")</f>
        <v/>
      </c>
      <c r="N7073" s="56" t="str">
        <f t="shared" si="331"/>
        <v/>
      </c>
      <c r="O7073" s="53" t="str">
        <f>IF($B7073&lt;&gt;"",IF(ISNUMBER(_xlfn.XMATCH($B7073,Language!$A$6:$E$6)),0,IF(ISNUMBER(_xlfn.XMATCH($B7073,Language!$A$29:$E$29)),'Lista de Prestatarios'!$B$3,VLOOKUP(B7073,'Lista de Prestatarios'!$A$2:$B$500,2,FALSE))),"")</f>
        <v/>
      </c>
      <c r="P7073" s="58" t="str">
        <f>IF(B7073&lt;&gt;"",IF(OR(D7073&gt;0,G7073&gt;0),COUNTIF($B$2:B7073,B7073),COUNTIFS($B$2:B7073,B7073,$E$2:E7073,"&gt;0")),"")</f>
        <v/>
      </c>
    </row>
    <row r="7074" spans="1:16" x14ac:dyDescent="0.35">
      <c r="A7074" s="51" t="str">
        <f t="shared" si="330"/>
        <v/>
      </c>
      <c r="B7074" s="99"/>
      <c r="C7074" s="4"/>
      <c r="D7074" s="14"/>
      <c r="E7074" s="14"/>
      <c r="F7074" s="14"/>
      <c r="G7074" s="82"/>
      <c r="H7074" s="107" t="str">
        <f>IF(B7074&lt;&gt;"",IF(OR(O7074=0,O7074=999),"",SUMIFS($E$2:E7074,$A$2:A7074,A7074)-SUMIFS($F$2:F7074,$A$2:A7074,A7074)),"")</f>
        <v/>
      </c>
      <c r="I7074" s="109" t="str">
        <f t="shared" si="332"/>
        <v/>
      </c>
      <c r="J7074" s="113"/>
      <c r="K7074" s="90"/>
      <c r="L7074" s="73"/>
      <c r="M7074" s="69" t="str">
        <f>IF(C7074&lt;&gt;"",DailyLog!$S$3,"")</f>
        <v/>
      </c>
      <c r="N7074" s="56" t="str">
        <f t="shared" si="331"/>
        <v/>
      </c>
      <c r="O7074" s="53" t="str">
        <f>IF($B7074&lt;&gt;"",IF(ISNUMBER(_xlfn.XMATCH($B7074,Language!$A$6:$E$6)),0,IF(ISNUMBER(_xlfn.XMATCH($B7074,Language!$A$29:$E$29)),'Lista de Prestatarios'!$B$3,VLOOKUP(B7074,'Lista de Prestatarios'!$A$2:$B$500,2,FALSE))),"")</f>
        <v/>
      </c>
      <c r="P7074" s="58" t="str">
        <f>IF(B7074&lt;&gt;"",IF(OR(D7074&gt;0,G7074&gt;0),COUNTIF($B$2:B7074,B7074),COUNTIFS($B$2:B7074,B7074,$E$2:E7074,"&gt;0")),"")</f>
        <v/>
      </c>
    </row>
    <row r="7075" spans="1:16" x14ac:dyDescent="0.35">
      <c r="A7075" s="51" t="str">
        <f t="shared" si="330"/>
        <v/>
      </c>
      <c r="B7075" s="99"/>
      <c r="C7075" s="4"/>
      <c r="D7075" s="14"/>
      <c r="E7075" s="14"/>
      <c r="F7075" s="14"/>
      <c r="G7075" s="82"/>
      <c r="H7075" s="107" t="str">
        <f>IF(B7075&lt;&gt;"",IF(OR(O7075=0,O7075=999),"",SUMIFS($E$2:E7075,$A$2:A7075,A7075)-SUMIFS($F$2:F7075,$A$2:A7075,A7075)),"")</f>
        <v/>
      </c>
      <c r="I7075" s="109" t="str">
        <f t="shared" si="332"/>
        <v/>
      </c>
      <c r="J7075" s="113"/>
      <c r="K7075" s="90"/>
      <c r="L7075" s="73"/>
      <c r="M7075" s="69" t="str">
        <f>IF(C7075&lt;&gt;"",DailyLog!$S$3,"")</f>
        <v/>
      </c>
      <c r="N7075" s="56" t="str">
        <f t="shared" si="331"/>
        <v/>
      </c>
      <c r="O7075" s="53" t="str">
        <f>IF($B7075&lt;&gt;"",IF(ISNUMBER(_xlfn.XMATCH($B7075,Language!$A$6:$E$6)),0,IF(ISNUMBER(_xlfn.XMATCH($B7075,Language!$A$29:$E$29)),'Lista de Prestatarios'!$B$3,VLOOKUP(B7075,'Lista de Prestatarios'!$A$2:$B$500,2,FALSE))),"")</f>
        <v/>
      </c>
      <c r="P7075" s="58" t="str">
        <f>IF(B7075&lt;&gt;"",IF(OR(D7075&gt;0,G7075&gt;0),COUNTIF($B$2:B7075,B7075),COUNTIFS($B$2:B7075,B7075,$E$2:E7075,"&gt;0")),"")</f>
        <v/>
      </c>
    </row>
    <row r="7076" spans="1:16" x14ac:dyDescent="0.35">
      <c r="A7076" s="51" t="str">
        <f t="shared" si="330"/>
        <v/>
      </c>
      <c r="B7076" s="99"/>
      <c r="C7076" s="4"/>
      <c r="D7076" s="14"/>
      <c r="E7076" s="14"/>
      <c r="F7076" s="14"/>
      <c r="G7076" s="82"/>
      <c r="H7076" s="107" t="str">
        <f>IF(B7076&lt;&gt;"",IF(OR(O7076=0,O7076=999),"",SUMIFS($E$2:E7076,$A$2:A7076,A7076)-SUMIFS($F$2:F7076,$A$2:A7076,A7076)),"")</f>
        <v/>
      </c>
      <c r="I7076" s="109" t="str">
        <f t="shared" si="332"/>
        <v/>
      </c>
      <c r="J7076" s="113"/>
      <c r="K7076" s="90"/>
      <c r="L7076" s="73"/>
      <c r="M7076" s="69" t="str">
        <f>IF(C7076&lt;&gt;"",DailyLog!$S$3,"")</f>
        <v/>
      </c>
      <c r="N7076" s="56" t="str">
        <f t="shared" si="331"/>
        <v/>
      </c>
      <c r="O7076" s="53" t="str">
        <f>IF($B7076&lt;&gt;"",IF(ISNUMBER(_xlfn.XMATCH($B7076,Language!$A$6:$E$6)),0,IF(ISNUMBER(_xlfn.XMATCH($B7076,Language!$A$29:$E$29)),'Lista de Prestatarios'!$B$3,VLOOKUP(B7076,'Lista de Prestatarios'!$A$2:$B$500,2,FALSE))),"")</f>
        <v/>
      </c>
      <c r="P7076" s="58" t="str">
        <f>IF(B7076&lt;&gt;"",IF(OR(D7076&gt;0,G7076&gt;0),COUNTIF($B$2:B7076,B7076),COUNTIFS($B$2:B7076,B7076,$E$2:E7076,"&gt;0")),"")</f>
        <v/>
      </c>
    </row>
    <row r="7077" spans="1:16" x14ac:dyDescent="0.35">
      <c r="A7077" s="51" t="str">
        <f t="shared" si="330"/>
        <v/>
      </c>
      <c r="B7077" s="99"/>
      <c r="C7077" s="4"/>
      <c r="D7077" s="14"/>
      <c r="E7077" s="14"/>
      <c r="F7077" s="14"/>
      <c r="G7077" s="82"/>
      <c r="H7077" s="107" t="str">
        <f>IF(B7077&lt;&gt;"",IF(OR(O7077=0,O7077=999),"",SUMIFS($E$2:E7077,$A$2:A7077,A7077)-SUMIFS($F$2:F7077,$A$2:A7077,A7077)),"")</f>
        <v/>
      </c>
      <c r="I7077" s="109" t="str">
        <f t="shared" si="332"/>
        <v/>
      </c>
      <c r="J7077" s="113"/>
      <c r="K7077" s="90"/>
      <c r="L7077" s="73"/>
      <c r="M7077" s="69" t="str">
        <f>IF(C7077&lt;&gt;"",DailyLog!$S$3,"")</f>
        <v/>
      </c>
      <c r="N7077" s="56" t="str">
        <f t="shared" si="331"/>
        <v/>
      </c>
      <c r="O7077" s="53" t="str">
        <f>IF($B7077&lt;&gt;"",IF(ISNUMBER(_xlfn.XMATCH($B7077,Language!$A$6:$E$6)),0,IF(ISNUMBER(_xlfn.XMATCH($B7077,Language!$A$29:$E$29)),'Lista de Prestatarios'!$B$3,VLOOKUP(B7077,'Lista de Prestatarios'!$A$2:$B$500,2,FALSE))),"")</f>
        <v/>
      </c>
      <c r="P7077" s="58" t="str">
        <f>IF(B7077&lt;&gt;"",IF(OR(D7077&gt;0,G7077&gt;0),COUNTIF($B$2:B7077,B7077),COUNTIFS($B$2:B7077,B7077,$E$2:E7077,"&gt;0")),"")</f>
        <v/>
      </c>
    </row>
    <row r="7078" spans="1:16" x14ac:dyDescent="0.35">
      <c r="A7078" s="51" t="str">
        <f t="shared" si="330"/>
        <v/>
      </c>
      <c r="B7078" s="99"/>
      <c r="C7078" s="4"/>
      <c r="D7078" s="14"/>
      <c r="E7078" s="14"/>
      <c r="F7078" s="14"/>
      <c r="G7078" s="82"/>
      <c r="H7078" s="107" t="str">
        <f>IF(B7078&lt;&gt;"",IF(OR(O7078=0,O7078=999),"",SUMIFS($E$2:E7078,$A$2:A7078,A7078)-SUMIFS($F$2:F7078,$A$2:A7078,A7078)),"")</f>
        <v/>
      </c>
      <c r="I7078" s="109" t="str">
        <f t="shared" si="332"/>
        <v/>
      </c>
      <c r="J7078" s="113"/>
      <c r="K7078" s="90"/>
      <c r="L7078" s="73"/>
      <c r="M7078" s="69" t="str">
        <f>IF(C7078&lt;&gt;"",DailyLog!$S$3,"")</f>
        <v/>
      </c>
      <c r="N7078" s="56" t="str">
        <f t="shared" si="331"/>
        <v/>
      </c>
      <c r="O7078" s="53" t="str">
        <f>IF($B7078&lt;&gt;"",IF(ISNUMBER(_xlfn.XMATCH($B7078,Language!$A$6:$E$6)),0,IF(ISNUMBER(_xlfn.XMATCH($B7078,Language!$A$29:$E$29)),'Lista de Prestatarios'!$B$3,VLOOKUP(B7078,'Lista de Prestatarios'!$A$2:$B$500,2,FALSE))),"")</f>
        <v/>
      </c>
      <c r="P7078" s="58" t="str">
        <f>IF(B7078&lt;&gt;"",IF(OR(D7078&gt;0,G7078&gt;0),COUNTIF($B$2:B7078,B7078),COUNTIFS($B$2:B7078,B7078,$E$2:E7078,"&gt;0")),"")</f>
        <v/>
      </c>
    </row>
    <row r="7079" spans="1:16" x14ac:dyDescent="0.35">
      <c r="A7079" s="51" t="str">
        <f t="shared" si="330"/>
        <v/>
      </c>
      <c r="B7079" s="99"/>
      <c r="C7079" s="4"/>
      <c r="D7079" s="14"/>
      <c r="E7079" s="14"/>
      <c r="F7079" s="14"/>
      <c r="G7079" s="82"/>
      <c r="H7079" s="107" t="str">
        <f>IF(B7079&lt;&gt;"",IF(OR(O7079=0,O7079=999),"",SUMIFS($E$2:E7079,$A$2:A7079,A7079)-SUMIFS($F$2:F7079,$A$2:A7079,A7079)),"")</f>
        <v/>
      </c>
      <c r="I7079" s="109" t="str">
        <f t="shared" si="332"/>
        <v/>
      </c>
      <c r="J7079" s="113"/>
      <c r="K7079" s="90"/>
      <c r="L7079" s="73"/>
      <c r="M7079" s="69" t="str">
        <f>IF(C7079&lt;&gt;"",DailyLog!$S$3,"")</f>
        <v/>
      </c>
      <c r="N7079" s="56" t="str">
        <f t="shared" si="331"/>
        <v/>
      </c>
      <c r="O7079" s="53" t="str">
        <f>IF($B7079&lt;&gt;"",IF(ISNUMBER(_xlfn.XMATCH($B7079,Language!$A$6:$E$6)),0,IF(ISNUMBER(_xlfn.XMATCH($B7079,Language!$A$29:$E$29)),'Lista de Prestatarios'!$B$3,VLOOKUP(B7079,'Lista de Prestatarios'!$A$2:$B$500,2,FALSE))),"")</f>
        <v/>
      </c>
      <c r="P7079" s="58" t="str">
        <f>IF(B7079&lt;&gt;"",IF(OR(D7079&gt;0,G7079&gt;0),COUNTIF($B$2:B7079,B7079),COUNTIFS($B$2:B7079,B7079,$E$2:E7079,"&gt;0")),"")</f>
        <v/>
      </c>
    </row>
    <row r="7080" spans="1:16" x14ac:dyDescent="0.35">
      <c r="A7080" s="51" t="str">
        <f t="shared" si="330"/>
        <v/>
      </c>
      <c r="B7080" s="99"/>
      <c r="C7080" s="4"/>
      <c r="D7080" s="14"/>
      <c r="E7080" s="14"/>
      <c r="F7080" s="14"/>
      <c r="G7080" s="82"/>
      <c r="H7080" s="107" t="str">
        <f>IF(B7080&lt;&gt;"",IF(OR(O7080=0,O7080=999),"",SUMIFS($E$2:E7080,$A$2:A7080,A7080)-SUMIFS($F$2:F7080,$A$2:A7080,A7080)),"")</f>
        <v/>
      </c>
      <c r="I7080" s="109" t="str">
        <f t="shared" si="332"/>
        <v/>
      </c>
      <c r="J7080" s="113"/>
      <c r="K7080" s="90"/>
      <c r="L7080" s="73"/>
      <c r="M7080" s="69" t="str">
        <f>IF(C7080&lt;&gt;"",DailyLog!$S$3,"")</f>
        <v/>
      </c>
      <c r="N7080" s="56" t="str">
        <f t="shared" si="331"/>
        <v/>
      </c>
      <c r="O7080" s="53" t="str">
        <f>IF($B7080&lt;&gt;"",IF(ISNUMBER(_xlfn.XMATCH($B7080,Language!$A$6:$E$6)),0,IF(ISNUMBER(_xlfn.XMATCH($B7080,Language!$A$29:$E$29)),'Lista de Prestatarios'!$B$3,VLOOKUP(B7080,'Lista de Prestatarios'!$A$2:$B$500,2,FALSE))),"")</f>
        <v/>
      </c>
      <c r="P7080" s="58" t="str">
        <f>IF(B7080&lt;&gt;"",IF(OR(D7080&gt;0,G7080&gt;0),COUNTIF($B$2:B7080,B7080),COUNTIFS($B$2:B7080,B7080,$E$2:E7080,"&gt;0")),"")</f>
        <v/>
      </c>
    </row>
    <row r="7081" spans="1:16" x14ac:dyDescent="0.35">
      <c r="A7081" s="51" t="str">
        <f t="shared" si="330"/>
        <v/>
      </c>
      <c r="B7081" s="99"/>
      <c r="C7081" s="4"/>
      <c r="D7081" s="14"/>
      <c r="E7081" s="14"/>
      <c r="F7081" s="14"/>
      <c r="G7081" s="82"/>
      <c r="H7081" s="107" t="str">
        <f>IF(B7081&lt;&gt;"",IF(OR(O7081=0,O7081=999),"",SUMIFS($E$2:E7081,$A$2:A7081,A7081)-SUMIFS($F$2:F7081,$A$2:A7081,A7081)),"")</f>
        <v/>
      </c>
      <c r="I7081" s="109" t="str">
        <f t="shared" si="332"/>
        <v/>
      </c>
      <c r="J7081" s="113"/>
      <c r="K7081" s="90"/>
      <c r="L7081" s="73"/>
      <c r="M7081" s="69" t="str">
        <f>IF(C7081&lt;&gt;"",DailyLog!$S$3,"")</f>
        <v/>
      </c>
      <c r="N7081" s="56" t="str">
        <f t="shared" si="331"/>
        <v/>
      </c>
      <c r="O7081" s="53" t="str">
        <f>IF($B7081&lt;&gt;"",IF(ISNUMBER(_xlfn.XMATCH($B7081,Language!$A$6:$E$6)),0,IF(ISNUMBER(_xlfn.XMATCH($B7081,Language!$A$29:$E$29)),'Lista de Prestatarios'!$B$3,VLOOKUP(B7081,'Lista de Prestatarios'!$A$2:$B$500,2,FALSE))),"")</f>
        <v/>
      </c>
      <c r="P7081" s="58" t="str">
        <f>IF(B7081&lt;&gt;"",IF(OR(D7081&gt;0,G7081&gt;0),COUNTIF($B$2:B7081,B7081),COUNTIFS($B$2:B7081,B7081,$E$2:E7081,"&gt;0")),"")</f>
        <v/>
      </c>
    </row>
    <row r="7082" spans="1:16" x14ac:dyDescent="0.35">
      <c r="A7082" s="51" t="str">
        <f t="shared" si="330"/>
        <v/>
      </c>
      <c r="B7082" s="99"/>
      <c r="C7082" s="4"/>
      <c r="D7082" s="14"/>
      <c r="E7082" s="14"/>
      <c r="F7082" s="14"/>
      <c r="G7082" s="82"/>
      <c r="H7082" s="107" t="str">
        <f>IF(B7082&lt;&gt;"",IF(OR(O7082=0,O7082=999),"",SUMIFS($E$2:E7082,$A$2:A7082,A7082)-SUMIFS($F$2:F7082,$A$2:A7082,A7082)),"")</f>
        <v/>
      </c>
      <c r="I7082" s="109" t="str">
        <f t="shared" si="332"/>
        <v/>
      </c>
      <c r="J7082" s="113"/>
      <c r="K7082" s="90"/>
      <c r="L7082" s="73"/>
      <c r="M7082" s="69" t="str">
        <f>IF(C7082&lt;&gt;"",DailyLog!$S$3,"")</f>
        <v/>
      </c>
      <c r="N7082" s="56" t="str">
        <f t="shared" si="331"/>
        <v/>
      </c>
      <c r="O7082" s="53" t="str">
        <f>IF($B7082&lt;&gt;"",IF(ISNUMBER(_xlfn.XMATCH($B7082,Language!$A$6:$E$6)),0,IF(ISNUMBER(_xlfn.XMATCH($B7082,Language!$A$29:$E$29)),'Lista de Prestatarios'!$B$3,VLOOKUP(B7082,'Lista de Prestatarios'!$A$2:$B$500,2,FALSE))),"")</f>
        <v/>
      </c>
      <c r="P7082" s="58" t="str">
        <f>IF(B7082&lt;&gt;"",IF(OR(D7082&gt;0,G7082&gt;0),COUNTIF($B$2:B7082,B7082),COUNTIFS($B$2:B7082,B7082,$E$2:E7082,"&gt;0")),"")</f>
        <v/>
      </c>
    </row>
    <row r="7083" spans="1:16" x14ac:dyDescent="0.35">
      <c r="A7083" s="51" t="str">
        <f t="shared" si="330"/>
        <v/>
      </c>
      <c r="B7083" s="99"/>
      <c r="C7083" s="4"/>
      <c r="D7083" s="14"/>
      <c r="E7083" s="14"/>
      <c r="F7083" s="14"/>
      <c r="G7083" s="82"/>
      <c r="H7083" s="107" t="str">
        <f>IF(B7083&lt;&gt;"",IF(OR(O7083=0,O7083=999),"",SUMIFS($E$2:E7083,$A$2:A7083,A7083)-SUMIFS($F$2:F7083,$A$2:A7083,A7083)),"")</f>
        <v/>
      </c>
      <c r="I7083" s="109" t="str">
        <f t="shared" si="332"/>
        <v/>
      </c>
      <c r="J7083" s="113"/>
      <c r="K7083" s="90"/>
      <c r="L7083" s="73"/>
      <c r="M7083" s="69" t="str">
        <f>IF(C7083&lt;&gt;"",DailyLog!$S$3,"")</f>
        <v/>
      </c>
      <c r="N7083" s="56" t="str">
        <f t="shared" si="331"/>
        <v/>
      </c>
      <c r="O7083" s="53" t="str">
        <f>IF($B7083&lt;&gt;"",IF(ISNUMBER(_xlfn.XMATCH($B7083,Language!$A$6:$E$6)),0,IF(ISNUMBER(_xlfn.XMATCH($B7083,Language!$A$29:$E$29)),'Lista de Prestatarios'!$B$3,VLOOKUP(B7083,'Lista de Prestatarios'!$A$2:$B$500,2,FALSE))),"")</f>
        <v/>
      </c>
      <c r="P7083" s="58" t="str">
        <f>IF(B7083&lt;&gt;"",IF(OR(D7083&gt;0,G7083&gt;0),COUNTIF($B$2:B7083,B7083),COUNTIFS($B$2:B7083,B7083,$E$2:E7083,"&gt;0")),"")</f>
        <v/>
      </c>
    </row>
    <row r="7084" spans="1:16" x14ac:dyDescent="0.35">
      <c r="A7084" s="51" t="str">
        <f t="shared" si="330"/>
        <v/>
      </c>
      <c r="B7084" s="99"/>
      <c r="C7084" s="4"/>
      <c r="D7084" s="14"/>
      <c r="E7084" s="14"/>
      <c r="F7084" s="14"/>
      <c r="G7084" s="82"/>
      <c r="H7084" s="107" t="str">
        <f>IF(B7084&lt;&gt;"",IF(OR(O7084=0,O7084=999),"",SUMIFS($E$2:E7084,$A$2:A7084,A7084)-SUMIFS($F$2:F7084,$A$2:A7084,A7084)),"")</f>
        <v/>
      </c>
      <c r="I7084" s="109" t="str">
        <f t="shared" si="332"/>
        <v/>
      </c>
      <c r="J7084" s="113"/>
      <c r="K7084" s="90"/>
      <c r="L7084" s="73"/>
      <c r="M7084" s="69" t="str">
        <f>IF(C7084&lt;&gt;"",DailyLog!$S$3,"")</f>
        <v/>
      </c>
      <c r="N7084" s="56" t="str">
        <f t="shared" si="331"/>
        <v/>
      </c>
      <c r="O7084" s="53" t="str">
        <f>IF($B7084&lt;&gt;"",IF(ISNUMBER(_xlfn.XMATCH($B7084,Language!$A$6:$E$6)),0,IF(ISNUMBER(_xlfn.XMATCH($B7084,Language!$A$29:$E$29)),'Lista de Prestatarios'!$B$3,VLOOKUP(B7084,'Lista de Prestatarios'!$A$2:$B$500,2,FALSE))),"")</f>
        <v/>
      </c>
      <c r="P7084" s="58" t="str">
        <f>IF(B7084&lt;&gt;"",IF(OR(D7084&gt;0,G7084&gt;0),COUNTIF($B$2:B7084,B7084),COUNTIFS($B$2:B7084,B7084,$E$2:E7084,"&gt;0")),"")</f>
        <v/>
      </c>
    </row>
    <row r="7085" spans="1:16" x14ac:dyDescent="0.35">
      <c r="A7085" s="51" t="str">
        <f t="shared" si="330"/>
        <v/>
      </c>
      <c r="B7085" s="99"/>
      <c r="C7085" s="4"/>
      <c r="D7085" s="14"/>
      <c r="E7085" s="14"/>
      <c r="F7085" s="14"/>
      <c r="G7085" s="82"/>
      <c r="H7085" s="107" t="str">
        <f>IF(B7085&lt;&gt;"",IF(OR(O7085=0,O7085=999),"",SUMIFS($E$2:E7085,$A$2:A7085,A7085)-SUMIFS($F$2:F7085,$A$2:A7085,A7085)),"")</f>
        <v/>
      </c>
      <c r="I7085" s="109" t="str">
        <f t="shared" si="332"/>
        <v/>
      </c>
      <c r="J7085" s="113"/>
      <c r="K7085" s="90"/>
      <c r="L7085" s="73"/>
      <c r="M7085" s="69" t="str">
        <f>IF(C7085&lt;&gt;"",DailyLog!$S$3,"")</f>
        <v/>
      </c>
      <c r="N7085" s="56" t="str">
        <f t="shared" si="331"/>
        <v/>
      </c>
      <c r="O7085" s="53" t="str">
        <f>IF($B7085&lt;&gt;"",IF(ISNUMBER(_xlfn.XMATCH($B7085,Language!$A$6:$E$6)),0,IF(ISNUMBER(_xlfn.XMATCH($B7085,Language!$A$29:$E$29)),'Lista de Prestatarios'!$B$3,VLOOKUP(B7085,'Lista de Prestatarios'!$A$2:$B$500,2,FALSE))),"")</f>
        <v/>
      </c>
      <c r="P7085" s="58" t="str">
        <f>IF(B7085&lt;&gt;"",IF(OR(D7085&gt;0,G7085&gt;0),COUNTIF($B$2:B7085,B7085),COUNTIFS($B$2:B7085,B7085,$E$2:E7085,"&gt;0")),"")</f>
        <v/>
      </c>
    </row>
    <row r="7086" spans="1:16" x14ac:dyDescent="0.35">
      <c r="A7086" s="51" t="str">
        <f t="shared" si="330"/>
        <v/>
      </c>
      <c r="B7086" s="99"/>
      <c r="C7086" s="4"/>
      <c r="D7086" s="14"/>
      <c r="E7086" s="14"/>
      <c r="F7086" s="14"/>
      <c r="G7086" s="82"/>
      <c r="H7086" s="107" t="str">
        <f>IF(B7086&lt;&gt;"",IF(OR(O7086=0,O7086=999),"",SUMIFS($E$2:E7086,$A$2:A7086,A7086)-SUMIFS($F$2:F7086,$A$2:A7086,A7086)),"")</f>
        <v/>
      </c>
      <c r="I7086" s="109" t="str">
        <f t="shared" si="332"/>
        <v/>
      </c>
      <c r="J7086" s="113"/>
      <c r="K7086" s="90"/>
      <c r="L7086" s="73"/>
      <c r="M7086" s="69" t="str">
        <f>IF(C7086&lt;&gt;"",DailyLog!$S$3,"")</f>
        <v/>
      </c>
      <c r="N7086" s="56" t="str">
        <f t="shared" si="331"/>
        <v/>
      </c>
      <c r="O7086" s="53" t="str">
        <f>IF($B7086&lt;&gt;"",IF(ISNUMBER(_xlfn.XMATCH($B7086,Language!$A$6:$E$6)),0,IF(ISNUMBER(_xlfn.XMATCH($B7086,Language!$A$29:$E$29)),'Lista de Prestatarios'!$B$3,VLOOKUP(B7086,'Lista de Prestatarios'!$A$2:$B$500,2,FALSE))),"")</f>
        <v/>
      </c>
      <c r="P7086" s="58" t="str">
        <f>IF(B7086&lt;&gt;"",IF(OR(D7086&gt;0,G7086&gt;0),COUNTIF($B$2:B7086,B7086),COUNTIFS($B$2:B7086,B7086,$E$2:E7086,"&gt;0")),"")</f>
        <v/>
      </c>
    </row>
    <row r="7087" spans="1:16" x14ac:dyDescent="0.35">
      <c r="A7087" s="51" t="str">
        <f t="shared" si="330"/>
        <v/>
      </c>
      <c r="B7087" s="99"/>
      <c r="C7087" s="4"/>
      <c r="D7087" s="14"/>
      <c r="E7087" s="14"/>
      <c r="F7087" s="14"/>
      <c r="G7087" s="82"/>
      <c r="H7087" s="107" t="str">
        <f>IF(B7087&lt;&gt;"",IF(OR(O7087=0,O7087=999),"",SUMIFS($E$2:E7087,$A$2:A7087,A7087)-SUMIFS($F$2:F7087,$A$2:A7087,A7087)),"")</f>
        <v/>
      </c>
      <c r="I7087" s="109" t="str">
        <f t="shared" si="332"/>
        <v/>
      </c>
      <c r="J7087" s="113"/>
      <c r="K7087" s="90"/>
      <c r="L7087" s="73"/>
      <c r="M7087" s="69" t="str">
        <f>IF(C7087&lt;&gt;"",DailyLog!$S$3,"")</f>
        <v/>
      </c>
      <c r="N7087" s="56" t="str">
        <f t="shared" si="331"/>
        <v/>
      </c>
      <c r="O7087" s="53" t="str">
        <f>IF($B7087&lt;&gt;"",IF(ISNUMBER(_xlfn.XMATCH($B7087,Language!$A$6:$E$6)),0,IF(ISNUMBER(_xlfn.XMATCH($B7087,Language!$A$29:$E$29)),'Lista de Prestatarios'!$B$3,VLOOKUP(B7087,'Lista de Prestatarios'!$A$2:$B$500,2,FALSE))),"")</f>
        <v/>
      </c>
      <c r="P7087" s="58" t="str">
        <f>IF(B7087&lt;&gt;"",IF(OR(D7087&gt;0,G7087&gt;0),COUNTIF($B$2:B7087,B7087),COUNTIFS($B$2:B7087,B7087,$E$2:E7087,"&gt;0")),"")</f>
        <v/>
      </c>
    </row>
    <row r="7088" spans="1:16" x14ac:dyDescent="0.35">
      <c r="A7088" s="51" t="str">
        <f t="shared" si="330"/>
        <v/>
      </c>
      <c r="B7088" s="99"/>
      <c r="C7088" s="4"/>
      <c r="D7088" s="14"/>
      <c r="E7088" s="14"/>
      <c r="F7088" s="14"/>
      <c r="G7088" s="82"/>
      <c r="H7088" s="107" t="str">
        <f>IF(B7088&lt;&gt;"",IF(OR(O7088=0,O7088=999),"",SUMIFS($E$2:E7088,$A$2:A7088,A7088)-SUMIFS($F$2:F7088,$A$2:A7088,A7088)),"")</f>
        <v/>
      </c>
      <c r="I7088" s="109" t="str">
        <f t="shared" si="332"/>
        <v/>
      </c>
      <c r="J7088" s="113"/>
      <c r="K7088" s="90"/>
      <c r="L7088" s="73"/>
      <c r="M7088" s="69" t="str">
        <f>IF(C7088&lt;&gt;"",DailyLog!$S$3,"")</f>
        <v/>
      </c>
      <c r="N7088" s="56" t="str">
        <f t="shared" si="331"/>
        <v/>
      </c>
      <c r="O7088" s="53" t="str">
        <f>IF($B7088&lt;&gt;"",IF(ISNUMBER(_xlfn.XMATCH($B7088,Language!$A$6:$E$6)),0,IF(ISNUMBER(_xlfn.XMATCH($B7088,Language!$A$29:$E$29)),'Lista de Prestatarios'!$B$3,VLOOKUP(B7088,'Lista de Prestatarios'!$A$2:$B$500,2,FALSE))),"")</f>
        <v/>
      </c>
      <c r="P7088" s="58" t="str">
        <f>IF(B7088&lt;&gt;"",IF(OR(D7088&gt;0,G7088&gt;0),COUNTIF($B$2:B7088,B7088),COUNTIFS($B$2:B7088,B7088,$E$2:E7088,"&gt;0")),"")</f>
        <v/>
      </c>
    </row>
    <row r="7089" spans="1:16" x14ac:dyDescent="0.35">
      <c r="A7089" s="51" t="str">
        <f t="shared" si="330"/>
        <v/>
      </c>
      <c r="B7089" s="99"/>
      <c r="C7089" s="4"/>
      <c r="D7089" s="14"/>
      <c r="E7089" s="14"/>
      <c r="F7089" s="14"/>
      <c r="G7089" s="82"/>
      <c r="H7089" s="107" t="str">
        <f>IF(B7089&lt;&gt;"",IF(OR(O7089=0,O7089=999),"",SUMIFS($E$2:E7089,$A$2:A7089,A7089)-SUMIFS($F$2:F7089,$A$2:A7089,A7089)),"")</f>
        <v/>
      </c>
      <c r="I7089" s="109" t="str">
        <f t="shared" si="332"/>
        <v/>
      </c>
      <c r="J7089" s="113"/>
      <c r="K7089" s="90"/>
      <c r="L7089" s="73"/>
      <c r="M7089" s="69" t="str">
        <f>IF(C7089&lt;&gt;"",DailyLog!$S$3,"")</f>
        <v/>
      </c>
      <c r="N7089" s="56" t="str">
        <f t="shared" si="331"/>
        <v/>
      </c>
      <c r="O7089" s="53" t="str">
        <f>IF($B7089&lt;&gt;"",IF(ISNUMBER(_xlfn.XMATCH($B7089,Language!$A$6:$E$6)),0,IF(ISNUMBER(_xlfn.XMATCH($B7089,Language!$A$29:$E$29)),'Lista de Prestatarios'!$B$3,VLOOKUP(B7089,'Lista de Prestatarios'!$A$2:$B$500,2,FALSE))),"")</f>
        <v/>
      </c>
      <c r="P7089" s="58" t="str">
        <f>IF(B7089&lt;&gt;"",IF(OR(D7089&gt;0,G7089&gt;0),COUNTIF($B$2:B7089,B7089),COUNTIFS($B$2:B7089,B7089,$E$2:E7089,"&gt;0")),"")</f>
        <v/>
      </c>
    </row>
    <row r="7090" spans="1:16" x14ac:dyDescent="0.35">
      <c r="A7090" s="51" t="str">
        <f t="shared" si="330"/>
        <v/>
      </c>
      <c r="B7090" s="99"/>
      <c r="C7090" s="4"/>
      <c r="D7090" s="14"/>
      <c r="E7090" s="14"/>
      <c r="F7090" s="14"/>
      <c r="G7090" s="82"/>
      <c r="H7090" s="107" t="str">
        <f>IF(B7090&lt;&gt;"",IF(OR(O7090=0,O7090=999),"",SUMIFS($E$2:E7090,$A$2:A7090,A7090)-SUMIFS($F$2:F7090,$A$2:A7090,A7090)),"")</f>
        <v/>
      </c>
      <c r="I7090" s="109" t="str">
        <f t="shared" si="332"/>
        <v/>
      </c>
      <c r="J7090" s="113"/>
      <c r="K7090" s="90"/>
      <c r="L7090" s="73"/>
      <c r="M7090" s="69" t="str">
        <f>IF(C7090&lt;&gt;"",DailyLog!$S$3,"")</f>
        <v/>
      </c>
      <c r="N7090" s="56" t="str">
        <f t="shared" si="331"/>
        <v/>
      </c>
      <c r="O7090" s="53" t="str">
        <f>IF($B7090&lt;&gt;"",IF(ISNUMBER(_xlfn.XMATCH($B7090,Language!$A$6:$E$6)),0,IF(ISNUMBER(_xlfn.XMATCH($B7090,Language!$A$29:$E$29)),'Lista de Prestatarios'!$B$3,VLOOKUP(B7090,'Lista de Prestatarios'!$A$2:$B$500,2,FALSE))),"")</f>
        <v/>
      </c>
      <c r="P7090" s="58" t="str">
        <f>IF(B7090&lt;&gt;"",IF(OR(D7090&gt;0,G7090&gt;0),COUNTIF($B$2:B7090,B7090),COUNTIFS($B$2:B7090,B7090,$E$2:E7090,"&gt;0")),"")</f>
        <v/>
      </c>
    </row>
    <row r="7091" spans="1:16" x14ac:dyDescent="0.35">
      <c r="A7091" s="51" t="str">
        <f t="shared" si="330"/>
        <v/>
      </c>
      <c r="B7091" s="99"/>
      <c r="C7091" s="4"/>
      <c r="D7091" s="14"/>
      <c r="E7091" s="14"/>
      <c r="F7091" s="14"/>
      <c r="G7091" s="82"/>
      <c r="H7091" s="107" t="str">
        <f>IF(B7091&lt;&gt;"",IF(OR(O7091=0,O7091=999),"",SUMIFS($E$2:E7091,$A$2:A7091,A7091)-SUMIFS($F$2:F7091,$A$2:A7091,A7091)),"")</f>
        <v/>
      </c>
      <c r="I7091" s="109" t="str">
        <f t="shared" si="332"/>
        <v/>
      </c>
      <c r="J7091" s="113"/>
      <c r="K7091" s="90"/>
      <c r="L7091" s="73"/>
      <c r="M7091" s="69" t="str">
        <f>IF(C7091&lt;&gt;"",DailyLog!$S$3,"")</f>
        <v/>
      </c>
      <c r="N7091" s="56" t="str">
        <f t="shared" si="331"/>
        <v/>
      </c>
      <c r="O7091" s="53" t="str">
        <f>IF($B7091&lt;&gt;"",IF(ISNUMBER(_xlfn.XMATCH($B7091,Language!$A$6:$E$6)),0,IF(ISNUMBER(_xlfn.XMATCH($B7091,Language!$A$29:$E$29)),'Lista de Prestatarios'!$B$3,VLOOKUP(B7091,'Lista de Prestatarios'!$A$2:$B$500,2,FALSE))),"")</f>
        <v/>
      </c>
      <c r="P7091" s="58" t="str">
        <f>IF(B7091&lt;&gt;"",IF(OR(D7091&gt;0,G7091&gt;0),COUNTIF($B$2:B7091,B7091),COUNTIFS($B$2:B7091,B7091,$E$2:E7091,"&gt;0")),"")</f>
        <v/>
      </c>
    </row>
    <row r="7092" spans="1:16" x14ac:dyDescent="0.35">
      <c r="A7092" s="51" t="str">
        <f t="shared" si="330"/>
        <v/>
      </c>
      <c r="B7092" s="99"/>
      <c r="C7092" s="4"/>
      <c r="D7092" s="14"/>
      <c r="E7092" s="14"/>
      <c r="F7092" s="14"/>
      <c r="G7092" s="82"/>
      <c r="H7092" s="107" t="str">
        <f>IF(B7092&lt;&gt;"",IF(OR(O7092=0,O7092=999),"",SUMIFS($E$2:E7092,$A$2:A7092,A7092)-SUMIFS($F$2:F7092,$A$2:A7092,A7092)),"")</f>
        <v/>
      </c>
      <c r="I7092" s="109" t="str">
        <f t="shared" si="332"/>
        <v/>
      </c>
      <c r="J7092" s="113"/>
      <c r="K7092" s="90"/>
      <c r="L7092" s="73"/>
      <c r="M7092" s="69" t="str">
        <f>IF(C7092&lt;&gt;"",DailyLog!$S$3,"")</f>
        <v/>
      </c>
      <c r="N7092" s="56" t="str">
        <f t="shared" si="331"/>
        <v/>
      </c>
      <c r="O7092" s="53" t="str">
        <f>IF($B7092&lt;&gt;"",IF(ISNUMBER(_xlfn.XMATCH($B7092,Language!$A$6:$E$6)),0,IF(ISNUMBER(_xlfn.XMATCH($B7092,Language!$A$29:$E$29)),'Lista de Prestatarios'!$B$3,VLOOKUP(B7092,'Lista de Prestatarios'!$A$2:$B$500,2,FALSE))),"")</f>
        <v/>
      </c>
      <c r="P7092" s="58" t="str">
        <f>IF(B7092&lt;&gt;"",IF(OR(D7092&gt;0,G7092&gt;0),COUNTIF($B$2:B7092,B7092),COUNTIFS($B$2:B7092,B7092,$E$2:E7092,"&gt;0")),"")</f>
        <v/>
      </c>
    </row>
    <row r="7093" spans="1:16" x14ac:dyDescent="0.35">
      <c r="A7093" s="51" t="str">
        <f t="shared" si="330"/>
        <v/>
      </c>
      <c r="B7093" s="99"/>
      <c r="C7093" s="4"/>
      <c r="D7093" s="14"/>
      <c r="E7093" s="14"/>
      <c r="F7093" s="14"/>
      <c r="G7093" s="82"/>
      <c r="H7093" s="107" t="str">
        <f>IF(B7093&lt;&gt;"",IF(OR(O7093=0,O7093=999),"",SUMIFS($E$2:E7093,$A$2:A7093,A7093)-SUMIFS($F$2:F7093,$A$2:A7093,A7093)),"")</f>
        <v/>
      </c>
      <c r="I7093" s="109" t="str">
        <f t="shared" si="332"/>
        <v/>
      </c>
      <c r="J7093" s="113"/>
      <c r="K7093" s="90"/>
      <c r="L7093" s="73"/>
      <c r="M7093" s="69" t="str">
        <f>IF(C7093&lt;&gt;"",DailyLog!$S$3,"")</f>
        <v/>
      </c>
      <c r="N7093" s="56" t="str">
        <f t="shared" si="331"/>
        <v/>
      </c>
      <c r="O7093" s="53" t="str">
        <f>IF($B7093&lt;&gt;"",IF(ISNUMBER(_xlfn.XMATCH($B7093,Language!$A$6:$E$6)),0,IF(ISNUMBER(_xlfn.XMATCH($B7093,Language!$A$29:$E$29)),'Lista de Prestatarios'!$B$3,VLOOKUP(B7093,'Lista de Prestatarios'!$A$2:$B$500,2,FALSE))),"")</f>
        <v/>
      </c>
      <c r="P7093" s="58" t="str">
        <f>IF(B7093&lt;&gt;"",IF(OR(D7093&gt;0,G7093&gt;0),COUNTIF($B$2:B7093,B7093),COUNTIFS($B$2:B7093,B7093,$E$2:E7093,"&gt;0")),"")</f>
        <v/>
      </c>
    </row>
    <row r="7094" spans="1:16" x14ac:dyDescent="0.35">
      <c r="A7094" s="51" t="str">
        <f t="shared" si="330"/>
        <v/>
      </c>
      <c r="B7094" s="99"/>
      <c r="C7094" s="4"/>
      <c r="D7094" s="14"/>
      <c r="E7094" s="14"/>
      <c r="F7094" s="14"/>
      <c r="G7094" s="82"/>
      <c r="H7094" s="107" t="str">
        <f>IF(B7094&lt;&gt;"",IF(OR(O7094=0,O7094=999),"",SUMIFS($E$2:E7094,$A$2:A7094,A7094)-SUMIFS($F$2:F7094,$A$2:A7094,A7094)),"")</f>
        <v/>
      </c>
      <c r="I7094" s="109" t="str">
        <f t="shared" si="332"/>
        <v/>
      </c>
      <c r="J7094" s="113"/>
      <c r="K7094" s="90"/>
      <c r="L7094" s="73"/>
      <c r="M7094" s="69" t="str">
        <f>IF(C7094&lt;&gt;"",DailyLog!$S$3,"")</f>
        <v/>
      </c>
      <c r="N7094" s="56" t="str">
        <f t="shared" si="331"/>
        <v/>
      </c>
      <c r="O7094" s="53" t="str">
        <f>IF($B7094&lt;&gt;"",IF(ISNUMBER(_xlfn.XMATCH($B7094,Language!$A$6:$E$6)),0,IF(ISNUMBER(_xlfn.XMATCH($B7094,Language!$A$29:$E$29)),'Lista de Prestatarios'!$B$3,VLOOKUP(B7094,'Lista de Prestatarios'!$A$2:$B$500,2,FALSE))),"")</f>
        <v/>
      </c>
      <c r="P7094" s="58" t="str">
        <f>IF(B7094&lt;&gt;"",IF(OR(D7094&gt;0,G7094&gt;0),COUNTIF($B$2:B7094,B7094),COUNTIFS($B$2:B7094,B7094,$E$2:E7094,"&gt;0")),"")</f>
        <v/>
      </c>
    </row>
    <row r="7095" spans="1:16" x14ac:dyDescent="0.35">
      <c r="A7095" s="51" t="str">
        <f t="shared" si="330"/>
        <v/>
      </c>
      <c r="B7095" s="99"/>
      <c r="C7095" s="4"/>
      <c r="D7095" s="14"/>
      <c r="E7095" s="14"/>
      <c r="F7095" s="14"/>
      <c r="G7095" s="82"/>
      <c r="H7095" s="107" t="str">
        <f>IF(B7095&lt;&gt;"",IF(OR(O7095=0,O7095=999),"",SUMIFS($E$2:E7095,$A$2:A7095,A7095)-SUMIFS($F$2:F7095,$A$2:A7095,A7095)),"")</f>
        <v/>
      </c>
      <c r="I7095" s="109" t="str">
        <f t="shared" si="332"/>
        <v/>
      </c>
      <c r="J7095" s="113"/>
      <c r="K7095" s="90"/>
      <c r="L7095" s="73"/>
      <c r="M7095" s="69" t="str">
        <f>IF(C7095&lt;&gt;"",DailyLog!$S$3,"")</f>
        <v/>
      </c>
      <c r="N7095" s="56" t="str">
        <f t="shared" si="331"/>
        <v/>
      </c>
      <c r="O7095" s="53" t="str">
        <f>IF($B7095&lt;&gt;"",IF(ISNUMBER(_xlfn.XMATCH($B7095,Language!$A$6:$E$6)),0,IF(ISNUMBER(_xlfn.XMATCH($B7095,Language!$A$29:$E$29)),'Lista de Prestatarios'!$B$3,VLOOKUP(B7095,'Lista de Prestatarios'!$A$2:$B$500,2,FALSE))),"")</f>
        <v/>
      </c>
      <c r="P7095" s="58" t="str">
        <f>IF(B7095&lt;&gt;"",IF(OR(D7095&gt;0,G7095&gt;0),COUNTIF($B$2:B7095,B7095),COUNTIFS($B$2:B7095,B7095,$E$2:E7095,"&gt;0")),"")</f>
        <v/>
      </c>
    </row>
    <row r="7096" spans="1:16" x14ac:dyDescent="0.35">
      <c r="A7096" s="51" t="str">
        <f t="shared" si="330"/>
        <v/>
      </c>
      <c r="B7096" s="99"/>
      <c r="C7096" s="4"/>
      <c r="D7096" s="14"/>
      <c r="E7096" s="14"/>
      <c r="F7096" s="14"/>
      <c r="G7096" s="82"/>
      <c r="H7096" s="107" t="str">
        <f>IF(B7096&lt;&gt;"",IF(OR(O7096=0,O7096=999),"",SUMIFS($E$2:E7096,$A$2:A7096,A7096)-SUMIFS($F$2:F7096,$A$2:A7096,A7096)),"")</f>
        <v/>
      </c>
      <c r="I7096" s="109" t="str">
        <f t="shared" si="332"/>
        <v/>
      </c>
      <c r="J7096" s="113"/>
      <c r="K7096" s="90"/>
      <c r="L7096" s="73"/>
      <c r="M7096" s="69" t="str">
        <f>IF(C7096&lt;&gt;"",DailyLog!$S$3,"")</f>
        <v/>
      </c>
      <c r="N7096" s="56" t="str">
        <f t="shared" si="331"/>
        <v/>
      </c>
      <c r="O7096" s="53" t="str">
        <f>IF($B7096&lt;&gt;"",IF(ISNUMBER(_xlfn.XMATCH($B7096,Language!$A$6:$E$6)),0,IF(ISNUMBER(_xlfn.XMATCH($B7096,Language!$A$29:$E$29)),'Lista de Prestatarios'!$B$3,VLOOKUP(B7096,'Lista de Prestatarios'!$A$2:$B$500,2,FALSE))),"")</f>
        <v/>
      </c>
      <c r="P7096" s="58" t="str">
        <f>IF(B7096&lt;&gt;"",IF(OR(D7096&gt;0,G7096&gt;0),COUNTIF($B$2:B7096,B7096),COUNTIFS($B$2:B7096,B7096,$E$2:E7096,"&gt;0")),"")</f>
        <v/>
      </c>
    </row>
    <row r="7097" spans="1:16" x14ac:dyDescent="0.35">
      <c r="A7097" s="51" t="str">
        <f t="shared" si="330"/>
        <v/>
      </c>
      <c r="B7097" s="99"/>
      <c r="C7097" s="4"/>
      <c r="D7097" s="14"/>
      <c r="E7097" s="14"/>
      <c r="F7097" s="14"/>
      <c r="G7097" s="82"/>
      <c r="H7097" s="107" t="str">
        <f>IF(B7097&lt;&gt;"",IF(OR(O7097=0,O7097=999),"",SUMIFS($E$2:E7097,$A$2:A7097,A7097)-SUMIFS($F$2:F7097,$A$2:A7097,A7097)),"")</f>
        <v/>
      </c>
      <c r="I7097" s="109" t="str">
        <f t="shared" si="332"/>
        <v/>
      </c>
      <c r="J7097" s="113"/>
      <c r="K7097" s="90"/>
      <c r="L7097" s="73"/>
      <c r="M7097" s="69" t="str">
        <f>IF(C7097&lt;&gt;"",DailyLog!$S$3,"")</f>
        <v/>
      </c>
      <c r="N7097" s="56" t="str">
        <f t="shared" si="331"/>
        <v/>
      </c>
      <c r="O7097" s="53" t="str">
        <f>IF($B7097&lt;&gt;"",IF(ISNUMBER(_xlfn.XMATCH($B7097,Language!$A$6:$E$6)),0,IF(ISNUMBER(_xlfn.XMATCH($B7097,Language!$A$29:$E$29)),'Lista de Prestatarios'!$B$3,VLOOKUP(B7097,'Lista de Prestatarios'!$A$2:$B$500,2,FALSE))),"")</f>
        <v/>
      </c>
      <c r="P7097" s="58" t="str">
        <f>IF(B7097&lt;&gt;"",IF(OR(D7097&gt;0,G7097&gt;0),COUNTIF($B$2:B7097,B7097),COUNTIFS($B$2:B7097,B7097,$E$2:E7097,"&gt;0")),"")</f>
        <v/>
      </c>
    </row>
    <row r="7098" spans="1:16" x14ac:dyDescent="0.35">
      <c r="A7098" s="51" t="str">
        <f t="shared" si="330"/>
        <v/>
      </c>
      <c r="B7098" s="99"/>
      <c r="C7098" s="4"/>
      <c r="D7098" s="14"/>
      <c r="E7098" s="14"/>
      <c r="F7098" s="14"/>
      <c r="G7098" s="82"/>
      <c r="H7098" s="107" t="str">
        <f>IF(B7098&lt;&gt;"",IF(OR(O7098=0,O7098=999),"",SUMIFS($E$2:E7098,$A$2:A7098,A7098)-SUMIFS($F$2:F7098,$A$2:A7098,A7098)),"")</f>
        <v/>
      </c>
      <c r="I7098" s="109" t="str">
        <f t="shared" si="332"/>
        <v/>
      </c>
      <c r="J7098" s="113"/>
      <c r="K7098" s="90"/>
      <c r="L7098" s="73"/>
      <c r="M7098" s="69" t="str">
        <f>IF(C7098&lt;&gt;"",DailyLog!$S$3,"")</f>
        <v/>
      </c>
      <c r="N7098" s="56" t="str">
        <f t="shared" si="331"/>
        <v/>
      </c>
      <c r="O7098" s="53" t="str">
        <f>IF($B7098&lt;&gt;"",IF(ISNUMBER(_xlfn.XMATCH($B7098,Language!$A$6:$E$6)),0,IF(ISNUMBER(_xlfn.XMATCH($B7098,Language!$A$29:$E$29)),'Lista de Prestatarios'!$B$3,VLOOKUP(B7098,'Lista de Prestatarios'!$A$2:$B$500,2,FALSE))),"")</f>
        <v/>
      </c>
      <c r="P7098" s="58" t="str">
        <f>IF(B7098&lt;&gt;"",IF(OR(D7098&gt;0,G7098&gt;0),COUNTIF($B$2:B7098,B7098),COUNTIFS($B$2:B7098,B7098,$E$2:E7098,"&gt;0")),"")</f>
        <v/>
      </c>
    </row>
    <row r="7099" spans="1:16" x14ac:dyDescent="0.35">
      <c r="A7099" s="51" t="str">
        <f t="shared" si="330"/>
        <v/>
      </c>
      <c r="B7099" s="99"/>
      <c r="C7099" s="4"/>
      <c r="D7099" s="14"/>
      <c r="E7099" s="14"/>
      <c r="F7099" s="14"/>
      <c r="G7099" s="82"/>
      <c r="H7099" s="107" t="str">
        <f>IF(B7099&lt;&gt;"",IF(OR(O7099=0,O7099=999),"",SUMIFS($E$2:E7099,$A$2:A7099,A7099)-SUMIFS($F$2:F7099,$A$2:A7099,A7099)),"")</f>
        <v/>
      </c>
      <c r="I7099" s="109" t="str">
        <f t="shared" si="332"/>
        <v/>
      </c>
      <c r="J7099" s="113"/>
      <c r="K7099" s="90"/>
      <c r="L7099" s="73"/>
      <c r="M7099" s="69" t="str">
        <f>IF(C7099&lt;&gt;"",DailyLog!$S$3,"")</f>
        <v/>
      </c>
      <c r="N7099" s="56" t="str">
        <f t="shared" si="331"/>
        <v/>
      </c>
      <c r="O7099" s="53" t="str">
        <f>IF($B7099&lt;&gt;"",IF(ISNUMBER(_xlfn.XMATCH($B7099,Language!$A$6:$E$6)),0,IF(ISNUMBER(_xlfn.XMATCH($B7099,Language!$A$29:$E$29)),'Lista de Prestatarios'!$B$3,VLOOKUP(B7099,'Lista de Prestatarios'!$A$2:$B$500,2,FALSE))),"")</f>
        <v/>
      </c>
      <c r="P7099" s="58" t="str">
        <f>IF(B7099&lt;&gt;"",IF(OR(D7099&gt;0,G7099&gt;0),COUNTIF($B$2:B7099,B7099),COUNTIFS($B$2:B7099,B7099,$E$2:E7099,"&gt;0")),"")</f>
        <v/>
      </c>
    </row>
    <row r="7100" spans="1:16" x14ac:dyDescent="0.35">
      <c r="A7100" s="51" t="str">
        <f t="shared" si="330"/>
        <v/>
      </c>
      <c r="B7100" s="99"/>
      <c r="C7100" s="4"/>
      <c r="D7100" s="14"/>
      <c r="E7100" s="14"/>
      <c r="F7100" s="14"/>
      <c r="G7100" s="82"/>
      <c r="H7100" s="107" t="str">
        <f>IF(B7100&lt;&gt;"",IF(OR(O7100=0,O7100=999),"",SUMIFS($E$2:E7100,$A$2:A7100,A7100)-SUMIFS($F$2:F7100,$A$2:A7100,A7100)),"")</f>
        <v/>
      </c>
      <c r="I7100" s="109" t="str">
        <f t="shared" si="332"/>
        <v/>
      </c>
      <c r="J7100" s="113"/>
      <c r="K7100" s="90"/>
      <c r="L7100" s="73"/>
      <c r="M7100" s="69" t="str">
        <f>IF(C7100&lt;&gt;"",DailyLog!$S$3,"")</f>
        <v/>
      </c>
      <c r="N7100" s="56" t="str">
        <f t="shared" si="331"/>
        <v/>
      </c>
      <c r="O7100" s="53" t="str">
        <f>IF($B7100&lt;&gt;"",IF(ISNUMBER(_xlfn.XMATCH($B7100,Language!$A$6:$E$6)),0,IF(ISNUMBER(_xlfn.XMATCH($B7100,Language!$A$29:$E$29)),'Lista de Prestatarios'!$B$3,VLOOKUP(B7100,'Lista de Prestatarios'!$A$2:$B$500,2,FALSE))),"")</f>
        <v/>
      </c>
      <c r="P7100" s="58" t="str">
        <f>IF(B7100&lt;&gt;"",IF(OR(D7100&gt;0,G7100&gt;0),COUNTIF($B$2:B7100,B7100),COUNTIFS($B$2:B7100,B7100,$E$2:E7100,"&gt;0")),"")</f>
        <v/>
      </c>
    </row>
    <row r="7101" spans="1:16" x14ac:dyDescent="0.35">
      <c r="A7101" s="51" t="str">
        <f t="shared" si="330"/>
        <v/>
      </c>
      <c r="B7101" s="99"/>
      <c r="C7101" s="4"/>
      <c r="D7101" s="14"/>
      <c r="E7101" s="14"/>
      <c r="F7101" s="14"/>
      <c r="G7101" s="82"/>
      <c r="H7101" s="107" t="str">
        <f>IF(B7101&lt;&gt;"",IF(OR(O7101=0,O7101=999),"",SUMIFS($E$2:E7101,$A$2:A7101,A7101)-SUMIFS($F$2:F7101,$A$2:A7101,A7101)),"")</f>
        <v/>
      </c>
      <c r="I7101" s="109" t="str">
        <f t="shared" si="332"/>
        <v/>
      </c>
      <c r="J7101" s="113"/>
      <c r="K7101" s="90"/>
      <c r="L7101" s="73"/>
      <c r="M7101" s="69" t="str">
        <f>IF(C7101&lt;&gt;"",DailyLog!$S$3,"")</f>
        <v/>
      </c>
      <c r="N7101" s="56" t="str">
        <f t="shared" si="331"/>
        <v/>
      </c>
      <c r="O7101" s="53" t="str">
        <f>IF($B7101&lt;&gt;"",IF(ISNUMBER(_xlfn.XMATCH($B7101,Language!$A$6:$E$6)),0,IF(ISNUMBER(_xlfn.XMATCH($B7101,Language!$A$29:$E$29)),'Lista de Prestatarios'!$B$3,VLOOKUP(B7101,'Lista de Prestatarios'!$A$2:$B$500,2,FALSE))),"")</f>
        <v/>
      </c>
      <c r="P7101" s="58" t="str">
        <f>IF(B7101&lt;&gt;"",IF(OR(D7101&gt;0,G7101&gt;0),COUNTIF($B$2:B7101,B7101),COUNTIFS($B$2:B7101,B7101,$E$2:E7101,"&gt;0")),"")</f>
        <v/>
      </c>
    </row>
    <row r="7102" spans="1:16" x14ac:dyDescent="0.35">
      <c r="A7102" s="51" t="str">
        <f t="shared" si="330"/>
        <v/>
      </c>
      <c r="B7102" s="99"/>
      <c r="C7102" s="4"/>
      <c r="D7102" s="14"/>
      <c r="E7102" s="14"/>
      <c r="F7102" s="14"/>
      <c r="G7102" s="82"/>
      <c r="H7102" s="107" t="str">
        <f>IF(B7102&lt;&gt;"",IF(OR(O7102=0,O7102=999),"",SUMIFS($E$2:E7102,$A$2:A7102,A7102)-SUMIFS($F$2:F7102,$A$2:A7102,A7102)),"")</f>
        <v/>
      </c>
      <c r="I7102" s="109" t="str">
        <f t="shared" si="332"/>
        <v/>
      </c>
      <c r="J7102" s="113"/>
      <c r="K7102" s="90"/>
      <c r="L7102" s="73"/>
      <c r="M7102" s="69" t="str">
        <f>IF(C7102&lt;&gt;"",DailyLog!$S$3,"")</f>
        <v/>
      </c>
      <c r="N7102" s="56" t="str">
        <f t="shared" si="331"/>
        <v/>
      </c>
      <c r="O7102" s="53" t="str">
        <f>IF($B7102&lt;&gt;"",IF(ISNUMBER(_xlfn.XMATCH($B7102,Language!$A$6:$E$6)),0,IF(ISNUMBER(_xlfn.XMATCH($B7102,Language!$A$29:$E$29)),'Lista de Prestatarios'!$B$3,VLOOKUP(B7102,'Lista de Prestatarios'!$A$2:$B$500,2,FALSE))),"")</f>
        <v/>
      </c>
      <c r="P7102" s="58" t="str">
        <f>IF(B7102&lt;&gt;"",IF(OR(D7102&gt;0,G7102&gt;0),COUNTIF($B$2:B7102,B7102),COUNTIFS($B$2:B7102,B7102,$E$2:E7102,"&gt;0")),"")</f>
        <v/>
      </c>
    </row>
    <row r="7103" spans="1:16" x14ac:dyDescent="0.35">
      <c r="A7103" s="51" t="str">
        <f t="shared" si="330"/>
        <v/>
      </c>
      <c r="B7103" s="99"/>
      <c r="C7103" s="4"/>
      <c r="D7103" s="14"/>
      <c r="E7103" s="14"/>
      <c r="F7103" s="14"/>
      <c r="G7103" s="82"/>
      <c r="H7103" s="107" t="str">
        <f>IF(B7103&lt;&gt;"",IF(OR(O7103=0,O7103=999),"",SUMIFS($E$2:E7103,$A$2:A7103,A7103)-SUMIFS($F$2:F7103,$A$2:A7103,A7103)),"")</f>
        <v/>
      </c>
      <c r="I7103" s="109" t="str">
        <f t="shared" si="332"/>
        <v/>
      </c>
      <c r="J7103" s="113"/>
      <c r="K7103" s="90"/>
      <c r="L7103" s="73"/>
      <c r="M7103" s="69" t="str">
        <f>IF(C7103&lt;&gt;"",DailyLog!$S$3,"")</f>
        <v/>
      </c>
      <c r="N7103" s="56" t="str">
        <f t="shared" si="331"/>
        <v/>
      </c>
      <c r="O7103" s="53" t="str">
        <f>IF($B7103&lt;&gt;"",IF(ISNUMBER(_xlfn.XMATCH($B7103,Language!$A$6:$E$6)),0,IF(ISNUMBER(_xlfn.XMATCH($B7103,Language!$A$29:$E$29)),'Lista de Prestatarios'!$B$3,VLOOKUP(B7103,'Lista de Prestatarios'!$A$2:$B$500,2,FALSE))),"")</f>
        <v/>
      </c>
      <c r="P7103" s="58" t="str">
        <f>IF(B7103&lt;&gt;"",IF(OR(D7103&gt;0,G7103&gt;0),COUNTIF($B$2:B7103,B7103),COUNTIFS($B$2:B7103,B7103,$E$2:E7103,"&gt;0")),"")</f>
        <v/>
      </c>
    </row>
    <row r="7104" spans="1:16" x14ac:dyDescent="0.35">
      <c r="A7104" s="51" t="str">
        <f t="shared" si="330"/>
        <v/>
      </c>
      <c r="B7104" s="99"/>
      <c r="C7104" s="4"/>
      <c r="D7104" s="14"/>
      <c r="E7104" s="14"/>
      <c r="F7104" s="14"/>
      <c r="G7104" s="82"/>
      <c r="H7104" s="107" t="str">
        <f>IF(B7104&lt;&gt;"",IF(OR(O7104=0,O7104=999),"",SUMIFS($E$2:E7104,$A$2:A7104,A7104)-SUMIFS($F$2:F7104,$A$2:A7104,A7104)),"")</f>
        <v/>
      </c>
      <c r="I7104" s="109" t="str">
        <f t="shared" si="332"/>
        <v/>
      </c>
      <c r="J7104" s="113"/>
      <c r="K7104" s="90"/>
      <c r="L7104" s="73"/>
      <c r="M7104" s="69" t="str">
        <f>IF(C7104&lt;&gt;"",DailyLog!$S$3,"")</f>
        <v/>
      </c>
      <c r="N7104" s="56" t="str">
        <f t="shared" si="331"/>
        <v/>
      </c>
      <c r="O7104" s="53" t="str">
        <f>IF($B7104&lt;&gt;"",IF(ISNUMBER(_xlfn.XMATCH($B7104,Language!$A$6:$E$6)),0,IF(ISNUMBER(_xlfn.XMATCH($B7104,Language!$A$29:$E$29)),'Lista de Prestatarios'!$B$3,VLOOKUP(B7104,'Lista de Prestatarios'!$A$2:$B$500,2,FALSE))),"")</f>
        <v/>
      </c>
      <c r="P7104" s="58" t="str">
        <f>IF(B7104&lt;&gt;"",IF(OR(D7104&gt;0,G7104&gt;0),COUNTIF($B$2:B7104,B7104),COUNTIFS($B$2:B7104,B7104,$E$2:E7104,"&gt;0")),"")</f>
        <v/>
      </c>
    </row>
    <row r="7105" spans="1:16" x14ac:dyDescent="0.35">
      <c r="A7105" s="51" t="str">
        <f t="shared" si="330"/>
        <v/>
      </c>
      <c r="B7105" s="99"/>
      <c r="C7105" s="4"/>
      <c r="D7105" s="14"/>
      <c r="E7105" s="14"/>
      <c r="F7105" s="14"/>
      <c r="G7105" s="82"/>
      <c r="H7105" s="107" t="str">
        <f>IF(B7105&lt;&gt;"",IF(OR(O7105=0,O7105=999),"",SUMIFS($E$2:E7105,$A$2:A7105,A7105)-SUMIFS($F$2:F7105,$A$2:A7105,A7105)),"")</f>
        <v/>
      </c>
      <c r="I7105" s="109" t="str">
        <f t="shared" si="332"/>
        <v/>
      </c>
      <c r="J7105" s="113"/>
      <c r="K7105" s="90"/>
      <c r="L7105" s="73"/>
      <c r="M7105" s="69" t="str">
        <f>IF(C7105&lt;&gt;"",DailyLog!$S$3,"")</f>
        <v/>
      </c>
      <c r="N7105" s="56" t="str">
        <f t="shared" si="331"/>
        <v/>
      </c>
      <c r="O7105" s="53" t="str">
        <f>IF($B7105&lt;&gt;"",IF(ISNUMBER(_xlfn.XMATCH($B7105,Language!$A$6:$E$6)),0,IF(ISNUMBER(_xlfn.XMATCH($B7105,Language!$A$29:$E$29)),'Lista de Prestatarios'!$B$3,VLOOKUP(B7105,'Lista de Prestatarios'!$A$2:$B$500,2,FALSE))),"")</f>
        <v/>
      </c>
      <c r="P7105" s="58" t="str">
        <f>IF(B7105&lt;&gt;"",IF(OR(D7105&gt;0,G7105&gt;0),COUNTIF($B$2:B7105,B7105),COUNTIFS($B$2:B7105,B7105,$E$2:E7105,"&gt;0")),"")</f>
        <v/>
      </c>
    </row>
    <row r="7106" spans="1:16" x14ac:dyDescent="0.35">
      <c r="A7106" s="51" t="str">
        <f t="shared" ref="A7106:A7169" si="333">IF(B7106&lt;&gt;"",O7106&amp;"."&amp;P7106,"")</f>
        <v/>
      </c>
      <c r="B7106" s="99"/>
      <c r="C7106" s="4"/>
      <c r="D7106" s="14"/>
      <c r="E7106" s="14"/>
      <c r="F7106" s="14"/>
      <c r="G7106" s="82"/>
      <c r="H7106" s="107" t="str">
        <f>IF(B7106&lt;&gt;"",IF(OR(O7106=0,O7106=999),"",SUMIFS($E$2:E7106,$A$2:A7106,A7106)-SUMIFS($F$2:F7106,$A$2:A7106,A7106)),"")</f>
        <v/>
      </c>
      <c r="I7106" s="109" t="str">
        <f t="shared" si="332"/>
        <v/>
      </c>
      <c r="J7106" s="113"/>
      <c r="K7106" s="90"/>
      <c r="L7106" s="73"/>
      <c r="M7106" s="69" t="str">
        <f>IF(C7106&lt;&gt;"",DailyLog!$S$3,"")</f>
        <v/>
      </c>
      <c r="N7106" s="56" t="str">
        <f t="shared" ref="N7106:N7169" si="334">IF(B7106&lt;&gt;"",COUNT(D7106:G7106),"")</f>
        <v/>
      </c>
      <c r="O7106" s="53" t="str">
        <f>IF($B7106&lt;&gt;"",IF(ISNUMBER(_xlfn.XMATCH($B7106,Language!$A$6:$E$6)),0,IF(ISNUMBER(_xlfn.XMATCH($B7106,Language!$A$29:$E$29)),'Lista de Prestatarios'!$B$3,VLOOKUP(B7106,'Lista de Prestatarios'!$A$2:$B$500,2,FALSE))),"")</f>
        <v/>
      </c>
      <c r="P7106" s="58" t="str">
        <f>IF(B7106&lt;&gt;"",IF(OR(D7106&gt;0,G7106&gt;0),COUNTIF($B$2:B7106,B7106),COUNTIFS($B$2:B7106,B7106,$E$2:E7106,"&gt;0")),"")</f>
        <v/>
      </c>
    </row>
    <row r="7107" spans="1:16" x14ac:dyDescent="0.35">
      <c r="A7107" s="51" t="str">
        <f t="shared" si="333"/>
        <v/>
      </c>
      <c r="B7107" s="99"/>
      <c r="C7107" s="4"/>
      <c r="D7107" s="14"/>
      <c r="E7107" s="14"/>
      <c r="F7107" s="14"/>
      <c r="G7107" s="82"/>
      <c r="H7107" s="107" t="str">
        <f>IF(B7107&lt;&gt;"",IF(OR(O7107=0,O7107=999),"",SUMIFS($E$2:E7107,$A$2:A7107,A7107)-SUMIFS($F$2:F7107,$A$2:A7107,A7107)),"")</f>
        <v/>
      </c>
      <c r="I7107" s="109" t="str">
        <f t="shared" si="332"/>
        <v/>
      </c>
      <c r="J7107" s="113"/>
      <c r="K7107" s="90"/>
      <c r="L7107" s="73"/>
      <c r="M7107" s="69" t="str">
        <f>IF(C7107&lt;&gt;"",DailyLog!$S$3,"")</f>
        <v/>
      </c>
      <c r="N7107" s="56" t="str">
        <f t="shared" si="334"/>
        <v/>
      </c>
      <c r="O7107" s="53" t="str">
        <f>IF($B7107&lt;&gt;"",IF(ISNUMBER(_xlfn.XMATCH($B7107,Language!$A$6:$E$6)),0,IF(ISNUMBER(_xlfn.XMATCH($B7107,Language!$A$29:$E$29)),'Lista de Prestatarios'!$B$3,VLOOKUP(B7107,'Lista de Prestatarios'!$A$2:$B$500,2,FALSE))),"")</f>
        <v/>
      </c>
      <c r="P7107" s="58" t="str">
        <f>IF(B7107&lt;&gt;"",IF(OR(D7107&gt;0,G7107&gt;0),COUNTIF($B$2:B7107,B7107),COUNTIFS($B$2:B7107,B7107,$E$2:E7107,"&gt;0")),"")</f>
        <v/>
      </c>
    </row>
    <row r="7108" spans="1:16" x14ac:dyDescent="0.35">
      <c r="A7108" s="51" t="str">
        <f t="shared" si="333"/>
        <v/>
      </c>
      <c r="B7108" s="99"/>
      <c r="C7108" s="4"/>
      <c r="D7108" s="14"/>
      <c r="E7108" s="14"/>
      <c r="F7108" s="14"/>
      <c r="G7108" s="82"/>
      <c r="H7108" s="107" t="str">
        <f>IF(B7108&lt;&gt;"",IF(OR(O7108=0,O7108=999),"",SUMIFS($E$2:E7108,$A$2:A7108,A7108)-SUMIFS($F$2:F7108,$A$2:A7108,A7108)),"")</f>
        <v/>
      </c>
      <c r="I7108" s="109" t="str">
        <f t="shared" ref="I7108:I7171" si="335">IF(B7108&lt;&gt;"",I7107+D7108-E7108+F7108-G7108,"")</f>
        <v/>
      </c>
      <c r="J7108" s="113"/>
      <c r="K7108" s="90"/>
      <c r="L7108" s="73"/>
      <c r="M7108" s="69" t="str">
        <f>IF(C7108&lt;&gt;"",DailyLog!$S$3,"")</f>
        <v/>
      </c>
      <c r="N7108" s="56" t="str">
        <f t="shared" si="334"/>
        <v/>
      </c>
      <c r="O7108" s="53" t="str">
        <f>IF($B7108&lt;&gt;"",IF(ISNUMBER(_xlfn.XMATCH($B7108,Language!$A$6:$E$6)),0,IF(ISNUMBER(_xlfn.XMATCH($B7108,Language!$A$29:$E$29)),'Lista de Prestatarios'!$B$3,VLOOKUP(B7108,'Lista de Prestatarios'!$A$2:$B$500,2,FALSE))),"")</f>
        <v/>
      </c>
      <c r="P7108" s="58" t="str">
        <f>IF(B7108&lt;&gt;"",IF(OR(D7108&gt;0,G7108&gt;0),COUNTIF($B$2:B7108,B7108),COUNTIFS($B$2:B7108,B7108,$E$2:E7108,"&gt;0")),"")</f>
        <v/>
      </c>
    </row>
    <row r="7109" spans="1:16" x14ac:dyDescent="0.35">
      <c r="A7109" s="51" t="str">
        <f t="shared" si="333"/>
        <v/>
      </c>
      <c r="B7109" s="99"/>
      <c r="C7109" s="4"/>
      <c r="D7109" s="14"/>
      <c r="E7109" s="14"/>
      <c r="F7109" s="14"/>
      <c r="G7109" s="82"/>
      <c r="H7109" s="107" t="str">
        <f>IF(B7109&lt;&gt;"",IF(OR(O7109=0,O7109=999),"",SUMIFS($E$2:E7109,$A$2:A7109,A7109)-SUMIFS($F$2:F7109,$A$2:A7109,A7109)),"")</f>
        <v/>
      </c>
      <c r="I7109" s="109" t="str">
        <f t="shared" si="335"/>
        <v/>
      </c>
      <c r="J7109" s="113"/>
      <c r="K7109" s="90"/>
      <c r="L7109" s="73"/>
      <c r="M7109" s="69" t="str">
        <f>IF(C7109&lt;&gt;"",DailyLog!$S$3,"")</f>
        <v/>
      </c>
      <c r="N7109" s="56" t="str">
        <f t="shared" si="334"/>
        <v/>
      </c>
      <c r="O7109" s="53" t="str">
        <f>IF($B7109&lt;&gt;"",IF(ISNUMBER(_xlfn.XMATCH($B7109,Language!$A$6:$E$6)),0,IF(ISNUMBER(_xlfn.XMATCH($B7109,Language!$A$29:$E$29)),'Lista de Prestatarios'!$B$3,VLOOKUP(B7109,'Lista de Prestatarios'!$A$2:$B$500,2,FALSE))),"")</f>
        <v/>
      </c>
      <c r="P7109" s="58" t="str">
        <f>IF(B7109&lt;&gt;"",IF(OR(D7109&gt;0,G7109&gt;0),COUNTIF($B$2:B7109,B7109),COUNTIFS($B$2:B7109,B7109,$E$2:E7109,"&gt;0")),"")</f>
        <v/>
      </c>
    </row>
    <row r="7110" spans="1:16" x14ac:dyDescent="0.35">
      <c r="A7110" s="51" t="str">
        <f t="shared" si="333"/>
        <v/>
      </c>
      <c r="B7110" s="99"/>
      <c r="C7110" s="4"/>
      <c r="D7110" s="14"/>
      <c r="E7110" s="14"/>
      <c r="F7110" s="14"/>
      <c r="G7110" s="82"/>
      <c r="H7110" s="107" t="str">
        <f>IF(B7110&lt;&gt;"",IF(OR(O7110=0,O7110=999),"",SUMIFS($E$2:E7110,$A$2:A7110,A7110)-SUMIFS($F$2:F7110,$A$2:A7110,A7110)),"")</f>
        <v/>
      </c>
      <c r="I7110" s="109" t="str">
        <f t="shared" si="335"/>
        <v/>
      </c>
      <c r="J7110" s="113"/>
      <c r="K7110" s="90"/>
      <c r="L7110" s="73"/>
      <c r="M7110" s="69" t="str">
        <f>IF(C7110&lt;&gt;"",DailyLog!$S$3,"")</f>
        <v/>
      </c>
      <c r="N7110" s="56" t="str">
        <f t="shared" si="334"/>
        <v/>
      </c>
      <c r="O7110" s="53" t="str">
        <f>IF($B7110&lt;&gt;"",IF(ISNUMBER(_xlfn.XMATCH($B7110,Language!$A$6:$E$6)),0,IF(ISNUMBER(_xlfn.XMATCH($B7110,Language!$A$29:$E$29)),'Lista de Prestatarios'!$B$3,VLOOKUP(B7110,'Lista de Prestatarios'!$A$2:$B$500,2,FALSE))),"")</f>
        <v/>
      </c>
      <c r="P7110" s="58" t="str">
        <f>IF(B7110&lt;&gt;"",IF(OR(D7110&gt;0,G7110&gt;0),COUNTIF($B$2:B7110,B7110),COUNTIFS($B$2:B7110,B7110,$E$2:E7110,"&gt;0")),"")</f>
        <v/>
      </c>
    </row>
    <row r="7111" spans="1:16" x14ac:dyDescent="0.35">
      <c r="A7111" s="51" t="str">
        <f t="shared" si="333"/>
        <v/>
      </c>
      <c r="B7111" s="99"/>
      <c r="C7111" s="4"/>
      <c r="D7111" s="14"/>
      <c r="E7111" s="14"/>
      <c r="F7111" s="14"/>
      <c r="G7111" s="82"/>
      <c r="H7111" s="107" t="str">
        <f>IF(B7111&lt;&gt;"",IF(OR(O7111=0,O7111=999),"",SUMIFS($E$2:E7111,$A$2:A7111,A7111)-SUMIFS($F$2:F7111,$A$2:A7111,A7111)),"")</f>
        <v/>
      </c>
      <c r="I7111" s="109" t="str">
        <f t="shared" si="335"/>
        <v/>
      </c>
      <c r="J7111" s="113"/>
      <c r="K7111" s="90"/>
      <c r="L7111" s="73"/>
      <c r="M7111" s="69" t="str">
        <f>IF(C7111&lt;&gt;"",DailyLog!$S$3,"")</f>
        <v/>
      </c>
      <c r="N7111" s="56" t="str">
        <f t="shared" si="334"/>
        <v/>
      </c>
      <c r="O7111" s="53" t="str">
        <f>IF($B7111&lt;&gt;"",IF(ISNUMBER(_xlfn.XMATCH($B7111,Language!$A$6:$E$6)),0,IF(ISNUMBER(_xlfn.XMATCH($B7111,Language!$A$29:$E$29)),'Lista de Prestatarios'!$B$3,VLOOKUP(B7111,'Lista de Prestatarios'!$A$2:$B$500,2,FALSE))),"")</f>
        <v/>
      </c>
      <c r="P7111" s="58" t="str">
        <f>IF(B7111&lt;&gt;"",IF(OR(D7111&gt;0,G7111&gt;0),COUNTIF($B$2:B7111,B7111),COUNTIFS($B$2:B7111,B7111,$E$2:E7111,"&gt;0")),"")</f>
        <v/>
      </c>
    </row>
    <row r="7112" spans="1:16" x14ac:dyDescent="0.35">
      <c r="A7112" s="51" t="str">
        <f t="shared" si="333"/>
        <v/>
      </c>
      <c r="B7112" s="99"/>
      <c r="C7112" s="4"/>
      <c r="D7112" s="14"/>
      <c r="E7112" s="14"/>
      <c r="F7112" s="14"/>
      <c r="G7112" s="82"/>
      <c r="H7112" s="107" t="str">
        <f>IF(B7112&lt;&gt;"",IF(OR(O7112=0,O7112=999),"",SUMIFS($E$2:E7112,$A$2:A7112,A7112)-SUMIFS($F$2:F7112,$A$2:A7112,A7112)),"")</f>
        <v/>
      </c>
      <c r="I7112" s="109" t="str">
        <f t="shared" si="335"/>
        <v/>
      </c>
      <c r="J7112" s="113"/>
      <c r="K7112" s="90"/>
      <c r="L7112" s="73"/>
      <c r="M7112" s="69" t="str">
        <f>IF(C7112&lt;&gt;"",DailyLog!$S$3,"")</f>
        <v/>
      </c>
      <c r="N7112" s="56" t="str">
        <f t="shared" si="334"/>
        <v/>
      </c>
      <c r="O7112" s="53" t="str">
        <f>IF($B7112&lt;&gt;"",IF(ISNUMBER(_xlfn.XMATCH($B7112,Language!$A$6:$E$6)),0,IF(ISNUMBER(_xlfn.XMATCH($B7112,Language!$A$29:$E$29)),'Lista de Prestatarios'!$B$3,VLOOKUP(B7112,'Lista de Prestatarios'!$A$2:$B$500,2,FALSE))),"")</f>
        <v/>
      </c>
      <c r="P7112" s="58" t="str">
        <f>IF(B7112&lt;&gt;"",IF(OR(D7112&gt;0,G7112&gt;0),COUNTIF($B$2:B7112,B7112),COUNTIFS($B$2:B7112,B7112,$E$2:E7112,"&gt;0")),"")</f>
        <v/>
      </c>
    </row>
    <row r="7113" spans="1:16" x14ac:dyDescent="0.35">
      <c r="A7113" s="51" t="str">
        <f t="shared" si="333"/>
        <v/>
      </c>
      <c r="B7113" s="99"/>
      <c r="C7113" s="4"/>
      <c r="D7113" s="14"/>
      <c r="E7113" s="14"/>
      <c r="F7113" s="14"/>
      <c r="G7113" s="82"/>
      <c r="H7113" s="107" t="str">
        <f>IF(B7113&lt;&gt;"",IF(OR(O7113=0,O7113=999),"",SUMIFS($E$2:E7113,$A$2:A7113,A7113)-SUMIFS($F$2:F7113,$A$2:A7113,A7113)),"")</f>
        <v/>
      </c>
      <c r="I7113" s="109" t="str">
        <f t="shared" si="335"/>
        <v/>
      </c>
      <c r="J7113" s="113"/>
      <c r="K7113" s="90"/>
      <c r="L7113" s="73"/>
      <c r="M7113" s="69" t="str">
        <f>IF(C7113&lt;&gt;"",DailyLog!$S$3,"")</f>
        <v/>
      </c>
      <c r="N7113" s="56" t="str">
        <f t="shared" si="334"/>
        <v/>
      </c>
      <c r="O7113" s="53" t="str">
        <f>IF($B7113&lt;&gt;"",IF(ISNUMBER(_xlfn.XMATCH($B7113,Language!$A$6:$E$6)),0,IF(ISNUMBER(_xlfn.XMATCH($B7113,Language!$A$29:$E$29)),'Lista de Prestatarios'!$B$3,VLOOKUP(B7113,'Lista de Prestatarios'!$A$2:$B$500,2,FALSE))),"")</f>
        <v/>
      </c>
      <c r="P7113" s="58" t="str">
        <f>IF(B7113&lt;&gt;"",IF(OR(D7113&gt;0,G7113&gt;0),COUNTIF($B$2:B7113,B7113),COUNTIFS($B$2:B7113,B7113,$E$2:E7113,"&gt;0")),"")</f>
        <v/>
      </c>
    </row>
    <row r="7114" spans="1:16" x14ac:dyDescent="0.35">
      <c r="A7114" s="51" t="str">
        <f t="shared" si="333"/>
        <v/>
      </c>
      <c r="B7114" s="99"/>
      <c r="C7114" s="4"/>
      <c r="D7114" s="14"/>
      <c r="E7114" s="14"/>
      <c r="F7114" s="14"/>
      <c r="G7114" s="82"/>
      <c r="H7114" s="107" t="str">
        <f>IF(B7114&lt;&gt;"",IF(OR(O7114=0,O7114=999),"",SUMIFS($E$2:E7114,$A$2:A7114,A7114)-SUMIFS($F$2:F7114,$A$2:A7114,A7114)),"")</f>
        <v/>
      </c>
      <c r="I7114" s="109" t="str">
        <f t="shared" si="335"/>
        <v/>
      </c>
      <c r="J7114" s="113"/>
      <c r="K7114" s="90"/>
      <c r="L7114" s="73"/>
      <c r="M7114" s="69" t="str">
        <f>IF(C7114&lt;&gt;"",DailyLog!$S$3,"")</f>
        <v/>
      </c>
      <c r="N7114" s="56" t="str">
        <f t="shared" si="334"/>
        <v/>
      </c>
      <c r="O7114" s="53" t="str">
        <f>IF($B7114&lt;&gt;"",IF(ISNUMBER(_xlfn.XMATCH($B7114,Language!$A$6:$E$6)),0,IF(ISNUMBER(_xlfn.XMATCH($B7114,Language!$A$29:$E$29)),'Lista de Prestatarios'!$B$3,VLOOKUP(B7114,'Lista de Prestatarios'!$A$2:$B$500,2,FALSE))),"")</f>
        <v/>
      </c>
      <c r="P7114" s="58" t="str">
        <f>IF(B7114&lt;&gt;"",IF(OR(D7114&gt;0,G7114&gt;0),COUNTIF($B$2:B7114,B7114),COUNTIFS($B$2:B7114,B7114,$E$2:E7114,"&gt;0")),"")</f>
        <v/>
      </c>
    </row>
    <row r="7115" spans="1:16" x14ac:dyDescent="0.35">
      <c r="A7115" s="51" t="str">
        <f t="shared" si="333"/>
        <v/>
      </c>
      <c r="B7115" s="99"/>
      <c r="C7115" s="4"/>
      <c r="D7115" s="14"/>
      <c r="E7115" s="14"/>
      <c r="F7115" s="14"/>
      <c r="G7115" s="82"/>
      <c r="H7115" s="107" t="str">
        <f>IF(B7115&lt;&gt;"",IF(OR(O7115=0,O7115=999),"",SUMIFS($E$2:E7115,$A$2:A7115,A7115)-SUMIFS($F$2:F7115,$A$2:A7115,A7115)),"")</f>
        <v/>
      </c>
      <c r="I7115" s="109" t="str">
        <f t="shared" si="335"/>
        <v/>
      </c>
      <c r="J7115" s="113"/>
      <c r="K7115" s="90"/>
      <c r="L7115" s="73"/>
      <c r="M7115" s="69" t="str">
        <f>IF(C7115&lt;&gt;"",DailyLog!$S$3,"")</f>
        <v/>
      </c>
      <c r="N7115" s="56" t="str">
        <f t="shared" si="334"/>
        <v/>
      </c>
      <c r="O7115" s="53" t="str">
        <f>IF($B7115&lt;&gt;"",IF(ISNUMBER(_xlfn.XMATCH($B7115,Language!$A$6:$E$6)),0,IF(ISNUMBER(_xlfn.XMATCH($B7115,Language!$A$29:$E$29)),'Lista de Prestatarios'!$B$3,VLOOKUP(B7115,'Lista de Prestatarios'!$A$2:$B$500,2,FALSE))),"")</f>
        <v/>
      </c>
      <c r="P7115" s="58" t="str">
        <f>IF(B7115&lt;&gt;"",IF(OR(D7115&gt;0,G7115&gt;0),COUNTIF($B$2:B7115,B7115),COUNTIFS($B$2:B7115,B7115,$E$2:E7115,"&gt;0")),"")</f>
        <v/>
      </c>
    </row>
    <row r="7116" spans="1:16" x14ac:dyDescent="0.35">
      <c r="A7116" s="51" t="str">
        <f t="shared" si="333"/>
        <v/>
      </c>
      <c r="B7116" s="99"/>
      <c r="C7116" s="4"/>
      <c r="D7116" s="14"/>
      <c r="E7116" s="14"/>
      <c r="F7116" s="14"/>
      <c r="G7116" s="82"/>
      <c r="H7116" s="107" t="str">
        <f>IF(B7116&lt;&gt;"",IF(OR(O7116=0,O7116=999),"",SUMIFS($E$2:E7116,$A$2:A7116,A7116)-SUMIFS($F$2:F7116,$A$2:A7116,A7116)),"")</f>
        <v/>
      </c>
      <c r="I7116" s="109" t="str">
        <f t="shared" si="335"/>
        <v/>
      </c>
      <c r="J7116" s="113"/>
      <c r="K7116" s="90"/>
      <c r="L7116" s="73"/>
      <c r="M7116" s="69" t="str">
        <f>IF(C7116&lt;&gt;"",DailyLog!$S$3,"")</f>
        <v/>
      </c>
      <c r="N7116" s="56" t="str">
        <f t="shared" si="334"/>
        <v/>
      </c>
      <c r="O7116" s="53" t="str">
        <f>IF($B7116&lt;&gt;"",IF(ISNUMBER(_xlfn.XMATCH($B7116,Language!$A$6:$E$6)),0,IF(ISNUMBER(_xlfn.XMATCH($B7116,Language!$A$29:$E$29)),'Lista de Prestatarios'!$B$3,VLOOKUP(B7116,'Lista de Prestatarios'!$A$2:$B$500,2,FALSE))),"")</f>
        <v/>
      </c>
      <c r="P7116" s="58" t="str">
        <f>IF(B7116&lt;&gt;"",IF(OR(D7116&gt;0,G7116&gt;0),COUNTIF($B$2:B7116,B7116),COUNTIFS($B$2:B7116,B7116,$E$2:E7116,"&gt;0")),"")</f>
        <v/>
      </c>
    </row>
    <row r="7117" spans="1:16" x14ac:dyDescent="0.35">
      <c r="A7117" s="51" t="str">
        <f t="shared" si="333"/>
        <v/>
      </c>
      <c r="B7117" s="99"/>
      <c r="C7117" s="4"/>
      <c r="D7117" s="14"/>
      <c r="E7117" s="14"/>
      <c r="F7117" s="14"/>
      <c r="G7117" s="82"/>
      <c r="H7117" s="107" t="str">
        <f>IF(B7117&lt;&gt;"",IF(OR(O7117=0,O7117=999),"",SUMIFS($E$2:E7117,$A$2:A7117,A7117)-SUMIFS($F$2:F7117,$A$2:A7117,A7117)),"")</f>
        <v/>
      </c>
      <c r="I7117" s="109" t="str">
        <f t="shared" si="335"/>
        <v/>
      </c>
      <c r="J7117" s="113"/>
      <c r="K7117" s="90"/>
      <c r="L7117" s="73"/>
      <c r="M7117" s="69" t="str">
        <f>IF(C7117&lt;&gt;"",DailyLog!$S$3,"")</f>
        <v/>
      </c>
      <c r="N7117" s="56" t="str">
        <f t="shared" si="334"/>
        <v/>
      </c>
      <c r="O7117" s="53" t="str">
        <f>IF($B7117&lt;&gt;"",IF(ISNUMBER(_xlfn.XMATCH($B7117,Language!$A$6:$E$6)),0,IF(ISNUMBER(_xlfn.XMATCH($B7117,Language!$A$29:$E$29)),'Lista de Prestatarios'!$B$3,VLOOKUP(B7117,'Lista de Prestatarios'!$A$2:$B$500,2,FALSE))),"")</f>
        <v/>
      </c>
      <c r="P7117" s="58" t="str">
        <f>IF(B7117&lt;&gt;"",IF(OR(D7117&gt;0,G7117&gt;0),COUNTIF($B$2:B7117,B7117),COUNTIFS($B$2:B7117,B7117,$E$2:E7117,"&gt;0")),"")</f>
        <v/>
      </c>
    </row>
    <row r="7118" spans="1:16" x14ac:dyDescent="0.35">
      <c r="A7118" s="51" t="str">
        <f t="shared" si="333"/>
        <v/>
      </c>
      <c r="B7118" s="99"/>
      <c r="C7118" s="4"/>
      <c r="D7118" s="14"/>
      <c r="E7118" s="14"/>
      <c r="F7118" s="14"/>
      <c r="G7118" s="82"/>
      <c r="H7118" s="107" t="str">
        <f>IF(B7118&lt;&gt;"",IF(OR(O7118=0,O7118=999),"",SUMIFS($E$2:E7118,$A$2:A7118,A7118)-SUMIFS($F$2:F7118,$A$2:A7118,A7118)),"")</f>
        <v/>
      </c>
      <c r="I7118" s="109" t="str">
        <f t="shared" si="335"/>
        <v/>
      </c>
      <c r="J7118" s="113"/>
      <c r="K7118" s="90"/>
      <c r="L7118" s="73"/>
      <c r="M7118" s="69" t="str">
        <f>IF(C7118&lt;&gt;"",DailyLog!$S$3,"")</f>
        <v/>
      </c>
      <c r="N7118" s="56" t="str">
        <f t="shared" si="334"/>
        <v/>
      </c>
      <c r="O7118" s="53" t="str">
        <f>IF($B7118&lt;&gt;"",IF(ISNUMBER(_xlfn.XMATCH($B7118,Language!$A$6:$E$6)),0,IF(ISNUMBER(_xlfn.XMATCH($B7118,Language!$A$29:$E$29)),'Lista de Prestatarios'!$B$3,VLOOKUP(B7118,'Lista de Prestatarios'!$A$2:$B$500,2,FALSE))),"")</f>
        <v/>
      </c>
      <c r="P7118" s="58" t="str">
        <f>IF(B7118&lt;&gt;"",IF(OR(D7118&gt;0,G7118&gt;0),COUNTIF($B$2:B7118,B7118),COUNTIFS($B$2:B7118,B7118,$E$2:E7118,"&gt;0")),"")</f>
        <v/>
      </c>
    </row>
    <row r="7119" spans="1:16" x14ac:dyDescent="0.35">
      <c r="A7119" s="51" t="str">
        <f t="shared" si="333"/>
        <v/>
      </c>
      <c r="B7119" s="99"/>
      <c r="C7119" s="4"/>
      <c r="D7119" s="14"/>
      <c r="E7119" s="14"/>
      <c r="F7119" s="14"/>
      <c r="G7119" s="82"/>
      <c r="H7119" s="107" t="str">
        <f>IF(B7119&lt;&gt;"",IF(OR(O7119=0,O7119=999),"",SUMIFS($E$2:E7119,$A$2:A7119,A7119)-SUMIFS($F$2:F7119,$A$2:A7119,A7119)),"")</f>
        <v/>
      </c>
      <c r="I7119" s="109" t="str">
        <f t="shared" si="335"/>
        <v/>
      </c>
      <c r="J7119" s="113"/>
      <c r="K7119" s="90"/>
      <c r="L7119" s="73"/>
      <c r="M7119" s="69" t="str">
        <f>IF(C7119&lt;&gt;"",DailyLog!$S$3,"")</f>
        <v/>
      </c>
      <c r="N7119" s="56" t="str">
        <f t="shared" si="334"/>
        <v/>
      </c>
      <c r="O7119" s="53" t="str">
        <f>IF($B7119&lt;&gt;"",IF(ISNUMBER(_xlfn.XMATCH($B7119,Language!$A$6:$E$6)),0,IF(ISNUMBER(_xlfn.XMATCH($B7119,Language!$A$29:$E$29)),'Lista de Prestatarios'!$B$3,VLOOKUP(B7119,'Lista de Prestatarios'!$A$2:$B$500,2,FALSE))),"")</f>
        <v/>
      </c>
      <c r="P7119" s="58" t="str">
        <f>IF(B7119&lt;&gt;"",IF(OR(D7119&gt;0,G7119&gt;0),COUNTIF($B$2:B7119,B7119),COUNTIFS($B$2:B7119,B7119,$E$2:E7119,"&gt;0")),"")</f>
        <v/>
      </c>
    </row>
    <row r="7120" spans="1:16" x14ac:dyDescent="0.35">
      <c r="A7120" s="51" t="str">
        <f t="shared" si="333"/>
        <v/>
      </c>
      <c r="B7120" s="99"/>
      <c r="C7120" s="4"/>
      <c r="D7120" s="14"/>
      <c r="E7120" s="14"/>
      <c r="F7120" s="14"/>
      <c r="G7120" s="82"/>
      <c r="H7120" s="107" t="str">
        <f>IF(B7120&lt;&gt;"",IF(OR(O7120=0,O7120=999),"",SUMIFS($E$2:E7120,$A$2:A7120,A7120)-SUMIFS($F$2:F7120,$A$2:A7120,A7120)),"")</f>
        <v/>
      </c>
      <c r="I7120" s="109" t="str">
        <f t="shared" si="335"/>
        <v/>
      </c>
      <c r="J7120" s="113"/>
      <c r="K7120" s="90"/>
      <c r="L7120" s="73"/>
      <c r="M7120" s="69" t="str">
        <f>IF(C7120&lt;&gt;"",DailyLog!$S$3,"")</f>
        <v/>
      </c>
      <c r="N7120" s="56" t="str">
        <f t="shared" si="334"/>
        <v/>
      </c>
      <c r="O7120" s="53" t="str">
        <f>IF($B7120&lt;&gt;"",IF(ISNUMBER(_xlfn.XMATCH($B7120,Language!$A$6:$E$6)),0,IF(ISNUMBER(_xlfn.XMATCH($B7120,Language!$A$29:$E$29)),'Lista de Prestatarios'!$B$3,VLOOKUP(B7120,'Lista de Prestatarios'!$A$2:$B$500,2,FALSE))),"")</f>
        <v/>
      </c>
      <c r="P7120" s="58" t="str">
        <f>IF(B7120&lt;&gt;"",IF(OR(D7120&gt;0,G7120&gt;0),COUNTIF($B$2:B7120,B7120),COUNTIFS($B$2:B7120,B7120,$E$2:E7120,"&gt;0")),"")</f>
        <v/>
      </c>
    </row>
    <row r="7121" spans="1:16" x14ac:dyDescent="0.35">
      <c r="A7121" s="51" t="str">
        <f t="shared" si="333"/>
        <v/>
      </c>
      <c r="B7121" s="99"/>
      <c r="C7121" s="4"/>
      <c r="D7121" s="14"/>
      <c r="E7121" s="14"/>
      <c r="F7121" s="14"/>
      <c r="G7121" s="82"/>
      <c r="H7121" s="107" t="str">
        <f>IF(B7121&lt;&gt;"",IF(OR(O7121=0,O7121=999),"",SUMIFS($E$2:E7121,$A$2:A7121,A7121)-SUMIFS($F$2:F7121,$A$2:A7121,A7121)),"")</f>
        <v/>
      </c>
      <c r="I7121" s="109" t="str">
        <f t="shared" si="335"/>
        <v/>
      </c>
      <c r="J7121" s="113"/>
      <c r="K7121" s="90"/>
      <c r="L7121" s="73"/>
      <c r="M7121" s="69" t="str">
        <f>IF(C7121&lt;&gt;"",DailyLog!$S$3,"")</f>
        <v/>
      </c>
      <c r="N7121" s="56" t="str">
        <f t="shared" si="334"/>
        <v/>
      </c>
      <c r="O7121" s="53" t="str">
        <f>IF($B7121&lt;&gt;"",IF(ISNUMBER(_xlfn.XMATCH($B7121,Language!$A$6:$E$6)),0,IF(ISNUMBER(_xlfn.XMATCH($B7121,Language!$A$29:$E$29)),'Lista de Prestatarios'!$B$3,VLOOKUP(B7121,'Lista de Prestatarios'!$A$2:$B$500,2,FALSE))),"")</f>
        <v/>
      </c>
      <c r="P7121" s="58" t="str">
        <f>IF(B7121&lt;&gt;"",IF(OR(D7121&gt;0,G7121&gt;0),COUNTIF($B$2:B7121,B7121),COUNTIFS($B$2:B7121,B7121,$E$2:E7121,"&gt;0")),"")</f>
        <v/>
      </c>
    </row>
    <row r="7122" spans="1:16" x14ac:dyDescent="0.35">
      <c r="A7122" s="51" t="str">
        <f t="shared" si="333"/>
        <v/>
      </c>
      <c r="B7122" s="99"/>
      <c r="C7122" s="4"/>
      <c r="D7122" s="14"/>
      <c r="E7122" s="14"/>
      <c r="F7122" s="14"/>
      <c r="G7122" s="82"/>
      <c r="H7122" s="107" t="str">
        <f>IF(B7122&lt;&gt;"",IF(OR(O7122=0,O7122=999),"",SUMIFS($E$2:E7122,$A$2:A7122,A7122)-SUMIFS($F$2:F7122,$A$2:A7122,A7122)),"")</f>
        <v/>
      </c>
      <c r="I7122" s="109" t="str">
        <f t="shared" si="335"/>
        <v/>
      </c>
      <c r="J7122" s="113"/>
      <c r="K7122" s="90"/>
      <c r="L7122" s="73"/>
      <c r="M7122" s="69" t="str">
        <f>IF(C7122&lt;&gt;"",DailyLog!$S$3,"")</f>
        <v/>
      </c>
      <c r="N7122" s="56" t="str">
        <f t="shared" si="334"/>
        <v/>
      </c>
      <c r="O7122" s="53" t="str">
        <f>IF($B7122&lt;&gt;"",IF(ISNUMBER(_xlfn.XMATCH($B7122,Language!$A$6:$E$6)),0,IF(ISNUMBER(_xlfn.XMATCH($B7122,Language!$A$29:$E$29)),'Lista de Prestatarios'!$B$3,VLOOKUP(B7122,'Lista de Prestatarios'!$A$2:$B$500,2,FALSE))),"")</f>
        <v/>
      </c>
      <c r="P7122" s="58" t="str">
        <f>IF(B7122&lt;&gt;"",IF(OR(D7122&gt;0,G7122&gt;0),COUNTIF($B$2:B7122,B7122),COUNTIFS($B$2:B7122,B7122,$E$2:E7122,"&gt;0")),"")</f>
        <v/>
      </c>
    </row>
    <row r="7123" spans="1:16" x14ac:dyDescent="0.35">
      <c r="A7123" s="51" t="str">
        <f t="shared" si="333"/>
        <v/>
      </c>
      <c r="B7123" s="99"/>
      <c r="C7123" s="4"/>
      <c r="D7123" s="14"/>
      <c r="E7123" s="14"/>
      <c r="F7123" s="14"/>
      <c r="G7123" s="82"/>
      <c r="H7123" s="107" t="str">
        <f>IF(B7123&lt;&gt;"",IF(OR(O7123=0,O7123=999),"",SUMIFS($E$2:E7123,$A$2:A7123,A7123)-SUMIFS($F$2:F7123,$A$2:A7123,A7123)),"")</f>
        <v/>
      </c>
      <c r="I7123" s="109" t="str">
        <f t="shared" si="335"/>
        <v/>
      </c>
      <c r="J7123" s="113"/>
      <c r="K7123" s="90"/>
      <c r="L7123" s="73"/>
      <c r="M7123" s="69" t="str">
        <f>IF(C7123&lt;&gt;"",DailyLog!$S$3,"")</f>
        <v/>
      </c>
      <c r="N7123" s="56" t="str">
        <f t="shared" si="334"/>
        <v/>
      </c>
      <c r="O7123" s="53" t="str">
        <f>IF($B7123&lt;&gt;"",IF(ISNUMBER(_xlfn.XMATCH($B7123,Language!$A$6:$E$6)),0,IF(ISNUMBER(_xlfn.XMATCH($B7123,Language!$A$29:$E$29)),'Lista de Prestatarios'!$B$3,VLOOKUP(B7123,'Lista de Prestatarios'!$A$2:$B$500,2,FALSE))),"")</f>
        <v/>
      </c>
      <c r="P7123" s="58" t="str">
        <f>IF(B7123&lt;&gt;"",IF(OR(D7123&gt;0,G7123&gt;0),COUNTIF($B$2:B7123,B7123),COUNTIFS($B$2:B7123,B7123,$E$2:E7123,"&gt;0")),"")</f>
        <v/>
      </c>
    </row>
    <row r="7124" spans="1:16" x14ac:dyDescent="0.35">
      <c r="A7124" s="51" t="str">
        <f t="shared" si="333"/>
        <v/>
      </c>
      <c r="B7124" s="99"/>
      <c r="C7124" s="4"/>
      <c r="D7124" s="14"/>
      <c r="E7124" s="14"/>
      <c r="F7124" s="14"/>
      <c r="G7124" s="82"/>
      <c r="H7124" s="107" t="str">
        <f>IF(B7124&lt;&gt;"",IF(OR(O7124=0,O7124=999),"",SUMIFS($E$2:E7124,$A$2:A7124,A7124)-SUMIFS($F$2:F7124,$A$2:A7124,A7124)),"")</f>
        <v/>
      </c>
      <c r="I7124" s="109" t="str">
        <f t="shared" si="335"/>
        <v/>
      </c>
      <c r="J7124" s="113"/>
      <c r="K7124" s="90"/>
      <c r="L7124" s="73"/>
      <c r="M7124" s="69" t="str">
        <f>IF(C7124&lt;&gt;"",DailyLog!$S$3,"")</f>
        <v/>
      </c>
      <c r="N7124" s="56" t="str">
        <f t="shared" si="334"/>
        <v/>
      </c>
      <c r="O7124" s="53" t="str">
        <f>IF($B7124&lt;&gt;"",IF(ISNUMBER(_xlfn.XMATCH($B7124,Language!$A$6:$E$6)),0,IF(ISNUMBER(_xlfn.XMATCH($B7124,Language!$A$29:$E$29)),'Lista de Prestatarios'!$B$3,VLOOKUP(B7124,'Lista de Prestatarios'!$A$2:$B$500,2,FALSE))),"")</f>
        <v/>
      </c>
      <c r="P7124" s="58" t="str">
        <f>IF(B7124&lt;&gt;"",IF(OR(D7124&gt;0,G7124&gt;0),COUNTIF($B$2:B7124,B7124),COUNTIFS($B$2:B7124,B7124,$E$2:E7124,"&gt;0")),"")</f>
        <v/>
      </c>
    </row>
    <row r="7125" spans="1:16" x14ac:dyDescent="0.35">
      <c r="A7125" s="51" t="str">
        <f t="shared" si="333"/>
        <v/>
      </c>
      <c r="B7125" s="99"/>
      <c r="C7125" s="4"/>
      <c r="D7125" s="14"/>
      <c r="E7125" s="14"/>
      <c r="F7125" s="14"/>
      <c r="G7125" s="82"/>
      <c r="H7125" s="107" t="str">
        <f>IF(B7125&lt;&gt;"",IF(OR(O7125=0,O7125=999),"",SUMIFS($E$2:E7125,$A$2:A7125,A7125)-SUMIFS($F$2:F7125,$A$2:A7125,A7125)),"")</f>
        <v/>
      </c>
      <c r="I7125" s="109" t="str">
        <f t="shared" si="335"/>
        <v/>
      </c>
      <c r="J7125" s="113"/>
      <c r="K7125" s="90"/>
      <c r="L7125" s="73"/>
      <c r="M7125" s="69" t="str">
        <f>IF(C7125&lt;&gt;"",DailyLog!$S$3,"")</f>
        <v/>
      </c>
      <c r="N7125" s="56" t="str">
        <f t="shared" si="334"/>
        <v/>
      </c>
      <c r="O7125" s="53" t="str">
        <f>IF($B7125&lt;&gt;"",IF(ISNUMBER(_xlfn.XMATCH($B7125,Language!$A$6:$E$6)),0,IF(ISNUMBER(_xlfn.XMATCH($B7125,Language!$A$29:$E$29)),'Lista de Prestatarios'!$B$3,VLOOKUP(B7125,'Lista de Prestatarios'!$A$2:$B$500,2,FALSE))),"")</f>
        <v/>
      </c>
      <c r="P7125" s="58" t="str">
        <f>IF(B7125&lt;&gt;"",IF(OR(D7125&gt;0,G7125&gt;0),COUNTIF($B$2:B7125,B7125),COUNTIFS($B$2:B7125,B7125,$E$2:E7125,"&gt;0")),"")</f>
        <v/>
      </c>
    </row>
    <row r="7126" spans="1:16" x14ac:dyDescent="0.35">
      <c r="A7126" s="51" t="str">
        <f t="shared" si="333"/>
        <v/>
      </c>
      <c r="B7126" s="99"/>
      <c r="C7126" s="4"/>
      <c r="D7126" s="14"/>
      <c r="E7126" s="14"/>
      <c r="F7126" s="14"/>
      <c r="G7126" s="82"/>
      <c r="H7126" s="107" t="str">
        <f>IF(B7126&lt;&gt;"",IF(OR(O7126=0,O7126=999),"",SUMIFS($E$2:E7126,$A$2:A7126,A7126)-SUMIFS($F$2:F7126,$A$2:A7126,A7126)),"")</f>
        <v/>
      </c>
      <c r="I7126" s="109" t="str">
        <f t="shared" si="335"/>
        <v/>
      </c>
      <c r="J7126" s="113"/>
      <c r="K7126" s="90"/>
      <c r="L7126" s="73"/>
      <c r="M7126" s="69" t="str">
        <f>IF(C7126&lt;&gt;"",DailyLog!$S$3,"")</f>
        <v/>
      </c>
      <c r="N7126" s="56" t="str">
        <f t="shared" si="334"/>
        <v/>
      </c>
      <c r="O7126" s="53" t="str">
        <f>IF($B7126&lt;&gt;"",IF(ISNUMBER(_xlfn.XMATCH($B7126,Language!$A$6:$E$6)),0,IF(ISNUMBER(_xlfn.XMATCH($B7126,Language!$A$29:$E$29)),'Lista de Prestatarios'!$B$3,VLOOKUP(B7126,'Lista de Prestatarios'!$A$2:$B$500,2,FALSE))),"")</f>
        <v/>
      </c>
      <c r="P7126" s="58" t="str">
        <f>IF(B7126&lt;&gt;"",IF(OR(D7126&gt;0,G7126&gt;0),COUNTIF($B$2:B7126,B7126),COUNTIFS($B$2:B7126,B7126,$E$2:E7126,"&gt;0")),"")</f>
        <v/>
      </c>
    </row>
    <row r="7127" spans="1:16" x14ac:dyDescent="0.35">
      <c r="A7127" s="51" t="str">
        <f t="shared" si="333"/>
        <v/>
      </c>
      <c r="B7127" s="99"/>
      <c r="C7127" s="4"/>
      <c r="D7127" s="14"/>
      <c r="E7127" s="14"/>
      <c r="F7127" s="14"/>
      <c r="G7127" s="82"/>
      <c r="H7127" s="107" t="str">
        <f>IF(B7127&lt;&gt;"",IF(OR(O7127=0,O7127=999),"",SUMIFS($E$2:E7127,$A$2:A7127,A7127)-SUMIFS($F$2:F7127,$A$2:A7127,A7127)),"")</f>
        <v/>
      </c>
      <c r="I7127" s="109" t="str">
        <f t="shared" si="335"/>
        <v/>
      </c>
      <c r="J7127" s="113"/>
      <c r="K7127" s="90"/>
      <c r="L7127" s="73"/>
      <c r="M7127" s="69" t="str">
        <f>IF(C7127&lt;&gt;"",DailyLog!$S$3,"")</f>
        <v/>
      </c>
      <c r="N7127" s="56" t="str">
        <f t="shared" si="334"/>
        <v/>
      </c>
      <c r="O7127" s="53" t="str">
        <f>IF($B7127&lt;&gt;"",IF(ISNUMBER(_xlfn.XMATCH($B7127,Language!$A$6:$E$6)),0,IF(ISNUMBER(_xlfn.XMATCH($B7127,Language!$A$29:$E$29)),'Lista de Prestatarios'!$B$3,VLOOKUP(B7127,'Lista de Prestatarios'!$A$2:$B$500,2,FALSE))),"")</f>
        <v/>
      </c>
      <c r="P7127" s="58" t="str">
        <f>IF(B7127&lt;&gt;"",IF(OR(D7127&gt;0,G7127&gt;0),COUNTIF($B$2:B7127,B7127),COUNTIFS($B$2:B7127,B7127,$E$2:E7127,"&gt;0")),"")</f>
        <v/>
      </c>
    </row>
    <row r="7128" spans="1:16" x14ac:dyDescent="0.35">
      <c r="A7128" s="51" t="str">
        <f t="shared" si="333"/>
        <v/>
      </c>
      <c r="B7128" s="99"/>
      <c r="C7128" s="4"/>
      <c r="D7128" s="14"/>
      <c r="E7128" s="14"/>
      <c r="F7128" s="14"/>
      <c r="G7128" s="82"/>
      <c r="H7128" s="107" t="str">
        <f>IF(B7128&lt;&gt;"",IF(OR(O7128=0,O7128=999),"",SUMIFS($E$2:E7128,$A$2:A7128,A7128)-SUMIFS($F$2:F7128,$A$2:A7128,A7128)),"")</f>
        <v/>
      </c>
      <c r="I7128" s="109" t="str">
        <f t="shared" si="335"/>
        <v/>
      </c>
      <c r="J7128" s="113"/>
      <c r="K7128" s="90"/>
      <c r="L7128" s="73"/>
      <c r="M7128" s="69" t="str">
        <f>IF(C7128&lt;&gt;"",DailyLog!$S$3,"")</f>
        <v/>
      </c>
      <c r="N7128" s="56" t="str">
        <f t="shared" si="334"/>
        <v/>
      </c>
      <c r="O7128" s="53" t="str">
        <f>IF($B7128&lt;&gt;"",IF(ISNUMBER(_xlfn.XMATCH($B7128,Language!$A$6:$E$6)),0,IF(ISNUMBER(_xlfn.XMATCH($B7128,Language!$A$29:$E$29)),'Lista de Prestatarios'!$B$3,VLOOKUP(B7128,'Lista de Prestatarios'!$A$2:$B$500,2,FALSE))),"")</f>
        <v/>
      </c>
      <c r="P7128" s="58" t="str">
        <f>IF(B7128&lt;&gt;"",IF(OR(D7128&gt;0,G7128&gt;0),COUNTIF($B$2:B7128,B7128),COUNTIFS($B$2:B7128,B7128,$E$2:E7128,"&gt;0")),"")</f>
        <v/>
      </c>
    </row>
    <row r="7129" spans="1:16" x14ac:dyDescent="0.35">
      <c r="A7129" s="51" t="str">
        <f t="shared" si="333"/>
        <v/>
      </c>
      <c r="B7129" s="99"/>
      <c r="C7129" s="4"/>
      <c r="D7129" s="14"/>
      <c r="E7129" s="14"/>
      <c r="F7129" s="14"/>
      <c r="G7129" s="82"/>
      <c r="H7129" s="107" t="str">
        <f>IF(B7129&lt;&gt;"",IF(OR(O7129=0,O7129=999),"",SUMIFS($E$2:E7129,$A$2:A7129,A7129)-SUMIFS($F$2:F7129,$A$2:A7129,A7129)),"")</f>
        <v/>
      </c>
      <c r="I7129" s="109" t="str">
        <f t="shared" si="335"/>
        <v/>
      </c>
      <c r="J7129" s="113"/>
      <c r="K7129" s="90"/>
      <c r="L7129" s="73"/>
      <c r="M7129" s="69" t="str">
        <f>IF(C7129&lt;&gt;"",DailyLog!$S$3,"")</f>
        <v/>
      </c>
      <c r="N7129" s="56" t="str">
        <f t="shared" si="334"/>
        <v/>
      </c>
      <c r="O7129" s="53" t="str">
        <f>IF($B7129&lt;&gt;"",IF(ISNUMBER(_xlfn.XMATCH($B7129,Language!$A$6:$E$6)),0,IF(ISNUMBER(_xlfn.XMATCH($B7129,Language!$A$29:$E$29)),'Lista de Prestatarios'!$B$3,VLOOKUP(B7129,'Lista de Prestatarios'!$A$2:$B$500,2,FALSE))),"")</f>
        <v/>
      </c>
      <c r="P7129" s="58" t="str">
        <f>IF(B7129&lt;&gt;"",IF(OR(D7129&gt;0,G7129&gt;0),COUNTIF($B$2:B7129,B7129),COUNTIFS($B$2:B7129,B7129,$E$2:E7129,"&gt;0")),"")</f>
        <v/>
      </c>
    </row>
    <row r="7130" spans="1:16" x14ac:dyDescent="0.35">
      <c r="A7130" s="51" t="str">
        <f t="shared" si="333"/>
        <v/>
      </c>
      <c r="B7130" s="99"/>
      <c r="C7130" s="4"/>
      <c r="D7130" s="14"/>
      <c r="E7130" s="14"/>
      <c r="F7130" s="14"/>
      <c r="G7130" s="82"/>
      <c r="H7130" s="107" t="str">
        <f>IF(B7130&lt;&gt;"",IF(OR(O7130=0,O7130=999),"",SUMIFS($E$2:E7130,$A$2:A7130,A7130)-SUMIFS($F$2:F7130,$A$2:A7130,A7130)),"")</f>
        <v/>
      </c>
      <c r="I7130" s="109" t="str">
        <f t="shared" si="335"/>
        <v/>
      </c>
      <c r="J7130" s="113"/>
      <c r="K7130" s="90"/>
      <c r="L7130" s="73"/>
      <c r="M7130" s="69" t="str">
        <f>IF(C7130&lt;&gt;"",DailyLog!$S$3,"")</f>
        <v/>
      </c>
      <c r="N7130" s="56" t="str">
        <f t="shared" si="334"/>
        <v/>
      </c>
      <c r="O7130" s="53" t="str">
        <f>IF($B7130&lt;&gt;"",IF(ISNUMBER(_xlfn.XMATCH($B7130,Language!$A$6:$E$6)),0,IF(ISNUMBER(_xlfn.XMATCH($B7130,Language!$A$29:$E$29)),'Lista de Prestatarios'!$B$3,VLOOKUP(B7130,'Lista de Prestatarios'!$A$2:$B$500,2,FALSE))),"")</f>
        <v/>
      </c>
      <c r="P7130" s="58" t="str">
        <f>IF(B7130&lt;&gt;"",IF(OR(D7130&gt;0,G7130&gt;0),COUNTIF($B$2:B7130,B7130),COUNTIFS($B$2:B7130,B7130,$E$2:E7130,"&gt;0")),"")</f>
        <v/>
      </c>
    </row>
    <row r="7131" spans="1:16" x14ac:dyDescent="0.35">
      <c r="A7131" s="51" t="str">
        <f t="shared" si="333"/>
        <v/>
      </c>
      <c r="B7131" s="99"/>
      <c r="C7131" s="4"/>
      <c r="D7131" s="14"/>
      <c r="E7131" s="14"/>
      <c r="F7131" s="14"/>
      <c r="G7131" s="82"/>
      <c r="H7131" s="107" t="str">
        <f>IF(B7131&lt;&gt;"",IF(OR(O7131=0,O7131=999),"",SUMIFS($E$2:E7131,$A$2:A7131,A7131)-SUMIFS($F$2:F7131,$A$2:A7131,A7131)),"")</f>
        <v/>
      </c>
      <c r="I7131" s="109" t="str">
        <f t="shared" si="335"/>
        <v/>
      </c>
      <c r="J7131" s="113"/>
      <c r="K7131" s="90"/>
      <c r="L7131" s="73"/>
      <c r="M7131" s="69" t="str">
        <f>IF(C7131&lt;&gt;"",DailyLog!$S$3,"")</f>
        <v/>
      </c>
      <c r="N7131" s="56" t="str">
        <f t="shared" si="334"/>
        <v/>
      </c>
      <c r="O7131" s="53" t="str">
        <f>IF($B7131&lt;&gt;"",IF(ISNUMBER(_xlfn.XMATCH($B7131,Language!$A$6:$E$6)),0,IF(ISNUMBER(_xlfn.XMATCH($B7131,Language!$A$29:$E$29)),'Lista de Prestatarios'!$B$3,VLOOKUP(B7131,'Lista de Prestatarios'!$A$2:$B$500,2,FALSE))),"")</f>
        <v/>
      </c>
      <c r="P7131" s="58" t="str">
        <f>IF(B7131&lt;&gt;"",IF(OR(D7131&gt;0,G7131&gt;0),COUNTIF($B$2:B7131,B7131),COUNTIFS($B$2:B7131,B7131,$E$2:E7131,"&gt;0")),"")</f>
        <v/>
      </c>
    </row>
    <row r="7132" spans="1:16" x14ac:dyDescent="0.35">
      <c r="A7132" s="51" t="str">
        <f t="shared" si="333"/>
        <v/>
      </c>
      <c r="B7132" s="99"/>
      <c r="C7132" s="4"/>
      <c r="D7132" s="14"/>
      <c r="E7132" s="14"/>
      <c r="F7132" s="14"/>
      <c r="G7132" s="82"/>
      <c r="H7132" s="107" t="str">
        <f>IF(B7132&lt;&gt;"",IF(OR(O7132=0,O7132=999),"",SUMIFS($E$2:E7132,$A$2:A7132,A7132)-SUMIFS($F$2:F7132,$A$2:A7132,A7132)),"")</f>
        <v/>
      </c>
      <c r="I7132" s="109" t="str">
        <f t="shared" si="335"/>
        <v/>
      </c>
      <c r="J7132" s="113"/>
      <c r="K7132" s="90"/>
      <c r="L7132" s="73"/>
      <c r="M7132" s="69" t="str">
        <f>IF(C7132&lt;&gt;"",DailyLog!$S$3,"")</f>
        <v/>
      </c>
      <c r="N7132" s="56" t="str">
        <f t="shared" si="334"/>
        <v/>
      </c>
      <c r="O7132" s="53" t="str">
        <f>IF($B7132&lt;&gt;"",IF(ISNUMBER(_xlfn.XMATCH($B7132,Language!$A$6:$E$6)),0,IF(ISNUMBER(_xlfn.XMATCH($B7132,Language!$A$29:$E$29)),'Lista de Prestatarios'!$B$3,VLOOKUP(B7132,'Lista de Prestatarios'!$A$2:$B$500,2,FALSE))),"")</f>
        <v/>
      </c>
      <c r="P7132" s="58" t="str">
        <f>IF(B7132&lt;&gt;"",IF(OR(D7132&gt;0,G7132&gt;0),COUNTIF($B$2:B7132,B7132),COUNTIFS($B$2:B7132,B7132,$E$2:E7132,"&gt;0")),"")</f>
        <v/>
      </c>
    </row>
    <row r="7133" spans="1:16" x14ac:dyDescent="0.35">
      <c r="A7133" s="51" t="str">
        <f t="shared" si="333"/>
        <v/>
      </c>
      <c r="B7133" s="99"/>
      <c r="C7133" s="4"/>
      <c r="D7133" s="14"/>
      <c r="E7133" s="14"/>
      <c r="F7133" s="14"/>
      <c r="G7133" s="82"/>
      <c r="H7133" s="107" t="str">
        <f>IF(B7133&lt;&gt;"",IF(OR(O7133=0,O7133=999),"",SUMIFS($E$2:E7133,$A$2:A7133,A7133)-SUMIFS($F$2:F7133,$A$2:A7133,A7133)),"")</f>
        <v/>
      </c>
      <c r="I7133" s="109" t="str">
        <f t="shared" si="335"/>
        <v/>
      </c>
      <c r="J7133" s="113"/>
      <c r="K7133" s="90"/>
      <c r="L7133" s="73"/>
      <c r="M7133" s="69" t="str">
        <f>IF(C7133&lt;&gt;"",DailyLog!$S$3,"")</f>
        <v/>
      </c>
      <c r="N7133" s="56" t="str">
        <f t="shared" si="334"/>
        <v/>
      </c>
      <c r="O7133" s="53" t="str">
        <f>IF($B7133&lt;&gt;"",IF(ISNUMBER(_xlfn.XMATCH($B7133,Language!$A$6:$E$6)),0,IF(ISNUMBER(_xlfn.XMATCH($B7133,Language!$A$29:$E$29)),'Lista de Prestatarios'!$B$3,VLOOKUP(B7133,'Lista de Prestatarios'!$A$2:$B$500,2,FALSE))),"")</f>
        <v/>
      </c>
      <c r="P7133" s="58" t="str">
        <f>IF(B7133&lt;&gt;"",IF(OR(D7133&gt;0,G7133&gt;0),COUNTIF($B$2:B7133,B7133),COUNTIFS($B$2:B7133,B7133,$E$2:E7133,"&gt;0")),"")</f>
        <v/>
      </c>
    </row>
    <row r="7134" spans="1:16" x14ac:dyDescent="0.35">
      <c r="A7134" s="51" t="str">
        <f t="shared" si="333"/>
        <v/>
      </c>
      <c r="B7134" s="99"/>
      <c r="C7134" s="4"/>
      <c r="D7134" s="14"/>
      <c r="E7134" s="14"/>
      <c r="F7134" s="14"/>
      <c r="G7134" s="82"/>
      <c r="H7134" s="107" t="str">
        <f>IF(B7134&lt;&gt;"",IF(OR(O7134=0,O7134=999),"",SUMIFS($E$2:E7134,$A$2:A7134,A7134)-SUMIFS($F$2:F7134,$A$2:A7134,A7134)),"")</f>
        <v/>
      </c>
      <c r="I7134" s="109" t="str">
        <f t="shared" si="335"/>
        <v/>
      </c>
      <c r="J7134" s="113"/>
      <c r="K7134" s="90"/>
      <c r="L7134" s="73"/>
      <c r="M7134" s="69" t="str">
        <f>IF(C7134&lt;&gt;"",DailyLog!$S$3,"")</f>
        <v/>
      </c>
      <c r="N7134" s="56" t="str">
        <f t="shared" si="334"/>
        <v/>
      </c>
      <c r="O7134" s="53" t="str">
        <f>IF($B7134&lt;&gt;"",IF(ISNUMBER(_xlfn.XMATCH($B7134,Language!$A$6:$E$6)),0,IF(ISNUMBER(_xlfn.XMATCH($B7134,Language!$A$29:$E$29)),'Lista de Prestatarios'!$B$3,VLOOKUP(B7134,'Lista de Prestatarios'!$A$2:$B$500,2,FALSE))),"")</f>
        <v/>
      </c>
      <c r="P7134" s="58" t="str">
        <f>IF(B7134&lt;&gt;"",IF(OR(D7134&gt;0,G7134&gt;0),COUNTIF($B$2:B7134,B7134),COUNTIFS($B$2:B7134,B7134,$E$2:E7134,"&gt;0")),"")</f>
        <v/>
      </c>
    </row>
    <row r="7135" spans="1:16" x14ac:dyDescent="0.35">
      <c r="A7135" s="51" t="str">
        <f t="shared" si="333"/>
        <v/>
      </c>
      <c r="B7135" s="99"/>
      <c r="C7135" s="4"/>
      <c r="D7135" s="14"/>
      <c r="E7135" s="14"/>
      <c r="F7135" s="14"/>
      <c r="G7135" s="82"/>
      <c r="H7135" s="107" t="str">
        <f>IF(B7135&lt;&gt;"",IF(OR(O7135=0,O7135=999),"",SUMIFS($E$2:E7135,$A$2:A7135,A7135)-SUMIFS($F$2:F7135,$A$2:A7135,A7135)),"")</f>
        <v/>
      </c>
      <c r="I7135" s="109" t="str">
        <f t="shared" si="335"/>
        <v/>
      </c>
      <c r="J7135" s="113"/>
      <c r="K7135" s="90"/>
      <c r="L7135" s="73"/>
      <c r="M7135" s="69" t="str">
        <f>IF(C7135&lt;&gt;"",DailyLog!$S$3,"")</f>
        <v/>
      </c>
      <c r="N7135" s="56" t="str">
        <f t="shared" si="334"/>
        <v/>
      </c>
      <c r="O7135" s="53" t="str">
        <f>IF($B7135&lt;&gt;"",IF(ISNUMBER(_xlfn.XMATCH($B7135,Language!$A$6:$E$6)),0,IF(ISNUMBER(_xlfn.XMATCH($B7135,Language!$A$29:$E$29)),'Lista de Prestatarios'!$B$3,VLOOKUP(B7135,'Lista de Prestatarios'!$A$2:$B$500,2,FALSE))),"")</f>
        <v/>
      </c>
      <c r="P7135" s="58" t="str">
        <f>IF(B7135&lt;&gt;"",IF(OR(D7135&gt;0,G7135&gt;0),COUNTIF($B$2:B7135,B7135),COUNTIFS($B$2:B7135,B7135,$E$2:E7135,"&gt;0")),"")</f>
        <v/>
      </c>
    </row>
    <row r="7136" spans="1:16" x14ac:dyDescent="0.35">
      <c r="A7136" s="51" t="str">
        <f t="shared" si="333"/>
        <v/>
      </c>
      <c r="B7136" s="99"/>
      <c r="C7136" s="4"/>
      <c r="D7136" s="14"/>
      <c r="E7136" s="14"/>
      <c r="F7136" s="14"/>
      <c r="G7136" s="82"/>
      <c r="H7136" s="107" t="str">
        <f>IF(B7136&lt;&gt;"",IF(OR(O7136=0,O7136=999),"",SUMIFS($E$2:E7136,$A$2:A7136,A7136)-SUMIFS($F$2:F7136,$A$2:A7136,A7136)),"")</f>
        <v/>
      </c>
      <c r="I7136" s="109" t="str">
        <f t="shared" si="335"/>
        <v/>
      </c>
      <c r="J7136" s="113"/>
      <c r="K7136" s="90"/>
      <c r="L7136" s="73"/>
      <c r="M7136" s="69" t="str">
        <f>IF(C7136&lt;&gt;"",DailyLog!$S$3,"")</f>
        <v/>
      </c>
      <c r="N7136" s="56" t="str">
        <f t="shared" si="334"/>
        <v/>
      </c>
      <c r="O7136" s="53" t="str">
        <f>IF($B7136&lt;&gt;"",IF(ISNUMBER(_xlfn.XMATCH($B7136,Language!$A$6:$E$6)),0,IF(ISNUMBER(_xlfn.XMATCH($B7136,Language!$A$29:$E$29)),'Lista de Prestatarios'!$B$3,VLOOKUP(B7136,'Lista de Prestatarios'!$A$2:$B$500,2,FALSE))),"")</f>
        <v/>
      </c>
      <c r="P7136" s="58" t="str">
        <f>IF(B7136&lt;&gt;"",IF(OR(D7136&gt;0,G7136&gt;0),COUNTIF($B$2:B7136,B7136),COUNTIFS($B$2:B7136,B7136,$E$2:E7136,"&gt;0")),"")</f>
        <v/>
      </c>
    </row>
    <row r="7137" spans="1:16" x14ac:dyDescent="0.35">
      <c r="A7137" s="51" t="str">
        <f t="shared" si="333"/>
        <v/>
      </c>
      <c r="B7137" s="99"/>
      <c r="C7137" s="4"/>
      <c r="D7137" s="14"/>
      <c r="E7137" s="14"/>
      <c r="F7137" s="14"/>
      <c r="G7137" s="82"/>
      <c r="H7137" s="107" t="str">
        <f>IF(B7137&lt;&gt;"",IF(OR(O7137=0,O7137=999),"",SUMIFS($E$2:E7137,$A$2:A7137,A7137)-SUMIFS($F$2:F7137,$A$2:A7137,A7137)),"")</f>
        <v/>
      </c>
      <c r="I7137" s="109" t="str">
        <f t="shared" si="335"/>
        <v/>
      </c>
      <c r="J7137" s="113"/>
      <c r="K7137" s="90"/>
      <c r="L7137" s="73"/>
      <c r="M7137" s="69" t="str">
        <f>IF(C7137&lt;&gt;"",DailyLog!$S$3,"")</f>
        <v/>
      </c>
      <c r="N7137" s="56" t="str">
        <f t="shared" si="334"/>
        <v/>
      </c>
      <c r="O7137" s="53" t="str">
        <f>IF($B7137&lt;&gt;"",IF(ISNUMBER(_xlfn.XMATCH($B7137,Language!$A$6:$E$6)),0,IF(ISNUMBER(_xlfn.XMATCH($B7137,Language!$A$29:$E$29)),'Lista de Prestatarios'!$B$3,VLOOKUP(B7137,'Lista de Prestatarios'!$A$2:$B$500,2,FALSE))),"")</f>
        <v/>
      </c>
      <c r="P7137" s="58" t="str">
        <f>IF(B7137&lt;&gt;"",IF(OR(D7137&gt;0,G7137&gt;0),COUNTIF($B$2:B7137,B7137),COUNTIFS($B$2:B7137,B7137,$E$2:E7137,"&gt;0")),"")</f>
        <v/>
      </c>
    </row>
    <row r="7138" spans="1:16" x14ac:dyDescent="0.35">
      <c r="A7138" s="51" t="str">
        <f t="shared" si="333"/>
        <v/>
      </c>
      <c r="B7138" s="99"/>
      <c r="C7138" s="4"/>
      <c r="D7138" s="14"/>
      <c r="E7138" s="14"/>
      <c r="F7138" s="14"/>
      <c r="G7138" s="82"/>
      <c r="H7138" s="107" t="str">
        <f>IF(B7138&lt;&gt;"",IF(OR(O7138=0,O7138=999),"",SUMIFS($E$2:E7138,$A$2:A7138,A7138)-SUMIFS($F$2:F7138,$A$2:A7138,A7138)),"")</f>
        <v/>
      </c>
      <c r="I7138" s="109" t="str">
        <f t="shared" si="335"/>
        <v/>
      </c>
      <c r="J7138" s="113"/>
      <c r="K7138" s="90"/>
      <c r="L7138" s="73"/>
      <c r="M7138" s="69" t="str">
        <f>IF(C7138&lt;&gt;"",DailyLog!$S$3,"")</f>
        <v/>
      </c>
      <c r="N7138" s="56" t="str">
        <f t="shared" si="334"/>
        <v/>
      </c>
      <c r="O7138" s="53" t="str">
        <f>IF($B7138&lt;&gt;"",IF(ISNUMBER(_xlfn.XMATCH($B7138,Language!$A$6:$E$6)),0,IF(ISNUMBER(_xlfn.XMATCH($B7138,Language!$A$29:$E$29)),'Lista de Prestatarios'!$B$3,VLOOKUP(B7138,'Lista de Prestatarios'!$A$2:$B$500,2,FALSE))),"")</f>
        <v/>
      </c>
      <c r="P7138" s="58" t="str">
        <f>IF(B7138&lt;&gt;"",IF(OR(D7138&gt;0,G7138&gt;0),COUNTIF($B$2:B7138,B7138),COUNTIFS($B$2:B7138,B7138,$E$2:E7138,"&gt;0")),"")</f>
        <v/>
      </c>
    </row>
    <row r="7139" spans="1:16" x14ac:dyDescent="0.35">
      <c r="A7139" s="51" t="str">
        <f t="shared" si="333"/>
        <v/>
      </c>
      <c r="B7139" s="99"/>
      <c r="C7139" s="4"/>
      <c r="D7139" s="14"/>
      <c r="E7139" s="14"/>
      <c r="F7139" s="14"/>
      <c r="G7139" s="82"/>
      <c r="H7139" s="107" t="str">
        <f>IF(B7139&lt;&gt;"",IF(OR(O7139=0,O7139=999),"",SUMIFS($E$2:E7139,$A$2:A7139,A7139)-SUMIFS($F$2:F7139,$A$2:A7139,A7139)),"")</f>
        <v/>
      </c>
      <c r="I7139" s="109" t="str">
        <f t="shared" si="335"/>
        <v/>
      </c>
      <c r="J7139" s="113"/>
      <c r="K7139" s="90"/>
      <c r="L7139" s="73"/>
      <c r="M7139" s="69" t="str">
        <f>IF(C7139&lt;&gt;"",DailyLog!$S$3,"")</f>
        <v/>
      </c>
      <c r="N7139" s="56" t="str">
        <f t="shared" si="334"/>
        <v/>
      </c>
      <c r="O7139" s="53" t="str">
        <f>IF($B7139&lt;&gt;"",IF(ISNUMBER(_xlfn.XMATCH($B7139,Language!$A$6:$E$6)),0,IF(ISNUMBER(_xlfn.XMATCH($B7139,Language!$A$29:$E$29)),'Lista de Prestatarios'!$B$3,VLOOKUP(B7139,'Lista de Prestatarios'!$A$2:$B$500,2,FALSE))),"")</f>
        <v/>
      </c>
      <c r="P7139" s="58" t="str">
        <f>IF(B7139&lt;&gt;"",IF(OR(D7139&gt;0,G7139&gt;0),COUNTIF($B$2:B7139,B7139),COUNTIFS($B$2:B7139,B7139,$E$2:E7139,"&gt;0")),"")</f>
        <v/>
      </c>
    </row>
    <row r="7140" spans="1:16" x14ac:dyDescent="0.35">
      <c r="A7140" s="51" t="str">
        <f t="shared" si="333"/>
        <v/>
      </c>
      <c r="B7140" s="99"/>
      <c r="C7140" s="4"/>
      <c r="D7140" s="14"/>
      <c r="E7140" s="14"/>
      <c r="F7140" s="14"/>
      <c r="G7140" s="82"/>
      <c r="H7140" s="107" t="str">
        <f>IF(B7140&lt;&gt;"",IF(OR(O7140=0,O7140=999),"",SUMIFS($E$2:E7140,$A$2:A7140,A7140)-SUMIFS($F$2:F7140,$A$2:A7140,A7140)),"")</f>
        <v/>
      </c>
      <c r="I7140" s="109" t="str">
        <f t="shared" si="335"/>
        <v/>
      </c>
      <c r="J7140" s="113"/>
      <c r="K7140" s="90"/>
      <c r="L7140" s="73"/>
      <c r="M7140" s="69" t="str">
        <f>IF(C7140&lt;&gt;"",DailyLog!$S$3,"")</f>
        <v/>
      </c>
      <c r="N7140" s="56" t="str">
        <f t="shared" si="334"/>
        <v/>
      </c>
      <c r="O7140" s="53" t="str">
        <f>IF($B7140&lt;&gt;"",IF(ISNUMBER(_xlfn.XMATCH($B7140,Language!$A$6:$E$6)),0,IF(ISNUMBER(_xlfn.XMATCH($B7140,Language!$A$29:$E$29)),'Lista de Prestatarios'!$B$3,VLOOKUP(B7140,'Lista de Prestatarios'!$A$2:$B$500,2,FALSE))),"")</f>
        <v/>
      </c>
      <c r="P7140" s="58" t="str">
        <f>IF(B7140&lt;&gt;"",IF(OR(D7140&gt;0,G7140&gt;0),COUNTIF($B$2:B7140,B7140),COUNTIFS($B$2:B7140,B7140,$E$2:E7140,"&gt;0")),"")</f>
        <v/>
      </c>
    </row>
    <row r="7141" spans="1:16" x14ac:dyDescent="0.35">
      <c r="A7141" s="51" t="str">
        <f t="shared" si="333"/>
        <v/>
      </c>
      <c r="B7141" s="99"/>
      <c r="C7141" s="4"/>
      <c r="D7141" s="14"/>
      <c r="E7141" s="14"/>
      <c r="F7141" s="14"/>
      <c r="G7141" s="82"/>
      <c r="H7141" s="107" t="str">
        <f>IF(B7141&lt;&gt;"",IF(OR(O7141=0,O7141=999),"",SUMIFS($E$2:E7141,$A$2:A7141,A7141)-SUMIFS($F$2:F7141,$A$2:A7141,A7141)),"")</f>
        <v/>
      </c>
      <c r="I7141" s="109" t="str">
        <f t="shared" si="335"/>
        <v/>
      </c>
      <c r="J7141" s="113"/>
      <c r="K7141" s="90"/>
      <c r="L7141" s="73"/>
      <c r="M7141" s="69" t="str">
        <f>IF(C7141&lt;&gt;"",DailyLog!$S$3,"")</f>
        <v/>
      </c>
      <c r="N7141" s="56" t="str">
        <f t="shared" si="334"/>
        <v/>
      </c>
      <c r="O7141" s="53" t="str">
        <f>IF($B7141&lt;&gt;"",IF(ISNUMBER(_xlfn.XMATCH($B7141,Language!$A$6:$E$6)),0,IF(ISNUMBER(_xlfn.XMATCH($B7141,Language!$A$29:$E$29)),'Lista de Prestatarios'!$B$3,VLOOKUP(B7141,'Lista de Prestatarios'!$A$2:$B$500,2,FALSE))),"")</f>
        <v/>
      </c>
      <c r="P7141" s="58" t="str">
        <f>IF(B7141&lt;&gt;"",IF(OR(D7141&gt;0,G7141&gt;0),COUNTIF($B$2:B7141,B7141),COUNTIFS($B$2:B7141,B7141,$E$2:E7141,"&gt;0")),"")</f>
        <v/>
      </c>
    </row>
    <row r="7142" spans="1:16" x14ac:dyDescent="0.35">
      <c r="A7142" s="51" t="str">
        <f t="shared" si="333"/>
        <v/>
      </c>
      <c r="B7142" s="99"/>
      <c r="C7142" s="4"/>
      <c r="D7142" s="14"/>
      <c r="E7142" s="14"/>
      <c r="F7142" s="14"/>
      <c r="G7142" s="82"/>
      <c r="H7142" s="107" t="str">
        <f>IF(B7142&lt;&gt;"",IF(OR(O7142=0,O7142=999),"",SUMIFS($E$2:E7142,$A$2:A7142,A7142)-SUMIFS($F$2:F7142,$A$2:A7142,A7142)),"")</f>
        <v/>
      </c>
      <c r="I7142" s="109" t="str">
        <f t="shared" si="335"/>
        <v/>
      </c>
      <c r="J7142" s="113"/>
      <c r="K7142" s="90"/>
      <c r="L7142" s="73"/>
      <c r="M7142" s="69" t="str">
        <f>IF(C7142&lt;&gt;"",DailyLog!$S$3,"")</f>
        <v/>
      </c>
      <c r="N7142" s="56" t="str">
        <f t="shared" si="334"/>
        <v/>
      </c>
      <c r="O7142" s="53" t="str">
        <f>IF($B7142&lt;&gt;"",IF(ISNUMBER(_xlfn.XMATCH($B7142,Language!$A$6:$E$6)),0,IF(ISNUMBER(_xlfn.XMATCH($B7142,Language!$A$29:$E$29)),'Lista de Prestatarios'!$B$3,VLOOKUP(B7142,'Lista de Prestatarios'!$A$2:$B$500,2,FALSE))),"")</f>
        <v/>
      </c>
      <c r="P7142" s="58" t="str">
        <f>IF(B7142&lt;&gt;"",IF(OR(D7142&gt;0,G7142&gt;0),COUNTIF($B$2:B7142,B7142),COUNTIFS($B$2:B7142,B7142,$E$2:E7142,"&gt;0")),"")</f>
        <v/>
      </c>
    </row>
    <row r="7143" spans="1:16" x14ac:dyDescent="0.35">
      <c r="A7143" s="51" t="str">
        <f t="shared" si="333"/>
        <v/>
      </c>
      <c r="B7143" s="99"/>
      <c r="C7143" s="4"/>
      <c r="D7143" s="14"/>
      <c r="E7143" s="14"/>
      <c r="F7143" s="14"/>
      <c r="G7143" s="82"/>
      <c r="H7143" s="107" t="str">
        <f>IF(B7143&lt;&gt;"",IF(OR(O7143=0,O7143=999),"",SUMIFS($E$2:E7143,$A$2:A7143,A7143)-SUMIFS($F$2:F7143,$A$2:A7143,A7143)),"")</f>
        <v/>
      </c>
      <c r="I7143" s="109" t="str">
        <f t="shared" si="335"/>
        <v/>
      </c>
      <c r="J7143" s="113"/>
      <c r="K7143" s="90"/>
      <c r="L7143" s="73"/>
      <c r="M7143" s="69" t="str">
        <f>IF(C7143&lt;&gt;"",DailyLog!$S$3,"")</f>
        <v/>
      </c>
      <c r="N7143" s="56" t="str">
        <f t="shared" si="334"/>
        <v/>
      </c>
      <c r="O7143" s="53" t="str">
        <f>IF($B7143&lt;&gt;"",IF(ISNUMBER(_xlfn.XMATCH($B7143,Language!$A$6:$E$6)),0,IF(ISNUMBER(_xlfn.XMATCH($B7143,Language!$A$29:$E$29)),'Lista de Prestatarios'!$B$3,VLOOKUP(B7143,'Lista de Prestatarios'!$A$2:$B$500,2,FALSE))),"")</f>
        <v/>
      </c>
      <c r="P7143" s="58" t="str">
        <f>IF(B7143&lt;&gt;"",IF(OR(D7143&gt;0,G7143&gt;0),COUNTIF($B$2:B7143,B7143),COUNTIFS($B$2:B7143,B7143,$E$2:E7143,"&gt;0")),"")</f>
        <v/>
      </c>
    </row>
    <row r="7144" spans="1:16" x14ac:dyDescent="0.35">
      <c r="A7144" s="51" t="str">
        <f t="shared" si="333"/>
        <v/>
      </c>
      <c r="B7144" s="99"/>
      <c r="C7144" s="4"/>
      <c r="D7144" s="14"/>
      <c r="E7144" s="14"/>
      <c r="F7144" s="14"/>
      <c r="G7144" s="82"/>
      <c r="H7144" s="107" t="str">
        <f>IF(B7144&lt;&gt;"",IF(OR(O7144=0,O7144=999),"",SUMIFS($E$2:E7144,$A$2:A7144,A7144)-SUMIFS($F$2:F7144,$A$2:A7144,A7144)),"")</f>
        <v/>
      </c>
      <c r="I7144" s="109" t="str">
        <f t="shared" si="335"/>
        <v/>
      </c>
      <c r="J7144" s="113"/>
      <c r="K7144" s="90"/>
      <c r="L7144" s="73"/>
      <c r="M7144" s="69" t="str">
        <f>IF(C7144&lt;&gt;"",DailyLog!$S$3,"")</f>
        <v/>
      </c>
      <c r="N7144" s="56" t="str">
        <f t="shared" si="334"/>
        <v/>
      </c>
      <c r="O7144" s="53" t="str">
        <f>IF($B7144&lt;&gt;"",IF(ISNUMBER(_xlfn.XMATCH($B7144,Language!$A$6:$E$6)),0,IF(ISNUMBER(_xlfn.XMATCH($B7144,Language!$A$29:$E$29)),'Lista de Prestatarios'!$B$3,VLOOKUP(B7144,'Lista de Prestatarios'!$A$2:$B$500,2,FALSE))),"")</f>
        <v/>
      </c>
      <c r="P7144" s="58" t="str">
        <f>IF(B7144&lt;&gt;"",IF(OR(D7144&gt;0,G7144&gt;0),COUNTIF($B$2:B7144,B7144),COUNTIFS($B$2:B7144,B7144,$E$2:E7144,"&gt;0")),"")</f>
        <v/>
      </c>
    </row>
    <row r="7145" spans="1:16" x14ac:dyDescent="0.35">
      <c r="A7145" s="51" t="str">
        <f t="shared" si="333"/>
        <v/>
      </c>
      <c r="B7145" s="99"/>
      <c r="C7145" s="4"/>
      <c r="D7145" s="14"/>
      <c r="E7145" s="14"/>
      <c r="F7145" s="14"/>
      <c r="G7145" s="82"/>
      <c r="H7145" s="107" t="str">
        <f>IF(B7145&lt;&gt;"",IF(OR(O7145=0,O7145=999),"",SUMIFS($E$2:E7145,$A$2:A7145,A7145)-SUMIFS($F$2:F7145,$A$2:A7145,A7145)),"")</f>
        <v/>
      </c>
      <c r="I7145" s="109" t="str">
        <f t="shared" si="335"/>
        <v/>
      </c>
      <c r="J7145" s="113"/>
      <c r="K7145" s="90"/>
      <c r="L7145" s="73"/>
      <c r="M7145" s="69" t="str">
        <f>IF(C7145&lt;&gt;"",DailyLog!$S$3,"")</f>
        <v/>
      </c>
      <c r="N7145" s="56" t="str">
        <f t="shared" si="334"/>
        <v/>
      </c>
      <c r="O7145" s="53" t="str">
        <f>IF($B7145&lt;&gt;"",IF(ISNUMBER(_xlfn.XMATCH($B7145,Language!$A$6:$E$6)),0,IF(ISNUMBER(_xlfn.XMATCH($B7145,Language!$A$29:$E$29)),'Lista de Prestatarios'!$B$3,VLOOKUP(B7145,'Lista de Prestatarios'!$A$2:$B$500,2,FALSE))),"")</f>
        <v/>
      </c>
      <c r="P7145" s="58" t="str">
        <f>IF(B7145&lt;&gt;"",IF(OR(D7145&gt;0,G7145&gt;0),COUNTIF($B$2:B7145,B7145),COUNTIFS($B$2:B7145,B7145,$E$2:E7145,"&gt;0")),"")</f>
        <v/>
      </c>
    </row>
    <row r="7146" spans="1:16" x14ac:dyDescent="0.35">
      <c r="A7146" s="51" t="str">
        <f t="shared" si="333"/>
        <v/>
      </c>
      <c r="B7146" s="99"/>
      <c r="C7146" s="4"/>
      <c r="D7146" s="14"/>
      <c r="E7146" s="14"/>
      <c r="F7146" s="14"/>
      <c r="G7146" s="82"/>
      <c r="H7146" s="107" t="str">
        <f>IF(B7146&lt;&gt;"",IF(OR(O7146=0,O7146=999),"",SUMIFS($E$2:E7146,$A$2:A7146,A7146)-SUMIFS($F$2:F7146,$A$2:A7146,A7146)),"")</f>
        <v/>
      </c>
      <c r="I7146" s="109" t="str">
        <f t="shared" si="335"/>
        <v/>
      </c>
      <c r="J7146" s="113"/>
      <c r="K7146" s="90"/>
      <c r="L7146" s="73"/>
      <c r="M7146" s="69" t="str">
        <f>IF(C7146&lt;&gt;"",DailyLog!$S$3,"")</f>
        <v/>
      </c>
      <c r="N7146" s="56" t="str">
        <f t="shared" si="334"/>
        <v/>
      </c>
      <c r="O7146" s="53" t="str">
        <f>IF($B7146&lt;&gt;"",IF(ISNUMBER(_xlfn.XMATCH($B7146,Language!$A$6:$E$6)),0,IF(ISNUMBER(_xlfn.XMATCH($B7146,Language!$A$29:$E$29)),'Lista de Prestatarios'!$B$3,VLOOKUP(B7146,'Lista de Prestatarios'!$A$2:$B$500,2,FALSE))),"")</f>
        <v/>
      </c>
      <c r="P7146" s="58" t="str">
        <f>IF(B7146&lt;&gt;"",IF(OR(D7146&gt;0,G7146&gt;0),COUNTIF($B$2:B7146,B7146),COUNTIFS($B$2:B7146,B7146,$E$2:E7146,"&gt;0")),"")</f>
        <v/>
      </c>
    </row>
    <row r="7147" spans="1:16" x14ac:dyDescent="0.35">
      <c r="A7147" s="51" t="str">
        <f t="shared" si="333"/>
        <v/>
      </c>
      <c r="B7147" s="99"/>
      <c r="C7147" s="4"/>
      <c r="D7147" s="14"/>
      <c r="E7147" s="14"/>
      <c r="F7147" s="14"/>
      <c r="G7147" s="82"/>
      <c r="H7147" s="107" t="str">
        <f>IF(B7147&lt;&gt;"",IF(OR(O7147=0,O7147=999),"",SUMIFS($E$2:E7147,$A$2:A7147,A7147)-SUMIFS($F$2:F7147,$A$2:A7147,A7147)),"")</f>
        <v/>
      </c>
      <c r="I7147" s="109" t="str">
        <f t="shared" si="335"/>
        <v/>
      </c>
      <c r="J7147" s="113"/>
      <c r="K7147" s="90"/>
      <c r="L7147" s="73"/>
      <c r="M7147" s="69" t="str">
        <f>IF(C7147&lt;&gt;"",DailyLog!$S$3,"")</f>
        <v/>
      </c>
      <c r="N7147" s="56" t="str">
        <f t="shared" si="334"/>
        <v/>
      </c>
      <c r="O7147" s="53" t="str">
        <f>IF($B7147&lt;&gt;"",IF(ISNUMBER(_xlfn.XMATCH($B7147,Language!$A$6:$E$6)),0,IF(ISNUMBER(_xlfn.XMATCH($B7147,Language!$A$29:$E$29)),'Lista de Prestatarios'!$B$3,VLOOKUP(B7147,'Lista de Prestatarios'!$A$2:$B$500,2,FALSE))),"")</f>
        <v/>
      </c>
      <c r="P7147" s="58" t="str">
        <f>IF(B7147&lt;&gt;"",IF(OR(D7147&gt;0,G7147&gt;0),COUNTIF($B$2:B7147,B7147),COUNTIFS($B$2:B7147,B7147,$E$2:E7147,"&gt;0")),"")</f>
        <v/>
      </c>
    </row>
    <row r="7148" spans="1:16" x14ac:dyDescent="0.35">
      <c r="A7148" s="51" t="str">
        <f t="shared" si="333"/>
        <v/>
      </c>
      <c r="B7148" s="99"/>
      <c r="C7148" s="4"/>
      <c r="D7148" s="14"/>
      <c r="E7148" s="14"/>
      <c r="F7148" s="14"/>
      <c r="G7148" s="82"/>
      <c r="H7148" s="107" t="str">
        <f>IF(B7148&lt;&gt;"",IF(OR(O7148=0,O7148=999),"",SUMIFS($E$2:E7148,$A$2:A7148,A7148)-SUMIFS($F$2:F7148,$A$2:A7148,A7148)),"")</f>
        <v/>
      </c>
      <c r="I7148" s="109" t="str">
        <f t="shared" si="335"/>
        <v/>
      </c>
      <c r="J7148" s="113"/>
      <c r="K7148" s="90"/>
      <c r="L7148" s="73"/>
      <c r="M7148" s="69" t="str">
        <f>IF(C7148&lt;&gt;"",DailyLog!$S$3,"")</f>
        <v/>
      </c>
      <c r="N7148" s="56" t="str">
        <f t="shared" si="334"/>
        <v/>
      </c>
      <c r="O7148" s="53" t="str">
        <f>IF($B7148&lt;&gt;"",IF(ISNUMBER(_xlfn.XMATCH($B7148,Language!$A$6:$E$6)),0,IF(ISNUMBER(_xlfn.XMATCH($B7148,Language!$A$29:$E$29)),'Lista de Prestatarios'!$B$3,VLOOKUP(B7148,'Lista de Prestatarios'!$A$2:$B$500,2,FALSE))),"")</f>
        <v/>
      </c>
      <c r="P7148" s="58" t="str">
        <f>IF(B7148&lt;&gt;"",IF(OR(D7148&gt;0,G7148&gt;0),COUNTIF($B$2:B7148,B7148),COUNTIFS($B$2:B7148,B7148,$E$2:E7148,"&gt;0")),"")</f>
        <v/>
      </c>
    </row>
    <row r="7149" spans="1:16" x14ac:dyDescent="0.35">
      <c r="A7149" s="51" t="str">
        <f t="shared" si="333"/>
        <v/>
      </c>
      <c r="B7149" s="99"/>
      <c r="C7149" s="4"/>
      <c r="D7149" s="14"/>
      <c r="E7149" s="14"/>
      <c r="F7149" s="14"/>
      <c r="G7149" s="82"/>
      <c r="H7149" s="107" t="str">
        <f>IF(B7149&lt;&gt;"",IF(OR(O7149=0,O7149=999),"",SUMIFS($E$2:E7149,$A$2:A7149,A7149)-SUMIFS($F$2:F7149,$A$2:A7149,A7149)),"")</f>
        <v/>
      </c>
      <c r="I7149" s="109" t="str">
        <f t="shared" si="335"/>
        <v/>
      </c>
      <c r="J7149" s="113"/>
      <c r="K7149" s="90"/>
      <c r="L7149" s="73"/>
      <c r="M7149" s="69" t="str">
        <f>IF(C7149&lt;&gt;"",DailyLog!$S$3,"")</f>
        <v/>
      </c>
      <c r="N7149" s="56" t="str">
        <f t="shared" si="334"/>
        <v/>
      </c>
      <c r="O7149" s="53" t="str">
        <f>IF($B7149&lt;&gt;"",IF(ISNUMBER(_xlfn.XMATCH($B7149,Language!$A$6:$E$6)),0,IF(ISNUMBER(_xlfn.XMATCH($B7149,Language!$A$29:$E$29)),'Lista de Prestatarios'!$B$3,VLOOKUP(B7149,'Lista de Prestatarios'!$A$2:$B$500,2,FALSE))),"")</f>
        <v/>
      </c>
      <c r="P7149" s="58" t="str">
        <f>IF(B7149&lt;&gt;"",IF(OR(D7149&gt;0,G7149&gt;0),COUNTIF($B$2:B7149,B7149),COUNTIFS($B$2:B7149,B7149,$E$2:E7149,"&gt;0")),"")</f>
        <v/>
      </c>
    </row>
    <row r="7150" spans="1:16" x14ac:dyDescent="0.35">
      <c r="A7150" s="51" t="str">
        <f t="shared" si="333"/>
        <v/>
      </c>
      <c r="B7150" s="99"/>
      <c r="C7150" s="4"/>
      <c r="D7150" s="14"/>
      <c r="E7150" s="14"/>
      <c r="F7150" s="14"/>
      <c r="G7150" s="82"/>
      <c r="H7150" s="107" t="str">
        <f>IF(B7150&lt;&gt;"",IF(OR(O7150=0,O7150=999),"",SUMIFS($E$2:E7150,$A$2:A7150,A7150)-SUMIFS($F$2:F7150,$A$2:A7150,A7150)),"")</f>
        <v/>
      </c>
      <c r="I7150" s="109" t="str">
        <f t="shared" si="335"/>
        <v/>
      </c>
      <c r="J7150" s="113"/>
      <c r="K7150" s="90"/>
      <c r="L7150" s="73"/>
      <c r="M7150" s="69" t="str">
        <f>IF(C7150&lt;&gt;"",DailyLog!$S$3,"")</f>
        <v/>
      </c>
      <c r="N7150" s="56" t="str">
        <f t="shared" si="334"/>
        <v/>
      </c>
      <c r="O7150" s="53" t="str">
        <f>IF($B7150&lt;&gt;"",IF(ISNUMBER(_xlfn.XMATCH($B7150,Language!$A$6:$E$6)),0,IF(ISNUMBER(_xlfn.XMATCH($B7150,Language!$A$29:$E$29)),'Lista de Prestatarios'!$B$3,VLOOKUP(B7150,'Lista de Prestatarios'!$A$2:$B$500,2,FALSE))),"")</f>
        <v/>
      </c>
      <c r="P7150" s="58" t="str">
        <f>IF(B7150&lt;&gt;"",IF(OR(D7150&gt;0,G7150&gt;0),COUNTIF($B$2:B7150,B7150),COUNTIFS($B$2:B7150,B7150,$E$2:E7150,"&gt;0")),"")</f>
        <v/>
      </c>
    </row>
    <row r="7151" spans="1:16" x14ac:dyDescent="0.35">
      <c r="A7151" s="51" t="str">
        <f t="shared" si="333"/>
        <v/>
      </c>
      <c r="B7151" s="99"/>
      <c r="C7151" s="4"/>
      <c r="D7151" s="14"/>
      <c r="E7151" s="14"/>
      <c r="F7151" s="14"/>
      <c r="G7151" s="82"/>
      <c r="H7151" s="107" t="str">
        <f>IF(B7151&lt;&gt;"",IF(OR(O7151=0,O7151=999),"",SUMIFS($E$2:E7151,$A$2:A7151,A7151)-SUMIFS($F$2:F7151,$A$2:A7151,A7151)),"")</f>
        <v/>
      </c>
      <c r="I7151" s="109" t="str">
        <f t="shared" si="335"/>
        <v/>
      </c>
      <c r="J7151" s="113"/>
      <c r="K7151" s="90"/>
      <c r="L7151" s="73"/>
      <c r="M7151" s="69" t="str">
        <f>IF(C7151&lt;&gt;"",DailyLog!$S$3,"")</f>
        <v/>
      </c>
      <c r="N7151" s="56" t="str">
        <f t="shared" si="334"/>
        <v/>
      </c>
      <c r="O7151" s="53" t="str">
        <f>IF($B7151&lt;&gt;"",IF(ISNUMBER(_xlfn.XMATCH($B7151,Language!$A$6:$E$6)),0,IF(ISNUMBER(_xlfn.XMATCH($B7151,Language!$A$29:$E$29)),'Lista de Prestatarios'!$B$3,VLOOKUP(B7151,'Lista de Prestatarios'!$A$2:$B$500,2,FALSE))),"")</f>
        <v/>
      </c>
      <c r="P7151" s="58" t="str">
        <f>IF(B7151&lt;&gt;"",IF(OR(D7151&gt;0,G7151&gt;0),COUNTIF($B$2:B7151,B7151),COUNTIFS($B$2:B7151,B7151,$E$2:E7151,"&gt;0")),"")</f>
        <v/>
      </c>
    </row>
    <row r="7152" spans="1:16" x14ac:dyDescent="0.35">
      <c r="A7152" s="51" t="str">
        <f t="shared" si="333"/>
        <v/>
      </c>
      <c r="B7152" s="99"/>
      <c r="C7152" s="4"/>
      <c r="D7152" s="14"/>
      <c r="E7152" s="14"/>
      <c r="F7152" s="14"/>
      <c r="G7152" s="82"/>
      <c r="H7152" s="107" t="str">
        <f>IF(B7152&lt;&gt;"",IF(OR(O7152=0,O7152=999),"",SUMIFS($E$2:E7152,$A$2:A7152,A7152)-SUMIFS($F$2:F7152,$A$2:A7152,A7152)),"")</f>
        <v/>
      </c>
      <c r="I7152" s="109" t="str">
        <f t="shared" si="335"/>
        <v/>
      </c>
      <c r="J7152" s="113"/>
      <c r="K7152" s="90"/>
      <c r="L7152" s="73"/>
      <c r="M7152" s="69" t="str">
        <f>IF(C7152&lt;&gt;"",DailyLog!$S$3,"")</f>
        <v/>
      </c>
      <c r="N7152" s="56" t="str">
        <f t="shared" si="334"/>
        <v/>
      </c>
      <c r="O7152" s="53" t="str">
        <f>IF($B7152&lt;&gt;"",IF(ISNUMBER(_xlfn.XMATCH($B7152,Language!$A$6:$E$6)),0,IF(ISNUMBER(_xlfn.XMATCH($B7152,Language!$A$29:$E$29)),'Lista de Prestatarios'!$B$3,VLOOKUP(B7152,'Lista de Prestatarios'!$A$2:$B$500,2,FALSE))),"")</f>
        <v/>
      </c>
      <c r="P7152" s="58" t="str">
        <f>IF(B7152&lt;&gt;"",IF(OR(D7152&gt;0,G7152&gt;0),COUNTIF($B$2:B7152,B7152),COUNTIFS($B$2:B7152,B7152,$E$2:E7152,"&gt;0")),"")</f>
        <v/>
      </c>
    </row>
    <row r="7153" spans="1:16" x14ac:dyDescent="0.35">
      <c r="A7153" s="51" t="str">
        <f t="shared" si="333"/>
        <v/>
      </c>
      <c r="B7153" s="99"/>
      <c r="C7153" s="4"/>
      <c r="D7153" s="14"/>
      <c r="E7153" s="14"/>
      <c r="F7153" s="14"/>
      <c r="G7153" s="82"/>
      <c r="H7153" s="107" t="str">
        <f>IF(B7153&lt;&gt;"",IF(OR(O7153=0,O7153=999),"",SUMIFS($E$2:E7153,$A$2:A7153,A7153)-SUMIFS($F$2:F7153,$A$2:A7153,A7153)),"")</f>
        <v/>
      </c>
      <c r="I7153" s="109" t="str">
        <f t="shared" si="335"/>
        <v/>
      </c>
      <c r="J7153" s="113"/>
      <c r="K7153" s="90"/>
      <c r="L7153" s="73"/>
      <c r="M7153" s="69" t="str">
        <f>IF(C7153&lt;&gt;"",DailyLog!$S$3,"")</f>
        <v/>
      </c>
      <c r="N7153" s="56" t="str">
        <f t="shared" si="334"/>
        <v/>
      </c>
      <c r="O7153" s="53" t="str">
        <f>IF($B7153&lt;&gt;"",IF(ISNUMBER(_xlfn.XMATCH($B7153,Language!$A$6:$E$6)),0,IF(ISNUMBER(_xlfn.XMATCH($B7153,Language!$A$29:$E$29)),'Lista de Prestatarios'!$B$3,VLOOKUP(B7153,'Lista de Prestatarios'!$A$2:$B$500,2,FALSE))),"")</f>
        <v/>
      </c>
      <c r="P7153" s="58" t="str">
        <f>IF(B7153&lt;&gt;"",IF(OR(D7153&gt;0,G7153&gt;0),COUNTIF($B$2:B7153,B7153),COUNTIFS($B$2:B7153,B7153,$E$2:E7153,"&gt;0")),"")</f>
        <v/>
      </c>
    </row>
    <row r="7154" spans="1:16" x14ac:dyDescent="0.35">
      <c r="A7154" s="51" t="str">
        <f t="shared" si="333"/>
        <v/>
      </c>
      <c r="B7154" s="99"/>
      <c r="C7154" s="4"/>
      <c r="D7154" s="14"/>
      <c r="E7154" s="14"/>
      <c r="F7154" s="14"/>
      <c r="G7154" s="82"/>
      <c r="H7154" s="107" t="str">
        <f>IF(B7154&lt;&gt;"",IF(OR(O7154=0,O7154=999),"",SUMIFS($E$2:E7154,$A$2:A7154,A7154)-SUMIFS($F$2:F7154,$A$2:A7154,A7154)),"")</f>
        <v/>
      </c>
      <c r="I7154" s="109" t="str">
        <f t="shared" si="335"/>
        <v/>
      </c>
      <c r="J7154" s="113"/>
      <c r="K7154" s="90"/>
      <c r="L7154" s="73"/>
      <c r="M7154" s="69" t="str">
        <f>IF(C7154&lt;&gt;"",DailyLog!$S$3,"")</f>
        <v/>
      </c>
      <c r="N7154" s="56" t="str">
        <f t="shared" si="334"/>
        <v/>
      </c>
      <c r="O7154" s="53" t="str">
        <f>IF($B7154&lt;&gt;"",IF(ISNUMBER(_xlfn.XMATCH($B7154,Language!$A$6:$E$6)),0,IF(ISNUMBER(_xlfn.XMATCH($B7154,Language!$A$29:$E$29)),'Lista de Prestatarios'!$B$3,VLOOKUP(B7154,'Lista de Prestatarios'!$A$2:$B$500,2,FALSE))),"")</f>
        <v/>
      </c>
      <c r="P7154" s="58" t="str">
        <f>IF(B7154&lt;&gt;"",IF(OR(D7154&gt;0,G7154&gt;0),COUNTIF($B$2:B7154,B7154),COUNTIFS($B$2:B7154,B7154,$E$2:E7154,"&gt;0")),"")</f>
        <v/>
      </c>
    </row>
    <row r="7155" spans="1:16" x14ac:dyDescent="0.35">
      <c r="A7155" s="51" t="str">
        <f t="shared" si="333"/>
        <v/>
      </c>
      <c r="B7155" s="99"/>
      <c r="C7155" s="4"/>
      <c r="D7155" s="14"/>
      <c r="E7155" s="14"/>
      <c r="F7155" s="14"/>
      <c r="G7155" s="82"/>
      <c r="H7155" s="107" t="str">
        <f>IF(B7155&lt;&gt;"",IF(OR(O7155=0,O7155=999),"",SUMIFS($E$2:E7155,$A$2:A7155,A7155)-SUMIFS($F$2:F7155,$A$2:A7155,A7155)),"")</f>
        <v/>
      </c>
      <c r="I7155" s="109" t="str">
        <f t="shared" si="335"/>
        <v/>
      </c>
      <c r="J7155" s="113"/>
      <c r="K7155" s="90"/>
      <c r="L7155" s="73"/>
      <c r="M7155" s="69" t="str">
        <f>IF(C7155&lt;&gt;"",DailyLog!$S$3,"")</f>
        <v/>
      </c>
      <c r="N7155" s="56" t="str">
        <f t="shared" si="334"/>
        <v/>
      </c>
      <c r="O7155" s="53" t="str">
        <f>IF($B7155&lt;&gt;"",IF(ISNUMBER(_xlfn.XMATCH($B7155,Language!$A$6:$E$6)),0,IF(ISNUMBER(_xlfn.XMATCH($B7155,Language!$A$29:$E$29)),'Lista de Prestatarios'!$B$3,VLOOKUP(B7155,'Lista de Prestatarios'!$A$2:$B$500,2,FALSE))),"")</f>
        <v/>
      </c>
      <c r="P7155" s="58" t="str">
        <f>IF(B7155&lt;&gt;"",IF(OR(D7155&gt;0,G7155&gt;0),COUNTIF($B$2:B7155,B7155),COUNTIFS($B$2:B7155,B7155,$E$2:E7155,"&gt;0")),"")</f>
        <v/>
      </c>
    </row>
    <row r="7156" spans="1:16" x14ac:dyDescent="0.35">
      <c r="A7156" s="51" t="str">
        <f t="shared" si="333"/>
        <v/>
      </c>
      <c r="B7156" s="99"/>
      <c r="C7156" s="4"/>
      <c r="D7156" s="14"/>
      <c r="E7156" s="14"/>
      <c r="F7156" s="14"/>
      <c r="G7156" s="82"/>
      <c r="H7156" s="107" t="str">
        <f>IF(B7156&lt;&gt;"",IF(OR(O7156=0,O7156=999),"",SUMIFS($E$2:E7156,$A$2:A7156,A7156)-SUMIFS($F$2:F7156,$A$2:A7156,A7156)),"")</f>
        <v/>
      </c>
      <c r="I7156" s="109" t="str">
        <f t="shared" si="335"/>
        <v/>
      </c>
      <c r="J7156" s="113"/>
      <c r="K7156" s="90"/>
      <c r="L7156" s="73"/>
      <c r="M7156" s="69" t="str">
        <f>IF(C7156&lt;&gt;"",DailyLog!$S$3,"")</f>
        <v/>
      </c>
      <c r="N7156" s="56" t="str">
        <f t="shared" si="334"/>
        <v/>
      </c>
      <c r="O7156" s="53" t="str">
        <f>IF($B7156&lt;&gt;"",IF(ISNUMBER(_xlfn.XMATCH($B7156,Language!$A$6:$E$6)),0,IF(ISNUMBER(_xlfn.XMATCH($B7156,Language!$A$29:$E$29)),'Lista de Prestatarios'!$B$3,VLOOKUP(B7156,'Lista de Prestatarios'!$A$2:$B$500,2,FALSE))),"")</f>
        <v/>
      </c>
      <c r="P7156" s="58" t="str">
        <f>IF(B7156&lt;&gt;"",IF(OR(D7156&gt;0,G7156&gt;0),COUNTIF($B$2:B7156,B7156),COUNTIFS($B$2:B7156,B7156,$E$2:E7156,"&gt;0")),"")</f>
        <v/>
      </c>
    </row>
    <row r="7157" spans="1:16" x14ac:dyDescent="0.35">
      <c r="A7157" s="51" t="str">
        <f t="shared" si="333"/>
        <v/>
      </c>
      <c r="B7157" s="99"/>
      <c r="C7157" s="4"/>
      <c r="D7157" s="14"/>
      <c r="E7157" s="14"/>
      <c r="F7157" s="14"/>
      <c r="G7157" s="82"/>
      <c r="H7157" s="107" t="str">
        <f>IF(B7157&lt;&gt;"",IF(OR(O7157=0,O7157=999),"",SUMIFS($E$2:E7157,$A$2:A7157,A7157)-SUMIFS($F$2:F7157,$A$2:A7157,A7157)),"")</f>
        <v/>
      </c>
      <c r="I7157" s="109" t="str">
        <f t="shared" si="335"/>
        <v/>
      </c>
      <c r="J7157" s="113"/>
      <c r="K7157" s="90"/>
      <c r="L7157" s="73"/>
      <c r="M7157" s="69" t="str">
        <f>IF(C7157&lt;&gt;"",DailyLog!$S$3,"")</f>
        <v/>
      </c>
      <c r="N7157" s="56" t="str">
        <f t="shared" si="334"/>
        <v/>
      </c>
      <c r="O7157" s="53" t="str">
        <f>IF($B7157&lt;&gt;"",IF(ISNUMBER(_xlfn.XMATCH($B7157,Language!$A$6:$E$6)),0,IF(ISNUMBER(_xlfn.XMATCH($B7157,Language!$A$29:$E$29)),'Lista de Prestatarios'!$B$3,VLOOKUP(B7157,'Lista de Prestatarios'!$A$2:$B$500,2,FALSE))),"")</f>
        <v/>
      </c>
      <c r="P7157" s="58" t="str">
        <f>IF(B7157&lt;&gt;"",IF(OR(D7157&gt;0,G7157&gt;0),COUNTIF($B$2:B7157,B7157),COUNTIFS($B$2:B7157,B7157,$E$2:E7157,"&gt;0")),"")</f>
        <v/>
      </c>
    </row>
    <row r="7158" spans="1:16" x14ac:dyDescent="0.35">
      <c r="A7158" s="51" t="str">
        <f t="shared" si="333"/>
        <v/>
      </c>
      <c r="B7158" s="99"/>
      <c r="C7158" s="4"/>
      <c r="D7158" s="14"/>
      <c r="E7158" s="14"/>
      <c r="F7158" s="14"/>
      <c r="G7158" s="82"/>
      <c r="H7158" s="107" t="str">
        <f>IF(B7158&lt;&gt;"",IF(OR(O7158=0,O7158=999),"",SUMIFS($E$2:E7158,$A$2:A7158,A7158)-SUMIFS($F$2:F7158,$A$2:A7158,A7158)),"")</f>
        <v/>
      </c>
      <c r="I7158" s="109" t="str">
        <f t="shared" si="335"/>
        <v/>
      </c>
      <c r="J7158" s="113"/>
      <c r="K7158" s="90"/>
      <c r="L7158" s="73"/>
      <c r="M7158" s="69" t="str">
        <f>IF(C7158&lt;&gt;"",DailyLog!$S$3,"")</f>
        <v/>
      </c>
      <c r="N7158" s="56" t="str">
        <f t="shared" si="334"/>
        <v/>
      </c>
      <c r="O7158" s="53" t="str">
        <f>IF($B7158&lt;&gt;"",IF(ISNUMBER(_xlfn.XMATCH($B7158,Language!$A$6:$E$6)),0,IF(ISNUMBER(_xlfn.XMATCH($B7158,Language!$A$29:$E$29)),'Lista de Prestatarios'!$B$3,VLOOKUP(B7158,'Lista de Prestatarios'!$A$2:$B$500,2,FALSE))),"")</f>
        <v/>
      </c>
      <c r="P7158" s="58" t="str">
        <f>IF(B7158&lt;&gt;"",IF(OR(D7158&gt;0,G7158&gt;0),COUNTIF($B$2:B7158,B7158),COUNTIFS($B$2:B7158,B7158,$E$2:E7158,"&gt;0")),"")</f>
        <v/>
      </c>
    </row>
    <row r="7159" spans="1:16" x14ac:dyDescent="0.35">
      <c r="A7159" s="51" t="str">
        <f t="shared" si="333"/>
        <v/>
      </c>
      <c r="B7159" s="99"/>
      <c r="C7159" s="4"/>
      <c r="D7159" s="14"/>
      <c r="E7159" s="14"/>
      <c r="F7159" s="14"/>
      <c r="G7159" s="82"/>
      <c r="H7159" s="107" t="str">
        <f>IF(B7159&lt;&gt;"",IF(OR(O7159=0,O7159=999),"",SUMIFS($E$2:E7159,$A$2:A7159,A7159)-SUMIFS($F$2:F7159,$A$2:A7159,A7159)),"")</f>
        <v/>
      </c>
      <c r="I7159" s="109" t="str">
        <f t="shared" si="335"/>
        <v/>
      </c>
      <c r="J7159" s="113"/>
      <c r="K7159" s="90"/>
      <c r="L7159" s="73"/>
      <c r="M7159" s="69" t="str">
        <f>IF(C7159&lt;&gt;"",DailyLog!$S$3,"")</f>
        <v/>
      </c>
      <c r="N7159" s="56" t="str">
        <f t="shared" si="334"/>
        <v/>
      </c>
      <c r="O7159" s="53" t="str">
        <f>IF($B7159&lt;&gt;"",IF(ISNUMBER(_xlfn.XMATCH($B7159,Language!$A$6:$E$6)),0,IF(ISNUMBER(_xlfn.XMATCH($B7159,Language!$A$29:$E$29)),'Lista de Prestatarios'!$B$3,VLOOKUP(B7159,'Lista de Prestatarios'!$A$2:$B$500,2,FALSE))),"")</f>
        <v/>
      </c>
      <c r="P7159" s="58" t="str">
        <f>IF(B7159&lt;&gt;"",IF(OR(D7159&gt;0,G7159&gt;0),COUNTIF($B$2:B7159,B7159),COUNTIFS($B$2:B7159,B7159,$E$2:E7159,"&gt;0")),"")</f>
        <v/>
      </c>
    </row>
    <row r="7160" spans="1:16" x14ac:dyDescent="0.35">
      <c r="A7160" s="51" t="str">
        <f t="shared" si="333"/>
        <v/>
      </c>
      <c r="B7160" s="99"/>
      <c r="C7160" s="4"/>
      <c r="D7160" s="14"/>
      <c r="E7160" s="14"/>
      <c r="F7160" s="14"/>
      <c r="G7160" s="82"/>
      <c r="H7160" s="107" t="str">
        <f>IF(B7160&lt;&gt;"",IF(OR(O7160=0,O7160=999),"",SUMIFS($E$2:E7160,$A$2:A7160,A7160)-SUMIFS($F$2:F7160,$A$2:A7160,A7160)),"")</f>
        <v/>
      </c>
      <c r="I7160" s="109" t="str">
        <f t="shared" si="335"/>
        <v/>
      </c>
      <c r="J7160" s="113"/>
      <c r="K7160" s="90"/>
      <c r="L7160" s="73"/>
      <c r="M7160" s="69" t="str">
        <f>IF(C7160&lt;&gt;"",DailyLog!$S$3,"")</f>
        <v/>
      </c>
      <c r="N7160" s="56" t="str">
        <f t="shared" si="334"/>
        <v/>
      </c>
      <c r="O7160" s="53" t="str">
        <f>IF($B7160&lt;&gt;"",IF(ISNUMBER(_xlfn.XMATCH($B7160,Language!$A$6:$E$6)),0,IF(ISNUMBER(_xlfn.XMATCH($B7160,Language!$A$29:$E$29)),'Lista de Prestatarios'!$B$3,VLOOKUP(B7160,'Lista de Prestatarios'!$A$2:$B$500,2,FALSE))),"")</f>
        <v/>
      </c>
      <c r="P7160" s="58" t="str">
        <f>IF(B7160&lt;&gt;"",IF(OR(D7160&gt;0,G7160&gt;0),COUNTIF($B$2:B7160,B7160),COUNTIFS($B$2:B7160,B7160,$E$2:E7160,"&gt;0")),"")</f>
        <v/>
      </c>
    </row>
    <row r="7161" spans="1:16" x14ac:dyDescent="0.35">
      <c r="A7161" s="51" t="str">
        <f t="shared" si="333"/>
        <v/>
      </c>
      <c r="B7161" s="99"/>
      <c r="C7161" s="4"/>
      <c r="D7161" s="14"/>
      <c r="E7161" s="14"/>
      <c r="F7161" s="14"/>
      <c r="G7161" s="82"/>
      <c r="H7161" s="107" t="str">
        <f>IF(B7161&lt;&gt;"",IF(OR(O7161=0,O7161=999),"",SUMIFS($E$2:E7161,$A$2:A7161,A7161)-SUMIFS($F$2:F7161,$A$2:A7161,A7161)),"")</f>
        <v/>
      </c>
      <c r="I7161" s="109" t="str">
        <f t="shared" si="335"/>
        <v/>
      </c>
      <c r="J7161" s="113"/>
      <c r="K7161" s="90"/>
      <c r="L7161" s="73"/>
      <c r="M7161" s="69" t="str">
        <f>IF(C7161&lt;&gt;"",DailyLog!$S$3,"")</f>
        <v/>
      </c>
      <c r="N7161" s="56" t="str">
        <f t="shared" si="334"/>
        <v/>
      </c>
      <c r="O7161" s="53" t="str">
        <f>IF($B7161&lt;&gt;"",IF(ISNUMBER(_xlfn.XMATCH($B7161,Language!$A$6:$E$6)),0,IF(ISNUMBER(_xlfn.XMATCH($B7161,Language!$A$29:$E$29)),'Lista de Prestatarios'!$B$3,VLOOKUP(B7161,'Lista de Prestatarios'!$A$2:$B$500,2,FALSE))),"")</f>
        <v/>
      </c>
      <c r="P7161" s="58" t="str">
        <f>IF(B7161&lt;&gt;"",IF(OR(D7161&gt;0,G7161&gt;0),COUNTIF($B$2:B7161,B7161),COUNTIFS($B$2:B7161,B7161,$E$2:E7161,"&gt;0")),"")</f>
        <v/>
      </c>
    </row>
    <row r="7162" spans="1:16" x14ac:dyDescent="0.35">
      <c r="A7162" s="51" t="str">
        <f t="shared" si="333"/>
        <v/>
      </c>
      <c r="B7162" s="99"/>
      <c r="C7162" s="4"/>
      <c r="D7162" s="14"/>
      <c r="E7162" s="14"/>
      <c r="F7162" s="14"/>
      <c r="G7162" s="82"/>
      <c r="H7162" s="107" t="str">
        <f>IF(B7162&lt;&gt;"",IF(OR(O7162=0,O7162=999),"",SUMIFS($E$2:E7162,$A$2:A7162,A7162)-SUMIFS($F$2:F7162,$A$2:A7162,A7162)),"")</f>
        <v/>
      </c>
      <c r="I7162" s="109" t="str">
        <f t="shared" si="335"/>
        <v/>
      </c>
      <c r="J7162" s="113"/>
      <c r="K7162" s="90"/>
      <c r="L7162" s="73"/>
      <c r="M7162" s="69" t="str">
        <f>IF(C7162&lt;&gt;"",DailyLog!$S$3,"")</f>
        <v/>
      </c>
      <c r="N7162" s="56" t="str">
        <f t="shared" si="334"/>
        <v/>
      </c>
      <c r="O7162" s="53" t="str">
        <f>IF($B7162&lt;&gt;"",IF(ISNUMBER(_xlfn.XMATCH($B7162,Language!$A$6:$E$6)),0,IF(ISNUMBER(_xlfn.XMATCH($B7162,Language!$A$29:$E$29)),'Lista de Prestatarios'!$B$3,VLOOKUP(B7162,'Lista de Prestatarios'!$A$2:$B$500,2,FALSE))),"")</f>
        <v/>
      </c>
      <c r="P7162" s="58" t="str">
        <f>IF(B7162&lt;&gt;"",IF(OR(D7162&gt;0,G7162&gt;0),COUNTIF($B$2:B7162,B7162),COUNTIFS($B$2:B7162,B7162,$E$2:E7162,"&gt;0")),"")</f>
        <v/>
      </c>
    </row>
    <row r="7163" spans="1:16" x14ac:dyDescent="0.35">
      <c r="A7163" s="51" t="str">
        <f t="shared" si="333"/>
        <v/>
      </c>
      <c r="B7163" s="99"/>
      <c r="C7163" s="4"/>
      <c r="D7163" s="14"/>
      <c r="E7163" s="14"/>
      <c r="F7163" s="14"/>
      <c r="G7163" s="82"/>
      <c r="H7163" s="107" t="str">
        <f>IF(B7163&lt;&gt;"",IF(OR(O7163=0,O7163=999),"",SUMIFS($E$2:E7163,$A$2:A7163,A7163)-SUMIFS($F$2:F7163,$A$2:A7163,A7163)),"")</f>
        <v/>
      </c>
      <c r="I7163" s="109" t="str">
        <f t="shared" si="335"/>
        <v/>
      </c>
      <c r="J7163" s="113"/>
      <c r="K7163" s="90"/>
      <c r="L7163" s="73"/>
      <c r="M7163" s="69" t="str">
        <f>IF(C7163&lt;&gt;"",DailyLog!$S$3,"")</f>
        <v/>
      </c>
      <c r="N7163" s="56" t="str">
        <f t="shared" si="334"/>
        <v/>
      </c>
      <c r="O7163" s="53" t="str">
        <f>IF($B7163&lt;&gt;"",IF(ISNUMBER(_xlfn.XMATCH($B7163,Language!$A$6:$E$6)),0,IF(ISNUMBER(_xlfn.XMATCH($B7163,Language!$A$29:$E$29)),'Lista de Prestatarios'!$B$3,VLOOKUP(B7163,'Lista de Prestatarios'!$A$2:$B$500,2,FALSE))),"")</f>
        <v/>
      </c>
      <c r="P7163" s="58" t="str">
        <f>IF(B7163&lt;&gt;"",IF(OR(D7163&gt;0,G7163&gt;0),COUNTIF($B$2:B7163,B7163),COUNTIFS($B$2:B7163,B7163,$E$2:E7163,"&gt;0")),"")</f>
        <v/>
      </c>
    </row>
    <row r="7164" spans="1:16" x14ac:dyDescent="0.35">
      <c r="A7164" s="51" t="str">
        <f t="shared" si="333"/>
        <v/>
      </c>
      <c r="B7164" s="99"/>
      <c r="C7164" s="4"/>
      <c r="D7164" s="14"/>
      <c r="E7164" s="14"/>
      <c r="F7164" s="14"/>
      <c r="G7164" s="82"/>
      <c r="H7164" s="107" t="str">
        <f>IF(B7164&lt;&gt;"",IF(OR(O7164=0,O7164=999),"",SUMIFS($E$2:E7164,$A$2:A7164,A7164)-SUMIFS($F$2:F7164,$A$2:A7164,A7164)),"")</f>
        <v/>
      </c>
      <c r="I7164" s="109" t="str">
        <f t="shared" si="335"/>
        <v/>
      </c>
      <c r="J7164" s="113"/>
      <c r="K7164" s="90"/>
      <c r="L7164" s="73"/>
      <c r="M7164" s="69" t="str">
        <f>IF(C7164&lt;&gt;"",DailyLog!$S$3,"")</f>
        <v/>
      </c>
      <c r="N7164" s="56" t="str">
        <f t="shared" si="334"/>
        <v/>
      </c>
      <c r="O7164" s="53" t="str">
        <f>IF($B7164&lt;&gt;"",IF(ISNUMBER(_xlfn.XMATCH($B7164,Language!$A$6:$E$6)),0,IF(ISNUMBER(_xlfn.XMATCH($B7164,Language!$A$29:$E$29)),'Lista de Prestatarios'!$B$3,VLOOKUP(B7164,'Lista de Prestatarios'!$A$2:$B$500,2,FALSE))),"")</f>
        <v/>
      </c>
      <c r="P7164" s="58" t="str">
        <f>IF(B7164&lt;&gt;"",IF(OR(D7164&gt;0,G7164&gt;0),COUNTIF($B$2:B7164,B7164),COUNTIFS($B$2:B7164,B7164,$E$2:E7164,"&gt;0")),"")</f>
        <v/>
      </c>
    </row>
    <row r="7165" spans="1:16" x14ac:dyDescent="0.35">
      <c r="A7165" s="51" t="str">
        <f t="shared" si="333"/>
        <v/>
      </c>
      <c r="B7165" s="99"/>
      <c r="C7165" s="4"/>
      <c r="D7165" s="14"/>
      <c r="E7165" s="14"/>
      <c r="F7165" s="14"/>
      <c r="G7165" s="82"/>
      <c r="H7165" s="107" t="str">
        <f>IF(B7165&lt;&gt;"",IF(OR(O7165=0,O7165=999),"",SUMIFS($E$2:E7165,$A$2:A7165,A7165)-SUMIFS($F$2:F7165,$A$2:A7165,A7165)),"")</f>
        <v/>
      </c>
      <c r="I7165" s="109" t="str">
        <f t="shared" si="335"/>
        <v/>
      </c>
      <c r="J7165" s="113"/>
      <c r="K7165" s="90"/>
      <c r="L7165" s="73"/>
      <c r="M7165" s="69" t="str">
        <f>IF(C7165&lt;&gt;"",DailyLog!$S$3,"")</f>
        <v/>
      </c>
      <c r="N7165" s="56" t="str">
        <f t="shared" si="334"/>
        <v/>
      </c>
      <c r="O7165" s="53" t="str">
        <f>IF($B7165&lt;&gt;"",IF(ISNUMBER(_xlfn.XMATCH($B7165,Language!$A$6:$E$6)),0,IF(ISNUMBER(_xlfn.XMATCH($B7165,Language!$A$29:$E$29)),'Lista de Prestatarios'!$B$3,VLOOKUP(B7165,'Lista de Prestatarios'!$A$2:$B$500,2,FALSE))),"")</f>
        <v/>
      </c>
      <c r="P7165" s="58" t="str">
        <f>IF(B7165&lt;&gt;"",IF(OR(D7165&gt;0,G7165&gt;0),COUNTIF($B$2:B7165,B7165),COUNTIFS($B$2:B7165,B7165,$E$2:E7165,"&gt;0")),"")</f>
        <v/>
      </c>
    </row>
    <row r="7166" spans="1:16" x14ac:dyDescent="0.35">
      <c r="A7166" s="51" t="str">
        <f t="shared" si="333"/>
        <v/>
      </c>
      <c r="B7166" s="99"/>
      <c r="C7166" s="4"/>
      <c r="D7166" s="14"/>
      <c r="E7166" s="14"/>
      <c r="F7166" s="14"/>
      <c r="G7166" s="82"/>
      <c r="H7166" s="107" t="str">
        <f>IF(B7166&lt;&gt;"",IF(OR(O7166=0,O7166=999),"",SUMIFS($E$2:E7166,$A$2:A7166,A7166)-SUMIFS($F$2:F7166,$A$2:A7166,A7166)),"")</f>
        <v/>
      </c>
      <c r="I7166" s="109" t="str">
        <f t="shared" si="335"/>
        <v/>
      </c>
      <c r="J7166" s="113"/>
      <c r="K7166" s="90"/>
      <c r="L7166" s="73"/>
      <c r="M7166" s="69" t="str">
        <f>IF(C7166&lt;&gt;"",DailyLog!$S$3,"")</f>
        <v/>
      </c>
      <c r="N7166" s="56" t="str">
        <f t="shared" si="334"/>
        <v/>
      </c>
      <c r="O7166" s="53" t="str">
        <f>IF($B7166&lt;&gt;"",IF(ISNUMBER(_xlfn.XMATCH($B7166,Language!$A$6:$E$6)),0,IF(ISNUMBER(_xlfn.XMATCH($B7166,Language!$A$29:$E$29)),'Lista de Prestatarios'!$B$3,VLOOKUP(B7166,'Lista de Prestatarios'!$A$2:$B$500,2,FALSE))),"")</f>
        <v/>
      </c>
      <c r="P7166" s="58" t="str">
        <f>IF(B7166&lt;&gt;"",IF(OR(D7166&gt;0,G7166&gt;0),COUNTIF($B$2:B7166,B7166),COUNTIFS($B$2:B7166,B7166,$E$2:E7166,"&gt;0")),"")</f>
        <v/>
      </c>
    </row>
    <row r="7167" spans="1:16" x14ac:dyDescent="0.35">
      <c r="A7167" s="51" t="str">
        <f t="shared" si="333"/>
        <v/>
      </c>
      <c r="B7167" s="99"/>
      <c r="C7167" s="4"/>
      <c r="D7167" s="14"/>
      <c r="E7167" s="14"/>
      <c r="F7167" s="14"/>
      <c r="G7167" s="82"/>
      <c r="H7167" s="107" t="str">
        <f>IF(B7167&lt;&gt;"",IF(OR(O7167=0,O7167=999),"",SUMIFS($E$2:E7167,$A$2:A7167,A7167)-SUMIFS($F$2:F7167,$A$2:A7167,A7167)),"")</f>
        <v/>
      </c>
      <c r="I7167" s="109" t="str">
        <f t="shared" si="335"/>
        <v/>
      </c>
      <c r="J7167" s="113"/>
      <c r="K7167" s="90"/>
      <c r="L7167" s="73"/>
      <c r="M7167" s="69" t="str">
        <f>IF(C7167&lt;&gt;"",DailyLog!$S$3,"")</f>
        <v/>
      </c>
      <c r="N7167" s="56" t="str">
        <f t="shared" si="334"/>
        <v/>
      </c>
      <c r="O7167" s="53" t="str">
        <f>IF($B7167&lt;&gt;"",IF(ISNUMBER(_xlfn.XMATCH($B7167,Language!$A$6:$E$6)),0,IF(ISNUMBER(_xlfn.XMATCH($B7167,Language!$A$29:$E$29)),'Lista de Prestatarios'!$B$3,VLOOKUP(B7167,'Lista de Prestatarios'!$A$2:$B$500,2,FALSE))),"")</f>
        <v/>
      </c>
      <c r="P7167" s="58" t="str">
        <f>IF(B7167&lt;&gt;"",IF(OR(D7167&gt;0,G7167&gt;0),COUNTIF($B$2:B7167,B7167),COUNTIFS($B$2:B7167,B7167,$E$2:E7167,"&gt;0")),"")</f>
        <v/>
      </c>
    </row>
    <row r="7168" spans="1:16" x14ac:dyDescent="0.35">
      <c r="A7168" s="51" t="str">
        <f t="shared" si="333"/>
        <v/>
      </c>
      <c r="B7168" s="99"/>
      <c r="C7168" s="4"/>
      <c r="D7168" s="14"/>
      <c r="E7168" s="14"/>
      <c r="F7168" s="14"/>
      <c r="G7168" s="82"/>
      <c r="H7168" s="107" t="str">
        <f>IF(B7168&lt;&gt;"",IF(OR(O7168=0,O7168=999),"",SUMIFS($E$2:E7168,$A$2:A7168,A7168)-SUMIFS($F$2:F7168,$A$2:A7168,A7168)),"")</f>
        <v/>
      </c>
      <c r="I7168" s="109" t="str">
        <f t="shared" si="335"/>
        <v/>
      </c>
      <c r="J7168" s="113"/>
      <c r="K7168" s="90"/>
      <c r="L7168" s="73"/>
      <c r="M7168" s="69" t="str">
        <f>IF(C7168&lt;&gt;"",DailyLog!$S$3,"")</f>
        <v/>
      </c>
      <c r="N7168" s="56" t="str">
        <f t="shared" si="334"/>
        <v/>
      </c>
      <c r="O7168" s="53" t="str">
        <f>IF($B7168&lt;&gt;"",IF(ISNUMBER(_xlfn.XMATCH($B7168,Language!$A$6:$E$6)),0,IF(ISNUMBER(_xlfn.XMATCH($B7168,Language!$A$29:$E$29)),'Lista de Prestatarios'!$B$3,VLOOKUP(B7168,'Lista de Prestatarios'!$A$2:$B$500,2,FALSE))),"")</f>
        <v/>
      </c>
      <c r="P7168" s="58" t="str">
        <f>IF(B7168&lt;&gt;"",IF(OR(D7168&gt;0,G7168&gt;0),COUNTIF($B$2:B7168,B7168),COUNTIFS($B$2:B7168,B7168,$E$2:E7168,"&gt;0")),"")</f>
        <v/>
      </c>
    </row>
    <row r="7169" spans="1:16" x14ac:dyDescent="0.35">
      <c r="A7169" s="51" t="str">
        <f t="shared" si="333"/>
        <v/>
      </c>
      <c r="B7169" s="99"/>
      <c r="C7169" s="4"/>
      <c r="D7169" s="14"/>
      <c r="E7169" s="14"/>
      <c r="F7169" s="14"/>
      <c r="G7169" s="82"/>
      <c r="H7169" s="107" t="str">
        <f>IF(B7169&lt;&gt;"",IF(OR(O7169=0,O7169=999),"",SUMIFS($E$2:E7169,$A$2:A7169,A7169)-SUMIFS($F$2:F7169,$A$2:A7169,A7169)),"")</f>
        <v/>
      </c>
      <c r="I7169" s="109" t="str">
        <f t="shared" si="335"/>
        <v/>
      </c>
      <c r="J7169" s="113"/>
      <c r="K7169" s="90"/>
      <c r="L7169" s="73"/>
      <c r="M7169" s="69" t="str">
        <f>IF(C7169&lt;&gt;"",DailyLog!$S$3,"")</f>
        <v/>
      </c>
      <c r="N7169" s="56" t="str">
        <f t="shared" si="334"/>
        <v/>
      </c>
      <c r="O7169" s="53" t="str">
        <f>IF($B7169&lt;&gt;"",IF(ISNUMBER(_xlfn.XMATCH($B7169,Language!$A$6:$E$6)),0,IF(ISNUMBER(_xlfn.XMATCH($B7169,Language!$A$29:$E$29)),'Lista de Prestatarios'!$B$3,VLOOKUP(B7169,'Lista de Prestatarios'!$A$2:$B$500,2,FALSE))),"")</f>
        <v/>
      </c>
      <c r="P7169" s="58" t="str">
        <f>IF(B7169&lt;&gt;"",IF(OR(D7169&gt;0,G7169&gt;0),COUNTIF($B$2:B7169,B7169),COUNTIFS($B$2:B7169,B7169,$E$2:E7169,"&gt;0")),"")</f>
        <v/>
      </c>
    </row>
    <row r="7170" spans="1:16" x14ac:dyDescent="0.35">
      <c r="A7170" s="51" t="str">
        <f t="shared" ref="A7170:A7233" si="336">IF(B7170&lt;&gt;"",O7170&amp;"."&amp;P7170,"")</f>
        <v/>
      </c>
      <c r="B7170" s="99"/>
      <c r="C7170" s="4"/>
      <c r="D7170" s="14"/>
      <c r="E7170" s="14"/>
      <c r="F7170" s="14"/>
      <c r="G7170" s="82"/>
      <c r="H7170" s="107" t="str">
        <f>IF(B7170&lt;&gt;"",IF(OR(O7170=0,O7170=999),"",SUMIFS($E$2:E7170,$A$2:A7170,A7170)-SUMIFS($F$2:F7170,$A$2:A7170,A7170)),"")</f>
        <v/>
      </c>
      <c r="I7170" s="109" t="str">
        <f t="shared" si="335"/>
        <v/>
      </c>
      <c r="J7170" s="113"/>
      <c r="K7170" s="90"/>
      <c r="L7170" s="73"/>
      <c r="M7170" s="69" t="str">
        <f>IF(C7170&lt;&gt;"",DailyLog!$S$3,"")</f>
        <v/>
      </c>
      <c r="N7170" s="56" t="str">
        <f t="shared" ref="N7170:N7233" si="337">IF(B7170&lt;&gt;"",COUNT(D7170:G7170),"")</f>
        <v/>
      </c>
      <c r="O7170" s="53" t="str">
        <f>IF($B7170&lt;&gt;"",IF(ISNUMBER(_xlfn.XMATCH($B7170,Language!$A$6:$E$6)),0,IF(ISNUMBER(_xlfn.XMATCH($B7170,Language!$A$29:$E$29)),'Lista de Prestatarios'!$B$3,VLOOKUP(B7170,'Lista de Prestatarios'!$A$2:$B$500,2,FALSE))),"")</f>
        <v/>
      </c>
      <c r="P7170" s="58" t="str">
        <f>IF(B7170&lt;&gt;"",IF(OR(D7170&gt;0,G7170&gt;0),COUNTIF($B$2:B7170,B7170),COUNTIFS($B$2:B7170,B7170,$E$2:E7170,"&gt;0")),"")</f>
        <v/>
      </c>
    </row>
    <row r="7171" spans="1:16" x14ac:dyDescent="0.35">
      <c r="A7171" s="51" t="str">
        <f t="shared" si="336"/>
        <v/>
      </c>
      <c r="B7171" s="99"/>
      <c r="C7171" s="4"/>
      <c r="D7171" s="14"/>
      <c r="E7171" s="14"/>
      <c r="F7171" s="14"/>
      <c r="G7171" s="82"/>
      <c r="H7171" s="107" t="str">
        <f>IF(B7171&lt;&gt;"",IF(OR(O7171=0,O7171=999),"",SUMIFS($E$2:E7171,$A$2:A7171,A7171)-SUMIFS($F$2:F7171,$A$2:A7171,A7171)),"")</f>
        <v/>
      </c>
      <c r="I7171" s="109" t="str">
        <f t="shared" si="335"/>
        <v/>
      </c>
      <c r="J7171" s="113"/>
      <c r="K7171" s="90"/>
      <c r="L7171" s="73"/>
      <c r="M7171" s="69" t="str">
        <f>IF(C7171&lt;&gt;"",DailyLog!$S$3,"")</f>
        <v/>
      </c>
      <c r="N7171" s="56" t="str">
        <f t="shared" si="337"/>
        <v/>
      </c>
      <c r="O7171" s="53" t="str">
        <f>IF($B7171&lt;&gt;"",IF(ISNUMBER(_xlfn.XMATCH($B7171,Language!$A$6:$E$6)),0,IF(ISNUMBER(_xlfn.XMATCH($B7171,Language!$A$29:$E$29)),'Lista de Prestatarios'!$B$3,VLOOKUP(B7171,'Lista de Prestatarios'!$A$2:$B$500,2,FALSE))),"")</f>
        <v/>
      </c>
      <c r="P7171" s="58" t="str">
        <f>IF(B7171&lt;&gt;"",IF(OR(D7171&gt;0,G7171&gt;0),COUNTIF($B$2:B7171,B7171),COUNTIFS($B$2:B7171,B7171,$E$2:E7171,"&gt;0")),"")</f>
        <v/>
      </c>
    </row>
    <row r="7172" spans="1:16" x14ac:dyDescent="0.35">
      <c r="A7172" s="51" t="str">
        <f t="shared" si="336"/>
        <v/>
      </c>
      <c r="B7172" s="99"/>
      <c r="C7172" s="4"/>
      <c r="D7172" s="14"/>
      <c r="E7172" s="14"/>
      <c r="F7172" s="14"/>
      <c r="G7172" s="82"/>
      <c r="H7172" s="107" t="str">
        <f>IF(B7172&lt;&gt;"",IF(OR(O7172=0,O7172=999),"",SUMIFS($E$2:E7172,$A$2:A7172,A7172)-SUMIFS($F$2:F7172,$A$2:A7172,A7172)),"")</f>
        <v/>
      </c>
      <c r="I7172" s="109" t="str">
        <f t="shared" ref="I7172:I7235" si="338">IF(B7172&lt;&gt;"",I7171+D7172-E7172+F7172-G7172,"")</f>
        <v/>
      </c>
      <c r="J7172" s="113"/>
      <c r="K7172" s="90"/>
      <c r="L7172" s="73"/>
      <c r="M7172" s="69" t="str">
        <f>IF(C7172&lt;&gt;"",DailyLog!$S$3,"")</f>
        <v/>
      </c>
      <c r="N7172" s="56" t="str">
        <f t="shared" si="337"/>
        <v/>
      </c>
      <c r="O7172" s="53" t="str">
        <f>IF($B7172&lt;&gt;"",IF(ISNUMBER(_xlfn.XMATCH($B7172,Language!$A$6:$E$6)),0,IF(ISNUMBER(_xlfn.XMATCH($B7172,Language!$A$29:$E$29)),'Lista de Prestatarios'!$B$3,VLOOKUP(B7172,'Lista de Prestatarios'!$A$2:$B$500,2,FALSE))),"")</f>
        <v/>
      </c>
      <c r="P7172" s="58" t="str">
        <f>IF(B7172&lt;&gt;"",IF(OR(D7172&gt;0,G7172&gt;0),COUNTIF($B$2:B7172,B7172),COUNTIFS($B$2:B7172,B7172,$E$2:E7172,"&gt;0")),"")</f>
        <v/>
      </c>
    </row>
    <row r="7173" spans="1:16" x14ac:dyDescent="0.35">
      <c r="A7173" s="51" t="str">
        <f t="shared" si="336"/>
        <v/>
      </c>
      <c r="B7173" s="99"/>
      <c r="C7173" s="4"/>
      <c r="D7173" s="14"/>
      <c r="E7173" s="14"/>
      <c r="F7173" s="14"/>
      <c r="G7173" s="82"/>
      <c r="H7173" s="107" t="str">
        <f>IF(B7173&lt;&gt;"",IF(OR(O7173=0,O7173=999),"",SUMIFS($E$2:E7173,$A$2:A7173,A7173)-SUMIFS($F$2:F7173,$A$2:A7173,A7173)),"")</f>
        <v/>
      </c>
      <c r="I7173" s="109" t="str">
        <f t="shared" si="338"/>
        <v/>
      </c>
      <c r="J7173" s="113"/>
      <c r="K7173" s="90"/>
      <c r="L7173" s="73"/>
      <c r="M7173" s="69" t="str">
        <f>IF(C7173&lt;&gt;"",DailyLog!$S$3,"")</f>
        <v/>
      </c>
      <c r="N7173" s="56" t="str">
        <f t="shared" si="337"/>
        <v/>
      </c>
      <c r="O7173" s="53" t="str">
        <f>IF($B7173&lt;&gt;"",IF(ISNUMBER(_xlfn.XMATCH($B7173,Language!$A$6:$E$6)),0,IF(ISNUMBER(_xlfn.XMATCH($B7173,Language!$A$29:$E$29)),'Lista de Prestatarios'!$B$3,VLOOKUP(B7173,'Lista de Prestatarios'!$A$2:$B$500,2,FALSE))),"")</f>
        <v/>
      </c>
      <c r="P7173" s="58" t="str">
        <f>IF(B7173&lt;&gt;"",IF(OR(D7173&gt;0,G7173&gt;0),COUNTIF($B$2:B7173,B7173),COUNTIFS($B$2:B7173,B7173,$E$2:E7173,"&gt;0")),"")</f>
        <v/>
      </c>
    </row>
    <row r="7174" spans="1:16" x14ac:dyDescent="0.35">
      <c r="A7174" s="51" t="str">
        <f t="shared" si="336"/>
        <v/>
      </c>
      <c r="B7174" s="99"/>
      <c r="C7174" s="4"/>
      <c r="D7174" s="14"/>
      <c r="E7174" s="14"/>
      <c r="F7174" s="14"/>
      <c r="G7174" s="82"/>
      <c r="H7174" s="107" t="str">
        <f>IF(B7174&lt;&gt;"",IF(OR(O7174=0,O7174=999),"",SUMIFS($E$2:E7174,$A$2:A7174,A7174)-SUMIFS($F$2:F7174,$A$2:A7174,A7174)),"")</f>
        <v/>
      </c>
      <c r="I7174" s="109" t="str">
        <f t="shared" si="338"/>
        <v/>
      </c>
      <c r="J7174" s="113"/>
      <c r="K7174" s="90"/>
      <c r="L7174" s="73"/>
      <c r="M7174" s="69" t="str">
        <f>IF(C7174&lt;&gt;"",DailyLog!$S$3,"")</f>
        <v/>
      </c>
      <c r="N7174" s="56" t="str">
        <f t="shared" si="337"/>
        <v/>
      </c>
      <c r="O7174" s="53" t="str">
        <f>IF($B7174&lt;&gt;"",IF(ISNUMBER(_xlfn.XMATCH($B7174,Language!$A$6:$E$6)),0,IF(ISNUMBER(_xlfn.XMATCH($B7174,Language!$A$29:$E$29)),'Lista de Prestatarios'!$B$3,VLOOKUP(B7174,'Lista de Prestatarios'!$A$2:$B$500,2,FALSE))),"")</f>
        <v/>
      </c>
      <c r="P7174" s="58" t="str">
        <f>IF(B7174&lt;&gt;"",IF(OR(D7174&gt;0,G7174&gt;0),COUNTIF($B$2:B7174,B7174),COUNTIFS($B$2:B7174,B7174,$E$2:E7174,"&gt;0")),"")</f>
        <v/>
      </c>
    </row>
    <row r="7175" spans="1:16" x14ac:dyDescent="0.35">
      <c r="A7175" s="51" t="str">
        <f t="shared" si="336"/>
        <v/>
      </c>
      <c r="B7175" s="99"/>
      <c r="C7175" s="4"/>
      <c r="D7175" s="14"/>
      <c r="E7175" s="14"/>
      <c r="F7175" s="14"/>
      <c r="G7175" s="82"/>
      <c r="H7175" s="107" t="str">
        <f>IF(B7175&lt;&gt;"",IF(OR(O7175=0,O7175=999),"",SUMIFS($E$2:E7175,$A$2:A7175,A7175)-SUMIFS($F$2:F7175,$A$2:A7175,A7175)),"")</f>
        <v/>
      </c>
      <c r="I7175" s="109" t="str">
        <f t="shared" si="338"/>
        <v/>
      </c>
      <c r="J7175" s="113"/>
      <c r="K7175" s="90"/>
      <c r="L7175" s="73"/>
      <c r="M7175" s="69" t="str">
        <f>IF(C7175&lt;&gt;"",DailyLog!$S$3,"")</f>
        <v/>
      </c>
      <c r="N7175" s="56" t="str">
        <f t="shared" si="337"/>
        <v/>
      </c>
      <c r="O7175" s="53" t="str">
        <f>IF($B7175&lt;&gt;"",IF(ISNUMBER(_xlfn.XMATCH($B7175,Language!$A$6:$E$6)),0,IF(ISNUMBER(_xlfn.XMATCH($B7175,Language!$A$29:$E$29)),'Lista de Prestatarios'!$B$3,VLOOKUP(B7175,'Lista de Prestatarios'!$A$2:$B$500,2,FALSE))),"")</f>
        <v/>
      </c>
      <c r="P7175" s="58" t="str">
        <f>IF(B7175&lt;&gt;"",IF(OR(D7175&gt;0,G7175&gt;0),COUNTIF($B$2:B7175,B7175),COUNTIFS($B$2:B7175,B7175,$E$2:E7175,"&gt;0")),"")</f>
        <v/>
      </c>
    </row>
    <row r="7176" spans="1:16" x14ac:dyDescent="0.35">
      <c r="A7176" s="51" t="str">
        <f t="shared" si="336"/>
        <v/>
      </c>
      <c r="B7176" s="99"/>
      <c r="C7176" s="4"/>
      <c r="D7176" s="14"/>
      <c r="E7176" s="14"/>
      <c r="F7176" s="14"/>
      <c r="G7176" s="82"/>
      <c r="H7176" s="107" t="str">
        <f>IF(B7176&lt;&gt;"",IF(OR(O7176=0,O7176=999),"",SUMIFS($E$2:E7176,$A$2:A7176,A7176)-SUMIFS($F$2:F7176,$A$2:A7176,A7176)),"")</f>
        <v/>
      </c>
      <c r="I7176" s="109" t="str">
        <f t="shared" si="338"/>
        <v/>
      </c>
      <c r="J7176" s="113"/>
      <c r="K7176" s="90"/>
      <c r="L7176" s="73"/>
      <c r="M7176" s="69" t="str">
        <f>IF(C7176&lt;&gt;"",DailyLog!$S$3,"")</f>
        <v/>
      </c>
      <c r="N7176" s="56" t="str">
        <f t="shared" si="337"/>
        <v/>
      </c>
      <c r="O7176" s="53" t="str">
        <f>IF($B7176&lt;&gt;"",IF(ISNUMBER(_xlfn.XMATCH($B7176,Language!$A$6:$E$6)),0,IF(ISNUMBER(_xlfn.XMATCH($B7176,Language!$A$29:$E$29)),'Lista de Prestatarios'!$B$3,VLOOKUP(B7176,'Lista de Prestatarios'!$A$2:$B$500,2,FALSE))),"")</f>
        <v/>
      </c>
      <c r="P7176" s="58" t="str">
        <f>IF(B7176&lt;&gt;"",IF(OR(D7176&gt;0,G7176&gt;0),COUNTIF($B$2:B7176,B7176),COUNTIFS($B$2:B7176,B7176,$E$2:E7176,"&gt;0")),"")</f>
        <v/>
      </c>
    </row>
    <row r="7177" spans="1:16" x14ac:dyDescent="0.35">
      <c r="A7177" s="51" t="str">
        <f t="shared" si="336"/>
        <v/>
      </c>
      <c r="B7177" s="99"/>
      <c r="C7177" s="4"/>
      <c r="D7177" s="14"/>
      <c r="E7177" s="14"/>
      <c r="F7177" s="14"/>
      <c r="G7177" s="82"/>
      <c r="H7177" s="107" t="str">
        <f>IF(B7177&lt;&gt;"",IF(OR(O7177=0,O7177=999),"",SUMIFS($E$2:E7177,$A$2:A7177,A7177)-SUMIFS($F$2:F7177,$A$2:A7177,A7177)),"")</f>
        <v/>
      </c>
      <c r="I7177" s="109" t="str">
        <f t="shared" si="338"/>
        <v/>
      </c>
      <c r="J7177" s="113"/>
      <c r="K7177" s="90"/>
      <c r="L7177" s="73"/>
      <c r="M7177" s="69" t="str">
        <f>IF(C7177&lt;&gt;"",DailyLog!$S$3,"")</f>
        <v/>
      </c>
      <c r="N7177" s="56" t="str">
        <f t="shared" si="337"/>
        <v/>
      </c>
      <c r="O7177" s="53" t="str">
        <f>IF($B7177&lt;&gt;"",IF(ISNUMBER(_xlfn.XMATCH($B7177,Language!$A$6:$E$6)),0,IF(ISNUMBER(_xlfn.XMATCH($B7177,Language!$A$29:$E$29)),'Lista de Prestatarios'!$B$3,VLOOKUP(B7177,'Lista de Prestatarios'!$A$2:$B$500,2,FALSE))),"")</f>
        <v/>
      </c>
      <c r="P7177" s="58" t="str">
        <f>IF(B7177&lt;&gt;"",IF(OR(D7177&gt;0,G7177&gt;0),COUNTIF($B$2:B7177,B7177),COUNTIFS($B$2:B7177,B7177,$E$2:E7177,"&gt;0")),"")</f>
        <v/>
      </c>
    </row>
    <row r="7178" spans="1:16" x14ac:dyDescent="0.35">
      <c r="A7178" s="51" t="str">
        <f t="shared" si="336"/>
        <v/>
      </c>
      <c r="B7178" s="99"/>
      <c r="C7178" s="4"/>
      <c r="D7178" s="14"/>
      <c r="E7178" s="14"/>
      <c r="F7178" s="14"/>
      <c r="G7178" s="82"/>
      <c r="H7178" s="107" t="str">
        <f>IF(B7178&lt;&gt;"",IF(OR(O7178=0,O7178=999),"",SUMIFS($E$2:E7178,$A$2:A7178,A7178)-SUMIFS($F$2:F7178,$A$2:A7178,A7178)),"")</f>
        <v/>
      </c>
      <c r="I7178" s="109" t="str">
        <f t="shared" si="338"/>
        <v/>
      </c>
      <c r="J7178" s="113"/>
      <c r="K7178" s="90"/>
      <c r="L7178" s="73"/>
      <c r="M7178" s="69" t="str">
        <f>IF(C7178&lt;&gt;"",DailyLog!$S$3,"")</f>
        <v/>
      </c>
      <c r="N7178" s="56" t="str">
        <f t="shared" si="337"/>
        <v/>
      </c>
      <c r="O7178" s="53" t="str">
        <f>IF($B7178&lt;&gt;"",IF(ISNUMBER(_xlfn.XMATCH($B7178,Language!$A$6:$E$6)),0,IF(ISNUMBER(_xlfn.XMATCH($B7178,Language!$A$29:$E$29)),'Lista de Prestatarios'!$B$3,VLOOKUP(B7178,'Lista de Prestatarios'!$A$2:$B$500,2,FALSE))),"")</f>
        <v/>
      </c>
      <c r="P7178" s="58" t="str">
        <f>IF(B7178&lt;&gt;"",IF(OR(D7178&gt;0,G7178&gt;0),COUNTIF($B$2:B7178,B7178),COUNTIFS($B$2:B7178,B7178,$E$2:E7178,"&gt;0")),"")</f>
        <v/>
      </c>
    </row>
    <row r="7179" spans="1:16" x14ac:dyDescent="0.35">
      <c r="A7179" s="51" t="str">
        <f t="shared" si="336"/>
        <v/>
      </c>
      <c r="B7179" s="99"/>
      <c r="C7179" s="4"/>
      <c r="D7179" s="14"/>
      <c r="E7179" s="14"/>
      <c r="F7179" s="14"/>
      <c r="G7179" s="82"/>
      <c r="H7179" s="107" t="str">
        <f>IF(B7179&lt;&gt;"",IF(OR(O7179=0,O7179=999),"",SUMIFS($E$2:E7179,$A$2:A7179,A7179)-SUMIFS($F$2:F7179,$A$2:A7179,A7179)),"")</f>
        <v/>
      </c>
      <c r="I7179" s="109" t="str">
        <f t="shared" si="338"/>
        <v/>
      </c>
      <c r="J7179" s="113"/>
      <c r="K7179" s="90"/>
      <c r="L7179" s="73"/>
      <c r="M7179" s="69" t="str">
        <f>IF(C7179&lt;&gt;"",DailyLog!$S$3,"")</f>
        <v/>
      </c>
      <c r="N7179" s="56" t="str">
        <f t="shared" si="337"/>
        <v/>
      </c>
      <c r="O7179" s="53" t="str">
        <f>IF($B7179&lt;&gt;"",IF(ISNUMBER(_xlfn.XMATCH($B7179,Language!$A$6:$E$6)),0,IF(ISNUMBER(_xlfn.XMATCH($B7179,Language!$A$29:$E$29)),'Lista de Prestatarios'!$B$3,VLOOKUP(B7179,'Lista de Prestatarios'!$A$2:$B$500,2,FALSE))),"")</f>
        <v/>
      </c>
      <c r="P7179" s="58" t="str">
        <f>IF(B7179&lt;&gt;"",IF(OR(D7179&gt;0,G7179&gt;0),COUNTIF($B$2:B7179,B7179),COUNTIFS($B$2:B7179,B7179,$E$2:E7179,"&gt;0")),"")</f>
        <v/>
      </c>
    </row>
    <row r="7180" spans="1:16" x14ac:dyDescent="0.35">
      <c r="A7180" s="51" t="str">
        <f t="shared" si="336"/>
        <v/>
      </c>
      <c r="B7180" s="99"/>
      <c r="C7180" s="4"/>
      <c r="D7180" s="14"/>
      <c r="E7180" s="14"/>
      <c r="F7180" s="14"/>
      <c r="G7180" s="82"/>
      <c r="H7180" s="107" t="str">
        <f>IF(B7180&lt;&gt;"",IF(OR(O7180=0,O7180=999),"",SUMIFS($E$2:E7180,$A$2:A7180,A7180)-SUMIFS($F$2:F7180,$A$2:A7180,A7180)),"")</f>
        <v/>
      </c>
      <c r="I7180" s="109" t="str">
        <f t="shared" si="338"/>
        <v/>
      </c>
      <c r="J7180" s="113"/>
      <c r="K7180" s="90"/>
      <c r="L7180" s="73"/>
      <c r="M7180" s="69" t="str">
        <f>IF(C7180&lt;&gt;"",DailyLog!$S$3,"")</f>
        <v/>
      </c>
      <c r="N7180" s="56" t="str">
        <f t="shared" si="337"/>
        <v/>
      </c>
      <c r="O7180" s="53" t="str">
        <f>IF($B7180&lt;&gt;"",IF(ISNUMBER(_xlfn.XMATCH($B7180,Language!$A$6:$E$6)),0,IF(ISNUMBER(_xlfn.XMATCH($B7180,Language!$A$29:$E$29)),'Lista de Prestatarios'!$B$3,VLOOKUP(B7180,'Lista de Prestatarios'!$A$2:$B$500,2,FALSE))),"")</f>
        <v/>
      </c>
      <c r="P7180" s="58" t="str">
        <f>IF(B7180&lt;&gt;"",IF(OR(D7180&gt;0,G7180&gt;0),COUNTIF($B$2:B7180,B7180),COUNTIFS($B$2:B7180,B7180,$E$2:E7180,"&gt;0")),"")</f>
        <v/>
      </c>
    </row>
    <row r="7181" spans="1:16" x14ac:dyDescent="0.35">
      <c r="A7181" s="51" t="str">
        <f t="shared" si="336"/>
        <v/>
      </c>
      <c r="B7181" s="99"/>
      <c r="C7181" s="4"/>
      <c r="D7181" s="14"/>
      <c r="E7181" s="14"/>
      <c r="F7181" s="14"/>
      <c r="G7181" s="82"/>
      <c r="H7181" s="107" t="str">
        <f>IF(B7181&lt;&gt;"",IF(OR(O7181=0,O7181=999),"",SUMIFS($E$2:E7181,$A$2:A7181,A7181)-SUMIFS($F$2:F7181,$A$2:A7181,A7181)),"")</f>
        <v/>
      </c>
      <c r="I7181" s="109" t="str">
        <f t="shared" si="338"/>
        <v/>
      </c>
      <c r="J7181" s="113"/>
      <c r="K7181" s="90"/>
      <c r="L7181" s="73"/>
      <c r="M7181" s="69" t="str">
        <f>IF(C7181&lt;&gt;"",DailyLog!$S$3,"")</f>
        <v/>
      </c>
      <c r="N7181" s="56" t="str">
        <f t="shared" si="337"/>
        <v/>
      </c>
      <c r="O7181" s="53" t="str">
        <f>IF($B7181&lt;&gt;"",IF(ISNUMBER(_xlfn.XMATCH($B7181,Language!$A$6:$E$6)),0,IF(ISNUMBER(_xlfn.XMATCH($B7181,Language!$A$29:$E$29)),'Lista de Prestatarios'!$B$3,VLOOKUP(B7181,'Lista de Prestatarios'!$A$2:$B$500,2,FALSE))),"")</f>
        <v/>
      </c>
      <c r="P7181" s="58" t="str">
        <f>IF(B7181&lt;&gt;"",IF(OR(D7181&gt;0,G7181&gt;0),COUNTIF($B$2:B7181,B7181),COUNTIFS($B$2:B7181,B7181,$E$2:E7181,"&gt;0")),"")</f>
        <v/>
      </c>
    </row>
    <row r="7182" spans="1:16" x14ac:dyDescent="0.35">
      <c r="A7182" s="51" t="str">
        <f t="shared" si="336"/>
        <v/>
      </c>
      <c r="B7182" s="99"/>
      <c r="C7182" s="4"/>
      <c r="D7182" s="14"/>
      <c r="E7182" s="14"/>
      <c r="F7182" s="14"/>
      <c r="G7182" s="82"/>
      <c r="H7182" s="107" t="str">
        <f>IF(B7182&lt;&gt;"",IF(OR(O7182=0,O7182=999),"",SUMIFS($E$2:E7182,$A$2:A7182,A7182)-SUMIFS($F$2:F7182,$A$2:A7182,A7182)),"")</f>
        <v/>
      </c>
      <c r="I7182" s="109" t="str">
        <f t="shared" si="338"/>
        <v/>
      </c>
      <c r="J7182" s="113"/>
      <c r="K7182" s="90"/>
      <c r="L7182" s="73"/>
      <c r="M7182" s="69" t="str">
        <f>IF(C7182&lt;&gt;"",DailyLog!$S$3,"")</f>
        <v/>
      </c>
      <c r="N7182" s="56" t="str">
        <f t="shared" si="337"/>
        <v/>
      </c>
      <c r="O7182" s="53" t="str">
        <f>IF($B7182&lt;&gt;"",IF(ISNUMBER(_xlfn.XMATCH($B7182,Language!$A$6:$E$6)),0,IF(ISNUMBER(_xlfn.XMATCH($B7182,Language!$A$29:$E$29)),'Lista de Prestatarios'!$B$3,VLOOKUP(B7182,'Lista de Prestatarios'!$A$2:$B$500,2,FALSE))),"")</f>
        <v/>
      </c>
      <c r="P7182" s="58" t="str">
        <f>IF(B7182&lt;&gt;"",IF(OR(D7182&gt;0,G7182&gt;0),COUNTIF($B$2:B7182,B7182),COUNTIFS($B$2:B7182,B7182,$E$2:E7182,"&gt;0")),"")</f>
        <v/>
      </c>
    </row>
    <row r="7183" spans="1:16" x14ac:dyDescent="0.35">
      <c r="A7183" s="51" t="str">
        <f t="shared" si="336"/>
        <v/>
      </c>
      <c r="B7183" s="99"/>
      <c r="C7183" s="4"/>
      <c r="D7183" s="14"/>
      <c r="E7183" s="14"/>
      <c r="F7183" s="14"/>
      <c r="G7183" s="82"/>
      <c r="H7183" s="107" t="str">
        <f>IF(B7183&lt;&gt;"",IF(OR(O7183=0,O7183=999),"",SUMIFS($E$2:E7183,$A$2:A7183,A7183)-SUMIFS($F$2:F7183,$A$2:A7183,A7183)),"")</f>
        <v/>
      </c>
      <c r="I7183" s="109" t="str">
        <f t="shared" si="338"/>
        <v/>
      </c>
      <c r="J7183" s="113"/>
      <c r="K7183" s="90"/>
      <c r="L7183" s="73"/>
      <c r="M7183" s="69" t="str">
        <f>IF(C7183&lt;&gt;"",DailyLog!$S$3,"")</f>
        <v/>
      </c>
      <c r="N7183" s="56" t="str">
        <f t="shared" si="337"/>
        <v/>
      </c>
      <c r="O7183" s="53" t="str">
        <f>IF($B7183&lt;&gt;"",IF(ISNUMBER(_xlfn.XMATCH($B7183,Language!$A$6:$E$6)),0,IF(ISNUMBER(_xlfn.XMATCH($B7183,Language!$A$29:$E$29)),'Lista de Prestatarios'!$B$3,VLOOKUP(B7183,'Lista de Prestatarios'!$A$2:$B$500,2,FALSE))),"")</f>
        <v/>
      </c>
      <c r="P7183" s="58" t="str">
        <f>IF(B7183&lt;&gt;"",IF(OR(D7183&gt;0,G7183&gt;0),COUNTIF($B$2:B7183,B7183),COUNTIFS($B$2:B7183,B7183,$E$2:E7183,"&gt;0")),"")</f>
        <v/>
      </c>
    </row>
    <row r="7184" spans="1:16" x14ac:dyDescent="0.35">
      <c r="A7184" s="51" t="str">
        <f t="shared" si="336"/>
        <v/>
      </c>
      <c r="B7184" s="99"/>
      <c r="C7184" s="4"/>
      <c r="D7184" s="14"/>
      <c r="E7184" s="14"/>
      <c r="F7184" s="14"/>
      <c r="G7184" s="82"/>
      <c r="H7184" s="107" t="str">
        <f>IF(B7184&lt;&gt;"",IF(OR(O7184=0,O7184=999),"",SUMIFS($E$2:E7184,$A$2:A7184,A7184)-SUMIFS($F$2:F7184,$A$2:A7184,A7184)),"")</f>
        <v/>
      </c>
      <c r="I7184" s="109" t="str">
        <f t="shared" si="338"/>
        <v/>
      </c>
      <c r="J7184" s="113"/>
      <c r="K7184" s="90"/>
      <c r="L7184" s="73"/>
      <c r="M7184" s="69" t="str">
        <f>IF(C7184&lt;&gt;"",DailyLog!$S$3,"")</f>
        <v/>
      </c>
      <c r="N7184" s="56" t="str">
        <f t="shared" si="337"/>
        <v/>
      </c>
      <c r="O7184" s="53" t="str">
        <f>IF($B7184&lt;&gt;"",IF(ISNUMBER(_xlfn.XMATCH($B7184,Language!$A$6:$E$6)),0,IF(ISNUMBER(_xlfn.XMATCH($B7184,Language!$A$29:$E$29)),'Lista de Prestatarios'!$B$3,VLOOKUP(B7184,'Lista de Prestatarios'!$A$2:$B$500,2,FALSE))),"")</f>
        <v/>
      </c>
      <c r="P7184" s="58" t="str">
        <f>IF(B7184&lt;&gt;"",IF(OR(D7184&gt;0,G7184&gt;0),COUNTIF($B$2:B7184,B7184),COUNTIFS($B$2:B7184,B7184,$E$2:E7184,"&gt;0")),"")</f>
        <v/>
      </c>
    </row>
    <row r="7185" spans="1:16" x14ac:dyDescent="0.35">
      <c r="A7185" s="51" t="str">
        <f t="shared" si="336"/>
        <v/>
      </c>
      <c r="B7185" s="99"/>
      <c r="C7185" s="4"/>
      <c r="D7185" s="14"/>
      <c r="E7185" s="14"/>
      <c r="F7185" s="14"/>
      <c r="G7185" s="82"/>
      <c r="H7185" s="107" t="str">
        <f>IF(B7185&lt;&gt;"",IF(OR(O7185=0,O7185=999),"",SUMIFS($E$2:E7185,$A$2:A7185,A7185)-SUMIFS($F$2:F7185,$A$2:A7185,A7185)),"")</f>
        <v/>
      </c>
      <c r="I7185" s="109" t="str">
        <f t="shared" si="338"/>
        <v/>
      </c>
      <c r="J7185" s="113"/>
      <c r="K7185" s="90"/>
      <c r="L7185" s="73"/>
      <c r="M7185" s="69" t="str">
        <f>IF(C7185&lt;&gt;"",DailyLog!$S$3,"")</f>
        <v/>
      </c>
      <c r="N7185" s="56" t="str">
        <f t="shared" si="337"/>
        <v/>
      </c>
      <c r="O7185" s="53" t="str">
        <f>IF($B7185&lt;&gt;"",IF(ISNUMBER(_xlfn.XMATCH($B7185,Language!$A$6:$E$6)),0,IF(ISNUMBER(_xlfn.XMATCH($B7185,Language!$A$29:$E$29)),'Lista de Prestatarios'!$B$3,VLOOKUP(B7185,'Lista de Prestatarios'!$A$2:$B$500,2,FALSE))),"")</f>
        <v/>
      </c>
      <c r="P7185" s="58" t="str">
        <f>IF(B7185&lt;&gt;"",IF(OR(D7185&gt;0,G7185&gt;0),COUNTIF($B$2:B7185,B7185),COUNTIFS($B$2:B7185,B7185,$E$2:E7185,"&gt;0")),"")</f>
        <v/>
      </c>
    </row>
    <row r="7186" spans="1:16" x14ac:dyDescent="0.35">
      <c r="A7186" s="51" t="str">
        <f t="shared" si="336"/>
        <v/>
      </c>
      <c r="B7186" s="99"/>
      <c r="C7186" s="4"/>
      <c r="D7186" s="14"/>
      <c r="E7186" s="14"/>
      <c r="F7186" s="14"/>
      <c r="G7186" s="82"/>
      <c r="H7186" s="107" t="str">
        <f>IF(B7186&lt;&gt;"",IF(OR(O7186=0,O7186=999),"",SUMIFS($E$2:E7186,$A$2:A7186,A7186)-SUMIFS($F$2:F7186,$A$2:A7186,A7186)),"")</f>
        <v/>
      </c>
      <c r="I7186" s="109" t="str">
        <f t="shared" si="338"/>
        <v/>
      </c>
      <c r="J7186" s="113"/>
      <c r="K7186" s="90"/>
      <c r="L7186" s="73"/>
      <c r="M7186" s="69" t="str">
        <f>IF(C7186&lt;&gt;"",DailyLog!$S$3,"")</f>
        <v/>
      </c>
      <c r="N7186" s="56" t="str">
        <f t="shared" si="337"/>
        <v/>
      </c>
      <c r="O7186" s="53" t="str">
        <f>IF($B7186&lt;&gt;"",IF(ISNUMBER(_xlfn.XMATCH($B7186,Language!$A$6:$E$6)),0,IF(ISNUMBER(_xlfn.XMATCH($B7186,Language!$A$29:$E$29)),'Lista de Prestatarios'!$B$3,VLOOKUP(B7186,'Lista de Prestatarios'!$A$2:$B$500,2,FALSE))),"")</f>
        <v/>
      </c>
      <c r="P7186" s="58" t="str">
        <f>IF(B7186&lt;&gt;"",IF(OR(D7186&gt;0,G7186&gt;0),COUNTIF($B$2:B7186,B7186),COUNTIFS($B$2:B7186,B7186,$E$2:E7186,"&gt;0")),"")</f>
        <v/>
      </c>
    </row>
    <row r="7187" spans="1:16" x14ac:dyDescent="0.35">
      <c r="A7187" s="51" t="str">
        <f t="shared" si="336"/>
        <v/>
      </c>
      <c r="B7187" s="99"/>
      <c r="C7187" s="4"/>
      <c r="D7187" s="14"/>
      <c r="E7187" s="14"/>
      <c r="F7187" s="14"/>
      <c r="G7187" s="82"/>
      <c r="H7187" s="107" t="str">
        <f>IF(B7187&lt;&gt;"",IF(OR(O7187=0,O7187=999),"",SUMIFS($E$2:E7187,$A$2:A7187,A7187)-SUMIFS($F$2:F7187,$A$2:A7187,A7187)),"")</f>
        <v/>
      </c>
      <c r="I7187" s="109" t="str">
        <f t="shared" si="338"/>
        <v/>
      </c>
      <c r="J7187" s="113"/>
      <c r="K7187" s="90"/>
      <c r="L7187" s="73"/>
      <c r="M7187" s="69" t="str">
        <f>IF(C7187&lt;&gt;"",DailyLog!$S$3,"")</f>
        <v/>
      </c>
      <c r="N7187" s="56" t="str">
        <f t="shared" si="337"/>
        <v/>
      </c>
      <c r="O7187" s="53" t="str">
        <f>IF($B7187&lt;&gt;"",IF(ISNUMBER(_xlfn.XMATCH($B7187,Language!$A$6:$E$6)),0,IF(ISNUMBER(_xlfn.XMATCH($B7187,Language!$A$29:$E$29)),'Lista de Prestatarios'!$B$3,VLOOKUP(B7187,'Lista de Prestatarios'!$A$2:$B$500,2,FALSE))),"")</f>
        <v/>
      </c>
      <c r="P7187" s="58" t="str">
        <f>IF(B7187&lt;&gt;"",IF(OR(D7187&gt;0,G7187&gt;0),COUNTIF($B$2:B7187,B7187),COUNTIFS($B$2:B7187,B7187,$E$2:E7187,"&gt;0")),"")</f>
        <v/>
      </c>
    </row>
    <row r="7188" spans="1:16" x14ac:dyDescent="0.35">
      <c r="A7188" s="51" t="str">
        <f t="shared" si="336"/>
        <v/>
      </c>
      <c r="B7188" s="99"/>
      <c r="C7188" s="4"/>
      <c r="D7188" s="14"/>
      <c r="E7188" s="14"/>
      <c r="F7188" s="14"/>
      <c r="G7188" s="82"/>
      <c r="H7188" s="107" t="str">
        <f>IF(B7188&lt;&gt;"",IF(OR(O7188=0,O7188=999),"",SUMIFS($E$2:E7188,$A$2:A7188,A7188)-SUMIFS($F$2:F7188,$A$2:A7188,A7188)),"")</f>
        <v/>
      </c>
      <c r="I7188" s="109" t="str">
        <f t="shared" si="338"/>
        <v/>
      </c>
      <c r="J7188" s="113"/>
      <c r="K7188" s="90"/>
      <c r="L7188" s="73"/>
      <c r="M7188" s="69" t="str">
        <f>IF(C7188&lt;&gt;"",DailyLog!$S$3,"")</f>
        <v/>
      </c>
      <c r="N7188" s="56" t="str">
        <f t="shared" si="337"/>
        <v/>
      </c>
      <c r="O7188" s="53" t="str">
        <f>IF($B7188&lt;&gt;"",IF(ISNUMBER(_xlfn.XMATCH($B7188,Language!$A$6:$E$6)),0,IF(ISNUMBER(_xlfn.XMATCH($B7188,Language!$A$29:$E$29)),'Lista de Prestatarios'!$B$3,VLOOKUP(B7188,'Lista de Prestatarios'!$A$2:$B$500,2,FALSE))),"")</f>
        <v/>
      </c>
      <c r="P7188" s="58" t="str">
        <f>IF(B7188&lt;&gt;"",IF(OR(D7188&gt;0,G7188&gt;0),COUNTIF($B$2:B7188,B7188),COUNTIFS($B$2:B7188,B7188,$E$2:E7188,"&gt;0")),"")</f>
        <v/>
      </c>
    </row>
    <row r="7189" spans="1:16" x14ac:dyDescent="0.35">
      <c r="A7189" s="51" t="str">
        <f t="shared" si="336"/>
        <v/>
      </c>
      <c r="B7189" s="99"/>
      <c r="C7189" s="4"/>
      <c r="D7189" s="14"/>
      <c r="E7189" s="14"/>
      <c r="F7189" s="14"/>
      <c r="G7189" s="82"/>
      <c r="H7189" s="107" t="str">
        <f>IF(B7189&lt;&gt;"",IF(OR(O7189=0,O7189=999),"",SUMIFS($E$2:E7189,$A$2:A7189,A7189)-SUMIFS($F$2:F7189,$A$2:A7189,A7189)),"")</f>
        <v/>
      </c>
      <c r="I7189" s="109" t="str">
        <f t="shared" si="338"/>
        <v/>
      </c>
      <c r="J7189" s="113"/>
      <c r="K7189" s="90"/>
      <c r="L7189" s="73"/>
      <c r="M7189" s="69" t="str">
        <f>IF(C7189&lt;&gt;"",DailyLog!$S$3,"")</f>
        <v/>
      </c>
      <c r="N7189" s="56" t="str">
        <f t="shared" si="337"/>
        <v/>
      </c>
      <c r="O7189" s="53" t="str">
        <f>IF($B7189&lt;&gt;"",IF(ISNUMBER(_xlfn.XMATCH($B7189,Language!$A$6:$E$6)),0,IF(ISNUMBER(_xlfn.XMATCH($B7189,Language!$A$29:$E$29)),'Lista de Prestatarios'!$B$3,VLOOKUP(B7189,'Lista de Prestatarios'!$A$2:$B$500,2,FALSE))),"")</f>
        <v/>
      </c>
      <c r="P7189" s="58" t="str">
        <f>IF(B7189&lt;&gt;"",IF(OR(D7189&gt;0,G7189&gt;0),COUNTIF($B$2:B7189,B7189),COUNTIFS($B$2:B7189,B7189,$E$2:E7189,"&gt;0")),"")</f>
        <v/>
      </c>
    </row>
    <row r="7190" spans="1:16" x14ac:dyDescent="0.35">
      <c r="A7190" s="51" t="str">
        <f t="shared" si="336"/>
        <v/>
      </c>
      <c r="B7190" s="99"/>
      <c r="C7190" s="4"/>
      <c r="D7190" s="14"/>
      <c r="E7190" s="14"/>
      <c r="F7190" s="14"/>
      <c r="G7190" s="82"/>
      <c r="H7190" s="107" t="str">
        <f>IF(B7190&lt;&gt;"",IF(OR(O7190=0,O7190=999),"",SUMIFS($E$2:E7190,$A$2:A7190,A7190)-SUMIFS($F$2:F7190,$A$2:A7190,A7190)),"")</f>
        <v/>
      </c>
      <c r="I7190" s="109" t="str">
        <f t="shared" si="338"/>
        <v/>
      </c>
      <c r="J7190" s="113"/>
      <c r="K7190" s="90"/>
      <c r="L7190" s="73"/>
      <c r="M7190" s="69" t="str">
        <f>IF(C7190&lt;&gt;"",DailyLog!$S$3,"")</f>
        <v/>
      </c>
      <c r="N7190" s="56" t="str">
        <f t="shared" si="337"/>
        <v/>
      </c>
      <c r="O7190" s="53" t="str">
        <f>IF($B7190&lt;&gt;"",IF(ISNUMBER(_xlfn.XMATCH($B7190,Language!$A$6:$E$6)),0,IF(ISNUMBER(_xlfn.XMATCH($B7190,Language!$A$29:$E$29)),'Lista de Prestatarios'!$B$3,VLOOKUP(B7190,'Lista de Prestatarios'!$A$2:$B$500,2,FALSE))),"")</f>
        <v/>
      </c>
      <c r="P7190" s="58" t="str">
        <f>IF(B7190&lt;&gt;"",IF(OR(D7190&gt;0,G7190&gt;0),COUNTIF($B$2:B7190,B7190),COUNTIFS($B$2:B7190,B7190,$E$2:E7190,"&gt;0")),"")</f>
        <v/>
      </c>
    </row>
    <row r="7191" spans="1:16" x14ac:dyDescent="0.35">
      <c r="A7191" s="51" t="str">
        <f t="shared" si="336"/>
        <v/>
      </c>
      <c r="B7191" s="99"/>
      <c r="C7191" s="4"/>
      <c r="D7191" s="14"/>
      <c r="E7191" s="14"/>
      <c r="F7191" s="14"/>
      <c r="G7191" s="82"/>
      <c r="H7191" s="107" t="str">
        <f>IF(B7191&lt;&gt;"",IF(OR(O7191=0,O7191=999),"",SUMIFS($E$2:E7191,$A$2:A7191,A7191)-SUMIFS($F$2:F7191,$A$2:A7191,A7191)),"")</f>
        <v/>
      </c>
      <c r="I7191" s="109" t="str">
        <f t="shared" si="338"/>
        <v/>
      </c>
      <c r="J7191" s="113"/>
      <c r="K7191" s="90"/>
      <c r="L7191" s="73"/>
      <c r="M7191" s="69" t="str">
        <f>IF(C7191&lt;&gt;"",DailyLog!$S$3,"")</f>
        <v/>
      </c>
      <c r="N7191" s="56" t="str">
        <f t="shared" si="337"/>
        <v/>
      </c>
      <c r="O7191" s="53" t="str">
        <f>IF($B7191&lt;&gt;"",IF(ISNUMBER(_xlfn.XMATCH($B7191,Language!$A$6:$E$6)),0,IF(ISNUMBER(_xlfn.XMATCH($B7191,Language!$A$29:$E$29)),'Lista de Prestatarios'!$B$3,VLOOKUP(B7191,'Lista de Prestatarios'!$A$2:$B$500,2,FALSE))),"")</f>
        <v/>
      </c>
      <c r="P7191" s="58" t="str">
        <f>IF(B7191&lt;&gt;"",IF(OR(D7191&gt;0,G7191&gt;0),COUNTIF($B$2:B7191,B7191),COUNTIFS($B$2:B7191,B7191,$E$2:E7191,"&gt;0")),"")</f>
        <v/>
      </c>
    </row>
    <row r="7192" spans="1:16" x14ac:dyDescent="0.35">
      <c r="A7192" s="51" t="str">
        <f t="shared" si="336"/>
        <v/>
      </c>
      <c r="B7192" s="99"/>
      <c r="C7192" s="4"/>
      <c r="D7192" s="14"/>
      <c r="E7192" s="14"/>
      <c r="F7192" s="14"/>
      <c r="G7192" s="82"/>
      <c r="H7192" s="107" t="str">
        <f>IF(B7192&lt;&gt;"",IF(OR(O7192=0,O7192=999),"",SUMIFS($E$2:E7192,$A$2:A7192,A7192)-SUMIFS($F$2:F7192,$A$2:A7192,A7192)),"")</f>
        <v/>
      </c>
      <c r="I7192" s="109" t="str">
        <f t="shared" si="338"/>
        <v/>
      </c>
      <c r="J7192" s="113"/>
      <c r="K7192" s="90"/>
      <c r="L7192" s="73"/>
      <c r="M7192" s="69" t="str">
        <f>IF(C7192&lt;&gt;"",DailyLog!$S$3,"")</f>
        <v/>
      </c>
      <c r="N7192" s="56" t="str">
        <f t="shared" si="337"/>
        <v/>
      </c>
      <c r="O7192" s="53" t="str">
        <f>IF($B7192&lt;&gt;"",IF(ISNUMBER(_xlfn.XMATCH($B7192,Language!$A$6:$E$6)),0,IF(ISNUMBER(_xlfn.XMATCH($B7192,Language!$A$29:$E$29)),'Lista de Prestatarios'!$B$3,VLOOKUP(B7192,'Lista de Prestatarios'!$A$2:$B$500,2,FALSE))),"")</f>
        <v/>
      </c>
      <c r="P7192" s="58" t="str">
        <f>IF(B7192&lt;&gt;"",IF(OR(D7192&gt;0,G7192&gt;0),COUNTIF($B$2:B7192,B7192),COUNTIFS($B$2:B7192,B7192,$E$2:E7192,"&gt;0")),"")</f>
        <v/>
      </c>
    </row>
    <row r="7193" spans="1:16" x14ac:dyDescent="0.35">
      <c r="A7193" s="51" t="str">
        <f t="shared" si="336"/>
        <v/>
      </c>
      <c r="B7193" s="99"/>
      <c r="C7193" s="4"/>
      <c r="D7193" s="14"/>
      <c r="E7193" s="14"/>
      <c r="F7193" s="14"/>
      <c r="G7193" s="82"/>
      <c r="H7193" s="107" t="str">
        <f>IF(B7193&lt;&gt;"",IF(OR(O7193=0,O7193=999),"",SUMIFS($E$2:E7193,$A$2:A7193,A7193)-SUMIFS($F$2:F7193,$A$2:A7193,A7193)),"")</f>
        <v/>
      </c>
      <c r="I7193" s="109" t="str">
        <f t="shared" si="338"/>
        <v/>
      </c>
      <c r="J7193" s="113"/>
      <c r="K7193" s="90"/>
      <c r="L7193" s="73"/>
      <c r="M7193" s="69" t="str">
        <f>IF(C7193&lt;&gt;"",DailyLog!$S$3,"")</f>
        <v/>
      </c>
      <c r="N7193" s="56" t="str">
        <f t="shared" si="337"/>
        <v/>
      </c>
      <c r="O7193" s="53" t="str">
        <f>IF($B7193&lt;&gt;"",IF(ISNUMBER(_xlfn.XMATCH($B7193,Language!$A$6:$E$6)),0,IF(ISNUMBER(_xlfn.XMATCH($B7193,Language!$A$29:$E$29)),'Lista de Prestatarios'!$B$3,VLOOKUP(B7193,'Lista de Prestatarios'!$A$2:$B$500,2,FALSE))),"")</f>
        <v/>
      </c>
      <c r="P7193" s="58" t="str">
        <f>IF(B7193&lt;&gt;"",IF(OR(D7193&gt;0,G7193&gt;0),COUNTIF($B$2:B7193,B7193),COUNTIFS($B$2:B7193,B7193,$E$2:E7193,"&gt;0")),"")</f>
        <v/>
      </c>
    </row>
    <row r="7194" spans="1:16" x14ac:dyDescent="0.35">
      <c r="A7194" s="51" t="str">
        <f t="shared" si="336"/>
        <v/>
      </c>
      <c r="B7194" s="99"/>
      <c r="C7194" s="4"/>
      <c r="D7194" s="14"/>
      <c r="E7194" s="14"/>
      <c r="F7194" s="14"/>
      <c r="G7194" s="82"/>
      <c r="H7194" s="107" t="str">
        <f>IF(B7194&lt;&gt;"",IF(OR(O7194=0,O7194=999),"",SUMIFS($E$2:E7194,$A$2:A7194,A7194)-SUMIFS($F$2:F7194,$A$2:A7194,A7194)),"")</f>
        <v/>
      </c>
      <c r="I7194" s="109" t="str">
        <f t="shared" si="338"/>
        <v/>
      </c>
      <c r="J7194" s="113"/>
      <c r="K7194" s="90"/>
      <c r="L7194" s="73"/>
      <c r="M7194" s="69" t="str">
        <f>IF(C7194&lt;&gt;"",DailyLog!$S$3,"")</f>
        <v/>
      </c>
      <c r="N7194" s="56" t="str">
        <f t="shared" si="337"/>
        <v/>
      </c>
      <c r="O7194" s="53" t="str">
        <f>IF($B7194&lt;&gt;"",IF(ISNUMBER(_xlfn.XMATCH($B7194,Language!$A$6:$E$6)),0,IF(ISNUMBER(_xlfn.XMATCH($B7194,Language!$A$29:$E$29)),'Lista de Prestatarios'!$B$3,VLOOKUP(B7194,'Lista de Prestatarios'!$A$2:$B$500,2,FALSE))),"")</f>
        <v/>
      </c>
      <c r="P7194" s="58" t="str">
        <f>IF(B7194&lt;&gt;"",IF(OR(D7194&gt;0,G7194&gt;0),COUNTIF($B$2:B7194,B7194),COUNTIFS($B$2:B7194,B7194,$E$2:E7194,"&gt;0")),"")</f>
        <v/>
      </c>
    </row>
    <row r="7195" spans="1:16" x14ac:dyDescent="0.35">
      <c r="A7195" s="51" t="str">
        <f t="shared" si="336"/>
        <v/>
      </c>
      <c r="B7195" s="99"/>
      <c r="C7195" s="4"/>
      <c r="D7195" s="14"/>
      <c r="E7195" s="14"/>
      <c r="F7195" s="14"/>
      <c r="G7195" s="82"/>
      <c r="H7195" s="107" t="str">
        <f>IF(B7195&lt;&gt;"",IF(OR(O7195=0,O7195=999),"",SUMIFS($E$2:E7195,$A$2:A7195,A7195)-SUMIFS($F$2:F7195,$A$2:A7195,A7195)),"")</f>
        <v/>
      </c>
      <c r="I7195" s="109" t="str">
        <f t="shared" si="338"/>
        <v/>
      </c>
      <c r="J7195" s="113"/>
      <c r="K7195" s="90"/>
      <c r="L7195" s="73"/>
      <c r="M7195" s="69" t="str">
        <f>IF(C7195&lt;&gt;"",DailyLog!$S$3,"")</f>
        <v/>
      </c>
      <c r="N7195" s="56" t="str">
        <f t="shared" si="337"/>
        <v/>
      </c>
      <c r="O7195" s="53" t="str">
        <f>IF($B7195&lt;&gt;"",IF(ISNUMBER(_xlfn.XMATCH($B7195,Language!$A$6:$E$6)),0,IF(ISNUMBER(_xlfn.XMATCH($B7195,Language!$A$29:$E$29)),'Lista de Prestatarios'!$B$3,VLOOKUP(B7195,'Lista de Prestatarios'!$A$2:$B$500,2,FALSE))),"")</f>
        <v/>
      </c>
      <c r="P7195" s="58" t="str">
        <f>IF(B7195&lt;&gt;"",IF(OR(D7195&gt;0,G7195&gt;0),COUNTIF($B$2:B7195,B7195),COUNTIFS($B$2:B7195,B7195,$E$2:E7195,"&gt;0")),"")</f>
        <v/>
      </c>
    </row>
    <row r="7196" spans="1:16" x14ac:dyDescent="0.35">
      <c r="A7196" s="51" t="str">
        <f t="shared" si="336"/>
        <v/>
      </c>
      <c r="B7196" s="99"/>
      <c r="C7196" s="4"/>
      <c r="D7196" s="14"/>
      <c r="E7196" s="14"/>
      <c r="F7196" s="14"/>
      <c r="G7196" s="82"/>
      <c r="H7196" s="107" t="str">
        <f>IF(B7196&lt;&gt;"",IF(OR(O7196=0,O7196=999),"",SUMIFS($E$2:E7196,$A$2:A7196,A7196)-SUMIFS($F$2:F7196,$A$2:A7196,A7196)),"")</f>
        <v/>
      </c>
      <c r="I7196" s="109" t="str">
        <f t="shared" si="338"/>
        <v/>
      </c>
      <c r="J7196" s="113"/>
      <c r="K7196" s="90"/>
      <c r="L7196" s="73"/>
      <c r="M7196" s="69" t="str">
        <f>IF(C7196&lt;&gt;"",DailyLog!$S$3,"")</f>
        <v/>
      </c>
      <c r="N7196" s="56" t="str">
        <f t="shared" si="337"/>
        <v/>
      </c>
      <c r="O7196" s="53" t="str">
        <f>IF($B7196&lt;&gt;"",IF(ISNUMBER(_xlfn.XMATCH($B7196,Language!$A$6:$E$6)),0,IF(ISNUMBER(_xlfn.XMATCH($B7196,Language!$A$29:$E$29)),'Lista de Prestatarios'!$B$3,VLOOKUP(B7196,'Lista de Prestatarios'!$A$2:$B$500,2,FALSE))),"")</f>
        <v/>
      </c>
      <c r="P7196" s="58" t="str">
        <f>IF(B7196&lt;&gt;"",IF(OR(D7196&gt;0,G7196&gt;0),COUNTIF($B$2:B7196,B7196),COUNTIFS($B$2:B7196,B7196,$E$2:E7196,"&gt;0")),"")</f>
        <v/>
      </c>
    </row>
    <row r="7197" spans="1:16" x14ac:dyDescent="0.35">
      <c r="A7197" s="51" t="str">
        <f t="shared" si="336"/>
        <v/>
      </c>
      <c r="B7197" s="99"/>
      <c r="C7197" s="4"/>
      <c r="D7197" s="14"/>
      <c r="E7197" s="14"/>
      <c r="F7197" s="14"/>
      <c r="G7197" s="82"/>
      <c r="H7197" s="107" t="str">
        <f>IF(B7197&lt;&gt;"",IF(OR(O7197=0,O7197=999),"",SUMIFS($E$2:E7197,$A$2:A7197,A7197)-SUMIFS($F$2:F7197,$A$2:A7197,A7197)),"")</f>
        <v/>
      </c>
      <c r="I7197" s="109" t="str">
        <f t="shared" si="338"/>
        <v/>
      </c>
      <c r="J7197" s="113"/>
      <c r="K7197" s="90"/>
      <c r="L7197" s="73"/>
      <c r="M7197" s="69" t="str">
        <f>IF(C7197&lt;&gt;"",DailyLog!$S$3,"")</f>
        <v/>
      </c>
      <c r="N7197" s="56" t="str">
        <f t="shared" si="337"/>
        <v/>
      </c>
      <c r="O7197" s="53" t="str">
        <f>IF($B7197&lt;&gt;"",IF(ISNUMBER(_xlfn.XMATCH($B7197,Language!$A$6:$E$6)),0,IF(ISNUMBER(_xlfn.XMATCH($B7197,Language!$A$29:$E$29)),'Lista de Prestatarios'!$B$3,VLOOKUP(B7197,'Lista de Prestatarios'!$A$2:$B$500,2,FALSE))),"")</f>
        <v/>
      </c>
      <c r="P7197" s="58" t="str">
        <f>IF(B7197&lt;&gt;"",IF(OR(D7197&gt;0,G7197&gt;0),COUNTIF($B$2:B7197,B7197),COUNTIFS($B$2:B7197,B7197,$E$2:E7197,"&gt;0")),"")</f>
        <v/>
      </c>
    </row>
    <row r="7198" spans="1:16" x14ac:dyDescent="0.35">
      <c r="A7198" s="51" t="str">
        <f t="shared" si="336"/>
        <v/>
      </c>
      <c r="B7198" s="99"/>
      <c r="C7198" s="4"/>
      <c r="D7198" s="14"/>
      <c r="E7198" s="14"/>
      <c r="F7198" s="14"/>
      <c r="G7198" s="82"/>
      <c r="H7198" s="107" t="str">
        <f>IF(B7198&lt;&gt;"",IF(OR(O7198=0,O7198=999),"",SUMIFS($E$2:E7198,$A$2:A7198,A7198)-SUMIFS($F$2:F7198,$A$2:A7198,A7198)),"")</f>
        <v/>
      </c>
      <c r="I7198" s="109" t="str">
        <f t="shared" si="338"/>
        <v/>
      </c>
      <c r="J7198" s="113"/>
      <c r="K7198" s="90"/>
      <c r="L7198" s="73"/>
      <c r="M7198" s="69" t="str">
        <f>IF(C7198&lt;&gt;"",DailyLog!$S$3,"")</f>
        <v/>
      </c>
      <c r="N7198" s="56" t="str">
        <f t="shared" si="337"/>
        <v/>
      </c>
      <c r="O7198" s="53" t="str">
        <f>IF($B7198&lt;&gt;"",IF(ISNUMBER(_xlfn.XMATCH($B7198,Language!$A$6:$E$6)),0,IF(ISNUMBER(_xlfn.XMATCH($B7198,Language!$A$29:$E$29)),'Lista de Prestatarios'!$B$3,VLOOKUP(B7198,'Lista de Prestatarios'!$A$2:$B$500,2,FALSE))),"")</f>
        <v/>
      </c>
      <c r="P7198" s="58" t="str">
        <f>IF(B7198&lt;&gt;"",IF(OR(D7198&gt;0,G7198&gt;0),COUNTIF($B$2:B7198,B7198),COUNTIFS($B$2:B7198,B7198,$E$2:E7198,"&gt;0")),"")</f>
        <v/>
      </c>
    </row>
    <row r="7199" spans="1:16" x14ac:dyDescent="0.35">
      <c r="A7199" s="51" t="str">
        <f t="shared" si="336"/>
        <v/>
      </c>
      <c r="B7199" s="99"/>
      <c r="C7199" s="4"/>
      <c r="D7199" s="14"/>
      <c r="E7199" s="14"/>
      <c r="F7199" s="14"/>
      <c r="G7199" s="82"/>
      <c r="H7199" s="107" t="str">
        <f>IF(B7199&lt;&gt;"",IF(OR(O7199=0,O7199=999),"",SUMIFS($E$2:E7199,$A$2:A7199,A7199)-SUMIFS($F$2:F7199,$A$2:A7199,A7199)),"")</f>
        <v/>
      </c>
      <c r="I7199" s="109" t="str">
        <f t="shared" si="338"/>
        <v/>
      </c>
      <c r="J7199" s="113"/>
      <c r="K7199" s="90"/>
      <c r="L7199" s="73"/>
      <c r="M7199" s="69" t="str">
        <f>IF(C7199&lt;&gt;"",DailyLog!$S$3,"")</f>
        <v/>
      </c>
      <c r="N7199" s="56" t="str">
        <f t="shared" si="337"/>
        <v/>
      </c>
      <c r="O7199" s="53" t="str">
        <f>IF($B7199&lt;&gt;"",IF(ISNUMBER(_xlfn.XMATCH($B7199,Language!$A$6:$E$6)),0,IF(ISNUMBER(_xlfn.XMATCH($B7199,Language!$A$29:$E$29)),'Lista de Prestatarios'!$B$3,VLOOKUP(B7199,'Lista de Prestatarios'!$A$2:$B$500,2,FALSE))),"")</f>
        <v/>
      </c>
      <c r="P7199" s="58" t="str">
        <f>IF(B7199&lt;&gt;"",IF(OR(D7199&gt;0,G7199&gt;0),COUNTIF($B$2:B7199,B7199),COUNTIFS($B$2:B7199,B7199,$E$2:E7199,"&gt;0")),"")</f>
        <v/>
      </c>
    </row>
    <row r="7200" spans="1:16" x14ac:dyDescent="0.35">
      <c r="A7200" s="51" t="str">
        <f t="shared" si="336"/>
        <v/>
      </c>
      <c r="B7200" s="99"/>
      <c r="C7200" s="4"/>
      <c r="D7200" s="14"/>
      <c r="E7200" s="14"/>
      <c r="F7200" s="14"/>
      <c r="G7200" s="82"/>
      <c r="H7200" s="107" t="str">
        <f>IF(B7200&lt;&gt;"",IF(OR(O7200=0,O7200=999),"",SUMIFS($E$2:E7200,$A$2:A7200,A7200)-SUMIFS($F$2:F7200,$A$2:A7200,A7200)),"")</f>
        <v/>
      </c>
      <c r="I7200" s="109" t="str">
        <f t="shared" si="338"/>
        <v/>
      </c>
      <c r="J7200" s="113"/>
      <c r="K7200" s="90"/>
      <c r="L7200" s="73"/>
      <c r="M7200" s="69" t="str">
        <f>IF(C7200&lt;&gt;"",DailyLog!$S$3,"")</f>
        <v/>
      </c>
      <c r="N7200" s="56" t="str">
        <f t="shared" si="337"/>
        <v/>
      </c>
      <c r="O7200" s="53" t="str">
        <f>IF($B7200&lt;&gt;"",IF(ISNUMBER(_xlfn.XMATCH($B7200,Language!$A$6:$E$6)),0,IF(ISNUMBER(_xlfn.XMATCH($B7200,Language!$A$29:$E$29)),'Lista de Prestatarios'!$B$3,VLOOKUP(B7200,'Lista de Prestatarios'!$A$2:$B$500,2,FALSE))),"")</f>
        <v/>
      </c>
      <c r="P7200" s="58" t="str">
        <f>IF(B7200&lt;&gt;"",IF(OR(D7200&gt;0,G7200&gt;0),COUNTIF($B$2:B7200,B7200),COUNTIFS($B$2:B7200,B7200,$E$2:E7200,"&gt;0")),"")</f>
        <v/>
      </c>
    </row>
    <row r="7201" spans="1:16" x14ac:dyDescent="0.35">
      <c r="A7201" s="51" t="str">
        <f t="shared" si="336"/>
        <v/>
      </c>
      <c r="B7201" s="99"/>
      <c r="C7201" s="4"/>
      <c r="D7201" s="14"/>
      <c r="E7201" s="14"/>
      <c r="F7201" s="14"/>
      <c r="G7201" s="82"/>
      <c r="H7201" s="107" t="str">
        <f>IF(B7201&lt;&gt;"",IF(OR(O7201=0,O7201=999),"",SUMIFS($E$2:E7201,$A$2:A7201,A7201)-SUMIFS($F$2:F7201,$A$2:A7201,A7201)),"")</f>
        <v/>
      </c>
      <c r="I7201" s="109" t="str">
        <f t="shared" si="338"/>
        <v/>
      </c>
      <c r="J7201" s="113"/>
      <c r="K7201" s="90"/>
      <c r="L7201" s="73"/>
      <c r="M7201" s="69" t="str">
        <f>IF(C7201&lt;&gt;"",DailyLog!$S$3,"")</f>
        <v/>
      </c>
      <c r="N7201" s="56" t="str">
        <f t="shared" si="337"/>
        <v/>
      </c>
      <c r="O7201" s="53" t="str">
        <f>IF($B7201&lt;&gt;"",IF(ISNUMBER(_xlfn.XMATCH($B7201,Language!$A$6:$E$6)),0,IF(ISNUMBER(_xlfn.XMATCH($B7201,Language!$A$29:$E$29)),'Lista de Prestatarios'!$B$3,VLOOKUP(B7201,'Lista de Prestatarios'!$A$2:$B$500,2,FALSE))),"")</f>
        <v/>
      </c>
      <c r="P7201" s="58" t="str">
        <f>IF(B7201&lt;&gt;"",IF(OR(D7201&gt;0,G7201&gt;0),COUNTIF($B$2:B7201,B7201),COUNTIFS($B$2:B7201,B7201,$E$2:E7201,"&gt;0")),"")</f>
        <v/>
      </c>
    </row>
    <row r="7202" spans="1:16" x14ac:dyDescent="0.35">
      <c r="A7202" s="51" t="str">
        <f t="shared" si="336"/>
        <v/>
      </c>
      <c r="B7202" s="99"/>
      <c r="C7202" s="4"/>
      <c r="D7202" s="14"/>
      <c r="E7202" s="14"/>
      <c r="F7202" s="14"/>
      <c r="G7202" s="82"/>
      <c r="H7202" s="107" t="str">
        <f>IF(B7202&lt;&gt;"",IF(OR(O7202=0,O7202=999),"",SUMIFS($E$2:E7202,$A$2:A7202,A7202)-SUMIFS($F$2:F7202,$A$2:A7202,A7202)),"")</f>
        <v/>
      </c>
      <c r="I7202" s="109" t="str">
        <f t="shared" si="338"/>
        <v/>
      </c>
      <c r="J7202" s="113"/>
      <c r="K7202" s="90"/>
      <c r="L7202" s="73"/>
      <c r="M7202" s="69" t="str">
        <f>IF(C7202&lt;&gt;"",DailyLog!$S$3,"")</f>
        <v/>
      </c>
      <c r="N7202" s="56" t="str">
        <f t="shared" si="337"/>
        <v/>
      </c>
      <c r="O7202" s="53" t="str">
        <f>IF($B7202&lt;&gt;"",IF(ISNUMBER(_xlfn.XMATCH($B7202,Language!$A$6:$E$6)),0,IF(ISNUMBER(_xlfn.XMATCH($B7202,Language!$A$29:$E$29)),'Lista de Prestatarios'!$B$3,VLOOKUP(B7202,'Lista de Prestatarios'!$A$2:$B$500,2,FALSE))),"")</f>
        <v/>
      </c>
      <c r="P7202" s="58" t="str">
        <f>IF(B7202&lt;&gt;"",IF(OR(D7202&gt;0,G7202&gt;0),COUNTIF($B$2:B7202,B7202),COUNTIFS($B$2:B7202,B7202,$E$2:E7202,"&gt;0")),"")</f>
        <v/>
      </c>
    </row>
    <row r="7203" spans="1:16" x14ac:dyDescent="0.35">
      <c r="A7203" s="51" t="str">
        <f t="shared" si="336"/>
        <v/>
      </c>
      <c r="B7203" s="99"/>
      <c r="C7203" s="4"/>
      <c r="D7203" s="14"/>
      <c r="E7203" s="14"/>
      <c r="F7203" s="14"/>
      <c r="G7203" s="82"/>
      <c r="H7203" s="107" t="str">
        <f>IF(B7203&lt;&gt;"",IF(OR(O7203=0,O7203=999),"",SUMIFS($E$2:E7203,$A$2:A7203,A7203)-SUMIFS($F$2:F7203,$A$2:A7203,A7203)),"")</f>
        <v/>
      </c>
      <c r="I7203" s="109" t="str">
        <f t="shared" si="338"/>
        <v/>
      </c>
      <c r="J7203" s="113"/>
      <c r="K7203" s="90"/>
      <c r="L7203" s="73"/>
      <c r="M7203" s="69" t="str">
        <f>IF(C7203&lt;&gt;"",DailyLog!$S$3,"")</f>
        <v/>
      </c>
      <c r="N7203" s="56" t="str">
        <f t="shared" si="337"/>
        <v/>
      </c>
      <c r="O7203" s="53" t="str">
        <f>IF($B7203&lt;&gt;"",IF(ISNUMBER(_xlfn.XMATCH($B7203,Language!$A$6:$E$6)),0,IF(ISNUMBER(_xlfn.XMATCH($B7203,Language!$A$29:$E$29)),'Lista de Prestatarios'!$B$3,VLOOKUP(B7203,'Lista de Prestatarios'!$A$2:$B$500,2,FALSE))),"")</f>
        <v/>
      </c>
      <c r="P7203" s="58" t="str">
        <f>IF(B7203&lt;&gt;"",IF(OR(D7203&gt;0,G7203&gt;0),COUNTIF($B$2:B7203,B7203),COUNTIFS($B$2:B7203,B7203,$E$2:E7203,"&gt;0")),"")</f>
        <v/>
      </c>
    </row>
    <row r="7204" spans="1:16" x14ac:dyDescent="0.35">
      <c r="A7204" s="51" t="str">
        <f t="shared" si="336"/>
        <v/>
      </c>
      <c r="B7204" s="99"/>
      <c r="C7204" s="4"/>
      <c r="D7204" s="14"/>
      <c r="E7204" s="14"/>
      <c r="F7204" s="14"/>
      <c r="G7204" s="82"/>
      <c r="H7204" s="107" t="str">
        <f>IF(B7204&lt;&gt;"",IF(OR(O7204=0,O7204=999),"",SUMIFS($E$2:E7204,$A$2:A7204,A7204)-SUMIFS($F$2:F7204,$A$2:A7204,A7204)),"")</f>
        <v/>
      </c>
      <c r="I7204" s="109" t="str">
        <f t="shared" si="338"/>
        <v/>
      </c>
      <c r="J7204" s="113"/>
      <c r="K7204" s="90"/>
      <c r="L7204" s="73"/>
      <c r="M7204" s="69" t="str">
        <f>IF(C7204&lt;&gt;"",DailyLog!$S$3,"")</f>
        <v/>
      </c>
      <c r="N7204" s="56" t="str">
        <f t="shared" si="337"/>
        <v/>
      </c>
      <c r="O7204" s="53" t="str">
        <f>IF($B7204&lt;&gt;"",IF(ISNUMBER(_xlfn.XMATCH($B7204,Language!$A$6:$E$6)),0,IF(ISNUMBER(_xlfn.XMATCH($B7204,Language!$A$29:$E$29)),'Lista de Prestatarios'!$B$3,VLOOKUP(B7204,'Lista de Prestatarios'!$A$2:$B$500,2,FALSE))),"")</f>
        <v/>
      </c>
      <c r="P7204" s="58" t="str">
        <f>IF(B7204&lt;&gt;"",IF(OR(D7204&gt;0,G7204&gt;0),COUNTIF($B$2:B7204,B7204),COUNTIFS($B$2:B7204,B7204,$E$2:E7204,"&gt;0")),"")</f>
        <v/>
      </c>
    </row>
    <row r="7205" spans="1:16" x14ac:dyDescent="0.35">
      <c r="A7205" s="51" t="str">
        <f t="shared" si="336"/>
        <v/>
      </c>
      <c r="B7205" s="99"/>
      <c r="C7205" s="4"/>
      <c r="D7205" s="14"/>
      <c r="E7205" s="14"/>
      <c r="F7205" s="14"/>
      <c r="G7205" s="82"/>
      <c r="H7205" s="107" t="str">
        <f>IF(B7205&lt;&gt;"",IF(OR(O7205=0,O7205=999),"",SUMIFS($E$2:E7205,$A$2:A7205,A7205)-SUMIFS($F$2:F7205,$A$2:A7205,A7205)),"")</f>
        <v/>
      </c>
      <c r="I7205" s="109" t="str">
        <f t="shared" si="338"/>
        <v/>
      </c>
      <c r="J7205" s="113"/>
      <c r="K7205" s="90"/>
      <c r="L7205" s="73"/>
      <c r="M7205" s="69" t="str">
        <f>IF(C7205&lt;&gt;"",DailyLog!$S$3,"")</f>
        <v/>
      </c>
      <c r="N7205" s="56" t="str">
        <f t="shared" si="337"/>
        <v/>
      </c>
      <c r="O7205" s="53" t="str">
        <f>IF($B7205&lt;&gt;"",IF(ISNUMBER(_xlfn.XMATCH($B7205,Language!$A$6:$E$6)),0,IF(ISNUMBER(_xlfn.XMATCH($B7205,Language!$A$29:$E$29)),'Lista de Prestatarios'!$B$3,VLOOKUP(B7205,'Lista de Prestatarios'!$A$2:$B$500,2,FALSE))),"")</f>
        <v/>
      </c>
      <c r="P7205" s="58" t="str">
        <f>IF(B7205&lt;&gt;"",IF(OR(D7205&gt;0,G7205&gt;0),COUNTIF($B$2:B7205,B7205),COUNTIFS($B$2:B7205,B7205,$E$2:E7205,"&gt;0")),"")</f>
        <v/>
      </c>
    </row>
    <row r="7206" spans="1:16" x14ac:dyDescent="0.35">
      <c r="A7206" s="51" t="str">
        <f t="shared" si="336"/>
        <v/>
      </c>
      <c r="B7206" s="99"/>
      <c r="C7206" s="4"/>
      <c r="D7206" s="14"/>
      <c r="E7206" s="14"/>
      <c r="F7206" s="14"/>
      <c r="G7206" s="82"/>
      <c r="H7206" s="107" t="str">
        <f>IF(B7206&lt;&gt;"",IF(OR(O7206=0,O7206=999),"",SUMIFS($E$2:E7206,$A$2:A7206,A7206)-SUMIFS($F$2:F7206,$A$2:A7206,A7206)),"")</f>
        <v/>
      </c>
      <c r="I7206" s="109" t="str">
        <f t="shared" si="338"/>
        <v/>
      </c>
      <c r="J7206" s="113"/>
      <c r="K7206" s="90"/>
      <c r="L7206" s="73"/>
      <c r="M7206" s="69" t="str">
        <f>IF(C7206&lt;&gt;"",DailyLog!$S$3,"")</f>
        <v/>
      </c>
      <c r="N7206" s="56" t="str">
        <f t="shared" si="337"/>
        <v/>
      </c>
      <c r="O7206" s="53" t="str">
        <f>IF($B7206&lt;&gt;"",IF(ISNUMBER(_xlfn.XMATCH($B7206,Language!$A$6:$E$6)),0,IF(ISNUMBER(_xlfn.XMATCH($B7206,Language!$A$29:$E$29)),'Lista de Prestatarios'!$B$3,VLOOKUP(B7206,'Lista de Prestatarios'!$A$2:$B$500,2,FALSE))),"")</f>
        <v/>
      </c>
      <c r="P7206" s="58" t="str">
        <f>IF(B7206&lt;&gt;"",IF(OR(D7206&gt;0,G7206&gt;0),COUNTIF($B$2:B7206,B7206),COUNTIFS($B$2:B7206,B7206,$E$2:E7206,"&gt;0")),"")</f>
        <v/>
      </c>
    </row>
    <row r="7207" spans="1:16" x14ac:dyDescent="0.35">
      <c r="A7207" s="51" t="str">
        <f t="shared" si="336"/>
        <v/>
      </c>
      <c r="B7207" s="99"/>
      <c r="C7207" s="4"/>
      <c r="D7207" s="14"/>
      <c r="E7207" s="14"/>
      <c r="F7207" s="14"/>
      <c r="G7207" s="82"/>
      <c r="H7207" s="107" t="str">
        <f>IF(B7207&lt;&gt;"",IF(OR(O7207=0,O7207=999),"",SUMIFS($E$2:E7207,$A$2:A7207,A7207)-SUMIFS($F$2:F7207,$A$2:A7207,A7207)),"")</f>
        <v/>
      </c>
      <c r="I7207" s="109" t="str">
        <f t="shared" si="338"/>
        <v/>
      </c>
      <c r="J7207" s="113"/>
      <c r="K7207" s="90"/>
      <c r="L7207" s="73"/>
      <c r="M7207" s="69" t="str">
        <f>IF(C7207&lt;&gt;"",DailyLog!$S$3,"")</f>
        <v/>
      </c>
      <c r="N7207" s="56" t="str">
        <f t="shared" si="337"/>
        <v/>
      </c>
      <c r="O7207" s="53" t="str">
        <f>IF($B7207&lt;&gt;"",IF(ISNUMBER(_xlfn.XMATCH($B7207,Language!$A$6:$E$6)),0,IF(ISNUMBER(_xlfn.XMATCH($B7207,Language!$A$29:$E$29)),'Lista de Prestatarios'!$B$3,VLOOKUP(B7207,'Lista de Prestatarios'!$A$2:$B$500,2,FALSE))),"")</f>
        <v/>
      </c>
      <c r="P7207" s="58" t="str">
        <f>IF(B7207&lt;&gt;"",IF(OR(D7207&gt;0,G7207&gt;0),COUNTIF($B$2:B7207,B7207),COUNTIFS($B$2:B7207,B7207,$E$2:E7207,"&gt;0")),"")</f>
        <v/>
      </c>
    </row>
    <row r="7208" spans="1:16" x14ac:dyDescent="0.35">
      <c r="A7208" s="51" t="str">
        <f t="shared" si="336"/>
        <v/>
      </c>
      <c r="B7208" s="99"/>
      <c r="C7208" s="4"/>
      <c r="D7208" s="14"/>
      <c r="E7208" s="14"/>
      <c r="F7208" s="14"/>
      <c r="G7208" s="82"/>
      <c r="H7208" s="107" t="str">
        <f>IF(B7208&lt;&gt;"",IF(OR(O7208=0,O7208=999),"",SUMIFS($E$2:E7208,$A$2:A7208,A7208)-SUMIFS($F$2:F7208,$A$2:A7208,A7208)),"")</f>
        <v/>
      </c>
      <c r="I7208" s="109" t="str">
        <f t="shared" si="338"/>
        <v/>
      </c>
      <c r="J7208" s="113"/>
      <c r="K7208" s="90"/>
      <c r="L7208" s="73"/>
      <c r="M7208" s="69" t="str">
        <f>IF(C7208&lt;&gt;"",DailyLog!$S$3,"")</f>
        <v/>
      </c>
      <c r="N7208" s="56" t="str">
        <f t="shared" si="337"/>
        <v/>
      </c>
      <c r="O7208" s="53" t="str">
        <f>IF($B7208&lt;&gt;"",IF(ISNUMBER(_xlfn.XMATCH($B7208,Language!$A$6:$E$6)),0,IF(ISNUMBER(_xlfn.XMATCH($B7208,Language!$A$29:$E$29)),'Lista de Prestatarios'!$B$3,VLOOKUP(B7208,'Lista de Prestatarios'!$A$2:$B$500,2,FALSE))),"")</f>
        <v/>
      </c>
      <c r="P7208" s="58" t="str">
        <f>IF(B7208&lt;&gt;"",IF(OR(D7208&gt;0,G7208&gt;0),COUNTIF($B$2:B7208,B7208),COUNTIFS($B$2:B7208,B7208,$E$2:E7208,"&gt;0")),"")</f>
        <v/>
      </c>
    </row>
    <row r="7209" spans="1:16" x14ac:dyDescent="0.35">
      <c r="A7209" s="51" t="str">
        <f t="shared" si="336"/>
        <v/>
      </c>
      <c r="B7209" s="99"/>
      <c r="C7209" s="4"/>
      <c r="D7209" s="14"/>
      <c r="E7209" s="14"/>
      <c r="F7209" s="14"/>
      <c r="G7209" s="82"/>
      <c r="H7209" s="107" t="str">
        <f>IF(B7209&lt;&gt;"",IF(OR(O7209=0,O7209=999),"",SUMIFS($E$2:E7209,$A$2:A7209,A7209)-SUMIFS($F$2:F7209,$A$2:A7209,A7209)),"")</f>
        <v/>
      </c>
      <c r="I7209" s="109" t="str">
        <f t="shared" si="338"/>
        <v/>
      </c>
      <c r="J7209" s="113"/>
      <c r="K7209" s="90"/>
      <c r="L7209" s="73"/>
      <c r="M7209" s="69" t="str">
        <f>IF(C7209&lt;&gt;"",DailyLog!$S$3,"")</f>
        <v/>
      </c>
      <c r="N7209" s="56" t="str">
        <f t="shared" si="337"/>
        <v/>
      </c>
      <c r="O7209" s="53" t="str">
        <f>IF($B7209&lt;&gt;"",IF(ISNUMBER(_xlfn.XMATCH($B7209,Language!$A$6:$E$6)),0,IF(ISNUMBER(_xlfn.XMATCH($B7209,Language!$A$29:$E$29)),'Lista de Prestatarios'!$B$3,VLOOKUP(B7209,'Lista de Prestatarios'!$A$2:$B$500,2,FALSE))),"")</f>
        <v/>
      </c>
      <c r="P7209" s="58" t="str">
        <f>IF(B7209&lt;&gt;"",IF(OR(D7209&gt;0,G7209&gt;0),COUNTIF($B$2:B7209,B7209),COUNTIFS($B$2:B7209,B7209,$E$2:E7209,"&gt;0")),"")</f>
        <v/>
      </c>
    </row>
    <row r="7210" spans="1:16" x14ac:dyDescent="0.35">
      <c r="A7210" s="51" t="str">
        <f t="shared" si="336"/>
        <v/>
      </c>
      <c r="B7210" s="99"/>
      <c r="C7210" s="4"/>
      <c r="D7210" s="14"/>
      <c r="E7210" s="14"/>
      <c r="F7210" s="14"/>
      <c r="G7210" s="82"/>
      <c r="H7210" s="107" t="str">
        <f>IF(B7210&lt;&gt;"",IF(OR(O7210=0,O7210=999),"",SUMIFS($E$2:E7210,$A$2:A7210,A7210)-SUMIFS($F$2:F7210,$A$2:A7210,A7210)),"")</f>
        <v/>
      </c>
      <c r="I7210" s="109" t="str">
        <f t="shared" si="338"/>
        <v/>
      </c>
      <c r="J7210" s="113"/>
      <c r="K7210" s="90"/>
      <c r="L7210" s="73"/>
      <c r="M7210" s="69" t="str">
        <f>IF(C7210&lt;&gt;"",DailyLog!$S$3,"")</f>
        <v/>
      </c>
      <c r="N7210" s="56" t="str">
        <f t="shared" si="337"/>
        <v/>
      </c>
      <c r="O7210" s="53" t="str">
        <f>IF($B7210&lt;&gt;"",IF(ISNUMBER(_xlfn.XMATCH($B7210,Language!$A$6:$E$6)),0,IF(ISNUMBER(_xlfn.XMATCH($B7210,Language!$A$29:$E$29)),'Lista de Prestatarios'!$B$3,VLOOKUP(B7210,'Lista de Prestatarios'!$A$2:$B$500,2,FALSE))),"")</f>
        <v/>
      </c>
      <c r="P7210" s="58" t="str">
        <f>IF(B7210&lt;&gt;"",IF(OR(D7210&gt;0,G7210&gt;0),COUNTIF($B$2:B7210,B7210),COUNTIFS($B$2:B7210,B7210,$E$2:E7210,"&gt;0")),"")</f>
        <v/>
      </c>
    </row>
    <row r="7211" spans="1:16" x14ac:dyDescent="0.35">
      <c r="A7211" s="51" t="str">
        <f t="shared" si="336"/>
        <v/>
      </c>
      <c r="B7211" s="99"/>
      <c r="C7211" s="4"/>
      <c r="D7211" s="14"/>
      <c r="E7211" s="14"/>
      <c r="F7211" s="14"/>
      <c r="G7211" s="82"/>
      <c r="H7211" s="107" t="str">
        <f>IF(B7211&lt;&gt;"",IF(OR(O7211=0,O7211=999),"",SUMIFS($E$2:E7211,$A$2:A7211,A7211)-SUMIFS($F$2:F7211,$A$2:A7211,A7211)),"")</f>
        <v/>
      </c>
      <c r="I7211" s="109" t="str">
        <f t="shared" si="338"/>
        <v/>
      </c>
      <c r="J7211" s="113"/>
      <c r="K7211" s="90"/>
      <c r="L7211" s="73"/>
      <c r="M7211" s="69" t="str">
        <f>IF(C7211&lt;&gt;"",DailyLog!$S$3,"")</f>
        <v/>
      </c>
      <c r="N7211" s="56" t="str">
        <f t="shared" si="337"/>
        <v/>
      </c>
      <c r="O7211" s="53" t="str">
        <f>IF($B7211&lt;&gt;"",IF(ISNUMBER(_xlfn.XMATCH($B7211,Language!$A$6:$E$6)),0,IF(ISNUMBER(_xlfn.XMATCH($B7211,Language!$A$29:$E$29)),'Lista de Prestatarios'!$B$3,VLOOKUP(B7211,'Lista de Prestatarios'!$A$2:$B$500,2,FALSE))),"")</f>
        <v/>
      </c>
      <c r="P7211" s="58" t="str">
        <f>IF(B7211&lt;&gt;"",IF(OR(D7211&gt;0,G7211&gt;0),COUNTIF($B$2:B7211,B7211),COUNTIFS($B$2:B7211,B7211,$E$2:E7211,"&gt;0")),"")</f>
        <v/>
      </c>
    </row>
    <row r="7212" spans="1:16" x14ac:dyDescent="0.35">
      <c r="A7212" s="51" t="str">
        <f t="shared" si="336"/>
        <v/>
      </c>
      <c r="B7212" s="99"/>
      <c r="C7212" s="4"/>
      <c r="D7212" s="14"/>
      <c r="E7212" s="14"/>
      <c r="F7212" s="14"/>
      <c r="G7212" s="82"/>
      <c r="H7212" s="107" t="str">
        <f>IF(B7212&lt;&gt;"",IF(OR(O7212=0,O7212=999),"",SUMIFS($E$2:E7212,$A$2:A7212,A7212)-SUMIFS($F$2:F7212,$A$2:A7212,A7212)),"")</f>
        <v/>
      </c>
      <c r="I7212" s="109" t="str">
        <f t="shared" si="338"/>
        <v/>
      </c>
      <c r="J7212" s="113"/>
      <c r="K7212" s="90"/>
      <c r="L7212" s="73"/>
      <c r="M7212" s="69" t="str">
        <f>IF(C7212&lt;&gt;"",DailyLog!$S$3,"")</f>
        <v/>
      </c>
      <c r="N7212" s="56" t="str">
        <f t="shared" si="337"/>
        <v/>
      </c>
      <c r="O7212" s="53" t="str">
        <f>IF($B7212&lt;&gt;"",IF(ISNUMBER(_xlfn.XMATCH($B7212,Language!$A$6:$E$6)),0,IF(ISNUMBER(_xlfn.XMATCH($B7212,Language!$A$29:$E$29)),'Lista de Prestatarios'!$B$3,VLOOKUP(B7212,'Lista de Prestatarios'!$A$2:$B$500,2,FALSE))),"")</f>
        <v/>
      </c>
      <c r="P7212" s="58" t="str">
        <f>IF(B7212&lt;&gt;"",IF(OR(D7212&gt;0,G7212&gt;0),COUNTIF($B$2:B7212,B7212),COUNTIFS($B$2:B7212,B7212,$E$2:E7212,"&gt;0")),"")</f>
        <v/>
      </c>
    </row>
    <row r="7213" spans="1:16" x14ac:dyDescent="0.35">
      <c r="A7213" s="51" t="str">
        <f t="shared" si="336"/>
        <v/>
      </c>
      <c r="B7213" s="99"/>
      <c r="C7213" s="4"/>
      <c r="D7213" s="14"/>
      <c r="E7213" s="14"/>
      <c r="F7213" s="14"/>
      <c r="G7213" s="82"/>
      <c r="H7213" s="107" t="str">
        <f>IF(B7213&lt;&gt;"",IF(OR(O7213=0,O7213=999),"",SUMIFS($E$2:E7213,$A$2:A7213,A7213)-SUMIFS($F$2:F7213,$A$2:A7213,A7213)),"")</f>
        <v/>
      </c>
      <c r="I7213" s="109" t="str">
        <f t="shared" si="338"/>
        <v/>
      </c>
      <c r="J7213" s="113"/>
      <c r="K7213" s="90"/>
      <c r="L7213" s="73"/>
      <c r="M7213" s="69" t="str">
        <f>IF(C7213&lt;&gt;"",DailyLog!$S$3,"")</f>
        <v/>
      </c>
      <c r="N7213" s="56" t="str">
        <f t="shared" si="337"/>
        <v/>
      </c>
      <c r="O7213" s="53" t="str">
        <f>IF($B7213&lt;&gt;"",IF(ISNUMBER(_xlfn.XMATCH($B7213,Language!$A$6:$E$6)),0,IF(ISNUMBER(_xlfn.XMATCH($B7213,Language!$A$29:$E$29)),'Lista de Prestatarios'!$B$3,VLOOKUP(B7213,'Lista de Prestatarios'!$A$2:$B$500,2,FALSE))),"")</f>
        <v/>
      </c>
      <c r="P7213" s="58" t="str">
        <f>IF(B7213&lt;&gt;"",IF(OR(D7213&gt;0,G7213&gt;0),COUNTIF($B$2:B7213,B7213),COUNTIFS($B$2:B7213,B7213,$E$2:E7213,"&gt;0")),"")</f>
        <v/>
      </c>
    </row>
    <row r="7214" spans="1:16" x14ac:dyDescent="0.35">
      <c r="A7214" s="51" t="str">
        <f t="shared" si="336"/>
        <v/>
      </c>
      <c r="B7214" s="99"/>
      <c r="C7214" s="4"/>
      <c r="D7214" s="14"/>
      <c r="E7214" s="14"/>
      <c r="F7214" s="14"/>
      <c r="G7214" s="82"/>
      <c r="H7214" s="107" t="str">
        <f>IF(B7214&lt;&gt;"",IF(OR(O7214=0,O7214=999),"",SUMIFS($E$2:E7214,$A$2:A7214,A7214)-SUMIFS($F$2:F7214,$A$2:A7214,A7214)),"")</f>
        <v/>
      </c>
      <c r="I7214" s="109" t="str">
        <f t="shared" si="338"/>
        <v/>
      </c>
      <c r="J7214" s="113"/>
      <c r="K7214" s="90"/>
      <c r="L7214" s="73"/>
      <c r="M7214" s="69" t="str">
        <f>IF(C7214&lt;&gt;"",DailyLog!$S$3,"")</f>
        <v/>
      </c>
      <c r="N7214" s="56" t="str">
        <f t="shared" si="337"/>
        <v/>
      </c>
      <c r="O7214" s="53" t="str">
        <f>IF($B7214&lt;&gt;"",IF(ISNUMBER(_xlfn.XMATCH($B7214,Language!$A$6:$E$6)),0,IF(ISNUMBER(_xlfn.XMATCH($B7214,Language!$A$29:$E$29)),'Lista de Prestatarios'!$B$3,VLOOKUP(B7214,'Lista de Prestatarios'!$A$2:$B$500,2,FALSE))),"")</f>
        <v/>
      </c>
      <c r="P7214" s="58" t="str">
        <f>IF(B7214&lt;&gt;"",IF(OR(D7214&gt;0,G7214&gt;0),COUNTIF($B$2:B7214,B7214),COUNTIFS($B$2:B7214,B7214,$E$2:E7214,"&gt;0")),"")</f>
        <v/>
      </c>
    </row>
    <row r="7215" spans="1:16" x14ac:dyDescent="0.35">
      <c r="A7215" s="51" t="str">
        <f t="shared" si="336"/>
        <v/>
      </c>
      <c r="B7215" s="99"/>
      <c r="C7215" s="4"/>
      <c r="D7215" s="14"/>
      <c r="E7215" s="14"/>
      <c r="F7215" s="14"/>
      <c r="G7215" s="82"/>
      <c r="H7215" s="107" t="str">
        <f>IF(B7215&lt;&gt;"",IF(OR(O7215=0,O7215=999),"",SUMIFS($E$2:E7215,$A$2:A7215,A7215)-SUMIFS($F$2:F7215,$A$2:A7215,A7215)),"")</f>
        <v/>
      </c>
      <c r="I7215" s="109" t="str">
        <f t="shared" si="338"/>
        <v/>
      </c>
      <c r="J7215" s="113"/>
      <c r="K7215" s="90"/>
      <c r="L7215" s="73"/>
      <c r="M7215" s="69" t="str">
        <f>IF(C7215&lt;&gt;"",DailyLog!$S$3,"")</f>
        <v/>
      </c>
      <c r="N7215" s="56" t="str">
        <f t="shared" si="337"/>
        <v/>
      </c>
      <c r="O7215" s="53" t="str">
        <f>IF($B7215&lt;&gt;"",IF(ISNUMBER(_xlfn.XMATCH($B7215,Language!$A$6:$E$6)),0,IF(ISNUMBER(_xlfn.XMATCH($B7215,Language!$A$29:$E$29)),'Lista de Prestatarios'!$B$3,VLOOKUP(B7215,'Lista de Prestatarios'!$A$2:$B$500,2,FALSE))),"")</f>
        <v/>
      </c>
      <c r="P7215" s="58" t="str">
        <f>IF(B7215&lt;&gt;"",IF(OR(D7215&gt;0,G7215&gt;0),COUNTIF($B$2:B7215,B7215),COUNTIFS($B$2:B7215,B7215,$E$2:E7215,"&gt;0")),"")</f>
        <v/>
      </c>
    </row>
    <row r="7216" spans="1:16" x14ac:dyDescent="0.35">
      <c r="A7216" s="51" t="str">
        <f t="shared" si="336"/>
        <v/>
      </c>
      <c r="B7216" s="99"/>
      <c r="C7216" s="4"/>
      <c r="D7216" s="14"/>
      <c r="E7216" s="14"/>
      <c r="F7216" s="14"/>
      <c r="G7216" s="82"/>
      <c r="H7216" s="107" t="str">
        <f>IF(B7216&lt;&gt;"",IF(OR(O7216=0,O7216=999),"",SUMIFS($E$2:E7216,$A$2:A7216,A7216)-SUMIFS($F$2:F7216,$A$2:A7216,A7216)),"")</f>
        <v/>
      </c>
      <c r="I7216" s="109" t="str">
        <f t="shared" si="338"/>
        <v/>
      </c>
      <c r="J7216" s="113"/>
      <c r="K7216" s="90"/>
      <c r="L7216" s="73"/>
      <c r="M7216" s="69" t="str">
        <f>IF(C7216&lt;&gt;"",DailyLog!$S$3,"")</f>
        <v/>
      </c>
      <c r="N7216" s="56" t="str">
        <f t="shared" si="337"/>
        <v/>
      </c>
      <c r="O7216" s="53" t="str">
        <f>IF($B7216&lt;&gt;"",IF(ISNUMBER(_xlfn.XMATCH($B7216,Language!$A$6:$E$6)),0,IF(ISNUMBER(_xlfn.XMATCH($B7216,Language!$A$29:$E$29)),'Lista de Prestatarios'!$B$3,VLOOKUP(B7216,'Lista de Prestatarios'!$A$2:$B$500,2,FALSE))),"")</f>
        <v/>
      </c>
      <c r="P7216" s="58" t="str">
        <f>IF(B7216&lt;&gt;"",IF(OR(D7216&gt;0,G7216&gt;0),COUNTIF($B$2:B7216,B7216),COUNTIFS($B$2:B7216,B7216,$E$2:E7216,"&gt;0")),"")</f>
        <v/>
      </c>
    </row>
    <row r="7217" spans="1:16" x14ac:dyDescent="0.35">
      <c r="A7217" s="51" t="str">
        <f t="shared" si="336"/>
        <v/>
      </c>
      <c r="B7217" s="99"/>
      <c r="C7217" s="4"/>
      <c r="D7217" s="14"/>
      <c r="E7217" s="14"/>
      <c r="F7217" s="14"/>
      <c r="G7217" s="82"/>
      <c r="H7217" s="107" t="str">
        <f>IF(B7217&lt;&gt;"",IF(OR(O7217=0,O7217=999),"",SUMIFS($E$2:E7217,$A$2:A7217,A7217)-SUMIFS($F$2:F7217,$A$2:A7217,A7217)),"")</f>
        <v/>
      </c>
      <c r="I7217" s="109" t="str">
        <f t="shared" si="338"/>
        <v/>
      </c>
      <c r="J7217" s="113"/>
      <c r="K7217" s="90"/>
      <c r="L7217" s="73"/>
      <c r="M7217" s="69" t="str">
        <f>IF(C7217&lt;&gt;"",DailyLog!$S$3,"")</f>
        <v/>
      </c>
      <c r="N7217" s="56" t="str">
        <f t="shared" si="337"/>
        <v/>
      </c>
      <c r="O7217" s="53" t="str">
        <f>IF($B7217&lt;&gt;"",IF(ISNUMBER(_xlfn.XMATCH($B7217,Language!$A$6:$E$6)),0,IF(ISNUMBER(_xlfn.XMATCH($B7217,Language!$A$29:$E$29)),'Lista de Prestatarios'!$B$3,VLOOKUP(B7217,'Lista de Prestatarios'!$A$2:$B$500,2,FALSE))),"")</f>
        <v/>
      </c>
      <c r="P7217" s="58" t="str">
        <f>IF(B7217&lt;&gt;"",IF(OR(D7217&gt;0,G7217&gt;0),COUNTIF($B$2:B7217,B7217),COUNTIFS($B$2:B7217,B7217,$E$2:E7217,"&gt;0")),"")</f>
        <v/>
      </c>
    </row>
    <row r="7218" spans="1:16" x14ac:dyDescent="0.35">
      <c r="A7218" s="51" t="str">
        <f t="shared" si="336"/>
        <v/>
      </c>
      <c r="B7218" s="99"/>
      <c r="C7218" s="4"/>
      <c r="D7218" s="14"/>
      <c r="E7218" s="14"/>
      <c r="F7218" s="14"/>
      <c r="G7218" s="82"/>
      <c r="H7218" s="107" t="str">
        <f>IF(B7218&lt;&gt;"",IF(OR(O7218=0,O7218=999),"",SUMIFS($E$2:E7218,$A$2:A7218,A7218)-SUMIFS($F$2:F7218,$A$2:A7218,A7218)),"")</f>
        <v/>
      </c>
      <c r="I7218" s="109" t="str">
        <f t="shared" si="338"/>
        <v/>
      </c>
      <c r="J7218" s="113"/>
      <c r="K7218" s="90"/>
      <c r="L7218" s="73"/>
      <c r="M7218" s="69" t="str">
        <f>IF(C7218&lt;&gt;"",DailyLog!$S$3,"")</f>
        <v/>
      </c>
      <c r="N7218" s="56" t="str">
        <f t="shared" si="337"/>
        <v/>
      </c>
      <c r="O7218" s="53" t="str">
        <f>IF($B7218&lt;&gt;"",IF(ISNUMBER(_xlfn.XMATCH($B7218,Language!$A$6:$E$6)),0,IF(ISNUMBER(_xlfn.XMATCH($B7218,Language!$A$29:$E$29)),'Lista de Prestatarios'!$B$3,VLOOKUP(B7218,'Lista de Prestatarios'!$A$2:$B$500,2,FALSE))),"")</f>
        <v/>
      </c>
      <c r="P7218" s="58" t="str">
        <f>IF(B7218&lt;&gt;"",IF(OR(D7218&gt;0,G7218&gt;0),COUNTIF($B$2:B7218,B7218),COUNTIFS($B$2:B7218,B7218,$E$2:E7218,"&gt;0")),"")</f>
        <v/>
      </c>
    </row>
    <row r="7219" spans="1:16" x14ac:dyDescent="0.35">
      <c r="A7219" s="51" t="str">
        <f t="shared" si="336"/>
        <v/>
      </c>
      <c r="B7219" s="99"/>
      <c r="C7219" s="4"/>
      <c r="D7219" s="14"/>
      <c r="E7219" s="14"/>
      <c r="F7219" s="14"/>
      <c r="G7219" s="82"/>
      <c r="H7219" s="107" t="str">
        <f>IF(B7219&lt;&gt;"",IF(OR(O7219=0,O7219=999),"",SUMIFS($E$2:E7219,$A$2:A7219,A7219)-SUMIFS($F$2:F7219,$A$2:A7219,A7219)),"")</f>
        <v/>
      </c>
      <c r="I7219" s="109" t="str">
        <f t="shared" si="338"/>
        <v/>
      </c>
      <c r="J7219" s="113"/>
      <c r="K7219" s="90"/>
      <c r="L7219" s="73"/>
      <c r="M7219" s="69" t="str">
        <f>IF(C7219&lt;&gt;"",DailyLog!$S$3,"")</f>
        <v/>
      </c>
      <c r="N7219" s="56" t="str">
        <f t="shared" si="337"/>
        <v/>
      </c>
      <c r="O7219" s="53" t="str">
        <f>IF($B7219&lt;&gt;"",IF(ISNUMBER(_xlfn.XMATCH($B7219,Language!$A$6:$E$6)),0,IF(ISNUMBER(_xlfn.XMATCH($B7219,Language!$A$29:$E$29)),'Lista de Prestatarios'!$B$3,VLOOKUP(B7219,'Lista de Prestatarios'!$A$2:$B$500,2,FALSE))),"")</f>
        <v/>
      </c>
      <c r="P7219" s="58" t="str">
        <f>IF(B7219&lt;&gt;"",IF(OR(D7219&gt;0,G7219&gt;0),COUNTIF($B$2:B7219,B7219),COUNTIFS($B$2:B7219,B7219,$E$2:E7219,"&gt;0")),"")</f>
        <v/>
      </c>
    </row>
    <row r="7220" spans="1:16" x14ac:dyDescent="0.35">
      <c r="A7220" s="51" t="str">
        <f t="shared" si="336"/>
        <v/>
      </c>
      <c r="B7220" s="99"/>
      <c r="C7220" s="4"/>
      <c r="D7220" s="14"/>
      <c r="E7220" s="14"/>
      <c r="F7220" s="14"/>
      <c r="G7220" s="82"/>
      <c r="H7220" s="107" t="str">
        <f>IF(B7220&lt;&gt;"",IF(OR(O7220=0,O7220=999),"",SUMIFS($E$2:E7220,$A$2:A7220,A7220)-SUMIFS($F$2:F7220,$A$2:A7220,A7220)),"")</f>
        <v/>
      </c>
      <c r="I7220" s="109" t="str">
        <f t="shared" si="338"/>
        <v/>
      </c>
      <c r="J7220" s="113"/>
      <c r="K7220" s="90"/>
      <c r="L7220" s="73"/>
      <c r="M7220" s="69" t="str">
        <f>IF(C7220&lt;&gt;"",DailyLog!$S$3,"")</f>
        <v/>
      </c>
      <c r="N7220" s="56" t="str">
        <f t="shared" si="337"/>
        <v/>
      </c>
      <c r="O7220" s="53" t="str">
        <f>IF($B7220&lt;&gt;"",IF(ISNUMBER(_xlfn.XMATCH($B7220,Language!$A$6:$E$6)),0,IF(ISNUMBER(_xlfn.XMATCH($B7220,Language!$A$29:$E$29)),'Lista de Prestatarios'!$B$3,VLOOKUP(B7220,'Lista de Prestatarios'!$A$2:$B$500,2,FALSE))),"")</f>
        <v/>
      </c>
      <c r="P7220" s="58" t="str">
        <f>IF(B7220&lt;&gt;"",IF(OR(D7220&gt;0,G7220&gt;0),COUNTIF($B$2:B7220,B7220),COUNTIFS($B$2:B7220,B7220,$E$2:E7220,"&gt;0")),"")</f>
        <v/>
      </c>
    </row>
    <row r="7221" spans="1:16" x14ac:dyDescent="0.35">
      <c r="A7221" s="51" t="str">
        <f t="shared" si="336"/>
        <v/>
      </c>
      <c r="B7221" s="99"/>
      <c r="C7221" s="4"/>
      <c r="D7221" s="14"/>
      <c r="E7221" s="14"/>
      <c r="F7221" s="14"/>
      <c r="G7221" s="82"/>
      <c r="H7221" s="107" t="str">
        <f>IF(B7221&lt;&gt;"",IF(OR(O7221=0,O7221=999),"",SUMIFS($E$2:E7221,$A$2:A7221,A7221)-SUMIFS($F$2:F7221,$A$2:A7221,A7221)),"")</f>
        <v/>
      </c>
      <c r="I7221" s="109" t="str">
        <f t="shared" si="338"/>
        <v/>
      </c>
      <c r="J7221" s="113"/>
      <c r="K7221" s="90"/>
      <c r="L7221" s="73"/>
      <c r="M7221" s="69" t="str">
        <f>IF(C7221&lt;&gt;"",DailyLog!$S$3,"")</f>
        <v/>
      </c>
      <c r="N7221" s="56" t="str">
        <f t="shared" si="337"/>
        <v/>
      </c>
      <c r="O7221" s="53" t="str">
        <f>IF($B7221&lt;&gt;"",IF(ISNUMBER(_xlfn.XMATCH($B7221,Language!$A$6:$E$6)),0,IF(ISNUMBER(_xlfn.XMATCH($B7221,Language!$A$29:$E$29)),'Lista de Prestatarios'!$B$3,VLOOKUP(B7221,'Lista de Prestatarios'!$A$2:$B$500,2,FALSE))),"")</f>
        <v/>
      </c>
      <c r="P7221" s="58" t="str">
        <f>IF(B7221&lt;&gt;"",IF(OR(D7221&gt;0,G7221&gt;0),COUNTIF($B$2:B7221,B7221),COUNTIFS($B$2:B7221,B7221,$E$2:E7221,"&gt;0")),"")</f>
        <v/>
      </c>
    </row>
    <row r="7222" spans="1:16" x14ac:dyDescent="0.35">
      <c r="A7222" s="51" t="str">
        <f t="shared" si="336"/>
        <v/>
      </c>
      <c r="B7222" s="99"/>
      <c r="C7222" s="4"/>
      <c r="D7222" s="14"/>
      <c r="E7222" s="14"/>
      <c r="F7222" s="14"/>
      <c r="G7222" s="82"/>
      <c r="H7222" s="107" t="str">
        <f>IF(B7222&lt;&gt;"",IF(OR(O7222=0,O7222=999),"",SUMIFS($E$2:E7222,$A$2:A7222,A7222)-SUMIFS($F$2:F7222,$A$2:A7222,A7222)),"")</f>
        <v/>
      </c>
      <c r="I7222" s="109" t="str">
        <f t="shared" si="338"/>
        <v/>
      </c>
      <c r="J7222" s="113"/>
      <c r="K7222" s="90"/>
      <c r="L7222" s="73"/>
      <c r="M7222" s="69" t="str">
        <f>IF(C7222&lt;&gt;"",DailyLog!$S$3,"")</f>
        <v/>
      </c>
      <c r="N7222" s="56" t="str">
        <f t="shared" si="337"/>
        <v/>
      </c>
      <c r="O7222" s="53" t="str">
        <f>IF($B7222&lt;&gt;"",IF(ISNUMBER(_xlfn.XMATCH($B7222,Language!$A$6:$E$6)),0,IF(ISNUMBER(_xlfn.XMATCH($B7222,Language!$A$29:$E$29)),'Lista de Prestatarios'!$B$3,VLOOKUP(B7222,'Lista de Prestatarios'!$A$2:$B$500,2,FALSE))),"")</f>
        <v/>
      </c>
      <c r="P7222" s="58" t="str">
        <f>IF(B7222&lt;&gt;"",IF(OR(D7222&gt;0,G7222&gt;0),COUNTIF($B$2:B7222,B7222),COUNTIFS($B$2:B7222,B7222,$E$2:E7222,"&gt;0")),"")</f>
        <v/>
      </c>
    </row>
    <row r="7223" spans="1:16" x14ac:dyDescent="0.35">
      <c r="A7223" s="51" t="str">
        <f t="shared" si="336"/>
        <v/>
      </c>
      <c r="B7223" s="99"/>
      <c r="C7223" s="4"/>
      <c r="D7223" s="14"/>
      <c r="E7223" s="14"/>
      <c r="F7223" s="14"/>
      <c r="G7223" s="82"/>
      <c r="H7223" s="107" t="str">
        <f>IF(B7223&lt;&gt;"",IF(OR(O7223=0,O7223=999),"",SUMIFS($E$2:E7223,$A$2:A7223,A7223)-SUMIFS($F$2:F7223,$A$2:A7223,A7223)),"")</f>
        <v/>
      </c>
      <c r="I7223" s="109" t="str">
        <f t="shared" si="338"/>
        <v/>
      </c>
      <c r="J7223" s="113"/>
      <c r="K7223" s="90"/>
      <c r="L7223" s="73"/>
      <c r="M7223" s="69" t="str">
        <f>IF(C7223&lt;&gt;"",DailyLog!$S$3,"")</f>
        <v/>
      </c>
      <c r="N7223" s="56" t="str">
        <f t="shared" si="337"/>
        <v/>
      </c>
      <c r="O7223" s="53" t="str">
        <f>IF($B7223&lt;&gt;"",IF(ISNUMBER(_xlfn.XMATCH($B7223,Language!$A$6:$E$6)),0,IF(ISNUMBER(_xlfn.XMATCH($B7223,Language!$A$29:$E$29)),'Lista de Prestatarios'!$B$3,VLOOKUP(B7223,'Lista de Prestatarios'!$A$2:$B$500,2,FALSE))),"")</f>
        <v/>
      </c>
      <c r="P7223" s="58" t="str">
        <f>IF(B7223&lt;&gt;"",IF(OR(D7223&gt;0,G7223&gt;0),COUNTIF($B$2:B7223,B7223),COUNTIFS($B$2:B7223,B7223,$E$2:E7223,"&gt;0")),"")</f>
        <v/>
      </c>
    </row>
    <row r="7224" spans="1:16" x14ac:dyDescent="0.35">
      <c r="A7224" s="51" t="str">
        <f t="shared" si="336"/>
        <v/>
      </c>
      <c r="B7224" s="99"/>
      <c r="C7224" s="4"/>
      <c r="D7224" s="14"/>
      <c r="E7224" s="14"/>
      <c r="F7224" s="14"/>
      <c r="G7224" s="82"/>
      <c r="H7224" s="107" t="str">
        <f>IF(B7224&lt;&gt;"",IF(OR(O7224=0,O7224=999),"",SUMIFS($E$2:E7224,$A$2:A7224,A7224)-SUMIFS($F$2:F7224,$A$2:A7224,A7224)),"")</f>
        <v/>
      </c>
      <c r="I7224" s="109" t="str">
        <f t="shared" si="338"/>
        <v/>
      </c>
      <c r="J7224" s="113"/>
      <c r="K7224" s="90"/>
      <c r="L7224" s="73"/>
      <c r="M7224" s="69" t="str">
        <f>IF(C7224&lt;&gt;"",DailyLog!$S$3,"")</f>
        <v/>
      </c>
      <c r="N7224" s="56" t="str">
        <f t="shared" si="337"/>
        <v/>
      </c>
      <c r="O7224" s="53" t="str">
        <f>IF($B7224&lt;&gt;"",IF(ISNUMBER(_xlfn.XMATCH($B7224,Language!$A$6:$E$6)),0,IF(ISNUMBER(_xlfn.XMATCH($B7224,Language!$A$29:$E$29)),'Lista de Prestatarios'!$B$3,VLOOKUP(B7224,'Lista de Prestatarios'!$A$2:$B$500,2,FALSE))),"")</f>
        <v/>
      </c>
      <c r="P7224" s="58" t="str">
        <f>IF(B7224&lt;&gt;"",IF(OR(D7224&gt;0,G7224&gt;0),COUNTIF($B$2:B7224,B7224),COUNTIFS($B$2:B7224,B7224,$E$2:E7224,"&gt;0")),"")</f>
        <v/>
      </c>
    </row>
    <row r="7225" spans="1:16" x14ac:dyDescent="0.35">
      <c r="A7225" s="51" t="str">
        <f t="shared" si="336"/>
        <v/>
      </c>
      <c r="B7225" s="99"/>
      <c r="C7225" s="4"/>
      <c r="D7225" s="14"/>
      <c r="E7225" s="14"/>
      <c r="F7225" s="14"/>
      <c r="G7225" s="82"/>
      <c r="H7225" s="107" t="str">
        <f>IF(B7225&lt;&gt;"",IF(OR(O7225=0,O7225=999),"",SUMIFS($E$2:E7225,$A$2:A7225,A7225)-SUMIFS($F$2:F7225,$A$2:A7225,A7225)),"")</f>
        <v/>
      </c>
      <c r="I7225" s="109" t="str">
        <f t="shared" si="338"/>
        <v/>
      </c>
      <c r="J7225" s="113"/>
      <c r="K7225" s="90"/>
      <c r="L7225" s="73"/>
      <c r="M7225" s="69" t="str">
        <f>IF(C7225&lt;&gt;"",DailyLog!$S$3,"")</f>
        <v/>
      </c>
      <c r="N7225" s="56" t="str">
        <f t="shared" si="337"/>
        <v/>
      </c>
      <c r="O7225" s="53" t="str">
        <f>IF($B7225&lt;&gt;"",IF(ISNUMBER(_xlfn.XMATCH($B7225,Language!$A$6:$E$6)),0,IF(ISNUMBER(_xlfn.XMATCH($B7225,Language!$A$29:$E$29)),'Lista de Prestatarios'!$B$3,VLOOKUP(B7225,'Lista de Prestatarios'!$A$2:$B$500,2,FALSE))),"")</f>
        <v/>
      </c>
      <c r="P7225" s="58" t="str">
        <f>IF(B7225&lt;&gt;"",IF(OR(D7225&gt;0,G7225&gt;0),COUNTIF($B$2:B7225,B7225),COUNTIFS($B$2:B7225,B7225,$E$2:E7225,"&gt;0")),"")</f>
        <v/>
      </c>
    </row>
    <row r="7226" spans="1:16" x14ac:dyDescent="0.35">
      <c r="A7226" s="51" t="str">
        <f t="shared" si="336"/>
        <v/>
      </c>
      <c r="B7226" s="99"/>
      <c r="C7226" s="4"/>
      <c r="D7226" s="14"/>
      <c r="E7226" s="14"/>
      <c r="F7226" s="14"/>
      <c r="G7226" s="82"/>
      <c r="H7226" s="107" t="str">
        <f>IF(B7226&lt;&gt;"",IF(OR(O7226=0,O7226=999),"",SUMIFS($E$2:E7226,$A$2:A7226,A7226)-SUMIFS($F$2:F7226,$A$2:A7226,A7226)),"")</f>
        <v/>
      </c>
      <c r="I7226" s="109" t="str">
        <f t="shared" si="338"/>
        <v/>
      </c>
      <c r="J7226" s="113"/>
      <c r="K7226" s="90"/>
      <c r="L7226" s="73"/>
      <c r="M7226" s="69" t="str">
        <f>IF(C7226&lt;&gt;"",DailyLog!$S$3,"")</f>
        <v/>
      </c>
      <c r="N7226" s="56" t="str">
        <f t="shared" si="337"/>
        <v/>
      </c>
      <c r="O7226" s="53" t="str">
        <f>IF($B7226&lt;&gt;"",IF(ISNUMBER(_xlfn.XMATCH($B7226,Language!$A$6:$E$6)),0,IF(ISNUMBER(_xlfn.XMATCH($B7226,Language!$A$29:$E$29)),'Lista de Prestatarios'!$B$3,VLOOKUP(B7226,'Lista de Prestatarios'!$A$2:$B$500,2,FALSE))),"")</f>
        <v/>
      </c>
      <c r="P7226" s="58" t="str">
        <f>IF(B7226&lt;&gt;"",IF(OR(D7226&gt;0,G7226&gt;0),COUNTIF($B$2:B7226,B7226),COUNTIFS($B$2:B7226,B7226,$E$2:E7226,"&gt;0")),"")</f>
        <v/>
      </c>
    </row>
    <row r="7227" spans="1:16" x14ac:dyDescent="0.35">
      <c r="A7227" s="51" t="str">
        <f t="shared" si="336"/>
        <v/>
      </c>
      <c r="B7227" s="99"/>
      <c r="C7227" s="4"/>
      <c r="D7227" s="14"/>
      <c r="E7227" s="14"/>
      <c r="F7227" s="14"/>
      <c r="G7227" s="82"/>
      <c r="H7227" s="107" t="str">
        <f>IF(B7227&lt;&gt;"",IF(OR(O7227=0,O7227=999),"",SUMIFS($E$2:E7227,$A$2:A7227,A7227)-SUMIFS($F$2:F7227,$A$2:A7227,A7227)),"")</f>
        <v/>
      </c>
      <c r="I7227" s="109" t="str">
        <f t="shared" si="338"/>
        <v/>
      </c>
      <c r="J7227" s="113"/>
      <c r="K7227" s="90"/>
      <c r="L7227" s="73"/>
      <c r="M7227" s="69" t="str">
        <f>IF(C7227&lt;&gt;"",DailyLog!$S$3,"")</f>
        <v/>
      </c>
      <c r="N7227" s="56" t="str">
        <f t="shared" si="337"/>
        <v/>
      </c>
      <c r="O7227" s="53" t="str">
        <f>IF($B7227&lt;&gt;"",IF(ISNUMBER(_xlfn.XMATCH($B7227,Language!$A$6:$E$6)),0,IF(ISNUMBER(_xlfn.XMATCH($B7227,Language!$A$29:$E$29)),'Lista de Prestatarios'!$B$3,VLOOKUP(B7227,'Lista de Prestatarios'!$A$2:$B$500,2,FALSE))),"")</f>
        <v/>
      </c>
      <c r="P7227" s="58" t="str">
        <f>IF(B7227&lt;&gt;"",IF(OR(D7227&gt;0,G7227&gt;0),COUNTIF($B$2:B7227,B7227),COUNTIFS($B$2:B7227,B7227,$E$2:E7227,"&gt;0")),"")</f>
        <v/>
      </c>
    </row>
    <row r="7228" spans="1:16" x14ac:dyDescent="0.35">
      <c r="A7228" s="51" t="str">
        <f t="shared" si="336"/>
        <v/>
      </c>
      <c r="B7228" s="99"/>
      <c r="C7228" s="4"/>
      <c r="D7228" s="14"/>
      <c r="E7228" s="14"/>
      <c r="F7228" s="14"/>
      <c r="G7228" s="82"/>
      <c r="H7228" s="107" t="str">
        <f>IF(B7228&lt;&gt;"",IF(OR(O7228=0,O7228=999),"",SUMIFS($E$2:E7228,$A$2:A7228,A7228)-SUMIFS($F$2:F7228,$A$2:A7228,A7228)),"")</f>
        <v/>
      </c>
      <c r="I7228" s="109" t="str">
        <f t="shared" si="338"/>
        <v/>
      </c>
      <c r="J7228" s="113"/>
      <c r="K7228" s="90"/>
      <c r="L7228" s="73"/>
      <c r="M7228" s="69" t="str">
        <f>IF(C7228&lt;&gt;"",DailyLog!$S$3,"")</f>
        <v/>
      </c>
      <c r="N7228" s="56" t="str">
        <f t="shared" si="337"/>
        <v/>
      </c>
      <c r="O7228" s="53" t="str">
        <f>IF($B7228&lt;&gt;"",IF(ISNUMBER(_xlfn.XMATCH($B7228,Language!$A$6:$E$6)),0,IF(ISNUMBER(_xlfn.XMATCH($B7228,Language!$A$29:$E$29)),'Lista de Prestatarios'!$B$3,VLOOKUP(B7228,'Lista de Prestatarios'!$A$2:$B$500,2,FALSE))),"")</f>
        <v/>
      </c>
      <c r="P7228" s="58" t="str">
        <f>IF(B7228&lt;&gt;"",IF(OR(D7228&gt;0,G7228&gt;0),COUNTIF($B$2:B7228,B7228),COUNTIFS($B$2:B7228,B7228,$E$2:E7228,"&gt;0")),"")</f>
        <v/>
      </c>
    </row>
    <row r="7229" spans="1:16" x14ac:dyDescent="0.35">
      <c r="A7229" s="51" t="str">
        <f t="shared" si="336"/>
        <v/>
      </c>
      <c r="B7229" s="99"/>
      <c r="C7229" s="4"/>
      <c r="D7229" s="14"/>
      <c r="E7229" s="14"/>
      <c r="F7229" s="14"/>
      <c r="G7229" s="82"/>
      <c r="H7229" s="107" t="str">
        <f>IF(B7229&lt;&gt;"",IF(OR(O7229=0,O7229=999),"",SUMIFS($E$2:E7229,$A$2:A7229,A7229)-SUMIFS($F$2:F7229,$A$2:A7229,A7229)),"")</f>
        <v/>
      </c>
      <c r="I7229" s="109" t="str">
        <f t="shared" si="338"/>
        <v/>
      </c>
      <c r="J7229" s="113"/>
      <c r="K7229" s="90"/>
      <c r="L7229" s="73"/>
      <c r="M7229" s="69" t="str">
        <f>IF(C7229&lt;&gt;"",DailyLog!$S$3,"")</f>
        <v/>
      </c>
      <c r="N7229" s="56" t="str">
        <f t="shared" si="337"/>
        <v/>
      </c>
      <c r="O7229" s="53" t="str">
        <f>IF($B7229&lt;&gt;"",IF(ISNUMBER(_xlfn.XMATCH($B7229,Language!$A$6:$E$6)),0,IF(ISNUMBER(_xlfn.XMATCH($B7229,Language!$A$29:$E$29)),'Lista de Prestatarios'!$B$3,VLOOKUP(B7229,'Lista de Prestatarios'!$A$2:$B$500,2,FALSE))),"")</f>
        <v/>
      </c>
      <c r="P7229" s="58" t="str">
        <f>IF(B7229&lt;&gt;"",IF(OR(D7229&gt;0,G7229&gt;0),COUNTIF($B$2:B7229,B7229),COUNTIFS($B$2:B7229,B7229,$E$2:E7229,"&gt;0")),"")</f>
        <v/>
      </c>
    </row>
    <row r="7230" spans="1:16" x14ac:dyDescent="0.35">
      <c r="A7230" s="51" t="str">
        <f t="shared" si="336"/>
        <v/>
      </c>
      <c r="B7230" s="99"/>
      <c r="C7230" s="4"/>
      <c r="D7230" s="14"/>
      <c r="E7230" s="14"/>
      <c r="F7230" s="14"/>
      <c r="G7230" s="82"/>
      <c r="H7230" s="107" t="str">
        <f>IF(B7230&lt;&gt;"",IF(OR(O7230=0,O7230=999),"",SUMIFS($E$2:E7230,$A$2:A7230,A7230)-SUMIFS($F$2:F7230,$A$2:A7230,A7230)),"")</f>
        <v/>
      </c>
      <c r="I7230" s="109" t="str">
        <f t="shared" si="338"/>
        <v/>
      </c>
      <c r="J7230" s="113"/>
      <c r="K7230" s="90"/>
      <c r="L7230" s="73"/>
      <c r="M7230" s="69" t="str">
        <f>IF(C7230&lt;&gt;"",DailyLog!$S$3,"")</f>
        <v/>
      </c>
      <c r="N7230" s="56" t="str">
        <f t="shared" si="337"/>
        <v/>
      </c>
      <c r="O7230" s="53" t="str">
        <f>IF($B7230&lt;&gt;"",IF(ISNUMBER(_xlfn.XMATCH($B7230,Language!$A$6:$E$6)),0,IF(ISNUMBER(_xlfn.XMATCH($B7230,Language!$A$29:$E$29)),'Lista de Prestatarios'!$B$3,VLOOKUP(B7230,'Lista de Prestatarios'!$A$2:$B$500,2,FALSE))),"")</f>
        <v/>
      </c>
      <c r="P7230" s="58" t="str">
        <f>IF(B7230&lt;&gt;"",IF(OR(D7230&gt;0,G7230&gt;0),COUNTIF($B$2:B7230,B7230),COUNTIFS($B$2:B7230,B7230,$E$2:E7230,"&gt;0")),"")</f>
        <v/>
      </c>
    </row>
    <row r="7231" spans="1:16" x14ac:dyDescent="0.35">
      <c r="A7231" s="51" t="str">
        <f t="shared" si="336"/>
        <v/>
      </c>
      <c r="B7231" s="99"/>
      <c r="C7231" s="4"/>
      <c r="D7231" s="14"/>
      <c r="E7231" s="14"/>
      <c r="F7231" s="14"/>
      <c r="G7231" s="82"/>
      <c r="H7231" s="107" t="str">
        <f>IF(B7231&lt;&gt;"",IF(OR(O7231=0,O7231=999),"",SUMIFS($E$2:E7231,$A$2:A7231,A7231)-SUMIFS($F$2:F7231,$A$2:A7231,A7231)),"")</f>
        <v/>
      </c>
      <c r="I7231" s="109" t="str">
        <f t="shared" si="338"/>
        <v/>
      </c>
      <c r="J7231" s="113"/>
      <c r="K7231" s="90"/>
      <c r="L7231" s="73"/>
      <c r="M7231" s="69" t="str">
        <f>IF(C7231&lt;&gt;"",DailyLog!$S$3,"")</f>
        <v/>
      </c>
      <c r="N7231" s="56" t="str">
        <f t="shared" si="337"/>
        <v/>
      </c>
      <c r="O7231" s="53" t="str">
        <f>IF($B7231&lt;&gt;"",IF(ISNUMBER(_xlfn.XMATCH($B7231,Language!$A$6:$E$6)),0,IF(ISNUMBER(_xlfn.XMATCH($B7231,Language!$A$29:$E$29)),'Lista de Prestatarios'!$B$3,VLOOKUP(B7231,'Lista de Prestatarios'!$A$2:$B$500,2,FALSE))),"")</f>
        <v/>
      </c>
      <c r="P7231" s="58" t="str">
        <f>IF(B7231&lt;&gt;"",IF(OR(D7231&gt;0,G7231&gt;0),COUNTIF($B$2:B7231,B7231),COUNTIFS($B$2:B7231,B7231,$E$2:E7231,"&gt;0")),"")</f>
        <v/>
      </c>
    </row>
    <row r="7232" spans="1:16" x14ac:dyDescent="0.35">
      <c r="A7232" s="51" t="str">
        <f t="shared" si="336"/>
        <v/>
      </c>
      <c r="B7232" s="99"/>
      <c r="C7232" s="4"/>
      <c r="D7232" s="14"/>
      <c r="E7232" s="14"/>
      <c r="F7232" s="14"/>
      <c r="G7232" s="82"/>
      <c r="H7232" s="107" t="str">
        <f>IF(B7232&lt;&gt;"",IF(OR(O7232=0,O7232=999),"",SUMIFS($E$2:E7232,$A$2:A7232,A7232)-SUMIFS($F$2:F7232,$A$2:A7232,A7232)),"")</f>
        <v/>
      </c>
      <c r="I7232" s="109" t="str">
        <f t="shared" si="338"/>
        <v/>
      </c>
      <c r="J7232" s="113"/>
      <c r="K7232" s="90"/>
      <c r="L7232" s="73"/>
      <c r="M7232" s="69" t="str">
        <f>IF(C7232&lt;&gt;"",DailyLog!$S$3,"")</f>
        <v/>
      </c>
      <c r="N7232" s="56" t="str">
        <f t="shared" si="337"/>
        <v/>
      </c>
      <c r="O7232" s="53" t="str">
        <f>IF($B7232&lt;&gt;"",IF(ISNUMBER(_xlfn.XMATCH($B7232,Language!$A$6:$E$6)),0,IF(ISNUMBER(_xlfn.XMATCH($B7232,Language!$A$29:$E$29)),'Lista de Prestatarios'!$B$3,VLOOKUP(B7232,'Lista de Prestatarios'!$A$2:$B$500,2,FALSE))),"")</f>
        <v/>
      </c>
      <c r="P7232" s="58" t="str">
        <f>IF(B7232&lt;&gt;"",IF(OR(D7232&gt;0,G7232&gt;0),COUNTIF($B$2:B7232,B7232),COUNTIFS($B$2:B7232,B7232,$E$2:E7232,"&gt;0")),"")</f>
        <v/>
      </c>
    </row>
    <row r="7233" spans="1:16" x14ac:dyDescent="0.35">
      <c r="A7233" s="51" t="str">
        <f t="shared" si="336"/>
        <v/>
      </c>
      <c r="B7233" s="99"/>
      <c r="C7233" s="4"/>
      <c r="D7233" s="14"/>
      <c r="E7233" s="14"/>
      <c r="F7233" s="14"/>
      <c r="G7233" s="82"/>
      <c r="H7233" s="107" t="str">
        <f>IF(B7233&lt;&gt;"",IF(OR(O7233=0,O7233=999),"",SUMIFS($E$2:E7233,$A$2:A7233,A7233)-SUMIFS($F$2:F7233,$A$2:A7233,A7233)),"")</f>
        <v/>
      </c>
      <c r="I7233" s="109" t="str">
        <f t="shared" si="338"/>
        <v/>
      </c>
      <c r="J7233" s="113"/>
      <c r="K7233" s="90"/>
      <c r="L7233" s="73"/>
      <c r="M7233" s="69" t="str">
        <f>IF(C7233&lt;&gt;"",DailyLog!$S$3,"")</f>
        <v/>
      </c>
      <c r="N7233" s="56" t="str">
        <f t="shared" si="337"/>
        <v/>
      </c>
      <c r="O7233" s="53" t="str">
        <f>IF($B7233&lt;&gt;"",IF(ISNUMBER(_xlfn.XMATCH($B7233,Language!$A$6:$E$6)),0,IF(ISNUMBER(_xlfn.XMATCH($B7233,Language!$A$29:$E$29)),'Lista de Prestatarios'!$B$3,VLOOKUP(B7233,'Lista de Prestatarios'!$A$2:$B$500,2,FALSE))),"")</f>
        <v/>
      </c>
      <c r="P7233" s="58" t="str">
        <f>IF(B7233&lt;&gt;"",IF(OR(D7233&gt;0,G7233&gt;0),COUNTIF($B$2:B7233,B7233),COUNTIFS($B$2:B7233,B7233,$E$2:E7233,"&gt;0")),"")</f>
        <v/>
      </c>
    </row>
    <row r="7234" spans="1:16" x14ac:dyDescent="0.35">
      <c r="A7234" s="51" t="str">
        <f t="shared" ref="A7234:A7297" si="339">IF(B7234&lt;&gt;"",O7234&amp;"."&amp;P7234,"")</f>
        <v/>
      </c>
      <c r="B7234" s="99"/>
      <c r="C7234" s="4"/>
      <c r="D7234" s="14"/>
      <c r="E7234" s="14"/>
      <c r="F7234" s="14"/>
      <c r="G7234" s="82"/>
      <c r="H7234" s="107" t="str">
        <f>IF(B7234&lt;&gt;"",IF(OR(O7234=0,O7234=999),"",SUMIFS($E$2:E7234,$A$2:A7234,A7234)-SUMIFS($F$2:F7234,$A$2:A7234,A7234)),"")</f>
        <v/>
      </c>
      <c r="I7234" s="109" t="str">
        <f t="shared" si="338"/>
        <v/>
      </c>
      <c r="J7234" s="113"/>
      <c r="K7234" s="90"/>
      <c r="L7234" s="73"/>
      <c r="M7234" s="69" t="str">
        <f>IF(C7234&lt;&gt;"",DailyLog!$S$3,"")</f>
        <v/>
      </c>
      <c r="N7234" s="56" t="str">
        <f t="shared" ref="N7234:N7297" si="340">IF(B7234&lt;&gt;"",COUNT(D7234:G7234),"")</f>
        <v/>
      </c>
      <c r="O7234" s="53" t="str">
        <f>IF($B7234&lt;&gt;"",IF(ISNUMBER(_xlfn.XMATCH($B7234,Language!$A$6:$E$6)),0,IF(ISNUMBER(_xlfn.XMATCH($B7234,Language!$A$29:$E$29)),'Lista de Prestatarios'!$B$3,VLOOKUP(B7234,'Lista de Prestatarios'!$A$2:$B$500,2,FALSE))),"")</f>
        <v/>
      </c>
      <c r="P7234" s="58" t="str">
        <f>IF(B7234&lt;&gt;"",IF(OR(D7234&gt;0,G7234&gt;0),COUNTIF($B$2:B7234,B7234),COUNTIFS($B$2:B7234,B7234,$E$2:E7234,"&gt;0")),"")</f>
        <v/>
      </c>
    </row>
    <row r="7235" spans="1:16" x14ac:dyDescent="0.35">
      <c r="A7235" s="51" t="str">
        <f t="shared" si="339"/>
        <v/>
      </c>
      <c r="B7235" s="99"/>
      <c r="C7235" s="4"/>
      <c r="D7235" s="14"/>
      <c r="E7235" s="14"/>
      <c r="F7235" s="14"/>
      <c r="G7235" s="82"/>
      <c r="H7235" s="107" t="str">
        <f>IF(B7235&lt;&gt;"",IF(OR(O7235=0,O7235=999),"",SUMIFS($E$2:E7235,$A$2:A7235,A7235)-SUMIFS($F$2:F7235,$A$2:A7235,A7235)),"")</f>
        <v/>
      </c>
      <c r="I7235" s="109" t="str">
        <f t="shared" si="338"/>
        <v/>
      </c>
      <c r="J7235" s="113"/>
      <c r="K7235" s="90"/>
      <c r="L7235" s="73"/>
      <c r="M7235" s="69" t="str">
        <f>IF(C7235&lt;&gt;"",DailyLog!$S$3,"")</f>
        <v/>
      </c>
      <c r="N7235" s="56" t="str">
        <f t="shared" si="340"/>
        <v/>
      </c>
      <c r="O7235" s="53" t="str">
        <f>IF($B7235&lt;&gt;"",IF(ISNUMBER(_xlfn.XMATCH($B7235,Language!$A$6:$E$6)),0,IF(ISNUMBER(_xlfn.XMATCH($B7235,Language!$A$29:$E$29)),'Lista de Prestatarios'!$B$3,VLOOKUP(B7235,'Lista de Prestatarios'!$A$2:$B$500,2,FALSE))),"")</f>
        <v/>
      </c>
      <c r="P7235" s="58" t="str">
        <f>IF(B7235&lt;&gt;"",IF(OR(D7235&gt;0,G7235&gt;0),COUNTIF($B$2:B7235,B7235),COUNTIFS($B$2:B7235,B7235,$E$2:E7235,"&gt;0")),"")</f>
        <v/>
      </c>
    </row>
    <row r="7236" spans="1:16" x14ac:dyDescent="0.35">
      <c r="A7236" s="51" t="str">
        <f t="shared" si="339"/>
        <v/>
      </c>
      <c r="B7236" s="99"/>
      <c r="C7236" s="4"/>
      <c r="D7236" s="14"/>
      <c r="E7236" s="14"/>
      <c r="F7236" s="14"/>
      <c r="G7236" s="82"/>
      <c r="H7236" s="107" t="str">
        <f>IF(B7236&lt;&gt;"",IF(OR(O7236=0,O7236=999),"",SUMIFS($E$2:E7236,$A$2:A7236,A7236)-SUMIFS($F$2:F7236,$A$2:A7236,A7236)),"")</f>
        <v/>
      </c>
      <c r="I7236" s="109" t="str">
        <f t="shared" ref="I7236:I7299" si="341">IF(B7236&lt;&gt;"",I7235+D7236-E7236+F7236-G7236,"")</f>
        <v/>
      </c>
      <c r="J7236" s="113"/>
      <c r="K7236" s="90"/>
      <c r="L7236" s="73"/>
      <c r="M7236" s="69" t="str">
        <f>IF(C7236&lt;&gt;"",DailyLog!$S$3,"")</f>
        <v/>
      </c>
      <c r="N7236" s="56" t="str">
        <f t="shared" si="340"/>
        <v/>
      </c>
      <c r="O7236" s="53" t="str">
        <f>IF($B7236&lt;&gt;"",IF(ISNUMBER(_xlfn.XMATCH($B7236,Language!$A$6:$E$6)),0,IF(ISNUMBER(_xlfn.XMATCH($B7236,Language!$A$29:$E$29)),'Lista de Prestatarios'!$B$3,VLOOKUP(B7236,'Lista de Prestatarios'!$A$2:$B$500,2,FALSE))),"")</f>
        <v/>
      </c>
      <c r="P7236" s="58" t="str">
        <f>IF(B7236&lt;&gt;"",IF(OR(D7236&gt;0,G7236&gt;0),COUNTIF($B$2:B7236,B7236),COUNTIFS($B$2:B7236,B7236,$E$2:E7236,"&gt;0")),"")</f>
        <v/>
      </c>
    </row>
    <row r="7237" spans="1:16" x14ac:dyDescent="0.35">
      <c r="A7237" s="51" t="str">
        <f t="shared" si="339"/>
        <v/>
      </c>
      <c r="B7237" s="99"/>
      <c r="C7237" s="4"/>
      <c r="D7237" s="14"/>
      <c r="E7237" s="14"/>
      <c r="F7237" s="14"/>
      <c r="G7237" s="82"/>
      <c r="H7237" s="107" t="str">
        <f>IF(B7237&lt;&gt;"",IF(OR(O7237=0,O7237=999),"",SUMIFS($E$2:E7237,$A$2:A7237,A7237)-SUMIFS($F$2:F7237,$A$2:A7237,A7237)),"")</f>
        <v/>
      </c>
      <c r="I7237" s="109" t="str">
        <f t="shared" si="341"/>
        <v/>
      </c>
      <c r="J7237" s="113"/>
      <c r="K7237" s="90"/>
      <c r="L7237" s="73"/>
      <c r="M7237" s="69" t="str">
        <f>IF(C7237&lt;&gt;"",DailyLog!$S$3,"")</f>
        <v/>
      </c>
      <c r="N7237" s="56" t="str">
        <f t="shared" si="340"/>
        <v/>
      </c>
      <c r="O7237" s="53" t="str">
        <f>IF($B7237&lt;&gt;"",IF(ISNUMBER(_xlfn.XMATCH($B7237,Language!$A$6:$E$6)),0,IF(ISNUMBER(_xlfn.XMATCH($B7237,Language!$A$29:$E$29)),'Lista de Prestatarios'!$B$3,VLOOKUP(B7237,'Lista de Prestatarios'!$A$2:$B$500,2,FALSE))),"")</f>
        <v/>
      </c>
      <c r="P7237" s="58" t="str">
        <f>IF(B7237&lt;&gt;"",IF(OR(D7237&gt;0,G7237&gt;0),COUNTIF($B$2:B7237,B7237),COUNTIFS($B$2:B7237,B7237,$E$2:E7237,"&gt;0")),"")</f>
        <v/>
      </c>
    </row>
    <row r="7238" spans="1:16" x14ac:dyDescent="0.35">
      <c r="A7238" s="51" t="str">
        <f t="shared" si="339"/>
        <v/>
      </c>
      <c r="B7238" s="99"/>
      <c r="C7238" s="4"/>
      <c r="D7238" s="14"/>
      <c r="E7238" s="14"/>
      <c r="F7238" s="14"/>
      <c r="G7238" s="82"/>
      <c r="H7238" s="107" t="str">
        <f>IF(B7238&lt;&gt;"",IF(OR(O7238=0,O7238=999),"",SUMIFS($E$2:E7238,$A$2:A7238,A7238)-SUMIFS($F$2:F7238,$A$2:A7238,A7238)),"")</f>
        <v/>
      </c>
      <c r="I7238" s="109" t="str">
        <f t="shared" si="341"/>
        <v/>
      </c>
      <c r="J7238" s="113"/>
      <c r="K7238" s="90"/>
      <c r="L7238" s="73"/>
      <c r="M7238" s="69" t="str">
        <f>IF(C7238&lt;&gt;"",DailyLog!$S$3,"")</f>
        <v/>
      </c>
      <c r="N7238" s="56" t="str">
        <f t="shared" si="340"/>
        <v/>
      </c>
      <c r="O7238" s="53" t="str">
        <f>IF($B7238&lt;&gt;"",IF(ISNUMBER(_xlfn.XMATCH($B7238,Language!$A$6:$E$6)),0,IF(ISNUMBER(_xlfn.XMATCH($B7238,Language!$A$29:$E$29)),'Lista de Prestatarios'!$B$3,VLOOKUP(B7238,'Lista de Prestatarios'!$A$2:$B$500,2,FALSE))),"")</f>
        <v/>
      </c>
      <c r="P7238" s="58" t="str">
        <f>IF(B7238&lt;&gt;"",IF(OR(D7238&gt;0,G7238&gt;0),COUNTIF($B$2:B7238,B7238),COUNTIFS($B$2:B7238,B7238,$E$2:E7238,"&gt;0")),"")</f>
        <v/>
      </c>
    </row>
    <row r="7239" spans="1:16" x14ac:dyDescent="0.35">
      <c r="A7239" s="51" t="str">
        <f t="shared" si="339"/>
        <v/>
      </c>
      <c r="B7239" s="99"/>
      <c r="C7239" s="4"/>
      <c r="D7239" s="14"/>
      <c r="E7239" s="14"/>
      <c r="F7239" s="14"/>
      <c r="G7239" s="82"/>
      <c r="H7239" s="107" t="str">
        <f>IF(B7239&lt;&gt;"",IF(OR(O7239=0,O7239=999),"",SUMIFS($E$2:E7239,$A$2:A7239,A7239)-SUMIFS($F$2:F7239,$A$2:A7239,A7239)),"")</f>
        <v/>
      </c>
      <c r="I7239" s="109" t="str">
        <f t="shared" si="341"/>
        <v/>
      </c>
      <c r="J7239" s="113"/>
      <c r="K7239" s="90"/>
      <c r="L7239" s="73"/>
      <c r="M7239" s="69" t="str">
        <f>IF(C7239&lt;&gt;"",DailyLog!$S$3,"")</f>
        <v/>
      </c>
      <c r="N7239" s="56" t="str">
        <f t="shared" si="340"/>
        <v/>
      </c>
      <c r="O7239" s="53" t="str">
        <f>IF($B7239&lt;&gt;"",IF(ISNUMBER(_xlfn.XMATCH($B7239,Language!$A$6:$E$6)),0,IF(ISNUMBER(_xlfn.XMATCH($B7239,Language!$A$29:$E$29)),'Lista de Prestatarios'!$B$3,VLOOKUP(B7239,'Lista de Prestatarios'!$A$2:$B$500,2,FALSE))),"")</f>
        <v/>
      </c>
      <c r="P7239" s="58" t="str">
        <f>IF(B7239&lt;&gt;"",IF(OR(D7239&gt;0,G7239&gt;0),COUNTIF($B$2:B7239,B7239),COUNTIFS($B$2:B7239,B7239,$E$2:E7239,"&gt;0")),"")</f>
        <v/>
      </c>
    </row>
    <row r="7240" spans="1:16" x14ac:dyDescent="0.35">
      <c r="A7240" s="51" t="str">
        <f t="shared" si="339"/>
        <v/>
      </c>
      <c r="B7240" s="99"/>
      <c r="C7240" s="4"/>
      <c r="D7240" s="14"/>
      <c r="E7240" s="14"/>
      <c r="F7240" s="14"/>
      <c r="G7240" s="82"/>
      <c r="H7240" s="107" t="str">
        <f>IF(B7240&lt;&gt;"",IF(OR(O7240=0,O7240=999),"",SUMIFS($E$2:E7240,$A$2:A7240,A7240)-SUMIFS($F$2:F7240,$A$2:A7240,A7240)),"")</f>
        <v/>
      </c>
      <c r="I7240" s="109" t="str">
        <f t="shared" si="341"/>
        <v/>
      </c>
      <c r="J7240" s="113"/>
      <c r="K7240" s="90"/>
      <c r="L7240" s="73"/>
      <c r="M7240" s="69" t="str">
        <f>IF(C7240&lt;&gt;"",DailyLog!$S$3,"")</f>
        <v/>
      </c>
      <c r="N7240" s="56" t="str">
        <f t="shared" si="340"/>
        <v/>
      </c>
      <c r="O7240" s="53" t="str">
        <f>IF($B7240&lt;&gt;"",IF(ISNUMBER(_xlfn.XMATCH($B7240,Language!$A$6:$E$6)),0,IF(ISNUMBER(_xlfn.XMATCH($B7240,Language!$A$29:$E$29)),'Lista de Prestatarios'!$B$3,VLOOKUP(B7240,'Lista de Prestatarios'!$A$2:$B$500,2,FALSE))),"")</f>
        <v/>
      </c>
      <c r="P7240" s="58" t="str">
        <f>IF(B7240&lt;&gt;"",IF(OR(D7240&gt;0,G7240&gt;0),COUNTIF($B$2:B7240,B7240),COUNTIFS($B$2:B7240,B7240,$E$2:E7240,"&gt;0")),"")</f>
        <v/>
      </c>
    </row>
    <row r="7241" spans="1:16" x14ac:dyDescent="0.35">
      <c r="A7241" s="51" t="str">
        <f t="shared" si="339"/>
        <v/>
      </c>
      <c r="B7241" s="99"/>
      <c r="C7241" s="4"/>
      <c r="D7241" s="14"/>
      <c r="E7241" s="14"/>
      <c r="F7241" s="14"/>
      <c r="G7241" s="82"/>
      <c r="H7241" s="107" t="str">
        <f>IF(B7241&lt;&gt;"",IF(OR(O7241=0,O7241=999),"",SUMIFS($E$2:E7241,$A$2:A7241,A7241)-SUMIFS($F$2:F7241,$A$2:A7241,A7241)),"")</f>
        <v/>
      </c>
      <c r="I7241" s="109" t="str">
        <f t="shared" si="341"/>
        <v/>
      </c>
      <c r="J7241" s="113"/>
      <c r="K7241" s="90"/>
      <c r="L7241" s="73"/>
      <c r="M7241" s="69" t="str">
        <f>IF(C7241&lt;&gt;"",DailyLog!$S$3,"")</f>
        <v/>
      </c>
      <c r="N7241" s="56" t="str">
        <f t="shared" si="340"/>
        <v/>
      </c>
      <c r="O7241" s="53" t="str">
        <f>IF($B7241&lt;&gt;"",IF(ISNUMBER(_xlfn.XMATCH($B7241,Language!$A$6:$E$6)),0,IF(ISNUMBER(_xlfn.XMATCH($B7241,Language!$A$29:$E$29)),'Lista de Prestatarios'!$B$3,VLOOKUP(B7241,'Lista de Prestatarios'!$A$2:$B$500,2,FALSE))),"")</f>
        <v/>
      </c>
      <c r="P7241" s="58" t="str">
        <f>IF(B7241&lt;&gt;"",IF(OR(D7241&gt;0,G7241&gt;0),COUNTIF($B$2:B7241,B7241),COUNTIFS($B$2:B7241,B7241,$E$2:E7241,"&gt;0")),"")</f>
        <v/>
      </c>
    </row>
    <row r="7242" spans="1:16" x14ac:dyDescent="0.35">
      <c r="A7242" s="51" t="str">
        <f t="shared" si="339"/>
        <v/>
      </c>
      <c r="B7242" s="99"/>
      <c r="C7242" s="4"/>
      <c r="D7242" s="14"/>
      <c r="E7242" s="14"/>
      <c r="F7242" s="14"/>
      <c r="G7242" s="82"/>
      <c r="H7242" s="107" t="str">
        <f>IF(B7242&lt;&gt;"",IF(OR(O7242=0,O7242=999),"",SUMIFS($E$2:E7242,$A$2:A7242,A7242)-SUMIFS($F$2:F7242,$A$2:A7242,A7242)),"")</f>
        <v/>
      </c>
      <c r="I7242" s="109" t="str">
        <f t="shared" si="341"/>
        <v/>
      </c>
      <c r="J7242" s="113"/>
      <c r="K7242" s="90"/>
      <c r="L7242" s="73"/>
      <c r="M7242" s="69" t="str">
        <f>IF(C7242&lt;&gt;"",DailyLog!$S$3,"")</f>
        <v/>
      </c>
      <c r="N7242" s="56" t="str">
        <f t="shared" si="340"/>
        <v/>
      </c>
      <c r="O7242" s="53" t="str">
        <f>IF($B7242&lt;&gt;"",IF(ISNUMBER(_xlfn.XMATCH($B7242,Language!$A$6:$E$6)),0,IF(ISNUMBER(_xlfn.XMATCH($B7242,Language!$A$29:$E$29)),'Lista de Prestatarios'!$B$3,VLOOKUP(B7242,'Lista de Prestatarios'!$A$2:$B$500,2,FALSE))),"")</f>
        <v/>
      </c>
      <c r="P7242" s="58" t="str">
        <f>IF(B7242&lt;&gt;"",IF(OR(D7242&gt;0,G7242&gt;0),COUNTIF($B$2:B7242,B7242),COUNTIFS($B$2:B7242,B7242,$E$2:E7242,"&gt;0")),"")</f>
        <v/>
      </c>
    </row>
    <row r="7243" spans="1:16" x14ac:dyDescent="0.35">
      <c r="A7243" s="51" t="str">
        <f t="shared" si="339"/>
        <v/>
      </c>
      <c r="B7243" s="99"/>
      <c r="C7243" s="4"/>
      <c r="D7243" s="14"/>
      <c r="E7243" s="14"/>
      <c r="F7243" s="14"/>
      <c r="G7243" s="82"/>
      <c r="H7243" s="107" t="str">
        <f>IF(B7243&lt;&gt;"",IF(OR(O7243=0,O7243=999),"",SUMIFS($E$2:E7243,$A$2:A7243,A7243)-SUMIFS($F$2:F7243,$A$2:A7243,A7243)),"")</f>
        <v/>
      </c>
      <c r="I7243" s="109" t="str">
        <f t="shared" si="341"/>
        <v/>
      </c>
      <c r="J7243" s="113"/>
      <c r="K7243" s="90"/>
      <c r="L7243" s="73"/>
      <c r="M7243" s="69" t="str">
        <f>IF(C7243&lt;&gt;"",DailyLog!$S$3,"")</f>
        <v/>
      </c>
      <c r="N7243" s="56" t="str">
        <f t="shared" si="340"/>
        <v/>
      </c>
      <c r="O7243" s="53" t="str">
        <f>IF($B7243&lt;&gt;"",IF(ISNUMBER(_xlfn.XMATCH($B7243,Language!$A$6:$E$6)),0,IF(ISNUMBER(_xlfn.XMATCH($B7243,Language!$A$29:$E$29)),'Lista de Prestatarios'!$B$3,VLOOKUP(B7243,'Lista de Prestatarios'!$A$2:$B$500,2,FALSE))),"")</f>
        <v/>
      </c>
      <c r="P7243" s="58" t="str">
        <f>IF(B7243&lt;&gt;"",IF(OR(D7243&gt;0,G7243&gt;0),COUNTIF($B$2:B7243,B7243),COUNTIFS($B$2:B7243,B7243,$E$2:E7243,"&gt;0")),"")</f>
        <v/>
      </c>
    </row>
    <row r="7244" spans="1:16" x14ac:dyDescent="0.35">
      <c r="A7244" s="51" t="str">
        <f t="shared" si="339"/>
        <v/>
      </c>
      <c r="B7244" s="99"/>
      <c r="C7244" s="4"/>
      <c r="D7244" s="14"/>
      <c r="E7244" s="14"/>
      <c r="F7244" s="14"/>
      <c r="G7244" s="82"/>
      <c r="H7244" s="107" t="str">
        <f>IF(B7244&lt;&gt;"",IF(OR(O7244=0,O7244=999),"",SUMIFS($E$2:E7244,$A$2:A7244,A7244)-SUMIFS($F$2:F7244,$A$2:A7244,A7244)),"")</f>
        <v/>
      </c>
      <c r="I7244" s="109" t="str">
        <f t="shared" si="341"/>
        <v/>
      </c>
      <c r="J7244" s="113"/>
      <c r="K7244" s="90"/>
      <c r="L7244" s="73"/>
      <c r="M7244" s="69" t="str">
        <f>IF(C7244&lt;&gt;"",DailyLog!$S$3,"")</f>
        <v/>
      </c>
      <c r="N7244" s="56" t="str">
        <f t="shared" si="340"/>
        <v/>
      </c>
      <c r="O7244" s="53" t="str">
        <f>IF($B7244&lt;&gt;"",IF(ISNUMBER(_xlfn.XMATCH($B7244,Language!$A$6:$E$6)),0,IF(ISNUMBER(_xlfn.XMATCH($B7244,Language!$A$29:$E$29)),'Lista de Prestatarios'!$B$3,VLOOKUP(B7244,'Lista de Prestatarios'!$A$2:$B$500,2,FALSE))),"")</f>
        <v/>
      </c>
      <c r="P7244" s="58" t="str">
        <f>IF(B7244&lt;&gt;"",IF(OR(D7244&gt;0,G7244&gt;0),COUNTIF($B$2:B7244,B7244),COUNTIFS($B$2:B7244,B7244,$E$2:E7244,"&gt;0")),"")</f>
        <v/>
      </c>
    </row>
    <row r="7245" spans="1:16" x14ac:dyDescent="0.35">
      <c r="A7245" s="51" t="str">
        <f t="shared" si="339"/>
        <v/>
      </c>
      <c r="B7245" s="99"/>
      <c r="C7245" s="4"/>
      <c r="D7245" s="14"/>
      <c r="E7245" s="14"/>
      <c r="F7245" s="14"/>
      <c r="G7245" s="82"/>
      <c r="H7245" s="107" t="str">
        <f>IF(B7245&lt;&gt;"",IF(OR(O7245=0,O7245=999),"",SUMIFS($E$2:E7245,$A$2:A7245,A7245)-SUMIFS($F$2:F7245,$A$2:A7245,A7245)),"")</f>
        <v/>
      </c>
      <c r="I7245" s="109" t="str">
        <f t="shared" si="341"/>
        <v/>
      </c>
      <c r="J7245" s="113"/>
      <c r="K7245" s="90"/>
      <c r="L7245" s="73"/>
      <c r="M7245" s="69" t="str">
        <f>IF(C7245&lt;&gt;"",DailyLog!$S$3,"")</f>
        <v/>
      </c>
      <c r="N7245" s="56" t="str">
        <f t="shared" si="340"/>
        <v/>
      </c>
      <c r="O7245" s="53" t="str">
        <f>IF($B7245&lt;&gt;"",IF(ISNUMBER(_xlfn.XMATCH($B7245,Language!$A$6:$E$6)),0,IF(ISNUMBER(_xlfn.XMATCH($B7245,Language!$A$29:$E$29)),'Lista de Prestatarios'!$B$3,VLOOKUP(B7245,'Lista de Prestatarios'!$A$2:$B$500,2,FALSE))),"")</f>
        <v/>
      </c>
      <c r="P7245" s="58" t="str">
        <f>IF(B7245&lt;&gt;"",IF(OR(D7245&gt;0,G7245&gt;0),COUNTIF($B$2:B7245,B7245),COUNTIFS($B$2:B7245,B7245,$E$2:E7245,"&gt;0")),"")</f>
        <v/>
      </c>
    </row>
    <row r="7246" spans="1:16" x14ac:dyDescent="0.35">
      <c r="A7246" s="51" t="str">
        <f t="shared" si="339"/>
        <v/>
      </c>
      <c r="B7246" s="99"/>
      <c r="C7246" s="4"/>
      <c r="D7246" s="14"/>
      <c r="E7246" s="14"/>
      <c r="F7246" s="14"/>
      <c r="G7246" s="82"/>
      <c r="H7246" s="107" t="str">
        <f>IF(B7246&lt;&gt;"",IF(OR(O7246=0,O7246=999),"",SUMIFS($E$2:E7246,$A$2:A7246,A7246)-SUMIFS($F$2:F7246,$A$2:A7246,A7246)),"")</f>
        <v/>
      </c>
      <c r="I7246" s="109" t="str">
        <f t="shared" si="341"/>
        <v/>
      </c>
      <c r="J7246" s="113"/>
      <c r="K7246" s="90"/>
      <c r="L7246" s="73"/>
      <c r="M7246" s="69" t="str">
        <f>IF(C7246&lt;&gt;"",DailyLog!$S$3,"")</f>
        <v/>
      </c>
      <c r="N7246" s="56" t="str">
        <f t="shared" si="340"/>
        <v/>
      </c>
      <c r="O7246" s="53" t="str">
        <f>IF($B7246&lt;&gt;"",IF(ISNUMBER(_xlfn.XMATCH($B7246,Language!$A$6:$E$6)),0,IF(ISNUMBER(_xlfn.XMATCH($B7246,Language!$A$29:$E$29)),'Lista de Prestatarios'!$B$3,VLOOKUP(B7246,'Lista de Prestatarios'!$A$2:$B$500,2,FALSE))),"")</f>
        <v/>
      </c>
      <c r="P7246" s="58" t="str">
        <f>IF(B7246&lt;&gt;"",IF(OR(D7246&gt;0,G7246&gt;0),COUNTIF($B$2:B7246,B7246),COUNTIFS($B$2:B7246,B7246,$E$2:E7246,"&gt;0")),"")</f>
        <v/>
      </c>
    </row>
    <row r="7247" spans="1:16" x14ac:dyDescent="0.35">
      <c r="A7247" s="51" t="str">
        <f t="shared" si="339"/>
        <v/>
      </c>
      <c r="B7247" s="99"/>
      <c r="C7247" s="4"/>
      <c r="D7247" s="14"/>
      <c r="E7247" s="14"/>
      <c r="F7247" s="14"/>
      <c r="G7247" s="82"/>
      <c r="H7247" s="107" t="str">
        <f>IF(B7247&lt;&gt;"",IF(OR(O7247=0,O7247=999),"",SUMIFS($E$2:E7247,$A$2:A7247,A7247)-SUMIFS($F$2:F7247,$A$2:A7247,A7247)),"")</f>
        <v/>
      </c>
      <c r="I7247" s="109" t="str">
        <f t="shared" si="341"/>
        <v/>
      </c>
      <c r="J7247" s="113"/>
      <c r="K7247" s="90"/>
      <c r="L7247" s="73"/>
      <c r="M7247" s="69" t="str">
        <f>IF(C7247&lt;&gt;"",DailyLog!$S$3,"")</f>
        <v/>
      </c>
      <c r="N7247" s="56" t="str">
        <f t="shared" si="340"/>
        <v/>
      </c>
      <c r="O7247" s="53" t="str">
        <f>IF($B7247&lt;&gt;"",IF(ISNUMBER(_xlfn.XMATCH($B7247,Language!$A$6:$E$6)),0,IF(ISNUMBER(_xlfn.XMATCH($B7247,Language!$A$29:$E$29)),'Lista de Prestatarios'!$B$3,VLOOKUP(B7247,'Lista de Prestatarios'!$A$2:$B$500,2,FALSE))),"")</f>
        <v/>
      </c>
      <c r="P7247" s="58" t="str">
        <f>IF(B7247&lt;&gt;"",IF(OR(D7247&gt;0,G7247&gt;0),COUNTIF($B$2:B7247,B7247),COUNTIFS($B$2:B7247,B7247,$E$2:E7247,"&gt;0")),"")</f>
        <v/>
      </c>
    </row>
    <row r="7248" spans="1:16" x14ac:dyDescent="0.35">
      <c r="A7248" s="51" t="str">
        <f t="shared" si="339"/>
        <v/>
      </c>
      <c r="B7248" s="99"/>
      <c r="C7248" s="4"/>
      <c r="D7248" s="14"/>
      <c r="E7248" s="14"/>
      <c r="F7248" s="14"/>
      <c r="G7248" s="82"/>
      <c r="H7248" s="107" t="str">
        <f>IF(B7248&lt;&gt;"",IF(OR(O7248=0,O7248=999),"",SUMIFS($E$2:E7248,$A$2:A7248,A7248)-SUMIFS($F$2:F7248,$A$2:A7248,A7248)),"")</f>
        <v/>
      </c>
      <c r="I7248" s="109" t="str">
        <f t="shared" si="341"/>
        <v/>
      </c>
      <c r="J7248" s="113"/>
      <c r="K7248" s="90"/>
      <c r="L7248" s="73"/>
      <c r="M7248" s="69" t="str">
        <f>IF(C7248&lt;&gt;"",DailyLog!$S$3,"")</f>
        <v/>
      </c>
      <c r="N7248" s="56" t="str">
        <f t="shared" si="340"/>
        <v/>
      </c>
      <c r="O7248" s="53" t="str">
        <f>IF($B7248&lt;&gt;"",IF(ISNUMBER(_xlfn.XMATCH($B7248,Language!$A$6:$E$6)),0,IF(ISNUMBER(_xlfn.XMATCH($B7248,Language!$A$29:$E$29)),'Lista de Prestatarios'!$B$3,VLOOKUP(B7248,'Lista de Prestatarios'!$A$2:$B$500,2,FALSE))),"")</f>
        <v/>
      </c>
      <c r="P7248" s="58" t="str">
        <f>IF(B7248&lt;&gt;"",IF(OR(D7248&gt;0,G7248&gt;0),COUNTIF($B$2:B7248,B7248),COUNTIFS($B$2:B7248,B7248,$E$2:E7248,"&gt;0")),"")</f>
        <v/>
      </c>
    </row>
    <row r="7249" spans="1:16" x14ac:dyDescent="0.35">
      <c r="A7249" s="51" t="str">
        <f t="shared" si="339"/>
        <v/>
      </c>
      <c r="B7249" s="99"/>
      <c r="C7249" s="4"/>
      <c r="D7249" s="14"/>
      <c r="E7249" s="14"/>
      <c r="F7249" s="14"/>
      <c r="G7249" s="82"/>
      <c r="H7249" s="107" t="str">
        <f>IF(B7249&lt;&gt;"",IF(OR(O7249=0,O7249=999),"",SUMIFS($E$2:E7249,$A$2:A7249,A7249)-SUMIFS($F$2:F7249,$A$2:A7249,A7249)),"")</f>
        <v/>
      </c>
      <c r="I7249" s="109" t="str">
        <f t="shared" si="341"/>
        <v/>
      </c>
      <c r="J7249" s="113"/>
      <c r="K7249" s="90"/>
      <c r="L7249" s="73"/>
      <c r="M7249" s="69" t="str">
        <f>IF(C7249&lt;&gt;"",DailyLog!$S$3,"")</f>
        <v/>
      </c>
      <c r="N7249" s="56" t="str">
        <f t="shared" si="340"/>
        <v/>
      </c>
      <c r="O7249" s="53" t="str">
        <f>IF($B7249&lt;&gt;"",IF(ISNUMBER(_xlfn.XMATCH($B7249,Language!$A$6:$E$6)),0,IF(ISNUMBER(_xlfn.XMATCH($B7249,Language!$A$29:$E$29)),'Lista de Prestatarios'!$B$3,VLOOKUP(B7249,'Lista de Prestatarios'!$A$2:$B$500,2,FALSE))),"")</f>
        <v/>
      </c>
      <c r="P7249" s="58" t="str">
        <f>IF(B7249&lt;&gt;"",IF(OR(D7249&gt;0,G7249&gt;0),COUNTIF($B$2:B7249,B7249),COUNTIFS($B$2:B7249,B7249,$E$2:E7249,"&gt;0")),"")</f>
        <v/>
      </c>
    </row>
    <row r="7250" spans="1:16" x14ac:dyDescent="0.35">
      <c r="A7250" s="51" t="str">
        <f t="shared" si="339"/>
        <v/>
      </c>
      <c r="B7250" s="99"/>
      <c r="C7250" s="4"/>
      <c r="D7250" s="14"/>
      <c r="E7250" s="14"/>
      <c r="F7250" s="14"/>
      <c r="G7250" s="82"/>
      <c r="H7250" s="107" t="str">
        <f>IF(B7250&lt;&gt;"",IF(OR(O7250=0,O7250=999),"",SUMIFS($E$2:E7250,$A$2:A7250,A7250)-SUMIFS($F$2:F7250,$A$2:A7250,A7250)),"")</f>
        <v/>
      </c>
      <c r="I7250" s="109" t="str">
        <f t="shared" si="341"/>
        <v/>
      </c>
      <c r="J7250" s="113"/>
      <c r="K7250" s="90"/>
      <c r="L7250" s="73"/>
      <c r="M7250" s="69" t="str">
        <f>IF(C7250&lt;&gt;"",DailyLog!$S$3,"")</f>
        <v/>
      </c>
      <c r="N7250" s="56" t="str">
        <f t="shared" si="340"/>
        <v/>
      </c>
      <c r="O7250" s="53" t="str">
        <f>IF($B7250&lt;&gt;"",IF(ISNUMBER(_xlfn.XMATCH($B7250,Language!$A$6:$E$6)),0,IF(ISNUMBER(_xlfn.XMATCH($B7250,Language!$A$29:$E$29)),'Lista de Prestatarios'!$B$3,VLOOKUP(B7250,'Lista de Prestatarios'!$A$2:$B$500,2,FALSE))),"")</f>
        <v/>
      </c>
      <c r="P7250" s="58" t="str">
        <f>IF(B7250&lt;&gt;"",IF(OR(D7250&gt;0,G7250&gt;0),COUNTIF($B$2:B7250,B7250),COUNTIFS($B$2:B7250,B7250,$E$2:E7250,"&gt;0")),"")</f>
        <v/>
      </c>
    </row>
    <row r="7251" spans="1:16" x14ac:dyDescent="0.35">
      <c r="A7251" s="51" t="str">
        <f t="shared" si="339"/>
        <v/>
      </c>
      <c r="B7251" s="99"/>
      <c r="C7251" s="4"/>
      <c r="D7251" s="14"/>
      <c r="E7251" s="14"/>
      <c r="F7251" s="14"/>
      <c r="G7251" s="82"/>
      <c r="H7251" s="107" t="str">
        <f>IF(B7251&lt;&gt;"",IF(OR(O7251=0,O7251=999),"",SUMIFS($E$2:E7251,$A$2:A7251,A7251)-SUMIFS($F$2:F7251,$A$2:A7251,A7251)),"")</f>
        <v/>
      </c>
      <c r="I7251" s="109" t="str">
        <f t="shared" si="341"/>
        <v/>
      </c>
      <c r="J7251" s="113"/>
      <c r="K7251" s="90"/>
      <c r="L7251" s="73"/>
      <c r="M7251" s="69" t="str">
        <f>IF(C7251&lt;&gt;"",DailyLog!$S$3,"")</f>
        <v/>
      </c>
      <c r="N7251" s="56" t="str">
        <f t="shared" si="340"/>
        <v/>
      </c>
      <c r="O7251" s="53" t="str">
        <f>IF($B7251&lt;&gt;"",IF(ISNUMBER(_xlfn.XMATCH($B7251,Language!$A$6:$E$6)),0,IF(ISNUMBER(_xlfn.XMATCH($B7251,Language!$A$29:$E$29)),'Lista de Prestatarios'!$B$3,VLOOKUP(B7251,'Lista de Prestatarios'!$A$2:$B$500,2,FALSE))),"")</f>
        <v/>
      </c>
      <c r="P7251" s="58" t="str">
        <f>IF(B7251&lt;&gt;"",IF(OR(D7251&gt;0,G7251&gt;0),COUNTIF($B$2:B7251,B7251),COUNTIFS($B$2:B7251,B7251,$E$2:E7251,"&gt;0")),"")</f>
        <v/>
      </c>
    </row>
    <row r="7252" spans="1:16" x14ac:dyDescent="0.35">
      <c r="A7252" s="51" t="str">
        <f t="shared" si="339"/>
        <v/>
      </c>
      <c r="B7252" s="99"/>
      <c r="C7252" s="4"/>
      <c r="D7252" s="14"/>
      <c r="E7252" s="14"/>
      <c r="F7252" s="14"/>
      <c r="G7252" s="82"/>
      <c r="H7252" s="107" t="str">
        <f>IF(B7252&lt;&gt;"",IF(OR(O7252=0,O7252=999),"",SUMIFS($E$2:E7252,$A$2:A7252,A7252)-SUMIFS($F$2:F7252,$A$2:A7252,A7252)),"")</f>
        <v/>
      </c>
      <c r="I7252" s="109" t="str">
        <f t="shared" si="341"/>
        <v/>
      </c>
      <c r="J7252" s="113"/>
      <c r="K7252" s="90"/>
      <c r="L7252" s="73"/>
      <c r="M7252" s="69" t="str">
        <f>IF(C7252&lt;&gt;"",DailyLog!$S$3,"")</f>
        <v/>
      </c>
      <c r="N7252" s="56" t="str">
        <f t="shared" si="340"/>
        <v/>
      </c>
      <c r="O7252" s="53" t="str">
        <f>IF($B7252&lt;&gt;"",IF(ISNUMBER(_xlfn.XMATCH($B7252,Language!$A$6:$E$6)),0,IF(ISNUMBER(_xlfn.XMATCH($B7252,Language!$A$29:$E$29)),'Lista de Prestatarios'!$B$3,VLOOKUP(B7252,'Lista de Prestatarios'!$A$2:$B$500,2,FALSE))),"")</f>
        <v/>
      </c>
      <c r="P7252" s="58" t="str">
        <f>IF(B7252&lt;&gt;"",IF(OR(D7252&gt;0,G7252&gt;0),COUNTIF($B$2:B7252,B7252),COUNTIFS($B$2:B7252,B7252,$E$2:E7252,"&gt;0")),"")</f>
        <v/>
      </c>
    </row>
    <row r="7253" spans="1:16" x14ac:dyDescent="0.35">
      <c r="A7253" s="51" t="str">
        <f t="shared" si="339"/>
        <v/>
      </c>
      <c r="B7253" s="99"/>
      <c r="C7253" s="4"/>
      <c r="D7253" s="14"/>
      <c r="E7253" s="14"/>
      <c r="F7253" s="14"/>
      <c r="G7253" s="82"/>
      <c r="H7253" s="107" t="str">
        <f>IF(B7253&lt;&gt;"",IF(OR(O7253=0,O7253=999),"",SUMIFS($E$2:E7253,$A$2:A7253,A7253)-SUMIFS($F$2:F7253,$A$2:A7253,A7253)),"")</f>
        <v/>
      </c>
      <c r="I7253" s="109" t="str">
        <f t="shared" si="341"/>
        <v/>
      </c>
      <c r="J7253" s="113"/>
      <c r="K7253" s="90"/>
      <c r="L7253" s="73"/>
      <c r="M7253" s="69" t="str">
        <f>IF(C7253&lt;&gt;"",DailyLog!$S$3,"")</f>
        <v/>
      </c>
      <c r="N7253" s="56" t="str">
        <f t="shared" si="340"/>
        <v/>
      </c>
      <c r="O7253" s="53" t="str">
        <f>IF($B7253&lt;&gt;"",IF(ISNUMBER(_xlfn.XMATCH($B7253,Language!$A$6:$E$6)),0,IF(ISNUMBER(_xlfn.XMATCH($B7253,Language!$A$29:$E$29)),'Lista de Prestatarios'!$B$3,VLOOKUP(B7253,'Lista de Prestatarios'!$A$2:$B$500,2,FALSE))),"")</f>
        <v/>
      </c>
      <c r="P7253" s="58" t="str">
        <f>IF(B7253&lt;&gt;"",IF(OR(D7253&gt;0,G7253&gt;0),COUNTIF($B$2:B7253,B7253),COUNTIFS($B$2:B7253,B7253,$E$2:E7253,"&gt;0")),"")</f>
        <v/>
      </c>
    </row>
    <row r="7254" spans="1:16" x14ac:dyDescent="0.35">
      <c r="A7254" s="51" t="str">
        <f t="shared" si="339"/>
        <v/>
      </c>
      <c r="B7254" s="99"/>
      <c r="C7254" s="4"/>
      <c r="D7254" s="14"/>
      <c r="E7254" s="14"/>
      <c r="F7254" s="14"/>
      <c r="G7254" s="82"/>
      <c r="H7254" s="107" t="str">
        <f>IF(B7254&lt;&gt;"",IF(OR(O7254=0,O7254=999),"",SUMIFS($E$2:E7254,$A$2:A7254,A7254)-SUMIFS($F$2:F7254,$A$2:A7254,A7254)),"")</f>
        <v/>
      </c>
      <c r="I7254" s="109" t="str">
        <f t="shared" si="341"/>
        <v/>
      </c>
      <c r="J7254" s="113"/>
      <c r="K7254" s="90"/>
      <c r="L7254" s="73"/>
      <c r="M7254" s="69" t="str">
        <f>IF(C7254&lt;&gt;"",DailyLog!$S$3,"")</f>
        <v/>
      </c>
      <c r="N7254" s="56" t="str">
        <f t="shared" si="340"/>
        <v/>
      </c>
      <c r="O7254" s="53" t="str">
        <f>IF($B7254&lt;&gt;"",IF(ISNUMBER(_xlfn.XMATCH($B7254,Language!$A$6:$E$6)),0,IF(ISNUMBER(_xlfn.XMATCH($B7254,Language!$A$29:$E$29)),'Lista de Prestatarios'!$B$3,VLOOKUP(B7254,'Lista de Prestatarios'!$A$2:$B$500,2,FALSE))),"")</f>
        <v/>
      </c>
      <c r="P7254" s="58" t="str">
        <f>IF(B7254&lt;&gt;"",IF(OR(D7254&gt;0,G7254&gt;0),COUNTIF($B$2:B7254,B7254),COUNTIFS($B$2:B7254,B7254,$E$2:E7254,"&gt;0")),"")</f>
        <v/>
      </c>
    </row>
    <row r="7255" spans="1:16" x14ac:dyDescent="0.35">
      <c r="A7255" s="51" t="str">
        <f t="shared" si="339"/>
        <v/>
      </c>
      <c r="B7255" s="99"/>
      <c r="C7255" s="4"/>
      <c r="D7255" s="14"/>
      <c r="E7255" s="14"/>
      <c r="F7255" s="14"/>
      <c r="G7255" s="82"/>
      <c r="H7255" s="107" t="str">
        <f>IF(B7255&lt;&gt;"",IF(OR(O7255=0,O7255=999),"",SUMIFS($E$2:E7255,$A$2:A7255,A7255)-SUMIFS($F$2:F7255,$A$2:A7255,A7255)),"")</f>
        <v/>
      </c>
      <c r="I7255" s="109" t="str">
        <f t="shared" si="341"/>
        <v/>
      </c>
      <c r="J7255" s="113"/>
      <c r="K7255" s="90"/>
      <c r="L7255" s="73"/>
      <c r="M7255" s="69" t="str">
        <f>IF(C7255&lt;&gt;"",DailyLog!$S$3,"")</f>
        <v/>
      </c>
      <c r="N7255" s="56" t="str">
        <f t="shared" si="340"/>
        <v/>
      </c>
      <c r="O7255" s="53" t="str">
        <f>IF($B7255&lt;&gt;"",IF(ISNUMBER(_xlfn.XMATCH($B7255,Language!$A$6:$E$6)),0,IF(ISNUMBER(_xlfn.XMATCH($B7255,Language!$A$29:$E$29)),'Lista de Prestatarios'!$B$3,VLOOKUP(B7255,'Lista de Prestatarios'!$A$2:$B$500,2,FALSE))),"")</f>
        <v/>
      </c>
      <c r="P7255" s="58" t="str">
        <f>IF(B7255&lt;&gt;"",IF(OR(D7255&gt;0,G7255&gt;0),COUNTIF($B$2:B7255,B7255),COUNTIFS($B$2:B7255,B7255,$E$2:E7255,"&gt;0")),"")</f>
        <v/>
      </c>
    </row>
    <row r="7256" spans="1:16" x14ac:dyDescent="0.35">
      <c r="A7256" s="51" t="str">
        <f t="shared" si="339"/>
        <v/>
      </c>
      <c r="B7256" s="99"/>
      <c r="C7256" s="4"/>
      <c r="D7256" s="14"/>
      <c r="E7256" s="14"/>
      <c r="F7256" s="14"/>
      <c r="G7256" s="82"/>
      <c r="H7256" s="107" t="str">
        <f>IF(B7256&lt;&gt;"",IF(OR(O7256=0,O7256=999),"",SUMIFS($E$2:E7256,$A$2:A7256,A7256)-SUMIFS($F$2:F7256,$A$2:A7256,A7256)),"")</f>
        <v/>
      </c>
      <c r="I7256" s="109" t="str">
        <f t="shared" si="341"/>
        <v/>
      </c>
      <c r="J7256" s="113"/>
      <c r="K7256" s="90"/>
      <c r="L7256" s="73"/>
      <c r="M7256" s="69" t="str">
        <f>IF(C7256&lt;&gt;"",DailyLog!$S$3,"")</f>
        <v/>
      </c>
      <c r="N7256" s="56" t="str">
        <f t="shared" si="340"/>
        <v/>
      </c>
      <c r="O7256" s="53" t="str">
        <f>IF($B7256&lt;&gt;"",IF(ISNUMBER(_xlfn.XMATCH($B7256,Language!$A$6:$E$6)),0,IF(ISNUMBER(_xlfn.XMATCH($B7256,Language!$A$29:$E$29)),'Lista de Prestatarios'!$B$3,VLOOKUP(B7256,'Lista de Prestatarios'!$A$2:$B$500,2,FALSE))),"")</f>
        <v/>
      </c>
      <c r="P7256" s="58" t="str">
        <f>IF(B7256&lt;&gt;"",IF(OR(D7256&gt;0,G7256&gt;0),COUNTIF($B$2:B7256,B7256),COUNTIFS($B$2:B7256,B7256,$E$2:E7256,"&gt;0")),"")</f>
        <v/>
      </c>
    </row>
    <row r="7257" spans="1:16" x14ac:dyDescent="0.35">
      <c r="A7257" s="51" t="str">
        <f t="shared" si="339"/>
        <v/>
      </c>
      <c r="B7257" s="99"/>
      <c r="C7257" s="4"/>
      <c r="D7257" s="14"/>
      <c r="E7257" s="14"/>
      <c r="F7257" s="14"/>
      <c r="G7257" s="82"/>
      <c r="H7257" s="107" t="str">
        <f>IF(B7257&lt;&gt;"",IF(OR(O7257=0,O7257=999),"",SUMIFS($E$2:E7257,$A$2:A7257,A7257)-SUMIFS($F$2:F7257,$A$2:A7257,A7257)),"")</f>
        <v/>
      </c>
      <c r="I7257" s="109" t="str">
        <f t="shared" si="341"/>
        <v/>
      </c>
      <c r="J7257" s="113"/>
      <c r="K7257" s="90"/>
      <c r="L7257" s="73"/>
      <c r="M7257" s="69" t="str">
        <f>IF(C7257&lt;&gt;"",DailyLog!$S$3,"")</f>
        <v/>
      </c>
      <c r="N7257" s="56" t="str">
        <f t="shared" si="340"/>
        <v/>
      </c>
      <c r="O7257" s="53" t="str">
        <f>IF($B7257&lt;&gt;"",IF(ISNUMBER(_xlfn.XMATCH($B7257,Language!$A$6:$E$6)),0,IF(ISNUMBER(_xlfn.XMATCH($B7257,Language!$A$29:$E$29)),'Lista de Prestatarios'!$B$3,VLOOKUP(B7257,'Lista de Prestatarios'!$A$2:$B$500,2,FALSE))),"")</f>
        <v/>
      </c>
      <c r="P7257" s="58" t="str">
        <f>IF(B7257&lt;&gt;"",IF(OR(D7257&gt;0,G7257&gt;0),COUNTIF($B$2:B7257,B7257),COUNTIFS($B$2:B7257,B7257,$E$2:E7257,"&gt;0")),"")</f>
        <v/>
      </c>
    </row>
    <row r="7258" spans="1:16" x14ac:dyDescent="0.35">
      <c r="A7258" s="51" t="str">
        <f t="shared" si="339"/>
        <v/>
      </c>
      <c r="B7258" s="99"/>
      <c r="C7258" s="4"/>
      <c r="D7258" s="14"/>
      <c r="E7258" s="14"/>
      <c r="F7258" s="14"/>
      <c r="G7258" s="82"/>
      <c r="H7258" s="107" t="str">
        <f>IF(B7258&lt;&gt;"",IF(OR(O7258=0,O7258=999),"",SUMIFS($E$2:E7258,$A$2:A7258,A7258)-SUMIFS($F$2:F7258,$A$2:A7258,A7258)),"")</f>
        <v/>
      </c>
      <c r="I7258" s="109" t="str">
        <f t="shared" si="341"/>
        <v/>
      </c>
      <c r="J7258" s="113"/>
      <c r="K7258" s="90"/>
      <c r="L7258" s="73"/>
      <c r="M7258" s="69" t="str">
        <f>IF(C7258&lt;&gt;"",DailyLog!$S$3,"")</f>
        <v/>
      </c>
      <c r="N7258" s="56" t="str">
        <f t="shared" si="340"/>
        <v/>
      </c>
      <c r="O7258" s="53" t="str">
        <f>IF($B7258&lt;&gt;"",IF(ISNUMBER(_xlfn.XMATCH($B7258,Language!$A$6:$E$6)),0,IF(ISNUMBER(_xlfn.XMATCH($B7258,Language!$A$29:$E$29)),'Lista de Prestatarios'!$B$3,VLOOKUP(B7258,'Lista de Prestatarios'!$A$2:$B$500,2,FALSE))),"")</f>
        <v/>
      </c>
      <c r="P7258" s="58" t="str">
        <f>IF(B7258&lt;&gt;"",IF(OR(D7258&gt;0,G7258&gt;0),COUNTIF($B$2:B7258,B7258),COUNTIFS($B$2:B7258,B7258,$E$2:E7258,"&gt;0")),"")</f>
        <v/>
      </c>
    </row>
    <row r="7259" spans="1:16" x14ac:dyDescent="0.35">
      <c r="A7259" s="51" t="str">
        <f t="shared" si="339"/>
        <v/>
      </c>
      <c r="B7259" s="99"/>
      <c r="C7259" s="4"/>
      <c r="D7259" s="14"/>
      <c r="E7259" s="14"/>
      <c r="F7259" s="14"/>
      <c r="G7259" s="82"/>
      <c r="H7259" s="107" t="str">
        <f>IF(B7259&lt;&gt;"",IF(OR(O7259=0,O7259=999),"",SUMIFS($E$2:E7259,$A$2:A7259,A7259)-SUMIFS($F$2:F7259,$A$2:A7259,A7259)),"")</f>
        <v/>
      </c>
      <c r="I7259" s="109" t="str">
        <f t="shared" si="341"/>
        <v/>
      </c>
      <c r="J7259" s="113"/>
      <c r="K7259" s="90"/>
      <c r="L7259" s="73"/>
      <c r="M7259" s="69" t="str">
        <f>IF(C7259&lt;&gt;"",DailyLog!$S$3,"")</f>
        <v/>
      </c>
      <c r="N7259" s="56" t="str">
        <f t="shared" si="340"/>
        <v/>
      </c>
      <c r="O7259" s="53" t="str">
        <f>IF($B7259&lt;&gt;"",IF(ISNUMBER(_xlfn.XMATCH($B7259,Language!$A$6:$E$6)),0,IF(ISNUMBER(_xlfn.XMATCH($B7259,Language!$A$29:$E$29)),'Lista de Prestatarios'!$B$3,VLOOKUP(B7259,'Lista de Prestatarios'!$A$2:$B$500,2,FALSE))),"")</f>
        <v/>
      </c>
      <c r="P7259" s="58" t="str">
        <f>IF(B7259&lt;&gt;"",IF(OR(D7259&gt;0,G7259&gt;0),COUNTIF($B$2:B7259,B7259),COUNTIFS($B$2:B7259,B7259,$E$2:E7259,"&gt;0")),"")</f>
        <v/>
      </c>
    </row>
    <row r="7260" spans="1:16" x14ac:dyDescent="0.35">
      <c r="A7260" s="51" t="str">
        <f t="shared" si="339"/>
        <v/>
      </c>
      <c r="B7260" s="99"/>
      <c r="C7260" s="4"/>
      <c r="D7260" s="14"/>
      <c r="E7260" s="14"/>
      <c r="F7260" s="14"/>
      <c r="G7260" s="82"/>
      <c r="H7260" s="107" t="str">
        <f>IF(B7260&lt;&gt;"",IF(OR(O7260=0,O7260=999),"",SUMIFS($E$2:E7260,$A$2:A7260,A7260)-SUMIFS($F$2:F7260,$A$2:A7260,A7260)),"")</f>
        <v/>
      </c>
      <c r="I7260" s="109" t="str">
        <f t="shared" si="341"/>
        <v/>
      </c>
      <c r="J7260" s="113"/>
      <c r="K7260" s="90"/>
      <c r="L7260" s="73"/>
      <c r="M7260" s="69" t="str">
        <f>IF(C7260&lt;&gt;"",DailyLog!$S$3,"")</f>
        <v/>
      </c>
      <c r="N7260" s="56" t="str">
        <f t="shared" si="340"/>
        <v/>
      </c>
      <c r="O7260" s="53" t="str">
        <f>IF($B7260&lt;&gt;"",IF(ISNUMBER(_xlfn.XMATCH($B7260,Language!$A$6:$E$6)),0,IF(ISNUMBER(_xlfn.XMATCH($B7260,Language!$A$29:$E$29)),'Lista de Prestatarios'!$B$3,VLOOKUP(B7260,'Lista de Prestatarios'!$A$2:$B$500,2,FALSE))),"")</f>
        <v/>
      </c>
      <c r="P7260" s="58" t="str">
        <f>IF(B7260&lt;&gt;"",IF(OR(D7260&gt;0,G7260&gt;0),COUNTIF($B$2:B7260,B7260),COUNTIFS($B$2:B7260,B7260,$E$2:E7260,"&gt;0")),"")</f>
        <v/>
      </c>
    </row>
    <row r="7261" spans="1:16" x14ac:dyDescent="0.35">
      <c r="A7261" s="51" t="str">
        <f t="shared" si="339"/>
        <v/>
      </c>
      <c r="B7261" s="99"/>
      <c r="C7261" s="4"/>
      <c r="D7261" s="14"/>
      <c r="E7261" s="14"/>
      <c r="F7261" s="14"/>
      <c r="G7261" s="82"/>
      <c r="H7261" s="107" t="str">
        <f>IF(B7261&lt;&gt;"",IF(OR(O7261=0,O7261=999),"",SUMIFS($E$2:E7261,$A$2:A7261,A7261)-SUMIFS($F$2:F7261,$A$2:A7261,A7261)),"")</f>
        <v/>
      </c>
      <c r="I7261" s="109" t="str">
        <f t="shared" si="341"/>
        <v/>
      </c>
      <c r="J7261" s="113"/>
      <c r="K7261" s="90"/>
      <c r="L7261" s="73"/>
      <c r="M7261" s="69" t="str">
        <f>IF(C7261&lt;&gt;"",DailyLog!$S$3,"")</f>
        <v/>
      </c>
      <c r="N7261" s="56" t="str">
        <f t="shared" si="340"/>
        <v/>
      </c>
      <c r="O7261" s="53" t="str">
        <f>IF($B7261&lt;&gt;"",IF(ISNUMBER(_xlfn.XMATCH($B7261,Language!$A$6:$E$6)),0,IF(ISNUMBER(_xlfn.XMATCH($B7261,Language!$A$29:$E$29)),'Lista de Prestatarios'!$B$3,VLOOKUP(B7261,'Lista de Prestatarios'!$A$2:$B$500,2,FALSE))),"")</f>
        <v/>
      </c>
      <c r="P7261" s="58" t="str">
        <f>IF(B7261&lt;&gt;"",IF(OR(D7261&gt;0,G7261&gt;0),COUNTIF($B$2:B7261,B7261),COUNTIFS($B$2:B7261,B7261,$E$2:E7261,"&gt;0")),"")</f>
        <v/>
      </c>
    </row>
    <row r="7262" spans="1:16" x14ac:dyDescent="0.35">
      <c r="A7262" s="51" t="str">
        <f t="shared" si="339"/>
        <v/>
      </c>
      <c r="B7262" s="99"/>
      <c r="C7262" s="4"/>
      <c r="D7262" s="14"/>
      <c r="E7262" s="14"/>
      <c r="F7262" s="14"/>
      <c r="G7262" s="82"/>
      <c r="H7262" s="107" t="str">
        <f>IF(B7262&lt;&gt;"",IF(OR(O7262=0,O7262=999),"",SUMIFS($E$2:E7262,$A$2:A7262,A7262)-SUMIFS($F$2:F7262,$A$2:A7262,A7262)),"")</f>
        <v/>
      </c>
      <c r="I7262" s="109" t="str">
        <f t="shared" si="341"/>
        <v/>
      </c>
      <c r="J7262" s="113"/>
      <c r="K7262" s="90"/>
      <c r="L7262" s="73"/>
      <c r="M7262" s="69" t="str">
        <f>IF(C7262&lt;&gt;"",DailyLog!$S$3,"")</f>
        <v/>
      </c>
      <c r="N7262" s="56" t="str">
        <f t="shared" si="340"/>
        <v/>
      </c>
      <c r="O7262" s="53" t="str">
        <f>IF($B7262&lt;&gt;"",IF(ISNUMBER(_xlfn.XMATCH($B7262,Language!$A$6:$E$6)),0,IF(ISNUMBER(_xlfn.XMATCH($B7262,Language!$A$29:$E$29)),'Lista de Prestatarios'!$B$3,VLOOKUP(B7262,'Lista de Prestatarios'!$A$2:$B$500,2,FALSE))),"")</f>
        <v/>
      </c>
      <c r="P7262" s="58" t="str">
        <f>IF(B7262&lt;&gt;"",IF(OR(D7262&gt;0,G7262&gt;0),COUNTIF($B$2:B7262,B7262),COUNTIFS($B$2:B7262,B7262,$E$2:E7262,"&gt;0")),"")</f>
        <v/>
      </c>
    </row>
    <row r="7263" spans="1:16" x14ac:dyDescent="0.35">
      <c r="A7263" s="51" t="str">
        <f t="shared" si="339"/>
        <v/>
      </c>
      <c r="B7263" s="99"/>
      <c r="C7263" s="4"/>
      <c r="D7263" s="14"/>
      <c r="E7263" s="14"/>
      <c r="F7263" s="14"/>
      <c r="G7263" s="82"/>
      <c r="H7263" s="107" t="str">
        <f>IF(B7263&lt;&gt;"",IF(OR(O7263=0,O7263=999),"",SUMIFS($E$2:E7263,$A$2:A7263,A7263)-SUMIFS($F$2:F7263,$A$2:A7263,A7263)),"")</f>
        <v/>
      </c>
      <c r="I7263" s="109" t="str">
        <f t="shared" si="341"/>
        <v/>
      </c>
      <c r="J7263" s="113"/>
      <c r="K7263" s="90"/>
      <c r="L7263" s="73"/>
      <c r="M7263" s="69" t="str">
        <f>IF(C7263&lt;&gt;"",DailyLog!$S$3,"")</f>
        <v/>
      </c>
      <c r="N7263" s="56" t="str">
        <f t="shared" si="340"/>
        <v/>
      </c>
      <c r="O7263" s="53" t="str">
        <f>IF($B7263&lt;&gt;"",IF(ISNUMBER(_xlfn.XMATCH($B7263,Language!$A$6:$E$6)),0,IF(ISNUMBER(_xlfn.XMATCH($B7263,Language!$A$29:$E$29)),'Lista de Prestatarios'!$B$3,VLOOKUP(B7263,'Lista de Prestatarios'!$A$2:$B$500,2,FALSE))),"")</f>
        <v/>
      </c>
      <c r="P7263" s="58" t="str">
        <f>IF(B7263&lt;&gt;"",IF(OR(D7263&gt;0,G7263&gt;0),COUNTIF($B$2:B7263,B7263),COUNTIFS($B$2:B7263,B7263,$E$2:E7263,"&gt;0")),"")</f>
        <v/>
      </c>
    </row>
    <row r="7264" spans="1:16" x14ac:dyDescent="0.35">
      <c r="A7264" s="51" t="str">
        <f t="shared" si="339"/>
        <v/>
      </c>
      <c r="B7264" s="99"/>
      <c r="C7264" s="4"/>
      <c r="D7264" s="14"/>
      <c r="E7264" s="14"/>
      <c r="F7264" s="14"/>
      <c r="G7264" s="82"/>
      <c r="H7264" s="107" t="str">
        <f>IF(B7264&lt;&gt;"",IF(OR(O7264=0,O7264=999),"",SUMIFS($E$2:E7264,$A$2:A7264,A7264)-SUMIFS($F$2:F7264,$A$2:A7264,A7264)),"")</f>
        <v/>
      </c>
      <c r="I7264" s="109" t="str">
        <f t="shared" si="341"/>
        <v/>
      </c>
      <c r="J7264" s="113"/>
      <c r="K7264" s="90"/>
      <c r="L7264" s="73"/>
      <c r="M7264" s="69" t="str">
        <f>IF(C7264&lt;&gt;"",DailyLog!$S$3,"")</f>
        <v/>
      </c>
      <c r="N7264" s="56" t="str">
        <f t="shared" si="340"/>
        <v/>
      </c>
      <c r="O7264" s="53" t="str">
        <f>IF($B7264&lt;&gt;"",IF(ISNUMBER(_xlfn.XMATCH($B7264,Language!$A$6:$E$6)),0,IF(ISNUMBER(_xlfn.XMATCH($B7264,Language!$A$29:$E$29)),'Lista de Prestatarios'!$B$3,VLOOKUP(B7264,'Lista de Prestatarios'!$A$2:$B$500,2,FALSE))),"")</f>
        <v/>
      </c>
      <c r="P7264" s="58" t="str">
        <f>IF(B7264&lt;&gt;"",IF(OR(D7264&gt;0,G7264&gt;0),COUNTIF($B$2:B7264,B7264),COUNTIFS($B$2:B7264,B7264,$E$2:E7264,"&gt;0")),"")</f>
        <v/>
      </c>
    </row>
    <row r="7265" spans="1:16" x14ac:dyDescent="0.35">
      <c r="A7265" s="51" t="str">
        <f t="shared" si="339"/>
        <v/>
      </c>
      <c r="B7265" s="99"/>
      <c r="C7265" s="4"/>
      <c r="D7265" s="14"/>
      <c r="E7265" s="14"/>
      <c r="F7265" s="14"/>
      <c r="G7265" s="82"/>
      <c r="H7265" s="107" t="str">
        <f>IF(B7265&lt;&gt;"",IF(OR(O7265=0,O7265=999),"",SUMIFS($E$2:E7265,$A$2:A7265,A7265)-SUMIFS($F$2:F7265,$A$2:A7265,A7265)),"")</f>
        <v/>
      </c>
      <c r="I7265" s="109" t="str">
        <f t="shared" si="341"/>
        <v/>
      </c>
      <c r="J7265" s="113"/>
      <c r="K7265" s="90"/>
      <c r="L7265" s="73"/>
      <c r="M7265" s="69" t="str">
        <f>IF(C7265&lt;&gt;"",DailyLog!$S$3,"")</f>
        <v/>
      </c>
      <c r="N7265" s="56" t="str">
        <f t="shared" si="340"/>
        <v/>
      </c>
      <c r="O7265" s="53" t="str">
        <f>IF($B7265&lt;&gt;"",IF(ISNUMBER(_xlfn.XMATCH($B7265,Language!$A$6:$E$6)),0,IF(ISNUMBER(_xlfn.XMATCH($B7265,Language!$A$29:$E$29)),'Lista de Prestatarios'!$B$3,VLOOKUP(B7265,'Lista de Prestatarios'!$A$2:$B$500,2,FALSE))),"")</f>
        <v/>
      </c>
      <c r="P7265" s="58" t="str">
        <f>IF(B7265&lt;&gt;"",IF(OR(D7265&gt;0,G7265&gt;0),COUNTIF($B$2:B7265,B7265),COUNTIFS($B$2:B7265,B7265,$E$2:E7265,"&gt;0")),"")</f>
        <v/>
      </c>
    </row>
    <row r="7266" spans="1:16" x14ac:dyDescent="0.35">
      <c r="A7266" s="51" t="str">
        <f t="shared" si="339"/>
        <v/>
      </c>
      <c r="B7266" s="99"/>
      <c r="C7266" s="4"/>
      <c r="D7266" s="14"/>
      <c r="E7266" s="14"/>
      <c r="F7266" s="14"/>
      <c r="G7266" s="82"/>
      <c r="H7266" s="107" t="str">
        <f>IF(B7266&lt;&gt;"",IF(OR(O7266=0,O7266=999),"",SUMIFS($E$2:E7266,$A$2:A7266,A7266)-SUMIFS($F$2:F7266,$A$2:A7266,A7266)),"")</f>
        <v/>
      </c>
      <c r="I7266" s="109" t="str">
        <f t="shared" si="341"/>
        <v/>
      </c>
      <c r="J7266" s="113"/>
      <c r="K7266" s="90"/>
      <c r="L7266" s="73"/>
      <c r="M7266" s="69" t="str">
        <f>IF(C7266&lt;&gt;"",DailyLog!$S$3,"")</f>
        <v/>
      </c>
      <c r="N7266" s="56" t="str">
        <f t="shared" si="340"/>
        <v/>
      </c>
      <c r="O7266" s="53" t="str">
        <f>IF($B7266&lt;&gt;"",IF(ISNUMBER(_xlfn.XMATCH($B7266,Language!$A$6:$E$6)),0,IF(ISNUMBER(_xlfn.XMATCH($B7266,Language!$A$29:$E$29)),'Lista de Prestatarios'!$B$3,VLOOKUP(B7266,'Lista de Prestatarios'!$A$2:$B$500,2,FALSE))),"")</f>
        <v/>
      </c>
      <c r="P7266" s="58" t="str">
        <f>IF(B7266&lt;&gt;"",IF(OR(D7266&gt;0,G7266&gt;0),COUNTIF($B$2:B7266,B7266),COUNTIFS($B$2:B7266,B7266,$E$2:E7266,"&gt;0")),"")</f>
        <v/>
      </c>
    </row>
    <row r="7267" spans="1:16" x14ac:dyDescent="0.35">
      <c r="A7267" s="51" t="str">
        <f t="shared" si="339"/>
        <v/>
      </c>
      <c r="B7267" s="99"/>
      <c r="C7267" s="4"/>
      <c r="D7267" s="14"/>
      <c r="E7267" s="14"/>
      <c r="F7267" s="14"/>
      <c r="G7267" s="82"/>
      <c r="H7267" s="107" t="str">
        <f>IF(B7267&lt;&gt;"",IF(OR(O7267=0,O7267=999),"",SUMIFS($E$2:E7267,$A$2:A7267,A7267)-SUMIFS($F$2:F7267,$A$2:A7267,A7267)),"")</f>
        <v/>
      </c>
      <c r="I7267" s="109" t="str">
        <f t="shared" si="341"/>
        <v/>
      </c>
      <c r="J7267" s="113"/>
      <c r="K7267" s="90"/>
      <c r="L7267" s="73"/>
      <c r="M7267" s="69" t="str">
        <f>IF(C7267&lt;&gt;"",DailyLog!$S$3,"")</f>
        <v/>
      </c>
      <c r="N7267" s="56" t="str">
        <f t="shared" si="340"/>
        <v/>
      </c>
      <c r="O7267" s="53" t="str">
        <f>IF($B7267&lt;&gt;"",IF(ISNUMBER(_xlfn.XMATCH($B7267,Language!$A$6:$E$6)),0,IF(ISNUMBER(_xlfn.XMATCH($B7267,Language!$A$29:$E$29)),'Lista de Prestatarios'!$B$3,VLOOKUP(B7267,'Lista de Prestatarios'!$A$2:$B$500,2,FALSE))),"")</f>
        <v/>
      </c>
      <c r="P7267" s="58" t="str">
        <f>IF(B7267&lt;&gt;"",IF(OR(D7267&gt;0,G7267&gt;0),COUNTIF($B$2:B7267,B7267),COUNTIFS($B$2:B7267,B7267,$E$2:E7267,"&gt;0")),"")</f>
        <v/>
      </c>
    </row>
    <row r="7268" spans="1:16" x14ac:dyDescent="0.35">
      <c r="A7268" s="51" t="str">
        <f t="shared" si="339"/>
        <v/>
      </c>
      <c r="B7268" s="99"/>
      <c r="C7268" s="4"/>
      <c r="D7268" s="14"/>
      <c r="E7268" s="14"/>
      <c r="F7268" s="14"/>
      <c r="G7268" s="82"/>
      <c r="H7268" s="107" t="str">
        <f>IF(B7268&lt;&gt;"",IF(OR(O7268=0,O7268=999),"",SUMIFS($E$2:E7268,$A$2:A7268,A7268)-SUMIFS($F$2:F7268,$A$2:A7268,A7268)),"")</f>
        <v/>
      </c>
      <c r="I7268" s="109" t="str">
        <f t="shared" si="341"/>
        <v/>
      </c>
      <c r="J7268" s="113"/>
      <c r="K7268" s="90"/>
      <c r="L7268" s="73"/>
      <c r="M7268" s="69" t="str">
        <f>IF(C7268&lt;&gt;"",DailyLog!$S$3,"")</f>
        <v/>
      </c>
      <c r="N7268" s="56" t="str">
        <f t="shared" si="340"/>
        <v/>
      </c>
      <c r="O7268" s="53" t="str">
        <f>IF($B7268&lt;&gt;"",IF(ISNUMBER(_xlfn.XMATCH($B7268,Language!$A$6:$E$6)),0,IF(ISNUMBER(_xlfn.XMATCH($B7268,Language!$A$29:$E$29)),'Lista de Prestatarios'!$B$3,VLOOKUP(B7268,'Lista de Prestatarios'!$A$2:$B$500,2,FALSE))),"")</f>
        <v/>
      </c>
      <c r="P7268" s="58" t="str">
        <f>IF(B7268&lt;&gt;"",IF(OR(D7268&gt;0,G7268&gt;0),COUNTIF($B$2:B7268,B7268),COUNTIFS($B$2:B7268,B7268,$E$2:E7268,"&gt;0")),"")</f>
        <v/>
      </c>
    </row>
    <row r="7269" spans="1:16" x14ac:dyDescent="0.35">
      <c r="A7269" s="51" t="str">
        <f t="shared" si="339"/>
        <v/>
      </c>
      <c r="B7269" s="99"/>
      <c r="C7269" s="4"/>
      <c r="D7269" s="14"/>
      <c r="E7269" s="14"/>
      <c r="F7269" s="14"/>
      <c r="G7269" s="82"/>
      <c r="H7269" s="107" t="str">
        <f>IF(B7269&lt;&gt;"",IF(OR(O7269=0,O7269=999),"",SUMIFS($E$2:E7269,$A$2:A7269,A7269)-SUMIFS($F$2:F7269,$A$2:A7269,A7269)),"")</f>
        <v/>
      </c>
      <c r="I7269" s="109" t="str">
        <f t="shared" si="341"/>
        <v/>
      </c>
      <c r="J7269" s="113"/>
      <c r="K7269" s="90"/>
      <c r="L7269" s="73"/>
      <c r="M7269" s="69" t="str">
        <f>IF(C7269&lt;&gt;"",DailyLog!$S$3,"")</f>
        <v/>
      </c>
      <c r="N7269" s="56" t="str">
        <f t="shared" si="340"/>
        <v/>
      </c>
      <c r="O7269" s="53" t="str">
        <f>IF($B7269&lt;&gt;"",IF(ISNUMBER(_xlfn.XMATCH($B7269,Language!$A$6:$E$6)),0,IF(ISNUMBER(_xlfn.XMATCH($B7269,Language!$A$29:$E$29)),'Lista de Prestatarios'!$B$3,VLOOKUP(B7269,'Lista de Prestatarios'!$A$2:$B$500,2,FALSE))),"")</f>
        <v/>
      </c>
      <c r="P7269" s="58" t="str">
        <f>IF(B7269&lt;&gt;"",IF(OR(D7269&gt;0,G7269&gt;0),COUNTIF($B$2:B7269,B7269),COUNTIFS($B$2:B7269,B7269,$E$2:E7269,"&gt;0")),"")</f>
        <v/>
      </c>
    </row>
    <row r="7270" spans="1:16" x14ac:dyDescent="0.35">
      <c r="A7270" s="51" t="str">
        <f t="shared" si="339"/>
        <v/>
      </c>
      <c r="B7270" s="99"/>
      <c r="C7270" s="4"/>
      <c r="D7270" s="14"/>
      <c r="E7270" s="14"/>
      <c r="F7270" s="14"/>
      <c r="G7270" s="82"/>
      <c r="H7270" s="107" t="str">
        <f>IF(B7270&lt;&gt;"",IF(OR(O7270=0,O7270=999),"",SUMIFS($E$2:E7270,$A$2:A7270,A7270)-SUMIFS($F$2:F7270,$A$2:A7270,A7270)),"")</f>
        <v/>
      </c>
      <c r="I7270" s="109" t="str">
        <f t="shared" si="341"/>
        <v/>
      </c>
      <c r="J7270" s="113"/>
      <c r="K7270" s="90"/>
      <c r="L7270" s="73"/>
      <c r="M7270" s="69" t="str">
        <f>IF(C7270&lt;&gt;"",DailyLog!$S$3,"")</f>
        <v/>
      </c>
      <c r="N7270" s="56" t="str">
        <f t="shared" si="340"/>
        <v/>
      </c>
      <c r="O7270" s="53" t="str">
        <f>IF($B7270&lt;&gt;"",IF(ISNUMBER(_xlfn.XMATCH($B7270,Language!$A$6:$E$6)),0,IF(ISNUMBER(_xlfn.XMATCH($B7270,Language!$A$29:$E$29)),'Lista de Prestatarios'!$B$3,VLOOKUP(B7270,'Lista de Prestatarios'!$A$2:$B$500,2,FALSE))),"")</f>
        <v/>
      </c>
      <c r="P7270" s="58" t="str">
        <f>IF(B7270&lt;&gt;"",IF(OR(D7270&gt;0,G7270&gt;0),COUNTIF($B$2:B7270,B7270),COUNTIFS($B$2:B7270,B7270,$E$2:E7270,"&gt;0")),"")</f>
        <v/>
      </c>
    </row>
    <row r="7271" spans="1:16" x14ac:dyDescent="0.35">
      <c r="A7271" s="51" t="str">
        <f t="shared" si="339"/>
        <v/>
      </c>
      <c r="B7271" s="99"/>
      <c r="C7271" s="4"/>
      <c r="D7271" s="14"/>
      <c r="E7271" s="14"/>
      <c r="F7271" s="14"/>
      <c r="G7271" s="82"/>
      <c r="H7271" s="107" t="str">
        <f>IF(B7271&lt;&gt;"",IF(OR(O7271=0,O7271=999),"",SUMIFS($E$2:E7271,$A$2:A7271,A7271)-SUMIFS($F$2:F7271,$A$2:A7271,A7271)),"")</f>
        <v/>
      </c>
      <c r="I7271" s="109" t="str">
        <f t="shared" si="341"/>
        <v/>
      </c>
      <c r="J7271" s="113"/>
      <c r="K7271" s="90"/>
      <c r="L7271" s="73"/>
      <c r="M7271" s="69" t="str">
        <f>IF(C7271&lt;&gt;"",DailyLog!$S$3,"")</f>
        <v/>
      </c>
      <c r="N7271" s="56" t="str">
        <f t="shared" si="340"/>
        <v/>
      </c>
      <c r="O7271" s="53" t="str">
        <f>IF($B7271&lt;&gt;"",IF(ISNUMBER(_xlfn.XMATCH($B7271,Language!$A$6:$E$6)),0,IF(ISNUMBER(_xlfn.XMATCH($B7271,Language!$A$29:$E$29)),'Lista de Prestatarios'!$B$3,VLOOKUP(B7271,'Lista de Prestatarios'!$A$2:$B$500,2,FALSE))),"")</f>
        <v/>
      </c>
      <c r="P7271" s="58" t="str">
        <f>IF(B7271&lt;&gt;"",IF(OR(D7271&gt;0,G7271&gt;0),COUNTIF($B$2:B7271,B7271),COUNTIFS($B$2:B7271,B7271,$E$2:E7271,"&gt;0")),"")</f>
        <v/>
      </c>
    </row>
    <row r="7272" spans="1:16" x14ac:dyDescent="0.35">
      <c r="A7272" s="51" t="str">
        <f t="shared" si="339"/>
        <v/>
      </c>
      <c r="B7272" s="99"/>
      <c r="C7272" s="4"/>
      <c r="D7272" s="14"/>
      <c r="E7272" s="14"/>
      <c r="F7272" s="14"/>
      <c r="G7272" s="82"/>
      <c r="H7272" s="107" t="str">
        <f>IF(B7272&lt;&gt;"",IF(OR(O7272=0,O7272=999),"",SUMIFS($E$2:E7272,$A$2:A7272,A7272)-SUMIFS($F$2:F7272,$A$2:A7272,A7272)),"")</f>
        <v/>
      </c>
      <c r="I7272" s="109" t="str">
        <f t="shared" si="341"/>
        <v/>
      </c>
      <c r="J7272" s="113"/>
      <c r="K7272" s="90"/>
      <c r="L7272" s="73"/>
      <c r="M7272" s="69" t="str">
        <f>IF(C7272&lt;&gt;"",DailyLog!$S$3,"")</f>
        <v/>
      </c>
      <c r="N7272" s="56" t="str">
        <f t="shared" si="340"/>
        <v/>
      </c>
      <c r="O7272" s="53" t="str">
        <f>IF($B7272&lt;&gt;"",IF(ISNUMBER(_xlfn.XMATCH($B7272,Language!$A$6:$E$6)),0,IF(ISNUMBER(_xlfn.XMATCH($B7272,Language!$A$29:$E$29)),'Lista de Prestatarios'!$B$3,VLOOKUP(B7272,'Lista de Prestatarios'!$A$2:$B$500,2,FALSE))),"")</f>
        <v/>
      </c>
      <c r="P7272" s="58" t="str">
        <f>IF(B7272&lt;&gt;"",IF(OR(D7272&gt;0,G7272&gt;0),COUNTIF($B$2:B7272,B7272),COUNTIFS($B$2:B7272,B7272,$E$2:E7272,"&gt;0")),"")</f>
        <v/>
      </c>
    </row>
    <row r="7273" spans="1:16" x14ac:dyDescent="0.35">
      <c r="A7273" s="51" t="str">
        <f t="shared" si="339"/>
        <v/>
      </c>
      <c r="B7273" s="99"/>
      <c r="C7273" s="4"/>
      <c r="D7273" s="14"/>
      <c r="E7273" s="14"/>
      <c r="F7273" s="14"/>
      <c r="G7273" s="82"/>
      <c r="H7273" s="107" t="str">
        <f>IF(B7273&lt;&gt;"",IF(OR(O7273=0,O7273=999),"",SUMIFS($E$2:E7273,$A$2:A7273,A7273)-SUMIFS($F$2:F7273,$A$2:A7273,A7273)),"")</f>
        <v/>
      </c>
      <c r="I7273" s="109" t="str">
        <f t="shared" si="341"/>
        <v/>
      </c>
      <c r="J7273" s="113"/>
      <c r="K7273" s="90"/>
      <c r="L7273" s="73"/>
      <c r="M7273" s="69" t="str">
        <f>IF(C7273&lt;&gt;"",DailyLog!$S$3,"")</f>
        <v/>
      </c>
      <c r="N7273" s="56" t="str">
        <f t="shared" si="340"/>
        <v/>
      </c>
      <c r="O7273" s="53" t="str">
        <f>IF($B7273&lt;&gt;"",IF(ISNUMBER(_xlfn.XMATCH($B7273,Language!$A$6:$E$6)),0,IF(ISNUMBER(_xlfn.XMATCH($B7273,Language!$A$29:$E$29)),'Lista de Prestatarios'!$B$3,VLOOKUP(B7273,'Lista de Prestatarios'!$A$2:$B$500,2,FALSE))),"")</f>
        <v/>
      </c>
      <c r="P7273" s="58" t="str">
        <f>IF(B7273&lt;&gt;"",IF(OR(D7273&gt;0,G7273&gt;0),COUNTIF($B$2:B7273,B7273),COUNTIFS($B$2:B7273,B7273,$E$2:E7273,"&gt;0")),"")</f>
        <v/>
      </c>
    </row>
    <row r="7274" spans="1:16" x14ac:dyDescent="0.35">
      <c r="A7274" s="51" t="str">
        <f t="shared" si="339"/>
        <v/>
      </c>
      <c r="B7274" s="99"/>
      <c r="C7274" s="4"/>
      <c r="D7274" s="14"/>
      <c r="E7274" s="14"/>
      <c r="F7274" s="14"/>
      <c r="G7274" s="82"/>
      <c r="H7274" s="107" t="str">
        <f>IF(B7274&lt;&gt;"",IF(OR(O7274=0,O7274=999),"",SUMIFS($E$2:E7274,$A$2:A7274,A7274)-SUMIFS($F$2:F7274,$A$2:A7274,A7274)),"")</f>
        <v/>
      </c>
      <c r="I7274" s="109" t="str">
        <f t="shared" si="341"/>
        <v/>
      </c>
      <c r="J7274" s="113"/>
      <c r="K7274" s="90"/>
      <c r="L7274" s="73"/>
      <c r="M7274" s="69" t="str">
        <f>IF(C7274&lt;&gt;"",DailyLog!$S$3,"")</f>
        <v/>
      </c>
      <c r="N7274" s="56" t="str">
        <f t="shared" si="340"/>
        <v/>
      </c>
      <c r="O7274" s="53" t="str">
        <f>IF($B7274&lt;&gt;"",IF(ISNUMBER(_xlfn.XMATCH($B7274,Language!$A$6:$E$6)),0,IF(ISNUMBER(_xlfn.XMATCH($B7274,Language!$A$29:$E$29)),'Lista de Prestatarios'!$B$3,VLOOKUP(B7274,'Lista de Prestatarios'!$A$2:$B$500,2,FALSE))),"")</f>
        <v/>
      </c>
      <c r="P7274" s="58" t="str">
        <f>IF(B7274&lt;&gt;"",IF(OR(D7274&gt;0,G7274&gt;0),COUNTIF($B$2:B7274,B7274),COUNTIFS($B$2:B7274,B7274,$E$2:E7274,"&gt;0")),"")</f>
        <v/>
      </c>
    </row>
    <row r="7275" spans="1:16" x14ac:dyDescent="0.35">
      <c r="A7275" s="51" t="str">
        <f t="shared" si="339"/>
        <v/>
      </c>
      <c r="B7275" s="99"/>
      <c r="C7275" s="4"/>
      <c r="D7275" s="14"/>
      <c r="E7275" s="14"/>
      <c r="F7275" s="14"/>
      <c r="G7275" s="82"/>
      <c r="H7275" s="107" t="str">
        <f>IF(B7275&lt;&gt;"",IF(OR(O7275=0,O7275=999),"",SUMIFS($E$2:E7275,$A$2:A7275,A7275)-SUMIFS($F$2:F7275,$A$2:A7275,A7275)),"")</f>
        <v/>
      </c>
      <c r="I7275" s="109" t="str">
        <f t="shared" si="341"/>
        <v/>
      </c>
      <c r="J7275" s="113"/>
      <c r="K7275" s="90"/>
      <c r="L7275" s="73"/>
      <c r="M7275" s="69" t="str">
        <f>IF(C7275&lt;&gt;"",DailyLog!$S$3,"")</f>
        <v/>
      </c>
      <c r="N7275" s="56" t="str">
        <f t="shared" si="340"/>
        <v/>
      </c>
      <c r="O7275" s="53" t="str">
        <f>IF($B7275&lt;&gt;"",IF(ISNUMBER(_xlfn.XMATCH($B7275,Language!$A$6:$E$6)),0,IF(ISNUMBER(_xlfn.XMATCH($B7275,Language!$A$29:$E$29)),'Lista de Prestatarios'!$B$3,VLOOKUP(B7275,'Lista de Prestatarios'!$A$2:$B$500,2,FALSE))),"")</f>
        <v/>
      </c>
      <c r="P7275" s="58" t="str">
        <f>IF(B7275&lt;&gt;"",IF(OR(D7275&gt;0,G7275&gt;0),COUNTIF($B$2:B7275,B7275),COUNTIFS($B$2:B7275,B7275,$E$2:E7275,"&gt;0")),"")</f>
        <v/>
      </c>
    </row>
    <row r="7276" spans="1:16" x14ac:dyDescent="0.35">
      <c r="A7276" s="51" t="str">
        <f t="shared" si="339"/>
        <v/>
      </c>
      <c r="B7276" s="99"/>
      <c r="C7276" s="4"/>
      <c r="D7276" s="14"/>
      <c r="E7276" s="14"/>
      <c r="F7276" s="14"/>
      <c r="G7276" s="82"/>
      <c r="H7276" s="107" t="str">
        <f>IF(B7276&lt;&gt;"",IF(OR(O7276=0,O7276=999),"",SUMIFS($E$2:E7276,$A$2:A7276,A7276)-SUMIFS($F$2:F7276,$A$2:A7276,A7276)),"")</f>
        <v/>
      </c>
      <c r="I7276" s="109" t="str">
        <f t="shared" si="341"/>
        <v/>
      </c>
      <c r="J7276" s="113"/>
      <c r="K7276" s="90"/>
      <c r="L7276" s="73"/>
      <c r="M7276" s="69" t="str">
        <f>IF(C7276&lt;&gt;"",DailyLog!$S$3,"")</f>
        <v/>
      </c>
      <c r="N7276" s="56" t="str">
        <f t="shared" si="340"/>
        <v/>
      </c>
      <c r="O7276" s="53" t="str">
        <f>IF($B7276&lt;&gt;"",IF(ISNUMBER(_xlfn.XMATCH($B7276,Language!$A$6:$E$6)),0,IF(ISNUMBER(_xlfn.XMATCH($B7276,Language!$A$29:$E$29)),'Lista de Prestatarios'!$B$3,VLOOKUP(B7276,'Lista de Prestatarios'!$A$2:$B$500,2,FALSE))),"")</f>
        <v/>
      </c>
      <c r="P7276" s="58" t="str">
        <f>IF(B7276&lt;&gt;"",IF(OR(D7276&gt;0,G7276&gt;0),COUNTIF($B$2:B7276,B7276),COUNTIFS($B$2:B7276,B7276,$E$2:E7276,"&gt;0")),"")</f>
        <v/>
      </c>
    </row>
    <row r="7277" spans="1:16" x14ac:dyDescent="0.35">
      <c r="A7277" s="51" t="str">
        <f t="shared" si="339"/>
        <v/>
      </c>
      <c r="B7277" s="99"/>
      <c r="C7277" s="4"/>
      <c r="D7277" s="14"/>
      <c r="E7277" s="14"/>
      <c r="F7277" s="14"/>
      <c r="G7277" s="82"/>
      <c r="H7277" s="107" t="str">
        <f>IF(B7277&lt;&gt;"",IF(OR(O7277=0,O7277=999),"",SUMIFS($E$2:E7277,$A$2:A7277,A7277)-SUMIFS($F$2:F7277,$A$2:A7277,A7277)),"")</f>
        <v/>
      </c>
      <c r="I7277" s="109" t="str">
        <f t="shared" si="341"/>
        <v/>
      </c>
      <c r="J7277" s="113"/>
      <c r="K7277" s="90"/>
      <c r="L7277" s="73"/>
      <c r="M7277" s="69" t="str">
        <f>IF(C7277&lt;&gt;"",DailyLog!$S$3,"")</f>
        <v/>
      </c>
      <c r="N7277" s="56" t="str">
        <f t="shared" si="340"/>
        <v/>
      </c>
      <c r="O7277" s="53" t="str">
        <f>IF($B7277&lt;&gt;"",IF(ISNUMBER(_xlfn.XMATCH($B7277,Language!$A$6:$E$6)),0,IF(ISNUMBER(_xlfn.XMATCH($B7277,Language!$A$29:$E$29)),'Lista de Prestatarios'!$B$3,VLOOKUP(B7277,'Lista de Prestatarios'!$A$2:$B$500,2,FALSE))),"")</f>
        <v/>
      </c>
      <c r="P7277" s="58" t="str">
        <f>IF(B7277&lt;&gt;"",IF(OR(D7277&gt;0,G7277&gt;0),COUNTIF($B$2:B7277,B7277),COUNTIFS($B$2:B7277,B7277,$E$2:E7277,"&gt;0")),"")</f>
        <v/>
      </c>
    </row>
    <row r="7278" spans="1:16" x14ac:dyDescent="0.35">
      <c r="A7278" s="51" t="str">
        <f t="shared" si="339"/>
        <v/>
      </c>
      <c r="B7278" s="99"/>
      <c r="C7278" s="4"/>
      <c r="D7278" s="14"/>
      <c r="E7278" s="14"/>
      <c r="F7278" s="14"/>
      <c r="G7278" s="82"/>
      <c r="H7278" s="107" t="str">
        <f>IF(B7278&lt;&gt;"",IF(OR(O7278=0,O7278=999),"",SUMIFS($E$2:E7278,$A$2:A7278,A7278)-SUMIFS($F$2:F7278,$A$2:A7278,A7278)),"")</f>
        <v/>
      </c>
      <c r="I7278" s="109" t="str">
        <f t="shared" si="341"/>
        <v/>
      </c>
      <c r="J7278" s="113"/>
      <c r="K7278" s="90"/>
      <c r="L7278" s="73"/>
      <c r="M7278" s="69" t="str">
        <f>IF(C7278&lt;&gt;"",DailyLog!$S$3,"")</f>
        <v/>
      </c>
      <c r="N7278" s="56" t="str">
        <f t="shared" si="340"/>
        <v/>
      </c>
      <c r="O7278" s="53" t="str">
        <f>IF($B7278&lt;&gt;"",IF(ISNUMBER(_xlfn.XMATCH($B7278,Language!$A$6:$E$6)),0,IF(ISNUMBER(_xlfn.XMATCH($B7278,Language!$A$29:$E$29)),'Lista de Prestatarios'!$B$3,VLOOKUP(B7278,'Lista de Prestatarios'!$A$2:$B$500,2,FALSE))),"")</f>
        <v/>
      </c>
      <c r="P7278" s="58" t="str">
        <f>IF(B7278&lt;&gt;"",IF(OR(D7278&gt;0,G7278&gt;0),COUNTIF($B$2:B7278,B7278),COUNTIFS($B$2:B7278,B7278,$E$2:E7278,"&gt;0")),"")</f>
        <v/>
      </c>
    </row>
    <row r="7279" spans="1:16" x14ac:dyDescent="0.35">
      <c r="A7279" s="51" t="str">
        <f t="shared" si="339"/>
        <v/>
      </c>
      <c r="B7279" s="99"/>
      <c r="C7279" s="4"/>
      <c r="D7279" s="14"/>
      <c r="E7279" s="14"/>
      <c r="F7279" s="14"/>
      <c r="G7279" s="82"/>
      <c r="H7279" s="107" t="str">
        <f>IF(B7279&lt;&gt;"",IF(OR(O7279=0,O7279=999),"",SUMIFS($E$2:E7279,$A$2:A7279,A7279)-SUMIFS($F$2:F7279,$A$2:A7279,A7279)),"")</f>
        <v/>
      </c>
      <c r="I7279" s="109" t="str">
        <f t="shared" si="341"/>
        <v/>
      </c>
      <c r="J7279" s="113"/>
      <c r="K7279" s="90"/>
      <c r="L7279" s="73"/>
      <c r="M7279" s="69" t="str">
        <f>IF(C7279&lt;&gt;"",DailyLog!$S$3,"")</f>
        <v/>
      </c>
      <c r="N7279" s="56" t="str">
        <f t="shared" si="340"/>
        <v/>
      </c>
      <c r="O7279" s="53" t="str">
        <f>IF($B7279&lt;&gt;"",IF(ISNUMBER(_xlfn.XMATCH($B7279,Language!$A$6:$E$6)),0,IF(ISNUMBER(_xlfn.XMATCH($B7279,Language!$A$29:$E$29)),'Lista de Prestatarios'!$B$3,VLOOKUP(B7279,'Lista de Prestatarios'!$A$2:$B$500,2,FALSE))),"")</f>
        <v/>
      </c>
      <c r="P7279" s="58" t="str">
        <f>IF(B7279&lt;&gt;"",IF(OR(D7279&gt;0,G7279&gt;0),COUNTIF($B$2:B7279,B7279),COUNTIFS($B$2:B7279,B7279,$E$2:E7279,"&gt;0")),"")</f>
        <v/>
      </c>
    </row>
    <row r="7280" spans="1:16" x14ac:dyDescent="0.35">
      <c r="A7280" s="51" t="str">
        <f t="shared" si="339"/>
        <v/>
      </c>
      <c r="B7280" s="99"/>
      <c r="C7280" s="4"/>
      <c r="D7280" s="14"/>
      <c r="E7280" s="14"/>
      <c r="F7280" s="14"/>
      <c r="G7280" s="82"/>
      <c r="H7280" s="107" t="str">
        <f>IF(B7280&lt;&gt;"",IF(OR(O7280=0,O7280=999),"",SUMIFS($E$2:E7280,$A$2:A7280,A7280)-SUMIFS($F$2:F7280,$A$2:A7280,A7280)),"")</f>
        <v/>
      </c>
      <c r="I7280" s="109" t="str">
        <f t="shared" si="341"/>
        <v/>
      </c>
      <c r="J7280" s="113"/>
      <c r="K7280" s="90"/>
      <c r="L7280" s="73"/>
      <c r="M7280" s="69" t="str">
        <f>IF(C7280&lt;&gt;"",DailyLog!$S$3,"")</f>
        <v/>
      </c>
      <c r="N7280" s="56" t="str">
        <f t="shared" si="340"/>
        <v/>
      </c>
      <c r="O7280" s="53" t="str">
        <f>IF($B7280&lt;&gt;"",IF(ISNUMBER(_xlfn.XMATCH($B7280,Language!$A$6:$E$6)),0,IF(ISNUMBER(_xlfn.XMATCH($B7280,Language!$A$29:$E$29)),'Lista de Prestatarios'!$B$3,VLOOKUP(B7280,'Lista de Prestatarios'!$A$2:$B$500,2,FALSE))),"")</f>
        <v/>
      </c>
      <c r="P7280" s="58" t="str">
        <f>IF(B7280&lt;&gt;"",IF(OR(D7280&gt;0,G7280&gt;0),COUNTIF($B$2:B7280,B7280),COUNTIFS($B$2:B7280,B7280,$E$2:E7280,"&gt;0")),"")</f>
        <v/>
      </c>
    </row>
    <row r="7281" spans="1:16" x14ac:dyDescent="0.35">
      <c r="A7281" s="51" t="str">
        <f t="shared" si="339"/>
        <v/>
      </c>
      <c r="B7281" s="99"/>
      <c r="C7281" s="4"/>
      <c r="D7281" s="14"/>
      <c r="E7281" s="14"/>
      <c r="F7281" s="14"/>
      <c r="G7281" s="82"/>
      <c r="H7281" s="107" t="str">
        <f>IF(B7281&lt;&gt;"",IF(OR(O7281=0,O7281=999),"",SUMIFS($E$2:E7281,$A$2:A7281,A7281)-SUMIFS($F$2:F7281,$A$2:A7281,A7281)),"")</f>
        <v/>
      </c>
      <c r="I7281" s="109" t="str">
        <f t="shared" si="341"/>
        <v/>
      </c>
      <c r="J7281" s="113"/>
      <c r="K7281" s="90"/>
      <c r="L7281" s="73"/>
      <c r="M7281" s="69" t="str">
        <f>IF(C7281&lt;&gt;"",DailyLog!$S$3,"")</f>
        <v/>
      </c>
      <c r="N7281" s="56" t="str">
        <f t="shared" si="340"/>
        <v/>
      </c>
      <c r="O7281" s="53" t="str">
        <f>IF($B7281&lt;&gt;"",IF(ISNUMBER(_xlfn.XMATCH($B7281,Language!$A$6:$E$6)),0,IF(ISNUMBER(_xlfn.XMATCH($B7281,Language!$A$29:$E$29)),'Lista de Prestatarios'!$B$3,VLOOKUP(B7281,'Lista de Prestatarios'!$A$2:$B$500,2,FALSE))),"")</f>
        <v/>
      </c>
      <c r="P7281" s="58" t="str">
        <f>IF(B7281&lt;&gt;"",IF(OR(D7281&gt;0,G7281&gt;0),COUNTIF($B$2:B7281,B7281),COUNTIFS($B$2:B7281,B7281,$E$2:E7281,"&gt;0")),"")</f>
        <v/>
      </c>
    </row>
    <row r="7282" spans="1:16" x14ac:dyDescent="0.35">
      <c r="A7282" s="51" t="str">
        <f t="shared" si="339"/>
        <v/>
      </c>
      <c r="B7282" s="99"/>
      <c r="C7282" s="4"/>
      <c r="D7282" s="14"/>
      <c r="E7282" s="14"/>
      <c r="F7282" s="14"/>
      <c r="G7282" s="82"/>
      <c r="H7282" s="107" t="str">
        <f>IF(B7282&lt;&gt;"",IF(OR(O7282=0,O7282=999),"",SUMIFS($E$2:E7282,$A$2:A7282,A7282)-SUMIFS($F$2:F7282,$A$2:A7282,A7282)),"")</f>
        <v/>
      </c>
      <c r="I7282" s="109" t="str">
        <f t="shared" si="341"/>
        <v/>
      </c>
      <c r="J7282" s="113"/>
      <c r="K7282" s="90"/>
      <c r="L7282" s="73"/>
      <c r="M7282" s="69" t="str">
        <f>IF(C7282&lt;&gt;"",DailyLog!$S$3,"")</f>
        <v/>
      </c>
      <c r="N7282" s="56" t="str">
        <f t="shared" si="340"/>
        <v/>
      </c>
      <c r="O7282" s="53" t="str">
        <f>IF($B7282&lt;&gt;"",IF(ISNUMBER(_xlfn.XMATCH($B7282,Language!$A$6:$E$6)),0,IF(ISNUMBER(_xlfn.XMATCH($B7282,Language!$A$29:$E$29)),'Lista de Prestatarios'!$B$3,VLOOKUP(B7282,'Lista de Prestatarios'!$A$2:$B$500,2,FALSE))),"")</f>
        <v/>
      </c>
      <c r="P7282" s="58" t="str">
        <f>IF(B7282&lt;&gt;"",IF(OR(D7282&gt;0,G7282&gt;0),COUNTIF($B$2:B7282,B7282),COUNTIFS($B$2:B7282,B7282,$E$2:E7282,"&gt;0")),"")</f>
        <v/>
      </c>
    </row>
    <row r="7283" spans="1:16" x14ac:dyDescent="0.35">
      <c r="A7283" s="51" t="str">
        <f t="shared" si="339"/>
        <v/>
      </c>
      <c r="B7283" s="99"/>
      <c r="C7283" s="4"/>
      <c r="D7283" s="14"/>
      <c r="E7283" s="14"/>
      <c r="F7283" s="14"/>
      <c r="G7283" s="82"/>
      <c r="H7283" s="107" t="str">
        <f>IF(B7283&lt;&gt;"",IF(OR(O7283=0,O7283=999),"",SUMIFS($E$2:E7283,$A$2:A7283,A7283)-SUMIFS($F$2:F7283,$A$2:A7283,A7283)),"")</f>
        <v/>
      </c>
      <c r="I7283" s="109" t="str">
        <f t="shared" si="341"/>
        <v/>
      </c>
      <c r="J7283" s="113"/>
      <c r="K7283" s="90"/>
      <c r="L7283" s="73"/>
      <c r="M7283" s="69" t="str">
        <f>IF(C7283&lt;&gt;"",DailyLog!$S$3,"")</f>
        <v/>
      </c>
      <c r="N7283" s="56" t="str">
        <f t="shared" si="340"/>
        <v/>
      </c>
      <c r="O7283" s="53" t="str">
        <f>IF($B7283&lt;&gt;"",IF(ISNUMBER(_xlfn.XMATCH($B7283,Language!$A$6:$E$6)),0,IF(ISNUMBER(_xlfn.XMATCH($B7283,Language!$A$29:$E$29)),'Lista de Prestatarios'!$B$3,VLOOKUP(B7283,'Lista de Prestatarios'!$A$2:$B$500,2,FALSE))),"")</f>
        <v/>
      </c>
      <c r="P7283" s="58" t="str">
        <f>IF(B7283&lt;&gt;"",IF(OR(D7283&gt;0,G7283&gt;0),COUNTIF($B$2:B7283,B7283),COUNTIFS($B$2:B7283,B7283,$E$2:E7283,"&gt;0")),"")</f>
        <v/>
      </c>
    </row>
    <row r="7284" spans="1:16" x14ac:dyDescent="0.35">
      <c r="A7284" s="51" t="str">
        <f t="shared" si="339"/>
        <v/>
      </c>
      <c r="B7284" s="99"/>
      <c r="C7284" s="4"/>
      <c r="D7284" s="14"/>
      <c r="E7284" s="14"/>
      <c r="F7284" s="14"/>
      <c r="G7284" s="82"/>
      <c r="H7284" s="107" t="str">
        <f>IF(B7284&lt;&gt;"",IF(OR(O7284=0,O7284=999),"",SUMIFS($E$2:E7284,$A$2:A7284,A7284)-SUMIFS($F$2:F7284,$A$2:A7284,A7284)),"")</f>
        <v/>
      </c>
      <c r="I7284" s="109" t="str">
        <f t="shared" si="341"/>
        <v/>
      </c>
      <c r="J7284" s="113"/>
      <c r="K7284" s="90"/>
      <c r="L7284" s="73"/>
      <c r="M7284" s="69" t="str">
        <f>IF(C7284&lt;&gt;"",DailyLog!$S$3,"")</f>
        <v/>
      </c>
      <c r="N7284" s="56" t="str">
        <f t="shared" si="340"/>
        <v/>
      </c>
      <c r="O7284" s="53" t="str">
        <f>IF($B7284&lt;&gt;"",IF(ISNUMBER(_xlfn.XMATCH($B7284,Language!$A$6:$E$6)),0,IF(ISNUMBER(_xlfn.XMATCH($B7284,Language!$A$29:$E$29)),'Lista de Prestatarios'!$B$3,VLOOKUP(B7284,'Lista de Prestatarios'!$A$2:$B$500,2,FALSE))),"")</f>
        <v/>
      </c>
      <c r="P7284" s="58" t="str">
        <f>IF(B7284&lt;&gt;"",IF(OR(D7284&gt;0,G7284&gt;0),COUNTIF($B$2:B7284,B7284),COUNTIFS($B$2:B7284,B7284,$E$2:E7284,"&gt;0")),"")</f>
        <v/>
      </c>
    </row>
    <row r="7285" spans="1:16" x14ac:dyDescent="0.35">
      <c r="A7285" s="51" t="str">
        <f t="shared" si="339"/>
        <v/>
      </c>
      <c r="B7285" s="99"/>
      <c r="C7285" s="4"/>
      <c r="D7285" s="14"/>
      <c r="E7285" s="14"/>
      <c r="F7285" s="14"/>
      <c r="G7285" s="82"/>
      <c r="H7285" s="107" t="str">
        <f>IF(B7285&lt;&gt;"",IF(OR(O7285=0,O7285=999),"",SUMIFS($E$2:E7285,$A$2:A7285,A7285)-SUMIFS($F$2:F7285,$A$2:A7285,A7285)),"")</f>
        <v/>
      </c>
      <c r="I7285" s="109" t="str">
        <f t="shared" si="341"/>
        <v/>
      </c>
      <c r="J7285" s="113"/>
      <c r="K7285" s="90"/>
      <c r="L7285" s="73"/>
      <c r="M7285" s="69" t="str">
        <f>IF(C7285&lt;&gt;"",DailyLog!$S$3,"")</f>
        <v/>
      </c>
      <c r="N7285" s="56" t="str">
        <f t="shared" si="340"/>
        <v/>
      </c>
      <c r="O7285" s="53" t="str">
        <f>IF($B7285&lt;&gt;"",IF(ISNUMBER(_xlfn.XMATCH($B7285,Language!$A$6:$E$6)),0,IF(ISNUMBER(_xlfn.XMATCH($B7285,Language!$A$29:$E$29)),'Lista de Prestatarios'!$B$3,VLOOKUP(B7285,'Lista de Prestatarios'!$A$2:$B$500,2,FALSE))),"")</f>
        <v/>
      </c>
      <c r="P7285" s="58" t="str">
        <f>IF(B7285&lt;&gt;"",IF(OR(D7285&gt;0,G7285&gt;0),COUNTIF($B$2:B7285,B7285),COUNTIFS($B$2:B7285,B7285,$E$2:E7285,"&gt;0")),"")</f>
        <v/>
      </c>
    </row>
    <row r="7286" spans="1:16" x14ac:dyDescent="0.35">
      <c r="A7286" s="51" t="str">
        <f t="shared" si="339"/>
        <v/>
      </c>
      <c r="B7286" s="99"/>
      <c r="C7286" s="4"/>
      <c r="D7286" s="14"/>
      <c r="E7286" s="14"/>
      <c r="F7286" s="14"/>
      <c r="G7286" s="82"/>
      <c r="H7286" s="107" t="str">
        <f>IF(B7286&lt;&gt;"",IF(OR(O7286=0,O7286=999),"",SUMIFS($E$2:E7286,$A$2:A7286,A7286)-SUMIFS($F$2:F7286,$A$2:A7286,A7286)),"")</f>
        <v/>
      </c>
      <c r="I7286" s="109" t="str">
        <f t="shared" si="341"/>
        <v/>
      </c>
      <c r="J7286" s="113"/>
      <c r="K7286" s="90"/>
      <c r="L7286" s="73"/>
      <c r="M7286" s="69" t="str">
        <f>IF(C7286&lt;&gt;"",DailyLog!$S$3,"")</f>
        <v/>
      </c>
      <c r="N7286" s="56" t="str">
        <f t="shared" si="340"/>
        <v/>
      </c>
      <c r="O7286" s="53" t="str">
        <f>IF($B7286&lt;&gt;"",IF(ISNUMBER(_xlfn.XMATCH($B7286,Language!$A$6:$E$6)),0,IF(ISNUMBER(_xlfn.XMATCH($B7286,Language!$A$29:$E$29)),'Lista de Prestatarios'!$B$3,VLOOKUP(B7286,'Lista de Prestatarios'!$A$2:$B$500,2,FALSE))),"")</f>
        <v/>
      </c>
      <c r="P7286" s="58" t="str">
        <f>IF(B7286&lt;&gt;"",IF(OR(D7286&gt;0,G7286&gt;0),COUNTIF($B$2:B7286,B7286),COUNTIFS($B$2:B7286,B7286,$E$2:E7286,"&gt;0")),"")</f>
        <v/>
      </c>
    </row>
    <row r="7287" spans="1:16" x14ac:dyDescent="0.35">
      <c r="A7287" s="51" t="str">
        <f t="shared" si="339"/>
        <v/>
      </c>
      <c r="B7287" s="99"/>
      <c r="C7287" s="4"/>
      <c r="D7287" s="14"/>
      <c r="E7287" s="14"/>
      <c r="F7287" s="14"/>
      <c r="G7287" s="82"/>
      <c r="H7287" s="107" t="str">
        <f>IF(B7287&lt;&gt;"",IF(OR(O7287=0,O7287=999),"",SUMIFS($E$2:E7287,$A$2:A7287,A7287)-SUMIFS($F$2:F7287,$A$2:A7287,A7287)),"")</f>
        <v/>
      </c>
      <c r="I7287" s="109" t="str">
        <f t="shared" si="341"/>
        <v/>
      </c>
      <c r="J7287" s="113"/>
      <c r="K7287" s="90"/>
      <c r="L7287" s="73"/>
      <c r="M7287" s="69" t="str">
        <f>IF(C7287&lt;&gt;"",DailyLog!$S$3,"")</f>
        <v/>
      </c>
      <c r="N7287" s="56" t="str">
        <f t="shared" si="340"/>
        <v/>
      </c>
      <c r="O7287" s="53" t="str">
        <f>IF($B7287&lt;&gt;"",IF(ISNUMBER(_xlfn.XMATCH($B7287,Language!$A$6:$E$6)),0,IF(ISNUMBER(_xlfn.XMATCH($B7287,Language!$A$29:$E$29)),'Lista de Prestatarios'!$B$3,VLOOKUP(B7287,'Lista de Prestatarios'!$A$2:$B$500,2,FALSE))),"")</f>
        <v/>
      </c>
      <c r="P7287" s="58" t="str">
        <f>IF(B7287&lt;&gt;"",IF(OR(D7287&gt;0,G7287&gt;0),COUNTIF($B$2:B7287,B7287),COUNTIFS($B$2:B7287,B7287,$E$2:E7287,"&gt;0")),"")</f>
        <v/>
      </c>
    </row>
    <row r="7288" spans="1:16" x14ac:dyDescent="0.35">
      <c r="A7288" s="51" t="str">
        <f t="shared" si="339"/>
        <v/>
      </c>
      <c r="B7288" s="99"/>
      <c r="C7288" s="4"/>
      <c r="D7288" s="14"/>
      <c r="E7288" s="14"/>
      <c r="F7288" s="14"/>
      <c r="G7288" s="82"/>
      <c r="H7288" s="107" t="str">
        <f>IF(B7288&lt;&gt;"",IF(OR(O7288=0,O7288=999),"",SUMIFS($E$2:E7288,$A$2:A7288,A7288)-SUMIFS($F$2:F7288,$A$2:A7288,A7288)),"")</f>
        <v/>
      </c>
      <c r="I7288" s="109" t="str">
        <f t="shared" si="341"/>
        <v/>
      </c>
      <c r="J7288" s="113"/>
      <c r="K7288" s="90"/>
      <c r="L7288" s="73"/>
      <c r="M7288" s="69" t="str">
        <f>IF(C7288&lt;&gt;"",DailyLog!$S$3,"")</f>
        <v/>
      </c>
      <c r="N7288" s="56" t="str">
        <f t="shared" si="340"/>
        <v/>
      </c>
      <c r="O7288" s="53" t="str">
        <f>IF($B7288&lt;&gt;"",IF(ISNUMBER(_xlfn.XMATCH($B7288,Language!$A$6:$E$6)),0,IF(ISNUMBER(_xlfn.XMATCH($B7288,Language!$A$29:$E$29)),'Lista de Prestatarios'!$B$3,VLOOKUP(B7288,'Lista de Prestatarios'!$A$2:$B$500,2,FALSE))),"")</f>
        <v/>
      </c>
      <c r="P7288" s="58" t="str">
        <f>IF(B7288&lt;&gt;"",IF(OR(D7288&gt;0,G7288&gt;0),COUNTIF($B$2:B7288,B7288),COUNTIFS($B$2:B7288,B7288,$E$2:E7288,"&gt;0")),"")</f>
        <v/>
      </c>
    </row>
    <row r="7289" spans="1:16" x14ac:dyDescent="0.35">
      <c r="A7289" s="51" t="str">
        <f t="shared" si="339"/>
        <v/>
      </c>
      <c r="B7289" s="99"/>
      <c r="C7289" s="4"/>
      <c r="D7289" s="14"/>
      <c r="E7289" s="14"/>
      <c r="F7289" s="14"/>
      <c r="G7289" s="82"/>
      <c r="H7289" s="107" t="str">
        <f>IF(B7289&lt;&gt;"",IF(OR(O7289=0,O7289=999),"",SUMIFS($E$2:E7289,$A$2:A7289,A7289)-SUMIFS($F$2:F7289,$A$2:A7289,A7289)),"")</f>
        <v/>
      </c>
      <c r="I7289" s="109" t="str">
        <f t="shared" si="341"/>
        <v/>
      </c>
      <c r="J7289" s="113"/>
      <c r="K7289" s="90"/>
      <c r="L7289" s="73"/>
      <c r="M7289" s="69" t="str">
        <f>IF(C7289&lt;&gt;"",DailyLog!$S$3,"")</f>
        <v/>
      </c>
      <c r="N7289" s="56" t="str">
        <f t="shared" si="340"/>
        <v/>
      </c>
      <c r="O7289" s="53" t="str">
        <f>IF($B7289&lt;&gt;"",IF(ISNUMBER(_xlfn.XMATCH($B7289,Language!$A$6:$E$6)),0,IF(ISNUMBER(_xlfn.XMATCH($B7289,Language!$A$29:$E$29)),'Lista de Prestatarios'!$B$3,VLOOKUP(B7289,'Lista de Prestatarios'!$A$2:$B$500,2,FALSE))),"")</f>
        <v/>
      </c>
      <c r="P7289" s="58" t="str">
        <f>IF(B7289&lt;&gt;"",IF(OR(D7289&gt;0,G7289&gt;0),COUNTIF($B$2:B7289,B7289),COUNTIFS($B$2:B7289,B7289,$E$2:E7289,"&gt;0")),"")</f>
        <v/>
      </c>
    </row>
    <row r="7290" spans="1:16" x14ac:dyDescent="0.35">
      <c r="A7290" s="51" t="str">
        <f t="shared" si="339"/>
        <v/>
      </c>
      <c r="B7290" s="99"/>
      <c r="C7290" s="4"/>
      <c r="D7290" s="14"/>
      <c r="E7290" s="14"/>
      <c r="F7290" s="14"/>
      <c r="G7290" s="82"/>
      <c r="H7290" s="107" t="str">
        <f>IF(B7290&lt;&gt;"",IF(OR(O7290=0,O7290=999),"",SUMIFS($E$2:E7290,$A$2:A7290,A7290)-SUMIFS($F$2:F7290,$A$2:A7290,A7290)),"")</f>
        <v/>
      </c>
      <c r="I7290" s="109" t="str">
        <f t="shared" si="341"/>
        <v/>
      </c>
      <c r="J7290" s="113"/>
      <c r="K7290" s="90"/>
      <c r="L7290" s="73"/>
      <c r="M7290" s="69" t="str">
        <f>IF(C7290&lt;&gt;"",DailyLog!$S$3,"")</f>
        <v/>
      </c>
      <c r="N7290" s="56" t="str">
        <f t="shared" si="340"/>
        <v/>
      </c>
      <c r="O7290" s="53" t="str">
        <f>IF($B7290&lt;&gt;"",IF(ISNUMBER(_xlfn.XMATCH($B7290,Language!$A$6:$E$6)),0,IF(ISNUMBER(_xlfn.XMATCH($B7290,Language!$A$29:$E$29)),'Lista de Prestatarios'!$B$3,VLOOKUP(B7290,'Lista de Prestatarios'!$A$2:$B$500,2,FALSE))),"")</f>
        <v/>
      </c>
      <c r="P7290" s="58" t="str">
        <f>IF(B7290&lt;&gt;"",IF(OR(D7290&gt;0,G7290&gt;0),COUNTIF($B$2:B7290,B7290),COUNTIFS($B$2:B7290,B7290,$E$2:E7290,"&gt;0")),"")</f>
        <v/>
      </c>
    </row>
    <row r="7291" spans="1:16" x14ac:dyDescent="0.35">
      <c r="A7291" s="51" t="str">
        <f t="shared" si="339"/>
        <v/>
      </c>
      <c r="B7291" s="99"/>
      <c r="C7291" s="4"/>
      <c r="D7291" s="14"/>
      <c r="E7291" s="14"/>
      <c r="F7291" s="14"/>
      <c r="G7291" s="82"/>
      <c r="H7291" s="107" t="str">
        <f>IF(B7291&lt;&gt;"",IF(OR(O7291=0,O7291=999),"",SUMIFS($E$2:E7291,$A$2:A7291,A7291)-SUMIFS($F$2:F7291,$A$2:A7291,A7291)),"")</f>
        <v/>
      </c>
      <c r="I7291" s="109" t="str">
        <f t="shared" si="341"/>
        <v/>
      </c>
      <c r="J7291" s="113"/>
      <c r="K7291" s="90"/>
      <c r="L7291" s="73"/>
      <c r="M7291" s="69" t="str">
        <f>IF(C7291&lt;&gt;"",DailyLog!$S$3,"")</f>
        <v/>
      </c>
      <c r="N7291" s="56" t="str">
        <f t="shared" si="340"/>
        <v/>
      </c>
      <c r="O7291" s="53" t="str">
        <f>IF($B7291&lt;&gt;"",IF(ISNUMBER(_xlfn.XMATCH($B7291,Language!$A$6:$E$6)),0,IF(ISNUMBER(_xlfn.XMATCH($B7291,Language!$A$29:$E$29)),'Lista de Prestatarios'!$B$3,VLOOKUP(B7291,'Lista de Prestatarios'!$A$2:$B$500,2,FALSE))),"")</f>
        <v/>
      </c>
      <c r="P7291" s="58" t="str">
        <f>IF(B7291&lt;&gt;"",IF(OR(D7291&gt;0,G7291&gt;0),COUNTIF($B$2:B7291,B7291),COUNTIFS($B$2:B7291,B7291,$E$2:E7291,"&gt;0")),"")</f>
        <v/>
      </c>
    </row>
    <row r="7292" spans="1:16" x14ac:dyDescent="0.35">
      <c r="A7292" s="51" t="str">
        <f t="shared" si="339"/>
        <v/>
      </c>
      <c r="B7292" s="99"/>
      <c r="C7292" s="4"/>
      <c r="D7292" s="14"/>
      <c r="E7292" s="14"/>
      <c r="F7292" s="14"/>
      <c r="G7292" s="82"/>
      <c r="H7292" s="107" t="str">
        <f>IF(B7292&lt;&gt;"",IF(OR(O7292=0,O7292=999),"",SUMIFS($E$2:E7292,$A$2:A7292,A7292)-SUMIFS($F$2:F7292,$A$2:A7292,A7292)),"")</f>
        <v/>
      </c>
      <c r="I7292" s="109" t="str">
        <f t="shared" si="341"/>
        <v/>
      </c>
      <c r="J7292" s="113"/>
      <c r="K7292" s="90"/>
      <c r="L7292" s="73"/>
      <c r="M7292" s="69" t="str">
        <f>IF(C7292&lt;&gt;"",DailyLog!$S$3,"")</f>
        <v/>
      </c>
      <c r="N7292" s="56" t="str">
        <f t="shared" si="340"/>
        <v/>
      </c>
      <c r="O7292" s="53" t="str">
        <f>IF($B7292&lt;&gt;"",IF(ISNUMBER(_xlfn.XMATCH($B7292,Language!$A$6:$E$6)),0,IF(ISNUMBER(_xlfn.XMATCH($B7292,Language!$A$29:$E$29)),'Lista de Prestatarios'!$B$3,VLOOKUP(B7292,'Lista de Prestatarios'!$A$2:$B$500,2,FALSE))),"")</f>
        <v/>
      </c>
      <c r="P7292" s="58" t="str">
        <f>IF(B7292&lt;&gt;"",IF(OR(D7292&gt;0,G7292&gt;0),COUNTIF($B$2:B7292,B7292),COUNTIFS($B$2:B7292,B7292,$E$2:E7292,"&gt;0")),"")</f>
        <v/>
      </c>
    </row>
    <row r="7293" spans="1:16" x14ac:dyDescent="0.35">
      <c r="A7293" s="51" t="str">
        <f t="shared" si="339"/>
        <v/>
      </c>
      <c r="B7293" s="99"/>
      <c r="C7293" s="4"/>
      <c r="D7293" s="14"/>
      <c r="E7293" s="14"/>
      <c r="F7293" s="14"/>
      <c r="G7293" s="82"/>
      <c r="H7293" s="107" t="str">
        <f>IF(B7293&lt;&gt;"",IF(OR(O7293=0,O7293=999),"",SUMIFS($E$2:E7293,$A$2:A7293,A7293)-SUMIFS($F$2:F7293,$A$2:A7293,A7293)),"")</f>
        <v/>
      </c>
      <c r="I7293" s="109" t="str">
        <f t="shared" si="341"/>
        <v/>
      </c>
      <c r="J7293" s="113"/>
      <c r="K7293" s="90"/>
      <c r="L7293" s="73"/>
      <c r="M7293" s="69" t="str">
        <f>IF(C7293&lt;&gt;"",DailyLog!$S$3,"")</f>
        <v/>
      </c>
      <c r="N7293" s="56" t="str">
        <f t="shared" si="340"/>
        <v/>
      </c>
      <c r="O7293" s="53" t="str">
        <f>IF($B7293&lt;&gt;"",IF(ISNUMBER(_xlfn.XMATCH($B7293,Language!$A$6:$E$6)),0,IF(ISNUMBER(_xlfn.XMATCH($B7293,Language!$A$29:$E$29)),'Lista de Prestatarios'!$B$3,VLOOKUP(B7293,'Lista de Prestatarios'!$A$2:$B$500,2,FALSE))),"")</f>
        <v/>
      </c>
      <c r="P7293" s="58" t="str">
        <f>IF(B7293&lt;&gt;"",IF(OR(D7293&gt;0,G7293&gt;0),COUNTIF($B$2:B7293,B7293),COUNTIFS($B$2:B7293,B7293,$E$2:E7293,"&gt;0")),"")</f>
        <v/>
      </c>
    </row>
    <row r="7294" spans="1:16" x14ac:dyDescent="0.35">
      <c r="A7294" s="51" t="str">
        <f t="shared" si="339"/>
        <v/>
      </c>
      <c r="B7294" s="99"/>
      <c r="C7294" s="4"/>
      <c r="D7294" s="14"/>
      <c r="E7294" s="14"/>
      <c r="F7294" s="14"/>
      <c r="G7294" s="82"/>
      <c r="H7294" s="107" t="str">
        <f>IF(B7294&lt;&gt;"",IF(OR(O7294=0,O7294=999),"",SUMIFS($E$2:E7294,$A$2:A7294,A7294)-SUMIFS($F$2:F7294,$A$2:A7294,A7294)),"")</f>
        <v/>
      </c>
      <c r="I7294" s="109" t="str">
        <f t="shared" si="341"/>
        <v/>
      </c>
      <c r="J7294" s="113"/>
      <c r="K7294" s="90"/>
      <c r="L7294" s="73"/>
      <c r="M7294" s="69" t="str">
        <f>IF(C7294&lt;&gt;"",DailyLog!$S$3,"")</f>
        <v/>
      </c>
      <c r="N7294" s="56" t="str">
        <f t="shared" si="340"/>
        <v/>
      </c>
      <c r="O7294" s="53" t="str">
        <f>IF($B7294&lt;&gt;"",IF(ISNUMBER(_xlfn.XMATCH($B7294,Language!$A$6:$E$6)),0,IF(ISNUMBER(_xlfn.XMATCH($B7294,Language!$A$29:$E$29)),'Lista de Prestatarios'!$B$3,VLOOKUP(B7294,'Lista de Prestatarios'!$A$2:$B$500,2,FALSE))),"")</f>
        <v/>
      </c>
      <c r="P7294" s="58" t="str">
        <f>IF(B7294&lt;&gt;"",IF(OR(D7294&gt;0,G7294&gt;0),COUNTIF($B$2:B7294,B7294),COUNTIFS($B$2:B7294,B7294,$E$2:E7294,"&gt;0")),"")</f>
        <v/>
      </c>
    </row>
    <row r="7295" spans="1:16" x14ac:dyDescent="0.35">
      <c r="A7295" s="51" t="str">
        <f t="shared" si="339"/>
        <v/>
      </c>
      <c r="B7295" s="99"/>
      <c r="C7295" s="4"/>
      <c r="D7295" s="14"/>
      <c r="E7295" s="14"/>
      <c r="F7295" s="14"/>
      <c r="G7295" s="82"/>
      <c r="H7295" s="107" t="str">
        <f>IF(B7295&lt;&gt;"",IF(OR(O7295=0,O7295=999),"",SUMIFS($E$2:E7295,$A$2:A7295,A7295)-SUMIFS($F$2:F7295,$A$2:A7295,A7295)),"")</f>
        <v/>
      </c>
      <c r="I7295" s="109" t="str">
        <f t="shared" si="341"/>
        <v/>
      </c>
      <c r="J7295" s="113"/>
      <c r="K7295" s="90"/>
      <c r="L7295" s="73"/>
      <c r="M7295" s="69" t="str">
        <f>IF(C7295&lt;&gt;"",DailyLog!$S$3,"")</f>
        <v/>
      </c>
      <c r="N7295" s="56" t="str">
        <f t="shared" si="340"/>
        <v/>
      </c>
      <c r="O7295" s="53" t="str">
        <f>IF($B7295&lt;&gt;"",IF(ISNUMBER(_xlfn.XMATCH($B7295,Language!$A$6:$E$6)),0,IF(ISNUMBER(_xlfn.XMATCH($B7295,Language!$A$29:$E$29)),'Lista de Prestatarios'!$B$3,VLOOKUP(B7295,'Lista de Prestatarios'!$A$2:$B$500,2,FALSE))),"")</f>
        <v/>
      </c>
      <c r="P7295" s="58" t="str">
        <f>IF(B7295&lt;&gt;"",IF(OR(D7295&gt;0,G7295&gt;0),COUNTIF($B$2:B7295,B7295),COUNTIFS($B$2:B7295,B7295,$E$2:E7295,"&gt;0")),"")</f>
        <v/>
      </c>
    </row>
    <row r="7296" spans="1:16" x14ac:dyDescent="0.35">
      <c r="A7296" s="51" t="str">
        <f t="shared" si="339"/>
        <v/>
      </c>
      <c r="B7296" s="99"/>
      <c r="C7296" s="4"/>
      <c r="D7296" s="14"/>
      <c r="E7296" s="14"/>
      <c r="F7296" s="14"/>
      <c r="G7296" s="82"/>
      <c r="H7296" s="107" t="str">
        <f>IF(B7296&lt;&gt;"",IF(OR(O7296=0,O7296=999),"",SUMIFS($E$2:E7296,$A$2:A7296,A7296)-SUMIFS($F$2:F7296,$A$2:A7296,A7296)),"")</f>
        <v/>
      </c>
      <c r="I7296" s="109" t="str">
        <f t="shared" si="341"/>
        <v/>
      </c>
      <c r="J7296" s="113"/>
      <c r="K7296" s="90"/>
      <c r="L7296" s="73"/>
      <c r="M7296" s="69" t="str">
        <f>IF(C7296&lt;&gt;"",DailyLog!$S$3,"")</f>
        <v/>
      </c>
      <c r="N7296" s="56" t="str">
        <f t="shared" si="340"/>
        <v/>
      </c>
      <c r="O7296" s="53" t="str">
        <f>IF($B7296&lt;&gt;"",IF(ISNUMBER(_xlfn.XMATCH($B7296,Language!$A$6:$E$6)),0,IF(ISNUMBER(_xlfn.XMATCH($B7296,Language!$A$29:$E$29)),'Lista de Prestatarios'!$B$3,VLOOKUP(B7296,'Lista de Prestatarios'!$A$2:$B$500,2,FALSE))),"")</f>
        <v/>
      </c>
      <c r="P7296" s="58" t="str">
        <f>IF(B7296&lt;&gt;"",IF(OR(D7296&gt;0,G7296&gt;0),COUNTIF($B$2:B7296,B7296),COUNTIFS($B$2:B7296,B7296,$E$2:E7296,"&gt;0")),"")</f>
        <v/>
      </c>
    </row>
    <row r="7297" spans="1:16" x14ac:dyDescent="0.35">
      <c r="A7297" s="51" t="str">
        <f t="shared" si="339"/>
        <v/>
      </c>
      <c r="B7297" s="99"/>
      <c r="C7297" s="4"/>
      <c r="D7297" s="14"/>
      <c r="E7297" s="14"/>
      <c r="F7297" s="14"/>
      <c r="G7297" s="82"/>
      <c r="H7297" s="107" t="str">
        <f>IF(B7297&lt;&gt;"",IF(OR(O7297=0,O7297=999),"",SUMIFS($E$2:E7297,$A$2:A7297,A7297)-SUMIFS($F$2:F7297,$A$2:A7297,A7297)),"")</f>
        <v/>
      </c>
      <c r="I7297" s="109" t="str">
        <f t="shared" si="341"/>
        <v/>
      </c>
      <c r="J7297" s="113"/>
      <c r="K7297" s="90"/>
      <c r="L7297" s="73"/>
      <c r="M7297" s="69" t="str">
        <f>IF(C7297&lt;&gt;"",DailyLog!$S$3,"")</f>
        <v/>
      </c>
      <c r="N7297" s="56" t="str">
        <f t="shared" si="340"/>
        <v/>
      </c>
      <c r="O7297" s="53" t="str">
        <f>IF($B7297&lt;&gt;"",IF(ISNUMBER(_xlfn.XMATCH($B7297,Language!$A$6:$E$6)),0,IF(ISNUMBER(_xlfn.XMATCH($B7297,Language!$A$29:$E$29)),'Lista de Prestatarios'!$B$3,VLOOKUP(B7297,'Lista de Prestatarios'!$A$2:$B$500,2,FALSE))),"")</f>
        <v/>
      </c>
      <c r="P7297" s="58" t="str">
        <f>IF(B7297&lt;&gt;"",IF(OR(D7297&gt;0,G7297&gt;0),COUNTIF($B$2:B7297,B7297),COUNTIFS($B$2:B7297,B7297,$E$2:E7297,"&gt;0")),"")</f>
        <v/>
      </c>
    </row>
    <row r="7298" spans="1:16" x14ac:dyDescent="0.35">
      <c r="A7298" s="51" t="str">
        <f t="shared" ref="A7298:A7361" si="342">IF(B7298&lt;&gt;"",O7298&amp;"."&amp;P7298,"")</f>
        <v/>
      </c>
      <c r="B7298" s="99"/>
      <c r="C7298" s="4"/>
      <c r="D7298" s="14"/>
      <c r="E7298" s="14"/>
      <c r="F7298" s="14"/>
      <c r="G7298" s="82"/>
      <c r="H7298" s="107" t="str">
        <f>IF(B7298&lt;&gt;"",IF(OR(O7298=0,O7298=999),"",SUMIFS($E$2:E7298,$A$2:A7298,A7298)-SUMIFS($F$2:F7298,$A$2:A7298,A7298)),"")</f>
        <v/>
      </c>
      <c r="I7298" s="109" t="str">
        <f t="shared" si="341"/>
        <v/>
      </c>
      <c r="J7298" s="113"/>
      <c r="K7298" s="90"/>
      <c r="L7298" s="73"/>
      <c r="M7298" s="69" t="str">
        <f>IF(C7298&lt;&gt;"",DailyLog!$S$3,"")</f>
        <v/>
      </c>
      <c r="N7298" s="56" t="str">
        <f t="shared" ref="N7298:N7361" si="343">IF(B7298&lt;&gt;"",COUNT(D7298:G7298),"")</f>
        <v/>
      </c>
      <c r="O7298" s="53" t="str">
        <f>IF($B7298&lt;&gt;"",IF(ISNUMBER(_xlfn.XMATCH($B7298,Language!$A$6:$E$6)),0,IF(ISNUMBER(_xlfn.XMATCH($B7298,Language!$A$29:$E$29)),'Lista de Prestatarios'!$B$3,VLOOKUP(B7298,'Lista de Prestatarios'!$A$2:$B$500,2,FALSE))),"")</f>
        <v/>
      </c>
      <c r="P7298" s="58" t="str">
        <f>IF(B7298&lt;&gt;"",IF(OR(D7298&gt;0,G7298&gt;0),COUNTIF($B$2:B7298,B7298),COUNTIFS($B$2:B7298,B7298,$E$2:E7298,"&gt;0")),"")</f>
        <v/>
      </c>
    </row>
    <row r="7299" spans="1:16" x14ac:dyDescent="0.35">
      <c r="A7299" s="51" t="str">
        <f t="shared" si="342"/>
        <v/>
      </c>
      <c r="B7299" s="99"/>
      <c r="C7299" s="4"/>
      <c r="D7299" s="14"/>
      <c r="E7299" s="14"/>
      <c r="F7299" s="14"/>
      <c r="G7299" s="82"/>
      <c r="H7299" s="107" t="str">
        <f>IF(B7299&lt;&gt;"",IF(OR(O7299=0,O7299=999),"",SUMIFS($E$2:E7299,$A$2:A7299,A7299)-SUMIFS($F$2:F7299,$A$2:A7299,A7299)),"")</f>
        <v/>
      </c>
      <c r="I7299" s="109" t="str">
        <f t="shared" si="341"/>
        <v/>
      </c>
      <c r="J7299" s="113"/>
      <c r="K7299" s="90"/>
      <c r="L7299" s="73"/>
      <c r="M7299" s="69" t="str">
        <f>IF(C7299&lt;&gt;"",DailyLog!$S$3,"")</f>
        <v/>
      </c>
      <c r="N7299" s="56" t="str">
        <f t="shared" si="343"/>
        <v/>
      </c>
      <c r="O7299" s="53" t="str">
        <f>IF($B7299&lt;&gt;"",IF(ISNUMBER(_xlfn.XMATCH($B7299,Language!$A$6:$E$6)),0,IF(ISNUMBER(_xlfn.XMATCH($B7299,Language!$A$29:$E$29)),'Lista de Prestatarios'!$B$3,VLOOKUP(B7299,'Lista de Prestatarios'!$A$2:$B$500,2,FALSE))),"")</f>
        <v/>
      </c>
      <c r="P7299" s="58" t="str">
        <f>IF(B7299&lt;&gt;"",IF(OR(D7299&gt;0,G7299&gt;0),COUNTIF($B$2:B7299,B7299),COUNTIFS($B$2:B7299,B7299,$E$2:E7299,"&gt;0")),"")</f>
        <v/>
      </c>
    </row>
    <row r="7300" spans="1:16" x14ac:dyDescent="0.35">
      <c r="A7300" s="51" t="str">
        <f t="shared" si="342"/>
        <v/>
      </c>
      <c r="B7300" s="99"/>
      <c r="C7300" s="4"/>
      <c r="D7300" s="14"/>
      <c r="E7300" s="14"/>
      <c r="F7300" s="14"/>
      <c r="G7300" s="82"/>
      <c r="H7300" s="107" t="str">
        <f>IF(B7300&lt;&gt;"",IF(OR(O7300=0,O7300=999),"",SUMIFS($E$2:E7300,$A$2:A7300,A7300)-SUMIFS($F$2:F7300,$A$2:A7300,A7300)),"")</f>
        <v/>
      </c>
      <c r="I7300" s="109" t="str">
        <f t="shared" ref="I7300:I7363" si="344">IF(B7300&lt;&gt;"",I7299+D7300-E7300+F7300-G7300,"")</f>
        <v/>
      </c>
      <c r="J7300" s="113"/>
      <c r="K7300" s="90"/>
      <c r="L7300" s="73"/>
      <c r="M7300" s="69" t="str">
        <f>IF(C7300&lt;&gt;"",DailyLog!$S$3,"")</f>
        <v/>
      </c>
      <c r="N7300" s="56" t="str">
        <f t="shared" si="343"/>
        <v/>
      </c>
      <c r="O7300" s="53" t="str">
        <f>IF($B7300&lt;&gt;"",IF(ISNUMBER(_xlfn.XMATCH($B7300,Language!$A$6:$E$6)),0,IF(ISNUMBER(_xlfn.XMATCH($B7300,Language!$A$29:$E$29)),'Lista de Prestatarios'!$B$3,VLOOKUP(B7300,'Lista de Prestatarios'!$A$2:$B$500,2,FALSE))),"")</f>
        <v/>
      </c>
      <c r="P7300" s="58" t="str">
        <f>IF(B7300&lt;&gt;"",IF(OR(D7300&gt;0,G7300&gt;0),COUNTIF($B$2:B7300,B7300),COUNTIFS($B$2:B7300,B7300,$E$2:E7300,"&gt;0")),"")</f>
        <v/>
      </c>
    </row>
    <row r="7301" spans="1:16" x14ac:dyDescent="0.35">
      <c r="A7301" s="51" t="str">
        <f t="shared" si="342"/>
        <v/>
      </c>
      <c r="B7301" s="99"/>
      <c r="C7301" s="4"/>
      <c r="D7301" s="14"/>
      <c r="E7301" s="14"/>
      <c r="F7301" s="14"/>
      <c r="G7301" s="82"/>
      <c r="H7301" s="107" t="str">
        <f>IF(B7301&lt;&gt;"",IF(OR(O7301=0,O7301=999),"",SUMIFS($E$2:E7301,$A$2:A7301,A7301)-SUMIFS($F$2:F7301,$A$2:A7301,A7301)),"")</f>
        <v/>
      </c>
      <c r="I7301" s="109" t="str">
        <f t="shared" si="344"/>
        <v/>
      </c>
      <c r="J7301" s="113"/>
      <c r="K7301" s="90"/>
      <c r="L7301" s="73"/>
      <c r="M7301" s="69" t="str">
        <f>IF(C7301&lt;&gt;"",DailyLog!$S$3,"")</f>
        <v/>
      </c>
      <c r="N7301" s="56" t="str">
        <f t="shared" si="343"/>
        <v/>
      </c>
      <c r="O7301" s="53" t="str">
        <f>IF($B7301&lt;&gt;"",IF(ISNUMBER(_xlfn.XMATCH($B7301,Language!$A$6:$E$6)),0,IF(ISNUMBER(_xlfn.XMATCH($B7301,Language!$A$29:$E$29)),'Lista de Prestatarios'!$B$3,VLOOKUP(B7301,'Lista de Prestatarios'!$A$2:$B$500,2,FALSE))),"")</f>
        <v/>
      </c>
      <c r="P7301" s="58" t="str">
        <f>IF(B7301&lt;&gt;"",IF(OR(D7301&gt;0,G7301&gt;0),COUNTIF($B$2:B7301,B7301),COUNTIFS($B$2:B7301,B7301,$E$2:E7301,"&gt;0")),"")</f>
        <v/>
      </c>
    </row>
    <row r="7302" spans="1:16" x14ac:dyDescent="0.35">
      <c r="A7302" s="51" t="str">
        <f t="shared" si="342"/>
        <v/>
      </c>
      <c r="B7302" s="99"/>
      <c r="C7302" s="4"/>
      <c r="D7302" s="14"/>
      <c r="E7302" s="14"/>
      <c r="F7302" s="14"/>
      <c r="G7302" s="82"/>
      <c r="H7302" s="107" t="str">
        <f>IF(B7302&lt;&gt;"",IF(OR(O7302=0,O7302=999),"",SUMIFS($E$2:E7302,$A$2:A7302,A7302)-SUMIFS($F$2:F7302,$A$2:A7302,A7302)),"")</f>
        <v/>
      </c>
      <c r="I7302" s="109" t="str">
        <f t="shared" si="344"/>
        <v/>
      </c>
      <c r="J7302" s="113"/>
      <c r="K7302" s="90"/>
      <c r="L7302" s="73"/>
      <c r="M7302" s="69" t="str">
        <f>IF(C7302&lt;&gt;"",DailyLog!$S$3,"")</f>
        <v/>
      </c>
      <c r="N7302" s="56" t="str">
        <f t="shared" si="343"/>
        <v/>
      </c>
      <c r="O7302" s="53" t="str">
        <f>IF($B7302&lt;&gt;"",IF(ISNUMBER(_xlfn.XMATCH($B7302,Language!$A$6:$E$6)),0,IF(ISNUMBER(_xlfn.XMATCH($B7302,Language!$A$29:$E$29)),'Lista de Prestatarios'!$B$3,VLOOKUP(B7302,'Lista de Prestatarios'!$A$2:$B$500,2,FALSE))),"")</f>
        <v/>
      </c>
      <c r="P7302" s="58" t="str">
        <f>IF(B7302&lt;&gt;"",IF(OR(D7302&gt;0,G7302&gt;0),COUNTIF($B$2:B7302,B7302),COUNTIFS($B$2:B7302,B7302,$E$2:E7302,"&gt;0")),"")</f>
        <v/>
      </c>
    </row>
    <row r="7303" spans="1:16" x14ac:dyDescent="0.35">
      <c r="A7303" s="51" t="str">
        <f t="shared" si="342"/>
        <v/>
      </c>
      <c r="B7303" s="99"/>
      <c r="C7303" s="4"/>
      <c r="D7303" s="14"/>
      <c r="E7303" s="14"/>
      <c r="F7303" s="14"/>
      <c r="G7303" s="82"/>
      <c r="H7303" s="107" t="str">
        <f>IF(B7303&lt;&gt;"",IF(OR(O7303=0,O7303=999),"",SUMIFS($E$2:E7303,$A$2:A7303,A7303)-SUMIFS($F$2:F7303,$A$2:A7303,A7303)),"")</f>
        <v/>
      </c>
      <c r="I7303" s="109" t="str">
        <f t="shared" si="344"/>
        <v/>
      </c>
      <c r="J7303" s="113"/>
      <c r="K7303" s="90"/>
      <c r="L7303" s="73"/>
      <c r="M7303" s="69" t="str">
        <f>IF(C7303&lt;&gt;"",DailyLog!$S$3,"")</f>
        <v/>
      </c>
      <c r="N7303" s="56" t="str">
        <f t="shared" si="343"/>
        <v/>
      </c>
      <c r="O7303" s="53" t="str">
        <f>IF($B7303&lt;&gt;"",IF(ISNUMBER(_xlfn.XMATCH($B7303,Language!$A$6:$E$6)),0,IF(ISNUMBER(_xlfn.XMATCH($B7303,Language!$A$29:$E$29)),'Lista de Prestatarios'!$B$3,VLOOKUP(B7303,'Lista de Prestatarios'!$A$2:$B$500,2,FALSE))),"")</f>
        <v/>
      </c>
      <c r="P7303" s="58" t="str">
        <f>IF(B7303&lt;&gt;"",IF(OR(D7303&gt;0,G7303&gt;0),COUNTIF($B$2:B7303,B7303),COUNTIFS($B$2:B7303,B7303,$E$2:E7303,"&gt;0")),"")</f>
        <v/>
      </c>
    </row>
    <row r="7304" spans="1:16" x14ac:dyDescent="0.35">
      <c r="A7304" s="51" t="str">
        <f t="shared" si="342"/>
        <v/>
      </c>
      <c r="B7304" s="99"/>
      <c r="C7304" s="4"/>
      <c r="D7304" s="14"/>
      <c r="E7304" s="14"/>
      <c r="F7304" s="14"/>
      <c r="G7304" s="82"/>
      <c r="H7304" s="107" t="str">
        <f>IF(B7304&lt;&gt;"",IF(OR(O7304=0,O7304=999),"",SUMIFS($E$2:E7304,$A$2:A7304,A7304)-SUMIFS($F$2:F7304,$A$2:A7304,A7304)),"")</f>
        <v/>
      </c>
      <c r="I7304" s="109" t="str">
        <f t="shared" si="344"/>
        <v/>
      </c>
      <c r="J7304" s="113"/>
      <c r="K7304" s="90"/>
      <c r="L7304" s="73"/>
      <c r="M7304" s="69" t="str">
        <f>IF(C7304&lt;&gt;"",DailyLog!$S$3,"")</f>
        <v/>
      </c>
      <c r="N7304" s="56" t="str">
        <f t="shared" si="343"/>
        <v/>
      </c>
      <c r="O7304" s="53" t="str">
        <f>IF($B7304&lt;&gt;"",IF(ISNUMBER(_xlfn.XMATCH($B7304,Language!$A$6:$E$6)),0,IF(ISNUMBER(_xlfn.XMATCH($B7304,Language!$A$29:$E$29)),'Lista de Prestatarios'!$B$3,VLOOKUP(B7304,'Lista de Prestatarios'!$A$2:$B$500,2,FALSE))),"")</f>
        <v/>
      </c>
      <c r="P7304" s="58" t="str">
        <f>IF(B7304&lt;&gt;"",IF(OR(D7304&gt;0,G7304&gt;0),COUNTIF($B$2:B7304,B7304),COUNTIFS($B$2:B7304,B7304,$E$2:E7304,"&gt;0")),"")</f>
        <v/>
      </c>
    </row>
    <row r="7305" spans="1:16" x14ac:dyDescent="0.35">
      <c r="A7305" s="51" t="str">
        <f t="shared" si="342"/>
        <v/>
      </c>
      <c r="B7305" s="99"/>
      <c r="C7305" s="4"/>
      <c r="D7305" s="14"/>
      <c r="E7305" s="14"/>
      <c r="F7305" s="14"/>
      <c r="G7305" s="82"/>
      <c r="H7305" s="107" t="str">
        <f>IF(B7305&lt;&gt;"",IF(OR(O7305=0,O7305=999),"",SUMIFS($E$2:E7305,$A$2:A7305,A7305)-SUMIFS($F$2:F7305,$A$2:A7305,A7305)),"")</f>
        <v/>
      </c>
      <c r="I7305" s="109" t="str">
        <f t="shared" si="344"/>
        <v/>
      </c>
      <c r="J7305" s="113"/>
      <c r="K7305" s="90"/>
      <c r="L7305" s="73"/>
      <c r="M7305" s="69" t="str">
        <f>IF(C7305&lt;&gt;"",DailyLog!$S$3,"")</f>
        <v/>
      </c>
      <c r="N7305" s="56" t="str">
        <f t="shared" si="343"/>
        <v/>
      </c>
      <c r="O7305" s="53" t="str">
        <f>IF($B7305&lt;&gt;"",IF(ISNUMBER(_xlfn.XMATCH($B7305,Language!$A$6:$E$6)),0,IF(ISNUMBER(_xlfn.XMATCH($B7305,Language!$A$29:$E$29)),'Lista de Prestatarios'!$B$3,VLOOKUP(B7305,'Lista de Prestatarios'!$A$2:$B$500,2,FALSE))),"")</f>
        <v/>
      </c>
      <c r="P7305" s="58" t="str">
        <f>IF(B7305&lt;&gt;"",IF(OR(D7305&gt;0,G7305&gt;0),COUNTIF($B$2:B7305,B7305),COUNTIFS($B$2:B7305,B7305,$E$2:E7305,"&gt;0")),"")</f>
        <v/>
      </c>
    </row>
    <row r="7306" spans="1:16" x14ac:dyDescent="0.35">
      <c r="A7306" s="51" t="str">
        <f t="shared" si="342"/>
        <v/>
      </c>
      <c r="B7306" s="99"/>
      <c r="C7306" s="4"/>
      <c r="D7306" s="14"/>
      <c r="E7306" s="14"/>
      <c r="F7306" s="14"/>
      <c r="G7306" s="82"/>
      <c r="H7306" s="107" t="str">
        <f>IF(B7306&lt;&gt;"",IF(OR(O7306=0,O7306=999),"",SUMIFS($E$2:E7306,$A$2:A7306,A7306)-SUMIFS($F$2:F7306,$A$2:A7306,A7306)),"")</f>
        <v/>
      </c>
      <c r="I7306" s="109" t="str">
        <f t="shared" si="344"/>
        <v/>
      </c>
      <c r="J7306" s="113"/>
      <c r="K7306" s="90"/>
      <c r="L7306" s="73"/>
      <c r="M7306" s="69" t="str">
        <f>IF(C7306&lt;&gt;"",DailyLog!$S$3,"")</f>
        <v/>
      </c>
      <c r="N7306" s="56" t="str">
        <f t="shared" si="343"/>
        <v/>
      </c>
      <c r="O7306" s="53" t="str">
        <f>IF($B7306&lt;&gt;"",IF(ISNUMBER(_xlfn.XMATCH($B7306,Language!$A$6:$E$6)),0,IF(ISNUMBER(_xlfn.XMATCH($B7306,Language!$A$29:$E$29)),'Lista de Prestatarios'!$B$3,VLOOKUP(B7306,'Lista de Prestatarios'!$A$2:$B$500,2,FALSE))),"")</f>
        <v/>
      </c>
      <c r="P7306" s="58" t="str">
        <f>IF(B7306&lt;&gt;"",IF(OR(D7306&gt;0,G7306&gt;0),COUNTIF($B$2:B7306,B7306),COUNTIFS($B$2:B7306,B7306,$E$2:E7306,"&gt;0")),"")</f>
        <v/>
      </c>
    </row>
    <row r="7307" spans="1:16" x14ac:dyDescent="0.35">
      <c r="A7307" s="51" t="str">
        <f t="shared" si="342"/>
        <v/>
      </c>
      <c r="B7307" s="99"/>
      <c r="C7307" s="4"/>
      <c r="D7307" s="14"/>
      <c r="E7307" s="14"/>
      <c r="F7307" s="14"/>
      <c r="G7307" s="82"/>
      <c r="H7307" s="107" t="str">
        <f>IF(B7307&lt;&gt;"",IF(OR(O7307=0,O7307=999),"",SUMIFS($E$2:E7307,$A$2:A7307,A7307)-SUMIFS($F$2:F7307,$A$2:A7307,A7307)),"")</f>
        <v/>
      </c>
      <c r="I7307" s="109" t="str">
        <f t="shared" si="344"/>
        <v/>
      </c>
      <c r="J7307" s="113"/>
      <c r="K7307" s="90"/>
      <c r="L7307" s="73"/>
      <c r="M7307" s="69" t="str">
        <f>IF(C7307&lt;&gt;"",DailyLog!$S$3,"")</f>
        <v/>
      </c>
      <c r="N7307" s="56" t="str">
        <f t="shared" si="343"/>
        <v/>
      </c>
      <c r="O7307" s="53" t="str">
        <f>IF($B7307&lt;&gt;"",IF(ISNUMBER(_xlfn.XMATCH($B7307,Language!$A$6:$E$6)),0,IF(ISNUMBER(_xlfn.XMATCH($B7307,Language!$A$29:$E$29)),'Lista de Prestatarios'!$B$3,VLOOKUP(B7307,'Lista de Prestatarios'!$A$2:$B$500,2,FALSE))),"")</f>
        <v/>
      </c>
      <c r="P7307" s="58" t="str">
        <f>IF(B7307&lt;&gt;"",IF(OR(D7307&gt;0,G7307&gt;0),COUNTIF($B$2:B7307,B7307),COUNTIFS($B$2:B7307,B7307,$E$2:E7307,"&gt;0")),"")</f>
        <v/>
      </c>
    </row>
    <row r="7308" spans="1:16" x14ac:dyDescent="0.35">
      <c r="A7308" s="51" t="str">
        <f t="shared" si="342"/>
        <v/>
      </c>
      <c r="B7308" s="99"/>
      <c r="C7308" s="4"/>
      <c r="D7308" s="14"/>
      <c r="E7308" s="14"/>
      <c r="F7308" s="14"/>
      <c r="G7308" s="82"/>
      <c r="H7308" s="107" t="str">
        <f>IF(B7308&lt;&gt;"",IF(OR(O7308=0,O7308=999),"",SUMIFS($E$2:E7308,$A$2:A7308,A7308)-SUMIFS($F$2:F7308,$A$2:A7308,A7308)),"")</f>
        <v/>
      </c>
      <c r="I7308" s="109" t="str">
        <f t="shared" si="344"/>
        <v/>
      </c>
      <c r="J7308" s="113"/>
      <c r="K7308" s="90"/>
      <c r="L7308" s="73"/>
      <c r="M7308" s="69" t="str">
        <f>IF(C7308&lt;&gt;"",DailyLog!$S$3,"")</f>
        <v/>
      </c>
      <c r="N7308" s="56" t="str">
        <f t="shared" si="343"/>
        <v/>
      </c>
      <c r="O7308" s="53" t="str">
        <f>IF($B7308&lt;&gt;"",IF(ISNUMBER(_xlfn.XMATCH($B7308,Language!$A$6:$E$6)),0,IF(ISNUMBER(_xlfn.XMATCH($B7308,Language!$A$29:$E$29)),'Lista de Prestatarios'!$B$3,VLOOKUP(B7308,'Lista de Prestatarios'!$A$2:$B$500,2,FALSE))),"")</f>
        <v/>
      </c>
      <c r="P7308" s="58" t="str">
        <f>IF(B7308&lt;&gt;"",IF(OR(D7308&gt;0,G7308&gt;0),COUNTIF($B$2:B7308,B7308),COUNTIFS($B$2:B7308,B7308,$E$2:E7308,"&gt;0")),"")</f>
        <v/>
      </c>
    </row>
    <row r="7309" spans="1:16" x14ac:dyDescent="0.35">
      <c r="A7309" s="51" t="str">
        <f t="shared" si="342"/>
        <v/>
      </c>
      <c r="B7309" s="99"/>
      <c r="C7309" s="4"/>
      <c r="D7309" s="14"/>
      <c r="E7309" s="14"/>
      <c r="F7309" s="14"/>
      <c r="G7309" s="82"/>
      <c r="H7309" s="107" t="str">
        <f>IF(B7309&lt;&gt;"",IF(OR(O7309=0,O7309=999),"",SUMIFS($E$2:E7309,$A$2:A7309,A7309)-SUMIFS($F$2:F7309,$A$2:A7309,A7309)),"")</f>
        <v/>
      </c>
      <c r="I7309" s="109" t="str">
        <f t="shared" si="344"/>
        <v/>
      </c>
      <c r="J7309" s="113"/>
      <c r="K7309" s="90"/>
      <c r="L7309" s="73"/>
      <c r="M7309" s="69" t="str">
        <f>IF(C7309&lt;&gt;"",DailyLog!$S$3,"")</f>
        <v/>
      </c>
      <c r="N7309" s="56" t="str">
        <f t="shared" si="343"/>
        <v/>
      </c>
      <c r="O7309" s="53" t="str">
        <f>IF($B7309&lt;&gt;"",IF(ISNUMBER(_xlfn.XMATCH($B7309,Language!$A$6:$E$6)),0,IF(ISNUMBER(_xlfn.XMATCH($B7309,Language!$A$29:$E$29)),'Lista de Prestatarios'!$B$3,VLOOKUP(B7309,'Lista de Prestatarios'!$A$2:$B$500,2,FALSE))),"")</f>
        <v/>
      </c>
      <c r="P7309" s="58" t="str">
        <f>IF(B7309&lt;&gt;"",IF(OR(D7309&gt;0,G7309&gt;0),COUNTIF($B$2:B7309,B7309),COUNTIFS($B$2:B7309,B7309,$E$2:E7309,"&gt;0")),"")</f>
        <v/>
      </c>
    </row>
    <row r="7310" spans="1:16" x14ac:dyDescent="0.35">
      <c r="A7310" s="51" t="str">
        <f t="shared" si="342"/>
        <v/>
      </c>
      <c r="B7310" s="99"/>
      <c r="C7310" s="4"/>
      <c r="D7310" s="14"/>
      <c r="E7310" s="14"/>
      <c r="F7310" s="14"/>
      <c r="G7310" s="82"/>
      <c r="H7310" s="107" t="str">
        <f>IF(B7310&lt;&gt;"",IF(OR(O7310=0,O7310=999),"",SUMIFS($E$2:E7310,$A$2:A7310,A7310)-SUMIFS($F$2:F7310,$A$2:A7310,A7310)),"")</f>
        <v/>
      </c>
      <c r="I7310" s="109" t="str">
        <f t="shared" si="344"/>
        <v/>
      </c>
      <c r="J7310" s="113"/>
      <c r="K7310" s="90"/>
      <c r="L7310" s="73"/>
      <c r="M7310" s="69" t="str">
        <f>IF(C7310&lt;&gt;"",DailyLog!$S$3,"")</f>
        <v/>
      </c>
      <c r="N7310" s="56" t="str">
        <f t="shared" si="343"/>
        <v/>
      </c>
      <c r="O7310" s="53" t="str">
        <f>IF($B7310&lt;&gt;"",IF(ISNUMBER(_xlfn.XMATCH($B7310,Language!$A$6:$E$6)),0,IF(ISNUMBER(_xlfn.XMATCH($B7310,Language!$A$29:$E$29)),'Lista de Prestatarios'!$B$3,VLOOKUP(B7310,'Lista de Prestatarios'!$A$2:$B$500,2,FALSE))),"")</f>
        <v/>
      </c>
      <c r="P7310" s="58" t="str">
        <f>IF(B7310&lt;&gt;"",IF(OR(D7310&gt;0,G7310&gt;0),COUNTIF($B$2:B7310,B7310),COUNTIFS($B$2:B7310,B7310,$E$2:E7310,"&gt;0")),"")</f>
        <v/>
      </c>
    </row>
    <row r="7311" spans="1:16" x14ac:dyDescent="0.35">
      <c r="A7311" s="51" t="str">
        <f t="shared" si="342"/>
        <v/>
      </c>
      <c r="B7311" s="99"/>
      <c r="C7311" s="4"/>
      <c r="D7311" s="14"/>
      <c r="E7311" s="14"/>
      <c r="F7311" s="14"/>
      <c r="G7311" s="82"/>
      <c r="H7311" s="107" t="str">
        <f>IF(B7311&lt;&gt;"",IF(OR(O7311=0,O7311=999),"",SUMIFS($E$2:E7311,$A$2:A7311,A7311)-SUMIFS($F$2:F7311,$A$2:A7311,A7311)),"")</f>
        <v/>
      </c>
      <c r="I7311" s="109" t="str">
        <f t="shared" si="344"/>
        <v/>
      </c>
      <c r="J7311" s="113"/>
      <c r="K7311" s="90"/>
      <c r="L7311" s="73"/>
      <c r="M7311" s="69" t="str">
        <f>IF(C7311&lt;&gt;"",DailyLog!$S$3,"")</f>
        <v/>
      </c>
      <c r="N7311" s="56" t="str">
        <f t="shared" si="343"/>
        <v/>
      </c>
      <c r="O7311" s="53" t="str">
        <f>IF($B7311&lt;&gt;"",IF(ISNUMBER(_xlfn.XMATCH($B7311,Language!$A$6:$E$6)),0,IF(ISNUMBER(_xlfn.XMATCH($B7311,Language!$A$29:$E$29)),'Lista de Prestatarios'!$B$3,VLOOKUP(B7311,'Lista de Prestatarios'!$A$2:$B$500,2,FALSE))),"")</f>
        <v/>
      </c>
      <c r="P7311" s="58" t="str">
        <f>IF(B7311&lt;&gt;"",IF(OR(D7311&gt;0,G7311&gt;0),COUNTIF($B$2:B7311,B7311),COUNTIFS($B$2:B7311,B7311,$E$2:E7311,"&gt;0")),"")</f>
        <v/>
      </c>
    </row>
    <row r="7312" spans="1:16" x14ac:dyDescent="0.35">
      <c r="A7312" s="51" t="str">
        <f t="shared" si="342"/>
        <v/>
      </c>
      <c r="B7312" s="99"/>
      <c r="C7312" s="4"/>
      <c r="D7312" s="14"/>
      <c r="E7312" s="14"/>
      <c r="F7312" s="14"/>
      <c r="G7312" s="82"/>
      <c r="H7312" s="107" t="str">
        <f>IF(B7312&lt;&gt;"",IF(OR(O7312=0,O7312=999),"",SUMIFS($E$2:E7312,$A$2:A7312,A7312)-SUMIFS($F$2:F7312,$A$2:A7312,A7312)),"")</f>
        <v/>
      </c>
      <c r="I7312" s="109" t="str">
        <f t="shared" si="344"/>
        <v/>
      </c>
      <c r="J7312" s="113"/>
      <c r="K7312" s="90"/>
      <c r="L7312" s="73"/>
      <c r="M7312" s="69" t="str">
        <f>IF(C7312&lt;&gt;"",DailyLog!$S$3,"")</f>
        <v/>
      </c>
      <c r="N7312" s="56" t="str">
        <f t="shared" si="343"/>
        <v/>
      </c>
      <c r="O7312" s="53" t="str">
        <f>IF($B7312&lt;&gt;"",IF(ISNUMBER(_xlfn.XMATCH($B7312,Language!$A$6:$E$6)),0,IF(ISNUMBER(_xlfn.XMATCH($B7312,Language!$A$29:$E$29)),'Lista de Prestatarios'!$B$3,VLOOKUP(B7312,'Lista de Prestatarios'!$A$2:$B$500,2,FALSE))),"")</f>
        <v/>
      </c>
      <c r="P7312" s="58" t="str">
        <f>IF(B7312&lt;&gt;"",IF(OR(D7312&gt;0,G7312&gt;0),COUNTIF($B$2:B7312,B7312),COUNTIFS($B$2:B7312,B7312,$E$2:E7312,"&gt;0")),"")</f>
        <v/>
      </c>
    </row>
    <row r="7313" spans="1:16" x14ac:dyDescent="0.35">
      <c r="A7313" s="51" t="str">
        <f t="shared" si="342"/>
        <v/>
      </c>
      <c r="B7313" s="99"/>
      <c r="C7313" s="4"/>
      <c r="D7313" s="14"/>
      <c r="E7313" s="14"/>
      <c r="F7313" s="14"/>
      <c r="G7313" s="82"/>
      <c r="H7313" s="107" t="str">
        <f>IF(B7313&lt;&gt;"",IF(OR(O7313=0,O7313=999),"",SUMIFS($E$2:E7313,$A$2:A7313,A7313)-SUMIFS($F$2:F7313,$A$2:A7313,A7313)),"")</f>
        <v/>
      </c>
      <c r="I7313" s="109" t="str">
        <f t="shared" si="344"/>
        <v/>
      </c>
      <c r="J7313" s="113"/>
      <c r="K7313" s="90"/>
      <c r="L7313" s="73"/>
      <c r="M7313" s="69" t="str">
        <f>IF(C7313&lt;&gt;"",DailyLog!$S$3,"")</f>
        <v/>
      </c>
      <c r="N7313" s="56" t="str">
        <f t="shared" si="343"/>
        <v/>
      </c>
      <c r="O7313" s="53" t="str">
        <f>IF($B7313&lt;&gt;"",IF(ISNUMBER(_xlfn.XMATCH($B7313,Language!$A$6:$E$6)),0,IF(ISNUMBER(_xlfn.XMATCH($B7313,Language!$A$29:$E$29)),'Lista de Prestatarios'!$B$3,VLOOKUP(B7313,'Lista de Prestatarios'!$A$2:$B$500,2,FALSE))),"")</f>
        <v/>
      </c>
      <c r="P7313" s="58" t="str">
        <f>IF(B7313&lt;&gt;"",IF(OR(D7313&gt;0,G7313&gt;0),COUNTIF($B$2:B7313,B7313),COUNTIFS($B$2:B7313,B7313,$E$2:E7313,"&gt;0")),"")</f>
        <v/>
      </c>
    </row>
    <row r="7314" spans="1:16" x14ac:dyDescent="0.35">
      <c r="A7314" s="51" t="str">
        <f t="shared" si="342"/>
        <v/>
      </c>
      <c r="B7314" s="99"/>
      <c r="C7314" s="4"/>
      <c r="D7314" s="14"/>
      <c r="E7314" s="14"/>
      <c r="F7314" s="14"/>
      <c r="G7314" s="82"/>
      <c r="H7314" s="107" t="str">
        <f>IF(B7314&lt;&gt;"",IF(OR(O7314=0,O7314=999),"",SUMIFS($E$2:E7314,$A$2:A7314,A7314)-SUMIFS($F$2:F7314,$A$2:A7314,A7314)),"")</f>
        <v/>
      </c>
      <c r="I7314" s="109" t="str">
        <f t="shared" si="344"/>
        <v/>
      </c>
      <c r="J7314" s="113"/>
      <c r="K7314" s="90"/>
      <c r="L7314" s="73"/>
      <c r="M7314" s="69" t="str">
        <f>IF(C7314&lt;&gt;"",DailyLog!$S$3,"")</f>
        <v/>
      </c>
      <c r="N7314" s="56" t="str">
        <f t="shared" si="343"/>
        <v/>
      </c>
      <c r="O7314" s="53" t="str">
        <f>IF($B7314&lt;&gt;"",IF(ISNUMBER(_xlfn.XMATCH($B7314,Language!$A$6:$E$6)),0,IF(ISNUMBER(_xlfn.XMATCH($B7314,Language!$A$29:$E$29)),'Lista de Prestatarios'!$B$3,VLOOKUP(B7314,'Lista de Prestatarios'!$A$2:$B$500,2,FALSE))),"")</f>
        <v/>
      </c>
      <c r="P7314" s="58" t="str">
        <f>IF(B7314&lt;&gt;"",IF(OR(D7314&gt;0,G7314&gt;0),COUNTIF($B$2:B7314,B7314),COUNTIFS($B$2:B7314,B7314,$E$2:E7314,"&gt;0")),"")</f>
        <v/>
      </c>
    </row>
    <row r="7315" spans="1:16" x14ac:dyDescent="0.35">
      <c r="A7315" s="51" t="str">
        <f t="shared" si="342"/>
        <v/>
      </c>
      <c r="B7315" s="99"/>
      <c r="C7315" s="4"/>
      <c r="D7315" s="14"/>
      <c r="E7315" s="14"/>
      <c r="F7315" s="14"/>
      <c r="G7315" s="82"/>
      <c r="H7315" s="107" t="str">
        <f>IF(B7315&lt;&gt;"",IF(OR(O7315=0,O7315=999),"",SUMIFS($E$2:E7315,$A$2:A7315,A7315)-SUMIFS($F$2:F7315,$A$2:A7315,A7315)),"")</f>
        <v/>
      </c>
      <c r="I7315" s="109" t="str">
        <f t="shared" si="344"/>
        <v/>
      </c>
      <c r="J7315" s="113"/>
      <c r="K7315" s="90"/>
      <c r="L7315" s="73"/>
      <c r="M7315" s="69" t="str">
        <f>IF(C7315&lt;&gt;"",DailyLog!$S$3,"")</f>
        <v/>
      </c>
      <c r="N7315" s="56" t="str">
        <f t="shared" si="343"/>
        <v/>
      </c>
      <c r="O7315" s="53" t="str">
        <f>IF($B7315&lt;&gt;"",IF(ISNUMBER(_xlfn.XMATCH($B7315,Language!$A$6:$E$6)),0,IF(ISNUMBER(_xlfn.XMATCH($B7315,Language!$A$29:$E$29)),'Lista de Prestatarios'!$B$3,VLOOKUP(B7315,'Lista de Prestatarios'!$A$2:$B$500,2,FALSE))),"")</f>
        <v/>
      </c>
      <c r="P7315" s="58" t="str">
        <f>IF(B7315&lt;&gt;"",IF(OR(D7315&gt;0,G7315&gt;0),COUNTIF($B$2:B7315,B7315),COUNTIFS($B$2:B7315,B7315,$E$2:E7315,"&gt;0")),"")</f>
        <v/>
      </c>
    </row>
    <row r="7316" spans="1:16" x14ac:dyDescent="0.35">
      <c r="A7316" s="51" t="str">
        <f t="shared" si="342"/>
        <v/>
      </c>
      <c r="B7316" s="99"/>
      <c r="C7316" s="4"/>
      <c r="D7316" s="14"/>
      <c r="E7316" s="14"/>
      <c r="F7316" s="14"/>
      <c r="G7316" s="82"/>
      <c r="H7316" s="107" t="str">
        <f>IF(B7316&lt;&gt;"",IF(OR(O7316=0,O7316=999),"",SUMIFS($E$2:E7316,$A$2:A7316,A7316)-SUMIFS($F$2:F7316,$A$2:A7316,A7316)),"")</f>
        <v/>
      </c>
      <c r="I7316" s="109" t="str">
        <f t="shared" si="344"/>
        <v/>
      </c>
      <c r="J7316" s="113"/>
      <c r="K7316" s="90"/>
      <c r="L7316" s="73"/>
      <c r="M7316" s="69" t="str">
        <f>IF(C7316&lt;&gt;"",DailyLog!$S$3,"")</f>
        <v/>
      </c>
      <c r="N7316" s="56" t="str">
        <f t="shared" si="343"/>
        <v/>
      </c>
      <c r="O7316" s="53" t="str">
        <f>IF($B7316&lt;&gt;"",IF(ISNUMBER(_xlfn.XMATCH($B7316,Language!$A$6:$E$6)),0,IF(ISNUMBER(_xlfn.XMATCH($B7316,Language!$A$29:$E$29)),'Lista de Prestatarios'!$B$3,VLOOKUP(B7316,'Lista de Prestatarios'!$A$2:$B$500,2,FALSE))),"")</f>
        <v/>
      </c>
      <c r="P7316" s="58" t="str">
        <f>IF(B7316&lt;&gt;"",IF(OR(D7316&gt;0,G7316&gt;0),COUNTIF($B$2:B7316,B7316),COUNTIFS($B$2:B7316,B7316,$E$2:E7316,"&gt;0")),"")</f>
        <v/>
      </c>
    </row>
    <row r="7317" spans="1:16" x14ac:dyDescent="0.35">
      <c r="A7317" s="51" t="str">
        <f t="shared" si="342"/>
        <v/>
      </c>
      <c r="B7317" s="99"/>
      <c r="C7317" s="4"/>
      <c r="D7317" s="14"/>
      <c r="E7317" s="14"/>
      <c r="F7317" s="14"/>
      <c r="G7317" s="82"/>
      <c r="H7317" s="107" t="str">
        <f>IF(B7317&lt;&gt;"",IF(OR(O7317=0,O7317=999),"",SUMIFS($E$2:E7317,$A$2:A7317,A7317)-SUMIFS($F$2:F7317,$A$2:A7317,A7317)),"")</f>
        <v/>
      </c>
      <c r="I7317" s="109" t="str">
        <f t="shared" si="344"/>
        <v/>
      </c>
      <c r="J7317" s="113"/>
      <c r="K7317" s="90"/>
      <c r="L7317" s="73"/>
      <c r="M7317" s="69" t="str">
        <f>IF(C7317&lt;&gt;"",DailyLog!$S$3,"")</f>
        <v/>
      </c>
      <c r="N7317" s="56" t="str">
        <f t="shared" si="343"/>
        <v/>
      </c>
      <c r="O7317" s="53" t="str">
        <f>IF($B7317&lt;&gt;"",IF(ISNUMBER(_xlfn.XMATCH($B7317,Language!$A$6:$E$6)),0,IF(ISNUMBER(_xlfn.XMATCH($B7317,Language!$A$29:$E$29)),'Lista de Prestatarios'!$B$3,VLOOKUP(B7317,'Lista de Prestatarios'!$A$2:$B$500,2,FALSE))),"")</f>
        <v/>
      </c>
      <c r="P7317" s="58" t="str">
        <f>IF(B7317&lt;&gt;"",IF(OR(D7317&gt;0,G7317&gt;0),COUNTIF($B$2:B7317,B7317),COUNTIFS($B$2:B7317,B7317,$E$2:E7317,"&gt;0")),"")</f>
        <v/>
      </c>
    </row>
    <row r="7318" spans="1:16" x14ac:dyDescent="0.35">
      <c r="A7318" s="51" t="str">
        <f t="shared" si="342"/>
        <v/>
      </c>
      <c r="B7318" s="99"/>
      <c r="C7318" s="4"/>
      <c r="D7318" s="14"/>
      <c r="E7318" s="14"/>
      <c r="F7318" s="14"/>
      <c r="G7318" s="82"/>
      <c r="H7318" s="107" t="str">
        <f>IF(B7318&lt;&gt;"",IF(OR(O7318=0,O7318=999),"",SUMIFS($E$2:E7318,$A$2:A7318,A7318)-SUMIFS($F$2:F7318,$A$2:A7318,A7318)),"")</f>
        <v/>
      </c>
      <c r="I7318" s="109" t="str">
        <f t="shared" si="344"/>
        <v/>
      </c>
      <c r="J7318" s="113"/>
      <c r="K7318" s="90"/>
      <c r="L7318" s="73"/>
      <c r="M7318" s="69" t="str">
        <f>IF(C7318&lt;&gt;"",DailyLog!$S$3,"")</f>
        <v/>
      </c>
      <c r="N7318" s="56" t="str">
        <f t="shared" si="343"/>
        <v/>
      </c>
      <c r="O7318" s="53" t="str">
        <f>IF($B7318&lt;&gt;"",IF(ISNUMBER(_xlfn.XMATCH($B7318,Language!$A$6:$E$6)),0,IF(ISNUMBER(_xlfn.XMATCH($B7318,Language!$A$29:$E$29)),'Lista de Prestatarios'!$B$3,VLOOKUP(B7318,'Lista de Prestatarios'!$A$2:$B$500,2,FALSE))),"")</f>
        <v/>
      </c>
      <c r="P7318" s="58" t="str">
        <f>IF(B7318&lt;&gt;"",IF(OR(D7318&gt;0,G7318&gt;0),COUNTIF($B$2:B7318,B7318),COUNTIFS($B$2:B7318,B7318,$E$2:E7318,"&gt;0")),"")</f>
        <v/>
      </c>
    </row>
    <row r="7319" spans="1:16" x14ac:dyDescent="0.35">
      <c r="A7319" s="51" t="str">
        <f t="shared" si="342"/>
        <v/>
      </c>
      <c r="B7319" s="99"/>
      <c r="C7319" s="4"/>
      <c r="D7319" s="14"/>
      <c r="E7319" s="14"/>
      <c r="F7319" s="14"/>
      <c r="G7319" s="82"/>
      <c r="H7319" s="107" t="str">
        <f>IF(B7319&lt;&gt;"",IF(OR(O7319=0,O7319=999),"",SUMIFS($E$2:E7319,$A$2:A7319,A7319)-SUMIFS($F$2:F7319,$A$2:A7319,A7319)),"")</f>
        <v/>
      </c>
      <c r="I7319" s="109" t="str">
        <f t="shared" si="344"/>
        <v/>
      </c>
      <c r="J7319" s="113"/>
      <c r="K7319" s="90"/>
      <c r="L7319" s="73"/>
      <c r="M7319" s="69" t="str">
        <f>IF(C7319&lt;&gt;"",DailyLog!$S$3,"")</f>
        <v/>
      </c>
      <c r="N7319" s="56" t="str">
        <f t="shared" si="343"/>
        <v/>
      </c>
      <c r="O7319" s="53" t="str">
        <f>IF($B7319&lt;&gt;"",IF(ISNUMBER(_xlfn.XMATCH($B7319,Language!$A$6:$E$6)),0,IF(ISNUMBER(_xlfn.XMATCH($B7319,Language!$A$29:$E$29)),'Lista de Prestatarios'!$B$3,VLOOKUP(B7319,'Lista de Prestatarios'!$A$2:$B$500,2,FALSE))),"")</f>
        <v/>
      </c>
      <c r="P7319" s="58" t="str">
        <f>IF(B7319&lt;&gt;"",IF(OR(D7319&gt;0,G7319&gt;0),COUNTIF($B$2:B7319,B7319),COUNTIFS($B$2:B7319,B7319,$E$2:E7319,"&gt;0")),"")</f>
        <v/>
      </c>
    </row>
    <row r="7320" spans="1:16" x14ac:dyDescent="0.35">
      <c r="A7320" s="51" t="str">
        <f t="shared" si="342"/>
        <v/>
      </c>
      <c r="B7320" s="99"/>
      <c r="C7320" s="4"/>
      <c r="D7320" s="14"/>
      <c r="E7320" s="14"/>
      <c r="F7320" s="14"/>
      <c r="G7320" s="82"/>
      <c r="H7320" s="107" t="str">
        <f>IF(B7320&lt;&gt;"",IF(OR(O7320=0,O7320=999),"",SUMIFS($E$2:E7320,$A$2:A7320,A7320)-SUMIFS($F$2:F7320,$A$2:A7320,A7320)),"")</f>
        <v/>
      </c>
      <c r="I7320" s="109" t="str">
        <f t="shared" si="344"/>
        <v/>
      </c>
      <c r="J7320" s="113"/>
      <c r="K7320" s="90"/>
      <c r="L7320" s="73"/>
      <c r="M7320" s="69" t="str">
        <f>IF(C7320&lt;&gt;"",DailyLog!$S$3,"")</f>
        <v/>
      </c>
      <c r="N7320" s="56" t="str">
        <f t="shared" si="343"/>
        <v/>
      </c>
      <c r="O7320" s="53" t="str">
        <f>IF($B7320&lt;&gt;"",IF(ISNUMBER(_xlfn.XMATCH($B7320,Language!$A$6:$E$6)),0,IF(ISNUMBER(_xlfn.XMATCH($B7320,Language!$A$29:$E$29)),'Lista de Prestatarios'!$B$3,VLOOKUP(B7320,'Lista de Prestatarios'!$A$2:$B$500,2,FALSE))),"")</f>
        <v/>
      </c>
      <c r="P7320" s="58" t="str">
        <f>IF(B7320&lt;&gt;"",IF(OR(D7320&gt;0,G7320&gt;0),COUNTIF($B$2:B7320,B7320),COUNTIFS($B$2:B7320,B7320,$E$2:E7320,"&gt;0")),"")</f>
        <v/>
      </c>
    </row>
    <row r="7321" spans="1:16" x14ac:dyDescent="0.35">
      <c r="A7321" s="51" t="str">
        <f t="shared" si="342"/>
        <v/>
      </c>
      <c r="B7321" s="99"/>
      <c r="C7321" s="4"/>
      <c r="D7321" s="14"/>
      <c r="E7321" s="14"/>
      <c r="F7321" s="14"/>
      <c r="G7321" s="82"/>
      <c r="H7321" s="107" t="str">
        <f>IF(B7321&lt;&gt;"",IF(OR(O7321=0,O7321=999),"",SUMIFS($E$2:E7321,$A$2:A7321,A7321)-SUMIFS($F$2:F7321,$A$2:A7321,A7321)),"")</f>
        <v/>
      </c>
      <c r="I7321" s="109" t="str">
        <f t="shared" si="344"/>
        <v/>
      </c>
      <c r="J7321" s="113"/>
      <c r="K7321" s="90"/>
      <c r="L7321" s="73"/>
      <c r="M7321" s="69" t="str">
        <f>IF(C7321&lt;&gt;"",DailyLog!$S$3,"")</f>
        <v/>
      </c>
      <c r="N7321" s="56" t="str">
        <f t="shared" si="343"/>
        <v/>
      </c>
      <c r="O7321" s="53" t="str">
        <f>IF($B7321&lt;&gt;"",IF(ISNUMBER(_xlfn.XMATCH($B7321,Language!$A$6:$E$6)),0,IF(ISNUMBER(_xlfn.XMATCH($B7321,Language!$A$29:$E$29)),'Lista de Prestatarios'!$B$3,VLOOKUP(B7321,'Lista de Prestatarios'!$A$2:$B$500,2,FALSE))),"")</f>
        <v/>
      </c>
      <c r="P7321" s="58" t="str">
        <f>IF(B7321&lt;&gt;"",IF(OR(D7321&gt;0,G7321&gt;0),COUNTIF($B$2:B7321,B7321),COUNTIFS($B$2:B7321,B7321,$E$2:E7321,"&gt;0")),"")</f>
        <v/>
      </c>
    </row>
    <row r="7322" spans="1:16" x14ac:dyDescent="0.35">
      <c r="A7322" s="51" t="str">
        <f t="shared" si="342"/>
        <v/>
      </c>
      <c r="B7322" s="99"/>
      <c r="C7322" s="4"/>
      <c r="D7322" s="14"/>
      <c r="E7322" s="14"/>
      <c r="F7322" s="14"/>
      <c r="G7322" s="82"/>
      <c r="H7322" s="107" t="str">
        <f>IF(B7322&lt;&gt;"",IF(OR(O7322=0,O7322=999),"",SUMIFS($E$2:E7322,$A$2:A7322,A7322)-SUMIFS($F$2:F7322,$A$2:A7322,A7322)),"")</f>
        <v/>
      </c>
      <c r="I7322" s="109" t="str">
        <f t="shared" si="344"/>
        <v/>
      </c>
      <c r="J7322" s="113"/>
      <c r="K7322" s="90"/>
      <c r="L7322" s="73"/>
      <c r="M7322" s="69" t="str">
        <f>IF(C7322&lt;&gt;"",DailyLog!$S$3,"")</f>
        <v/>
      </c>
      <c r="N7322" s="56" t="str">
        <f t="shared" si="343"/>
        <v/>
      </c>
      <c r="O7322" s="53" t="str">
        <f>IF($B7322&lt;&gt;"",IF(ISNUMBER(_xlfn.XMATCH($B7322,Language!$A$6:$E$6)),0,IF(ISNUMBER(_xlfn.XMATCH($B7322,Language!$A$29:$E$29)),'Lista de Prestatarios'!$B$3,VLOOKUP(B7322,'Lista de Prestatarios'!$A$2:$B$500,2,FALSE))),"")</f>
        <v/>
      </c>
      <c r="P7322" s="58" t="str">
        <f>IF(B7322&lt;&gt;"",IF(OR(D7322&gt;0,G7322&gt;0),COUNTIF($B$2:B7322,B7322),COUNTIFS($B$2:B7322,B7322,$E$2:E7322,"&gt;0")),"")</f>
        <v/>
      </c>
    </row>
    <row r="7323" spans="1:16" x14ac:dyDescent="0.35">
      <c r="A7323" s="51" t="str">
        <f t="shared" si="342"/>
        <v/>
      </c>
      <c r="B7323" s="99"/>
      <c r="C7323" s="4"/>
      <c r="D7323" s="14"/>
      <c r="E7323" s="14"/>
      <c r="F7323" s="14"/>
      <c r="G7323" s="82"/>
      <c r="H7323" s="107" t="str">
        <f>IF(B7323&lt;&gt;"",IF(OR(O7323=0,O7323=999),"",SUMIFS($E$2:E7323,$A$2:A7323,A7323)-SUMIFS($F$2:F7323,$A$2:A7323,A7323)),"")</f>
        <v/>
      </c>
      <c r="I7323" s="109" t="str">
        <f t="shared" si="344"/>
        <v/>
      </c>
      <c r="J7323" s="113"/>
      <c r="K7323" s="90"/>
      <c r="L7323" s="73"/>
      <c r="M7323" s="69" t="str">
        <f>IF(C7323&lt;&gt;"",DailyLog!$S$3,"")</f>
        <v/>
      </c>
      <c r="N7323" s="56" t="str">
        <f t="shared" si="343"/>
        <v/>
      </c>
      <c r="O7323" s="53" t="str">
        <f>IF($B7323&lt;&gt;"",IF(ISNUMBER(_xlfn.XMATCH($B7323,Language!$A$6:$E$6)),0,IF(ISNUMBER(_xlfn.XMATCH($B7323,Language!$A$29:$E$29)),'Lista de Prestatarios'!$B$3,VLOOKUP(B7323,'Lista de Prestatarios'!$A$2:$B$500,2,FALSE))),"")</f>
        <v/>
      </c>
      <c r="P7323" s="58" t="str">
        <f>IF(B7323&lt;&gt;"",IF(OR(D7323&gt;0,G7323&gt;0),COUNTIF($B$2:B7323,B7323),COUNTIFS($B$2:B7323,B7323,$E$2:E7323,"&gt;0")),"")</f>
        <v/>
      </c>
    </row>
    <row r="7324" spans="1:16" x14ac:dyDescent="0.35">
      <c r="A7324" s="51" t="str">
        <f t="shared" si="342"/>
        <v/>
      </c>
      <c r="B7324" s="99"/>
      <c r="C7324" s="4"/>
      <c r="D7324" s="14"/>
      <c r="E7324" s="14"/>
      <c r="F7324" s="14"/>
      <c r="G7324" s="82"/>
      <c r="H7324" s="107" t="str">
        <f>IF(B7324&lt;&gt;"",IF(OR(O7324=0,O7324=999),"",SUMIFS($E$2:E7324,$A$2:A7324,A7324)-SUMIFS($F$2:F7324,$A$2:A7324,A7324)),"")</f>
        <v/>
      </c>
      <c r="I7324" s="109" t="str">
        <f t="shared" si="344"/>
        <v/>
      </c>
      <c r="J7324" s="113"/>
      <c r="K7324" s="90"/>
      <c r="L7324" s="73"/>
      <c r="M7324" s="69" t="str">
        <f>IF(C7324&lt;&gt;"",DailyLog!$S$3,"")</f>
        <v/>
      </c>
      <c r="N7324" s="56" t="str">
        <f t="shared" si="343"/>
        <v/>
      </c>
      <c r="O7324" s="53" t="str">
        <f>IF($B7324&lt;&gt;"",IF(ISNUMBER(_xlfn.XMATCH($B7324,Language!$A$6:$E$6)),0,IF(ISNUMBER(_xlfn.XMATCH($B7324,Language!$A$29:$E$29)),'Lista de Prestatarios'!$B$3,VLOOKUP(B7324,'Lista de Prestatarios'!$A$2:$B$500,2,FALSE))),"")</f>
        <v/>
      </c>
      <c r="P7324" s="58" t="str">
        <f>IF(B7324&lt;&gt;"",IF(OR(D7324&gt;0,G7324&gt;0),COUNTIF($B$2:B7324,B7324),COUNTIFS($B$2:B7324,B7324,$E$2:E7324,"&gt;0")),"")</f>
        <v/>
      </c>
    </row>
    <row r="7325" spans="1:16" x14ac:dyDescent="0.35">
      <c r="A7325" s="51" t="str">
        <f t="shared" si="342"/>
        <v/>
      </c>
      <c r="B7325" s="99"/>
      <c r="C7325" s="4"/>
      <c r="D7325" s="14"/>
      <c r="E7325" s="14"/>
      <c r="F7325" s="14"/>
      <c r="G7325" s="82"/>
      <c r="H7325" s="107" t="str">
        <f>IF(B7325&lt;&gt;"",IF(OR(O7325=0,O7325=999),"",SUMIFS($E$2:E7325,$A$2:A7325,A7325)-SUMIFS($F$2:F7325,$A$2:A7325,A7325)),"")</f>
        <v/>
      </c>
      <c r="I7325" s="109" t="str">
        <f t="shared" si="344"/>
        <v/>
      </c>
      <c r="J7325" s="113"/>
      <c r="K7325" s="90"/>
      <c r="L7325" s="73"/>
      <c r="M7325" s="69" t="str">
        <f>IF(C7325&lt;&gt;"",DailyLog!$S$3,"")</f>
        <v/>
      </c>
      <c r="N7325" s="56" t="str">
        <f t="shared" si="343"/>
        <v/>
      </c>
      <c r="O7325" s="53" t="str">
        <f>IF($B7325&lt;&gt;"",IF(ISNUMBER(_xlfn.XMATCH($B7325,Language!$A$6:$E$6)),0,IF(ISNUMBER(_xlfn.XMATCH($B7325,Language!$A$29:$E$29)),'Lista de Prestatarios'!$B$3,VLOOKUP(B7325,'Lista de Prestatarios'!$A$2:$B$500,2,FALSE))),"")</f>
        <v/>
      </c>
      <c r="P7325" s="58" t="str">
        <f>IF(B7325&lt;&gt;"",IF(OR(D7325&gt;0,G7325&gt;0),COUNTIF($B$2:B7325,B7325),COUNTIFS($B$2:B7325,B7325,$E$2:E7325,"&gt;0")),"")</f>
        <v/>
      </c>
    </row>
    <row r="7326" spans="1:16" x14ac:dyDescent="0.35">
      <c r="A7326" s="51" t="str">
        <f t="shared" si="342"/>
        <v/>
      </c>
      <c r="B7326" s="99"/>
      <c r="C7326" s="4"/>
      <c r="D7326" s="14"/>
      <c r="E7326" s="14"/>
      <c r="F7326" s="14"/>
      <c r="G7326" s="82"/>
      <c r="H7326" s="107" t="str">
        <f>IF(B7326&lt;&gt;"",IF(OR(O7326=0,O7326=999),"",SUMIFS($E$2:E7326,$A$2:A7326,A7326)-SUMIFS($F$2:F7326,$A$2:A7326,A7326)),"")</f>
        <v/>
      </c>
      <c r="I7326" s="109" t="str">
        <f t="shared" si="344"/>
        <v/>
      </c>
      <c r="J7326" s="113"/>
      <c r="K7326" s="90"/>
      <c r="L7326" s="73"/>
      <c r="M7326" s="69" t="str">
        <f>IF(C7326&lt;&gt;"",DailyLog!$S$3,"")</f>
        <v/>
      </c>
      <c r="N7326" s="56" t="str">
        <f t="shared" si="343"/>
        <v/>
      </c>
      <c r="O7326" s="53" t="str">
        <f>IF($B7326&lt;&gt;"",IF(ISNUMBER(_xlfn.XMATCH($B7326,Language!$A$6:$E$6)),0,IF(ISNUMBER(_xlfn.XMATCH($B7326,Language!$A$29:$E$29)),'Lista de Prestatarios'!$B$3,VLOOKUP(B7326,'Lista de Prestatarios'!$A$2:$B$500,2,FALSE))),"")</f>
        <v/>
      </c>
      <c r="P7326" s="58" t="str">
        <f>IF(B7326&lt;&gt;"",IF(OR(D7326&gt;0,G7326&gt;0),COUNTIF($B$2:B7326,B7326),COUNTIFS($B$2:B7326,B7326,$E$2:E7326,"&gt;0")),"")</f>
        <v/>
      </c>
    </row>
    <row r="7327" spans="1:16" x14ac:dyDescent="0.35">
      <c r="A7327" s="51" t="str">
        <f t="shared" si="342"/>
        <v/>
      </c>
      <c r="B7327" s="99"/>
      <c r="C7327" s="4"/>
      <c r="D7327" s="14"/>
      <c r="E7327" s="14"/>
      <c r="F7327" s="14"/>
      <c r="G7327" s="82"/>
      <c r="H7327" s="107" t="str">
        <f>IF(B7327&lt;&gt;"",IF(OR(O7327=0,O7327=999),"",SUMIFS($E$2:E7327,$A$2:A7327,A7327)-SUMIFS($F$2:F7327,$A$2:A7327,A7327)),"")</f>
        <v/>
      </c>
      <c r="I7327" s="109" t="str">
        <f t="shared" si="344"/>
        <v/>
      </c>
      <c r="J7327" s="113"/>
      <c r="K7327" s="90"/>
      <c r="L7327" s="73"/>
      <c r="M7327" s="69" t="str">
        <f>IF(C7327&lt;&gt;"",DailyLog!$S$3,"")</f>
        <v/>
      </c>
      <c r="N7327" s="56" t="str">
        <f t="shared" si="343"/>
        <v/>
      </c>
      <c r="O7327" s="53" t="str">
        <f>IF($B7327&lt;&gt;"",IF(ISNUMBER(_xlfn.XMATCH($B7327,Language!$A$6:$E$6)),0,IF(ISNUMBER(_xlfn.XMATCH($B7327,Language!$A$29:$E$29)),'Lista de Prestatarios'!$B$3,VLOOKUP(B7327,'Lista de Prestatarios'!$A$2:$B$500,2,FALSE))),"")</f>
        <v/>
      </c>
      <c r="P7327" s="58" t="str">
        <f>IF(B7327&lt;&gt;"",IF(OR(D7327&gt;0,G7327&gt;0),COUNTIF($B$2:B7327,B7327),COUNTIFS($B$2:B7327,B7327,$E$2:E7327,"&gt;0")),"")</f>
        <v/>
      </c>
    </row>
    <row r="7328" spans="1:16" x14ac:dyDescent="0.35">
      <c r="A7328" s="51" t="str">
        <f t="shared" si="342"/>
        <v/>
      </c>
      <c r="B7328" s="99"/>
      <c r="C7328" s="4"/>
      <c r="D7328" s="14"/>
      <c r="E7328" s="14"/>
      <c r="F7328" s="14"/>
      <c r="G7328" s="82"/>
      <c r="H7328" s="107" t="str">
        <f>IF(B7328&lt;&gt;"",IF(OR(O7328=0,O7328=999),"",SUMIFS($E$2:E7328,$A$2:A7328,A7328)-SUMIFS($F$2:F7328,$A$2:A7328,A7328)),"")</f>
        <v/>
      </c>
      <c r="I7328" s="109" t="str">
        <f t="shared" si="344"/>
        <v/>
      </c>
      <c r="J7328" s="113"/>
      <c r="K7328" s="90"/>
      <c r="L7328" s="73"/>
      <c r="M7328" s="69" t="str">
        <f>IF(C7328&lt;&gt;"",DailyLog!$S$3,"")</f>
        <v/>
      </c>
      <c r="N7328" s="56" t="str">
        <f t="shared" si="343"/>
        <v/>
      </c>
      <c r="O7328" s="53" t="str">
        <f>IF($B7328&lt;&gt;"",IF(ISNUMBER(_xlfn.XMATCH($B7328,Language!$A$6:$E$6)),0,IF(ISNUMBER(_xlfn.XMATCH($B7328,Language!$A$29:$E$29)),'Lista de Prestatarios'!$B$3,VLOOKUP(B7328,'Lista de Prestatarios'!$A$2:$B$500,2,FALSE))),"")</f>
        <v/>
      </c>
      <c r="P7328" s="58" t="str">
        <f>IF(B7328&lt;&gt;"",IF(OR(D7328&gt;0,G7328&gt;0),COUNTIF($B$2:B7328,B7328),COUNTIFS($B$2:B7328,B7328,$E$2:E7328,"&gt;0")),"")</f>
        <v/>
      </c>
    </row>
    <row r="7329" spans="1:16" x14ac:dyDescent="0.35">
      <c r="A7329" s="51" t="str">
        <f t="shared" si="342"/>
        <v/>
      </c>
      <c r="B7329" s="99"/>
      <c r="C7329" s="4"/>
      <c r="D7329" s="14"/>
      <c r="E7329" s="14"/>
      <c r="F7329" s="14"/>
      <c r="G7329" s="82"/>
      <c r="H7329" s="107" t="str">
        <f>IF(B7329&lt;&gt;"",IF(OR(O7329=0,O7329=999),"",SUMIFS($E$2:E7329,$A$2:A7329,A7329)-SUMIFS($F$2:F7329,$A$2:A7329,A7329)),"")</f>
        <v/>
      </c>
      <c r="I7329" s="109" t="str">
        <f t="shared" si="344"/>
        <v/>
      </c>
      <c r="J7329" s="113"/>
      <c r="K7329" s="90"/>
      <c r="L7329" s="73"/>
      <c r="M7329" s="69" t="str">
        <f>IF(C7329&lt;&gt;"",DailyLog!$S$3,"")</f>
        <v/>
      </c>
      <c r="N7329" s="56" t="str">
        <f t="shared" si="343"/>
        <v/>
      </c>
      <c r="O7329" s="53" t="str">
        <f>IF($B7329&lt;&gt;"",IF(ISNUMBER(_xlfn.XMATCH($B7329,Language!$A$6:$E$6)),0,IF(ISNUMBER(_xlfn.XMATCH($B7329,Language!$A$29:$E$29)),'Lista de Prestatarios'!$B$3,VLOOKUP(B7329,'Lista de Prestatarios'!$A$2:$B$500,2,FALSE))),"")</f>
        <v/>
      </c>
      <c r="P7329" s="58" t="str">
        <f>IF(B7329&lt;&gt;"",IF(OR(D7329&gt;0,G7329&gt;0),COUNTIF($B$2:B7329,B7329),COUNTIFS($B$2:B7329,B7329,$E$2:E7329,"&gt;0")),"")</f>
        <v/>
      </c>
    </row>
    <row r="7330" spans="1:16" x14ac:dyDescent="0.35">
      <c r="A7330" s="51" t="str">
        <f t="shared" si="342"/>
        <v/>
      </c>
      <c r="B7330" s="99"/>
      <c r="C7330" s="4"/>
      <c r="D7330" s="14"/>
      <c r="E7330" s="14"/>
      <c r="F7330" s="14"/>
      <c r="G7330" s="82"/>
      <c r="H7330" s="107" t="str">
        <f>IF(B7330&lt;&gt;"",IF(OR(O7330=0,O7330=999),"",SUMIFS($E$2:E7330,$A$2:A7330,A7330)-SUMIFS($F$2:F7330,$A$2:A7330,A7330)),"")</f>
        <v/>
      </c>
      <c r="I7330" s="109" t="str">
        <f t="shared" si="344"/>
        <v/>
      </c>
      <c r="J7330" s="113"/>
      <c r="K7330" s="90"/>
      <c r="L7330" s="73"/>
      <c r="M7330" s="69" t="str">
        <f>IF(C7330&lt;&gt;"",DailyLog!$S$3,"")</f>
        <v/>
      </c>
      <c r="N7330" s="56" t="str">
        <f t="shared" si="343"/>
        <v/>
      </c>
      <c r="O7330" s="53" t="str">
        <f>IF($B7330&lt;&gt;"",IF(ISNUMBER(_xlfn.XMATCH($B7330,Language!$A$6:$E$6)),0,IF(ISNUMBER(_xlfn.XMATCH($B7330,Language!$A$29:$E$29)),'Lista de Prestatarios'!$B$3,VLOOKUP(B7330,'Lista de Prestatarios'!$A$2:$B$500,2,FALSE))),"")</f>
        <v/>
      </c>
      <c r="P7330" s="58" t="str">
        <f>IF(B7330&lt;&gt;"",IF(OR(D7330&gt;0,G7330&gt;0),COUNTIF($B$2:B7330,B7330),COUNTIFS($B$2:B7330,B7330,$E$2:E7330,"&gt;0")),"")</f>
        <v/>
      </c>
    </row>
    <row r="7331" spans="1:16" x14ac:dyDescent="0.35">
      <c r="A7331" s="51" t="str">
        <f t="shared" si="342"/>
        <v/>
      </c>
      <c r="B7331" s="99"/>
      <c r="C7331" s="4"/>
      <c r="D7331" s="14"/>
      <c r="E7331" s="14"/>
      <c r="F7331" s="14"/>
      <c r="G7331" s="82"/>
      <c r="H7331" s="107" t="str">
        <f>IF(B7331&lt;&gt;"",IF(OR(O7331=0,O7331=999),"",SUMIFS($E$2:E7331,$A$2:A7331,A7331)-SUMIFS($F$2:F7331,$A$2:A7331,A7331)),"")</f>
        <v/>
      </c>
      <c r="I7331" s="109" t="str">
        <f t="shared" si="344"/>
        <v/>
      </c>
      <c r="J7331" s="113"/>
      <c r="K7331" s="90"/>
      <c r="L7331" s="73"/>
      <c r="M7331" s="69" t="str">
        <f>IF(C7331&lt;&gt;"",DailyLog!$S$3,"")</f>
        <v/>
      </c>
      <c r="N7331" s="56" t="str">
        <f t="shared" si="343"/>
        <v/>
      </c>
      <c r="O7331" s="53" t="str">
        <f>IF($B7331&lt;&gt;"",IF(ISNUMBER(_xlfn.XMATCH($B7331,Language!$A$6:$E$6)),0,IF(ISNUMBER(_xlfn.XMATCH($B7331,Language!$A$29:$E$29)),'Lista de Prestatarios'!$B$3,VLOOKUP(B7331,'Lista de Prestatarios'!$A$2:$B$500,2,FALSE))),"")</f>
        <v/>
      </c>
      <c r="P7331" s="58" t="str">
        <f>IF(B7331&lt;&gt;"",IF(OR(D7331&gt;0,G7331&gt;0),COUNTIF($B$2:B7331,B7331),COUNTIFS($B$2:B7331,B7331,$E$2:E7331,"&gt;0")),"")</f>
        <v/>
      </c>
    </row>
    <row r="7332" spans="1:16" x14ac:dyDescent="0.35">
      <c r="A7332" s="51" t="str">
        <f t="shared" si="342"/>
        <v/>
      </c>
      <c r="B7332" s="99"/>
      <c r="C7332" s="4"/>
      <c r="D7332" s="14"/>
      <c r="E7332" s="14"/>
      <c r="F7332" s="14"/>
      <c r="G7332" s="82"/>
      <c r="H7332" s="107" t="str">
        <f>IF(B7332&lt;&gt;"",IF(OR(O7332=0,O7332=999),"",SUMIFS($E$2:E7332,$A$2:A7332,A7332)-SUMIFS($F$2:F7332,$A$2:A7332,A7332)),"")</f>
        <v/>
      </c>
      <c r="I7332" s="109" t="str">
        <f t="shared" si="344"/>
        <v/>
      </c>
      <c r="J7332" s="113"/>
      <c r="K7332" s="90"/>
      <c r="L7332" s="73"/>
      <c r="M7332" s="69" t="str">
        <f>IF(C7332&lt;&gt;"",DailyLog!$S$3,"")</f>
        <v/>
      </c>
      <c r="N7332" s="56" t="str">
        <f t="shared" si="343"/>
        <v/>
      </c>
      <c r="O7332" s="53" t="str">
        <f>IF($B7332&lt;&gt;"",IF(ISNUMBER(_xlfn.XMATCH($B7332,Language!$A$6:$E$6)),0,IF(ISNUMBER(_xlfn.XMATCH($B7332,Language!$A$29:$E$29)),'Lista de Prestatarios'!$B$3,VLOOKUP(B7332,'Lista de Prestatarios'!$A$2:$B$500,2,FALSE))),"")</f>
        <v/>
      </c>
      <c r="P7332" s="58" t="str">
        <f>IF(B7332&lt;&gt;"",IF(OR(D7332&gt;0,G7332&gt;0),COUNTIF($B$2:B7332,B7332),COUNTIFS($B$2:B7332,B7332,$E$2:E7332,"&gt;0")),"")</f>
        <v/>
      </c>
    </row>
    <row r="7333" spans="1:16" x14ac:dyDescent="0.35">
      <c r="A7333" s="51" t="str">
        <f t="shared" si="342"/>
        <v/>
      </c>
      <c r="B7333" s="99"/>
      <c r="C7333" s="4"/>
      <c r="D7333" s="14"/>
      <c r="E7333" s="14"/>
      <c r="F7333" s="14"/>
      <c r="G7333" s="82"/>
      <c r="H7333" s="107" t="str">
        <f>IF(B7333&lt;&gt;"",IF(OR(O7333=0,O7333=999),"",SUMIFS($E$2:E7333,$A$2:A7333,A7333)-SUMIFS($F$2:F7333,$A$2:A7333,A7333)),"")</f>
        <v/>
      </c>
      <c r="I7333" s="109" t="str">
        <f t="shared" si="344"/>
        <v/>
      </c>
      <c r="J7333" s="113"/>
      <c r="K7333" s="90"/>
      <c r="L7333" s="73"/>
      <c r="M7333" s="69" t="str">
        <f>IF(C7333&lt;&gt;"",DailyLog!$S$3,"")</f>
        <v/>
      </c>
      <c r="N7333" s="56" t="str">
        <f t="shared" si="343"/>
        <v/>
      </c>
      <c r="O7333" s="53" t="str">
        <f>IF($B7333&lt;&gt;"",IF(ISNUMBER(_xlfn.XMATCH($B7333,Language!$A$6:$E$6)),0,IF(ISNUMBER(_xlfn.XMATCH($B7333,Language!$A$29:$E$29)),'Lista de Prestatarios'!$B$3,VLOOKUP(B7333,'Lista de Prestatarios'!$A$2:$B$500,2,FALSE))),"")</f>
        <v/>
      </c>
      <c r="P7333" s="58" t="str">
        <f>IF(B7333&lt;&gt;"",IF(OR(D7333&gt;0,G7333&gt;0),COUNTIF($B$2:B7333,B7333),COUNTIFS($B$2:B7333,B7333,$E$2:E7333,"&gt;0")),"")</f>
        <v/>
      </c>
    </row>
    <row r="7334" spans="1:16" x14ac:dyDescent="0.35">
      <c r="A7334" s="51" t="str">
        <f t="shared" si="342"/>
        <v/>
      </c>
      <c r="B7334" s="99"/>
      <c r="C7334" s="4"/>
      <c r="D7334" s="14"/>
      <c r="E7334" s="14"/>
      <c r="F7334" s="14"/>
      <c r="G7334" s="82"/>
      <c r="H7334" s="107" t="str">
        <f>IF(B7334&lt;&gt;"",IF(OR(O7334=0,O7334=999),"",SUMIFS($E$2:E7334,$A$2:A7334,A7334)-SUMIFS($F$2:F7334,$A$2:A7334,A7334)),"")</f>
        <v/>
      </c>
      <c r="I7334" s="109" t="str">
        <f t="shared" si="344"/>
        <v/>
      </c>
      <c r="J7334" s="113"/>
      <c r="K7334" s="90"/>
      <c r="L7334" s="73"/>
      <c r="M7334" s="69" t="str">
        <f>IF(C7334&lt;&gt;"",DailyLog!$S$3,"")</f>
        <v/>
      </c>
      <c r="N7334" s="56" t="str">
        <f t="shared" si="343"/>
        <v/>
      </c>
      <c r="O7334" s="53" t="str">
        <f>IF($B7334&lt;&gt;"",IF(ISNUMBER(_xlfn.XMATCH($B7334,Language!$A$6:$E$6)),0,IF(ISNUMBER(_xlfn.XMATCH($B7334,Language!$A$29:$E$29)),'Lista de Prestatarios'!$B$3,VLOOKUP(B7334,'Lista de Prestatarios'!$A$2:$B$500,2,FALSE))),"")</f>
        <v/>
      </c>
      <c r="P7334" s="58" t="str">
        <f>IF(B7334&lt;&gt;"",IF(OR(D7334&gt;0,G7334&gt;0),COUNTIF($B$2:B7334,B7334),COUNTIFS($B$2:B7334,B7334,$E$2:E7334,"&gt;0")),"")</f>
        <v/>
      </c>
    </row>
    <row r="7335" spans="1:16" x14ac:dyDescent="0.35">
      <c r="A7335" s="51" t="str">
        <f t="shared" si="342"/>
        <v/>
      </c>
      <c r="B7335" s="99"/>
      <c r="C7335" s="4"/>
      <c r="D7335" s="14"/>
      <c r="E7335" s="14"/>
      <c r="F7335" s="14"/>
      <c r="G7335" s="82"/>
      <c r="H7335" s="107" t="str">
        <f>IF(B7335&lt;&gt;"",IF(OR(O7335=0,O7335=999),"",SUMIFS($E$2:E7335,$A$2:A7335,A7335)-SUMIFS($F$2:F7335,$A$2:A7335,A7335)),"")</f>
        <v/>
      </c>
      <c r="I7335" s="109" t="str">
        <f t="shared" si="344"/>
        <v/>
      </c>
      <c r="J7335" s="113"/>
      <c r="K7335" s="90"/>
      <c r="L7335" s="73"/>
      <c r="M7335" s="69" t="str">
        <f>IF(C7335&lt;&gt;"",DailyLog!$S$3,"")</f>
        <v/>
      </c>
      <c r="N7335" s="56" t="str">
        <f t="shared" si="343"/>
        <v/>
      </c>
      <c r="O7335" s="53" t="str">
        <f>IF($B7335&lt;&gt;"",IF(ISNUMBER(_xlfn.XMATCH($B7335,Language!$A$6:$E$6)),0,IF(ISNUMBER(_xlfn.XMATCH($B7335,Language!$A$29:$E$29)),'Lista de Prestatarios'!$B$3,VLOOKUP(B7335,'Lista de Prestatarios'!$A$2:$B$500,2,FALSE))),"")</f>
        <v/>
      </c>
      <c r="P7335" s="58" t="str">
        <f>IF(B7335&lt;&gt;"",IF(OR(D7335&gt;0,G7335&gt;0),COUNTIF($B$2:B7335,B7335),COUNTIFS($B$2:B7335,B7335,$E$2:E7335,"&gt;0")),"")</f>
        <v/>
      </c>
    </row>
    <row r="7336" spans="1:16" x14ac:dyDescent="0.35">
      <c r="A7336" s="51" t="str">
        <f t="shared" si="342"/>
        <v/>
      </c>
      <c r="B7336" s="99"/>
      <c r="C7336" s="4"/>
      <c r="D7336" s="14"/>
      <c r="E7336" s="14"/>
      <c r="F7336" s="14"/>
      <c r="G7336" s="82"/>
      <c r="H7336" s="107" t="str">
        <f>IF(B7336&lt;&gt;"",IF(OR(O7336=0,O7336=999),"",SUMIFS($E$2:E7336,$A$2:A7336,A7336)-SUMIFS($F$2:F7336,$A$2:A7336,A7336)),"")</f>
        <v/>
      </c>
      <c r="I7336" s="109" t="str">
        <f t="shared" si="344"/>
        <v/>
      </c>
      <c r="J7336" s="113"/>
      <c r="K7336" s="90"/>
      <c r="L7336" s="73"/>
      <c r="M7336" s="69" t="str">
        <f>IF(C7336&lt;&gt;"",DailyLog!$S$3,"")</f>
        <v/>
      </c>
      <c r="N7336" s="56" t="str">
        <f t="shared" si="343"/>
        <v/>
      </c>
      <c r="O7336" s="53" t="str">
        <f>IF($B7336&lt;&gt;"",IF(ISNUMBER(_xlfn.XMATCH($B7336,Language!$A$6:$E$6)),0,IF(ISNUMBER(_xlfn.XMATCH($B7336,Language!$A$29:$E$29)),'Lista de Prestatarios'!$B$3,VLOOKUP(B7336,'Lista de Prestatarios'!$A$2:$B$500,2,FALSE))),"")</f>
        <v/>
      </c>
      <c r="P7336" s="58" t="str">
        <f>IF(B7336&lt;&gt;"",IF(OR(D7336&gt;0,G7336&gt;0),COUNTIF($B$2:B7336,B7336),COUNTIFS($B$2:B7336,B7336,$E$2:E7336,"&gt;0")),"")</f>
        <v/>
      </c>
    </row>
    <row r="7337" spans="1:16" x14ac:dyDescent="0.35">
      <c r="A7337" s="51" t="str">
        <f t="shared" si="342"/>
        <v/>
      </c>
      <c r="B7337" s="99"/>
      <c r="C7337" s="4"/>
      <c r="D7337" s="14"/>
      <c r="E7337" s="14"/>
      <c r="F7337" s="14"/>
      <c r="G7337" s="82"/>
      <c r="H7337" s="107" t="str">
        <f>IF(B7337&lt;&gt;"",IF(OR(O7337=0,O7337=999),"",SUMIFS($E$2:E7337,$A$2:A7337,A7337)-SUMIFS($F$2:F7337,$A$2:A7337,A7337)),"")</f>
        <v/>
      </c>
      <c r="I7337" s="109" t="str">
        <f t="shared" si="344"/>
        <v/>
      </c>
      <c r="J7337" s="113"/>
      <c r="K7337" s="90"/>
      <c r="L7337" s="73"/>
      <c r="M7337" s="69" t="str">
        <f>IF(C7337&lt;&gt;"",DailyLog!$S$3,"")</f>
        <v/>
      </c>
      <c r="N7337" s="56" t="str">
        <f t="shared" si="343"/>
        <v/>
      </c>
      <c r="O7337" s="53" t="str">
        <f>IF($B7337&lt;&gt;"",IF(ISNUMBER(_xlfn.XMATCH($B7337,Language!$A$6:$E$6)),0,IF(ISNUMBER(_xlfn.XMATCH($B7337,Language!$A$29:$E$29)),'Lista de Prestatarios'!$B$3,VLOOKUP(B7337,'Lista de Prestatarios'!$A$2:$B$500,2,FALSE))),"")</f>
        <v/>
      </c>
      <c r="P7337" s="58" t="str">
        <f>IF(B7337&lt;&gt;"",IF(OR(D7337&gt;0,G7337&gt;0),COUNTIF($B$2:B7337,B7337),COUNTIFS($B$2:B7337,B7337,$E$2:E7337,"&gt;0")),"")</f>
        <v/>
      </c>
    </row>
    <row r="7338" spans="1:16" x14ac:dyDescent="0.35">
      <c r="A7338" s="51" t="str">
        <f t="shared" si="342"/>
        <v/>
      </c>
      <c r="B7338" s="99"/>
      <c r="C7338" s="4"/>
      <c r="D7338" s="14"/>
      <c r="E7338" s="14"/>
      <c r="F7338" s="14"/>
      <c r="G7338" s="82"/>
      <c r="H7338" s="107" t="str">
        <f>IF(B7338&lt;&gt;"",IF(OR(O7338=0,O7338=999),"",SUMIFS($E$2:E7338,$A$2:A7338,A7338)-SUMIFS($F$2:F7338,$A$2:A7338,A7338)),"")</f>
        <v/>
      </c>
      <c r="I7338" s="109" t="str">
        <f t="shared" si="344"/>
        <v/>
      </c>
      <c r="J7338" s="113"/>
      <c r="K7338" s="90"/>
      <c r="L7338" s="73"/>
      <c r="M7338" s="69" t="str">
        <f>IF(C7338&lt;&gt;"",DailyLog!$S$3,"")</f>
        <v/>
      </c>
      <c r="N7338" s="56" t="str">
        <f t="shared" si="343"/>
        <v/>
      </c>
      <c r="O7338" s="53" t="str">
        <f>IF($B7338&lt;&gt;"",IF(ISNUMBER(_xlfn.XMATCH($B7338,Language!$A$6:$E$6)),0,IF(ISNUMBER(_xlfn.XMATCH($B7338,Language!$A$29:$E$29)),'Lista de Prestatarios'!$B$3,VLOOKUP(B7338,'Lista de Prestatarios'!$A$2:$B$500,2,FALSE))),"")</f>
        <v/>
      </c>
      <c r="P7338" s="58" t="str">
        <f>IF(B7338&lt;&gt;"",IF(OR(D7338&gt;0,G7338&gt;0),COUNTIF($B$2:B7338,B7338),COUNTIFS($B$2:B7338,B7338,$E$2:E7338,"&gt;0")),"")</f>
        <v/>
      </c>
    </row>
    <row r="7339" spans="1:16" x14ac:dyDescent="0.35">
      <c r="A7339" s="51" t="str">
        <f t="shared" si="342"/>
        <v/>
      </c>
      <c r="B7339" s="99"/>
      <c r="C7339" s="4"/>
      <c r="D7339" s="14"/>
      <c r="E7339" s="14"/>
      <c r="F7339" s="14"/>
      <c r="G7339" s="82"/>
      <c r="H7339" s="107" t="str">
        <f>IF(B7339&lt;&gt;"",IF(OR(O7339=0,O7339=999),"",SUMIFS($E$2:E7339,$A$2:A7339,A7339)-SUMIFS($F$2:F7339,$A$2:A7339,A7339)),"")</f>
        <v/>
      </c>
      <c r="I7339" s="109" t="str">
        <f t="shared" si="344"/>
        <v/>
      </c>
      <c r="J7339" s="113"/>
      <c r="K7339" s="90"/>
      <c r="L7339" s="73"/>
      <c r="M7339" s="69" t="str">
        <f>IF(C7339&lt;&gt;"",DailyLog!$S$3,"")</f>
        <v/>
      </c>
      <c r="N7339" s="56" t="str">
        <f t="shared" si="343"/>
        <v/>
      </c>
      <c r="O7339" s="53" t="str">
        <f>IF($B7339&lt;&gt;"",IF(ISNUMBER(_xlfn.XMATCH($B7339,Language!$A$6:$E$6)),0,IF(ISNUMBER(_xlfn.XMATCH($B7339,Language!$A$29:$E$29)),'Lista de Prestatarios'!$B$3,VLOOKUP(B7339,'Lista de Prestatarios'!$A$2:$B$500,2,FALSE))),"")</f>
        <v/>
      </c>
      <c r="P7339" s="58" t="str">
        <f>IF(B7339&lt;&gt;"",IF(OR(D7339&gt;0,G7339&gt;0),COUNTIF($B$2:B7339,B7339),COUNTIFS($B$2:B7339,B7339,$E$2:E7339,"&gt;0")),"")</f>
        <v/>
      </c>
    </row>
    <row r="7340" spans="1:16" x14ac:dyDescent="0.35">
      <c r="A7340" s="51" t="str">
        <f t="shared" si="342"/>
        <v/>
      </c>
      <c r="B7340" s="99"/>
      <c r="C7340" s="4"/>
      <c r="D7340" s="14"/>
      <c r="E7340" s="14"/>
      <c r="F7340" s="14"/>
      <c r="G7340" s="82"/>
      <c r="H7340" s="107" t="str">
        <f>IF(B7340&lt;&gt;"",IF(OR(O7340=0,O7340=999),"",SUMIFS($E$2:E7340,$A$2:A7340,A7340)-SUMIFS($F$2:F7340,$A$2:A7340,A7340)),"")</f>
        <v/>
      </c>
      <c r="I7340" s="109" t="str">
        <f t="shared" si="344"/>
        <v/>
      </c>
      <c r="J7340" s="113"/>
      <c r="K7340" s="90"/>
      <c r="L7340" s="73"/>
      <c r="M7340" s="69" t="str">
        <f>IF(C7340&lt;&gt;"",DailyLog!$S$3,"")</f>
        <v/>
      </c>
      <c r="N7340" s="56" t="str">
        <f t="shared" si="343"/>
        <v/>
      </c>
      <c r="O7340" s="53" t="str">
        <f>IF($B7340&lt;&gt;"",IF(ISNUMBER(_xlfn.XMATCH($B7340,Language!$A$6:$E$6)),0,IF(ISNUMBER(_xlfn.XMATCH($B7340,Language!$A$29:$E$29)),'Lista de Prestatarios'!$B$3,VLOOKUP(B7340,'Lista de Prestatarios'!$A$2:$B$500,2,FALSE))),"")</f>
        <v/>
      </c>
      <c r="P7340" s="58" t="str">
        <f>IF(B7340&lt;&gt;"",IF(OR(D7340&gt;0,G7340&gt;0),COUNTIF($B$2:B7340,B7340),COUNTIFS($B$2:B7340,B7340,$E$2:E7340,"&gt;0")),"")</f>
        <v/>
      </c>
    </row>
    <row r="7341" spans="1:16" x14ac:dyDescent="0.35">
      <c r="A7341" s="51" t="str">
        <f t="shared" si="342"/>
        <v/>
      </c>
      <c r="B7341" s="99"/>
      <c r="C7341" s="4"/>
      <c r="D7341" s="14"/>
      <c r="E7341" s="14"/>
      <c r="F7341" s="14"/>
      <c r="G7341" s="82"/>
      <c r="H7341" s="107" t="str">
        <f>IF(B7341&lt;&gt;"",IF(OR(O7341=0,O7341=999),"",SUMIFS($E$2:E7341,$A$2:A7341,A7341)-SUMIFS($F$2:F7341,$A$2:A7341,A7341)),"")</f>
        <v/>
      </c>
      <c r="I7341" s="109" t="str">
        <f t="shared" si="344"/>
        <v/>
      </c>
      <c r="J7341" s="113"/>
      <c r="K7341" s="90"/>
      <c r="L7341" s="73"/>
      <c r="M7341" s="69" t="str">
        <f>IF(C7341&lt;&gt;"",DailyLog!$S$3,"")</f>
        <v/>
      </c>
      <c r="N7341" s="56" t="str">
        <f t="shared" si="343"/>
        <v/>
      </c>
      <c r="O7341" s="53" t="str">
        <f>IF($B7341&lt;&gt;"",IF(ISNUMBER(_xlfn.XMATCH($B7341,Language!$A$6:$E$6)),0,IF(ISNUMBER(_xlfn.XMATCH($B7341,Language!$A$29:$E$29)),'Lista de Prestatarios'!$B$3,VLOOKUP(B7341,'Lista de Prestatarios'!$A$2:$B$500,2,FALSE))),"")</f>
        <v/>
      </c>
      <c r="P7341" s="58" t="str">
        <f>IF(B7341&lt;&gt;"",IF(OR(D7341&gt;0,G7341&gt;0),COUNTIF($B$2:B7341,B7341),COUNTIFS($B$2:B7341,B7341,$E$2:E7341,"&gt;0")),"")</f>
        <v/>
      </c>
    </row>
    <row r="7342" spans="1:16" x14ac:dyDescent="0.35">
      <c r="A7342" s="51" t="str">
        <f t="shared" si="342"/>
        <v/>
      </c>
      <c r="B7342" s="99"/>
      <c r="C7342" s="4"/>
      <c r="D7342" s="14"/>
      <c r="E7342" s="14"/>
      <c r="F7342" s="14"/>
      <c r="G7342" s="82"/>
      <c r="H7342" s="107" t="str">
        <f>IF(B7342&lt;&gt;"",IF(OR(O7342=0,O7342=999),"",SUMIFS($E$2:E7342,$A$2:A7342,A7342)-SUMIFS($F$2:F7342,$A$2:A7342,A7342)),"")</f>
        <v/>
      </c>
      <c r="I7342" s="109" t="str">
        <f t="shared" si="344"/>
        <v/>
      </c>
      <c r="J7342" s="113"/>
      <c r="K7342" s="90"/>
      <c r="L7342" s="73"/>
      <c r="M7342" s="69" t="str">
        <f>IF(C7342&lt;&gt;"",DailyLog!$S$3,"")</f>
        <v/>
      </c>
      <c r="N7342" s="56" t="str">
        <f t="shared" si="343"/>
        <v/>
      </c>
      <c r="O7342" s="53" t="str">
        <f>IF($B7342&lt;&gt;"",IF(ISNUMBER(_xlfn.XMATCH($B7342,Language!$A$6:$E$6)),0,IF(ISNUMBER(_xlfn.XMATCH($B7342,Language!$A$29:$E$29)),'Lista de Prestatarios'!$B$3,VLOOKUP(B7342,'Lista de Prestatarios'!$A$2:$B$500,2,FALSE))),"")</f>
        <v/>
      </c>
      <c r="P7342" s="58" t="str">
        <f>IF(B7342&lt;&gt;"",IF(OR(D7342&gt;0,G7342&gt;0),COUNTIF($B$2:B7342,B7342),COUNTIFS($B$2:B7342,B7342,$E$2:E7342,"&gt;0")),"")</f>
        <v/>
      </c>
    </row>
    <row r="7343" spans="1:16" x14ac:dyDescent="0.35">
      <c r="A7343" s="51" t="str">
        <f t="shared" si="342"/>
        <v/>
      </c>
      <c r="B7343" s="99"/>
      <c r="C7343" s="4"/>
      <c r="D7343" s="14"/>
      <c r="E7343" s="14"/>
      <c r="F7343" s="14"/>
      <c r="G7343" s="82"/>
      <c r="H7343" s="107" t="str">
        <f>IF(B7343&lt;&gt;"",IF(OR(O7343=0,O7343=999),"",SUMIFS($E$2:E7343,$A$2:A7343,A7343)-SUMIFS($F$2:F7343,$A$2:A7343,A7343)),"")</f>
        <v/>
      </c>
      <c r="I7343" s="109" t="str">
        <f t="shared" si="344"/>
        <v/>
      </c>
      <c r="J7343" s="113"/>
      <c r="K7343" s="90"/>
      <c r="L7343" s="73"/>
      <c r="M7343" s="69" t="str">
        <f>IF(C7343&lt;&gt;"",DailyLog!$S$3,"")</f>
        <v/>
      </c>
      <c r="N7343" s="56" t="str">
        <f t="shared" si="343"/>
        <v/>
      </c>
      <c r="O7343" s="53" t="str">
        <f>IF($B7343&lt;&gt;"",IF(ISNUMBER(_xlfn.XMATCH($B7343,Language!$A$6:$E$6)),0,IF(ISNUMBER(_xlfn.XMATCH($B7343,Language!$A$29:$E$29)),'Lista de Prestatarios'!$B$3,VLOOKUP(B7343,'Lista de Prestatarios'!$A$2:$B$500,2,FALSE))),"")</f>
        <v/>
      </c>
      <c r="P7343" s="58" t="str">
        <f>IF(B7343&lt;&gt;"",IF(OR(D7343&gt;0,G7343&gt;0),COUNTIF($B$2:B7343,B7343),COUNTIFS($B$2:B7343,B7343,$E$2:E7343,"&gt;0")),"")</f>
        <v/>
      </c>
    </row>
    <row r="7344" spans="1:16" x14ac:dyDescent="0.35">
      <c r="A7344" s="51" t="str">
        <f t="shared" si="342"/>
        <v/>
      </c>
      <c r="B7344" s="99"/>
      <c r="C7344" s="4"/>
      <c r="D7344" s="14"/>
      <c r="E7344" s="14"/>
      <c r="F7344" s="14"/>
      <c r="G7344" s="82"/>
      <c r="H7344" s="107" t="str">
        <f>IF(B7344&lt;&gt;"",IF(OR(O7344=0,O7344=999),"",SUMIFS($E$2:E7344,$A$2:A7344,A7344)-SUMIFS($F$2:F7344,$A$2:A7344,A7344)),"")</f>
        <v/>
      </c>
      <c r="I7344" s="109" t="str">
        <f t="shared" si="344"/>
        <v/>
      </c>
      <c r="J7344" s="113"/>
      <c r="K7344" s="90"/>
      <c r="L7344" s="73"/>
      <c r="M7344" s="69" t="str">
        <f>IF(C7344&lt;&gt;"",DailyLog!$S$3,"")</f>
        <v/>
      </c>
      <c r="N7344" s="56" t="str">
        <f t="shared" si="343"/>
        <v/>
      </c>
      <c r="O7344" s="53" t="str">
        <f>IF($B7344&lt;&gt;"",IF(ISNUMBER(_xlfn.XMATCH($B7344,Language!$A$6:$E$6)),0,IF(ISNUMBER(_xlfn.XMATCH($B7344,Language!$A$29:$E$29)),'Lista de Prestatarios'!$B$3,VLOOKUP(B7344,'Lista de Prestatarios'!$A$2:$B$500,2,FALSE))),"")</f>
        <v/>
      </c>
      <c r="P7344" s="58" t="str">
        <f>IF(B7344&lt;&gt;"",IF(OR(D7344&gt;0,G7344&gt;0),COUNTIF($B$2:B7344,B7344),COUNTIFS($B$2:B7344,B7344,$E$2:E7344,"&gt;0")),"")</f>
        <v/>
      </c>
    </row>
    <row r="7345" spans="1:16" x14ac:dyDescent="0.35">
      <c r="A7345" s="51" t="str">
        <f t="shared" si="342"/>
        <v/>
      </c>
      <c r="B7345" s="99"/>
      <c r="C7345" s="4"/>
      <c r="D7345" s="14"/>
      <c r="E7345" s="14"/>
      <c r="F7345" s="14"/>
      <c r="G7345" s="82"/>
      <c r="H7345" s="107" t="str">
        <f>IF(B7345&lt;&gt;"",IF(OR(O7345=0,O7345=999),"",SUMIFS($E$2:E7345,$A$2:A7345,A7345)-SUMIFS($F$2:F7345,$A$2:A7345,A7345)),"")</f>
        <v/>
      </c>
      <c r="I7345" s="109" t="str">
        <f t="shared" si="344"/>
        <v/>
      </c>
      <c r="J7345" s="113"/>
      <c r="K7345" s="90"/>
      <c r="L7345" s="73"/>
      <c r="M7345" s="69" t="str">
        <f>IF(C7345&lt;&gt;"",DailyLog!$S$3,"")</f>
        <v/>
      </c>
      <c r="N7345" s="56" t="str">
        <f t="shared" si="343"/>
        <v/>
      </c>
      <c r="O7345" s="53" t="str">
        <f>IF($B7345&lt;&gt;"",IF(ISNUMBER(_xlfn.XMATCH($B7345,Language!$A$6:$E$6)),0,IF(ISNUMBER(_xlfn.XMATCH($B7345,Language!$A$29:$E$29)),'Lista de Prestatarios'!$B$3,VLOOKUP(B7345,'Lista de Prestatarios'!$A$2:$B$500,2,FALSE))),"")</f>
        <v/>
      </c>
      <c r="P7345" s="58" t="str">
        <f>IF(B7345&lt;&gt;"",IF(OR(D7345&gt;0,G7345&gt;0),COUNTIF($B$2:B7345,B7345),COUNTIFS($B$2:B7345,B7345,$E$2:E7345,"&gt;0")),"")</f>
        <v/>
      </c>
    </row>
    <row r="7346" spans="1:16" x14ac:dyDescent="0.35">
      <c r="A7346" s="51" t="str">
        <f t="shared" si="342"/>
        <v/>
      </c>
      <c r="B7346" s="99"/>
      <c r="C7346" s="4"/>
      <c r="D7346" s="14"/>
      <c r="E7346" s="14"/>
      <c r="F7346" s="14"/>
      <c r="G7346" s="82"/>
      <c r="H7346" s="107" t="str">
        <f>IF(B7346&lt;&gt;"",IF(OR(O7346=0,O7346=999),"",SUMIFS($E$2:E7346,$A$2:A7346,A7346)-SUMIFS($F$2:F7346,$A$2:A7346,A7346)),"")</f>
        <v/>
      </c>
      <c r="I7346" s="109" t="str">
        <f t="shared" si="344"/>
        <v/>
      </c>
      <c r="J7346" s="113"/>
      <c r="K7346" s="90"/>
      <c r="L7346" s="73"/>
      <c r="M7346" s="69" t="str">
        <f>IF(C7346&lt;&gt;"",DailyLog!$S$3,"")</f>
        <v/>
      </c>
      <c r="N7346" s="56" t="str">
        <f t="shared" si="343"/>
        <v/>
      </c>
      <c r="O7346" s="53" t="str">
        <f>IF($B7346&lt;&gt;"",IF(ISNUMBER(_xlfn.XMATCH($B7346,Language!$A$6:$E$6)),0,IF(ISNUMBER(_xlfn.XMATCH($B7346,Language!$A$29:$E$29)),'Lista de Prestatarios'!$B$3,VLOOKUP(B7346,'Lista de Prestatarios'!$A$2:$B$500,2,FALSE))),"")</f>
        <v/>
      </c>
      <c r="P7346" s="58" t="str">
        <f>IF(B7346&lt;&gt;"",IF(OR(D7346&gt;0,G7346&gt;0),COUNTIF($B$2:B7346,B7346),COUNTIFS($B$2:B7346,B7346,$E$2:E7346,"&gt;0")),"")</f>
        <v/>
      </c>
    </row>
    <row r="7347" spans="1:16" x14ac:dyDescent="0.35">
      <c r="A7347" s="51" t="str">
        <f t="shared" si="342"/>
        <v/>
      </c>
      <c r="B7347" s="99"/>
      <c r="C7347" s="4"/>
      <c r="D7347" s="14"/>
      <c r="E7347" s="14"/>
      <c r="F7347" s="14"/>
      <c r="G7347" s="82"/>
      <c r="H7347" s="107" t="str">
        <f>IF(B7347&lt;&gt;"",IF(OR(O7347=0,O7347=999),"",SUMIFS($E$2:E7347,$A$2:A7347,A7347)-SUMIFS($F$2:F7347,$A$2:A7347,A7347)),"")</f>
        <v/>
      </c>
      <c r="I7347" s="109" t="str">
        <f t="shared" si="344"/>
        <v/>
      </c>
      <c r="J7347" s="113"/>
      <c r="K7347" s="90"/>
      <c r="L7347" s="73"/>
      <c r="M7347" s="69" t="str">
        <f>IF(C7347&lt;&gt;"",DailyLog!$S$3,"")</f>
        <v/>
      </c>
      <c r="N7347" s="56" t="str">
        <f t="shared" si="343"/>
        <v/>
      </c>
      <c r="O7347" s="53" t="str">
        <f>IF($B7347&lt;&gt;"",IF(ISNUMBER(_xlfn.XMATCH($B7347,Language!$A$6:$E$6)),0,IF(ISNUMBER(_xlfn.XMATCH($B7347,Language!$A$29:$E$29)),'Lista de Prestatarios'!$B$3,VLOOKUP(B7347,'Lista de Prestatarios'!$A$2:$B$500,2,FALSE))),"")</f>
        <v/>
      </c>
      <c r="P7347" s="58" t="str">
        <f>IF(B7347&lt;&gt;"",IF(OR(D7347&gt;0,G7347&gt;0),COUNTIF($B$2:B7347,B7347),COUNTIFS($B$2:B7347,B7347,$E$2:E7347,"&gt;0")),"")</f>
        <v/>
      </c>
    </row>
    <row r="7348" spans="1:16" x14ac:dyDescent="0.35">
      <c r="A7348" s="51" t="str">
        <f t="shared" si="342"/>
        <v/>
      </c>
      <c r="B7348" s="99"/>
      <c r="C7348" s="4"/>
      <c r="D7348" s="14"/>
      <c r="E7348" s="14"/>
      <c r="F7348" s="14"/>
      <c r="G7348" s="82"/>
      <c r="H7348" s="107" t="str">
        <f>IF(B7348&lt;&gt;"",IF(OR(O7348=0,O7348=999),"",SUMIFS($E$2:E7348,$A$2:A7348,A7348)-SUMIFS($F$2:F7348,$A$2:A7348,A7348)),"")</f>
        <v/>
      </c>
      <c r="I7348" s="109" t="str">
        <f t="shared" si="344"/>
        <v/>
      </c>
      <c r="J7348" s="113"/>
      <c r="K7348" s="90"/>
      <c r="L7348" s="73"/>
      <c r="M7348" s="69" t="str">
        <f>IF(C7348&lt;&gt;"",DailyLog!$S$3,"")</f>
        <v/>
      </c>
      <c r="N7348" s="56" t="str">
        <f t="shared" si="343"/>
        <v/>
      </c>
      <c r="O7348" s="53" t="str">
        <f>IF($B7348&lt;&gt;"",IF(ISNUMBER(_xlfn.XMATCH($B7348,Language!$A$6:$E$6)),0,IF(ISNUMBER(_xlfn.XMATCH($B7348,Language!$A$29:$E$29)),'Lista de Prestatarios'!$B$3,VLOOKUP(B7348,'Lista de Prestatarios'!$A$2:$B$500,2,FALSE))),"")</f>
        <v/>
      </c>
      <c r="P7348" s="58" t="str">
        <f>IF(B7348&lt;&gt;"",IF(OR(D7348&gt;0,G7348&gt;0),COUNTIF($B$2:B7348,B7348),COUNTIFS($B$2:B7348,B7348,$E$2:E7348,"&gt;0")),"")</f>
        <v/>
      </c>
    </row>
    <row r="7349" spans="1:16" x14ac:dyDescent="0.35">
      <c r="A7349" s="51" t="str">
        <f t="shared" si="342"/>
        <v/>
      </c>
      <c r="B7349" s="99"/>
      <c r="C7349" s="4"/>
      <c r="D7349" s="14"/>
      <c r="E7349" s="14"/>
      <c r="F7349" s="14"/>
      <c r="G7349" s="82"/>
      <c r="H7349" s="107" t="str">
        <f>IF(B7349&lt;&gt;"",IF(OR(O7349=0,O7349=999),"",SUMIFS($E$2:E7349,$A$2:A7349,A7349)-SUMIFS($F$2:F7349,$A$2:A7349,A7349)),"")</f>
        <v/>
      </c>
      <c r="I7349" s="109" t="str">
        <f t="shared" si="344"/>
        <v/>
      </c>
      <c r="J7349" s="113"/>
      <c r="K7349" s="90"/>
      <c r="L7349" s="73"/>
      <c r="M7349" s="69" t="str">
        <f>IF(C7349&lt;&gt;"",DailyLog!$S$3,"")</f>
        <v/>
      </c>
      <c r="N7349" s="56" t="str">
        <f t="shared" si="343"/>
        <v/>
      </c>
      <c r="O7349" s="53" t="str">
        <f>IF($B7349&lt;&gt;"",IF(ISNUMBER(_xlfn.XMATCH($B7349,Language!$A$6:$E$6)),0,IF(ISNUMBER(_xlfn.XMATCH($B7349,Language!$A$29:$E$29)),'Lista de Prestatarios'!$B$3,VLOOKUP(B7349,'Lista de Prestatarios'!$A$2:$B$500,2,FALSE))),"")</f>
        <v/>
      </c>
      <c r="P7349" s="58" t="str">
        <f>IF(B7349&lt;&gt;"",IF(OR(D7349&gt;0,G7349&gt;0),COUNTIF($B$2:B7349,B7349),COUNTIFS($B$2:B7349,B7349,$E$2:E7349,"&gt;0")),"")</f>
        <v/>
      </c>
    </row>
    <row r="7350" spans="1:16" x14ac:dyDescent="0.35">
      <c r="A7350" s="51" t="str">
        <f t="shared" si="342"/>
        <v/>
      </c>
      <c r="B7350" s="99"/>
      <c r="C7350" s="4"/>
      <c r="D7350" s="14"/>
      <c r="E7350" s="14"/>
      <c r="F7350" s="14"/>
      <c r="G7350" s="82"/>
      <c r="H7350" s="107" t="str">
        <f>IF(B7350&lt;&gt;"",IF(OR(O7350=0,O7350=999),"",SUMIFS($E$2:E7350,$A$2:A7350,A7350)-SUMIFS($F$2:F7350,$A$2:A7350,A7350)),"")</f>
        <v/>
      </c>
      <c r="I7350" s="109" t="str">
        <f t="shared" si="344"/>
        <v/>
      </c>
      <c r="J7350" s="113"/>
      <c r="K7350" s="90"/>
      <c r="L7350" s="73"/>
      <c r="M7350" s="69" t="str">
        <f>IF(C7350&lt;&gt;"",DailyLog!$S$3,"")</f>
        <v/>
      </c>
      <c r="N7350" s="56" t="str">
        <f t="shared" si="343"/>
        <v/>
      </c>
      <c r="O7350" s="53" t="str">
        <f>IF($B7350&lt;&gt;"",IF(ISNUMBER(_xlfn.XMATCH($B7350,Language!$A$6:$E$6)),0,IF(ISNUMBER(_xlfn.XMATCH($B7350,Language!$A$29:$E$29)),'Lista de Prestatarios'!$B$3,VLOOKUP(B7350,'Lista de Prestatarios'!$A$2:$B$500,2,FALSE))),"")</f>
        <v/>
      </c>
      <c r="P7350" s="58" t="str">
        <f>IF(B7350&lt;&gt;"",IF(OR(D7350&gt;0,G7350&gt;0),COUNTIF($B$2:B7350,B7350),COUNTIFS($B$2:B7350,B7350,$E$2:E7350,"&gt;0")),"")</f>
        <v/>
      </c>
    </row>
    <row r="7351" spans="1:16" x14ac:dyDescent="0.35">
      <c r="A7351" s="51" t="str">
        <f t="shared" si="342"/>
        <v/>
      </c>
      <c r="B7351" s="99"/>
      <c r="C7351" s="4"/>
      <c r="D7351" s="14"/>
      <c r="E7351" s="14"/>
      <c r="F7351" s="14"/>
      <c r="G7351" s="82"/>
      <c r="H7351" s="107" t="str">
        <f>IF(B7351&lt;&gt;"",IF(OR(O7351=0,O7351=999),"",SUMIFS($E$2:E7351,$A$2:A7351,A7351)-SUMIFS($F$2:F7351,$A$2:A7351,A7351)),"")</f>
        <v/>
      </c>
      <c r="I7351" s="109" t="str">
        <f t="shared" si="344"/>
        <v/>
      </c>
      <c r="J7351" s="113"/>
      <c r="K7351" s="90"/>
      <c r="L7351" s="73"/>
      <c r="M7351" s="69" t="str">
        <f>IF(C7351&lt;&gt;"",DailyLog!$S$3,"")</f>
        <v/>
      </c>
      <c r="N7351" s="56" t="str">
        <f t="shared" si="343"/>
        <v/>
      </c>
      <c r="O7351" s="53" t="str">
        <f>IF($B7351&lt;&gt;"",IF(ISNUMBER(_xlfn.XMATCH($B7351,Language!$A$6:$E$6)),0,IF(ISNUMBER(_xlfn.XMATCH($B7351,Language!$A$29:$E$29)),'Lista de Prestatarios'!$B$3,VLOOKUP(B7351,'Lista de Prestatarios'!$A$2:$B$500,2,FALSE))),"")</f>
        <v/>
      </c>
      <c r="P7351" s="58" t="str">
        <f>IF(B7351&lt;&gt;"",IF(OR(D7351&gt;0,G7351&gt;0),COUNTIF($B$2:B7351,B7351),COUNTIFS($B$2:B7351,B7351,$E$2:E7351,"&gt;0")),"")</f>
        <v/>
      </c>
    </row>
    <row r="7352" spans="1:16" x14ac:dyDescent="0.35">
      <c r="A7352" s="51" t="str">
        <f t="shared" si="342"/>
        <v/>
      </c>
      <c r="B7352" s="99"/>
      <c r="C7352" s="4"/>
      <c r="D7352" s="14"/>
      <c r="E7352" s="14"/>
      <c r="F7352" s="14"/>
      <c r="G7352" s="82"/>
      <c r="H7352" s="107" t="str">
        <f>IF(B7352&lt;&gt;"",IF(OR(O7352=0,O7352=999),"",SUMIFS($E$2:E7352,$A$2:A7352,A7352)-SUMIFS($F$2:F7352,$A$2:A7352,A7352)),"")</f>
        <v/>
      </c>
      <c r="I7352" s="109" t="str">
        <f t="shared" si="344"/>
        <v/>
      </c>
      <c r="J7352" s="113"/>
      <c r="K7352" s="90"/>
      <c r="L7352" s="73"/>
      <c r="M7352" s="69" t="str">
        <f>IF(C7352&lt;&gt;"",DailyLog!$S$3,"")</f>
        <v/>
      </c>
      <c r="N7352" s="56" t="str">
        <f t="shared" si="343"/>
        <v/>
      </c>
      <c r="O7352" s="53" t="str">
        <f>IF($B7352&lt;&gt;"",IF(ISNUMBER(_xlfn.XMATCH($B7352,Language!$A$6:$E$6)),0,IF(ISNUMBER(_xlfn.XMATCH($B7352,Language!$A$29:$E$29)),'Lista de Prestatarios'!$B$3,VLOOKUP(B7352,'Lista de Prestatarios'!$A$2:$B$500,2,FALSE))),"")</f>
        <v/>
      </c>
      <c r="P7352" s="58" t="str">
        <f>IF(B7352&lt;&gt;"",IF(OR(D7352&gt;0,G7352&gt;0),COUNTIF($B$2:B7352,B7352),COUNTIFS($B$2:B7352,B7352,$E$2:E7352,"&gt;0")),"")</f>
        <v/>
      </c>
    </row>
    <row r="7353" spans="1:16" x14ac:dyDescent="0.35">
      <c r="A7353" s="51" t="str">
        <f t="shared" si="342"/>
        <v/>
      </c>
      <c r="B7353" s="99"/>
      <c r="C7353" s="4"/>
      <c r="D7353" s="14"/>
      <c r="E7353" s="14"/>
      <c r="F7353" s="14"/>
      <c r="G7353" s="82"/>
      <c r="H7353" s="107" t="str">
        <f>IF(B7353&lt;&gt;"",IF(OR(O7353=0,O7353=999),"",SUMIFS($E$2:E7353,$A$2:A7353,A7353)-SUMIFS($F$2:F7353,$A$2:A7353,A7353)),"")</f>
        <v/>
      </c>
      <c r="I7353" s="109" t="str">
        <f t="shared" si="344"/>
        <v/>
      </c>
      <c r="J7353" s="113"/>
      <c r="K7353" s="90"/>
      <c r="L7353" s="73"/>
      <c r="M7353" s="69" t="str">
        <f>IF(C7353&lt;&gt;"",DailyLog!$S$3,"")</f>
        <v/>
      </c>
      <c r="N7353" s="56" t="str">
        <f t="shared" si="343"/>
        <v/>
      </c>
      <c r="O7353" s="53" t="str">
        <f>IF($B7353&lt;&gt;"",IF(ISNUMBER(_xlfn.XMATCH($B7353,Language!$A$6:$E$6)),0,IF(ISNUMBER(_xlfn.XMATCH($B7353,Language!$A$29:$E$29)),'Lista de Prestatarios'!$B$3,VLOOKUP(B7353,'Lista de Prestatarios'!$A$2:$B$500,2,FALSE))),"")</f>
        <v/>
      </c>
      <c r="P7353" s="58" t="str">
        <f>IF(B7353&lt;&gt;"",IF(OR(D7353&gt;0,G7353&gt;0),COUNTIF($B$2:B7353,B7353),COUNTIFS($B$2:B7353,B7353,$E$2:E7353,"&gt;0")),"")</f>
        <v/>
      </c>
    </row>
    <row r="7354" spans="1:16" x14ac:dyDescent="0.35">
      <c r="A7354" s="51" t="str">
        <f t="shared" si="342"/>
        <v/>
      </c>
      <c r="B7354" s="99"/>
      <c r="C7354" s="4"/>
      <c r="D7354" s="14"/>
      <c r="E7354" s="14"/>
      <c r="F7354" s="14"/>
      <c r="G7354" s="82"/>
      <c r="H7354" s="107" t="str">
        <f>IF(B7354&lt;&gt;"",IF(OR(O7354=0,O7354=999),"",SUMIFS($E$2:E7354,$A$2:A7354,A7354)-SUMIFS($F$2:F7354,$A$2:A7354,A7354)),"")</f>
        <v/>
      </c>
      <c r="I7354" s="109" t="str">
        <f t="shared" si="344"/>
        <v/>
      </c>
      <c r="J7354" s="113"/>
      <c r="K7354" s="90"/>
      <c r="L7354" s="73"/>
      <c r="M7354" s="69" t="str">
        <f>IF(C7354&lt;&gt;"",DailyLog!$S$3,"")</f>
        <v/>
      </c>
      <c r="N7354" s="56" t="str">
        <f t="shared" si="343"/>
        <v/>
      </c>
      <c r="O7354" s="53" t="str">
        <f>IF($B7354&lt;&gt;"",IF(ISNUMBER(_xlfn.XMATCH($B7354,Language!$A$6:$E$6)),0,IF(ISNUMBER(_xlfn.XMATCH($B7354,Language!$A$29:$E$29)),'Lista de Prestatarios'!$B$3,VLOOKUP(B7354,'Lista de Prestatarios'!$A$2:$B$500,2,FALSE))),"")</f>
        <v/>
      </c>
      <c r="P7354" s="58" t="str">
        <f>IF(B7354&lt;&gt;"",IF(OR(D7354&gt;0,G7354&gt;0),COUNTIF($B$2:B7354,B7354),COUNTIFS($B$2:B7354,B7354,$E$2:E7354,"&gt;0")),"")</f>
        <v/>
      </c>
    </row>
    <row r="7355" spans="1:16" x14ac:dyDescent="0.35">
      <c r="A7355" s="51" t="str">
        <f t="shared" si="342"/>
        <v/>
      </c>
      <c r="B7355" s="99"/>
      <c r="C7355" s="4"/>
      <c r="D7355" s="14"/>
      <c r="E7355" s="14"/>
      <c r="F7355" s="14"/>
      <c r="G7355" s="82"/>
      <c r="H7355" s="107" t="str">
        <f>IF(B7355&lt;&gt;"",IF(OR(O7355=0,O7355=999),"",SUMIFS($E$2:E7355,$A$2:A7355,A7355)-SUMIFS($F$2:F7355,$A$2:A7355,A7355)),"")</f>
        <v/>
      </c>
      <c r="I7355" s="109" t="str">
        <f t="shared" si="344"/>
        <v/>
      </c>
      <c r="J7355" s="113"/>
      <c r="K7355" s="90"/>
      <c r="L7355" s="73"/>
      <c r="M7355" s="69" t="str">
        <f>IF(C7355&lt;&gt;"",DailyLog!$S$3,"")</f>
        <v/>
      </c>
      <c r="N7355" s="56" t="str">
        <f t="shared" si="343"/>
        <v/>
      </c>
      <c r="O7355" s="53" t="str">
        <f>IF($B7355&lt;&gt;"",IF(ISNUMBER(_xlfn.XMATCH($B7355,Language!$A$6:$E$6)),0,IF(ISNUMBER(_xlfn.XMATCH($B7355,Language!$A$29:$E$29)),'Lista de Prestatarios'!$B$3,VLOOKUP(B7355,'Lista de Prestatarios'!$A$2:$B$500,2,FALSE))),"")</f>
        <v/>
      </c>
      <c r="P7355" s="58" t="str">
        <f>IF(B7355&lt;&gt;"",IF(OR(D7355&gt;0,G7355&gt;0),COUNTIF($B$2:B7355,B7355),COUNTIFS($B$2:B7355,B7355,$E$2:E7355,"&gt;0")),"")</f>
        <v/>
      </c>
    </row>
    <row r="7356" spans="1:16" x14ac:dyDescent="0.35">
      <c r="A7356" s="51" t="str">
        <f t="shared" si="342"/>
        <v/>
      </c>
      <c r="B7356" s="99"/>
      <c r="C7356" s="4"/>
      <c r="D7356" s="14"/>
      <c r="E7356" s="14"/>
      <c r="F7356" s="14"/>
      <c r="G7356" s="82"/>
      <c r="H7356" s="107" t="str">
        <f>IF(B7356&lt;&gt;"",IF(OR(O7356=0,O7356=999),"",SUMIFS($E$2:E7356,$A$2:A7356,A7356)-SUMIFS($F$2:F7356,$A$2:A7356,A7356)),"")</f>
        <v/>
      </c>
      <c r="I7356" s="109" t="str">
        <f t="shared" si="344"/>
        <v/>
      </c>
      <c r="J7356" s="113"/>
      <c r="K7356" s="90"/>
      <c r="L7356" s="73"/>
      <c r="M7356" s="69" t="str">
        <f>IF(C7356&lt;&gt;"",DailyLog!$S$3,"")</f>
        <v/>
      </c>
      <c r="N7356" s="56" t="str">
        <f t="shared" si="343"/>
        <v/>
      </c>
      <c r="O7356" s="53" t="str">
        <f>IF($B7356&lt;&gt;"",IF(ISNUMBER(_xlfn.XMATCH($B7356,Language!$A$6:$E$6)),0,IF(ISNUMBER(_xlfn.XMATCH($B7356,Language!$A$29:$E$29)),'Lista de Prestatarios'!$B$3,VLOOKUP(B7356,'Lista de Prestatarios'!$A$2:$B$500,2,FALSE))),"")</f>
        <v/>
      </c>
      <c r="P7356" s="58" t="str">
        <f>IF(B7356&lt;&gt;"",IF(OR(D7356&gt;0,G7356&gt;0),COUNTIF($B$2:B7356,B7356),COUNTIFS($B$2:B7356,B7356,$E$2:E7356,"&gt;0")),"")</f>
        <v/>
      </c>
    </row>
    <row r="7357" spans="1:16" x14ac:dyDescent="0.35">
      <c r="A7357" s="51" t="str">
        <f t="shared" si="342"/>
        <v/>
      </c>
      <c r="B7357" s="99"/>
      <c r="C7357" s="4"/>
      <c r="D7357" s="14"/>
      <c r="E7357" s="14"/>
      <c r="F7357" s="14"/>
      <c r="G7357" s="82"/>
      <c r="H7357" s="107" t="str">
        <f>IF(B7357&lt;&gt;"",IF(OR(O7357=0,O7357=999),"",SUMIFS($E$2:E7357,$A$2:A7357,A7357)-SUMIFS($F$2:F7357,$A$2:A7357,A7357)),"")</f>
        <v/>
      </c>
      <c r="I7357" s="109" t="str">
        <f t="shared" si="344"/>
        <v/>
      </c>
      <c r="J7357" s="113"/>
      <c r="K7357" s="90"/>
      <c r="L7357" s="73"/>
      <c r="M7357" s="69" t="str">
        <f>IF(C7357&lt;&gt;"",DailyLog!$S$3,"")</f>
        <v/>
      </c>
      <c r="N7357" s="56" t="str">
        <f t="shared" si="343"/>
        <v/>
      </c>
      <c r="O7357" s="53" t="str">
        <f>IF($B7357&lt;&gt;"",IF(ISNUMBER(_xlfn.XMATCH($B7357,Language!$A$6:$E$6)),0,IF(ISNUMBER(_xlfn.XMATCH($B7357,Language!$A$29:$E$29)),'Lista de Prestatarios'!$B$3,VLOOKUP(B7357,'Lista de Prestatarios'!$A$2:$B$500,2,FALSE))),"")</f>
        <v/>
      </c>
      <c r="P7357" s="58" t="str">
        <f>IF(B7357&lt;&gt;"",IF(OR(D7357&gt;0,G7357&gt;0),COUNTIF($B$2:B7357,B7357),COUNTIFS($B$2:B7357,B7357,$E$2:E7357,"&gt;0")),"")</f>
        <v/>
      </c>
    </row>
    <row r="7358" spans="1:16" x14ac:dyDescent="0.35">
      <c r="A7358" s="51" t="str">
        <f t="shared" si="342"/>
        <v/>
      </c>
      <c r="B7358" s="99"/>
      <c r="C7358" s="4"/>
      <c r="D7358" s="14"/>
      <c r="E7358" s="14"/>
      <c r="F7358" s="14"/>
      <c r="G7358" s="82"/>
      <c r="H7358" s="107" t="str">
        <f>IF(B7358&lt;&gt;"",IF(OR(O7358=0,O7358=999),"",SUMIFS($E$2:E7358,$A$2:A7358,A7358)-SUMIFS($F$2:F7358,$A$2:A7358,A7358)),"")</f>
        <v/>
      </c>
      <c r="I7358" s="109" t="str">
        <f t="shared" si="344"/>
        <v/>
      </c>
      <c r="J7358" s="113"/>
      <c r="K7358" s="90"/>
      <c r="L7358" s="73"/>
      <c r="M7358" s="69" t="str">
        <f>IF(C7358&lt;&gt;"",DailyLog!$S$3,"")</f>
        <v/>
      </c>
      <c r="N7358" s="56" t="str">
        <f t="shared" si="343"/>
        <v/>
      </c>
      <c r="O7358" s="53" t="str">
        <f>IF($B7358&lt;&gt;"",IF(ISNUMBER(_xlfn.XMATCH($B7358,Language!$A$6:$E$6)),0,IF(ISNUMBER(_xlfn.XMATCH($B7358,Language!$A$29:$E$29)),'Lista de Prestatarios'!$B$3,VLOOKUP(B7358,'Lista de Prestatarios'!$A$2:$B$500,2,FALSE))),"")</f>
        <v/>
      </c>
      <c r="P7358" s="58" t="str">
        <f>IF(B7358&lt;&gt;"",IF(OR(D7358&gt;0,G7358&gt;0),COUNTIF($B$2:B7358,B7358),COUNTIFS($B$2:B7358,B7358,$E$2:E7358,"&gt;0")),"")</f>
        <v/>
      </c>
    </row>
    <row r="7359" spans="1:16" x14ac:dyDescent="0.35">
      <c r="A7359" s="51" t="str">
        <f t="shared" si="342"/>
        <v/>
      </c>
      <c r="B7359" s="99"/>
      <c r="C7359" s="4"/>
      <c r="D7359" s="14"/>
      <c r="E7359" s="14"/>
      <c r="F7359" s="14"/>
      <c r="G7359" s="82"/>
      <c r="H7359" s="107" t="str">
        <f>IF(B7359&lt;&gt;"",IF(OR(O7359=0,O7359=999),"",SUMIFS($E$2:E7359,$A$2:A7359,A7359)-SUMIFS($F$2:F7359,$A$2:A7359,A7359)),"")</f>
        <v/>
      </c>
      <c r="I7359" s="109" t="str">
        <f t="shared" si="344"/>
        <v/>
      </c>
      <c r="J7359" s="113"/>
      <c r="K7359" s="90"/>
      <c r="L7359" s="73"/>
      <c r="M7359" s="69" t="str">
        <f>IF(C7359&lt;&gt;"",DailyLog!$S$3,"")</f>
        <v/>
      </c>
      <c r="N7359" s="56" t="str">
        <f t="shared" si="343"/>
        <v/>
      </c>
      <c r="O7359" s="53" t="str">
        <f>IF($B7359&lt;&gt;"",IF(ISNUMBER(_xlfn.XMATCH($B7359,Language!$A$6:$E$6)),0,IF(ISNUMBER(_xlfn.XMATCH($B7359,Language!$A$29:$E$29)),'Lista de Prestatarios'!$B$3,VLOOKUP(B7359,'Lista de Prestatarios'!$A$2:$B$500,2,FALSE))),"")</f>
        <v/>
      </c>
      <c r="P7359" s="58" t="str">
        <f>IF(B7359&lt;&gt;"",IF(OR(D7359&gt;0,G7359&gt;0),COUNTIF($B$2:B7359,B7359),COUNTIFS($B$2:B7359,B7359,$E$2:E7359,"&gt;0")),"")</f>
        <v/>
      </c>
    </row>
    <row r="7360" spans="1:16" x14ac:dyDescent="0.35">
      <c r="A7360" s="51" t="str">
        <f t="shared" si="342"/>
        <v/>
      </c>
      <c r="B7360" s="99"/>
      <c r="C7360" s="4"/>
      <c r="D7360" s="14"/>
      <c r="E7360" s="14"/>
      <c r="F7360" s="14"/>
      <c r="G7360" s="82"/>
      <c r="H7360" s="107" t="str">
        <f>IF(B7360&lt;&gt;"",IF(OR(O7360=0,O7360=999),"",SUMIFS($E$2:E7360,$A$2:A7360,A7360)-SUMIFS($F$2:F7360,$A$2:A7360,A7360)),"")</f>
        <v/>
      </c>
      <c r="I7360" s="109" t="str">
        <f t="shared" si="344"/>
        <v/>
      </c>
      <c r="J7360" s="113"/>
      <c r="K7360" s="90"/>
      <c r="L7360" s="73"/>
      <c r="M7360" s="69" t="str">
        <f>IF(C7360&lt;&gt;"",DailyLog!$S$3,"")</f>
        <v/>
      </c>
      <c r="N7360" s="56" t="str">
        <f t="shared" si="343"/>
        <v/>
      </c>
      <c r="O7360" s="53" t="str">
        <f>IF($B7360&lt;&gt;"",IF(ISNUMBER(_xlfn.XMATCH($B7360,Language!$A$6:$E$6)),0,IF(ISNUMBER(_xlfn.XMATCH($B7360,Language!$A$29:$E$29)),'Lista de Prestatarios'!$B$3,VLOOKUP(B7360,'Lista de Prestatarios'!$A$2:$B$500,2,FALSE))),"")</f>
        <v/>
      </c>
      <c r="P7360" s="58" t="str">
        <f>IF(B7360&lt;&gt;"",IF(OR(D7360&gt;0,G7360&gt;0),COUNTIF($B$2:B7360,B7360),COUNTIFS($B$2:B7360,B7360,$E$2:E7360,"&gt;0")),"")</f>
        <v/>
      </c>
    </row>
    <row r="7361" spans="1:16" x14ac:dyDescent="0.35">
      <c r="A7361" s="51" t="str">
        <f t="shared" si="342"/>
        <v/>
      </c>
      <c r="B7361" s="99"/>
      <c r="C7361" s="4"/>
      <c r="D7361" s="14"/>
      <c r="E7361" s="14"/>
      <c r="F7361" s="14"/>
      <c r="G7361" s="82"/>
      <c r="H7361" s="107" t="str">
        <f>IF(B7361&lt;&gt;"",IF(OR(O7361=0,O7361=999),"",SUMIFS($E$2:E7361,$A$2:A7361,A7361)-SUMIFS($F$2:F7361,$A$2:A7361,A7361)),"")</f>
        <v/>
      </c>
      <c r="I7361" s="109" t="str">
        <f t="shared" si="344"/>
        <v/>
      </c>
      <c r="J7361" s="113"/>
      <c r="K7361" s="90"/>
      <c r="L7361" s="73"/>
      <c r="M7361" s="69" t="str">
        <f>IF(C7361&lt;&gt;"",DailyLog!$S$3,"")</f>
        <v/>
      </c>
      <c r="N7361" s="56" t="str">
        <f t="shared" si="343"/>
        <v/>
      </c>
      <c r="O7361" s="53" t="str">
        <f>IF($B7361&lt;&gt;"",IF(ISNUMBER(_xlfn.XMATCH($B7361,Language!$A$6:$E$6)),0,IF(ISNUMBER(_xlfn.XMATCH($B7361,Language!$A$29:$E$29)),'Lista de Prestatarios'!$B$3,VLOOKUP(B7361,'Lista de Prestatarios'!$A$2:$B$500,2,FALSE))),"")</f>
        <v/>
      </c>
      <c r="P7361" s="58" t="str">
        <f>IF(B7361&lt;&gt;"",IF(OR(D7361&gt;0,G7361&gt;0),COUNTIF($B$2:B7361,B7361),COUNTIFS($B$2:B7361,B7361,$E$2:E7361,"&gt;0")),"")</f>
        <v/>
      </c>
    </row>
    <row r="7362" spans="1:16" x14ac:dyDescent="0.35">
      <c r="A7362" s="51" t="str">
        <f t="shared" ref="A7362:A7425" si="345">IF(B7362&lt;&gt;"",O7362&amp;"."&amp;P7362,"")</f>
        <v/>
      </c>
      <c r="B7362" s="99"/>
      <c r="C7362" s="4"/>
      <c r="D7362" s="14"/>
      <c r="E7362" s="14"/>
      <c r="F7362" s="14"/>
      <c r="G7362" s="82"/>
      <c r="H7362" s="107" t="str">
        <f>IF(B7362&lt;&gt;"",IF(OR(O7362=0,O7362=999),"",SUMIFS($E$2:E7362,$A$2:A7362,A7362)-SUMIFS($F$2:F7362,$A$2:A7362,A7362)),"")</f>
        <v/>
      </c>
      <c r="I7362" s="109" t="str">
        <f t="shared" si="344"/>
        <v/>
      </c>
      <c r="J7362" s="113"/>
      <c r="K7362" s="90"/>
      <c r="L7362" s="73"/>
      <c r="M7362" s="69" t="str">
        <f>IF(C7362&lt;&gt;"",DailyLog!$S$3,"")</f>
        <v/>
      </c>
      <c r="N7362" s="56" t="str">
        <f t="shared" ref="N7362:N7425" si="346">IF(B7362&lt;&gt;"",COUNT(D7362:G7362),"")</f>
        <v/>
      </c>
      <c r="O7362" s="53" t="str">
        <f>IF($B7362&lt;&gt;"",IF(ISNUMBER(_xlfn.XMATCH($B7362,Language!$A$6:$E$6)),0,IF(ISNUMBER(_xlfn.XMATCH($B7362,Language!$A$29:$E$29)),'Lista de Prestatarios'!$B$3,VLOOKUP(B7362,'Lista de Prestatarios'!$A$2:$B$500,2,FALSE))),"")</f>
        <v/>
      </c>
      <c r="P7362" s="58" t="str">
        <f>IF(B7362&lt;&gt;"",IF(OR(D7362&gt;0,G7362&gt;0),COUNTIF($B$2:B7362,B7362),COUNTIFS($B$2:B7362,B7362,$E$2:E7362,"&gt;0")),"")</f>
        <v/>
      </c>
    </row>
    <row r="7363" spans="1:16" x14ac:dyDescent="0.35">
      <c r="A7363" s="51" t="str">
        <f t="shared" si="345"/>
        <v/>
      </c>
      <c r="B7363" s="99"/>
      <c r="C7363" s="4"/>
      <c r="D7363" s="14"/>
      <c r="E7363" s="14"/>
      <c r="F7363" s="14"/>
      <c r="G7363" s="82"/>
      <c r="H7363" s="107" t="str">
        <f>IF(B7363&lt;&gt;"",IF(OR(O7363=0,O7363=999),"",SUMIFS($E$2:E7363,$A$2:A7363,A7363)-SUMIFS($F$2:F7363,$A$2:A7363,A7363)),"")</f>
        <v/>
      </c>
      <c r="I7363" s="109" t="str">
        <f t="shared" si="344"/>
        <v/>
      </c>
      <c r="J7363" s="113"/>
      <c r="K7363" s="90"/>
      <c r="L7363" s="73"/>
      <c r="M7363" s="69" t="str">
        <f>IF(C7363&lt;&gt;"",DailyLog!$S$3,"")</f>
        <v/>
      </c>
      <c r="N7363" s="56" t="str">
        <f t="shared" si="346"/>
        <v/>
      </c>
      <c r="O7363" s="53" t="str">
        <f>IF($B7363&lt;&gt;"",IF(ISNUMBER(_xlfn.XMATCH($B7363,Language!$A$6:$E$6)),0,IF(ISNUMBER(_xlfn.XMATCH($B7363,Language!$A$29:$E$29)),'Lista de Prestatarios'!$B$3,VLOOKUP(B7363,'Lista de Prestatarios'!$A$2:$B$500,2,FALSE))),"")</f>
        <v/>
      </c>
      <c r="P7363" s="58" t="str">
        <f>IF(B7363&lt;&gt;"",IF(OR(D7363&gt;0,G7363&gt;0),COUNTIF($B$2:B7363,B7363),COUNTIFS($B$2:B7363,B7363,$E$2:E7363,"&gt;0")),"")</f>
        <v/>
      </c>
    </row>
    <row r="7364" spans="1:16" x14ac:dyDescent="0.35">
      <c r="A7364" s="51" t="str">
        <f t="shared" si="345"/>
        <v/>
      </c>
      <c r="B7364" s="99"/>
      <c r="C7364" s="4"/>
      <c r="D7364" s="14"/>
      <c r="E7364" s="14"/>
      <c r="F7364" s="14"/>
      <c r="G7364" s="82"/>
      <c r="H7364" s="107" t="str">
        <f>IF(B7364&lt;&gt;"",IF(OR(O7364=0,O7364=999),"",SUMIFS($E$2:E7364,$A$2:A7364,A7364)-SUMIFS($F$2:F7364,$A$2:A7364,A7364)),"")</f>
        <v/>
      </c>
      <c r="I7364" s="109" t="str">
        <f t="shared" ref="I7364:I7427" si="347">IF(B7364&lt;&gt;"",I7363+D7364-E7364+F7364-G7364,"")</f>
        <v/>
      </c>
      <c r="J7364" s="113"/>
      <c r="K7364" s="90"/>
      <c r="L7364" s="73"/>
      <c r="M7364" s="69" t="str">
        <f>IF(C7364&lt;&gt;"",DailyLog!$S$3,"")</f>
        <v/>
      </c>
      <c r="N7364" s="56" t="str">
        <f t="shared" si="346"/>
        <v/>
      </c>
      <c r="O7364" s="53" t="str">
        <f>IF($B7364&lt;&gt;"",IF(ISNUMBER(_xlfn.XMATCH($B7364,Language!$A$6:$E$6)),0,IF(ISNUMBER(_xlfn.XMATCH($B7364,Language!$A$29:$E$29)),'Lista de Prestatarios'!$B$3,VLOOKUP(B7364,'Lista de Prestatarios'!$A$2:$B$500,2,FALSE))),"")</f>
        <v/>
      </c>
      <c r="P7364" s="58" t="str">
        <f>IF(B7364&lt;&gt;"",IF(OR(D7364&gt;0,G7364&gt;0),COUNTIF($B$2:B7364,B7364),COUNTIFS($B$2:B7364,B7364,$E$2:E7364,"&gt;0")),"")</f>
        <v/>
      </c>
    </row>
    <row r="7365" spans="1:16" x14ac:dyDescent="0.35">
      <c r="A7365" s="51" t="str">
        <f t="shared" si="345"/>
        <v/>
      </c>
      <c r="B7365" s="99"/>
      <c r="C7365" s="4"/>
      <c r="D7365" s="14"/>
      <c r="E7365" s="14"/>
      <c r="F7365" s="14"/>
      <c r="G7365" s="82"/>
      <c r="H7365" s="107" t="str">
        <f>IF(B7365&lt;&gt;"",IF(OR(O7365=0,O7365=999),"",SUMIFS($E$2:E7365,$A$2:A7365,A7365)-SUMIFS($F$2:F7365,$A$2:A7365,A7365)),"")</f>
        <v/>
      </c>
      <c r="I7365" s="109" t="str">
        <f t="shared" si="347"/>
        <v/>
      </c>
      <c r="J7365" s="113"/>
      <c r="K7365" s="90"/>
      <c r="L7365" s="73"/>
      <c r="M7365" s="69" t="str">
        <f>IF(C7365&lt;&gt;"",DailyLog!$S$3,"")</f>
        <v/>
      </c>
      <c r="N7365" s="56" t="str">
        <f t="shared" si="346"/>
        <v/>
      </c>
      <c r="O7365" s="53" t="str">
        <f>IF($B7365&lt;&gt;"",IF(ISNUMBER(_xlfn.XMATCH($B7365,Language!$A$6:$E$6)),0,IF(ISNUMBER(_xlfn.XMATCH($B7365,Language!$A$29:$E$29)),'Lista de Prestatarios'!$B$3,VLOOKUP(B7365,'Lista de Prestatarios'!$A$2:$B$500,2,FALSE))),"")</f>
        <v/>
      </c>
      <c r="P7365" s="58" t="str">
        <f>IF(B7365&lt;&gt;"",IF(OR(D7365&gt;0,G7365&gt;0),COUNTIF($B$2:B7365,B7365),COUNTIFS($B$2:B7365,B7365,$E$2:E7365,"&gt;0")),"")</f>
        <v/>
      </c>
    </row>
    <row r="7366" spans="1:16" x14ac:dyDescent="0.35">
      <c r="A7366" s="51" t="str">
        <f t="shared" si="345"/>
        <v/>
      </c>
      <c r="B7366" s="99"/>
      <c r="C7366" s="4"/>
      <c r="D7366" s="14"/>
      <c r="E7366" s="14"/>
      <c r="F7366" s="14"/>
      <c r="G7366" s="82"/>
      <c r="H7366" s="107" t="str">
        <f>IF(B7366&lt;&gt;"",IF(OR(O7366=0,O7366=999),"",SUMIFS($E$2:E7366,$A$2:A7366,A7366)-SUMIFS($F$2:F7366,$A$2:A7366,A7366)),"")</f>
        <v/>
      </c>
      <c r="I7366" s="109" t="str">
        <f t="shared" si="347"/>
        <v/>
      </c>
      <c r="J7366" s="113"/>
      <c r="K7366" s="90"/>
      <c r="L7366" s="73"/>
      <c r="M7366" s="69" t="str">
        <f>IF(C7366&lt;&gt;"",DailyLog!$S$3,"")</f>
        <v/>
      </c>
      <c r="N7366" s="56" t="str">
        <f t="shared" si="346"/>
        <v/>
      </c>
      <c r="O7366" s="53" t="str">
        <f>IF($B7366&lt;&gt;"",IF(ISNUMBER(_xlfn.XMATCH($B7366,Language!$A$6:$E$6)),0,IF(ISNUMBER(_xlfn.XMATCH($B7366,Language!$A$29:$E$29)),'Lista de Prestatarios'!$B$3,VLOOKUP(B7366,'Lista de Prestatarios'!$A$2:$B$500,2,FALSE))),"")</f>
        <v/>
      </c>
      <c r="P7366" s="58" t="str">
        <f>IF(B7366&lt;&gt;"",IF(OR(D7366&gt;0,G7366&gt;0),COUNTIF($B$2:B7366,B7366),COUNTIFS($B$2:B7366,B7366,$E$2:E7366,"&gt;0")),"")</f>
        <v/>
      </c>
    </row>
    <row r="7367" spans="1:16" x14ac:dyDescent="0.35">
      <c r="A7367" s="51" t="str">
        <f t="shared" si="345"/>
        <v/>
      </c>
      <c r="B7367" s="99"/>
      <c r="C7367" s="4"/>
      <c r="D7367" s="14"/>
      <c r="E7367" s="14"/>
      <c r="F7367" s="14"/>
      <c r="G7367" s="82"/>
      <c r="H7367" s="107" t="str">
        <f>IF(B7367&lt;&gt;"",IF(OR(O7367=0,O7367=999),"",SUMIFS($E$2:E7367,$A$2:A7367,A7367)-SUMIFS($F$2:F7367,$A$2:A7367,A7367)),"")</f>
        <v/>
      </c>
      <c r="I7367" s="109" t="str">
        <f t="shared" si="347"/>
        <v/>
      </c>
      <c r="J7367" s="113"/>
      <c r="K7367" s="90"/>
      <c r="L7367" s="73"/>
      <c r="M7367" s="69" t="str">
        <f>IF(C7367&lt;&gt;"",DailyLog!$S$3,"")</f>
        <v/>
      </c>
      <c r="N7367" s="56" t="str">
        <f t="shared" si="346"/>
        <v/>
      </c>
      <c r="O7367" s="53" t="str">
        <f>IF($B7367&lt;&gt;"",IF(ISNUMBER(_xlfn.XMATCH($B7367,Language!$A$6:$E$6)),0,IF(ISNUMBER(_xlfn.XMATCH($B7367,Language!$A$29:$E$29)),'Lista de Prestatarios'!$B$3,VLOOKUP(B7367,'Lista de Prestatarios'!$A$2:$B$500,2,FALSE))),"")</f>
        <v/>
      </c>
      <c r="P7367" s="58" t="str">
        <f>IF(B7367&lt;&gt;"",IF(OR(D7367&gt;0,G7367&gt;0),COUNTIF($B$2:B7367,B7367),COUNTIFS($B$2:B7367,B7367,$E$2:E7367,"&gt;0")),"")</f>
        <v/>
      </c>
    </row>
    <row r="7368" spans="1:16" x14ac:dyDescent="0.35">
      <c r="A7368" s="51" t="str">
        <f t="shared" si="345"/>
        <v/>
      </c>
      <c r="B7368" s="99"/>
      <c r="C7368" s="4"/>
      <c r="D7368" s="14"/>
      <c r="E7368" s="14"/>
      <c r="F7368" s="14"/>
      <c r="G7368" s="82"/>
      <c r="H7368" s="107" t="str">
        <f>IF(B7368&lt;&gt;"",IF(OR(O7368=0,O7368=999),"",SUMIFS($E$2:E7368,$A$2:A7368,A7368)-SUMIFS($F$2:F7368,$A$2:A7368,A7368)),"")</f>
        <v/>
      </c>
      <c r="I7368" s="109" t="str">
        <f t="shared" si="347"/>
        <v/>
      </c>
      <c r="J7368" s="113"/>
      <c r="K7368" s="90"/>
      <c r="L7368" s="73"/>
      <c r="M7368" s="69" t="str">
        <f>IF(C7368&lt;&gt;"",DailyLog!$S$3,"")</f>
        <v/>
      </c>
      <c r="N7368" s="56" t="str">
        <f t="shared" si="346"/>
        <v/>
      </c>
      <c r="O7368" s="53" t="str">
        <f>IF($B7368&lt;&gt;"",IF(ISNUMBER(_xlfn.XMATCH($B7368,Language!$A$6:$E$6)),0,IF(ISNUMBER(_xlfn.XMATCH($B7368,Language!$A$29:$E$29)),'Lista de Prestatarios'!$B$3,VLOOKUP(B7368,'Lista de Prestatarios'!$A$2:$B$500,2,FALSE))),"")</f>
        <v/>
      </c>
      <c r="P7368" s="58" t="str">
        <f>IF(B7368&lt;&gt;"",IF(OR(D7368&gt;0,G7368&gt;0),COUNTIF($B$2:B7368,B7368),COUNTIFS($B$2:B7368,B7368,$E$2:E7368,"&gt;0")),"")</f>
        <v/>
      </c>
    </row>
    <row r="7369" spans="1:16" x14ac:dyDescent="0.35">
      <c r="A7369" s="51" t="str">
        <f t="shared" si="345"/>
        <v/>
      </c>
      <c r="B7369" s="99"/>
      <c r="C7369" s="4"/>
      <c r="D7369" s="14"/>
      <c r="E7369" s="14"/>
      <c r="F7369" s="14"/>
      <c r="G7369" s="82"/>
      <c r="H7369" s="107" t="str">
        <f>IF(B7369&lt;&gt;"",IF(OR(O7369=0,O7369=999),"",SUMIFS($E$2:E7369,$A$2:A7369,A7369)-SUMIFS($F$2:F7369,$A$2:A7369,A7369)),"")</f>
        <v/>
      </c>
      <c r="I7369" s="109" t="str">
        <f t="shared" si="347"/>
        <v/>
      </c>
      <c r="J7369" s="113"/>
      <c r="K7369" s="90"/>
      <c r="L7369" s="73"/>
      <c r="M7369" s="69" t="str">
        <f>IF(C7369&lt;&gt;"",DailyLog!$S$3,"")</f>
        <v/>
      </c>
      <c r="N7369" s="56" t="str">
        <f t="shared" si="346"/>
        <v/>
      </c>
      <c r="O7369" s="53" t="str">
        <f>IF($B7369&lt;&gt;"",IF(ISNUMBER(_xlfn.XMATCH($B7369,Language!$A$6:$E$6)),0,IF(ISNUMBER(_xlfn.XMATCH($B7369,Language!$A$29:$E$29)),'Lista de Prestatarios'!$B$3,VLOOKUP(B7369,'Lista de Prestatarios'!$A$2:$B$500,2,FALSE))),"")</f>
        <v/>
      </c>
      <c r="P7369" s="58" t="str">
        <f>IF(B7369&lt;&gt;"",IF(OR(D7369&gt;0,G7369&gt;0),COUNTIF($B$2:B7369,B7369),COUNTIFS($B$2:B7369,B7369,$E$2:E7369,"&gt;0")),"")</f>
        <v/>
      </c>
    </row>
    <row r="7370" spans="1:16" x14ac:dyDescent="0.35">
      <c r="A7370" s="51" t="str">
        <f t="shared" si="345"/>
        <v/>
      </c>
      <c r="B7370" s="99"/>
      <c r="C7370" s="4"/>
      <c r="D7370" s="14"/>
      <c r="E7370" s="14"/>
      <c r="F7370" s="14"/>
      <c r="G7370" s="82"/>
      <c r="H7370" s="107" t="str">
        <f>IF(B7370&lt;&gt;"",IF(OR(O7370=0,O7370=999),"",SUMIFS($E$2:E7370,$A$2:A7370,A7370)-SUMIFS($F$2:F7370,$A$2:A7370,A7370)),"")</f>
        <v/>
      </c>
      <c r="I7370" s="109" t="str">
        <f t="shared" si="347"/>
        <v/>
      </c>
      <c r="J7370" s="113"/>
      <c r="K7370" s="90"/>
      <c r="L7370" s="73"/>
      <c r="M7370" s="69" t="str">
        <f>IF(C7370&lt;&gt;"",DailyLog!$S$3,"")</f>
        <v/>
      </c>
      <c r="N7370" s="56" t="str">
        <f t="shared" si="346"/>
        <v/>
      </c>
      <c r="O7370" s="53" t="str">
        <f>IF($B7370&lt;&gt;"",IF(ISNUMBER(_xlfn.XMATCH($B7370,Language!$A$6:$E$6)),0,IF(ISNUMBER(_xlfn.XMATCH($B7370,Language!$A$29:$E$29)),'Lista de Prestatarios'!$B$3,VLOOKUP(B7370,'Lista de Prestatarios'!$A$2:$B$500,2,FALSE))),"")</f>
        <v/>
      </c>
      <c r="P7370" s="58" t="str">
        <f>IF(B7370&lt;&gt;"",IF(OR(D7370&gt;0,G7370&gt;0),COUNTIF($B$2:B7370,B7370),COUNTIFS($B$2:B7370,B7370,$E$2:E7370,"&gt;0")),"")</f>
        <v/>
      </c>
    </row>
    <row r="7371" spans="1:16" x14ac:dyDescent="0.35">
      <c r="A7371" s="51" t="str">
        <f t="shared" si="345"/>
        <v/>
      </c>
      <c r="B7371" s="99"/>
      <c r="C7371" s="4"/>
      <c r="D7371" s="14"/>
      <c r="E7371" s="14"/>
      <c r="F7371" s="14"/>
      <c r="G7371" s="82"/>
      <c r="H7371" s="107" t="str">
        <f>IF(B7371&lt;&gt;"",IF(OR(O7371=0,O7371=999),"",SUMIFS($E$2:E7371,$A$2:A7371,A7371)-SUMIFS($F$2:F7371,$A$2:A7371,A7371)),"")</f>
        <v/>
      </c>
      <c r="I7371" s="109" t="str">
        <f t="shared" si="347"/>
        <v/>
      </c>
      <c r="J7371" s="113"/>
      <c r="K7371" s="90"/>
      <c r="L7371" s="73"/>
      <c r="M7371" s="69" t="str">
        <f>IF(C7371&lt;&gt;"",DailyLog!$S$3,"")</f>
        <v/>
      </c>
      <c r="N7371" s="56" t="str">
        <f t="shared" si="346"/>
        <v/>
      </c>
      <c r="O7371" s="53" t="str">
        <f>IF($B7371&lt;&gt;"",IF(ISNUMBER(_xlfn.XMATCH($B7371,Language!$A$6:$E$6)),0,IF(ISNUMBER(_xlfn.XMATCH($B7371,Language!$A$29:$E$29)),'Lista de Prestatarios'!$B$3,VLOOKUP(B7371,'Lista de Prestatarios'!$A$2:$B$500,2,FALSE))),"")</f>
        <v/>
      </c>
      <c r="P7371" s="58" t="str">
        <f>IF(B7371&lt;&gt;"",IF(OR(D7371&gt;0,G7371&gt;0),COUNTIF($B$2:B7371,B7371),COUNTIFS($B$2:B7371,B7371,$E$2:E7371,"&gt;0")),"")</f>
        <v/>
      </c>
    </row>
    <row r="7372" spans="1:16" x14ac:dyDescent="0.35">
      <c r="A7372" s="51" t="str">
        <f t="shared" si="345"/>
        <v/>
      </c>
      <c r="B7372" s="99"/>
      <c r="C7372" s="4"/>
      <c r="D7372" s="14"/>
      <c r="E7372" s="14"/>
      <c r="F7372" s="14"/>
      <c r="G7372" s="82"/>
      <c r="H7372" s="107" t="str">
        <f>IF(B7372&lt;&gt;"",IF(OR(O7372=0,O7372=999),"",SUMIFS($E$2:E7372,$A$2:A7372,A7372)-SUMIFS($F$2:F7372,$A$2:A7372,A7372)),"")</f>
        <v/>
      </c>
      <c r="I7372" s="109" t="str">
        <f t="shared" si="347"/>
        <v/>
      </c>
      <c r="J7372" s="113"/>
      <c r="K7372" s="90"/>
      <c r="L7372" s="73"/>
      <c r="M7372" s="69" t="str">
        <f>IF(C7372&lt;&gt;"",DailyLog!$S$3,"")</f>
        <v/>
      </c>
      <c r="N7372" s="56" t="str">
        <f t="shared" si="346"/>
        <v/>
      </c>
      <c r="O7372" s="53" t="str">
        <f>IF($B7372&lt;&gt;"",IF(ISNUMBER(_xlfn.XMATCH($B7372,Language!$A$6:$E$6)),0,IF(ISNUMBER(_xlfn.XMATCH($B7372,Language!$A$29:$E$29)),'Lista de Prestatarios'!$B$3,VLOOKUP(B7372,'Lista de Prestatarios'!$A$2:$B$500,2,FALSE))),"")</f>
        <v/>
      </c>
      <c r="P7372" s="58" t="str">
        <f>IF(B7372&lt;&gt;"",IF(OR(D7372&gt;0,G7372&gt;0),COUNTIF($B$2:B7372,B7372),COUNTIFS($B$2:B7372,B7372,$E$2:E7372,"&gt;0")),"")</f>
        <v/>
      </c>
    </row>
    <row r="7373" spans="1:16" x14ac:dyDescent="0.35">
      <c r="A7373" s="51" t="str">
        <f t="shared" si="345"/>
        <v/>
      </c>
      <c r="B7373" s="99"/>
      <c r="C7373" s="4"/>
      <c r="D7373" s="14"/>
      <c r="E7373" s="14"/>
      <c r="F7373" s="14"/>
      <c r="G7373" s="82"/>
      <c r="H7373" s="107" t="str">
        <f>IF(B7373&lt;&gt;"",IF(OR(O7373=0,O7373=999),"",SUMIFS($E$2:E7373,$A$2:A7373,A7373)-SUMIFS($F$2:F7373,$A$2:A7373,A7373)),"")</f>
        <v/>
      </c>
      <c r="I7373" s="109" t="str">
        <f t="shared" si="347"/>
        <v/>
      </c>
      <c r="J7373" s="113"/>
      <c r="K7373" s="90"/>
      <c r="L7373" s="73"/>
      <c r="M7373" s="69" t="str">
        <f>IF(C7373&lt;&gt;"",DailyLog!$S$3,"")</f>
        <v/>
      </c>
      <c r="N7373" s="56" t="str">
        <f t="shared" si="346"/>
        <v/>
      </c>
      <c r="O7373" s="53" t="str">
        <f>IF($B7373&lt;&gt;"",IF(ISNUMBER(_xlfn.XMATCH($B7373,Language!$A$6:$E$6)),0,IF(ISNUMBER(_xlfn.XMATCH($B7373,Language!$A$29:$E$29)),'Lista de Prestatarios'!$B$3,VLOOKUP(B7373,'Lista de Prestatarios'!$A$2:$B$500,2,FALSE))),"")</f>
        <v/>
      </c>
      <c r="P7373" s="58" t="str">
        <f>IF(B7373&lt;&gt;"",IF(OR(D7373&gt;0,G7373&gt;0),COUNTIF($B$2:B7373,B7373),COUNTIFS($B$2:B7373,B7373,$E$2:E7373,"&gt;0")),"")</f>
        <v/>
      </c>
    </row>
    <row r="7374" spans="1:16" x14ac:dyDescent="0.35">
      <c r="A7374" s="51" t="str">
        <f t="shared" si="345"/>
        <v/>
      </c>
      <c r="B7374" s="99"/>
      <c r="C7374" s="4"/>
      <c r="D7374" s="14"/>
      <c r="E7374" s="14"/>
      <c r="F7374" s="14"/>
      <c r="G7374" s="82"/>
      <c r="H7374" s="107" t="str">
        <f>IF(B7374&lt;&gt;"",IF(OR(O7374=0,O7374=999),"",SUMIFS($E$2:E7374,$A$2:A7374,A7374)-SUMIFS($F$2:F7374,$A$2:A7374,A7374)),"")</f>
        <v/>
      </c>
      <c r="I7374" s="109" t="str">
        <f t="shared" si="347"/>
        <v/>
      </c>
      <c r="J7374" s="113"/>
      <c r="K7374" s="90"/>
      <c r="L7374" s="73"/>
      <c r="M7374" s="69" t="str">
        <f>IF(C7374&lt;&gt;"",DailyLog!$S$3,"")</f>
        <v/>
      </c>
      <c r="N7374" s="56" t="str">
        <f t="shared" si="346"/>
        <v/>
      </c>
      <c r="O7374" s="53" t="str">
        <f>IF($B7374&lt;&gt;"",IF(ISNUMBER(_xlfn.XMATCH($B7374,Language!$A$6:$E$6)),0,IF(ISNUMBER(_xlfn.XMATCH($B7374,Language!$A$29:$E$29)),'Lista de Prestatarios'!$B$3,VLOOKUP(B7374,'Lista de Prestatarios'!$A$2:$B$500,2,FALSE))),"")</f>
        <v/>
      </c>
      <c r="P7374" s="58" t="str">
        <f>IF(B7374&lt;&gt;"",IF(OR(D7374&gt;0,G7374&gt;0),COUNTIF($B$2:B7374,B7374),COUNTIFS($B$2:B7374,B7374,$E$2:E7374,"&gt;0")),"")</f>
        <v/>
      </c>
    </row>
    <row r="7375" spans="1:16" x14ac:dyDescent="0.35">
      <c r="A7375" s="51" t="str">
        <f t="shared" si="345"/>
        <v/>
      </c>
      <c r="B7375" s="99"/>
      <c r="C7375" s="4"/>
      <c r="D7375" s="14"/>
      <c r="E7375" s="14"/>
      <c r="F7375" s="14"/>
      <c r="G7375" s="82"/>
      <c r="H7375" s="107" t="str">
        <f>IF(B7375&lt;&gt;"",IF(OR(O7375=0,O7375=999),"",SUMIFS($E$2:E7375,$A$2:A7375,A7375)-SUMIFS($F$2:F7375,$A$2:A7375,A7375)),"")</f>
        <v/>
      </c>
      <c r="I7375" s="109" t="str">
        <f t="shared" si="347"/>
        <v/>
      </c>
      <c r="J7375" s="113"/>
      <c r="K7375" s="90"/>
      <c r="L7375" s="73"/>
      <c r="M7375" s="69" t="str">
        <f>IF(C7375&lt;&gt;"",DailyLog!$S$3,"")</f>
        <v/>
      </c>
      <c r="N7375" s="56" t="str">
        <f t="shared" si="346"/>
        <v/>
      </c>
      <c r="O7375" s="53" t="str">
        <f>IF($B7375&lt;&gt;"",IF(ISNUMBER(_xlfn.XMATCH($B7375,Language!$A$6:$E$6)),0,IF(ISNUMBER(_xlfn.XMATCH($B7375,Language!$A$29:$E$29)),'Lista de Prestatarios'!$B$3,VLOOKUP(B7375,'Lista de Prestatarios'!$A$2:$B$500,2,FALSE))),"")</f>
        <v/>
      </c>
      <c r="P7375" s="58" t="str">
        <f>IF(B7375&lt;&gt;"",IF(OR(D7375&gt;0,G7375&gt;0),COUNTIF($B$2:B7375,B7375),COUNTIFS($B$2:B7375,B7375,$E$2:E7375,"&gt;0")),"")</f>
        <v/>
      </c>
    </row>
    <row r="7376" spans="1:16" x14ac:dyDescent="0.35">
      <c r="A7376" s="51" t="str">
        <f t="shared" si="345"/>
        <v/>
      </c>
      <c r="B7376" s="99"/>
      <c r="C7376" s="4"/>
      <c r="D7376" s="14"/>
      <c r="E7376" s="14"/>
      <c r="F7376" s="14"/>
      <c r="G7376" s="82"/>
      <c r="H7376" s="107" t="str">
        <f>IF(B7376&lt;&gt;"",IF(OR(O7376=0,O7376=999),"",SUMIFS($E$2:E7376,$A$2:A7376,A7376)-SUMIFS($F$2:F7376,$A$2:A7376,A7376)),"")</f>
        <v/>
      </c>
      <c r="I7376" s="109" t="str">
        <f t="shared" si="347"/>
        <v/>
      </c>
      <c r="J7376" s="113"/>
      <c r="K7376" s="90"/>
      <c r="L7376" s="73"/>
      <c r="M7376" s="69" t="str">
        <f>IF(C7376&lt;&gt;"",DailyLog!$S$3,"")</f>
        <v/>
      </c>
      <c r="N7376" s="56" t="str">
        <f t="shared" si="346"/>
        <v/>
      </c>
      <c r="O7376" s="53" t="str">
        <f>IF($B7376&lt;&gt;"",IF(ISNUMBER(_xlfn.XMATCH($B7376,Language!$A$6:$E$6)),0,IF(ISNUMBER(_xlfn.XMATCH($B7376,Language!$A$29:$E$29)),'Lista de Prestatarios'!$B$3,VLOOKUP(B7376,'Lista de Prestatarios'!$A$2:$B$500,2,FALSE))),"")</f>
        <v/>
      </c>
      <c r="P7376" s="58" t="str">
        <f>IF(B7376&lt;&gt;"",IF(OR(D7376&gt;0,G7376&gt;0),COUNTIF($B$2:B7376,B7376),COUNTIFS($B$2:B7376,B7376,$E$2:E7376,"&gt;0")),"")</f>
        <v/>
      </c>
    </row>
    <row r="7377" spans="1:16" x14ac:dyDescent="0.35">
      <c r="A7377" s="51" t="str">
        <f t="shared" si="345"/>
        <v/>
      </c>
      <c r="B7377" s="99"/>
      <c r="C7377" s="4"/>
      <c r="D7377" s="14"/>
      <c r="E7377" s="14"/>
      <c r="F7377" s="14"/>
      <c r="G7377" s="82"/>
      <c r="H7377" s="107" t="str">
        <f>IF(B7377&lt;&gt;"",IF(OR(O7377=0,O7377=999),"",SUMIFS($E$2:E7377,$A$2:A7377,A7377)-SUMIFS($F$2:F7377,$A$2:A7377,A7377)),"")</f>
        <v/>
      </c>
      <c r="I7377" s="109" t="str">
        <f t="shared" si="347"/>
        <v/>
      </c>
      <c r="J7377" s="113"/>
      <c r="K7377" s="90"/>
      <c r="L7377" s="73"/>
      <c r="M7377" s="69" t="str">
        <f>IF(C7377&lt;&gt;"",DailyLog!$S$3,"")</f>
        <v/>
      </c>
      <c r="N7377" s="56" t="str">
        <f t="shared" si="346"/>
        <v/>
      </c>
      <c r="O7377" s="53" t="str">
        <f>IF($B7377&lt;&gt;"",IF(ISNUMBER(_xlfn.XMATCH($B7377,Language!$A$6:$E$6)),0,IF(ISNUMBER(_xlfn.XMATCH($B7377,Language!$A$29:$E$29)),'Lista de Prestatarios'!$B$3,VLOOKUP(B7377,'Lista de Prestatarios'!$A$2:$B$500,2,FALSE))),"")</f>
        <v/>
      </c>
      <c r="P7377" s="58" t="str">
        <f>IF(B7377&lt;&gt;"",IF(OR(D7377&gt;0,G7377&gt;0),COUNTIF($B$2:B7377,B7377),COUNTIFS($B$2:B7377,B7377,$E$2:E7377,"&gt;0")),"")</f>
        <v/>
      </c>
    </row>
    <row r="7378" spans="1:16" x14ac:dyDescent="0.35">
      <c r="A7378" s="51" t="str">
        <f t="shared" si="345"/>
        <v/>
      </c>
      <c r="B7378" s="99"/>
      <c r="C7378" s="4"/>
      <c r="D7378" s="14"/>
      <c r="E7378" s="14"/>
      <c r="F7378" s="14"/>
      <c r="G7378" s="82"/>
      <c r="H7378" s="107" t="str">
        <f>IF(B7378&lt;&gt;"",IF(OR(O7378=0,O7378=999),"",SUMIFS($E$2:E7378,$A$2:A7378,A7378)-SUMIFS($F$2:F7378,$A$2:A7378,A7378)),"")</f>
        <v/>
      </c>
      <c r="I7378" s="109" t="str">
        <f t="shared" si="347"/>
        <v/>
      </c>
      <c r="J7378" s="113"/>
      <c r="K7378" s="90"/>
      <c r="L7378" s="73"/>
      <c r="M7378" s="69" t="str">
        <f>IF(C7378&lt;&gt;"",DailyLog!$S$3,"")</f>
        <v/>
      </c>
      <c r="N7378" s="56" t="str">
        <f t="shared" si="346"/>
        <v/>
      </c>
      <c r="O7378" s="53" t="str">
        <f>IF($B7378&lt;&gt;"",IF(ISNUMBER(_xlfn.XMATCH($B7378,Language!$A$6:$E$6)),0,IF(ISNUMBER(_xlfn.XMATCH($B7378,Language!$A$29:$E$29)),'Lista de Prestatarios'!$B$3,VLOOKUP(B7378,'Lista de Prestatarios'!$A$2:$B$500,2,FALSE))),"")</f>
        <v/>
      </c>
      <c r="P7378" s="58" t="str">
        <f>IF(B7378&lt;&gt;"",IF(OR(D7378&gt;0,G7378&gt;0),COUNTIF($B$2:B7378,B7378),COUNTIFS($B$2:B7378,B7378,$E$2:E7378,"&gt;0")),"")</f>
        <v/>
      </c>
    </row>
    <row r="7379" spans="1:16" x14ac:dyDescent="0.35">
      <c r="A7379" s="51" t="str">
        <f t="shared" si="345"/>
        <v/>
      </c>
      <c r="B7379" s="99"/>
      <c r="C7379" s="4"/>
      <c r="D7379" s="14"/>
      <c r="E7379" s="14"/>
      <c r="F7379" s="14"/>
      <c r="G7379" s="82"/>
      <c r="H7379" s="107" t="str">
        <f>IF(B7379&lt;&gt;"",IF(OR(O7379=0,O7379=999),"",SUMIFS($E$2:E7379,$A$2:A7379,A7379)-SUMIFS($F$2:F7379,$A$2:A7379,A7379)),"")</f>
        <v/>
      </c>
      <c r="I7379" s="109" t="str">
        <f t="shared" si="347"/>
        <v/>
      </c>
      <c r="J7379" s="113"/>
      <c r="K7379" s="90"/>
      <c r="L7379" s="73"/>
      <c r="M7379" s="69" t="str">
        <f>IF(C7379&lt;&gt;"",DailyLog!$S$3,"")</f>
        <v/>
      </c>
      <c r="N7379" s="56" t="str">
        <f t="shared" si="346"/>
        <v/>
      </c>
      <c r="O7379" s="53" t="str">
        <f>IF($B7379&lt;&gt;"",IF(ISNUMBER(_xlfn.XMATCH($B7379,Language!$A$6:$E$6)),0,IF(ISNUMBER(_xlfn.XMATCH($B7379,Language!$A$29:$E$29)),'Lista de Prestatarios'!$B$3,VLOOKUP(B7379,'Lista de Prestatarios'!$A$2:$B$500,2,FALSE))),"")</f>
        <v/>
      </c>
      <c r="P7379" s="58" t="str">
        <f>IF(B7379&lt;&gt;"",IF(OR(D7379&gt;0,G7379&gt;0),COUNTIF($B$2:B7379,B7379),COUNTIFS($B$2:B7379,B7379,$E$2:E7379,"&gt;0")),"")</f>
        <v/>
      </c>
    </row>
    <row r="7380" spans="1:16" x14ac:dyDescent="0.35">
      <c r="A7380" s="51" t="str">
        <f t="shared" si="345"/>
        <v/>
      </c>
      <c r="B7380" s="99"/>
      <c r="C7380" s="4"/>
      <c r="D7380" s="14"/>
      <c r="E7380" s="14"/>
      <c r="F7380" s="14"/>
      <c r="G7380" s="82"/>
      <c r="H7380" s="107" t="str">
        <f>IF(B7380&lt;&gt;"",IF(OR(O7380=0,O7380=999),"",SUMIFS($E$2:E7380,$A$2:A7380,A7380)-SUMIFS($F$2:F7380,$A$2:A7380,A7380)),"")</f>
        <v/>
      </c>
      <c r="I7380" s="109" t="str">
        <f t="shared" si="347"/>
        <v/>
      </c>
      <c r="J7380" s="113"/>
      <c r="K7380" s="90"/>
      <c r="L7380" s="73"/>
      <c r="M7380" s="69" t="str">
        <f>IF(C7380&lt;&gt;"",DailyLog!$S$3,"")</f>
        <v/>
      </c>
      <c r="N7380" s="56" t="str">
        <f t="shared" si="346"/>
        <v/>
      </c>
      <c r="O7380" s="53" t="str">
        <f>IF($B7380&lt;&gt;"",IF(ISNUMBER(_xlfn.XMATCH($B7380,Language!$A$6:$E$6)),0,IF(ISNUMBER(_xlfn.XMATCH($B7380,Language!$A$29:$E$29)),'Lista de Prestatarios'!$B$3,VLOOKUP(B7380,'Lista de Prestatarios'!$A$2:$B$500,2,FALSE))),"")</f>
        <v/>
      </c>
      <c r="P7380" s="58" t="str">
        <f>IF(B7380&lt;&gt;"",IF(OR(D7380&gt;0,G7380&gt;0),COUNTIF($B$2:B7380,B7380),COUNTIFS($B$2:B7380,B7380,$E$2:E7380,"&gt;0")),"")</f>
        <v/>
      </c>
    </row>
    <row r="7381" spans="1:16" x14ac:dyDescent="0.35">
      <c r="A7381" s="51" t="str">
        <f t="shared" si="345"/>
        <v/>
      </c>
      <c r="B7381" s="99"/>
      <c r="C7381" s="4"/>
      <c r="D7381" s="14"/>
      <c r="E7381" s="14"/>
      <c r="F7381" s="14"/>
      <c r="G7381" s="82"/>
      <c r="H7381" s="107" t="str">
        <f>IF(B7381&lt;&gt;"",IF(OR(O7381=0,O7381=999),"",SUMIFS($E$2:E7381,$A$2:A7381,A7381)-SUMIFS($F$2:F7381,$A$2:A7381,A7381)),"")</f>
        <v/>
      </c>
      <c r="I7381" s="109" t="str">
        <f t="shared" si="347"/>
        <v/>
      </c>
      <c r="J7381" s="113"/>
      <c r="K7381" s="90"/>
      <c r="L7381" s="73"/>
      <c r="M7381" s="69" t="str">
        <f>IF(C7381&lt;&gt;"",DailyLog!$S$3,"")</f>
        <v/>
      </c>
      <c r="N7381" s="56" t="str">
        <f t="shared" si="346"/>
        <v/>
      </c>
      <c r="O7381" s="53" t="str">
        <f>IF($B7381&lt;&gt;"",IF(ISNUMBER(_xlfn.XMATCH($B7381,Language!$A$6:$E$6)),0,IF(ISNUMBER(_xlfn.XMATCH($B7381,Language!$A$29:$E$29)),'Lista de Prestatarios'!$B$3,VLOOKUP(B7381,'Lista de Prestatarios'!$A$2:$B$500,2,FALSE))),"")</f>
        <v/>
      </c>
      <c r="P7381" s="58" t="str">
        <f>IF(B7381&lt;&gt;"",IF(OR(D7381&gt;0,G7381&gt;0),COUNTIF($B$2:B7381,B7381),COUNTIFS($B$2:B7381,B7381,$E$2:E7381,"&gt;0")),"")</f>
        <v/>
      </c>
    </row>
    <row r="7382" spans="1:16" x14ac:dyDescent="0.35">
      <c r="A7382" s="51" t="str">
        <f t="shared" si="345"/>
        <v/>
      </c>
      <c r="B7382" s="99"/>
      <c r="C7382" s="4"/>
      <c r="D7382" s="14"/>
      <c r="E7382" s="14"/>
      <c r="F7382" s="14"/>
      <c r="G7382" s="82"/>
      <c r="H7382" s="107" t="str">
        <f>IF(B7382&lt;&gt;"",IF(OR(O7382=0,O7382=999),"",SUMIFS($E$2:E7382,$A$2:A7382,A7382)-SUMIFS($F$2:F7382,$A$2:A7382,A7382)),"")</f>
        <v/>
      </c>
      <c r="I7382" s="109" t="str">
        <f t="shared" si="347"/>
        <v/>
      </c>
      <c r="J7382" s="113"/>
      <c r="K7382" s="90"/>
      <c r="L7382" s="73"/>
      <c r="M7382" s="69" t="str">
        <f>IF(C7382&lt;&gt;"",DailyLog!$S$3,"")</f>
        <v/>
      </c>
      <c r="N7382" s="56" t="str">
        <f t="shared" si="346"/>
        <v/>
      </c>
      <c r="O7382" s="53" t="str">
        <f>IF($B7382&lt;&gt;"",IF(ISNUMBER(_xlfn.XMATCH($B7382,Language!$A$6:$E$6)),0,IF(ISNUMBER(_xlfn.XMATCH($B7382,Language!$A$29:$E$29)),'Lista de Prestatarios'!$B$3,VLOOKUP(B7382,'Lista de Prestatarios'!$A$2:$B$500,2,FALSE))),"")</f>
        <v/>
      </c>
      <c r="P7382" s="58" t="str">
        <f>IF(B7382&lt;&gt;"",IF(OR(D7382&gt;0,G7382&gt;0),COUNTIF($B$2:B7382,B7382),COUNTIFS($B$2:B7382,B7382,$E$2:E7382,"&gt;0")),"")</f>
        <v/>
      </c>
    </row>
    <row r="7383" spans="1:16" x14ac:dyDescent="0.35">
      <c r="A7383" s="51" t="str">
        <f t="shared" si="345"/>
        <v/>
      </c>
      <c r="B7383" s="99"/>
      <c r="C7383" s="4"/>
      <c r="D7383" s="14"/>
      <c r="E7383" s="14"/>
      <c r="F7383" s="14"/>
      <c r="G7383" s="82"/>
      <c r="H7383" s="107" t="str">
        <f>IF(B7383&lt;&gt;"",IF(OR(O7383=0,O7383=999),"",SUMIFS($E$2:E7383,$A$2:A7383,A7383)-SUMIFS($F$2:F7383,$A$2:A7383,A7383)),"")</f>
        <v/>
      </c>
      <c r="I7383" s="109" t="str">
        <f t="shared" si="347"/>
        <v/>
      </c>
      <c r="J7383" s="113"/>
      <c r="K7383" s="90"/>
      <c r="L7383" s="73"/>
      <c r="M7383" s="69" t="str">
        <f>IF(C7383&lt;&gt;"",DailyLog!$S$3,"")</f>
        <v/>
      </c>
      <c r="N7383" s="56" t="str">
        <f t="shared" si="346"/>
        <v/>
      </c>
      <c r="O7383" s="53" t="str">
        <f>IF($B7383&lt;&gt;"",IF(ISNUMBER(_xlfn.XMATCH($B7383,Language!$A$6:$E$6)),0,IF(ISNUMBER(_xlfn.XMATCH($B7383,Language!$A$29:$E$29)),'Lista de Prestatarios'!$B$3,VLOOKUP(B7383,'Lista de Prestatarios'!$A$2:$B$500,2,FALSE))),"")</f>
        <v/>
      </c>
      <c r="P7383" s="58" t="str">
        <f>IF(B7383&lt;&gt;"",IF(OR(D7383&gt;0,G7383&gt;0),COUNTIF($B$2:B7383,B7383),COUNTIFS($B$2:B7383,B7383,$E$2:E7383,"&gt;0")),"")</f>
        <v/>
      </c>
    </row>
    <row r="7384" spans="1:16" x14ac:dyDescent="0.35">
      <c r="A7384" s="51" t="str">
        <f t="shared" si="345"/>
        <v/>
      </c>
      <c r="B7384" s="99"/>
      <c r="C7384" s="4"/>
      <c r="D7384" s="14"/>
      <c r="E7384" s="14"/>
      <c r="F7384" s="14"/>
      <c r="G7384" s="82"/>
      <c r="H7384" s="107" t="str">
        <f>IF(B7384&lt;&gt;"",IF(OR(O7384=0,O7384=999),"",SUMIFS($E$2:E7384,$A$2:A7384,A7384)-SUMIFS($F$2:F7384,$A$2:A7384,A7384)),"")</f>
        <v/>
      </c>
      <c r="I7384" s="109" t="str">
        <f t="shared" si="347"/>
        <v/>
      </c>
      <c r="J7384" s="113"/>
      <c r="K7384" s="90"/>
      <c r="L7384" s="73"/>
      <c r="M7384" s="69" t="str">
        <f>IF(C7384&lt;&gt;"",DailyLog!$S$3,"")</f>
        <v/>
      </c>
      <c r="N7384" s="56" t="str">
        <f t="shared" si="346"/>
        <v/>
      </c>
      <c r="O7384" s="53" t="str">
        <f>IF($B7384&lt;&gt;"",IF(ISNUMBER(_xlfn.XMATCH($B7384,Language!$A$6:$E$6)),0,IF(ISNUMBER(_xlfn.XMATCH($B7384,Language!$A$29:$E$29)),'Lista de Prestatarios'!$B$3,VLOOKUP(B7384,'Lista de Prestatarios'!$A$2:$B$500,2,FALSE))),"")</f>
        <v/>
      </c>
      <c r="P7384" s="58" t="str">
        <f>IF(B7384&lt;&gt;"",IF(OR(D7384&gt;0,G7384&gt;0),COUNTIF($B$2:B7384,B7384),COUNTIFS($B$2:B7384,B7384,$E$2:E7384,"&gt;0")),"")</f>
        <v/>
      </c>
    </row>
    <row r="7385" spans="1:16" x14ac:dyDescent="0.35">
      <c r="A7385" s="51" t="str">
        <f t="shared" si="345"/>
        <v/>
      </c>
      <c r="B7385" s="99"/>
      <c r="C7385" s="4"/>
      <c r="D7385" s="14"/>
      <c r="E7385" s="14"/>
      <c r="F7385" s="14"/>
      <c r="G7385" s="82"/>
      <c r="H7385" s="107" t="str">
        <f>IF(B7385&lt;&gt;"",IF(OR(O7385=0,O7385=999),"",SUMIFS($E$2:E7385,$A$2:A7385,A7385)-SUMIFS($F$2:F7385,$A$2:A7385,A7385)),"")</f>
        <v/>
      </c>
      <c r="I7385" s="109" t="str">
        <f t="shared" si="347"/>
        <v/>
      </c>
      <c r="J7385" s="113"/>
      <c r="K7385" s="90"/>
      <c r="L7385" s="73"/>
      <c r="M7385" s="69" t="str">
        <f>IF(C7385&lt;&gt;"",DailyLog!$S$3,"")</f>
        <v/>
      </c>
      <c r="N7385" s="56" t="str">
        <f t="shared" si="346"/>
        <v/>
      </c>
      <c r="O7385" s="53" t="str">
        <f>IF($B7385&lt;&gt;"",IF(ISNUMBER(_xlfn.XMATCH($B7385,Language!$A$6:$E$6)),0,IF(ISNUMBER(_xlfn.XMATCH($B7385,Language!$A$29:$E$29)),'Lista de Prestatarios'!$B$3,VLOOKUP(B7385,'Lista de Prestatarios'!$A$2:$B$500,2,FALSE))),"")</f>
        <v/>
      </c>
      <c r="P7385" s="58" t="str">
        <f>IF(B7385&lt;&gt;"",IF(OR(D7385&gt;0,G7385&gt;0),COUNTIF($B$2:B7385,B7385),COUNTIFS($B$2:B7385,B7385,$E$2:E7385,"&gt;0")),"")</f>
        <v/>
      </c>
    </row>
    <row r="7386" spans="1:16" x14ac:dyDescent="0.35">
      <c r="A7386" s="51" t="str">
        <f t="shared" si="345"/>
        <v/>
      </c>
      <c r="B7386" s="99"/>
      <c r="C7386" s="4"/>
      <c r="D7386" s="14"/>
      <c r="E7386" s="14"/>
      <c r="F7386" s="14"/>
      <c r="G7386" s="82"/>
      <c r="H7386" s="107" t="str">
        <f>IF(B7386&lt;&gt;"",IF(OR(O7386=0,O7386=999),"",SUMIFS($E$2:E7386,$A$2:A7386,A7386)-SUMIFS($F$2:F7386,$A$2:A7386,A7386)),"")</f>
        <v/>
      </c>
      <c r="I7386" s="109" t="str">
        <f t="shared" si="347"/>
        <v/>
      </c>
      <c r="J7386" s="113"/>
      <c r="K7386" s="90"/>
      <c r="L7386" s="73"/>
      <c r="M7386" s="69" t="str">
        <f>IF(C7386&lt;&gt;"",DailyLog!$S$3,"")</f>
        <v/>
      </c>
      <c r="N7386" s="56" t="str">
        <f t="shared" si="346"/>
        <v/>
      </c>
      <c r="O7386" s="53" t="str">
        <f>IF($B7386&lt;&gt;"",IF(ISNUMBER(_xlfn.XMATCH($B7386,Language!$A$6:$E$6)),0,IF(ISNUMBER(_xlfn.XMATCH($B7386,Language!$A$29:$E$29)),'Lista de Prestatarios'!$B$3,VLOOKUP(B7386,'Lista de Prestatarios'!$A$2:$B$500,2,FALSE))),"")</f>
        <v/>
      </c>
      <c r="P7386" s="58" t="str">
        <f>IF(B7386&lt;&gt;"",IF(OR(D7386&gt;0,G7386&gt;0),COUNTIF($B$2:B7386,B7386),COUNTIFS($B$2:B7386,B7386,$E$2:E7386,"&gt;0")),"")</f>
        <v/>
      </c>
    </row>
    <row r="7387" spans="1:16" x14ac:dyDescent="0.35">
      <c r="A7387" s="51" t="str">
        <f t="shared" si="345"/>
        <v/>
      </c>
      <c r="B7387" s="99"/>
      <c r="C7387" s="4"/>
      <c r="D7387" s="14"/>
      <c r="E7387" s="14"/>
      <c r="F7387" s="14"/>
      <c r="G7387" s="82"/>
      <c r="H7387" s="107" t="str">
        <f>IF(B7387&lt;&gt;"",IF(OR(O7387=0,O7387=999),"",SUMIFS($E$2:E7387,$A$2:A7387,A7387)-SUMIFS($F$2:F7387,$A$2:A7387,A7387)),"")</f>
        <v/>
      </c>
      <c r="I7387" s="109" t="str">
        <f t="shared" si="347"/>
        <v/>
      </c>
      <c r="J7387" s="113"/>
      <c r="K7387" s="90"/>
      <c r="L7387" s="73"/>
      <c r="M7387" s="69" t="str">
        <f>IF(C7387&lt;&gt;"",DailyLog!$S$3,"")</f>
        <v/>
      </c>
      <c r="N7387" s="56" t="str">
        <f t="shared" si="346"/>
        <v/>
      </c>
      <c r="O7387" s="53" t="str">
        <f>IF($B7387&lt;&gt;"",IF(ISNUMBER(_xlfn.XMATCH($B7387,Language!$A$6:$E$6)),0,IF(ISNUMBER(_xlfn.XMATCH($B7387,Language!$A$29:$E$29)),'Lista de Prestatarios'!$B$3,VLOOKUP(B7387,'Lista de Prestatarios'!$A$2:$B$500,2,FALSE))),"")</f>
        <v/>
      </c>
      <c r="P7387" s="58" t="str">
        <f>IF(B7387&lt;&gt;"",IF(OR(D7387&gt;0,G7387&gt;0),COUNTIF($B$2:B7387,B7387),COUNTIFS($B$2:B7387,B7387,$E$2:E7387,"&gt;0")),"")</f>
        <v/>
      </c>
    </row>
    <row r="7388" spans="1:16" x14ac:dyDescent="0.35">
      <c r="A7388" s="51" t="str">
        <f t="shared" si="345"/>
        <v/>
      </c>
      <c r="B7388" s="99"/>
      <c r="C7388" s="4"/>
      <c r="D7388" s="14"/>
      <c r="E7388" s="14"/>
      <c r="F7388" s="14"/>
      <c r="G7388" s="82"/>
      <c r="H7388" s="107" t="str">
        <f>IF(B7388&lt;&gt;"",IF(OR(O7388=0,O7388=999),"",SUMIFS($E$2:E7388,$A$2:A7388,A7388)-SUMIFS($F$2:F7388,$A$2:A7388,A7388)),"")</f>
        <v/>
      </c>
      <c r="I7388" s="109" t="str">
        <f t="shared" si="347"/>
        <v/>
      </c>
      <c r="J7388" s="113"/>
      <c r="K7388" s="90"/>
      <c r="L7388" s="73"/>
      <c r="M7388" s="69" t="str">
        <f>IF(C7388&lt;&gt;"",DailyLog!$S$3,"")</f>
        <v/>
      </c>
      <c r="N7388" s="56" t="str">
        <f t="shared" si="346"/>
        <v/>
      </c>
      <c r="O7388" s="53" t="str">
        <f>IF($B7388&lt;&gt;"",IF(ISNUMBER(_xlfn.XMATCH($B7388,Language!$A$6:$E$6)),0,IF(ISNUMBER(_xlfn.XMATCH($B7388,Language!$A$29:$E$29)),'Lista de Prestatarios'!$B$3,VLOOKUP(B7388,'Lista de Prestatarios'!$A$2:$B$500,2,FALSE))),"")</f>
        <v/>
      </c>
      <c r="P7388" s="58" t="str">
        <f>IF(B7388&lt;&gt;"",IF(OR(D7388&gt;0,G7388&gt;0),COUNTIF($B$2:B7388,B7388),COUNTIFS($B$2:B7388,B7388,$E$2:E7388,"&gt;0")),"")</f>
        <v/>
      </c>
    </row>
    <row r="7389" spans="1:16" x14ac:dyDescent="0.35">
      <c r="A7389" s="51" t="str">
        <f t="shared" si="345"/>
        <v/>
      </c>
      <c r="B7389" s="99"/>
      <c r="C7389" s="4"/>
      <c r="D7389" s="14"/>
      <c r="E7389" s="14"/>
      <c r="F7389" s="14"/>
      <c r="G7389" s="82"/>
      <c r="H7389" s="107" t="str">
        <f>IF(B7389&lt;&gt;"",IF(OR(O7389=0,O7389=999),"",SUMIFS($E$2:E7389,$A$2:A7389,A7389)-SUMIFS($F$2:F7389,$A$2:A7389,A7389)),"")</f>
        <v/>
      </c>
      <c r="I7389" s="109" t="str">
        <f t="shared" si="347"/>
        <v/>
      </c>
      <c r="J7389" s="113"/>
      <c r="K7389" s="90"/>
      <c r="L7389" s="73"/>
      <c r="M7389" s="69" t="str">
        <f>IF(C7389&lt;&gt;"",DailyLog!$S$3,"")</f>
        <v/>
      </c>
      <c r="N7389" s="56" t="str">
        <f t="shared" si="346"/>
        <v/>
      </c>
      <c r="O7389" s="53" t="str">
        <f>IF($B7389&lt;&gt;"",IF(ISNUMBER(_xlfn.XMATCH($B7389,Language!$A$6:$E$6)),0,IF(ISNUMBER(_xlfn.XMATCH($B7389,Language!$A$29:$E$29)),'Lista de Prestatarios'!$B$3,VLOOKUP(B7389,'Lista de Prestatarios'!$A$2:$B$500,2,FALSE))),"")</f>
        <v/>
      </c>
      <c r="P7389" s="58" t="str">
        <f>IF(B7389&lt;&gt;"",IF(OR(D7389&gt;0,G7389&gt;0),COUNTIF($B$2:B7389,B7389),COUNTIFS($B$2:B7389,B7389,$E$2:E7389,"&gt;0")),"")</f>
        <v/>
      </c>
    </row>
    <row r="7390" spans="1:16" x14ac:dyDescent="0.35">
      <c r="A7390" s="51" t="str">
        <f t="shared" si="345"/>
        <v/>
      </c>
      <c r="B7390" s="99"/>
      <c r="C7390" s="4"/>
      <c r="D7390" s="14"/>
      <c r="E7390" s="14"/>
      <c r="F7390" s="14"/>
      <c r="G7390" s="82"/>
      <c r="H7390" s="107" t="str">
        <f>IF(B7390&lt;&gt;"",IF(OR(O7390=0,O7390=999),"",SUMIFS($E$2:E7390,$A$2:A7390,A7390)-SUMIFS($F$2:F7390,$A$2:A7390,A7390)),"")</f>
        <v/>
      </c>
      <c r="I7390" s="109" t="str">
        <f t="shared" si="347"/>
        <v/>
      </c>
      <c r="J7390" s="113"/>
      <c r="K7390" s="90"/>
      <c r="L7390" s="73"/>
      <c r="M7390" s="69" t="str">
        <f>IF(C7390&lt;&gt;"",DailyLog!$S$3,"")</f>
        <v/>
      </c>
      <c r="N7390" s="56" t="str">
        <f t="shared" si="346"/>
        <v/>
      </c>
      <c r="O7390" s="53" t="str">
        <f>IF($B7390&lt;&gt;"",IF(ISNUMBER(_xlfn.XMATCH($B7390,Language!$A$6:$E$6)),0,IF(ISNUMBER(_xlfn.XMATCH($B7390,Language!$A$29:$E$29)),'Lista de Prestatarios'!$B$3,VLOOKUP(B7390,'Lista de Prestatarios'!$A$2:$B$500,2,FALSE))),"")</f>
        <v/>
      </c>
      <c r="P7390" s="58" t="str">
        <f>IF(B7390&lt;&gt;"",IF(OR(D7390&gt;0,G7390&gt;0),COUNTIF($B$2:B7390,B7390),COUNTIFS($B$2:B7390,B7390,$E$2:E7390,"&gt;0")),"")</f>
        <v/>
      </c>
    </row>
    <row r="7391" spans="1:16" x14ac:dyDescent="0.35">
      <c r="A7391" s="51" t="str">
        <f t="shared" si="345"/>
        <v/>
      </c>
      <c r="B7391" s="99"/>
      <c r="C7391" s="4"/>
      <c r="D7391" s="14"/>
      <c r="E7391" s="14"/>
      <c r="F7391" s="14"/>
      <c r="G7391" s="82"/>
      <c r="H7391" s="107" t="str">
        <f>IF(B7391&lt;&gt;"",IF(OR(O7391=0,O7391=999),"",SUMIFS($E$2:E7391,$A$2:A7391,A7391)-SUMIFS($F$2:F7391,$A$2:A7391,A7391)),"")</f>
        <v/>
      </c>
      <c r="I7391" s="109" t="str">
        <f t="shared" si="347"/>
        <v/>
      </c>
      <c r="J7391" s="113"/>
      <c r="K7391" s="90"/>
      <c r="L7391" s="73"/>
      <c r="M7391" s="69" t="str">
        <f>IF(C7391&lt;&gt;"",DailyLog!$S$3,"")</f>
        <v/>
      </c>
      <c r="N7391" s="56" t="str">
        <f t="shared" si="346"/>
        <v/>
      </c>
      <c r="O7391" s="53" t="str">
        <f>IF($B7391&lt;&gt;"",IF(ISNUMBER(_xlfn.XMATCH($B7391,Language!$A$6:$E$6)),0,IF(ISNUMBER(_xlfn.XMATCH($B7391,Language!$A$29:$E$29)),'Lista de Prestatarios'!$B$3,VLOOKUP(B7391,'Lista de Prestatarios'!$A$2:$B$500,2,FALSE))),"")</f>
        <v/>
      </c>
      <c r="P7391" s="58" t="str">
        <f>IF(B7391&lt;&gt;"",IF(OR(D7391&gt;0,G7391&gt;0),COUNTIF($B$2:B7391,B7391),COUNTIFS($B$2:B7391,B7391,$E$2:E7391,"&gt;0")),"")</f>
        <v/>
      </c>
    </row>
    <row r="7392" spans="1:16" x14ac:dyDescent="0.35">
      <c r="A7392" s="51" t="str">
        <f t="shared" si="345"/>
        <v/>
      </c>
      <c r="B7392" s="99"/>
      <c r="C7392" s="4"/>
      <c r="D7392" s="14"/>
      <c r="E7392" s="14"/>
      <c r="F7392" s="14"/>
      <c r="G7392" s="82"/>
      <c r="H7392" s="107" t="str">
        <f>IF(B7392&lt;&gt;"",IF(OR(O7392=0,O7392=999),"",SUMIFS($E$2:E7392,$A$2:A7392,A7392)-SUMIFS($F$2:F7392,$A$2:A7392,A7392)),"")</f>
        <v/>
      </c>
      <c r="I7392" s="109" t="str">
        <f t="shared" si="347"/>
        <v/>
      </c>
      <c r="J7392" s="113"/>
      <c r="K7392" s="90"/>
      <c r="L7392" s="73"/>
      <c r="M7392" s="69" t="str">
        <f>IF(C7392&lt;&gt;"",DailyLog!$S$3,"")</f>
        <v/>
      </c>
      <c r="N7392" s="56" t="str">
        <f t="shared" si="346"/>
        <v/>
      </c>
      <c r="O7392" s="53" t="str">
        <f>IF($B7392&lt;&gt;"",IF(ISNUMBER(_xlfn.XMATCH($B7392,Language!$A$6:$E$6)),0,IF(ISNUMBER(_xlfn.XMATCH($B7392,Language!$A$29:$E$29)),'Lista de Prestatarios'!$B$3,VLOOKUP(B7392,'Lista de Prestatarios'!$A$2:$B$500,2,FALSE))),"")</f>
        <v/>
      </c>
      <c r="P7392" s="58" t="str">
        <f>IF(B7392&lt;&gt;"",IF(OR(D7392&gt;0,G7392&gt;0),COUNTIF($B$2:B7392,B7392),COUNTIFS($B$2:B7392,B7392,$E$2:E7392,"&gt;0")),"")</f>
        <v/>
      </c>
    </row>
    <row r="7393" spans="1:16" x14ac:dyDescent="0.35">
      <c r="A7393" s="51" t="str">
        <f t="shared" si="345"/>
        <v/>
      </c>
      <c r="B7393" s="99"/>
      <c r="C7393" s="4"/>
      <c r="D7393" s="14"/>
      <c r="E7393" s="14"/>
      <c r="F7393" s="14"/>
      <c r="G7393" s="82"/>
      <c r="H7393" s="107" t="str">
        <f>IF(B7393&lt;&gt;"",IF(OR(O7393=0,O7393=999),"",SUMIFS($E$2:E7393,$A$2:A7393,A7393)-SUMIFS($F$2:F7393,$A$2:A7393,A7393)),"")</f>
        <v/>
      </c>
      <c r="I7393" s="109" t="str">
        <f t="shared" si="347"/>
        <v/>
      </c>
      <c r="J7393" s="113"/>
      <c r="K7393" s="90"/>
      <c r="L7393" s="73"/>
      <c r="M7393" s="69" t="str">
        <f>IF(C7393&lt;&gt;"",DailyLog!$S$3,"")</f>
        <v/>
      </c>
      <c r="N7393" s="56" t="str">
        <f t="shared" si="346"/>
        <v/>
      </c>
      <c r="O7393" s="53" t="str">
        <f>IF($B7393&lt;&gt;"",IF(ISNUMBER(_xlfn.XMATCH($B7393,Language!$A$6:$E$6)),0,IF(ISNUMBER(_xlfn.XMATCH($B7393,Language!$A$29:$E$29)),'Lista de Prestatarios'!$B$3,VLOOKUP(B7393,'Lista de Prestatarios'!$A$2:$B$500,2,FALSE))),"")</f>
        <v/>
      </c>
      <c r="P7393" s="58" t="str">
        <f>IF(B7393&lt;&gt;"",IF(OR(D7393&gt;0,G7393&gt;0),COUNTIF($B$2:B7393,B7393),COUNTIFS($B$2:B7393,B7393,$E$2:E7393,"&gt;0")),"")</f>
        <v/>
      </c>
    </row>
    <row r="7394" spans="1:16" x14ac:dyDescent="0.35">
      <c r="A7394" s="51" t="str">
        <f t="shared" si="345"/>
        <v/>
      </c>
      <c r="B7394" s="99"/>
      <c r="C7394" s="4"/>
      <c r="D7394" s="14"/>
      <c r="E7394" s="14"/>
      <c r="F7394" s="14"/>
      <c r="G7394" s="82"/>
      <c r="H7394" s="107" t="str">
        <f>IF(B7394&lt;&gt;"",IF(OR(O7394=0,O7394=999),"",SUMIFS($E$2:E7394,$A$2:A7394,A7394)-SUMIFS($F$2:F7394,$A$2:A7394,A7394)),"")</f>
        <v/>
      </c>
      <c r="I7394" s="109" t="str">
        <f t="shared" si="347"/>
        <v/>
      </c>
      <c r="J7394" s="113"/>
      <c r="K7394" s="90"/>
      <c r="L7394" s="73"/>
      <c r="M7394" s="69" t="str">
        <f>IF(C7394&lt;&gt;"",DailyLog!$S$3,"")</f>
        <v/>
      </c>
      <c r="N7394" s="56" t="str">
        <f t="shared" si="346"/>
        <v/>
      </c>
      <c r="O7394" s="53" t="str">
        <f>IF($B7394&lt;&gt;"",IF(ISNUMBER(_xlfn.XMATCH($B7394,Language!$A$6:$E$6)),0,IF(ISNUMBER(_xlfn.XMATCH($B7394,Language!$A$29:$E$29)),'Lista de Prestatarios'!$B$3,VLOOKUP(B7394,'Lista de Prestatarios'!$A$2:$B$500,2,FALSE))),"")</f>
        <v/>
      </c>
      <c r="P7394" s="58" t="str">
        <f>IF(B7394&lt;&gt;"",IF(OR(D7394&gt;0,G7394&gt;0),COUNTIF($B$2:B7394,B7394),COUNTIFS($B$2:B7394,B7394,$E$2:E7394,"&gt;0")),"")</f>
        <v/>
      </c>
    </row>
    <row r="7395" spans="1:16" x14ac:dyDescent="0.35">
      <c r="A7395" s="51" t="str">
        <f t="shared" si="345"/>
        <v/>
      </c>
      <c r="B7395" s="99"/>
      <c r="C7395" s="4"/>
      <c r="D7395" s="14"/>
      <c r="E7395" s="14"/>
      <c r="F7395" s="14"/>
      <c r="G7395" s="82"/>
      <c r="H7395" s="107" t="str">
        <f>IF(B7395&lt;&gt;"",IF(OR(O7395=0,O7395=999),"",SUMIFS($E$2:E7395,$A$2:A7395,A7395)-SUMIFS($F$2:F7395,$A$2:A7395,A7395)),"")</f>
        <v/>
      </c>
      <c r="I7395" s="109" t="str">
        <f t="shared" si="347"/>
        <v/>
      </c>
      <c r="J7395" s="113"/>
      <c r="K7395" s="90"/>
      <c r="L7395" s="73"/>
      <c r="M7395" s="69" t="str">
        <f>IF(C7395&lt;&gt;"",DailyLog!$S$3,"")</f>
        <v/>
      </c>
      <c r="N7395" s="56" t="str">
        <f t="shared" si="346"/>
        <v/>
      </c>
      <c r="O7395" s="53" t="str">
        <f>IF($B7395&lt;&gt;"",IF(ISNUMBER(_xlfn.XMATCH($B7395,Language!$A$6:$E$6)),0,IF(ISNUMBER(_xlfn.XMATCH($B7395,Language!$A$29:$E$29)),'Lista de Prestatarios'!$B$3,VLOOKUP(B7395,'Lista de Prestatarios'!$A$2:$B$500,2,FALSE))),"")</f>
        <v/>
      </c>
      <c r="P7395" s="58" t="str">
        <f>IF(B7395&lt;&gt;"",IF(OR(D7395&gt;0,G7395&gt;0),COUNTIF($B$2:B7395,B7395),COUNTIFS($B$2:B7395,B7395,$E$2:E7395,"&gt;0")),"")</f>
        <v/>
      </c>
    </row>
    <row r="7396" spans="1:16" x14ac:dyDescent="0.35">
      <c r="A7396" s="51" t="str">
        <f t="shared" si="345"/>
        <v/>
      </c>
      <c r="B7396" s="99"/>
      <c r="C7396" s="4"/>
      <c r="D7396" s="14"/>
      <c r="E7396" s="14"/>
      <c r="F7396" s="14"/>
      <c r="G7396" s="82"/>
      <c r="H7396" s="107" t="str">
        <f>IF(B7396&lt;&gt;"",IF(OR(O7396=0,O7396=999),"",SUMIFS($E$2:E7396,$A$2:A7396,A7396)-SUMIFS($F$2:F7396,$A$2:A7396,A7396)),"")</f>
        <v/>
      </c>
      <c r="I7396" s="109" t="str">
        <f t="shared" si="347"/>
        <v/>
      </c>
      <c r="J7396" s="113"/>
      <c r="K7396" s="90"/>
      <c r="L7396" s="73"/>
      <c r="M7396" s="69" t="str">
        <f>IF(C7396&lt;&gt;"",DailyLog!$S$3,"")</f>
        <v/>
      </c>
      <c r="N7396" s="56" t="str">
        <f t="shared" si="346"/>
        <v/>
      </c>
      <c r="O7396" s="53" t="str">
        <f>IF($B7396&lt;&gt;"",IF(ISNUMBER(_xlfn.XMATCH($B7396,Language!$A$6:$E$6)),0,IF(ISNUMBER(_xlfn.XMATCH($B7396,Language!$A$29:$E$29)),'Lista de Prestatarios'!$B$3,VLOOKUP(B7396,'Lista de Prestatarios'!$A$2:$B$500,2,FALSE))),"")</f>
        <v/>
      </c>
      <c r="P7396" s="58" t="str">
        <f>IF(B7396&lt;&gt;"",IF(OR(D7396&gt;0,G7396&gt;0),COUNTIF($B$2:B7396,B7396),COUNTIFS($B$2:B7396,B7396,$E$2:E7396,"&gt;0")),"")</f>
        <v/>
      </c>
    </row>
    <row r="7397" spans="1:16" x14ac:dyDescent="0.35">
      <c r="A7397" s="51" t="str">
        <f t="shared" si="345"/>
        <v/>
      </c>
      <c r="B7397" s="99"/>
      <c r="C7397" s="4"/>
      <c r="D7397" s="14"/>
      <c r="E7397" s="14"/>
      <c r="F7397" s="14"/>
      <c r="G7397" s="82"/>
      <c r="H7397" s="107" t="str">
        <f>IF(B7397&lt;&gt;"",IF(OR(O7397=0,O7397=999),"",SUMIFS($E$2:E7397,$A$2:A7397,A7397)-SUMIFS($F$2:F7397,$A$2:A7397,A7397)),"")</f>
        <v/>
      </c>
      <c r="I7397" s="109" t="str">
        <f t="shared" si="347"/>
        <v/>
      </c>
      <c r="J7397" s="113"/>
      <c r="K7397" s="90"/>
      <c r="L7397" s="73"/>
      <c r="M7397" s="69" t="str">
        <f>IF(C7397&lt;&gt;"",DailyLog!$S$3,"")</f>
        <v/>
      </c>
      <c r="N7397" s="56" t="str">
        <f t="shared" si="346"/>
        <v/>
      </c>
      <c r="O7397" s="53" t="str">
        <f>IF($B7397&lt;&gt;"",IF(ISNUMBER(_xlfn.XMATCH($B7397,Language!$A$6:$E$6)),0,IF(ISNUMBER(_xlfn.XMATCH($B7397,Language!$A$29:$E$29)),'Lista de Prestatarios'!$B$3,VLOOKUP(B7397,'Lista de Prestatarios'!$A$2:$B$500,2,FALSE))),"")</f>
        <v/>
      </c>
      <c r="P7397" s="58" t="str">
        <f>IF(B7397&lt;&gt;"",IF(OR(D7397&gt;0,G7397&gt;0),COUNTIF($B$2:B7397,B7397),COUNTIFS($B$2:B7397,B7397,$E$2:E7397,"&gt;0")),"")</f>
        <v/>
      </c>
    </row>
    <row r="7398" spans="1:16" x14ac:dyDescent="0.35">
      <c r="A7398" s="51" t="str">
        <f t="shared" si="345"/>
        <v/>
      </c>
      <c r="B7398" s="99"/>
      <c r="C7398" s="4"/>
      <c r="D7398" s="14"/>
      <c r="E7398" s="14"/>
      <c r="F7398" s="14"/>
      <c r="G7398" s="82"/>
      <c r="H7398" s="107" t="str">
        <f>IF(B7398&lt;&gt;"",IF(OR(O7398=0,O7398=999),"",SUMIFS($E$2:E7398,$A$2:A7398,A7398)-SUMIFS($F$2:F7398,$A$2:A7398,A7398)),"")</f>
        <v/>
      </c>
      <c r="I7398" s="109" t="str">
        <f t="shared" si="347"/>
        <v/>
      </c>
      <c r="J7398" s="113"/>
      <c r="K7398" s="90"/>
      <c r="L7398" s="73"/>
      <c r="M7398" s="69" t="str">
        <f>IF(C7398&lt;&gt;"",DailyLog!$S$3,"")</f>
        <v/>
      </c>
      <c r="N7398" s="56" t="str">
        <f t="shared" si="346"/>
        <v/>
      </c>
      <c r="O7398" s="53" t="str">
        <f>IF($B7398&lt;&gt;"",IF(ISNUMBER(_xlfn.XMATCH($B7398,Language!$A$6:$E$6)),0,IF(ISNUMBER(_xlfn.XMATCH($B7398,Language!$A$29:$E$29)),'Lista de Prestatarios'!$B$3,VLOOKUP(B7398,'Lista de Prestatarios'!$A$2:$B$500,2,FALSE))),"")</f>
        <v/>
      </c>
      <c r="P7398" s="58" t="str">
        <f>IF(B7398&lt;&gt;"",IF(OR(D7398&gt;0,G7398&gt;0),COUNTIF($B$2:B7398,B7398),COUNTIFS($B$2:B7398,B7398,$E$2:E7398,"&gt;0")),"")</f>
        <v/>
      </c>
    </row>
    <row r="7399" spans="1:16" x14ac:dyDescent="0.35">
      <c r="A7399" s="51" t="str">
        <f t="shared" si="345"/>
        <v/>
      </c>
      <c r="B7399" s="99"/>
      <c r="C7399" s="4"/>
      <c r="D7399" s="14"/>
      <c r="E7399" s="14"/>
      <c r="F7399" s="14"/>
      <c r="G7399" s="82"/>
      <c r="H7399" s="107" t="str">
        <f>IF(B7399&lt;&gt;"",IF(OR(O7399=0,O7399=999),"",SUMIFS($E$2:E7399,$A$2:A7399,A7399)-SUMIFS($F$2:F7399,$A$2:A7399,A7399)),"")</f>
        <v/>
      </c>
      <c r="I7399" s="109" t="str">
        <f t="shared" si="347"/>
        <v/>
      </c>
      <c r="J7399" s="113"/>
      <c r="K7399" s="90"/>
      <c r="L7399" s="73"/>
      <c r="M7399" s="69" t="str">
        <f>IF(C7399&lt;&gt;"",DailyLog!$S$3,"")</f>
        <v/>
      </c>
      <c r="N7399" s="56" t="str">
        <f t="shared" si="346"/>
        <v/>
      </c>
      <c r="O7399" s="53" t="str">
        <f>IF($B7399&lt;&gt;"",IF(ISNUMBER(_xlfn.XMATCH($B7399,Language!$A$6:$E$6)),0,IF(ISNUMBER(_xlfn.XMATCH($B7399,Language!$A$29:$E$29)),'Lista de Prestatarios'!$B$3,VLOOKUP(B7399,'Lista de Prestatarios'!$A$2:$B$500,2,FALSE))),"")</f>
        <v/>
      </c>
      <c r="P7399" s="58" t="str">
        <f>IF(B7399&lt;&gt;"",IF(OR(D7399&gt;0,G7399&gt;0),COUNTIF($B$2:B7399,B7399),COUNTIFS($B$2:B7399,B7399,$E$2:E7399,"&gt;0")),"")</f>
        <v/>
      </c>
    </row>
    <row r="7400" spans="1:16" x14ac:dyDescent="0.35">
      <c r="A7400" s="51" t="str">
        <f t="shared" si="345"/>
        <v/>
      </c>
      <c r="B7400" s="99"/>
      <c r="C7400" s="4"/>
      <c r="D7400" s="14"/>
      <c r="E7400" s="14"/>
      <c r="F7400" s="14"/>
      <c r="G7400" s="82"/>
      <c r="H7400" s="107" t="str">
        <f>IF(B7400&lt;&gt;"",IF(OR(O7400=0,O7400=999),"",SUMIFS($E$2:E7400,$A$2:A7400,A7400)-SUMIFS($F$2:F7400,$A$2:A7400,A7400)),"")</f>
        <v/>
      </c>
      <c r="I7400" s="109" t="str">
        <f t="shared" si="347"/>
        <v/>
      </c>
      <c r="J7400" s="113"/>
      <c r="K7400" s="90"/>
      <c r="L7400" s="73"/>
      <c r="M7400" s="69" t="str">
        <f>IF(C7400&lt;&gt;"",DailyLog!$S$3,"")</f>
        <v/>
      </c>
      <c r="N7400" s="56" t="str">
        <f t="shared" si="346"/>
        <v/>
      </c>
      <c r="O7400" s="53" t="str">
        <f>IF($B7400&lt;&gt;"",IF(ISNUMBER(_xlfn.XMATCH($B7400,Language!$A$6:$E$6)),0,IF(ISNUMBER(_xlfn.XMATCH($B7400,Language!$A$29:$E$29)),'Lista de Prestatarios'!$B$3,VLOOKUP(B7400,'Lista de Prestatarios'!$A$2:$B$500,2,FALSE))),"")</f>
        <v/>
      </c>
      <c r="P7400" s="58" t="str">
        <f>IF(B7400&lt;&gt;"",IF(OR(D7400&gt;0,G7400&gt;0),COUNTIF($B$2:B7400,B7400),COUNTIFS($B$2:B7400,B7400,$E$2:E7400,"&gt;0")),"")</f>
        <v/>
      </c>
    </row>
    <row r="7401" spans="1:16" x14ac:dyDescent="0.35">
      <c r="A7401" s="51" t="str">
        <f t="shared" si="345"/>
        <v/>
      </c>
      <c r="B7401" s="99"/>
      <c r="C7401" s="4"/>
      <c r="D7401" s="14"/>
      <c r="E7401" s="14"/>
      <c r="F7401" s="14"/>
      <c r="G7401" s="82"/>
      <c r="H7401" s="107" t="str">
        <f>IF(B7401&lt;&gt;"",IF(OR(O7401=0,O7401=999),"",SUMIFS($E$2:E7401,$A$2:A7401,A7401)-SUMIFS($F$2:F7401,$A$2:A7401,A7401)),"")</f>
        <v/>
      </c>
      <c r="I7401" s="109" t="str">
        <f t="shared" si="347"/>
        <v/>
      </c>
      <c r="J7401" s="113"/>
      <c r="K7401" s="90"/>
      <c r="L7401" s="73"/>
      <c r="M7401" s="69" t="str">
        <f>IF(C7401&lt;&gt;"",DailyLog!$S$3,"")</f>
        <v/>
      </c>
      <c r="N7401" s="56" t="str">
        <f t="shared" si="346"/>
        <v/>
      </c>
      <c r="O7401" s="53" t="str">
        <f>IF($B7401&lt;&gt;"",IF(ISNUMBER(_xlfn.XMATCH($B7401,Language!$A$6:$E$6)),0,IF(ISNUMBER(_xlfn.XMATCH($B7401,Language!$A$29:$E$29)),'Lista de Prestatarios'!$B$3,VLOOKUP(B7401,'Lista de Prestatarios'!$A$2:$B$500,2,FALSE))),"")</f>
        <v/>
      </c>
      <c r="P7401" s="58" t="str">
        <f>IF(B7401&lt;&gt;"",IF(OR(D7401&gt;0,G7401&gt;0),COUNTIF($B$2:B7401,B7401),COUNTIFS($B$2:B7401,B7401,$E$2:E7401,"&gt;0")),"")</f>
        <v/>
      </c>
    </row>
    <row r="7402" spans="1:16" x14ac:dyDescent="0.35">
      <c r="A7402" s="51" t="str">
        <f t="shared" si="345"/>
        <v/>
      </c>
      <c r="B7402" s="99"/>
      <c r="C7402" s="4"/>
      <c r="D7402" s="14"/>
      <c r="E7402" s="14"/>
      <c r="F7402" s="14"/>
      <c r="G7402" s="82"/>
      <c r="H7402" s="107" t="str">
        <f>IF(B7402&lt;&gt;"",IF(OR(O7402=0,O7402=999),"",SUMIFS($E$2:E7402,$A$2:A7402,A7402)-SUMIFS($F$2:F7402,$A$2:A7402,A7402)),"")</f>
        <v/>
      </c>
      <c r="I7402" s="109" t="str">
        <f t="shared" si="347"/>
        <v/>
      </c>
      <c r="J7402" s="113"/>
      <c r="K7402" s="90"/>
      <c r="L7402" s="73"/>
      <c r="M7402" s="69" t="str">
        <f>IF(C7402&lt;&gt;"",DailyLog!$S$3,"")</f>
        <v/>
      </c>
      <c r="N7402" s="56" t="str">
        <f t="shared" si="346"/>
        <v/>
      </c>
      <c r="O7402" s="53" t="str">
        <f>IF($B7402&lt;&gt;"",IF(ISNUMBER(_xlfn.XMATCH($B7402,Language!$A$6:$E$6)),0,IF(ISNUMBER(_xlfn.XMATCH($B7402,Language!$A$29:$E$29)),'Lista de Prestatarios'!$B$3,VLOOKUP(B7402,'Lista de Prestatarios'!$A$2:$B$500,2,FALSE))),"")</f>
        <v/>
      </c>
      <c r="P7402" s="58" t="str">
        <f>IF(B7402&lt;&gt;"",IF(OR(D7402&gt;0,G7402&gt;0),COUNTIF($B$2:B7402,B7402),COUNTIFS($B$2:B7402,B7402,$E$2:E7402,"&gt;0")),"")</f>
        <v/>
      </c>
    </row>
    <row r="7403" spans="1:16" x14ac:dyDescent="0.35">
      <c r="A7403" s="51" t="str">
        <f t="shared" si="345"/>
        <v/>
      </c>
      <c r="B7403" s="99"/>
      <c r="C7403" s="4"/>
      <c r="D7403" s="14"/>
      <c r="E7403" s="14"/>
      <c r="F7403" s="14"/>
      <c r="G7403" s="82"/>
      <c r="H7403" s="107" t="str">
        <f>IF(B7403&lt;&gt;"",IF(OR(O7403=0,O7403=999),"",SUMIFS($E$2:E7403,$A$2:A7403,A7403)-SUMIFS($F$2:F7403,$A$2:A7403,A7403)),"")</f>
        <v/>
      </c>
      <c r="I7403" s="109" t="str">
        <f t="shared" si="347"/>
        <v/>
      </c>
      <c r="J7403" s="113"/>
      <c r="K7403" s="90"/>
      <c r="L7403" s="73"/>
      <c r="M7403" s="69" t="str">
        <f>IF(C7403&lt;&gt;"",DailyLog!$S$3,"")</f>
        <v/>
      </c>
      <c r="N7403" s="56" t="str">
        <f t="shared" si="346"/>
        <v/>
      </c>
      <c r="O7403" s="53" t="str">
        <f>IF($B7403&lt;&gt;"",IF(ISNUMBER(_xlfn.XMATCH($B7403,Language!$A$6:$E$6)),0,IF(ISNUMBER(_xlfn.XMATCH($B7403,Language!$A$29:$E$29)),'Lista de Prestatarios'!$B$3,VLOOKUP(B7403,'Lista de Prestatarios'!$A$2:$B$500,2,FALSE))),"")</f>
        <v/>
      </c>
      <c r="P7403" s="58" t="str">
        <f>IF(B7403&lt;&gt;"",IF(OR(D7403&gt;0,G7403&gt;0),COUNTIF($B$2:B7403,B7403),COUNTIFS($B$2:B7403,B7403,$E$2:E7403,"&gt;0")),"")</f>
        <v/>
      </c>
    </row>
    <row r="7404" spans="1:16" x14ac:dyDescent="0.35">
      <c r="A7404" s="51" t="str">
        <f t="shared" si="345"/>
        <v/>
      </c>
      <c r="B7404" s="99"/>
      <c r="C7404" s="4"/>
      <c r="D7404" s="14"/>
      <c r="E7404" s="14"/>
      <c r="F7404" s="14"/>
      <c r="G7404" s="82"/>
      <c r="H7404" s="107" t="str">
        <f>IF(B7404&lt;&gt;"",IF(OR(O7404=0,O7404=999),"",SUMIFS($E$2:E7404,$A$2:A7404,A7404)-SUMIFS($F$2:F7404,$A$2:A7404,A7404)),"")</f>
        <v/>
      </c>
      <c r="I7404" s="109" t="str">
        <f t="shared" si="347"/>
        <v/>
      </c>
      <c r="J7404" s="113"/>
      <c r="K7404" s="90"/>
      <c r="L7404" s="73"/>
      <c r="M7404" s="69" t="str">
        <f>IF(C7404&lt;&gt;"",DailyLog!$S$3,"")</f>
        <v/>
      </c>
      <c r="N7404" s="56" t="str">
        <f t="shared" si="346"/>
        <v/>
      </c>
      <c r="O7404" s="53" t="str">
        <f>IF($B7404&lt;&gt;"",IF(ISNUMBER(_xlfn.XMATCH($B7404,Language!$A$6:$E$6)),0,IF(ISNUMBER(_xlfn.XMATCH($B7404,Language!$A$29:$E$29)),'Lista de Prestatarios'!$B$3,VLOOKUP(B7404,'Lista de Prestatarios'!$A$2:$B$500,2,FALSE))),"")</f>
        <v/>
      </c>
      <c r="P7404" s="58" t="str">
        <f>IF(B7404&lt;&gt;"",IF(OR(D7404&gt;0,G7404&gt;0),COUNTIF($B$2:B7404,B7404),COUNTIFS($B$2:B7404,B7404,$E$2:E7404,"&gt;0")),"")</f>
        <v/>
      </c>
    </row>
    <row r="7405" spans="1:16" x14ac:dyDescent="0.35">
      <c r="A7405" s="51" t="str">
        <f t="shared" si="345"/>
        <v/>
      </c>
      <c r="B7405" s="99"/>
      <c r="C7405" s="4"/>
      <c r="D7405" s="14"/>
      <c r="E7405" s="14"/>
      <c r="F7405" s="14"/>
      <c r="G7405" s="82"/>
      <c r="H7405" s="107" t="str">
        <f>IF(B7405&lt;&gt;"",IF(OR(O7405=0,O7405=999),"",SUMIFS($E$2:E7405,$A$2:A7405,A7405)-SUMIFS($F$2:F7405,$A$2:A7405,A7405)),"")</f>
        <v/>
      </c>
      <c r="I7405" s="109" t="str">
        <f t="shared" si="347"/>
        <v/>
      </c>
      <c r="J7405" s="113"/>
      <c r="K7405" s="90"/>
      <c r="L7405" s="73"/>
      <c r="M7405" s="69" t="str">
        <f>IF(C7405&lt;&gt;"",DailyLog!$S$3,"")</f>
        <v/>
      </c>
      <c r="N7405" s="56" t="str">
        <f t="shared" si="346"/>
        <v/>
      </c>
      <c r="O7405" s="53" t="str">
        <f>IF($B7405&lt;&gt;"",IF(ISNUMBER(_xlfn.XMATCH($B7405,Language!$A$6:$E$6)),0,IF(ISNUMBER(_xlfn.XMATCH($B7405,Language!$A$29:$E$29)),'Lista de Prestatarios'!$B$3,VLOOKUP(B7405,'Lista de Prestatarios'!$A$2:$B$500,2,FALSE))),"")</f>
        <v/>
      </c>
      <c r="P7405" s="58" t="str">
        <f>IF(B7405&lt;&gt;"",IF(OR(D7405&gt;0,G7405&gt;0),COUNTIF($B$2:B7405,B7405),COUNTIFS($B$2:B7405,B7405,$E$2:E7405,"&gt;0")),"")</f>
        <v/>
      </c>
    </row>
    <row r="7406" spans="1:16" x14ac:dyDescent="0.35">
      <c r="A7406" s="51" t="str">
        <f t="shared" si="345"/>
        <v/>
      </c>
      <c r="B7406" s="99"/>
      <c r="C7406" s="4"/>
      <c r="D7406" s="14"/>
      <c r="E7406" s="14"/>
      <c r="F7406" s="14"/>
      <c r="G7406" s="82"/>
      <c r="H7406" s="107" t="str">
        <f>IF(B7406&lt;&gt;"",IF(OR(O7406=0,O7406=999),"",SUMIFS($E$2:E7406,$A$2:A7406,A7406)-SUMIFS($F$2:F7406,$A$2:A7406,A7406)),"")</f>
        <v/>
      </c>
      <c r="I7406" s="109" t="str">
        <f t="shared" si="347"/>
        <v/>
      </c>
      <c r="J7406" s="113"/>
      <c r="K7406" s="90"/>
      <c r="L7406" s="73"/>
      <c r="M7406" s="69" t="str">
        <f>IF(C7406&lt;&gt;"",DailyLog!$S$3,"")</f>
        <v/>
      </c>
      <c r="N7406" s="56" t="str">
        <f t="shared" si="346"/>
        <v/>
      </c>
      <c r="O7406" s="53" t="str">
        <f>IF($B7406&lt;&gt;"",IF(ISNUMBER(_xlfn.XMATCH($B7406,Language!$A$6:$E$6)),0,IF(ISNUMBER(_xlfn.XMATCH($B7406,Language!$A$29:$E$29)),'Lista de Prestatarios'!$B$3,VLOOKUP(B7406,'Lista de Prestatarios'!$A$2:$B$500,2,FALSE))),"")</f>
        <v/>
      </c>
      <c r="P7406" s="58" t="str">
        <f>IF(B7406&lt;&gt;"",IF(OR(D7406&gt;0,G7406&gt;0),COUNTIF($B$2:B7406,B7406),COUNTIFS($B$2:B7406,B7406,$E$2:E7406,"&gt;0")),"")</f>
        <v/>
      </c>
    </row>
    <row r="7407" spans="1:16" x14ac:dyDescent="0.35">
      <c r="A7407" s="51" t="str">
        <f t="shared" si="345"/>
        <v/>
      </c>
      <c r="B7407" s="99"/>
      <c r="C7407" s="4"/>
      <c r="D7407" s="14"/>
      <c r="E7407" s="14"/>
      <c r="F7407" s="14"/>
      <c r="G7407" s="82"/>
      <c r="H7407" s="107" t="str">
        <f>IF(B7407&lt;&gt;"",IF(OR(O7407=0,O7407=999),"",SUMIFS($E$2:E7407,$A$2:A7407,A7407)-SUMIFS($F$2:F7407,$A$2:A7407,A7407)),"")</f>
        <v/>
      </c>
      <c r="I7407" s="109" t="str">
        <f t="shared" si="347"/>
        <v/>
      </c>
      <c r="J7407" s="113"/>
      <c r="K7407" s="90"/>
      <c r="L7407" s="73"/>
      <c r="M7407" s="69" t="str">
        <f>IF(C7407&lt;&gt;"",DailyLog!$S$3,"")</f>
        <v/>
      </c>
      <c r="N7407" s="56" t="str">
        <f t="shared" si="346"/>
        <v/>
      </c>
      <c r="O7407" s="53" t="str">
        <f>IF($B7407&lt;&gt;"",IF(ISNUMBER(_xlfn.XMATCH($B7407,Language!$A$6:$E$6)),0,IF(ISNUMBER(_xlfn.XMATCH($B7407,Language!$A$29:$E$29)),'Lista de Prestatarios'!$B$3,VLOOKUP(B7407,'Lista de Prestatarios'!$A$2:$B$500,2,FALSE))),"")</f>
        <v/>
      </c>
      <c r="P7407" s="58" t="str">
        <f>IF(B7407&lt;&gt;"",IF(OR(D7407&gt;0,G7407&gt;0),COUNTIF($B$2:B7407,B7407),COUNTIFS($B$2:B7407,B7407,$E$2:E7407,"&gt;0")),"")</f>
        <v/>
      </c>
    </row>
    <row r="7408" spans="1:16" x14ac:dyDescent="0.35">
      <c r="A7408" s="51" t="str">
        <f t="shared" si="345"/>
        <v/>
      </c>
      <c r="B7408" s="99"/>
      <c r="C7408" s="4"/>
      <c r="D7408" s="14"/>
      <c r="E7408" s="14"/>
      <c r="F7408" s="14"/>
      <c r="G7408" s="82"/>
      <c r="H7408" s="107" t="str">
        <f>IF(B7408&lt;&gt;"",IF(OR(O7408=0,O7408=999),"",SUMIFS($E$2:E7408,$A$2:A7408,A7408)-SUMIFS($F$2:F7408,$A$2:A7408,A7408)),"")</f>
        <v/>
      </c>
      <c r="I7408" s="109" t="str">
        <f t="shared" si="347"/>
        <v/>
      </c>
      <c r="J7408" s="113"/>
      <c r="K7408" s="90"/>
      <c r="L7408" s="73"/>
      <c r="M7408" s="69" t="str">
        <f>IF(C7408&lt;&gt;"",DailyLog!$S$3,"")</f>
        <v/>
      </c>
      <c r="N7408" s="56" t="str">
        <f t="shared" si="346"/>
        <v/>
      </c>
      <c r="O7408" s="53" t="str">
        <f>IF($B7408&lt;&gt;"",IF(ISNUMBER(_xlfn.XMATCH($B7408,Language!$A$6:$E$6)),0,IF(ISNUMBER(_xlfn.XMATCH($B7408,Language!$A$29:$E$29)),'Lista de Prestatarios'!$B$3,VLOOKUP(B7408,'Lista de Prestatarios'!$A$2:$B$500,2,FALSE))),"")</f>
        <v/>
      </c>
      <c r="P7408" s="58" t="str">
        <f>IF(B7408&lt;&gt;"",IF(OR(D7408&gt;0,G7408&gt;0),COUNTIF($B$2:B7408,B7408),COUNTIFS($B$2:B7408,B7408,$E$2:E7408,"&gt;0")),"")</f>
        <v/>
      </c>
    </row>
    <row r="7409" spans="1:16" x14ac:dyDescent="0.35">
      <c r="A7409" s="51" t="str">
        <f t="shared" si="345"/>
        <v/>
      </c>
      <c r="B7409" s="99"/>
      <c r="C7409" s="4"/>
      <c r="D7409" s="14"/>
      <c r="E7409" s="14"/>
      <c r="F7409" s="14"/>
      <c r="G7409" s="82"/>
      <c r="H7409" s="107" t="str">
        <f>IF(B7409&lt;&gt;"",IF(OR(O7409=0,O7409=999),"",SUMIFS($E$2:E7409,$A$2:A7409,A7409)-SUMIFS($F$2:F7409,$A$2:A7409,A7409)),"")</f>
        <v/>
      </c>
      <c r="I7409" s="109" t="str">
        <f t="shared" si="347"/>
        <v/>
      </c>
      <c r="J7409" s="113"/>
      <c r="K7409" s="90"/>
      <c r="L7409" s="73"/>
      <c r="M7409" s="69" t="str">
        <f>IF(C7409&lt;&gt;"",DailyLog!$S$3,"")</f>
        <v/>
      </c>
      <c r="N7409" s="56" t="str">
        <f t="shared" si="346"/>
        <v/>
      </c>
      <c r="O7409" s="53" t="str">
        <f>IF($B7409&lt;&gt;"",IF(ISNUMBER(_xlfn.XMATCH($B7409,Language!$A$6:$E$6)),0,IF(ISNUMBER(_xlfn.XMATCH($B7409,Language!$A$29:$E$29)),'Lista de Prestatarios'!$B$3,VLOOKUP(B7409,'Lista de Prestatarios'!$A$2:$B$500,2,FALSE))),"")</f>
        <v/>
      </c>
      <c r="P7409" s="58" t="str">
        <f>IF(B7409&lt;&gt;"",IF(OR(D7409&gt;0,G7409&gt;0),COUNTIF($B$2:B7409,B7409),COUNTIFS($B$2:B7409,B7409,$E$2:E7409,"&gt;0")),"")</f>
        <v/>
      </c>
    </row>
    <row r="7410" spans="1:16" x14ac:dyDescent="0.35">
      <c r="A7410" s="51" t="str">
        <f t="shared" si="345"/>
        <v/>
      </c>
      <c r="B7410" s="99"/>
      <c r="C7410" s="4"/>
      <c r="D7410" s="14"/>
      <c r="E7410" s="14"/>
      <c r="F7410" s="14"/>
      <c r="G7410" s="82"/>
      <c r="H7410" s="107" t="str">
        <f>IF(B7410&lt;&gt;"",IF(OR(O7410=0,O7410=999),"",SUMIFS($E$2:E7410,$A$2:A7410,A7410)-SUMIFS($F$2:F7410,$A$2:A7410,A7410)),"")</f>
        <v/>
      </c>
      <c r="I7410" s="109" t="str">
        <f t="shared" si="347"/>
        <v/>
      </c>
      <c r="J7410" s="113"/>
      <c r="K7410" s="90"/>
      <c r="L7410" s="73"/>
      <c r="M7410" s="69" t="str">
        <f>IF(C7410&lt;&gt;"",DailyLog!$S$3,"")</f>
        <v/>
      </c>
      <c r="N7410" s="56" t="str">
        <f t="shared" si="346"/>
        <v/>
      </c>
      <c r="O7410" s="53" t="str">
        <f>IF($B7410&lt;&gt;"",IF(ISNUMBER(_xlfn.XMATCH($B7410,Language!$A$6:$E$6)),0,IF(ISNUMBER(_xlfn.XMATCH($B7410,Language!$A$29:$E$29)),'Lista de Prestatarios'!$B$3,VLOOKUP(B7410,'Lista de Prestatarios'!$A$2:$B$500,2,FALSE))),"")</f>
        <v/>
      </c>
      <c r="P7410" s="58" t="str">
        <f>IF(B7410&lt;&gt;"",IF(OR(D7410&gt;0,G7410&gt;0),COUNTIF($B$2:B7410,B7410),COUNTIFS($B$2:B7410,B7410,$E$2:E7410,"&gt;0")),"")</f>
        <v/>
      </c>
    </row>
    <row r="7411" spans="1:16" x14ac:dyDescent="0.35">
      <c r="A7411" s="51" t="str">
        <f t="shared" si="345"/>
        <v/>
      </c>
      <c r="B7411" s="99"/>
      <c r="C7411" s="4"/>
      <c r="D7411" s="14"/>
      <c r="E7411" s="14"/>
      <c r="F7411" s="14"/>
      <c r="G7411" s="82"/>
      <c r="H7411" s="107" t="str">
        <f>IF(B7411&lt;&gt;"",IF(OR(O7411=0,O7411=999),"",SUMIFS($E$2:E7411,$A$2:A7411,A7411)-SUMIFS($F$2:F7411,$A$2:A7411,A7411)),"")</f>
        <v/>
      </c>
      <c r="I7411" s="109" t="str">
        <f t="shared" si="347"/>
        <v/>
      </c>
      <c r="J7411" s="113"/>
      <c r="K7411" s="90"/>
      <c r="L7411" s="73"/>
      <c r="M7411" s="69" t="str">
        <f>IF(C7411&lt;&gt;"",DailyLog!$S$3,"")</f>
        <v/>
      </c>
      <c r="N7411" s="56" t="str">
        <f t="shared" si="346"/>
        <v/>
      </c>
      <c r="O7411" s="53" t="str">
        <f>IF($B7411&lt;&gt;"",IF(ISNUMBER(_xlfn.XMATCH($B7411,Language!$A$6:$E$6)),0,IF(ISNUMBER(_xlfn.XMATCH($B7411,Language!$A$29:$E$29)),'Lista de Prestatarios'!$B$3,VLOOKUP(B7411,'Lista de Prestatarios'!$A$2:$B$500,2,FALSE))),"")</f>
        <v/>
      </c>
      <c r="P7411" s="58" t="str">
        <f>IF(B7411&lt;&gt;"",IF(OR(D7411&gt;0,G7411&gt;0),COUNTIF($B$2:B7411,B7411),COUNTIFS($B$2:B7411,B7411,$E$2:E7411,"&gt;0")),"")</f>
        <v/>
      </c>
    </row>
    <row r="7412" spans="1:16" x14ac:dyDescent="0.35">
      <c r="A7412" s="51" t="str">
        <f t="shared" si="345"/>
        <v/>
      </c>
      <c r="B7412" s="99"/>
      <c r="C7412" s="4"/>
      <c r="D7412" s="14"/>
      <c r="E7412" s="14"/>
      <c r="F7412" s="14"/>
      <c r="G7412" s="82"/>
      <c r="H7412" s="107" t="str">
        <f>IF(B7412&lt;&gt;"",IF(OR(O7412=0,O7412=999),"",SUMIFS($E$2:E7412,$A$2:A7412,A7412)-SUMIFS($F$2:F7412,$A$2:A7412,A7412)),"")</f>
        <v/>
      </c>
      <c r="I7412" s="109" t="str">
        <f t="shared" si="347"/>
        <v/>
      </c>
      <c r="J7412" s="113"/>
      <c r="K7412" s="90"/>
      <c r="L7412" s="73"/>
      <c r="M7412" s="69" t="str">
        <f>IF(C7412&lt;&gt;"",DailyLog!$S$3,"")</f>
        <v/>
      </c>
      <c r="N7412" s="56" t="str">
        <f t="shared" si="346"/>
        <v/>
      </c>
      <c r="O7412" s="53" t="str">
        <f>IF($B7412&lt;&gt;"",IF(ISNUMBER(_xlfn.XMATCH($B7412,Language!$A$6:$E$6)),0,IF(ISNUMBER(_xlfn.XMATCH($B7412,Language!$A$29:$E$29)),'Lista de Prestatarios'!$B$3,VLOOKUP(B7412,'Lista de Prestatarios'!$A$2:$B$500,2,FALSE))),"")</f>
        <v/>
      </c>
      <c r="P7412" s="58" t="str">
        <f>IF(B7412&lt;&gt;"",IF(OR(D7412&gt;0,G7412&gt;0),COUNTIF($B$2:B7412,B7412),COUNTIFS($B$2:B7412,B7412,$E$2:E7412,"&gt;0")),"")</f>
        <v/>
      </c>
    </row>
    <row r="7413" spans="1:16" x14ac:dyDescent="0.35">
      <c r="A7413" s="51" t="str">
        <f t="shared" si="345"/>
        <v/>
      </c>
      <c r="B7413" s="99"/>
      <c r="C7413" s="4"/>
      <c r="D7413" s="14"/>
      <c r="E7413" s="14"/>
      <c r="F7413" s="14"/>
      <c r="G7413" s="82"/>
      <c r="H7413" s="107" t="str">
        <f>IF(B7413&lt;&gt;"",IF(OR(O7413=0,O7413=999),"",SUMIFS($E$2:E7413,$A$2:A7413,A7413)-SUMIFS($F$2:F7413,$A$2:A7413,A7413)),"")</f>
        <v/>
      </c>
      <c r="I7413" s="109" t="str">
        <f t="shared" si="347"/>
        <v/>
      </c>
      <c r="J7413" s="113"/>
      <c r="K7413" s="90"/>
      <c r="L7413" s="73"/>
      <c r="M7413" s="69" t="str">
        <f>IF(C7413&lt;&gt;"",DailyLog!$S$3,"")</f>
        <v/>
      </c>
      <c r="N7413" s="56" t="str">
        <f t="shared" si="346"/>
        <v/>
      </c>
      <c r="O7413" s="53" t="str">
        <f>IF($B7413&lt;&gt;"",IF(ISNUMBER(_xlfn.XMATCH($B7413,Language!$A$6:$E$6)),0,IF(ISNUMBER(_xlfn.XMATCH($B7413,Language!$A$29:$E$29)),'Lista de Prestatarios'!$B$3,VLOOKUP(B7413,'Lista de Prestatarios'!$A$2:$B$500,2,FALSE))),"")</f>
        <v/>
      </c>
      <c r="P7413" s="58" t="str">
        <f>IF(B7413&lt;&gt;"",IF(OR(D7413&gt;0,G7413&gt;0),COUNTIF($B$2:B7413,B7413),COUNTIFS($B$2:B7413,B7413,$E$2:E7413,"&gt;0")),"")</f>
        <v/>
      </c>
    </row>
    <row r="7414" spans="1:16" x14ac:dyDescent="0.35">
      <c r="A7414" s="51" t="str">
        <f t="shared" si="345"/>
        <v/>
      </c>
      <c r="B7414" s="99"/>
      <c r="C7414" s="4"/>
      <c r="D7414" s="14"/>
      <c r="E7414" s="14"/>
      <c r="F7414" s="14"/>
      <c r="G7414" s="82"/>
      <c r="H7414" s="107" t="str">
        <f>IF(B7414&lt;&gt;"",IF(OR(O7414=0,O7414=999),"",SUMIFS($E$2:E7414,$A$2:A7414,A7414)-SUMIFS($F$2:F7414,$A$2:A7414,A7414)),"")</f>
        <v/>
      </c>
      <c r="I7414" s="109" t="str">
        <f t="shared" si="347"/>
        <v/>
      </c>
      <c r="J7414" s="113"/>
      <c r="K7414" s="90"/>
      <c r="L7414" s="73"/>
      <c r="M7414" s="69" t="str">
        <f>IF(C7414&lt;&gt;"",DailyLog!$S$3,"")</f>
        <v/>
      </c>
      <c r="N7414" s="56" t="str">
        <f t="shared" si="346"/>
        <v/>
      </c>
      <c r="O7414" s="53" t="str">
        <f>IF($B7414&lt;&gt;"",IF(ISNUMBER(_xlfn.XMATCH($B7414,Language!$A$6:$E$6)),0,IF(ISNUMBER(_xlfn.XMATCH($B7414,Language!$A$29:$E$29)),'Lista de Prestatarios'!$B$3,VLOOKUP(B7414,'Lista de Prestatarios'!$A$2:$B$500,2,FALSE))),"")</f>
        <v/>
      </c>
      <c r="P7414" s="58" t="str">
        <f>IF(B7414&lt;&gt;"",IF(OR(D7414&gt;0,G7414&gt;0),COUNTIF($B$2:B7414,B7414),COUNTIFS($B$2:B7414,B7414,$E$2:E7414,"&gt;0")),"")</f>
        <v/>
      </c>
    </row>
    <row r="7415" spans="1:16" x14ac:dyDescent="0.35">
      <c r="A7415" s="51" t="str">
        <f t="shared" si="345"/>
        <v/>
      </c>
      <c r="B7415" s="99"/>
      <c r="C7415" s="4"/>
      <c r="D7415" s="14"/>
      <c r="E7415" s="14"/>
      <c r="F7415" s="14"/>
      <c r="G7415" s="82"/>
      <c r="H7415" s="107" t="str">
        <f>IF(B7415&lt;&gt;"",IF(OR(O7415=0,O7415=999),"",SUMIFS($E$2:E7415,$A$2:A7415,A7415)-SUMIFS($F$2:F7415,$A$2:A7415,A7415)),"")</f>
        <v/>
      </c>
      <c r="I7415" s="109" t="str">
        <f t="shared" si="347"/>
        <v/>
      </c>
      <c r="J7415" s="113"/>
      <c r="K7415" s="90"/>
      <c r="L7415" s="73"/>
      <c r="M7415" s="69" t="str">
        <f>IF(C7415&lt;&gt;"",DailyLog!$S$3,"")</f>
        <v/>
      </c>
      <c r="N7415" s="56" t="str">
        <f t="shared" si="346"/>
        <v/>
      </c>
      <c r="O7415" s="53" t="str">
        <f>IF($B7415&lt;&gt;"",IF(ISNUMBER(_xlfn.XMATCH($B7415,Language!$A$6:$E$6)),0,IF(ISNUMBER(_xlfn.XMATCH($B7415,Language!$A$29:$E$29)),'Lista de Prestatarios'!$B$3,VLOOKUP(B7415,'Lista de Prestatarios'!$A$2:$B$500,2,FALSE))),"")</f>
        <v/>
      </c>
      <c r="P7415" s="58" t="str">
        <f>IF(B7415&lt;&gt;"",IF(OR(D7415&gt;0,G7415&gt;0),COUNTIF($B$2:B7415,B7415),COUNTIFS($B$2:B7415,B7415,$E$2:E7415,"&gt;0")),"")</f>
        <v/>
      </c>
    </row>
    <row r="7416" spans="1:16" x14ac:dyDescent="0.35">
      <c r="A7416" s="51" t="str">
        <f t="shared" si="345"/>
        <v/>
      </c>
      <c r="B7416" s="99"/>
      <c r="C7416" s="4"/>
      <c r="D7416" s="14"/>
      <c r="E7416" s="14"/>
      <c r="F7416" s="14"/>
      <c r="G7416" s="82"/>
      <c r="H7416" s="107" t="str">
        <f>IF(B7416&lt;&gt;"",IF(OR(O7416=0,O7416=999),"",SUMIFS($E$2:E7416,$A$2:A7416,A7416)-SUMIFS($F$2:F7416,$A$2:A7416,A7416)),"")</f>
        <v/>
      </c>
      <c r="I7416" s="109" t="str">
        <f t="shared" si="347"/>
        <v/>
      </c>
      <c r="J7416" s="113"/>
      <c r="K7416" s="90"/>
      <c r="L7416" s="73"/>
      <c r="M7416" s="69" t="str">
        <f>IF(C7416&lt;&gt;"",DailyLog!$S$3,"")</f>
        <v/>
      </c>
      <c r="N7416" s="56" t="str">
        <f t="shared" si="346"/>
        <v/>
      </c>
      <c r="O7416" s="53" t="str">
        <f>IF($B7416&lt;&gt;"",IF(ISNUMBER(_xlfn.XMATCH($B7416,Language!$A$6:$E$6)),0,IF(ISNUMBER(_xlfn.XMATCH($B7416,Language!$A$29:$E$29)),'Lista de Prestatarios'!$B$3,VLOOKUP(B7416,'Lista de Prestatarios'!$A$2:$B$500,2,FALSE))),"")</f>
        <v/>
      </c>
      <c r="P7416" s="58" t="str">
        <f>IF(B7416&lt;&gt;"",IF(OR(D7416&gt;0,G7416&gt;0),COUNTIF($B$2:B7416,B7416),COUNTIFS($B$2:B7416,B7416,$E$2:E7416,"&gt;0")),"")</f>
        <v/>
      </c>
    </row>
    <row r="7417" spans="1:16" x14ac:dyDescent="0.35">
      <c r="A7417" s="51" t="str">
        <f t="shared" si="345"/>
        <v/>
      </c>
      <c r="B7417" s="99"/>
      <c r="C7417" s="4"/>
      <c r="D7417" s="14"/>
      <c r="E7417" s="14"/>
      <c r="F7417" s="14"/>
      <c r="G7417" s="82"/>
      <c r="H7417" s="107" t="str">
        <f>IF(B7417&lt;&gt;"",IF(OR(O7417=0,O7417=999),"",SUMIFS($E$2:E7417,$A$2:A7417,A7417)-SUMIFS($F$2:F7417,$A$2:A7417,A7417)),"")</f>
        <v/>
      </c>
      <c r="I7417" s="109" t="str">
        <f t="shared" si="347"/>
        <v/>
      </c>
      <c r="J7417" s="113"/>
      <c r="K7417" s="90"/>
      <c r="L7417" s="73"/>
      <c r="M7417" s="69" t="str">
        <f>IF(C7417&lt;&gt;"",DailyLog!$S$3,"")</f>
        <v/>
      </c>
      <c r="N7417" s="56" t="str">
        <f t="shared" si="346"/>
        <v/>
      </c>
      <c r="O7417" s="53" t="str">
        <f>IF($B7417&lt;&gt;"",IF(ISNUMBER(_xlfn.XMATCH($B7417,Language!$A$6:$E$6)),0,IF(ISNUMBER(_xlfn.XMATCH($B7417,Language!$A$29:$E$29)),'Lista de Prestatarios'!$B$3,VLOOKUP(B7417,'Lista de Prestatarios'!$A$2:$B$500,2,FALSE))),"")</f>
        <v/>
      </c>
      <c r="P7417" s="58" t="str">
        <f>IF(B7417&lt;&gt;"",IF(OR(D7417&gt;0,G7417&gt;0),COUNTIF($B$2:B7417,B7417),COUNTIFS($B$2:B7417,B7417,$E$2:E7417,"&gt;0")),"")</f>
        <v/>
      </c>
    </row>
    <row r="7418" spans="1:16" x14ac:dyDescent="0.35">
      <c r="A7418" s="51" t="str">
        <f t="shared" si="345"/>
        <v/>
      </c>
      <c r="B7418" s="99"/>
      <c r="C7418" s="4"/>
      <c r="D7418" s="14"/>
      <c r="E7418" s="14"/>
      <c r="F7418" s="14"/>
      <c r="G7418" s="82"/>
      <c r="H7418" s="107" t="str">
        <f>IF(B7418&lt;&gt;"",IF(OR(O7418=0,O7418=999),"",SUMIFS($E$2:E7418,$A$2:A7418,A7418)-SUMIFS($F$2:F7418,$A$2:A7418,A7418)),"")</f>
        <v/>
      </c>
      <c r="I7418" s="109" t="str">
        <f t="shared" si="347"/>
        <v/>
      </c>
      <c r="J7418" s="113"/>
      <c r="K7418" s="90"/>
      <c r="L7418" s="73"/>
      <c r="M7418" s="69" t="str">
        <f>IF(C7418&lt;&gt;"",DailyLog!$S$3,"")</f>
        <v/>
      </c>
      <c r="N7418" s="56" t="str">
        <f t="shared" si="346"/>
        <v/>
      </c>
      <c r="O7418" s="53" t="str">
        <f>IF($B7418&lt;&gt;"",IF(ISNUMBER(_xlfn.XMATCH($B7418,Language!$A$6:$E$6)),0,IF(ISNUMBER(_xlfn.XMATCH($B7418,Language!$A$29:$E$29)),'Lista de Prestatarios'!$B$3,VLOOKUP(B7418,'Lista de Prestatarios'!$A$2:$B$500,2,FALSE))),"")</f>
        <v/>
      </c>
      <c r="P7418" s="58" t="str">
        <f>IF(B7418&lt;&gt;"",IF(OR(D7418&gt;0,G7418&gt;0),COUNTIF($B$2:B7418,B7418),COUNTIFS($B$2:B7418,B7418,$E$2:E7418,"&gt;0")),"")</f>
        <v/>
      </c>
    </row>
    <row r="7419" spans="1:16" x14ac:dyDescent="0.35">
      <c r="A7419" s="51" t="str">
        <f t="shared" si="345"/>
        <v/>
      </c>
      <c r="B7419" s="99"/>
      <c r="C7419" s="4"/>
      <c r="D7419" s="14"/>
      <c r="E7419" s="14"/>
      <c r="F7419" s="14"/>
      <c r="G7419" s="82"/>
      <c r="H7419" s="107" t="str">
        <f>IF(B7419&lt;&gt;"",IF(OR(O7419=0,O7419=999),"",SUMIFS($E$2:E7419,$A$2:A7419,A7419)-SUMIFS($F$2:F7419,$A$2:A7419,A7419)),"")</f>
        <v/>
      </c>
      <c r="I7419" s="109" t="str">
        <f t="shared" si="347"/>
        <v/>
      </c>
      <c r="J7419" s="113"/>
      <c r="K7419" s="90"/>
      <c r="L7419" s="73"/>
      <c r="M7419" s="69" t="str">
        <f>IF(C7419&lt;&gt;"",DailyLog!$S$3,"")</f>
        <v/>
      </c>
      <c r="N7419" s="56" t="str">
        <f t="shared" si="346"/>
        <v/>
      </c>
      <c r="O7419" s="53" t="str">
        <f>IF($B7419&lt;&gt;"",IF(ISNUMBER(_xlfn.XMATCH($B7419,Language!$A$6:$E$6)),0,IF(ISNUMBER(_xlfn.XMATCH($B7419,Language!$A$29:$E$29)),'Lista de Prestatarios'!$B$3,VLOOKUP(B7419,'Lista de Prestatarios'!$A$2:$B$500,2,FALSE))),"")</f>
        <v/>
      </c>
      <c r="P7419" s="58" t="str">
        <f>IF(B7419&lt;&gt;"",IF(OR(D7419&gt;0,G7419&gt;0),COUNTIF($B$2:B7419,B7419),COUNTIFS($B$2:B7419,B7419,$E$2:E7419,"&gt;0")),"")</f>
        <v/>
      </c>
    </row>
    <row r="7420" spans="1:16" x14ac:dyDescent="0.35">
      <c r="A7420" s="51" t="str">
        <f t="shared" si="345"/>
        <v/>
      </c>
      <c r="B7420" s="99"/>
      <c r="C7420" s="4"/>
      <c r="D7420" s="14"/>
      <c r="E7420" s="14"/>
      <c r="F7420" s="14"/>
      <c r="G7420" s="82"/>
      <c r="H7420" s="107" t="str">
        <f>IF(B7420&lt;&gt;"",IF(OR(O7420=0,O7420=999),"",SUMIFS($E$2:E7420,$A$2:A7420,A7420)-SUMIFS($F$2:F7420,$A$2:A7420,A7420)),"")</f>
        <v/>
      </c>
      <c r="I7420" s="109" t="str">
        <f t="shared" si="347"/>
        <v/>
      </c>
      <c r="J7420" s="113"/>
      <c r="K7420" s="90"/>
      <c r="L7420" s="73"/>
      <c r="M7420" s="69" t="str">
        <f>IF(C7420&lt;&gt;"",DailyLog!$S$3,"")</f>
        <v/>
      </c>
      <c r="N7420" s="56" t="str">
        <f t="shared" si="346"/>
        <v/>
      </c>
      <c r="O7420" s="53" t="str">
        <f>IF($B7420&lt;&gt;"",IF(ISNUMBER(_xlfn.XMATCH($B7420,Language!$A$6:$E$6)),0,IF(ISNUMBER(_xlfn.XMATCH($B7420,Language!$A$29:$E$29)),'Lista de Prestatarios'!$B$3,VLOOKUP(B7420,'Lista de Prestatarios'!$A$2:$B$500,2,FALSE))),"")</f>
        <v/>
      </c>
      <c r="P7420" s="58" t="str">
        <f>IF(B7420&lt;&gt;"",IF(OR(D7420&gt;0,G7420&gt;0),COUNTIF($B$2:B7420,B7420),COUNTIFS($B$2:B7420,B7420,$E$2:E7420,"&gt;0")),"")</f>
        <v/>
      </c>
    </row>
    <row r="7421" spans="1:16" x14ac:dyDescent="0.35">
      <c r="A7421" s="51" t="str">
        <f t="shared" si="345"/>
        <v/>
      </c>
      <c r="B7421" s="99"/>
      <c r="C7421" s="4"/>
      <c r="D7421" s="14"/>
      <c r="E7421" s="14"/>
      <c r="F7421" s="14"/>
      <c r="G7421" s="82"/>
      <c r="H7421" s="107" t="str">
        <f>IF(B7421&lt;&gt;"",IF(OR(O7421=0,O7421=999),"",SUMIFS($E$2:E7421,$A$2:A7421,A7421)-SUMIFS($F$2:F7421,$A$2:A7421,A7421)),"")</f>
        <v/>
      </c>
      <c r="I7421" s="109" t="str">
        <f t="shared" si="347"/>
        <v/>
      </c>
      <c r="J7421" s="113"/>
      <c r="K7421" s="90"/>
      <c r="L7421" s="73"/>
      <c r="M7421" s="69" t="str">
        <f>IF(C7421&lt;&gt;"",DailyLog!$S$3,"")</f>
        <v/>
      </c>
      <c r="N7421" s="56" t="str">
        <f t="shared" si="346"/>
        <v/>
      </c>
      <c r="O7421" s="53" t="str">
        <f>IF($B7421&lt;&gt;"",IF(ISNUMBER(_xlfn.XMATCH($B7421,Language!$A$6:$E$6)),0,IF(ISNUMBER(_xlfn.XMATCH($B7421,Language!$A$29:$E$29)),'Lista de Prestatarios'!$B$3,VLOOKUP(B7421,'Lista de Prestatarios'!$A$2:$B$500,2,FALSE))),"")</f>
        <v/>
      </c>
      <c r="P7421" s="58" t="str">
        <f>IF(B7421&lt;&gt;"",IF(OR(D7421&gt;0,G7421&gt;0),COUNTIF($B$2:B7421,B7421),COUNTIFS($B$2:B7421,B7421,$E$2:E7421,"&gt;0")),"")</f>
        <v/>
      </c>
    </row>
    <row r="7422" spans="1:16" x14ac:dyDescent="0.35">
      <c r="A7422" s="51" t="str">
        <f t="shared" si="345"/>
        <v/>
      </c>
      <c r="B7422" s="99"/>
      <c r="C7422" s="4"/>
      <c r="D7422" s="14"/>
      <c r="E7422" s="14"/>
      <c r="F7422" s="14"/>
      <c r="G7422" s="82"/>
      <c r="H7422" s="107" t="str">
        <f>IF(B7422&lt;&gt;"",IF(OR(O7422=0,O7422=999),"",SUMIFS($E$2:E7422,$A$2:A7422,A7422)-SUMIFS($F$2:F7422,$A$2:A7422,A7422)),"")</f>
        <v/>
      </c>
      <c r="I7422" s="109" t="str">
        <f t="shared" si="347"/>
        <v/>
      </c>
      <c r="J7422" s="113"/>
      <c r="K7422" s="90"/>
      <c r="L7422" s="73"/>
      <c r="M7422" s="69" t="str">
        <f>IF(C7422&lt;&gt;"",DailyLog!$S$3,"")</f>
        <v/>
      </c>
      <c r="N7422" s="56" t="str">
        <f t="shared" si="346"/>
        <v/>
      </c>
      <c r="O7422" s="53" t="str">
        <f>IF($B7422&lt;&gt;"",IF(ISNUMBER(_xlfn.XMATCH($B7422,Language!$A$6:$E$6)),0,IF(ISNUMBER(_xlfn.XMATCH($B7422,Language!$A$29:$E$29)),'Lista de Prestatarios'!$B$3,VLOOKUP(B7422,'Lista de Prestatarios'!$A$2:$B$500,2,FALSE))),"")</f>
        <v/>
      </c>
      <c r="P7422" s="58" t="str">
        <f>IF(B7422&lt;&gt;"",IF(OR(D7422&gt;0,G7422&gt;0),COUNTIF($B$2:B7422,B7422),COUNTIFS($B$2:B7422,B7422,$E$2:E7422,"&gt;0")),"")</f>
        <v/>
      </c>
    </row>
    <row r="7423" spans="1:16" x14ac:dyDescent="0.35">
      <c r="A7423" s="51" t="str">
        <f t="shared" si="345"/>
        <v/>
      </c>
      <c r="B7423" s="99"/>
      <c r="C7423" s="4"/>
      <c r="D7423" s="14"/>
      <c r="E7423" s="14"/>
      <c r="F7423" s="14"/>
      <c r="G7423" s="82"/>
      <c r="H7423" s="107" t="str">
        <f>IF(B7423&lt;&gt;"",IF(OR(O7423=0,O7423=999),"",SUMIFS($E$2:E7423,$A$2:A7423,A7423)-SUMIFS($F$2:F7423,$A$2:A7423,A7423)),"")</f>
        <v/>
      </c>
      <c r="I7423" s="109" t="str">
        <f t="shared" si="347"/>
        <v/>
      </c>
      <c r="J7423" s="113"/>
      <c r="K7423" s="90"/>
      <c r="L7423" s="73"/>
      <c r="M7423" s="69" t="str">
        <f>IF(C7423&lt;&gt;"",DailyLog!$S$3,"")</f>
        <v/>
      </c>
      <c r="N7423" s="56" t="str">
        <f t="shared" si="346"/>
        <v/>
      </c>
      <c r="O7423" s="53" t="str">
        <f>IF($B7423&lt;&gt;"",IF(ISNUMBER(_xlfn.XMATCH($B7423,Language!$A$6:$E$6)),0,IF(ISNUMBER(_xlfn.XMATCH($B7423,Language!$A$29:$E$29)),'Lista de Prestatarios'!$B$3,VLOOKUP(B7423,'Lista de Prestatarios'!$A$2:$B$500,2,FALSE))),"")</f>
        <v/>
      </c>
      <c r="P7423" s="58" t="str">
        <f>IF(B7423&lt;&gt;"",IF(OR(D7423&gt;0,G7423&gt;0),COUNTIF($B$2:B7423,B7423),COUNTIFS($B$2:B7423,B7423,$E$2:E7423,"&gt;0")),"")</f>
        <v/>
      </c>
    </row>
    <row r="7424" spans="1:16" x14ac:dyDescent="0.35">
      <c r="A7424" s="51" t="str">
        <f t="shared" si="345"/>
        <v/>
      </c>
      <c r="B7424" s="99"/>
      <c r="C7424" s="4"/>
      <c r="D7424" s="14"/>
      <c r="E7424" s="14"/>
      <c r="F7424" s="14"/>
      <c r="G7424" s="82"/>
      <c r="H7424" s="107" t="str">
        <f>IF(B7424&lt;&gt;"",IF(OR(O7424=0,O7424=999),"",SUMIFS($E$2:E7424,$A$2:A7424,A7424)-SUMIFS($F$2:F7424,$A$2:A7424,A7424)),"")</f>
        <v/>
      </c>
      <c r="I7424" s="109" t="str">
        <f t="shared" si="347"/>
        <v/>
      </c>
      <c r="J7424" s="113"/>
      <c r="K7424" s="90"/>
      <c r="L7424" s="73"/>
      <c r="M7424" s="69" t="str">
        <f>IF(C7424&lt;&gt;"",DailyLog!$S$3,"")</f>
        <v/>
      </c>
      <c r="N7424" s="56" t="str">
        <f t="shared" si="346"/>
        <v/>
      </c>
      <c r="O7424" s="53" t="str">
        <f>IF($B7424&lt;&gt;"",IF(ISNUMBER(_xlfn.XMATCH($B7424,Language!$A$6:$E$6)),0,IF(ISNUMBER(_xlfn.XMATCH($B7424,Language!$A$29:$E$29)),'Lista de Prestatarios'!$B$3,VLOOKUP(B7424,'Lista de Prestatarios'!$A$2:$B$500,2,FALSE))),"")</f>
        <v/>
      </c>
      <c r="P7424" s="58" t="str">
        <f>IF(B7424&lt;&gt;"",IF(OR(D7424&gt;0,G7424&gt;0),COUNTIF($B$2:B7424,B7424),COUNTIFS($B$2:B7424,B7424,$E$2:E7424,"&gt;0")),"")</f>
        <v/>
      </c>
    </row>
    <row r="7425" spans="1:16" x14ac:dyDescent="0.35">
      <c r="A7425" s="51" t="str">
        <f t="shared" si="345"/>
        <v/>
      </c>
      <c r="B7425" s="99"/>
      <c r="C7425" s="4"/>
      <c r="D7425" s="14"/>
      <c r="E7425" s="14"/>
      <c r="F7425" s="14"/>
      <c r="G7425" s="82"/>
      <c r="H7425" s="107" t="str">
        <f>IF(B7425&lt;&gt;"",IF(OR(O7425=0,O7425=999),"",SUMIFS($E$2:E7425,$A$2:A7425,A7425)-SUMIFS($F$2:F7425,$A$2:A7425,A7425)),"")</f>
        <v/>
      </c>
      <c r="I7425" s="109" t="str">
        <f t="shared" si="347"/>
        <v/>
      </c>
      <c r="J7425" s="113"/>
      <c r="K7425" s="90"/>
      <c r="L7425" s="73"/>
      <c r="M7425" s="69" t="str">
        <f>IF(C7425&lt;&gt;"",DailyLog!$S$3,"")</f>
        <v/>
      </c>
      <c r="N7425" s="56" t="str">
        <f t="shared" si="346"/>
        <v/>
      </c>
      <c r="O7425" s="53" t="str">
        <f>IF($B7425&lt;&gt;"",IF(ISNUMBER(_xlfn.XMATCH($B7425,Language!$A$6:$E$6)),0,IF(ISNUMBER(_xlfn.XMATCH($B7425,Language!$A$29:$E$29)),'Lista de Prestatarios'!$B$3,VLOOKUP(B7425,'Lista de Prestatarios'!$A$2:$B$500,2,FALSE))),"")</f>
        <v/>
      </c>
      <c r="P7425" s="58" t="str">
        <f>IF(B7425&lt;&gt;"",IF(OR(D7425&gt;0,G7425&gt;0),COUNTIF($B$2:B7425,B7425),COUNTIFS($B$2:B7425,B7425,$E$2:E7425,"&gt;0")),"")</f>
        <v/>
      </c>
    </row>
    <row r="7426" spans="1:16" x14ac:dyDescent="0.35">
      <c r="A7426" s="51" t="str">
        <f t="shared" ref="A7426:A7489" si="348">IF(B7426&lt;&gt;"",O7426&amp;"."&amp;P7426,"")</f>
        <v/>
      </c>
      <c r="B7426" s="99"/>
      <c r="C7426" s="4"/>
      <c r="D7426" s="14"/>
      <c r="E7426" s="14"/>
      <c r="F7426" s="14"/>
      <c r="G7426" s="82"/>
      <c r="H7426" s="107" t="str">
        <f>IF(B7426&lt;&gt;"",IF(OR(O7426=0,O7426=999),"",SUMIFS($E$2:E7426,$A$2:A7426,A7426)-SUMIFS($F$2:F7426,$A$2:A7426,A7426)),"")</f>
        <v/>
      </c>
      <c r="I7426" s="109" t="str">
        <f t="shared" si="347"/>
        <v/>
      </c>
      <c r="J7426" s="113"/>
      <c r="K7426" s="90"/>
      <c r="L7426" s="73"/>
      <c r="M7426" s="69" t="str">
        <f>IF(C7426&lt;&gt;"",DailyLog!$S$3,"")</f>
        <v/>
      </c>
      <c r="N7426" s="56" t="str">
        <f t="shared" ref="N7426:N7489" si="349">IF(B7426&lt;&gt;"",COUNT(D7426:G7426),"")</f>
        <v/>
      </c>
      <c r="O7426" s="53" t="str">
        <f>IF($B7426&lt;&gt;"",IF(ISNUMBER(_xlfn.XMATCH($B7426,Language!$A$6:$E$6)),0,IF(ISNUMBER(_xlfn.XMATCH($B7426,Language!$A$29:$E$29)),'Lista de Prestatarios'!$B$3,VLOOKUP(B7426,'Lista de Prestatarios'!$A$2:$B$500,2,FALSE))),"")</f>
        <v/>
      </c>
      <c r="P7426" s="58" t="str">
        <f>IF(B7426&lt;&gt;"",IF(OR(D7426&gt;0,G7426&gt;0),COUNTIF($B$2:B7426,B7426),COUNTIFS($B$2:B7426,B7426,$E$2:E7426,"&gt;0")),"")</f>
        <v/>
      </c>
    </row>
    <row r="7427" spans="1:16" x14ac:dyDescent="0.35">
      <c r="A7427" s="51" t="str">
        <f t="shared" si="348"/>
        <v/>
      </c>
      <c r="B7427" s="99"/>
      <c r="C7427" s="4"/>
      <c r="D7427" s="14"/>
      <c r="E7427" s="14"/>
      <c r="F7427" s="14"/>
      <c r="G7427" s="82"/>
      <c r="H7427" s="107" t="str">
        <f>IF(B7427&lt;&gt;"",IF(OR(O7427=0,O7427=999),"",SUMIFS($E$2:E7427,$A$2:A7427,A7427)-SUMIFS($F$2:F7427,$A$2:A7427,A7427)),"")</f>
        <v/>
      </c>
      <c r="I7427" s="109" t="str">
        <f t="shared" si="347"/>
        <v/>
      </c>
      <c r="J7427" s="113"/>
      <c r="K7427" s="90"/>
      <c r="L7427" s="73"/>
      <c r="M7427" s="69" t="str">
        <f>IF(C7427&lt;&gt;"",DailyLog!$S$3,"")</f>
        <v/>
      </c>
      <c r="N7427" s="56" t="str">
        <f t="shared" si="349"/>
        <v/>
      </c>
      <c r="O7427" s="53" t="str">
        <f>IF($B7427&lt;&gt;"",IF(ISNUMBER(_xlfn.XMATCH($B7427,Language!$A$6:$E$6)),0,IF(ISNUMBER(_xlfn.XMATCH($B7427,Language!$A$29:$E$29)),'Lista de Prestatarios'!$B$3,VLOOKUP(B7427,'Lista de Prestatarios'!$A$2:$B$500,2,FALSE))),"")</f>
        <v/>
      </c>
      <c r="P7427" s="58" t="str">
        <f>IF(B7427&lt;&gt;"",IF(OR(D7427&gt;0,G7427&gt;0),COUNTIF($B$2:B7427,B7427),COUNTIFS($B$2:B7427,B7427,$E$2:E7427,"&gt;0")),"")</f>
        <v/>
      </c>
    </row>
    <row r="7428" spans="1:16" x14ac:dyDescent="0.35">
      <c r="A7428" s="51" t="str">
        <f t="shared" si="348"/>
        <v/>
      </c>
      <c r="B7428" s="99"/>
      <c r="C7428" s="4"/>
      <c r="D7428" s="14"/>
      <c r="E7428" s="14"/>
      <c r="F7428" s="14"/>
      <c r="G7428" s="82"/>
      <c r="H7428" s="107" t="str">
        <f>IF(B7428&lt;&gt;"",IF(OR(O7428=0,O7428=999),"",SUMIFS($E$2:E7428,$A$2:A7428,A7428)-SUMIFS($F$2:F7428,$A$2:A7428,A7428)),"")</f>
        <v/>
      </c>
      <c r="I7428" s="109" t="str">
        <f t="shared" ref="I7428:I7491" si="350">IF(B7428&lt;&gt;"",I7427+D7428-E7428+F7428-G7428,"")</f>
        <v/>
      </c>
      <c r="J7428" s="113"/>
      <c r="K7428" s="90"/>
      <c r="L7428" s="73"/>
      <c r="M7428" s="69" t="str">
        <f>IF(C7428&lt;&gt;"",DailyLog!$S$3,"")</f>
        <v/>
      </c>
      <c r="N7428" s="56" t="str">
        <f t="shared" si="349"/>
        <v/>
      </c>
      <c r="O7428" s="53" t="str">
        <f>IF($B7428&lt;&gt;"",IF(ISNUMBER(_xlfn.XMATCH($B7428,Language!$A$6:$E$6)),0,IF(ISNUMBER(_xlfn.XMATCH($B7428,Language!$A$29:$E$29)),'Lista de Prestatarios'!$B$3,VLOOKUP(B7428,'Lista de Prestatarios'!$A$2:$B$500,2,FALSE))),"")</f>
        <v/>
      </c>
      <c r="P7428" s="58" t="str">
        <f>IF(B7428&lt;&gt;"",IF(OR(D7428&gt;0,G7428&gt;0),COUNTIF($B$2:B7428,B7428),COUNTIFS($B$2:B7428,B7428,$E$2:E7428,"&gt;0")),"")</f>
        <v/>
      </c>
    </row>
    <row r="7429" spans="1:16" x14ac:dyDescent="0.35">
      <c r="A7429" s="51" t="str">
        <f t="shared" si="348"/>
        <v/>
      </c>
      <c r="B7429" s="99"/>
      <c r="C7429" s="4"/>
      <c r="D7429" s="14"/>
      <c r="E7429" s="14"/>
      <c r="F7429" s="14"/>
      <c r="G7429" s="82"/>
      <c r="H7429" s="107" t="str">
        <f>IF(B7429&lt;&gt;"",IF(OR(O7429=0,O7429=999),"",SUMIFS($E$2:E7429,$A$2:A7429,A7429)-SUMIFS($F$2:F7429,$A$2:A7429,A7429)),"")</f>
        <v/>
      </c>
      <c r="I7429" s="109" t="str">
        <f t="shared" si="350"/>
        <v/>
      </c>
      <c r="J7429" s="113"/>
      <c r="K7429" s="90"/>
      <c r="L7429" s="73"/>
      <c r="M7429" s="69" t="str">
        <f>IF(C7429&lt;&gt;"",DailyLog!$S$3,"")</f>
        <v/>
      </c>
      <c r="N7429" s="56" t="str">
        <f t="shared" si="349"/>
        <v/>
      </c>
      <c r="O7429" s="53" t="str">
        <f>IF($B7429&lt;&gt;"",IF(ISNUMBER(_xlfn.XMATCH($B7429,Language!$A$6:$E$6)),0,IF(ISNUMBER(_xlfn.XMATCH($B7429,Language!$A$29:$E$29)),'Lista de Prestatarios'!$B$3,VLOOKUP(B7429,'Lista de Prestatarios'!$A$2:$B$500,2,FALSE))),"")</f>
        <v/>
      </c>
      <c r="P7429" s="58" t="str">
        <f>IF(B7429&lt;&gt;"",IF(OR(D7429&gt;0,G7429&gt;0),COUNTIF($B$2:B7429,B7429),COUNTIFS($B$2:B7429,B7429,$E$2:E7429,"&gt;0")),"")</f>
        <v/>
      </c>
    </row>
    <row r="7430" spans="1:16" x14ac:dyDescent="0.35">
      <c r="A7430" s="51" t="str">
        <f t="shared" si="348"/>
        <v/>
      </c>
      <c r="B7430" s="99"/>
      <c r="C7430" s="4"/>
      <c r="D7430" s="14"/>
      <c r="E7430" s="14"/>
      <c r="F7430" s="14"/>
      <c r="G7430" s="82"/>
      <c r="H7430" s="107" t="str">
        <f>IF(B7430&lt;&gt;"",IF(OR(O7430=0,O7430=999),"",SUMIFS($E$2:E7430,$A$2:A7430,A7430)-SUMIFS($F$2:F7430,$A$2:A7430,A7430)),"")</f>
        <v/>
      </c>
      <c r="I7430" s="109" t="str">
        <f t="shared" si="350"/>
        <v/>
      </c>
      <c r="J7430" s="113"/>
      <c r="K7430" s="90"/>
      <c r="L7430" s="73"/>
      <c r="M7430" s="69" t="str">
        <f>IF(C7430&lt;&gt;"",DailyLog!$S$3,"")</f>
        <v/>
      </c>
      <c r="N7430" s="56" t="str">
        <f t="shared" si="349"/>
        <v/>
      </c>
      <c r="O7430" s="53" t="str">
        <f>IF($B7430&lt;&gt;"",IF(ISNUMBER(_xlfn.XMATCH($B7430,Language!$A$6:$E$6)),0,IF(ISNUMBER(_xlfn.XMATCH($B7430,Language!$A$29:$E$29)),'Lista de Prestatarios'!$B$3,VLOOKUP(B7430,'Lista de Prestatarios'!$A$2:$B$500,2,FALSE))),"")</f>
        <v/>
      </c>
      <c r="P7430" s="58" t="str">
        <f>IF(B7430&lt;&gt;"",IF(OR(D7430&gt;0,G7430&gt;0),COUNTIF($B$2:B7430,B7430),COUNTIFS($B$2:B7430,B7430,$E$2:E7430,"&gt;0")),"")</f>
        <v/>
      </c>
    </row>
    <row r="7431" spans="1:16" x14ac:dyDescent="0.35">
      <c r="A7431" s="51" t="str">
        <f t="shared" si="348"/>
        <v/>
      </c>
      <c r="B7431" s="99"/>
      <c r="C7431" s="4"/>
      <c r="D7431" s="14"/>
      <c r="E7431" s="14"/>
      <c r="F7431" s="14"/>
      <c r="G7431" s="82"/>
      <c r="H7431" s="107" t="str">
        <f>IF(B7431&lt;&gt;"",IF(OR(O7431=0,O7431=999),"",SUMIFS($E$2:E7431,$A$2:A7431,A7431)-SUMIFS($F$2:F7431,$A$2:A7431,A7431)),"")</f>
        <v/>
      </c>
      <c r="I7431" s="109" t="str">
        <f t="shared" si="350"/>
        <v/>
      </c>
      <c r="J7431" s="113"/>
      <c r="K7431" s="90"/>
      <c r="L7431" s="73"/>
      <c r="M7431" s="69" t="str">
        <f>IF(C7431&lt;&gt;"",DailyLog!$S$3,"")</f>
        <v/>
      </c>
      <c r="N7431" s="56" t="str">
        <f t="shared" si="349"/>
        <v/>
      </c>
      <c r="O7431" s="53" t="str">
        <f>IF($B7431&lt;&gt;"",IF(ISNUMBER(_xlfn.XMATCH($B7431,Language!$A$6:$E$6)),0,IF(ISNUMBER(_xlfn.XMATCH($B7431,Language!$A$29:$E$29)),'Lista de Prestatarios'!$B$3,VLOOKUP(B7431,'Lista de Prestatarios'!$A$2:$B$500,2,FALSE))),"")</f>
        <v/>
      </c>
      <c r="P7431" s="58" t="str">
        <f>IF(B7431&lt;&gt;"",IF(OR(D7431&gt;0,G7431&gt;0),COUNTIF($B$2:B7431,B7431),COUNTIFS($B$2:B7431,B7431,$E$2:E7431,"&gt;0")),"")</f>
        <v/>
      </c>
    </row>
    <row r="7432" spans="1:16" x14ac:dyDescent="0.35">
      <c r="A7432" s="51" t="str">
        <f t="shared" si="348"/>
        <v/>
      </c>
      <c r="B7432" s="99"/>
      <c r="C7432" s="4"/>
      <c r="D7432" s="14"/>
      <c r="E7432" s="14"/>
      <c r="F7432" s="14"/>
      <c r="G7432" s="82"/>
      <c r="H7432" s="107" t="str">
        <f>IF(B7432&lt;&gt;"",IF(OR(O7432=0,O7432=999),"",SUMIFS($E$2:E7432,$A$2:A7432,A7432)-SUMIFS($F$2:F7432,$A$2:A7432,A7432)),"")</f>
        <v/>
      </c>
      <c r="I7432" s="109" t="str">
        <f t="shared" si="350"/>
        <v/>
      </c>
      <c r="J7432" s="113"/>
      <c r="K7432" s="90"/>
      <c r="L7432" s="73"/>
      <c r="M7432" s="69" t="str">
        <f>IF(C7432&lt;&gt;"",DailyLog!$S$3,"")</f>
        <v/>
      </c>
      <c r="N7432" s="56" t="str">
        <f t="shared" si="349"/>
        <v/>
      </c>
      <c r="O7432" s="53" t="str">
        <f>IF($B7432&lt;&gt;"",IF(ISNUMBER(_xlfn.XMATCH($B7432,Language!$A$6:$E$6)),0,IF(ISNUMBER(_xlfn.XMATCH($B7432,Language!$A$29:$E$29)),'Lista de Prestatarios'!$B$3,VLOOKUP(B7432,'Lista de Prestatarios'!$A$2:$B$500,2,FALSE))),"")</f>
        <v/>
      </c>
      <c r="P7432" s="58" t="str">
        <f>IF(B7432&lt;&gt;"",IF(OR(D7432&gt;0,G7432&gt;0),COUNTIF($B$2:B7432,B7432),COUNTIFS($B$2:B7432,B7432,$E$2:E7432,"&gt;0")),"")</f>
        <v/>
      </c>
    </row>
    <row r="7433" spans="1:16" x14ac:dyDescent="0.35">
      <c r="A7433" s="51" t="str">
        <f t="shared" si="348"/>
        <v/>
      </c>
      <c r="B7433" s="99"/>
      <c r="C7433" s="4"/>
      <c r="D7433" s="14"/>
      <c r="E7433" s="14"/>
      <c r="F7433" s="14"/>
      <c r="G7433" s="82"/>
      <c r="H7433" s="107" t="str">
        <f>IF(B7433&lt;&gt;"",IF(OR(O7433=0,O7433=999),"",SUMIFS($E$2:E7433,$A$2:A7433,A7433)-SUMIFS($F$2:F7433,$A$2:A7433,A7433)),"")</f>
        <v/>
      </c>
      <c r="I7433" s="109" t="str">
        <f t="shared" si="350"/>
        <v/>
      </c>
      <c r="J7433" s="113"/>
      <c r="K7433" s="90"/>
      <c r="L7433" s="73"/>
      <c r="M7433" s="69" t="str">
        <f>IF(C7433&lt;&gt;"",DailyLog!$S$3,"")</f>
        <v/>
      </c>
      <c r="N7433" s="56" t="str">
        <f t="shared" si="349"/>
        <v/>
      </c>
      <c r="O7433" s="53" t="str">
        <f>IF($B7433&lt;&gt;"",IF(ISNUMBER(_xlfn.XMATCH($B7433,Language!$A$6:$E$6)),0,IF(ISNUMBER(_xlfn.XMATCH($B7433,Language!$A$29:$E$29)),'Lista de Prestatarios'!$B$3,VLOOKUP(B7433,'Lista de Prestatarios'!$A$2:$B$500,2,FALSE))),"")</f>
        <v/>
      </c>
      <c r="P7433" s="58" t="str">
        <f>IF(B7433&lt;&gt;"",IF(OR(D7433&gt;0,G7433&gt;0),COUNTIF($B$2:B7433,B7433),COUNTIFS($B$2:B7433,B7433,$E$2:E7433,"&gt;0")),"")</f>
        <v/>
      </c>
    </row>
    <row r="7434" spans="1:16" x14ac:dyDescent="0.35">
      <c r="A7434" s="51" t="str">
        <f t="shared" si="348"/>
        <v/>
      </c>
      <c r="B7434" s="99"/>
      <c r="C7434" s="4"/>
      <c r="D7434" s="14"/>
      <c r="E7434" s="14"/>
      <c r="F7434" s="14"/>
      <c r="G7434" s="82"/>
      <c r="H7434" s="107" t="str">
        <f>IF(B7434&lt;&gt;"",IF(OR(O7434=0,O7434=999),"",SUMIFS($E$2:E7434,$A$2:A7434,A7434)-SUMIFS($F$2:F7434,$A$2:A7434,A7434)),"")</f>
        <v/>
      </c>
      <c r="I7434" s="109" t="str">
        <f t="shared" si="350"/>
        <v/>
      </c>
      <c r="J7434" s="113"/>
      <c r="K7434" s="90"/>
      <c r="L7434" s="73"/>
      <c r="M7434" s="69" t="str">
        <f>IF(C7434&lt;&gt;"",DailyLog!$S$3,"")</f>
        <v/>
      </c>
      <c r="N7434" s="56" t="str">
        <f t="shared" si="349"/>
        <v/>
      </c>
      <c r="O7434" s="53" t="str">
        <f>IF($B7434&lt;&gt;"",IF(ISNUMBER(_xlfn.XMATCH($B7434,Language!$A$6:$E$6)),0,IF(ISNUMBER(_xlfn.XMATCH($B7434,Language!$A$29:$E$29)),'Lista de Prestatarios'!$B$3,VLOOKUP(B7434,'Lista de Prestatarios'!$A$2:$B$500,2,FALSE))),"")</f>
        <v/>
      </c>
      <c r="P7434" s="58" t="str">
        <f>IF(B7434&lt;&gt;"",IF(OR(D7434&gt;0,G7434&gt;0),COUNTIF($B$2:B7434,B7434),COUNTIFS($B$2:B7434,B7434,$E$2:E7434,"&gt;0")),"")</f>
        <v/>
      </c>
    </row>
    <row r="7435" spans="1:16" x14ac:dyDescent="0.35">
      <c r="A7435" s="51" t="str">
        <f t="shared" si="348"/>
        <v/>
      </c>
      <c r="B7435" s="99"/>
      <c r="C7435" s="4"/>
      <c r="D7435" s="14"/>
      <c r="E7435" s="14"/>
      <c r="F7435" s="14"/>
      <c r="G7435" s="82"/>
      <c r="H7435" s="107" t="str">
        <f>IF(B7435&lt;&gt;"",IF(OR(O7435=0,O7435=999),"",SUMIFS($E$2:E7435,$A$2:A7435,A7435)-SUMIFS($F$2:F7435,$A$2:A7435,A7435)),"")</f>
        <v/>
      </c>
      <c r="I7435" s="109" t="str">
        <f t="shared" si="350"/>
        <v/>
      </c>
      <c r="J7435" s="113"/>
      <c r="K7435" s="90"/>
      <c r="L7435" s="73"/>
      <c r="M7435" s="69" t="str">
        <f>IF(C7435&lt;&gt;"",DailyLog!$S$3,"")</f>
        <v/>
      </c>
      <c r="N7435" s="56" t="str">
        <f t="shared" si="349"/>
        <v/>
      </c>
      <c r="O7435" s="53" t="str">
        <f>IF($B7435&lt;&gt;"",IF(ISNUMBER(_xlfn.XMATCH($B7435,Language!$A$6:$E$6)),0,IF(ISNUMBER(_xlfn.XMATCH($B7435,Language!$A$29:$E$29)),'Lista de Prestatarios'!$B$3,VLOOKUP(B7435,'Lista de Prestatarios'!$A$2:$B$500,2,FALSE))),"")</f>
        <v/>
      </c>
      <c r="P7435" s="58" t="str">
        <f>IF(B7435&lt;&gt;"",IF(OR(D7435&gt;0,G7435&gt;0),COUNTIF($B$2:B7435,B7435),COUNTIFS($B$2:B7435,B7435,$E$2:E7435,"&gt;0")),"")</f>
        <v/>
      </c>
    </row>
    <row r="7436" spans="1:16" x14ac:dyDescent="0.35">
      <c r="A7436" s="51" t="str">
        <f t="shared" si="348"/>
        <v/>
      </c>
      <c r="B7436" s="99"/>
      <c r="C7436" s="4"/>
      <c r="D7436" s="14"/>
      <c r="E7436" s="14"/>
      <c r="F7436" s="14"/>
      <c r="G7436" s="82"/>
      <c r="H7436" s="107" t="str">
        <f>IF(B7436&lt;&gt;"",IF(OR(O7436=0,O7436=999),"",SUMIFS($E$2:E7436,$A$2:A7436,A7436)-SUMIFS($F$2:F7436,$A$2:A7436,A7436)),"")</f>
        <v/>
      </c>
      <c r="I7436" s="109" t="str">
        <f t="shared" si="350"/>
        <v/>
      </c>
      <c r="J7436" s="113"/>
      <c r="K7436" s="90"/>
      <c r="L7436" s="73"/>
      <c r="M7436" s="69" t="str">
        <f>IF(C7436&lt;&gt;"",DailyLog!$S$3,"")</f>
        <v/>
      </c>
      <c r="N7436" s="56" t="str">
        <f t="shared" si="349"/>
        <v/>
      </c>
      <c r="O7436" s="53" t="str">
        <f>IF($B7436&lt;&gt;"",IF(ISNUMBER(_xlfn.XMATCH($B7436,Language!$A$6:$E$6)),0,IF(ISNUMBER(_xlfn.XMATCH($B7436,Language!$A$29:$E$29)),'Lista de Prestatarios'!$B$3,VLOOKUP(B7436,'Lista de Prestatarios'!$A$2:$B$500,2,FALSE))),"")</f>
        <v/>
      </c>
      <c r="P7436" s="58" t="str">
        <f>IF(B7436&lt;&gt;"",IF(OR(D7436&gt;0,G7436&gt;0),COUNTIF($B$2:B7436,B7436),COUNTIFS($B$2:B7436,B7436,$E$2:E7436,"&gt;0")),"")</f>
        <v/>
      </c>
    </row>
    <row r="7437" spans="1:16" x14ac:dyDescent="0.35">
      <c r="A7437" s="51" t="str">
        <f t="shared" si="348"/>
        <v/>
      </c>
      <c r="B7437" s="99"/>
      <c r="C7437" s="4"/>
      <c r="D7437" s="14"/>
      <c r="E7437" s="14"/>
      <c r="F7437" s="14"/>
      <c r="G7437" s="82"/>
      <c r="H7437" s="107" t="str">
        <f>IF(B7437&lt;&gt;"",IF(OR(O7437=0,O7437=999),"",SUMIFS($E$2:E7437,$A$2:A7437,A7437)-SUMIFS($F$2:F7437,$A$2:A7437,A7437)),"")</f>
        <v/>
      </c>
      <c r="I7437" s="109" t="str">
        <f t="shared" si="350"/>
        <v/>
      </c>
      <c r="J7437" s="113"/>
      <c r="K7437" s="90"/>
      <c r="L7437" s="73"/>
      <c r="M7437" s="69" t="str">
        <f>IF(C7437&lt;&gt;"",DailyLog!$S$3,"")</f>
        <v/>
      </c>
      <c r="N7437" s="56" t="str">
        <f t="shared" si="349"/>
        <v/>
      </c>
      <c r="O7437" s="53" t="str">
        <f>IF($B7437&lt;&gt;"",IF(ISNUMBER(_xlfn.XMATCH($B7437,Language!$A$6:$E$6)),0,IF(ISNUMBER(_xlfn.XMATCH($B7437,Language!$A$29:$E$29)),'Lista de Prestatarios'!$B$3,VLOOKUP(B7437,'Lista de Prestatarios'!$A$2:$B$500,2,FALSE))),"")</f>
        <v/>
      </c>
      <c r="P7437" s="58" t="str">
        <f>IF(B7437&lt;&gt;"",IF(OR(D7437&gt;0,G7437&gt;0),COUNTIF($B$2:B7437,B7437),COUNTIFS($B$2:B7437,B7437,$E$2:E7437,"&gt;0")),"")</f>
        <v/>
      </c>
    </row>
    <row r="7438" spans="1:16" x14ac:dyDescent="0.35">
      <c r="A7438" s="51" t="str">
        <f t="shared" si="348"/>
        <v/>
      </c>
      <c r="B7438" s="99"/>
      <c r="C7438" s="4"/>
      <c r="D7438" s="14"/>
      <c r="E7438" s="14"/>
      <c r="F7438" s="14"/>
      <c r="G7438" s="82"/>
      <c r="H7438" s="107" t="str">
        <f>IF(B7438&lt;&gt;"",IF(OR(O7438=0,O7438=999),"",SUMIFS($E$2:E7438,$A$2:A7438,A7438)-SUMIFS($F$2:F7438,$A$2:A7438,A7438)),"")</f>
        <v/>
      </c>
      <c r="I7438" s="109" t="str">
        <f t="shared" si="350"/>
        <v/>
      </c>
      <c r="J7438" s="113"/>
      <c r="K7438" s="90"/>
      <c r="L7438" s="73"/>
      <c r="M7438" s="69" t="str">
        <f>IF(C7438&lt;&gt;"",DailyLog!$S$3,"")</f>
        <v/>
      </c>
      <c r="N7438" s="56" t="str">
        <f t="shared" si="349"/>
        <v/>
      </c>
      <c r="O7438" s="53" t="str">
        <f>IF($B7438&lt;&gt;"",IF(ISNUMBER(_xlfn.XMATCH($B7438,Language!$A$6:$E$6)),0,IF(ISNUMBER(_xlfn.XMATCH($B7438,Language!$A$29:$E$29)),'Lista de Prestatarios'!$B$3,VLOOKUP(B7438,'Lista de Prestatarios'!$A$2:$B$500,2,FALSE))),"")</f>
        <v/>
      </c>
      <c r="P7438" s="58" t="str">
        <f>IF(B7438&lt;&gt;"",IF(OR(D7438&gt;0,G7438&gt;0),COUNTIF($B$2:B7438,B7438),COUNTIFS($B$2:B7438,B7438,$E$2:E7438,"&gt;0")),"")</f>
        <v/>
      </c>
    </row>
    <row r="7439" spans="1:16" x14ac:dyDescent="0.35">
      <c r="A7439" s="51" t="str">
        <f t="shared" si="348"/>
        <v/>
      </c>
      <c r="B7439" s="99"/>
      <c r="C7439" s="4"/>
      <c r="D7439" s="14"/>
      <c r="E7439" s="14"/>
      <c r="F7439" s="14"/>
      <c r="G7439" s="82"/>
      <c r="H7439" s="107" t="str">
        <f>IF(B7439&lt;&gt;"",IF(OR(O7439=0,O7439=999),"",SUMIFS($E$2:E7439,$A$2:A7439,A7439)-SUMIFS($F$2:F7439,$A$2:A7439,A7439)),"")</f>
        <v/>
      </c>
      <c r="I7439" s="109" t="str">
        <f t="shared" si="350"/>
        <v/>
      </c>
      <c r="J7439" s="113"/>
      <c r="K7439" s="90"/>
      <c r="L7439" s="73"/>
      <c r="M7439" s="69" t="str">
        <f>IF(C7439&lt;&gt;"",DailyLog!$S$3,"")</f>
        <v/>
      </c>
      <c r="N7439" s="56" t="str">
        <f t="shared" si="349"/>
        <v/>
      </c>
      <c r="O7439" s="53" t="str">
        <f>IF($B7439&lt;&gt;"",IF(ISNUMBER(_xlfn.XMATCH($B7439,Language!$A$6:$E$6)),0,IF(ISNUMBER(_xlfn.XMATCH($B7439,Language!$A$29:$E$29)),'Lista de Prestatarios'!$B$3,VLOOKUP(B7439,'Lista de Prestatarios'!$A$2:$B$500,2,FALSE))),"")</f>
        <v/>
      </c>
      <c r="P7439" s="58" t="str">
        <f>IF(B7439&lt;&gt;"",IF(OR(D7439&gt;0,G7439&gt;0),COUNTIF($B$2:B7439,B7439),COUNTIFS($B$2:B7439,B7439,$E$2:E7439,"&gt;0")),"")</f>
        <v/>
      </c>
    </row>
    <row r="7440" spans="1:16" x14ac:dyDescent="0.35">
      <c r="A7440" s="51" t="str">
        <f t="shared" si="348"/>
        <v/>
      </c>
      <c r="B7440" s="99"/>
      <c r="C7440" s="4"/>
      <c r="D7440" s="14"/>
      <c r="E7440" s="14"/>
      <c r="F7440" s="14"/>
      <c r="G7440" s="82"/>
      <c r="H7440" s="107" t="str">
        <f>IF(B7440&lt;&gt;"",IF(OR(O7440=0,O7440=999),"",SUMIFS($E$2:E7440,$A$2:A7440,A7440)-SUMIFS($F$2:F7440,$A$2:A7440,A7440)),"")</f>
        <v/>
      </c>
      <c r="I7440" s="109" t="str">
        <f t="shared" si="350"/>
        <v/>
      </c>
      <c r="J7440" s="113"/>
      <c r="K7440" s="90"/>
      <c r="L7440" s="73"/>
      <c r="M7440" s="69" t="str">
        <f>IF(C7440&lt;&gt;"",DailyLog!$S$3,"")</f>
        <v/>
      </c>
      <c r="N7440" s="56" t="str">
        <f t="shared" si="349"/>
        <v/>
      </c>
      <c r="O7440" s="53" t="str">
        <f>IF($B7440&lt;&gt;"",IF(ISNUMBER(_xlfn.XMATCH($B7440,Language!$A$6:$E$6)),0,IF(ISNUMBER(_xlfn.XMATCH($B7440,Language!$A$29:$E$29)),'Lista de Prestatarios'!$B$3,VLOOKUP(B7440,'Lista de Prestatarios'!$A$2:$B$500,2,FALSE))),"")</f>
        <v/>
      </c>
      <c r="P7440" s="58" t="str">
        <f>IF(B7440&lt;&gt;"",IF(OR(D7440&gt;0,G7440&gt;0),COUNTIF($B$2:B7440,B7440),COUNTIFS($B$2:B7440,B7440,$E$2:E7440,"&gt;0")),"")</f>
        <v/>
      </c>
    </row>
    <row r="7441" spans="1:16" x14ac:dyDescent="0.35">
      <c r="A7441" s="51" t="str">
        <f t="shared" si="348"/>
        <v/>
      </c>
      <c r="B7441" s="99"/>
      <c r="C7441" s="4"/>
      <c r="D7441" s="14"/>
      <c r="E7441" s="14"/>
      <c r="F7441" s="14"/>
      <c r="G7441" s="82"/>
      <c r="H7441" s="107" t="str">
        <f>IF(B7441&lt;&gt;"",IF(OR(O7441=0,O7441=999),"",SUMIFS($E$2:E7441,$A$2:A7441,A7441)-SUMIFS($F$2:F7441,$A$2:A7441,A7441)),"")</f>
        <v/>
      </c>
      <c r="I7441" s="109" t="str">
        <f t="shared" si="350"/>
        <v/>
      </c>
      <c r="J7441" s="113"/>
      <c r="K7441" s="90"/>
      <c r="L7441" s="73"/>
      <c r="M7441" s="69" t="str">
        <f>IF(C7441&lt;&gt;"",DailyLog!$S$3,"")</f>
        <v/>
      </c>
      <c r="N7441" s="56" t="str">
        <f t="shared" si="349"/>
        <v/>
      </c>
      <c r="O7441" s="53" t="str">
        <f>IF($B7441&lt;&gt;"",IF(ISNUMBER(_xlfn.XMATCH($B7441,Language!$A$6:$E$6)),0,IF(ISNUMBER(_xlfn.XMATCH($B7441,Language!$A$29:$E$29)),'Lista de Prestatarios'!$B$3,VLOOKUP(B7441,'Lista de Prestatarios'!$A$2:$B$500,2,FALSE))),"")</f>
        <v/>
      </c>
      <c r="P7441" s="58" t="str">
        <f>IF(B7441&lt;&gt;"",IF(OR(D7441&gt;0,G7441&gt;0),COUNTIF($B$2:B7441,B7441),COUNTIFS($B$2:B7441,B7441,$E$2:E7441,"&gt;0")),"")</f>
        <v/>
      </c>
    </row>
    <row r="7442" spans="1:16" x14ac:dyDescent="0.35">
      <c r="A7442" s="51" t="str">
        <f t="shared" si="348"/>
        <v/>
      </c>
      <c r="B7442" s="99"/>
      <c r="C7442" s="4"/>
      <c r="D7442" s="14"/>
      <c r="E7442" s="14"/>
      <c r="F7442" s="14"/>
      <c r="G7442" s="82"/>
      <c r="H7442" s="107" t="str">
        <f>IF(B7442&lt;&gt;"",IF(OR(O7442=0,O7442=999),"",SUMIFS($E$2:E7442,$A$2:A7442,A7442)-SUMIFS($F$2:F7442,$A$2:A7442,A7442)),"")</f>
        <v/>
      </c>
      <c r="I7442" s="109" t="str">
        <f t="shared" si="350"/>
        <v/>
      </c>
      <c r="J7442" s="113"/>
      <c r="K7442" s="90"/>
      <c r="L7442" s="73"/>
      <c r="M7442" s="69" t="str">
        <f>IF(C7442&lt;&gt;"",DailyLog!$S$3,"")</f>
        <v/>
      </c>
      <c r="N7442" s="56" t="str">
        <f t="shared" si="349"/>
        <v/>
      </c>
      <c r="O7442" s="53" t="str">
        <f>IF($B7442&lt;&gt;"",IF(ISNUMBER(_xlfn.XMATCH($B7442,Language!$A$6:$E$6)),0,IF(ISNUMBER(_xlfn.XMATCH($B7442,Language!$A$29:$E$29)),'Lista de Prestatarios'!$B$3,VLOOKUP(B7442,'Lista de Prestatarios'!$A$2:$B$500,2,FALSE))),"")</f>
        <v/>
      </c>
      <c r="P7442" s="58" t="str">
        <f>IF(B7442&lt;&gt;"",IF(OR(D7442&gt;0,G7442&gt;0),COUNTIF($B$2:B7442,B7442),COUNTIFS($B$2:B7442,B7442,$E$2:E7442,"&gt;0")),"")</f>
        <v/>
      </c>
    </row>
    <row r="7443" spans="1:16" x14ac:dyDescent="0.35">
      <c r="A7443" s="51" t="str">
        <f t="shared" si="348"/>
        <v/>
      </c>
      <c r="B7443" s="99"/>
      <c r="C7443" s="4"/>
      <c r="D7443" s="14"/>
      <c r="E7443" s="14"/>
      <c r="F7443" s="14"/>
      <c r="G7443" s="82"/>
      <c r="H7443" s="107" t="str">
        <f>IF(B7443&lt;&gt;"",IF(OR(O7443=0,O7443=999),"",SUMIFS($E$2:E7443,$A$2:A7443,A7443)-SUMIFS($F$2:F7443,$A$2:A7443,A7443)),"")</f>
        <v/>
      </c>
      <c r="I7443" s="109" t="str">
        <f t="shared" si="350"/>
        <v/>
      </c>
      <c r="J7443" s="113"/>
      <c r="K7443" s="90"/>
      <c r="L7443" s="73"/>
      <c r="M7443" s="69" t="str">
        <f>IF(C7443&lt;&gt;"",DailyLog!$S$3,"")</f>
        <v/>
      </c>
      <c r="N7443" s="56" t="str">
        <f t="shared" si="349"/>
        <v/>
      </c>
      <c r="O7443" s="53" t="str">
        <f>IF($B7443&lt;&gt;"",IF(ISNUMBER(_xlfn.XMATCH($B7443,Language!$A$6:$E$6)),0,IF(ISNUMBER(_xlfn.XMATCH($B7443,Language!$A$29:$E$29)),'Lista de Prestatarios'!$B$3,VLOOKUP(B7443,'Lista de Prestatarios'!$A$2:$B$500,2,FALSE))),"")</f>
        <v/>
      </c>
      <c r="P7443" s="58" t="str">
        <f>IF(B7443&lt;&gt;"",IF(OR(D7443&gt;0,G7443&gt;0),COUNTIF($B$2:B7443,B7443),COUNTIFS($B$2:B7443,B7443,$E$2:E7443,"&gt;0")),"")</f>
        <v/>
      </c>
    </row>
    <row r="7444" spans="1:16" x14ac:dyDescent="0.35">
      <c r="A7444" s="51" t="str">
        <f t="shared" si="348"/>
        <v/>
      </c>
      <c r="B7444" s="99"/>
      <c r="C7444" s="4"/>
      <c r="D7444" s="14"/>
      <c r="E7444" s="14"/>
      <c r="F7444" s="14"/>
      <c r="G7444" s="82"/>
      <c r="H7444" s="107" t="str">
        <f>IF(B7444&lt;&gt;"",IF(OR(O7444=0,O7444=999),"",SUMIFS($E$2:E7444,$A$2:A7444,A7444)-SUMIFS($F$2:F7444,$A$2:A7444,A7444)),"")</f>
        <v/>
      </c>
      <c r="I7444" s="109" t="str">
        <f t="shared" si="350"/>
        <v/>
      </c>
      <c r="J7444" s="113"/>
      <c r="K7444" s="90"/>
      <c r="L7444" s="73"/>
      <c r="M7444" s="69" t="str">
        <f>IF(C7444&lt;&gt;"",DailyLog!$S$3,"")</f>
        <v/>
      </c>
      <c r="N7444" s="56" t="str">
        <f t="shared" si="349"/>
        <v/>
      </c>
      <c r="O7444" s="53" t="str">
        <f>IF($B7444&lt;&gt;"",IF(ISNUMBER(_xlfn.XMATCH($B7444,Language!$A$6:$E$6)),0,IF(ISNUMBER(_xlfn.XMATCH($B7444,Language!$A$29:$E$29)),'Lista de Prestatarios'!$B$3,VLOOKUP(B7444,'Lista de Prestatarios'!$A$2:$B$500,2,FALSE))),"")</f>
        <v/>
      </c>
      <c r="P7444" s="58" t="str">
        <f>IF(B7444&lt;&gt;"",IF(OR(D7444&gt;0,G7444&gt;0),COUNTIF($B$2:B7444,B7444),COUNTIFS($B$2:B7444,B7444,$E$2:E7444,"&gt;0")),"")</f>
        <v/>
      </c>
    </row>
    <row r="7445" spans="1:16" x14ac:dyDescent="0.35">
      <c r="A7445" s="51" t="str">
        <f t="shared" si="348"/>
        <v/>
      </c>
      <c r="B7445" s="99"/>
      <c r="C7445" s="4"/>
      <c r="D7445" s="14"/>
      <c r="E7445" s="14"/>
      <c r="F7445" s="14"/>
      <c r="G7445" s="82"/>
      <c r="H7445" s="107" t="str">
        <f>IF(B7445&lt;&gt;"",IF(OR(O7445=0,O7445=999),"",SUMIFS($E$2:E7445,$A$2:A7445,A7445)-SUMIFS($F$2:F7445,$A$2:A7445,A7445)),"")</f>
        <v/>
      </c>
      <c r="I7445" s="109" t="str">
        <f t="shared" si="350"/>
        <v/>
      </c>
      <c r="J7445" s="113"/>
      <c r="K7445" s="90"/>
      <c r="L7445" s="73"/>
      <c r="M7445" s="69" t="str">
        <f>IF(C7445&lt;&gt;"",DailyLog!$S$3,"")</f>
        <v/>
      </c>
      <c r="N7445" s="56" t="str">
        <f t="shared" si="349"/>
        <v/>
      </c>
      <c r="O7445" s="53" t="str">
        <f>IF($B7445&lt;&gt;"",IF(ISNUMBER(_xlfn.XMATCH($B7445,Language!$A$6:$E$6)),0,IF(ISNUMBER(_xlfn.XMATCH($B7445,Language!$A$29:$E$29)),'Lista de Prestatarios'!$B$3,VLOOKUP(B7445,'Lista de Prestatarios'!$A$2:$B$500,2,FALSE))),"")</f>
        <v/>
      </c>
      <c r="P7445" s="58" t="str">
        <f>IF(B7445&lt;&gt;"",IF(OR(D7445&gt;0,G7445&gt;0),COUNTIF($B$2:B7445,B7445),COUNTIFS($B$2:B7445,B7445,$E$2:E7445,"&gt;0")),"")</f>
        <v/>
      </c>
    </row>
    <row r="7446" spans="1:16" x14ac:dyDescent="0.35">
      <c r="A7446" s="51" t="str">
        <f t="shared" si="348"/>
        <v/>
      </c>
      <c r="B7446" s="99"/>
      <c r="C7446" s="4"/>
      <c r="D7446" s="14"/>
      <c r="E7446" s="14"/>
      <c r="F7446" s="14"/>
      <c r="G7446" s="82"/>
      <c r="H7446" s="107" t="str">
        <f>IF(B7446&lt;&gt;"",IF(OR(O7446=0,O7446=999),"",SUMIFS($E$2:E7446,$A$2:A7446,A7446)-SUMIFS($F$2:F7446,$A$2:A7446,A7446)),"")</f>
        <v/>
      </c>
      <c r="I7446" s="109" t="str">
        <f t="shared" si="350"/>
        <v/>
      </c>
      <c r="J7446" s="113"/>
      <c r="K7446" s="90"/>
      <c r="L7446" s="73"/>
      <c r="M7446" s="69" t="str">
        <f>IF(C7446&lt;&gt;"",DailyLog!$S$3,"")</f>
        <v/>
      </c>
      <c r="N7446" s="56" t="str">
        <f t="shared" si="349"/>
        <v/>
      </c>
      <c r="O7446" s="53" t="str">
        <f>IF($B7446&lt;&gt;"",IF(ISNUMBER(_xlfn.XMATCH($B7446,Language!$A$6:$E$6)),0,IF(ISNUMBER(_xlfn.XMATCH($B7446,Language!$A$29:$E$29)),'Lista de Prestatarios'!$B$3,VLOOKUP(B7446,'Lista de Prestatarios'!$A$2:$B$500,2,FALSE))),"")</f>
        <v/>
      </c>
      <c r="P7446" s="58" t="str">
        <f>IF(B7446&lt;&gt;"",IF(OR(D7446&gt;0,G7446&gt;0),COUNTIF($B$2:B7446,B7446),COUNTIFS($B$2:B7446,B7446,$E$2:E7446,"&gt;0")),"")</f>
        <v/>
      </c>
    </row>
    <row r="7447" spans="1:16" x14ac:dyDescent="0.35">
      <c r="A7447" s="51" t="str">
        <f t="shared" si="348"/>
        <v/>
      </c>
      <c r="B7447" s="99"/>
      <c r="C7447" s="4"/>
      <c r="D7447" s="14"/>
      <c r="E7447" s="14"/>
      <c r="F7447" s="14"/>
      <c r="G7447" s="82"/>
      <c r="H7447" s="107" t="str">
        <f>IF(B7447&lt;&gt;"",IF(OR(O7447=0,O7447=999),"",SUMIFS($E$2:E7447,$A$2:A7447,A7447)-SUMIFS($F$2:F7447,$A$2:A7447,A7447)),"")</f>
        <v/>
      </c>
      <c r="I7447" s="109" t="str">
        <f t="shared" si="350"/>
        <v/>
      </c>
      <c r="J7447" s="113"/>
      <c r="K7447" s="90"/>
      <c r="L7447" s="73"/>
      <c r="M7447" s="69" t="str">
        <f>IF(C7447&lt;&gt;"",DailyLog!$S$3,"")</f>
        <v/>
      </c>
      <c r="N7447" s="56" t="str">
        <f t="shared" si="349"/>
        <v/>
      </c>
      <c r="O7447" s="53" t="str">
        <f>IF($B7447&lt;&gt;"",IF(ISNUMBER(_xlfn.XMATCH($B7447,Language!$A$6:$E$6)),0,IF(ISNUMBER(_xlfn.XMATCH($B7447,Language!$A$29:$E$29)),'Lista de Prestatarios'!$B$3,VLOOKUP(B7447,'Lista de Prestatarios'!$A$2:$B$500,2,FALSE))),"")</f>
        <v/>
      </c>
      <c r="P7447" s="58" t="str">
        <f>IF(B7447&lt;&gt;"",IF(OR(D7447&gt;0,G7447&gt;0),COUNTIF($B$2:B7447,B7447),COUNTIFS($B$2:B7447,B7447,$E$2:E7447,"&gt;0")),"")</f>
        <v/>
      </c>
    </row>
    <row r="7448" spans="1:16" x14ac:dyDescent="0.35">
      <c r="A7448" s="51" t="str">
        <f t="shared" si="348"/>
        <v/>
      </c>
      <c r="B7448" s="99"/>
      <c r="C7448" s="4"/>
      <c r="D7448" s="14"/>
      <c r="E7448" s="14"/>
      <c r="F7448" s="14"/>
      <c r="G7448" s="82"/>
      <c r="H7448" s="107" t="str">
        <f>IF(B7448&lt;&gt;"",IF(OR(O7448=0,O7448=999),"",SUMIFS($E$2:E7448,$A$2:A7448,A7448)-SUMIFS($F$2:F7448,$A$2:A7448,A7448)),"")</f>
        <v/>
      </c>
      <c r="I7448" s="109" t="str">
        <f t="shared" si="350"/>
        <v/>
      </c>
      <c r="J7448" s="113"/>
      <c r="K7448" s="90"/>
      <c r="L7448" s="73"/>
      <c r="M7448" s="69" t="str">
        <f>IF(C7448&lt;&gt;"",DailyLog!$S$3,"")</f>
        <v/>
      </c>
      <c r="N7448" s="56" t="str">
        <f t="shared" si="349"/>
        <v/>
      </c>
      <c r="O7448" s="53" t="str">
        <f>IF($B7448&lt;&gt;"",IF(ISNUMBER(_xlfn.XMATCH($B7448,Language!$A$6:$E$6)),0,IF(ISNUMBER(_xlfn.XMATCH($B7448,Language!$A$29:$E$29)),'Lista de Prestatarios'!$B$3,VLOOKUP(B7448,'Lista de Prestatarios'!$A$2:$B$500,2,FALSE))),"")</f>
        <v/>
      </c>
      <c r="P7448" s="58" t="str">
        <f>IF(B7448&lt;&gt;"",IF(OR(D7448&gt;0,G7448&gt;0),COUNTIF($B$2:B7448,B7448),COUNTIFS($B$2:B7448,B7448,$E$2:E7448,"&gt;0")),"")</f>
        <v/>
      </c>
    </row>
    <row r="7449" spans="1:16" x14ac:dyDescent="0.35">
      <c r="A7449" s="51" t="str">
        <f t="shared" si="348"/>
        <v/>
      </c>
      <c r="B7449" s="99"/>
      <c r="C7449" s="4"/>
      <c r="D7449" s="14"/>
      <c r="E7449" s="14"/>
      <c r="F7449" s="14"/>
      <c r="G7449" s="82"/>
      <c r="H7449" s="107" t="str">
        <f>IF(B7449&lt;&gt;"",IF(OR(O7449=0,O7449=999),"",SUMIFS($E$2:E7449,$A$2:A7449,A7449)-SUMIFS($F$2:F7449,$A$2:A7449,A7449)),"")</f>
        <v/>
      </c>
      <c r="I7449" s="109" t="str">
        <f t="shared" si="350"/>
        <v/>
      </c>
      <c r="J7449" s="113"/>
      <c r="K7449" s="90"/>
      <c r="L7449" s="73"/>
      <c r="M7449" s="69" t="str">
        <f>IF(C7449&lt;&gt;"",DailyLog!$S$3,"")</f>
        <v/>
      </c>
      <c r="N7449" s="56" t="str">
        <f t="shared" si="349"/>
        <v/>
      </c>
      <c r="O7449" s="53" t="str">
        <f>IF($B7449&lt;&gt;"",IF(ISNUMBER(_xlfn.XMATCH($B7449,Language!$A$6:$E$6)),0,IF(ISNUMBER(_xlfn.XMATCH($B7449,Language!$A$29:$E$29)),'Lista de Prestatarios'!$B$3,VLOOKUP(B7449,'Lista de Prestatarios'!$A$2:$B$500,2,FALSE))),"")</f>
        <v/>
      </c>
      <c r="P7449" s="58" t="str">
        <f>IF(B7449&lt;&gt;"",IF(OR(D7449&gt;0,G7449&gt;0),COUNTIF($B$2:B7449,B7449),COUNTIFS($B$2:B7449,B7449,$E$2:E7449,"&gt;0")),"")</f>
        <v/>
      </c>
    </row>
    <row r="7450" spans="1:16" x14ac:dyDescent="0.35">
      <c r="A7450" s="51" t="str">
        <f t="shared" si="348"/>
        <v/>
      </c>
      <c r="B7450" s="99"/>
      <c r="C7450" s="4"/>
      <c r="D7450" s="14"/>
      <c r="E7450" s="14"/>
      <c r="F7450" s="14"/>
      <c r="G7450" s="82"/>
      <c r="H7450" s="107" t="str">
        <f>IF(B7450&lt;&gt;"",IF(OR(O7450=0,O7450=999),"",SUMIFS($E$2:E7450,$A$2:A7450,A7450)-SUMIFS($F$2:F7450,$A$2:A7450,A7450)),"")</f>
        <v/>
      </c>
      <c r="I7450" s="109" t="str">
        <f t="shared" si="350"/>
        <v/>
      </c>
      <c r="J7450" s="113"/>
      <c r="K7450" s="90"/>
      <c r="L7450" s="73"/>
      <c r="M7450" s="69" t="str">
        <f>IF(C7450&lt;&gt;"",DailyLog!$S$3,"")</f>
        <v/>
      </c>
      <c r="N7450" s="56" t="str">
        <f t="shared" si="349"/>
        <v/>
      </c>
      <c r="O7450" s="53" t="str">
        <f>IF($B7450&lt;&gt;"",IF(ISNUMBER(_xlfn.XMATCH($B7450,Language!$A$6:$E$6)),0,IF(ISNUMBER(_xlfn.XMATCH($B7450,Language!$A$29:$E$29)),'Lista de Prestatarios'!$B$3,VLOOKUP(B7450,'Lista de Prestatarios'!$A$2:$B$500,2,FALSE))),"")</f>
        <v/>
      </c>
      <c r="P7450" s="58" t="str">
        <f>IF(B7450&lt;&gt;"",IF(OR(D7450&gt;0,G7450&gt;0),COUNTIF($B$2:B7450,B7450),COUNTIFS($B$2:B7450,B7450,$E$2:E7450,"&gt;0")),"")</f>
        <v/>
      </c>
    </row>
    <row r="7451" spans="1:16" x14ac:dyDescent="0.35">
      <c r="A7451" s="51" t="str">
        <f t="shared" si="348"/>
        <v/>
      </c>
      <c r="B7451" s="99"/>
      <c r="C7451" s="4"/>
      <c r="D7451" s="14"/>
      <c r="E7451" s="14"/>
      <c r="F7451" s="14"/>
      <c r="G7451" s="82"/>
      <c r="H7451" s="107" t="str">
        <f>IF(B7451&lt;&gt;"",IF(OR(O7451=0,O7451=999),"",SUMIFS($E$2:E7451,$A$2:A7451,A7451)-SUMIFS($F$2:F7451,$A$2:A7451,A7451)),"")</f>
        <v/>
      </c>
      <c r="I7451" s="109" t="str">
        <f t="shared" si="350"/>
        <v/>
      </c>
      <c r="J7451" s="113"/>
      <c r="K7451" s="90"/>
      <c r="L7451" s="73"/>
      <c r="M7451" s="69" t="str">
        <f>IF(C7451&lt;&gt;"",DailyLog!$S$3,"")</f>
        <v/>
      </c>
      <c r="N7451" s="56" t="str">
        <f t="shared" si="349"/>
        <v/>
      </c>
      <c r="O7451" s="53" t="str">
        <f>IF($B7451&lt;&gt;"",IF(ISNUMBER(_xlfn.XMATCH($B7451,Language!$A$6:$E$6)),0,IF(ISNUMBER(_xlfn.XMATCH($B7451,Language!$A$29:$E$29)),'Lista de Prestatarios'!$B$3,VLOOKUP(B7451,'Lista de Prestatarios'!$A$2:$B$500,2,FALSE))),"")</f>
        <v/>
      </c>
      <c r="P7451" s="58" t="str">
        <f>IF(B7451&lt;&gt;"",IF(OR(D7451&gt;0,G7451&gt;0),COUNTIF($B$2:B7451,B7451),COUNTIFS($B$2:B7451,B7451,$E$2:E7451,"&gt;0")),"")</f>
        <v/>
      </c>
    </row>
    <row r="7452" spans="1:16" x14ac:dyDescent="0.35">
      <c r="A7452" s="51" t="str">
        <f t="shared" si="348"/>
        <v/>
      </c>
      <c r="B7452" s="99"/>
      <c r="C7452" s="4"/>
      <c r="D7452" s="14"/>
      <c r="E7452" s="14"/>
      <c r="F7452" s="14"/>
      <c r="G7452" s="82"/>
      <c r="H7452" s="107" t="str">
        <f>IF(B7452&lt;&gt;"",IF(OR(O7452=0,O7452=999),"",SUMIFS($E$2:E7452,$A$2:A7452,A7452)-SUMIFS($F$2:F7452,$A$2:A7452,A7452)),"")</f>
        <v/>
      </c>
      <c r="I7452" s="109" t="str">
        <f t="shared" si="350"/>
        <v/>
      </c>
      <c r="J7452" s="113"/>
      <c r="K7452" s="90"/>
      <c r="L7452" s="73"/>
      <c r="M7452" s="69" t="str">
        <f>IF(C7452&lt;&gt;"",DailyLog!$S$3,"")</f>
        <v/>
      </c>
      <c r="N7452" s="56" t="str">
        <f t="shared" si="349"/>
        <v/>
      </c>
      <c r="O7452" s="53" t="str">
        <f>IF($B7452&lt;&gt;"",IF(ISNUMBER(_xlfn.XMATCH($B7452,Language!$A$6:$E$6)),0,IF(ISNUMBER(_xlfn.XMATCH($B7452,Language!$A$29:$E$29)),'Lista de Prestatarios'!$B$3,VLOOKUP(B7452,'Lista de Prestatarios'!$A$2:$B$500,2,FALSE))),"")</f>
        <v/>
      </c>
      <c r="P7452" s="58" t="str">
        <f>IF(B7452&lt;&gt;"",IF(OR(D7452&gt;0,G7452&gt;0),COUNTIF($B$2:B7452,B7452),COUNTIFS($B$2:B7452,B7452,$E$2:E7452,"&gt;0")),"")</f>
        <v/>
      </c>
    </row>
    <row r="7453" spans="1:16" x14ac:dyDescent="0.35">
      <c r="A7453" s="51" t="str">
        <f t="shared" si="348"/>
        <v/>
      </c>
      <c r="B7453" s="99"/>
      <c r="C7453" s="4"/>
      <c r="D7453" s="14"/>
      <c r="E7453" s="14"/>
      <c r="F7453" s="14"/>
      <c r="G7453" s="82"/>
      <c r="H7453" s="107" t="str">
        <f>IF(B7453&lt;&gt;"",IF(OR(O7453=0,O7453=999),"",SUMIFS($E$2:E7453,$A$2:A7453,A7453)-SUMIFS($F$2:F7453,$A$2:A7453,A7453)),"")</f>
        <v/>
      </c>
      <c r="I7453" s="109" t="str">
        <f t="shared" si="350"/>
        <v/>
      </c>
      <c r="J7453" s="113"/>
      <c r="K7453" s="90"/>
      <c r="L7453" s="73"/>
      <c r="M7453" s="69" t="str">
        <f>IF(C7453&lt;&gt;"",DailyLog!$S$3,"")</f>
        <v/>
      </c>
      <c r="N7453" s="56" t="str">
        <f t="shared" si="349"/>
        <v/>
      </c>
      <c r="O7453" s="53" t="str">
        <f>IF($B7453&lt;&gt;"",IF(ISNUMBER(_xlfn.XMATCH($B7453,Language!$A$6:$E$6)),0,IF(ISNUMBER(_xlfn.XMATCH($B7453,Language!$A$29:$E$29)),'Lista de Prestatarios'!$B$3,VLOOKUP(B7453,'Lista de Prestatarios'!$A$2:$B$500,2,FALSE))),"")</f>
        <v/>
      </c>
      <c r="P7453" s="58" t="str">
        <f>IF(B7453&lt;&gt;"",IF(OR(D7453&gt;0,G7453&gt;0),COUNTIF($B$2:B7453,B7453),COUNTIFS($B$2:B7453,B7453,$E$2:E7453,"&gt;0")),"")</f>
        <v/>
      </c>
    </row>
    <row r="7454" spans="1:16" x14ac:dyDescent="0.35">
      <c r="A7454" s="51" t="str">
        <f t="shared" si="348"/>
        <v/>
      </c>
      <c r="B7454" s="99"/>
      <c r="C7454" s="4"/>
      <c r="D7454" s="14"/>
      <c r="E7454" s="14"/>
      <c r="F7454" s="14"/>
      <c r="G7454" s="82"/>
      <c r="H7454" s="107" t="str">
        <f>IF(B7454&lt;&gt;"",IF(OR(O7454=0,O7454=999),"",SUMIFS($E$2:E7454,$A$2:A7454,A7454)-SUMIFS($F$2:F7454,$A$2:A7454,A7454)),"")</f>
        <v/>
      </c>
      <c r="I7454" s="109" t="str">
        <f t="shared" si="350"/>
        <v/>
      </c>
      <c r="J7454" s="113"/>
      <c r="K7454" s="90"/>
      <c r="L7454" s="73"/>
      <c r="M7454" s="69" t="str">
        <f>IF(C7454&lt;&gt;"",DailyLog!$S$3,"")</f>
        <v/>
      </c>
      <c r="N7454" s="56" t="str">
        <f t="shared" si="349"/>
        <v/>
      </c>
      <c r="O7454" s="53" t="str">
        <f>IF($B7454&lt;&gt;"",IF(ISNUMBER(_xlfn.XMATCH($B7454,Language!$A$6:$E$6)),0,IF(ISNUMBER(_xlfn.XMATCH($B7454,Language!$A$29:$E$29)),'Lista de Prestatarios'!$B$3,VLOOKUP(B7454,'Lista de Prestatarios'!$A$2:$B$500,2,FALSE))),"")</f>
        <v/>
      </c>
      <c r="P7454" s="58" t="str">
        <f>IF(B7454&lt;&gt;"",IF(OR(D7454&gt;0,G7454&gt;0),COUNTIF($B$2:B7454,B7454),COUNTIFS($B$2:B7454,B7454,$E$2:E7454,"&gt;0")),"")</f>
        <v/>
      </c>
    </row>
    <row r="7455" spans="1:16" x14ac:dyDescent="0.35">
      <c r="A7455" s="51" t="str">
        <f t="shared" si="348"/>
        <v/>
      </c>
      <c r="B7455" s="99"/>
      <c r="C7455" s="4"/>
      <c r="D7455" s="14"/>
      <c r="E7455" s="14"/>
      <c r="F7455" s="14"/>
      <c r="G7455" s="82"/>
      <c r="H7455" s="107" t="str">
        <f>IF(B7455&lt;&gt;"",IF(OR(O7455=0,O7455=999),"",SUMIFS($E$2:E7455,$A$2:A7455,A7455)-SUMIFS($F$2:F7455,$A$2:A7455,A7455)),"")</f>
        <v/>
      </c>
      <c r="I7455" s="109" t="str">
        <f t="shared" si="350"/>
        <v/>
      </c>
      <c r="J7455" s="113"/>
      <c r="K7455" s="90"/>
      <c r="L7455" s="73"/>
      <c r="M7455" s="69" t="str">
        <f>IF(C7455&lt;&gt;"",DailyLog!$S$3,"")</f>
        <v/>
      </c>
      <c r="N7455" s="56" t="str">
        <f t="shared" si="349"/>
        <v/>
      </c>
      <c r="O7455" s="53" t="str">
        <f>IF($B7455&lt;&gt;"",IF(ISNUMBER(_xlfn.XMATCH($B7455,Language!$A$6:$E$6)),0,IF(ISNUMBER(_xlfn.XMATCH($B7455,Language!$A$29:$E$29)),'Lista de Prestatarios'!$B$3,VLOOKUP(B7455,'Lista de Prestatarios'!$A$2:$B$500,2,FALSE))),"")</f>
        <v/>
      </c>
      <c r="P7455" s="58" t="str">
        <f>IF(B7455&lt;&gt;"",IF(OR(D7455&gt;0,G7455&gt;0),COUNTIF($B$2:B7455,B7455),COUNTIFS($B$2:B7455,B7455,$E$2:E7455,"&gt;0")),"")</f>
        <v/>
      </c>
    </row>
    <row r="7456" spans="1:16" x14ac:dyDescent="0.35">
      <c r="A7456" s="51" t="str">
        <f t="shared" si="348"/>
        <v/>
      </c>
      <c r="B7456" s="99"/>
      <c r="C7456" s="4"/>
      <c r="D7456" s="14"/>
      <c r="E7456" s="14"/>
      <c r="F7456" s="14"/>
      <c r="G7456" s="82"/>
      <c r="H7456" s="107" t="str">
        <f>IF(B7456&lt;&gt;"",IF(OR(O7456=0,O7456=999),"",SUMIFS($E$2:E7456,$A$2:A7456,A7456)-SUMIFS($F$2:F7456,$A$2:A7456,A7456)),"")</f>
        <v/>
      </c>
      <c r="I7456" s="109" t="str">
        <f t="shared" si="350"/>
        <v/>
      </c>
      <c r="J7456" s="113"/>
      <c r="K7456" s="90"/>
      <c r="L7456" s="73"/>
      <c r="M7456" s="69" t="str">
        <f>IF(C7456&lt;&gt;"",DailyLog!$S$3,"")</f>
        <v/>
      </c>
      <c r="N7456" s="56" t="str">
        <f t="shared" si="349"/>
        <v/>
      </c>
      <c r="O7456" s="53" t="str">
        <f>IF($B7456&lt;&gt;"",IF(ISNUMBER(_xlfn.XMATCH($B7456,Language!$A$6:$E$6)),0,IF(ISNUMBER(_xlfn.XMATCH($B7456,Language!$A$29:$E$29)),'Lista de Prestatarios'!$B$3,VLOOKUP(B7456,'Lista de Prestatarios'!$A$2:$B$500,2,FALSE))),"")</f>
        <v/>
      </c>
      <c r="P7456" s="58" t="str">
        <f>IF(B7456&lt;&gt;"",IF(OR(D7456&gt;0,G7456&gt;0),COUNTIF($B$2:B7456,B7456),COUNTIFS($B$2:B7456,B7456,$E$2:E7456,"&gt;0")),"")</f>
        <v/>
      </c>
    </row>
    <row r="7457" spans="1:16" x14ac:dyDescent="0.35">
      <c r="A7457" s="51" t="str">
        <f t="shared" si="348"/>
        <v/>
      </c>
      <c r="B7457" s="99"/>
      <c r="C7457" s="4"/>
      <c r="D7457" s="14"/>
      <c r="E7457" s="14"/>
      <c r="F7457" s="14"/>
      <c r="G7457" s="82"/>
      <c r="H7457" s="107" t="str">
        <f>IF(B7457&lt;&gt;"",IF(OR(O7457=0,O7457=999),"",SUMIFS($E$2:E7457,$A$2:A7457,A7457)-SUMIFS($F$2:F7457,$A$2:A7457,A7457)),"")</f>
        <v/>
      </c>
      <c r="I7457" s="109" t="str">
        <f t="shared" si="350"/>
        <v/>
      </c>
      <c r="J7457" s="113"/>
      <c r="K7457" s="90"/>
      <c r="L7457" s="73"/>
      <c r="M7457" s="69" t="str">
        <f>IF(C7457&lt;&gt;"",DailyLog!$S$3,"")</f>
        <v/>
      </c>
      <c r="N7457" s="56" t="str">
        <f t="shared" si="349"/>
        <v/>
      </c>
      <c r="O7457" s="53" t="str">
        <f>IF($B7457&lt;&gt;"",IF(ISNUMBER(_xlfn.XMATCH($B7457,Language!$A$6:$E$6)),0,IF(ISNUMBER(_xlfn.XMATCH($B7457,Language!$A$29:$E$29)),'Lista de Prestatarios'!$B$3,VLOOKUP(B7457,'Lista de Prestatarios'!$A$2:$B$500,2,FALSE))),"")</f>
        <v/>
      </c>
      <c r="P7457" s="58" t="str">
        <f>IF(B7457&lt;&gt;"",IF(OR(D7457&gt;0,G7457&gt;0),COUNTIF($B$2:B7457,B7457),COUNTIFS($B$2:B7457,B7457,$E$2:E7457,"&gt;0")),"")</f>
        <v/>
      </c>
    </row>
    <row r="7458" spans="1:16" x14ac:dyDescent="0.35">
      <c r="A7458" s="51" t="str">
        <f t="shared" si="348"/>
        <v/>
      </c>
      <c r="B7458" s="99"/>
      <c r="C7458" s="4"/>
      <c r="D7458" s="14"/>
      <c r="E7458" s="14"/>
      <c r="F7458" s="14"/>
      <c r="G7458" s="82"/>
      <c r="H7458" s="107" t="str">
        <f>IF(B7458&lt;&gt;"",IF(OR(O7458=0,O7458=999),"",SUMIFS($E$2:E7458,$A$2:A7458,A7458)-SUMIFS($F$2:F7458,$A$2:A7458,A7458)),"")</f>
        <v/>
      </c>
      <c r="I7458" s="109" t="str">
        <f t="shared" si="350"/>
        <v/>
      </c>
      <c r="J7458" s="113"/>
      <c r="K7458" s="90"/>
      <c r="L7458" s="73"/>
      <c r="M7458" s="69" t="str">
        <f>IF(C7458&lt;&gt;"",DailyLog!$S$3,"")</f>
        <v/>
      </c>
      <c r="N7458" s="56" t="str">
        <f t="shared" si="349"/>
        <v/>
      </c>
      <c r="O7458" s="53" t="str">
        <f>IF($B7458&lt;&gt;"",IF(ISNUMBER(_xlfn.XMATCH($B7458,Language!$A$6:$E$6)),0,IF(ISNUMBER(_xlfn.XMATCH($B7458,Language!$A$29:$E$29)),'Lista de Prestatarios'!$B$3,VLOOKUP(B7458,'Lista de Prestatarios'!$A$2:$B$500,2,FALSE))),"")</f>
        <v/>
      </c>
      <c r="P7458" s="58" t="str">
        <f>IF(B7458&lt;&gt;"",IF(OR(D7458&gt;0,G7458&gt;0),COUNTIF($B$2:B7458,B7458),COUNTIFS($B$2:B7458,B7458,$E$2:E7458,"&gt;0")),"")</f>
        <v/>
      </c>
    </row>
    <row r="7459" spans="1:16" x14ac:dyDescent="0.35">
      <c r="A7459" s="51" t="str">
        <f t="shared" si="348"/>
        <v/>
      </c>
      <c r="B7459" s="99"/>
      <c r="C7459" s="4"/>
      <c r="D7459" s="14"/>
      <c r="E7459" s="14"/>
      <c r="F7459" s="14"/>
      <c r="G7459" s="82"/>
      <c r="H7459" s="107" t="str">
        <f>IF(B7459&lt;&gt;"",IF(OR(O7459=0,O7459=999),"",SUMIFS($E$2:E7459,$A$2:A7459,A7459)-SUMIFS($F$2:F7459,$A$2:A7459,A7459)),"")</f>
        <v/>
      </c>
      <c r="I7459" s="109" t="str">
        <f t="shared" si="350"/>
        <v/>
      </c>
      <c r="J7459" s="113"/>
      <c r="K7459" s="90"/>
      <c r="L7459" s="73"/>
      <c r="M7459" s="69" t="str">
        <f>IF(C7459&lt;&gt;"",DailyLog!$S$3,"")</f>
        <v/>
      </c>
      <c r="N7459" s="56" t="str">
        <f t="shared" si="349"/>
        <v/>
      </c>
      <c r="O7459" s="53" t="str">
        <f>IF($B7459&lt;&gt;"",IF(ISNUMBER(_xlfn.XMATCH($B7459,Language!$A$6:$E$6)),0,IF(ISNUMBER(_xlfn.XMATCH($B7459,Language!$A$29:$E$29)),'Lista de Prestatarios'!$B$3,VLOOKUP(B7459,'Lista de Prestatarios'!$A$2:$B$500,2,FALSE))),"")</f>
        <v/>
      </c>
      <c r="P7459" s="58" t="str">
        <f>IF(B7459&lt;&gt;"",IF(OR(D7459&gt;0,G7459&gt;0),COUNTIF($B$2:B7459,B7459),COUNTIFS($B$2:B7459,B7459,$E$2:E7459,"&gt;0")),"")</f>
        <v/>
      </c>
    </row>
    <row r="7460" spans="1:16" x14ac:dyDescent="0.35">
      <c r="A7460" s="51" t="str">
        <f t="shared" si="348"/>
        <v/>
      </c>
      <c r="B7460" s="99"/>
      <c r="C7460" s="4"/>
      <c r="D7460" s="14"/>
      <c r="E7460" s="14"/>
      <c r="F7460" s="14"/>
      <c r="G7460" s="82"/>
      <c r="H7460" s="107" t="str">
        <f>IF(B7460&lt;&gt;"",IF(OR(O7460=0,O7460=999),"",SUMIFS($E$2:E7460,$A$2:A7460,A7460)-SUMIFS($F$2:F7460,$A$2:A7460,A7460)),"")</f>
        <v/>
      </c>
      <c r="I7460" s="109" t="str">
        <f t="shared" si="350"/>
        <v/>
      </c>
      <c r="J7460" s="113"/>
      <c r="K7460" s="90"/>
      <c r="L7460" s="73"/>
      <c r="M7460" s="69" t="str">
        <f>IF(C7460&lt;&gt;"",DailyLog!$S$3,"")</f>
        <v/>
      </c>
      <c r="N7460" s="56" t="str">
        <f t="shared" si="349"/>
        <v/>
      </c>
      <c r="O7460" s="53" t="str">
        <f>IF($B7460&lt;&gt;"",IF(ISNUMBER(_xlfn.XMATCH($B7460,Language!$A$6:$E$6)),0,IF(ISNUMBER(_xlfn.XMATCH($B7460,Language!$A$29:$E$29)),'Lista de Prestatarios'!$B$3,VLOOKUP(B7460,'Lista de Prestatarios'!$A$2:$B$500,2,FALSE))),"")</f>
        <v/>
      </c>
      <c r="P7460" s="58" t="str">
        <f>IF(B7460&lt;&gt;"",IF(OR(D7460&gt;0,G7460&gt;0),COUNTIF($B$2:B7460,B7460),COUNTIFS($B$2:B7460,B7460,$E$2:E7460,"&gt;0")),"")</f>
        <v/>
      </c>
    </row>
    <row r="7461" spans="1:16" x14ac:dyDescent="0.35">
      <c r="A7461" s="51" t="str">
        <f t="shared" si="348"/>
        <v/>
      </c>
      <c r="B7461" s="99"/>
      <c r="C7461" s="4"/>
      <c r="D7461" s="14"/>
      <c r="E7461" s="14"/>
      <c r="F7461" s="14"/>
      <c r="G7461" s="82"/>
      <c r="H7461" s="107" t="str">
        <f>IF(B7461&lt;&gt;"",IF(OR(O7461=0,O7461=999),"",SUMIFS($E$2:E7461,$A$2:A7461,A7461)-SUMIFS($F$2:F7461,$A$2:A7461,A7461)),"")</f>
        <v/>
      </c>
      <c r="I7461" s="109" t="str">
        <f t="shared" si="350"/>
        <v/>
      </c>
      <c r="J7461" s="113"/>
      <c r="K7461" s="90"/>
      <c r="L7461" s="73"/>
      <c r="M7461" s="69" t="str">
        <f>IF(C7461&lt;&gt;"",DailyLog!$S$3,"")</f>
        <v/>
      </c>
      <c r="N7461" s="56" t="str">
        <f t="shared" si="349"/>
        <v/>
      </c>
      <c r="O7461" s="53" t="str">
        <f>IF($B7461&lt;&gt;"",IF(ISNUMBER(_xlfn.XMATCH($B7461,Language!$A$6:$E$6)),0,IF(ISNUMBER(_xlfn.XMATCH($B7461,Language!$A$29:$E$29)),'Lista de Prestatarios'!$B$3,VLOOKUP(B7461,'Lista de Prestatarios'!$A$2:$B$500,2,FALSE))),"")</f>
        <v/>
      </c>
      <c r="P7461" s="58" t="str">
        <f>IF(B7461&lt;&gt;"",IF(OR(D7461&gt;0,G7461&gt;0),COUNTIF($B$2:B7461,B7461),COUNTIFS($B$2:B7461,B7461,$E$2:E7461,"&gt;0")),"")</f>
        <v/>
      </c>
    </row>
    <row r="7462" spans="1:16" x14ac:dyDescent="0.35">
      <c r="A7462" s="51" t="str">
        <f t="shared" si="348"/>
        <v/>
      </c>
      <c r="B7462" s="99"/>
      <c r="C7462" s="4"/>
      <c r="D7462" s="14"/>
      <c r="E7462" s="14"/>
      <c r="F7462" s="14"/>
      <c r="G7462" s="82"/>
      <c r="H7462" s="107" t="str">
        <f>IF(B7462&lt;&gt;"",IF(OR(O7462=0,O7462=999),"",SUMIFS($E$2:E7462,$A$2:A7462,A7462)-SUMIFS($F$2:F7462,$A$2:A7462,A7462)),"")</f>
        <v/>
      </c>
      <c r="I7462" s="109" t="str">
        <f t="shared" si="350"/>
        <v/>
      </c>
      <c r="J7462" s="113"/>
      <c r="K7462" s="90"/>
      <c r="L7462" s="73"/>
      <c r="M7462" s="69" t="str">
        <f>IF(C7462&lt;&gt;"",DailyLog!$S$3,"")</f>
        <v/>
      </c>
      <c r="N7462" s="56" t="str">
        <f t="shared" si="349"/>
        <v/>
      </c>
      <c r="O7462" s="53" t="str">
        <f>IF($B7462&lt;&gt;"",IF(ISNUMBER(_xlfn.XMATCH($B7462,Language!$A$6:$E$6)),0,IF(ISNUMBER(_xlfn.XMATCH($B7462,Language!$A$29:$E$29)),'Lista de Prestatarios'!$B$3,VLOOKUP(B7462,'Lista de Prestatarios'!$A$2:$B$500,2,FALSE))),"")</f>
        <v/>
      </c>
      <c r="P7462" s="58" t="str">
        <f>IF(B7462&lt;&gt;"",IF(OR(D7462&gt;0,G7462&gt;0),COUNTIF($B$2:B7462,B7462),COUNTIFS($B$2:B7462,B7462,$E$2:E7462,"&gt;0")),"")</f>
        <v/>
      </c>
    </row>
    <row r="7463" spans="1:16" x14ac:dyDescent="0.35">
      <c r="A7463" s="51" t="str">
        <f t="shared" si="348"/>
        <v/>
      </c>
      <c r="B7463" s="99"/>
      <c r="C7463" s="4"/>
      <c r="D7463" s="14"/>
      <c r="E7463" s="14"/>
      <c r="F7463" s="14"/>
      <c r="G7463" s="82"/>
      <c r="H7463" s="107" t="str">
        <f>IF(B7463&lt;&gt;"",IF(OR(O7463=0,O7463=999),"",SUMIFS($E$2:E7463,$A$2:A7463,A7463)-SUMIFS($F$2:F7463,$A$2:A7463,A7463)),"")</f>
        <v/>
      </c>
      <c r="I7463" s="109" t="str">
        <f t="shared" si="350"/>
        <v/>
      </c>
      <c r="J7463" s="113"/>
      <c r="K7463" s="90"/>
      <c r="L7463" s="73"/>
      <c r="M7463" s="69" t="str">
        <f>IF(C7463&lt;&gt;"",DailyLog!$S$3,"")</f>
        <v/>
      </c>
      <c r="N7463" s="56" t="str">
        <f t="shared" si="349"/>
        <v/>
      </c>
      <c r="O7463" s="53" t="str">
        <f>IF($B7463&lt;&gt;"",IF(ISNUMBER(_xlfn.XMATCH($B7463,Language!$A$6:$E$6)),0,IF(ISNUMBER(_xlfn.XMATCH($B7463,Language!$A$29:$E$29)),'Lista de Prestatarios'!$B$3,VLOOKUP(B7463,'Lista de Prestatarios'!$A$2:$B$500,2,FALSE))),"")</f>
        <v/>
      </c>
      <c r="P7463" s="58" t="str">
        <f>IF(B7463&lt;&gt;"",IF(OR(D7463&gt;0,G7463&gt;0),COUNTIF($B$2:B7463,B7463),COUNTIFS($B$2:B7463,B7463,$E$2:E7463,"&gt;0")),"")</f>
        <v/>
      </c>
    </row>
    <row r="7464" spans="1:16" x14ac:dyDescent="0.35">
      <c r="A7464" s="51" t="str">
        <f t="shared" si="348"/>
        <v/>
      </c>
      <c r="B7464" s="99"/>
      <c r="C7464" s="4"/>
      <c r="D7464" s="14"/>
      <c r="E7464" s="14"/>
      <c r="F7464" s="14"/>
      <c r="G7464" s="82"/>
      <c r="H7464" s="107" t="str">
        <f>IF(B7464&lt;&gt;"",IF(OR(O7464=0,O7464=999),"",SUMIFS($E$2:E7464,$A$2:A7464,A7464)-SUMIFS($F$2:F7464,$A$2:A7464,A7464)),"")</f>
        <v/>
      </c>
      <c r="I7464" s="109" t="str">
        <f t="shared" si="350"/>
        <v/>
      </c>
      <c r="J7464" s="113"/>
      <c r="K7464" s="90"/>
      <c r="L7464" s="73"/>
      <c r="M7464" s="69" t="str">
        <f>IF(C7464&lt;&gt;"",DailyLog!$S$3,"")</f>
        <v/>
      </c>
      <c r="N7464" s="56" t="str">
        <f t="shared" si="349"/>
        <v/>
      </c>
      <c r="O7464" s="53" t="str">
        <f>IF($B7464&lt;&gt;"",IF(ISNUMBER(_xlfn.XMATCH($B7464,Language!$A$6:$E$6)),0,IF(ISNUMBER(_xlfn.XMATCH($B7464,Language!$A$29:$E$29)),'Lista de Prestatarios'!$B$3,VLOOKUP(B7464,'Lista de Prestatarios'!$A$2:$B$500,2,FALSE))),"")</f>
        <v/>
      </c>
      <c r="P7464" s="58" t="str">
        <f>IF(B7464&lt;&gt;"",IF(OR(D7464&gt;0,G7464&gt;0),COUNTIF($B$2:B7464,B7464),COUNTIFS($B$2:B7464,B7464,$E$2:E7464,"&gt;0")),"")</f>
        <v/>
      </c>
    </row>
    <row r="7465" spans="1:16" x14ac:dyDescent="0.35">
      <c r="A7465" s="51" t="str">
        <f t="shared" si="348"/>
        <v/>
      </c>
      <c r="B7465" s="99"/>
      <c r="C7465" s="4"/>
      <c r="D7465" s="14"/>
      <c r="E7465" s="14"/>
      <c r="F7465" s="14"/>
      <c r="G7465" s="82"/>
      <c r="H7465" s="107" t="str">
        <f>IF(B7465&lt;&gt;"",IF(OR(O7465=0,O7465=999),"",SUMIFS($E$2:E7465,$A$2:A7465,A7465)-SUMIFS($F$2:F7465,$A$2:A7465,A7465)),"")</f>
        <v/>
      </c>
      <c r="I7465" s="109" t="str">
        <f t="shared" si="350"/>
        <v/>
      </c>
      <c r="J7465" s="113"/>
      <c r="K7465" s="90"/>
      <c r="L7465" s="73"/>
      <c r="M7465" s="69" t="str">
        <f>IF(C7465&lt;&gt;"",DailyLog!$S$3,"")</f>
        <v/>
      </c>
      <c r="N7465" s="56" t="str">
        <f t="shared" si="349"/>
        <v/>
      </c>
      <c r="O7465" s="53" t="str">
        <f>IF($B7465&lt;&gt;"",IF(ISNUMBER(_xlfn.XMATCH($B7465,Language!$A$6:$E$6)),0,IF(ISNUMBER(_xlfn.XMATCH($B7465,Language!$A$29:$E$29)),'Lista de Prestatarios'!$B$3,VLOOKUP(B7465,'Lista de Prestatarios'!$A$2:$B$500,2,FALSE))),"")</f>
        <v/>
      </c>
      <c r="P7465" s="58" t="str">
        <f>IF(B7465&lt;&gt;"",IF(OR(D7465&gt;0,G7465&gt;0),COUNTIF($B$2:B7465,B7465),COUNTIFS($B$2:B7465,B7465,$E$2:E7465,"&gt;0")),"")</f>
        <v/>
      </c>
    </row>
    <row r="7466" spans="1:16" x14ac:dyDescent="0.35">
      <c r="A7466" s="51" t="str">
        <f t="shared" si="348"/>
        <v/>
      </c>
      <c r="B7466" s="99"/>
      <c r="C7466" s="4"/>
      <c r="D7466" s="14"/>
      <c r="E7466" s="14"/>
      <c r="F7466" s="14"/>
      <c r="G7466" s="82"/>
      <c r="H7466" s="107" t="str">
        <f>IF(B7466&lt;&gt;"",IF(OR(O7466=0,O7466=999),"",SUMIFS($E$2:E7466,$A$2:A7466,A7466)-SUMIFS($F$2:F7466,$A$2:A7466,A7466)),"")</f>
        <v/>
      </c>
      <c r="I7466" s="109" t="str">
        <f t="shared" si="350"/>
        <v/>
      </c>
      <c r="J7466" s="113"/>
      <c r="K7466" s="90"/>
      <c r="L7466" s="73"/>
      <c r="M7466" s="69" t="str">
        <f>IF(C7466&lt;&gt;"",DailyLog!$S$3,"")</f>
        <v/>
      </c>
      <c r="N7466" s="56" t="str">
        <f t="shared" si="349"/>
        <v/>
      </c>
      <c r="O7466" s="53" t="str">
        <f>IF($B7466&lt;&gt;"",IF(ISNUMBER(_xlfn.XMATCH($B7466,Language!$A$6:$E$6)),0,IF(ISNUMBER(_xlfn.XMATCH($B7466,Language!$A$29:$E$29)),'Lista de Prestatarios'!$B$3,VLOOKUP(B7466,'Lista de Prestatarios'!$A$2:$B$500,2,FALSE))),"")</f>
        <v/>
      </c>
      <c r="P7466" s="58" t="str">
        <f>IF(B7466&lt;&gt;"",IF(OR(D7466&gt;0,G7466&gt;0),COUNTIF($B$2:B7466,B7466),COUNTIFS($B$2:B7466,B7466,$E$2:E7466,"&gt;0")),"")</f>
        <v/>
      </c>
    </row>
    <row r="7467" spans="1:16" x14ac:dyDescent="0.35">
      <c r="A7467" s="51" t="str">
        <f t="shared" si="348"/>
        <v/>
      </c>
      <c r="B7467" s="99"/>
      <c r="C7467" s="4"/>
      <c r="D7467" s="14"/>
      <c r="E7467" s="14"/>
      <c r="F7467" s="14"/>
      <c r="G7467" s="82"/>
      <c r="H7467" s="107" t="str">
        <f>IF(B7467&lt;&gt;"",IF(OR(O7467=0,O7467=999),"",SUMIFS($E$2:E7467,$A$2:A7467,A7467)-SUMIFS($F$2:F7467,$A$2:A7467,A7467)),"")</f>
        <v/>
      </c>
      <c r="I7467" s="109" t="str">
        <f t="shared" si="350"/>
        <v/>
      </c>
      <c r="J7467" s="113"/>
      <c r="K7467" s="90"/>
      <c r="L7467" s="73"/>
      <c r="M7467" s="69" t="str">
        <f>IF(C7467&lt;&gt;"",DailyLog!$S$3,"")</f>
        <v/>
      </c>
      <c r="N7467" s="56" t="str">
        <f t="shared" si="349"/>
        <v/>
      </c>
      <c r="O7467" s="53" t="str">
        <f>IF($B7467&lt;&gt;"",IF(ISNUMBER(_xlfn.XMATCH($B7467,Language!$A$6:$E$6)),0,IF(ISNUMBER(_xlfn.XMATCH($B7467,Language!$A$29:$E$29)),'Lista de Prestatarios'!$B$3,VLOOKUP(B7467,'Lista de Prestatarios'!$A$2:$B$500,2,FALSE))),"")</f>
        <v/>
      </c>
      <c r="P7467" s="58" t="str">
        <f>IF(B7467&lt;&gt;"",IF(OR(D7467&gt;0,G7467&gt;0),COUNTIF($B$2:B7467,B7467),COUNTIFS($B$2:B7467,B7467,$E$2:E7467,"&gt;0")),"")</f>
        <v/>
      </c>
    </row>
    <row r="7468" spans="1:16" x14ac:dyDescent="0.35">
      <c r="A7468" s="51" t="str">
        <f t="shared" si="348"/>
        <v/>
      </c>
      <c r="B7468" s="99"/>
      <c r="C7468" s="4"/>
      <c r="D7468" s="14"/>
      <c r="E7468" s="14"/>
      <c r="F7468" s="14"/>
      <c r="G7468" s="82"/>
      <c r="H7468" s="107" t="str">
        <f>IF(B7468&lt;&gt;"",IF(OR(O7468=0,O7468=999),"",SUMIFS($E$2:E7468,$A$2:A7468,A7468)-SUMIFS($F$2:F7468,$A$2:A7468,A7468)),"")</f>
        <v/>
      </c>
      <c r="I7468" s="109" t="str">
        <f t="shared" si="350"/>
        <v/>
      </c>
      <c r="J7468" s="113"/>
      <c r="K7468" s="90"/>
      <c r="L7468" s="73"/>
      <c r="M7468" s="69" t="str">
        <f>IF(C7468&lt;&gt;"",DailyLog!$S$3,"")</f>
        <v/>
      </c>
      <c r="N7468" s="56" t="str">
        <f t="shared" si="349"/>
        <v/>
      </c>
      <c r="O7468" s="53" t="str">
        <f>IF($B7468&lt;&gt;"",IF(ISNUMBER(_xlfn.XMATCH($B7468,Language!$A$6:$E$6)),0,IF(ISNUMBER(_xlfn.XMATCH($B7468,Language!$A$29:$E$29)),'Lista de Prestatarios'!$B$3,VLOOKUP(B7468,'Lista de Prestatarios'!$A$2:$B$500,2,FALSE))),"")</f>
        <v/>
      </c>
      <c r="P7468" s="58" t="str">
        <f>IF(B7468&lt;&gt;"",IF(OR(D7468&gt;0,G7468&gt;0),COUNTIF($B$2:B7468,B7468),COUNTIFS($B$2:B7468,B7468,$E$2:E7468,"&gt;0")),"")</f>
        <v/>
      </c>
    </row>
    <row r="7469" spans="1:16" x14ac:dyDescent="0.35">
      <c r="A7469" s="51" t="str">
        <f t="shared" si="348"/>
        <v/>
      </c>
      <c r="B7469" s="99"/>
      <c r="C7469" s="4"/>
      <c r="D7469" s="14"/>
      <c r="E7469" s="14"/>
      <c r="F7469" s="14"/>
      <c r="G7469" s="82"/>
      <c r="H7469" s="107" t="str">
        <f>IF(B7469&lt;&gt;"",IF(OR(O7469=0,O7469=999),"",SUMIFS($E$2:E7469,$A$2:A7469,A7469)-SUMIFS($F$2:F7469,$A$2:A7469,A7469)),"")</f>
        <v/>
      </c>
      <c r="I7469" s="109" t="str">
        <f t="shared" si="350"/>
        <v/>
      </c>
      <c r="J7469" s="113"/>
      <c r="K7469" s="90"/>
      <c r="L7469" s="73"/>
      <c r="M7469" s="69" t="str">
        <f>IF(C7469&lt;&gt;"",DailyLog!$S$3,"")</f>
        <v/>
      </c>
      <c r="N7469" s="56" t="str">
        <f t="shared" si="349"/>
        <v/>
      </c>
      <c r="O7469" s="53" t="str">
        <f>IF($B7469&lt;&gt;"",IF(ISNUMBER(_xlfn.XMATCH($B7469,Language!$A$6:$E$6)),0,IF(ISNUMBER(_xlfn.XMATCH($B7469,Language!$A$29:$E$29)),'Lista de Prestatarios'!$B$3,VLOOKUP(B7469,'Lista de Prestatarios'!$A$2:$B$500,2,FALSE))),"")</f>
        <v/>
      </c>
      <c r="P7469" s="58" t="str">
        <f>IF(B7469&lt;&gt;"",IF(OR(D7469&gt;0,G7469&gt;0),COUNTIF($B$2:B7469,B7469),COUNTIFS($B$2:B7469,B7469,$E$2:E7469,"&gt;0")),"")</f>
        <v/>
      </c>
    </row>
    <row r="7470" spans="1:16" x14ac:dyDescent="0.35">
      <c r="A7470" s="51" t="str">
        <f t="shared" si="348"/>
        <v/>
      </c>
      <c r="B7470" s="99"/>
      <c r="C7470" s="4"/>
      <c r="D7470" s="14"/>
      <c r="E7470" s="14"/>
      <c r="F7470" s="14"/>
      <c r="G7470" s="82"/>
      <c r="H7470" s="107" t="str">
        <f>IF(B7470&lt;&gt;"",IF(OR(O7470=0,O7470=999),"",SUMIFS($E$2:E7470,$A$2:A7470,A7470)-SUMIFS($F$2:F7470,$A$2:A7470,A7470)),"")</f>
        <v/>
      </c>
      <c r="I7470" s="109" t="str">
        <f t="shared" si="350"/>
        <v/>
      </c>
      <c r="J7470" s="113"/>
      <c r="K7470" s="90"/>
      <c r="L7470" s="73"/>
      <c r="M7470" s="69" t="str">
        <f>IF(C7470&lt;&gt;"",DailyLog!$S$3,"")</f>
        <v/>
      </c>
      <c r="N7470" s="56" t="str">
        <f t="shared" si="349"/>
        <v/>
      </c>
      <c r="O7470" s="53" t="str">
        <f>IF($B7470&lt;&gt;"",IF(ISNUMBER(_xlfn.XMATCH($B7470,Language!$A$6:$E$6)),0,IF(ISNUMBER(_xlfn.XMATCH($B7470,Language!$A$29:$E$29)),'Lista de Prestatarios'!$B$3,VLOOKUP(B7470,'Lista de Prestatarios'!$A$2:$B$500,2,FALSE))),"")</f>
        <v/>
      </c>
      <c r="P7470" s="58" t="str">
        <f>IF(B7470&lt;&gt;"",IF(OR(D7470&gt;0,G7470&gt;0),COUNTIF($B$2:B7470,B7470),COUNTIFS($B$2:B7470,B7470,$E$2:E7470,"&gt;0")),"")</f>
        <v/>
      </c>
    </row>
    <row r="7471" spans="1:16" x14ac:dyDescent="0.35">
      <c r="A7471" s="51" t="str">
        <f t="shared" si="348"/>
        <v/>
      </c>
      <c r="B7471" s="99"/>
      <c r="C7471" s="4"/>
      <c r="D7471" s="14"/>
      <c r="E7471" s="14"/>
      <c r="F7471" s="14"/>
      <c r="G7471" s="82"/>
      <c r="H7471" s="107" t="str">
        <f>IF(B7471&lt;&gt;"",IF(OR(O7471=0,O7471=999),"",SUMIFS($E$2:E7471,$A$2:A7471,A7471)-SUMIFS($F$2:F7471,$A$2:A7471,A7471)),"")</f>
        <v/>
      </c>
      <c r="I7471" s="109" t="str">
        <f t="shared" si="350"/>
        <v/>
      </c>
      <c r="J7471" s="113"/>
      <c r="K7471" s="90"/>
      <c r="L7471" s="73"/>
      <c r="M7471" s="69" t="str">
        <f>IF(C7471&lt;&gt;"",DailyLog!$S$3,"")</f>
        <v/>
      </c>
      <c r="N7471" s="56" t="str">
        <f t="shared" si="349"/>
        <v/>
      </c>
      <c r="O7471" s="53" t="str">
        <f>IF($B7471&lt;&gt;"",IF(ISNUMBER(_xlfn.XMATCH($B7471,Language!$A$6:$E$6)),0,IF(ISNUMBER(_xlfn.XMATCH($B7471,Language!$A$29:$E$29)),'Lista de Prestatarios'!$B$3,VLOOKUP(B7471,'Lista de Prestatarios'!$A$2:$B$500,2,FALSE))),"")</f>
        <v/>
      </c>
      <c r="P7471" s="58" t="str">
        <f>IF(B7471&lt;&gt;"",IF(OR(D7471&gt;0,G7471&gt;0),COUNTIF($B$2:B7471,B7471),COUNTIFS($B$2:B7471,B7471,$E$2:E7471,"&gt;0")),"")</f>
        <v/>
      </c>
    </row>
    <row r="7472" spans="1:16" x14ac:dyDescent="0.35">
      <c r="A7472" s="51" t="str">
        <f t="shared" si="348"/>
        <v/>
      </c>
      <c r="B7472" s="99"/>
      <c r="C7472" s="4"/>
      <c r="D7472" s="14"/>
      <c r="E7472" s="14"/>
      <c r="F7472" s="14"/>
      <c r="G7472" s="82"/>
      <c r="H7472" s="107" t="str">
        <f>IF(B7472&lt;&gt;"",IF(OR(O7472=0,O7472=999),"",SUMIFS($E$2:E7472,$A$2:A7472,A7472)-SUMIFS($F$2:F7472,$A$2:A7472,A7472)),"")</f>
        <v/>
      </c>
      <c r="I7472" s="109" t="str">
        <f t="shared" si="350"/>
        <v/>
      </c>
      <c r="J7472" s="113"/>
      <c r="K7472" s="90"/>
      <c r="L7472" s="73"/>
      <c r="M7472" s="69" t="str">
        <f>IF(C7472&lt;&gt;"",DailyLog!$S$3,"")</f>
        <v/>
      </c>
      <c r="N7472" s="56" t="str">
        <f t="shared" si="349"/>
        <v/>
      </c>
      <c r="O7472" s="53" t="str">
        <f>IF($B7472&lt;&gt;"",IF(ISNUMBER(_xlfn.XMATCH($B7472,Language!$A$6:$E$6)),0,IF(ISNUMBER(_xlfn.XMATCH($B7472,Language!$A$29:$E$29)),'Lista de Prestatarios'!$B$3,VLOOKUP(B7472,'Lista de Prestatarios'!$A$2:$B$500,2,FALSE))),"")</f>
        <v/>
      </c>
      <c r="P7472" s="58" t="str">
        <f>IF(B7472&lt;&gt;"",IF(OR(D7472&gt;0,G7472&gt;0),COUNTIF($B$2:B7472,B7472),COUNTIFS($B$2:B7472,B7472,$E$2:E7472,"&gt;0")),"")</f>
        <v/>
      </c>
    </row>
    <row r="7473" spans="1:16" x14ac:dyDescent="0.35">
      <c r="A7473" s="51" t="str">
        <f t="shared" si="348"/>
        <v/>
      </c>
      <c r="B7473" s="99"/>
      <c r="C7473" s="4"/>
      <c r="D7473" s="14"/>
      <c r="E7473" s="14"/>
      <c r="F7473" s="14"/>
      <c r="G7473" s="82"/>
      <c r="H7473" s="107" t="str">
        <f>IF(B7473&lt;&gt;"",IF(OR(O7473=0,O7473=999),"",SUMIFS($E$2:E7473,$A$2:A7473,A7473)-SUMIFS($F$2:F7473,$A$2:A7473,A7473)),"")</f>
        <v/>
      </c>
      <c r="I7473" s="109" t="str">
        <f t="shared" si="350"/>
        <v/>
      </c>
      <c r="J7473" s="113"/>
      <c r="K7473" s="90"/>
      <c r="L7473" s="73"/>
      <c r="M7473" s="69" t="str">
        <f>IF(C7473&lt;&gt;"",DailyLog!$S$3,"")</f>
        <v/>
      </c>
      <c r="N7473" s="56" t="str">
        <f t="shared" si="349"/>
        <v/>
      </c>
      <c r="O7473" s="53" t="str">
        <f>IF($B7473&lt;&gt;"",IF(ISNUMBER(_xlfn.XMATCH($B7473,Language!$A$6:$E$6)),0,IF(ISNUMBER(_xlfn.XMATCH($B7473,Language!$A$29:$E$29)),'Lista de Prestatarios'!$B$3,VLOOKUP(B7473,'Lista de Prestatarios'!$A$2:$B$500,2,FALSE))),"")</f>
        <v/>
      </c>
      <c r="P7473" s="58" t="str">
        <f>IF(B7473&lt;&gt;"",IF(OR(D7473&gt;0,G7473&gt;0),COUNTIF($B$2:B7473,B7473),COUNTIFS($B$2:B7473,B7473,$E$2:E7473,"&gt;0")),"")</f>
        <v/>
      </c>
    </row>
    <row r="7474" spans="1:16" x14ac:dyDescent="0.35">
      <c r="A7474" s="51" t="str">
        <f t="shared" si="348"/>
        <v/>
      </c>
      <c r="B7474" s="99"/>
      <c r="C7474" s="4"/>
      <c r="D7474" s="14"/>
      <c r="E7474" s="14"/>
      <c r="F7474" s="14"/>
      <c r="G7474" s="82"/>
      <c r="H7474" s="107" t="str">
        <f>IF(B7474&lt;&gt;"",IF(OR(O7474=0,O7474=999),"",SUMIFS($E$2:E7474,$A$2:A7474,A7474)-SUMIFS($F$2:F7474,$A$2:A7474,A7474)),"")</f>
        <v/>
      </c>
      <c r="I7474" s="109" t="str">
        <f t="shared" si="350"/>
        <v/>
      </c>
      <c r="J7474" s="113"/>
      <c r="K7474" s="90"/>
      <c r="L7474" s="73"/>
      <c r="M7474" s="69" t="str">
        <f>IF(C7474&lt;&gt;"",DailyLog!$S$3,"")</f>
        <v/>
      </c>
      <c r="N7474" s="56" t="str">
        <f t="shared" si="349"/>
        <v/>
      </c>
      <c r="O7474" s="53" t="str">
        <f>IF($B7474&lt;&gt;"",IF(ISNUMBER(_xlfn.XMATCH($B7474,Language!$A$6:$E$6)),0,IF(ISNUMBER(_xlfn.XMATCH($B7474,Language!$A$29:$E$29)),'Lista de Prestatarios'!$B$3,VLOOKUP(B7474,'Lista de Prestatarios'!$A$2:$B$500,2,FALSE))),"")</f>
        <v/>
      </c>
      <c r="P7474" s="58" t="str">
        <f>IF(B7474&lt;&gt;"",IF(OR(D7474&gt;0,G7474&gt;0),COUNTIF($B$2:B7474,B7474),COUNTIFS($B$2:B7474,B7474,$E$2:E7474,"&gt;0")),"")</f>
        <v/>
      </c>
    </row>
    <row r="7475" spans="1:16" x14ac:dyDescent="0.35">
      <c r="A7475" s="51" t="str">
        <f t="shared" si="348"/>
        <v/>
      </c>
      <c r="B7475" s="99"/>
      <c r="C7475" s="4"/>
      <c r="D7475" s="14"/>
      <c r="E7475" s="14"/>
      <c r="F7475" s="14"/>
      <c r="G7475" s="82"/>
      <c r="H7475" s="107" t="str">
        <f>IF(B7475&lt;&gt;"",IF(OR(O7475=0,O7475=999),"",SUMIFS($E$2:E7475,$A$2:A7475,A7475)-SUMIFS($F$2:F7475,$A$2:A7475,A7475)),"")</f>
        <v/>
      </c>
      <c r="I7475" s="109" t="str">
        <f t="shared" si="350"/>
        <v/>
      </c>
      <c r="J7475" s="113"/>
      <c r="K7475" s="90"/>
      <c r="L7475" s="73"/>
      <c r="M7475" s="69" t="str">
        <f>IF(C7475&lt;&gt;"",DailyLog!$S$3,"")</f>
        <v/>
      </c>
      <c r="N7475" s="56" t="str">
        <f t="shared" si="349"/>
        <v/>
      </c>
      <c r="O7475" s="53" t="str">
        <f>IF($B7475&lt;&gt;"",IF(ISNUMBER(_xlfn.XMATCH($B7475,Language!$A$6:$E$6)),0,IF(ISNUMBER(_xlfn.XMATCH($B7475,Language!$A$29:$E$29)),'Lista de Prestatarios'!$B$3,VLOOKUP(B7475,'Lista de Prestatarios'!$A$2:$B$500,2,FALSE))),"")</f>
        <v/>
      </c>
      <c r="P7475" s="58" t="str">
        <f>IF(B7475&lt;&gt;"",IF(OR(D7475&gt;0,G7475&gt;0),COUNTIF($B$2:B7475,B7475),COUNTIFS($B$2:B7475,B7475,$E$2:E7475,"&gt;0")),"")</f>
        <v/>
      </c>
    </row>
    <row r="7476" spans="1:16" x14ac:dyDescent="0.35">
      <c r="A7476" s="51" t="str">
        <f t="shared" si="348"/>
        <v/>
      </c>
      <c r="B7476" s="99"/>
      <c r="C7476" s="4"/>
      <c r="D7476" s="14"/>
      <c r="E7476" s="14"/>
      <c r="F7476" s="14"/>
      <c r="G7476" s="82"/>
      <c r="H7476" s="107" t="str">
        <f>IF(B7476&lt;&gt;"",IF(OR(O7476=0,O7476=999),"",SUMIFS($E$2:E7476,$A$2:A7476,A7476)-SUMIFS($F$2:F7476,$A$2:A7476,A7476)),"")</f>
        <v/>
      </c>
      <c r="I7476" s="109" t="str">
        <f t="shared" si="350"/>
        <v/>
      </c>
      <c r="J7476" s="113"/>
      <c r="K7476" s="90"/>
      <c r="L7476" s="73"/>
      <c r="M7476" s="69" t="str">
        <f>IF(C7476&lt;&gt;"",DailyLog!$S$3,"")</f>
        <v/>
      </c>
      <c r="N7476" s="56" t="str">
        <f t="shared" si="349"/>
        <v/>
      </c>
      <c r="O7476" s="53" t="str">
        <f>IF($B7476&lt;&gt;"",IF(ISNUMBER(_xlfn.XMATCH($B7476,Language!$A$6:$E$6)),0,IF(ISNUMBER(_xlfn.XMATCH($B7476,Language!$A$29:$E$29)),'Lista de Prestatarios'!$B$3,VLOOKUP(B7476,'Lista de Prestatarios'!$A$2:$B$500,2,FALSE))),"")</f>
        <v/>
      </c>
      <c r="P7476" s="58" t="str">
        <f>IF(B7476&lt;&gt;"",IF(OR(D7476&gt;0,G7476&gt;0),COUNTIF($B$2:B7476,B7476),COUNTIFS($B$2:B7476,B7476,$E$2:E7476,"&gt;0")),"")</f>
        <v/>
      </c>
    </row>
    <row r="7477" spans="1:16" x14ac:dyDescent="0.35">
      <c r="A7477" s="51" t="str">
        <f t="shared" si="348"/>
        <v/>
      </c>
      <c r="B7477" s="99"/>
      <c r="C7477" s="4"/>
      <c r="D7477" s="14"/>
      <c r="E7477" s="14"/>
      <c r="F7477" s="14"/>
      <c r="G7477" s="82"/>
      <c r="H7477" s="107" t="str">
        <f>IF(B7477&lt;&gt;"",IF(OR(O7477=0,O7477=999),"",SUMIFS($E$2:E7477,$A$2:A7477,A7477)-SUMIFS($F$2:F7477,$A$2:A7477,A7477)),"")</f>
        <v/>
      </c>
      <c r="I7477" s="109" t="str">
        <f t="shared" si="350"/>
        <v/>
      </c>
      <c r="J7477" s="113"/>
      <c r="K7477" s="90"/>
      <c r="L7477" s="73"/>
      <c r="M7477" s="69" t="str">
        <f>IF(C7477&lt;&gt;"",DailyLog!$S$3,"")</f>
        <v/>
      </c>
      <c r="N7477" s="56" t="str">
        <f t="shared" si="349"/>
        <v/>
      </c>
      <c r="O7477" s="53" t="str">
        <f>IF($B7477&lt;&gt;"",IF(ISNUMBER(_xlfn.XMATCH($B7477,Language!$A$6:$E$6)),0,IF(ISNUMBER(_xlfn.XMATCH($B7477,Language!$A$29:$E$29)),'Lista de Prestatarios'!$B$3,VLOOKUP(B7477,'Lista de Prestatarios'!$A$2:$B$500,2,FALSE))),"")</f>
        <v/>
      </c>
      <c r="P7477" s="58" t="str">
        <f>IF(B7477&lt;&gt;"",IF(OR(D7477&gt;0,G7477&gt;0),COUNTIF($B$2:B7477,B7477),COUNTIFS($B$2:B7477,B7477,$E$2:E7477,"&gt;0")),"")</f>
        <v/>
      </c>
    </row>
    <row r="7478" spans="1:16" x14ac:dyDescent="0.35">
      <c r="A7478" s="51" t="str">
        <f t="shared" si="348"/>
        <v/>
      </c>
      <c r="B7478" s="99"/>
      <c r="C7478" s="4"/>
      <c r="D7478" s="14"/>
      <c r="E7478" s="14"/>
      <c r="F7478" s="14"/>
      <c r="G7478" s="82"/>
      <c r="H7478" s="107" t="str">
        <f>IF(B7478&lt;&gt;"",IF(OR(O7478=0,O7478=999),"",SUMIFS($E$2:E7478,$A$2:A7478,A7478)-SUMIFS($F$2:F7478,$A$2:A7478,A7478)),"")</f>
        <v/>
      </c>
      <c r="I7478" s="109" t="str">
        <f t="shared" si="350"/>
        <v/>
      </c>
      <c r="J7478" s="113"/>
      <c r="K7478" s="90"/>
      <c r="L7478" s="73"/>
      <c r="M7478" s="69" t="str">
        <f>IF(C7478&lt;&gt;"",DailyLog!$S$3,"")</f>
        <v/>
      </c>
      <c r="N7478" s="56" t="str">
        <f t="shared" si="349"/>
        <v/>
      </c>
      <c r="O7478" s="53" t="str">
        <f>IF($B7478&lt;&gt;"",IF(ISNUMBER(_xlfn.XMATCH($B7478,Language!$A$6:$E$6)),0,IF(ISNUMBER(_xlfn.XMATCH($B7478,Language!$A$29:$E$29)),'Lista de Prestatarios'!$B$3,VLOOKUP(B7478,'Lista de Prestatarios'!$A$2:$B$500,2,FALSE))),"")</f>
        <v/>
      </c>
      <c r="P7478" s="58" t="str">
        <f>IF(B7478&lt;&gt;"",IF(OR(D7478&gt;0,G7478&gt;0),COUNTIF($B$2:B7478,B7478),COUNTIFS($B$2:B7478,B7478,$E$2:E7478,"&gt;0")),"")</f>
        <v/>
      </c>
    </row>
    <row r="7479" spans="1:16" x14ac:dyDescent="0.35">
      <c r="A7479" s="51" t="str">
        <f t="shared" si="348"/>
        <v/>
      </c>
      <c r="B7479" s="99"/>
      <c r="C7479" s="4"/>
      <c r="D7479" s="14"/>
      <c r="E7479" s="14"/>
      <c r="F7479" s="14"/>
      <c r="G7479" s="82"/>
      <c r="H7479" s="107" t="str">
        <f>IF(B7479&lt;&gt;"",IF(OR(O7479=0,O7479=999),"",SUMIFS($E$2:E7479,$A$2:A7479,A7479)-SUMIFS($F$2:F7479,$A$2:A7479,A7479)),"")</f>
        <v/>
      </c>
      <c r="I7479" s="109" t="str">
        <f t="shared" si="350"/>
        <v/>
      </c>
      <c r="J7479" s="113"/>
      <c r="K7479" s="90"/>
      <c r="L7479" s="73"/>
      <c r="M7479" s="69" t="str">
        <f>IF(C7479&lt;&gt;"",DailyLog!$S$3,"")</f>
        <v/>
      </c>
      <c r="N7479" s="56" t="str">
        <f t="shared" si="349"/>
        <v/>
      </c>
      <c r="O7479" s="53" t="str">
        <f>IF($B7479&lt;&gt;"",IF(ISNUMBER(_xlfn.XMATCH($B7479,Language!$A$6:$E$6)),0,IF(ISNUMBER(_xlfn.XMATCH($B7479,Language!$A$29:$E$29)),'Lista de Prestatarios'!$B$3,VLOOKUP(B7479,'Lista de Prestatarios'!$A$2:$B$500,2,FALSE))),"")</f>
        <v/>
      </c>
      <c r="P7479" s="58" t="str">
        <f>IF(B7479&lt;&gt;"",IF(OR(D7479&gt;0,G7479&gt;0),COUNTIF($B$2:B7479,B7479),COUNTIFS($B$2:B7479,B7479,$E$2:E7479,"&gt;0")),"")</f>
        <v/>
      </c>
    </row>
    <row r="7480" spans="1:16" x14ac:dyDescent="0.35">
      <c r="A7480" s="51" t="str">
        <f t="shared" si="348"/>
        <v/>
      </c>
      <c r="B7480" s="99"/>
      <c r="C7480" s="4"/>
      <c r="D7480" s="14"/>
      <c r="E7480" s="14"/>
      <c r="F7480" s="14"/>
      <c r="G7480" s="82"/>
      <c r="H7480" s="107" t="str">
        <f>IF(B7480&lt;&gt;"",IF(OR(O7480=0,O7480=999),"",SUMIFS($E$2:E7480,$A$2:A7480,A7480)-SUMIFS($F$2:F7480,$A$2:A7480,A7480)),"")</f>
        <v/>
      </c>
      <c r="I7480" s="109" t="str">
        <f t="shared" si="350"/>
        <v/>
      </c>
      <c r="J7480" s="113"/>
      <c r="K7480" s="90"/>
      <c r="L7480" s="73"/>
      <c r="M7480" s="69" t="str">
        <f>IF(C7480&lt;&gt;"",DailyLog!$S$3,"")</f>
        <v/>
      </c>
      <c r="N7480" s="56" t="str">
        <f t="shared" si="349"/>
        <v/>
      </c>
      <c r="O7480" s="53" t="str">
        <f>IF($B7480&lt;&gt;"",IF(ISNUMBER(_xlfn.XMATCH($B7480,Language!$A$6:$E$6)),0,IF(ISNUMBER(_xlfn.XMATCH($B7480,Language!$A$29:$E$29)),'Lista de Prestatarios'!$B$3,VLOOKUP(B7480,'Lista de Prestatarios'!$A$2:$B$500,2,FALSE))),"")</f>
        <v/>
      </c>
      <c r="P7480" s="58" t="str">
        <f>IF(B7480&lt;&gt;"",IF(OR(D7480&gt;0,G7480&gt;0),COUNTIF($B$2:B7480,B7480),COUNTIFS($B$2:B7480,B7480,$E$2:E7480,"&gt;0")),"")</f>
        <v/>
      </c>
    </row>
    <row r="7481" spans="1:16" x14ac:dyDescent="0.35">
      <c r="A7481" s="51" t="str">
        <f t="shared" si="348"/>
        <v/>
      </c>
      <c r="B7481" s="99"/>
      <c r="C7481" s="4"/>
      <c r="D7481" s="14"/>
      <c r="E7481" s="14"/>
      <c r="F7481" s="14"/>
      <c r="G7481" s="82"/>
      <c r="H7481" s="107" t="str">
        <f>IF(B7481&lt;&gt;"",IF(OR(O7481=0,O7481=999),"",SUMIFS($E$2:E7481,$A$2:A7481,A7481)-SUMIFS($F$2:F7481,$A$2:A7481,A7481)),"")</f>
        <v/>
      </c>
      <c r="I7481" s="109" t="str">
        <f t="shared" si="350"/>
        <v/>
      </c>
      <c r="J7481" s="113"/>
      <c r="K7481" s="90"/>
      <c r="L7481" s="73"/>
      <c r="M7481" s="69" t="str">
        <f>IF(C7481&lt;&gt;"",DailyLog!$S$3,"")</f>
        <v/>
      </c>
      <c r="N7481" s="56" t="str">
        <f t="shared" si="349"/>
        <v/>
      </c>
      <c r="O7481" s="53" t="str">
        <f>IF($B7481&lt;&gt;"",IF(ISNUMBER(_xlfn.XMATCH($B7481,Language!$A$6:$E$6)),0,IF(ISNUMBER(_xlfn.XMATCH($B7481,Language!$A$29:$E$29)),'Lista de Prestatarios'!$B$3,VLOOKUP(B7481,'Lista de Prestatarios'!$A$2:$B$500,2,FALSE))),"")</f>
        <v/>
      </c>
      <c r="P7481" s="58" t="str">
        <f>IF(B7481&lt;&gt;"",IF(OR(D7481&gt;0,G7481&gt;0),COUNTIF($B$2:B7481,B7481),COUNTIFS($B$2:B7481,B7481,$E$2:E7481,"&gt;0")),"")</f>
        <v/>
      </c>
    </row>
    <row r="7482" spans="1:16" x14ac:dyDescent="0.35">
      <c r="A7482" s="51" t="str">
        <f t="shared" si="348"/>
        <v/>
      </c>
      <c r="B7482" s="99"/>
      <c r="C7482" s="4"/>
      <c r="D7482" s="14"/>
      <c r="E7482" s="14"/>
      <c r="F7482" s="14"/>
      <c r="G7482" s="82"/>
      <c r="H7482" s="107" t="str">
        <f>IF(B7482&lt;&gt;"",IF(OR(O7482=0,O7482=999),"",SUMIFS($E$2:E7482,$A$2:A7482,A7482)-SUMIFS($F$2:F7482,$A$2:A7482,A7482)),"")</f>
        <v/>
      </c>
      <c r="I7482" s="109" t="str">
        <f t="shared" si="350"/>
        <v/>
      </c>
      <c r="J7482" s="113"/>
      <c r="K7482" s="90"/>
      <c r="L7482" s="73"/>
      <c r="M7482" s="69" t="str">
        <f>IF(C7482&lt;&gt;"",DailyLog!$S$3,"")</f>
        <v/>
      </c>
      <c r="N7482" s="56" t="str">
        <f t="shared" si="349"/>
        <v/>
      </c>
      <c r="O7482" s="53" t="str">
        <f>IF($B7482&lt;&gt;"",IF(ISNUMBER(_xlfn.XMATCH($B7482,Language!$A$6:$E$6)),0,IF(ISNUMBER(_xlfn.XMATCH($B7482,Language!$A$29:$E$29)),'Lista de Prestatarios'!$B$3,VLOOKUP(B7482,'Lista de Prestatarios'!$A$2:$B$500,2,FALSE))),"")</f>
        <v/>
      </c>
      <c r="P7482" s="58" t="str">
        <f>IF(B7482&lt;&gt;"",IF(OR(D7482&gt;0,G7482&gt;0),COUNTIF($B$2:B7482,B7482),COUNTIFS($B$2:B7482,B7482,$E$2:E7482,"&gt;0")),"")</f>
        <v/>
      </c>
    </row>
    <row r="7483" spans="1:16" x14ac:dyDescent="0.35">
      <c r="A7483" s="51" t="str">
        <f t="shared" si="348"/>
        <v/>
      </c>
      <c r="B7483" s="99"/>
      <c r="C7483" s="4"/>
      <c r="D7483" s="14"/>
      <c r="E7483" s="14"/>
      <c r="F7483" s="14"/>
      <c r="G7483" s="82"/>
      <c r="H7483" s="107" t="str">
        <f>IF(B7483&lt;&gt;"",IF(OR(O7483=0,O7483=999),"",SUMIFS($E$2:E7483,$A$2:A7483,A7483)-SUMIFS($F$2:F7483,$A$2:A7483,A7483)),"")</f>
        <v/>
      </c>
      <c r="I7483" s="109" t="str">
        <f t="shared" si="350"/>
        <v/>
      </c>
      <c r="J7483" s="113"/>
      <c r="K7483" s="90"/>
      <c r="L7483" s="73"/>
      <c r="M7483" s="69" t="str">
        <f>IF(C7483&lt;&gt;"",DailyLog!$S$3,"")</f>
        <v/>
      </c>
      <c r="N7483" s="56" t="str">
        <f t="shared" si="349"/>
        <v/>
      </c>
      <c r="O7483" s="53" t="str">
        <f>IF($B7483&lt;&gt;"",IF(ISNUMBER(_xlfn.XMATCH($B7483,Language!$A$6:$E$6)),0,IF(ISNUMBER(_xlfn.XMATCH($B7483,Language!$A$29:$E$29)),'Lista de Prestatarios'!$B$3,VLOOKUP(B7483,'Lista de Prestatarios'!$A$2:$B$500,2,FALSE))),"")</f>
        <v/>
      </c>
      <c r="P7483" s="58" t="str">
        <f>IF(B7483&lt;&gt;"",IF(OR(D7483&gt;0,G7483&gt;0),COUNTIF($B$2:B7483,B7483),COUNTIFS($B$2:B7483,B7483,$E$2:E7483,"&gt;0")),"")</f>
        <v/>
      </c>
    </row>
    <row r="7484" spans="1:16" x14ac:dyDescent="0.35">
      <c r="A7484" s="51" t="str">
        <f t="shared" si="348"/>
        <v/>
      </c>
      <c r="B7484" s="99"/>
      <c r="C7484" s="4"/>
      <c r="D7484" s="14"/>
      <c r="E7484" s="14"/>
      <c r="F7484" s="14"/>
      <c r="G7484" s="82"/>
      <c r="H7484" s="107" t="str">
        <f>IF(B7484&lt;&gt;"",IF(OR(O7484=0,O7484=999),"",SUMIFS($E$2:E7484,$A$2:A7484,A7484)-SUMIFS($F$2:F7484,$A$2:A7484,A7484)),"")</f>
        <v/>
      </c>
      <c r="I7484" s="109" t="str">
        <f t="shared" si="350"/>
        <v/>
      </c>
      <c r="J7484" s="113"/>
      <c r="K7484" s="90"/>
      <c r="L7484" s="73"/>
      <c r="M7484" s="69" t="str">
        <f>IF(C7484&lt;&gt;"",DailyLog!$S$3,"")</f>
        <v/>
      </c>
      <c r="N7484" s="56" t="str">
        <f t="shared" si="349"/>
        <v/>
      </c>
      <c r="O7484" s="53" t="str">
        <f>IF($B7484&lt;&gt;"",IF(ISNUMBER(_xlfn.XMATCH($B7484,Language!$A$6:$E$6)),0,IF(ISNUMBER(_xlfn.XMATCH($B7484,Language!$A$29:$E$29)),'Lista de Prestatarios'!$B$3,VLOOKUP(B7484,'Lista de Prestatarios'!$A$2:$B$500,2,FALSE))),"")</f>
        <v/>
      </c>
      <c r="P7484" s="58" t="str">
        <f>IF(B7484&lt;&gt;"",IF(OR(D7484&gt;0,G7484&gt;0),COUNTIF($B$2:B7484,B7484),COUNTIFS($B$2:B7484,B7484,$E$2:E7484,"&gt;0")),"")</f>
        <v/>
      </c>
    </row>
    <row r="7485" spans="1:16" x14ac:dyDescent="0.35">
      <c r="A7485" s="51" t="str">
        <f t="shared" si="348"/>
        <v/>
      </c>
      <c r="B7485" s="99"/>
      <c r="C7485" s="4"/>
      <c r="D7485" s="14"/>
      <c r="E7485" s="14"/>
      <c r="F7485" s="14"/>
      <c r="G7485" s="82"/>
      <c r="H7485" s="107" t="str">
        <f>IF(B7485&lt;&gt;"",IF(OR(O7485=0,O7485=999),"",SUMIFS($E$2:E7485,$A$2:A7485,A7485)-SUMIFS($F$2:F7485,$A$2:A7485,A7485)),"")</f>
        <v/>
      </c>
      <c r="I7485" s="109" t="str">
        <f t="shared" si="350"/>
        <v/>
      </c>
      <c r="J7485" s="113"/>
      <c r="K7485" s="90"/>
      <c r="L7485" s="73"/>
      <c r="M7485" s="69" t="str">
        <f>IF(C7485&lt;&gt;"",DailyLog!$S$3,"")</f>
        <v/>
      </c>
      <c r="N7485" s="56" t="str">
        <f t="shared" si="349"/>
        <v/>
      </c>
      <c r="O7485" s="53" t="str">
        <f>IF($B7485&lt;&gt;"",IF(ISNUMBER(_xlfn.XMATCH($B7485,Language!$A$6:$E$6)),0,IF(ISNUMBER(_xlfn.XMATCH($B7485,Language!$A$29:$E$29)),'Lista de Prestatarios'!$B$3,VLOOKUP(B7485,'Lista de Prestatarios'!$A$2:$B$500,2,FALSE))),"")</f>
        <v/>
      </c>
      <c r="P7485" s="58" t="str">
        <f>IF(B7485&lt;&gt;"",IF(OR(D7485&gt;0,G7485&gt;0),COUNTIF($B$2:B7485,B7485),COUNTIFS($B$2:B7485,B7485,$E$2:E7485,"&gt;0")),"")</f>
        <v/>
      </c>
    </row>
    <row r="7486" spans="1:16" x14ac:dyDescent="0.35">
      <c r="A7486" s="51" t="str">
        <f t="shared" si="348"/>
        <v/>
      </c>
      <c r="B7486" s="99"/>
      <c r="C7486" s="4"/>
      <c r="D7486" s="14"/>
      <c r="E7486" s="14"/>
      <c r="F7486" s="14"/>
      <c r="G7486" s="82"/>
      <c r="H7486" s="107" t="str">
        <f>IF(B7486&lt;&gt;"",IF(OR(O7486=0,O7486=999),"",SUMIFS($E$2:E7486,$A$2:A7486,A7486)-SUMIFS($F$2:F7486,$A$2:A7486,A7486)),"")</f>
        <v/>
      </c>
      <c r="I7486" s="109" t="str">
        <f t="shared" si="350"/>
        <v/>
      </c>
      <c r="J7486" s="113"/>
      <c r="K7486" s="90"/>
      <c r="L7486" s="73"/>
      <c r="M7486" s="69" t="str">
        <f>IF(C7486&lt;&gt;"",DailyLog!$S$3,"")</f>
        <v/>
      </c>
      <c r="N7486" s="56" t="str">
        <f t="shared" si="349"/>
        <v/>
      </c>
      <c r="O7486" s="53" t="str">
        <f>IF($B7486&lt;&gt;"",IF(ISNUMBER(_xlfn.XMATCH($B7486,Language!$A$6:$E$6)),0,IF(ISNUMBER(_xlfn.XMATCH($B7486,Language!$A$29:$E$29)),'Lista de Prestatarios'!$B$3,VLOOKUP(B7486,'Lista de Prestatarios'!$A$2:$B$500,2,FALSE))),"")</f>
        <v/>
      </c>
      <c r="P7486" s="58" t="str">
        <f>IF(B7486&lt;&gt;"",IF(OR(D7486&gt;0,G7486&gt;0),COUNTIF($B$2:B7486,B7486),COUNTIFS($B$2:B7486,B7486,$E$2:E7486,"&gt;0")),"")</f>
        <v/>
      </c>
    </row>
    <row r="7487" spans="1:16" x14ac:dyDescent="0.35">
      <c r="A7487" s="51" t="str">
        <f t="shared" si="348"/>
        <v/>
      </c>
      <c r="B7487" s="99"/>
      <c r="C7487" s="4"/>
      <c r="D7487" s="14"/>
      <c r="E7487" s="14"/>
      <c r="F7487" s="14"/>
      <c r="G7487" s="82"/>
      <c r="H7487" s="107" t="str">
        <f>IF(B7487&lt;&gt;"",IF(OR(O7487=0,O7487=999),"",SUMIFS($E$2:E7487,$A$2:A7487,A7487)-SUMIFS($F$2:F7487,$A$2:A7487,A7487)),"")</f>
        <v/>
      </c>
      <c r="I7487" s="109" t="str">
        <f t="shared" si="350"/>
        <v/>
      </c>
      <c r="J7487" s="113"/>
      <c r="K7487" s="90"/>
      <c r="L7487" s="73"/>
      <c r="M7487" s="69" t="str">
        <f>IF(C7487&lt;&gt;"",DailyLog!$S$3,"")</f>
        <v/>
      </c>
      <c r="N7487" s="56" t="str">
        <f t="shared" si="349"/>
        <v/>
      </c>
      <c r="O7487" s="53" t="str">
        <f>IF($B7487&lt;&gt;"",IF(ISNUMBER(_xlfn.XMATCH($B7487,Language!$A$6:$E$6)),0,IF(ISNUMBER(_xlfn.XMATCH($B7487,Language!$A$29:$E$29)),'Lista de Prestatarios'!$B$3,VLOOKUP(B7487,'Lista de Prestatarios'!$A$2:$B$500,2,FALSE))),"")</f>
        <v/>
      </c>
      <c r="P7487" s="58" t="str">
        <f>IF(B7487&lt;&gt;"",IF(OR(D7487&gt;0,G7487&gt;0),COUNTIF($B$2:B7487,B7487),COUNTIFS($B$2:B7487,B7487,$E$2:E7487,"&gt;0")),"")</f>
        <v/>
      </c>
    </row>
    <row r="7488" spans="1:16" x14ac:dyDescent="0.35">
      <c r="A7488" s="51" t="str">
        <f t="shared" si="348"/>
        <v/>
      </c>
      <c r="B7488" s="99"/>
      <c r="C7488" s="4"/>
      <c r="D7488" s="14"/>
      <c r="E7488" s="14"/>
      <c r="F7488" s="14"/>
      <c r="G7488" s="82"/>
      <c r="H7488" s="107" t="str">
        <f>IF(B7488&lt;&gt;"",IF(OR(O7488=0,O7488=999),"",SUMIFS($E$2:E7488,$A$2:A7488,A7488)-SUMIFS($F$2:F7488,$A$2:A7488,A7488)),"")</f>
        <v/>
      </c>
      <c r="I7488" s="109" t="str">
        <f t="shared" si="350"/>
        <v/>
      </c>
      <c r="J7488" s="113"/>
      <c r="K7488" s="90"/>
      <c r="L7488" s="73"/>
      <c r="M7488" s="69" t="str">
        <f>IF(C7488&lt;&gt;"",DailyLog!$S$3,"")</f>
        <v/>
      </c>
      <c r="N7488" s="56" t="str">
        <f t="shared" si="349"/>
        <v/>
      </c>
      <c r="O7488" s="53" t="str">
        <f>IF($B7488&lt;&gt;"",IF(ISNUMBER(_xlfn.XMATCH($B7488,Language!$A$6:$E$6)),0,IF(ISNUMBER(_xlfn.XMATCH($B7488,Language!$A$29:$E$29)),'Lista de Prestatarios'!$B$3,VLOOKUP(B7488,'Lista de Prestatarios'!$A$2:$B$500,2,FALSE))),"")</f>
        <v/>
      </c>
      <c r="P7488" s="58" t="str">
        <f>IF(B7488&lt;&gt;"",IF(OR(D7488&gt;0,G7488&gt;0),COUNTIF($B$2:B7488,B7488),COUNTIFS($B$2:B7488,B7488,$E$2:E7488,"&gt;0")),"")</f>
        <v/>
      </c>
    </row>
    <row r="7489" spans="1:16" x14ac:dyDescent="0.35">
      <c r="A7489" s="51" t="str">
        <f t="shared" si="348"/>
        <v/>
      </c>
      <c r="B7489" s="99"/>
      <c r="C7489" s="4"/>
      <c r="D7489" s="14"/>
      <c r="E7489" s="14"/>
      <c r="F7489" s="14"/>
      <c r="G7489" s="82"/>
      <c r="H7489" s="107" t="str">
        <f>IF(B7489&lt;&gt;"",IF(OR(O7489=0,O7489=999),"",SUMIFS($E$2:E7489,$A$2:A7489,A7489)-SUMIFS($F$2:F7489,$A$2:A7489,A7489)),"")</f>
        <v/>
      </c>
      <c r="I7489" s="109" t="str">
        <f t="shared" si="350"/>
        <v/>
      </c>
      <c r="J7489" s="113"/>
      <c r="K7489" s="90"/>
      <c r="L7489" s="73"/>
      <c r="M7489" s="69" t="str">
        <f>IF(C7489&lt;&gt;"",DailyLog!$S$3,"")</f>
        <v/>
      </c>
      <c r="N7489" s="56" t="str">
        <f t="shared" si="349"/>
        <v/>
      </c>
      <c r="O7489" s="53" t="str">
        <f>IF($B7489&lt;&gt;"",IF(ISNUMBER(_xlfn.XMATCH($B7489,Language!$A$6:$E$6)),0,IF(ISNUMBER(_xlfn.XMATCH($B7489,Language!$A$29:$E$29)),'Lista de Prestatarios'!$B$3,VLOOKUP(B7489,'Lista de Prestatarios'!$A$2:$B$500,2,FALSE))),"")</f>
        <v/>
      </c>
      <c r="P7489" s="58" t="str">
        <f>IF(B7489&lt;&gt;"",IF(OR(D7489&gt;0,G7489&gt;0),COUNTIF($B$2:B7489,B7489),COUNTIFS($B$2:B7489,B7489,$E$2:E7489,"&gt;0")),"")</f>
        <v/>
      </c>
    </row>
    <row r="7490" spans="1:16" x14ac:dyDescent="0.35">
      <c r="A7490" s="51" t="str">
        <f t="shared" ref="A7490:A7553" si="351">IF(B7490&lt;&gt;"",O7490&amp;"."&amp;P7490,"")</f>
        <v/>
      </c>
      <c r="B7490" s="99"/>
      <c r="C7490" s="4"/>
      <c r="D7490" s="14"/>
      <c r="E7490" s="14"/>
      <c r="F7490" s="14"/>
      <c r="G7490" s="82"/>
      <c r="H7490" s="107" t="str">
        <f>IF(B7490&lt;&gt;"",IF(OR(O7490=0,O7490=999),"",SUMIFS($E$2:E7490,$A$2:A7490,A7490)-SUMIFS($F$2:F7490,$A$2:A7490,A7490)),"")</f>
        <v/>
      </c>
      <c r="I7490" s="109" t="str">
        <f t="shared" si="350"/>
        <v/>
      </c>
      <c r="J7490" s="113"/>
      <c r="K7490" s="90"/>
      <c r="L7490" s="73"/>
      <c r="M7490" s="69" t="str">
        <f>IF(C7490&lt;&gt;"",DailyLog!$S$3,"")</f>
        <v/>
      </c>
      <c r="N7490" s="56" t="str">
        <f t="shared" ref="N7490:N7553" si="352">IF(B7490&lt;&gt;"",COUNT(D7490:G7490),"")</f>
        <v/>
      </c>
      <c r="O7490" s="53" t="str">
        <f>IF($B7490&lt;&gt;"",IF(ISNUMBER(_xlfn.XMATCH($B7490,Language!$A$6:$E$6)),0,IF(ISNUMBER(_xlfn.XMATCH($B7490,Language!$A$29:$E$29)),'Lista de Prestatarios'!$B$3,VLOOKUP(B7490,'Lista de Prestatarios'!$A$2:$B$500,2,FALSE))),"")</f>
        <v/>
      </c>
      <c r="P7490" s="58" t="str">
        <f>IF(B7490&lt;&gt;"",IF(OR(D7490&gt;0,G7490&gt;0),COUNTIF($B$2:B7490,B7490),COUNTIFS($B$2:B7490,B7490,$E$2:E7490,"&gt;0")),"")</f>
        <v/>
      </c>
    </row>
    <row r="7491" spans="1:16" x14ac:dyDescent="0.35">
      <c r="A7491" s="51" t="str">
        <f t="shared" si="351"/>
        <v/>
      </c>
      <c r="B7491" s="99"/>
      <c r="C7491" s="4"/>
      <c r="D7491" s="14"/>
      <c r="E7491" s="14"/>
      <c r="F7491" s="14"/>
      <c r="G7491" s="82"/>
      <c r="H7491" s="107" t="str">
        <f>IF(B7491&lt;&gt;"",IF(OR(O7491=0,O7491=999),"",SUMIFS($E$2:E7491,$A$2:A7491,A7491)-SUMIFS($F$2:F7491,$A$2:A7491,A7491)),"")</f>
        <v/>
      </c>
      <c r="I7491" s="109" t="str">
        <f t="shared" si="350"/>
        <v/>
      </c>
      <c r="J7491" s="113"/>
      <c r="K7491" s="90"/>
      <c r="L7491" s="73"/>
      <c r="M7491" s="69" t="str">
        <f>IF(C7491&lt;&gt;"",DailyLog!$S$3,"")</f>
        <v/>
      </c>
      <c r="N7491" s="56" t="str">
        <f t="shared" si="352"/>
        <v/>
      </c>
      <c r="O7491" s="53" t="str">
        <f>IF($B7491&lt;&gt;"",IF(ISNUMBER(_xlfn.XMATCH($B7491,Language!$A$6:$E$6)),0,IF(ISNUMBER(_xlfn.XMATCH($B7491,Language!$A$29:$E$29)),'Lista de Prestatarios'!$B$3,VLOOKUP(B7491,'Lista de Prestatarios'!$A$2:$B$500,2,FALSE))),"")</f>
        <v/>
      </c>
      <c r="P7491" s="58" t="str">
        <f>IF(B7491&lt;&gt;"",IF(OR(D7491&gt;0,G7491&gt;0),COUNTIF($B$2:B7491,B7491),COUNTIFS($B$2:B7491,B7491,$E$2:E7491,"&gt;0")),"")</f>
        <v/>
      </c>
    </row>
    <row r="7492" spans="1:16" x14ac:dyDescent="0.35">
      <c r="A7492" s="51" t="str">
        <f t="shared" si="351"/>
        <v/>
      </c>
      <c r="B7492" s="99"/>
      <c r="C7492" s="4"/>
      <c r="D7492" s="14"/>
      <c r="E7492" s="14"/>
      <c r="F7492" s="14"/>
      <c r="G7492" s="82"/>
      <c r="H7492" s="107" t="str">
        <f>IF(B7492&lt;&gt;"",IF(OR(O7492=0,O7492=999),"",SUMIFS($E$2:E7492,$A$2:A7492,A7492)-SUMIFS($F$2:F7492,$A$2:A7492,A7492)),"")</f>
        <v/>
      </c>
      <c r="I7492" s="109" t="str">
        <f t="shared" ref="I7492:I7555" si="353">IF(B7492&lt;&gt;"",I7491+D7492-E7492+F7492-G7492,"")</f>
        <v/>
      </c>
      <c r="J7492" s="113"/>
      <c r="K7492" s="90"/>
      <c r="L7492" s="73"/>
      <c r="M7492" s="69" t="str">
        <f>IF(C7492&lt;&gt;"",DailyLog!$S$3,"")</f>
        <v/>
      </c>
      <c r="N7492" s="56" t="str">
        <f t="shared" si="352"/>
        <v/>
      </c>
      <c r="O7492" s="53" t="str">
        <f>IF($B7492&lt;&gt;"",IF(ISNUMBER(_xlfn.XMATCH($B7492,Language!$A$6:$E$6)),0,IF(ISNUMBER(_xlfn.XMATCH($B7492,Language!$A$29:$E$29)),'Lista de Prestatarios'!$B$3,VLOOKUP(B7492,'Lista de Prestatarios'!$A$2:$B$500,2,FALSE))),"")</f>
        <v/>
      </c>
      <c r="P7492" s="58" t="str">
        <f>IF(B7492&lt;&gt;"",IF(OR(D7492&gt;0,G7492&gt;0),COUNTIF($B$2:B7492,B7492),COUNTIFS($B$2:B7492,B7492,$E$2:E7492,"&gt;0")),"")</f>
        <v/>
      </c>
    </row>
    <row r="7493" spans="1:16" x14ac:dyDescent="0.35">
      <c r="A7493" s="51" t="str">
        <f t="shared" si="351"/>
        <v/>
      </c>
      <c r="B7493" s="99"/>
      <c r="C7493" s="4"/>
      <c r="D7493" s="14"/>
      <c r="E7493" s="14"/>
      <c r="F7493" s="14"/>
      <c r="G7493" s="82"/>
      <c r="H7493" s="107" t="str">
        <f>IF(B7493&lt;&gt;"",IF(OR(O7493=0,O7493=999),"",SUMIFS($E$2:E7493,$A$2:A7493,A7493)-SUMIFS($F$2:F7493,$A$2:A7493,A7493)),"")</f>
        <v/>
      </c>
      <c r="I7493" s="109" t="str">
        <f t="shared" si="353"/>
        <v/>
      </c>
      <c r="J7493" s="113"/>
      <c r="K7493" s="90"/>
      <c r="L7493" s="73"/>
      <c r="M7493" s="69" t="str">
        <f>IF(C7493&lt;&gt;"",DailyLog!$S$3,"")</f>
        <v/>
      </c>
      <c r="N7493" s="56" t="str">
        <f t="shared" si="352"/>
        <v/>
      </c>
      <c r="O7493" s="53" t="str">
        <f>IF($B7493&lt;&gt;"",IF(ISNUMBER(_xlfn.XMATCH($B7493,Language!$A$6:$E$6)),0,IF(ISNUMBER(_xlfn.XMATCH($B7493,Language!$A$29:$E$29)),'Lista de Prestatarios'!$B$3,VLOOKUP(B7493,'Lista de Prestatarios'!$A$2:$B$500,2,FALSE))),"")</f>
        <v/>
      </c>
      <c r="P7493" s="58" t="str">
        <f>IF(B7493&lt;&gt;"",IF(OR(D7493&gt;0,G7493&gt;0),COUNTIF($B$2:B7493,B7493),COUNTIFS($B$2:B7493,B7493,$E$2:E7493,"&gt;0")),"")</f>
        <v/>
      </c>
    </row>
    <row r="7494" spans="1:16" x14ac:dyDescent="0.35">
      <c r="A7494" s="51" t="str">
        <f t="shared" si="351"/>
        <v/>
      </c>
      <c r="B7494" s="99"/>
      <c r="C7494" s="4"/>
      <c r="D7494" s="14"/>
      <c r="E7494" s="14"/>
      <c r="F7494" s="14"/>
      <c r="G7494" s="82"/>
      <c r="H7494" s="107" t="str">
        <f>IF(B7494&lt;&gt;"",IF(OR(O7494=0,O7494=999),"",SUMIFS($E$2:E7494,$A$2:A7494,A7494)-SUMIFS($F$2:F7494,$A$2:A7494,A7494)),"")</f>
        <v/>
      </c>
      <c r="I7494" s="109" t="str">
        <f t="shared" si="353"/>
        <v/>
      </c>
      <c r="J7494" s="113"/>
      <c r="K7494" s="90"/>
      <c r="L7494" s="73"/>
      <c r="M7494" s="69" t="str">
        <f>IF(C7494&lt;&gt;"",DailyLog!$S$3,"")</f>
        <v/>
      </c>
      <c r="N7494" s="56" t="str">
        <f t="shared" si="352"/>
        <v/>
      </c>
      <c r="O7494" s="53" t="str">
        <f>IF($B7494&lt;&gt;"",IF(ISNUMBER(_xlfn.XMATCH($B7494,Language!$A$6:$E$6)),0,IF(ISNUMBER(_xlfn.XMATCH($B7494,Language!$A$29:$E$29)),'Lista de Prestatarios'!$B$3,VLOOKUP(B7494,'Lista de Prestatarios'!$A$2:$B$500,2,FALSE))),"")</f>
        <v/>
      </c>
      <c r="P7494" s="58" t="str">
        <f>IF(B7494&lt;&gt;"",IF(OR(D7494&gt;0,G7494&gt;0),COUNTIF($B$2:B7494,B7494),COUNTIFS($B$2:B7494,B7494,$E$2:E7494,"&gt;0")),"")</f>
        <v/>
      </c>
    </row>
    <row r="7495" spans="1:16" x14ac:dyDescent="0.35">
      <c r="A7495" s="51" t="str">
        <f t="shared" si="351"/>
        <v/>
      </c>
      <c r="B7495" s="99"/>
      <c r="C7495" s="4"/>
      <c r="D7495" s="14"/>
      <c r="E7495" s="14"/>
      <c r="F7495" s="14"/>
      <c r="G7495" s="82"/>
      <c r="H7495" s="107" t="str">
        <f>IF(B7495&lt;&gt;"",IF(OR(O7495=0,O7495=999),"",SUMIFS($E$2:E7495,$A$2:A7495,A7495)-SUMIFS($F$2:F7495,$A$2:A7495,A7495)),"")</f>
        <v/>
      </c>
      <c r="I7495" s="109" t="str">
        <f t="shared" si="353"/>
        <v/>
      </c>
      <c r="J7495" s="113"/>
      <c r="K7495" s="90"/>
      <c r="L7495" s="73"/>
      <c r="M7495" s="69" t="str">
        <f>IF(C7495&lt;&gt;"",DailyLog!$S$3,"")</f>
        <v/>
      </c>
      <c r="N7495" s="56" t="str">
        <f t="shared" si="352"/>
        <v/>
      </c>
      <c r="O7495" s="53" t="str">
        <f>IF($B7495&lt;&gt;"",IF(ISNUMBER(_xlfn.XMATCH($B7495,Language!$A$6:$E$6)),0,IF(ISNUMBER(_xlfn.XMATCH($B7495,Language!$A$29:$E$29)),'Lista de Prestatarios'!$B$3,VLOOKUP(B7495,'Lista de Prestatarios'!$A$2:$B$500,2,FALSE))),"")</f>
        <v/>
      </c>
      <c r="P7495" s="58" t="str">
        <f>IF(B7495&lt;&gt;"",IF(OR(D7495&gt;0,G7495&gt;0),COUNTIF($B$2:B7495,B7495),COUNTIFS($B$2:B7495,B7495,$E$2:E7495,"&gt;0")),"")</f>
        <v/>
      </c>
    </row>
    <row r="7496" spans="1:16" x14ac:dyDescent="0.35">
      <c r="A7496" s="51" t="str">
        <f t="shared" si="351"/>
        <v/>
      </c>
      <c r="B7496" s="99"/>
      <c r="C7496" s="4"/>
      <c r="D7496" s="14"/>
      <c r="E7496" s="14"/>
      <c r="F7496" s="14"/>
      <c r="G7496" s="82"/>
      <c r="H7496" s="107" t="str">
        <f>IF(B7496&lt;&gt;"",IF(OR(O7496=0,O7496=999),"",SUMIFS($E$2:E7496,$A$2:A7496,A7496)-SUMIFS($F$2:F7496,$A$2:A7496,A7496)),"")</f>
        <v/>
      </c>
      <c r="I7496" s="109" t="str">
        <f t="shared" si="353"/>
        <v/>
      </c>
      <c r="J7496" s="113"/>
      <c r="K7496" s="90"/>
      <c r="L7496" s="73"/>
      <c r="M7496" s="69" t="str">
        <f>IF(C7496&lt;&gt;"",DailyLog!$S$3,"")</f>
        <v/>
      </c>
      <c r="N7496" s="56" t="str">
        <f t="shared" si="352"/>
        <v/>
      </c>
      <c r="O7496" s="53" t="str">
        <f>IF($B7496&lt;&gt;"",IF(ISNUMBER(_xlfn.XMATCH($B7496,Language!$A$6:$E$6)),0,IF(ISNUMBER(_xlfn.XMATCH($B7496,Language!$A$29:$E$29)),'Lista de Prestatarios'!$B$3,VLOOKUP(B7496,'Lista de Prestatarios'!$A$2:$B$500,2,FALSE))),"")</f>
        <v/>
      </c>
      <c r="P7496" s="58" t="str">
        <f>IF(B7496&lt;&gt;"",IF(OR(D7496&gt;0,G7496&gt;0),COUNTIF($B$2:B7496,B7496),COUNTIFS($B$2:B7496,B7496,$E$2:E7496,"&gt;0")),"")</f>
        <v/>
      </c>
    </row>
    <row r="7497" spans="1:16" x14ac:dyDescent="0.35">
      <c r="A7497" s="51" t="str">
        <f t="shared" si="351"/>
        <v/>
      </c>
      <c r="B7497" s="99"/>
      <c r="C7497" s="4"/>
      <c r="D7497" s="14"/>
      <c r="E7497" s="14"/>
      <c r="F7497" s="14"/>
      <c r="G7497" s="82"/>
      <c r="H7497" s="107" t="str">
        <f>IF(B7497&lt;&gt;"",IF(OR(O7497=0,O7497=999),"",SUMIFS($E$2:E7497,$A$2:A7497,A7497)-SUMIFS($F$2:F7497,$A$2:A7497,A7497)),"")</f>
        <v/>
      </c>
      <c r="I7497" s="109" t="str">
        <f t="shared" si="353"/>
        <v/>
      </c>
      <c r="J7497" s="113"/>
      <c r="K7497" s="90"/>
      <c r="L7497" s="73"/>
      <c r="M7497" s="69" t="str">
        <f>IF(C7497&lt;&gt;"",DailyLog!$S$3,"")</f>
        <v/>
      </c>
      <c r="N7497" s="56" t="str">
        <f t="shared" si="352"/>
        <v/>
      </c>
      <c r="O7497" s="53" t="str">
        <f>IF($B7497&lt;&gt;"",IF(ISNUMBER(_xlfn.XMATCH($B7497,Language!$A$6:$E$6)),0,IF(ISNUMBER(_xlfn.XMATCH($B7497,Language!$A$29:$E$29)),'Lista de Prestatarios'!$B$3,VLOOKUP(B7497,'Lista de Prestatarios'!$A$2:$B$500,2,FALSE))),"")</f>
        <v/>
      </c>
      <c r="P7497" s="58" t="str">
        <f>IF(B7497&lt;&gt;"",IF(OR(D7497&gt;0,G7497&gt;0),COUNTIF($B$2:B7497,B7497),COUNTIFS($B$2:B7497,B7497,$E$2:E7497,"&gt;0")),"")</f>
        <v/>
      </c>
    </row>
    <row r="7498" spans="1:16" x14ac:dyDescent="0.35">
      <c r="A7498" s="51" t="str">
        <f t="shared" si="351"/>
        <v/>
      </c>
      <c r="B7498" s="99"/>
      <c r="C7498" s="4"/>
      <c r="D7498" s="14"/>
      <c r="E7498" s="14"/>
      <c r="F7498" s="14"/>
      <c r="G7498" s="82"/>
      <c r="H7498" s="107" t="str">
        <f>IF(B7498&lt;&gt;"",IF(OR(O7498=0,O7498=999),"",SUMIFS($E$2:E7498,$A$2:A7498,A7498)-SUMIFS($F$2:F7498,$A$2:A7498,A7498)),"")</f>
        <v/>
      </c>
      <c r="I7498" s="109" t="str">
        <f t="shared" si="353"/>
        <v/>
      </c>
      <c r="J7498" s="113"/>
      <c r="K7498" s="90"/>
      <c r="L7498" s="73"/>
      <c r="M7498" s="69" t="str">
        <f>IF(C7498&lt;&gt;"",DailyLog!$S$3,"")</f>
        <v/>
      </c>
      <c r="N7498" s="56" t="str">
        <f t="shared" si="352"/>
        <v/>
      </c>
      <c r="O7498" s="53" t="str">
        <f>IF($B7498&lt;&gt;"",IF(ISNUMBER(_xlfn.XMATCH($B7498,Language!$A$6:$E$6)),0,IF(ISNUMBER(_xlfn.XMATCH($B7498,Language!$A$29:$E$29)),'Lista de Prestatarios'!$B$3,VLOOKUP(B7498,'Lista de Prestatarios'!$A$2:$B$500,2,FALSE))),"")</f>
        <v/>
      </c>
      <c r="P7498" s="58" t="str">
        <f>IF(B7498&lt;&gt;"",IF(OR(D7498&gt;0,G7498&gt;0),COUNTIF($B$2:B7498,B7498),COUNTIFS($B$2:B7498,B7498,$E$2:E7498,"&gt;0")),"")</f>
        <v/>
      </c>
    </row>
    <row r="7499" spans="1:16" x14ac:dyDescent="0.35">
      <c r="A7499" s="51" t="str">
        <f t="shared" si="351"/>
        <v/>
      </c>
      <c r="B7499" s="99"/>
      <c r="C7499" s="4"/>
      <c r="D7499" s="14"/>
      <c r="E7499" s="14"/>
      <c r="F7499" s="14"/>
      <c r="G7499" s="82"/>
      <c r="H7499" s="107" t="str">
        <f>IF(B7499&lt;&gt;"",IF(OR(O7499=0,O7499=999),"",SUMIFS($E$2:E7499,$A$2:A7499,A7499)-SUMIFS($F$2:F7499,$A$2:A7499,A7499)),"")</f>
        <v/>
      </c>
      <c r="I7499" s="109" t="str">
        <f t="shared" si="353"/>
        <v/>
      </c>
      <c r="J7499" s="113"/>
      <c r="K7499" s="90"/>
      <c r="L7499" s="73"/>
      <c r="M7499" s="69" t="str">
        <f>IF(C7499&lt;&gt;"",DailyLog!$S$3,"")</f>
        <v/>
      </c>
      <c r="N7499" s="56" t="str">
        <f t="shared" si="352"/>
        <v/>
      </c>
      <c r="O7499" s="53" t="str">
        <f>IF($B7499&lt;&gt;"",IF(ISNUMBER(_xlfn.XMATCH($B7499,Language!$A$6:$E$6)),0,IF(ISNUMBER(_xlfn.XMATCH($B7499,Language!$A$29:$E$29)),'Lista de Prestatarios'!$B$3,VLOOKUP(B7499,'Lista de Prestatarios'!$A$2:$B$500,2,FALSE))),"")</f>
        <v/>
      </c>
      <c r="P7499" s="58" t="str">
        <f>IF(B7499&lt;&gt;"",IF(OR(D7499&gt;0,G7499&gt;0),COUNTIF($B$2:B7499,B7499),COUNTIFS($B$2:B7499,B7499,$E$2:E7499,"&gt;0")),"")</f>
        <v/>
      </c>
    </row>
    <row r="7500" spans="1:16" x14ac:dyDescent="0.35">
      <c r="A7500" s="51" t="str">
        <f t="shared" si="351"/>
        <v/>
      </c>
      <c r="B7500" s="99"/>
      <c r="C7500" s="4"/>
      <c r="D7500" s="14"/>
      <c r="E7500" s="14"/>
      <c r="F7500" s="14"/>
      <c r="G7500" s="82"/>
      <c r="H7500" s="107" t="str">
        <f>IF(B7500&lt;&gt;"",IF(OR(O7500=0,O7500=999),"",SUMIFS($E$2:E7500,$A$2:A7500,A7500)-SUMIFS($F$2:F7500,$A$2:A7500,A7500)),"")</f>
        <v/>
      </c>
      <c r="I7500" s="109" t="str">
        <f t="shared" si="353"/>
        <v/>
      </c>
      <c r="J7500" s="113"/>
      <c r="K7500" s="90"/>
      <c r="L7500" s="73"/>
      <c r="M7500" s="69" t="str">
        <f>IF(C7500&lt;&gt;"",DailyLog!$S$3,"")</f>
        <v/>
      </c>
      <c r="N7500" s="56" t="str">
        <f t="shared" si="352"/>
        <v/>
      </c>
      <c r="O7500" s="53" t="str">
        <f>IF($B7500&lt;&gt;"",IF(ISNUMBER(_xlfn.XMATCH($B7500,Language!$A$6:$E$6)),0,IF(ISNUMBER(_xlfn.XMATCH($B7500,Language!$A$29:$E$29)),'Lista de Prestatarios'!$B$3,VLOOKUP(B7500,'Lista de Prestatarios'!$A$2:$B$500,2,FALSE))),"")</f>
        <v/>
      </c>
      <c r="P7500" s="58" t="str">
        <f>IF(B7500&lt;&gt;"",IF(OR(D7500&gt;0,G7500&gt;0),COUNTIF($B$2:B7500,B7500),COUNTIFS($B$2:B7500,B7500,$E$2:E7500,"&gt;0")),"")</f>
        <v/>
      </c>
    </row>
    <row r="7501" spans="1:16" x14ac:dyDescent="0.35">
      <c r="A7501" s="51" t="str">
        <f t="shared" si="351"/>
        <v/>
      </c>
      <c r="B7501" s="99"/>
      <c r="C7501" s="4"/>
      <c r="D7501" s="14"/>
      <c r="E7501" s="14"/>
      <c r="F7501" s="14"/>
      <c r="G7501" s="82"/>
      <c r="H7501" s="107" t="str">
        <f>IF(B7501&lt;&gt;"",IF(OR(O7501=0,O7501=999),"",SUMIFS($E$2:E7501,$A$2:A7501,A7501)-SUMIFS($F$2:F7501,$A$2:A7501,A7501)),"")</f>
        <v/>
      </c>
      <c r="I7501" s="109" t="str">
        <f t="shared" si="353"/>
        <v/>
      </c>
      <c r="J7501" s="113"/>
      <c r="K7501" s="90"/>
      <c r="L7501" s="73"/>
      <c r="M7501" s="69" t="str">
        <f>IF(C7501&lt;&gt;"",DailyLog!$S$3,"")</f>
        <v/>
      </c>
      <c r="N7501" s="56" t="str">
        <f t="shared" si="352"/>
        <v/>
      </c>
      <c r="O7501" s="53" t="str">
        <f>IF($B7501&lt;&gt;"",IF(ISNUMBER(_xlfn.XMATCH($B7501,Language!$A$6:$E$6)),0,IF(ISNUMBER(_xlfn.XMATCH($B7501,Language!$A$29:$E$29)),'Lista de Prestatarios'!$B$3,VLOOKUP(B7501,'Lista de Prestatarios'!$A$2:$B$500,2,FALSE))),"")</f>
        <v/>
      </c>
      <c r="P7501" s="58" t="str">
        <f>IF(B7501&lt;&gt;"",IF(OR(D7501&gt;0,G7501&gt;0),COUNTIF($B$2:B7501,B7501),COUNTIFS($B$2:B7501,B7501,$E$2:E7501,"&gt;0")),"")</f>
        <v/>
      </c>
    </row>
    <row r="7502" spans="1:16" x14ac:dyDescent="0.35">
      <c r="A7502" s="51" t="str">
        <f t="shared" si="351"/>
        <v/>
      </c>
      <c r="B7502" s="99"/>
      <c r="C7502" s="4"/>
      <c r="D7502" s="14"/>
      <c r="E7502" s="14"/>
      <c r="F7502" s="14"/>
      <c r="G7502" s="82"/>
      <c r="H7502" s="107" t="str">
        <f>IF(B7502&lt;&gt;"",IF(OR(O7502=0,O7502=999),"",SUMIFS($E$2:E7502,$A$2:A7502,A7502)-SUMIFS($F$2:F7502,$A$2:A7502,A7502)),"")</f>
        <v/>
      </c>
      <c r="I7502" s="109" t="str">
        <f t="shared" si="353"/>
        <v/>
      </c>
      <c r="J7502" s="113"/>
      <c r="K7502" s="90"/>
      <c r="L7502" s="73"/>
      <c r="M7502" s="69" t="str">
        <f>IF(C7502&lt;&gt;"",DailyLog!$S$3,"")</f>
        <v/>
      </c>
      <c r="N7502" s="56" t="str">
        <f t="shared" si="352"/>
        <v/>
      </c>
      <c r="O7502" s="53" t="str">
        <f>IF($B7502&lt;&gt;"",IF(ISNUMBER(_xlfn.XMATCH($B7502,Language!$A$6:$E$6)),0,IF(ISNUMBER(_xlfn.XMATCH($B7502,Language!$A$29:$E$29)),'Lista de Prestatarios'!$B$3,VLOOKUP(B7502,'Lista de Prestatarios'!$A$2:$B$500,2,FALSE))),"")</f>
        <v/>
      </c>
      <c r="P7502" s="58" t="str">
        <f>IF(B7502&lt;&gt;"",IF(OR(D7502&gt;0,G7502&gt;0),COUNTIF($B$2:B7502,B7502),COUNTIFS($B$2:B7502,B7502,$E$2:E7502,"&gt;0")),"")</f>
        <v/>
      </c>
    </row>
    <row r="7503" spans="1:16" x14ac:dyDescent="0.35">
      <c r="A7503" s="51" t="str">
        <f t="shared" si="351"/>
        <v/>
      </c>
      <c r="B7503" s="99"/>
      <c r="C7503" s="4"/>
      <c r="D7503" s="14"/>
      <c r="E7503" s="14"/>
      <c r="F7503" s="14"/>
      <c r="G7503" s="82"/>
      <c r="H7503" s="107" t="str">
        <f>IF(B7503&lt;&gt;"",IF(OR(O7503=0,O7503=999),"",SUMIFS($E$2:E7503,$A$2:A7503,A7503)-SUMIFS($F$2:F7503,$A$2:A7503,A7503)),"")</f>
        <v/>
      </c>
      <c r="I7503" s="109" t="str">
        <f t="shared" si="353"/>
        <v/>
      </c>
      <c r="J7503" s="113"/>
      <c r="K7503" s="90"/>
      <c r="L7503" s="73"/>
      <c r="M7503" s="69" t="str">
        <f>IF(C7503&lt;&gt;"",DailyLog!$S$3,"")</f>
        <v/>
      </c>
      <c r="N7503" s="56" t="str">
        <f t="shared" si="352"/>
        <v/>
      </c>
      <c r="O7503" s="53" t="str">
        <f>IF($B7503&lt;&gt;"",IF(ISNUMBER(_xlfn.XMATCH($B7503,Language!$A$6:$E$6)),0,IF(ISNUMBER(_xlfn.XMATCH($B7503,Language!$A$29:$E$29)),'Lista de Prestatarios'!$B$3,VLOOKUP(B7503,'Lista de Prestatarios'!$A$2:$B$500,2,FALSE))),"")</f>
        <v/>
      </c>
      <c r="P7503" s="58" t="str">
        <f>IF(B7503&lt;&gt;"",IF(OR(D7503&gt;0,G7503&gt;0),COUNTIF($B$2:B7503,B7503),COUNTIFS($B$2:B7503,B7503,$E$2:E7503,"&gt;0")),"")</f>
        <v/>
      </c>
    </row>
    <row r="7504" spans="1:16" x14ac:dyDescent="0.35">
      <c r="A7504" s="51" t="str">
        <f t="shared" si="351"/>
        <v/>
      </c>
      <c r="B7504" s="99"/>
      <c r="C7504" s="4"/>
      <c r="D7504" s="14"/>
      <c r="E7504" s="14"/>
      <c r="F7504" s="14"/>
      <c r="G7504" s="82"/>
      <c r="H7504" s="107" t="str">
        <f>IF(B7504&lt;&gt;"",IF(OR(O7504=0,O7504=999),"",SUMIFS($E$2:E7504,$A$2:A7504,A7504)-SUMIFS($F$2:F7504,$A$2:A7504,A7504)),"")</f>
        <v/>
      </c>
      <c r="I7504" s="109" t="str">
        <f t="shared" si="353"/>
        <v/>
      </c>
      <c r="J7504" s="113"/>
      <c r="K7504" s="90"/>
      <c r="L7504" s="73"/>
      <c r="M7504" s="69" t="str">
        <f>IF(C7504&lt;&gt;"",DailyLog!$S$3,"")</f>
        <v/>
      </c>
      <c r="N7504" s="56" t="str">
        <f t="shared" si="352"/>
        <v/>
      </c>
      <c r="O7504" s="53" t="str">
        <f>IF($B7504&lt;&gt;"",IF(ISNUMBER(_xlfn.XMATCH($B7504,Language!$A$6:$E$6)),0,IF(ISNUMBER(_xlfn.XMATCH($B7504,Language!$A$29:$E$29)),'Lista de Prestatarios'!$B$3,VLOOKUP(B7504,'Lista de Prestatarios'!$A$2:$B$500,2,FALSE))),"")</f>
        <v/>
      </c>
      <c r="P7504" s="58" t="str">
        <f>IF(B7504&lt;&gt;"",IF(OR(D7504&gt;0,G7504&gt;0),COUNTIF($B$2:B7504,B7504),COUNTIFS($B$2:B7504,B7504,$E$2:E7504,"&gt;0")),"")</f>
        <v/>
      </c>
    </row>
    <row r="7505" spans="1:16" x14ac:dyDescent="0.35">
      <c r="A7505" s="51" t="str">
        <f t="shared" si="351"/>
        <v/>
      </c>
      <c r="B7505" s="99"/>
      <c r="C7505" s="4"/>
      <c r="D7505" s="14"/>
      <c r="E7505" s="14"/>
      <c r="F7505" s="14"/>
      <c r="G7505" s="82"/>
      <c r="H7505" s="107" t="str">
        <f>IF(B7505&lt;&gt;"",IF(OR(O7505=0,O7505=999),"",SUMIFS($E$2:E7505,$A$2:A7505,A7505)-SUMIFS($F$2:F7505,$A$2:A7505,A7505)),"")</f>
        <v/>
      </c>
      <c r="I7505" s="109" t="str">
        <f t="shared" si="353"/>
        <v/>
      </c>
      <c r="J7505" s="113"/>
      <c r="K7505" s="90"/>
      <c r="L7505" s="73"/>
      <c r="M7505" s="69" t="str">
        <f>IF(C7505&lt;&gt;"",DailyLog!$S$3,"")</f>
        <v/>
      </c>
      <c r="N7505" s="56" t="str">
        <f t="shared" si="352"/>
        <v/>
      </c>
      <c r="O7505" s="53" t="str">
        <f>IF($B7505&lt;&gt;"",IF(ISNUMBER(_xlfn.XMATCH($B7505,Language!$A$6:$E$6)),0,IF(ISNUMBER(_xlfn.XMATCH($B7505,Language!$A$29:$E$29)),'Lista de Prestatarios'!$B$3,VLOOKUP(B7505,'Lista de Prestatarios'!$A$2:$B$500,2,FALSE))),"")</f>
        <v/>
      </c>
      <c r="P7505" s="58" t="str">
        <f>IF(B7505&lt;&gt;"",IF(OR(D7505&gt;0,G7505&gt;0),COUNTIF($B$2:B7505,B7505),COUNTIFS($B$2:B7505,B7505,$E$2:E7505,"&gt;0")),"")</f>
        <v/>
      </c>
    </row>
    <row r="7506" spans="1:16" x14ac:dyDescent="0.35">
      <c r="A7506" s="51" t="str">
        <f t="shared" si="351"/>
        <v/>
      </c>
      <c r="B7506" s="99"/>
      <c r="C7506" s="4"/>
      <c r="D7506" s="14"/>
      <c r="E7506" s="14"/>
      <c r="F7506" s="14"/>
      <c r="G7506" s="82"/>
      <c r="H7506" s="107" t="str">
        <f>IF(B7506&lt;&gt;"",IF(OR(O7506=0,O7506=999),"",SUMIFS($E$2:E7506,$A$2:A7506,A7506)-SUMIFS($F$2:F7506,$A$2:A7506,A7506)),"")</f>
        <v/>
      </c>
      <c r="I7506" s="109" t="str">
        <f t="shared" si="353"/>
        <v/>
      </c>
      <c r="J7506" s="113"/>
      <c r="K7506" s="90"/>
      <c r="L7506" s="73"/>
      <c r="M7506" s="69" t="str">
        <f>IF(C7506&lt;&gt;"",DailyLog!$S$3,"")</f>
        <v/>
      </c>
      <c r="N7506" s="56" t="str">
        <f t="shared" si="352"/>
        <v/>
      </c>
      <c r="O7506" s="53" t="str">
        <f>IF($B7506&lt;&gt;"",IF(ISNUMBER(_xlfn.XMATCH($B7506,Language!$A$6:$E$6)),0,IF(ISNUMBER(_xlfn.XMATCH($B7506,Language!$A$29:$E$29)),'Lista de Prestatarios'!$B$3,VLOOKUP(B7506,'Lista de Prestatarios'!$A$2:$B$500,2,FALSE))),"")</f>
        <v/>
      </c>
      <c r="P7506" s="58" t="str">
        <f>IF(B7506&lt;&gt;"",IF(OR(D7506&gt;0,G7506&gt;0),COUNTIF($B$2:B7506,B7506),COUNTIFS($B$2:B7506,B7506,$E$2:E7506,"&gt;0")),"")</f>
        <v/>
      </c>
    </row>
    <row r="7507" spans="1:16" x14ac:dyDescent="0.35">
      <c r="A7507" s="51" t="str">
        <f t="shared" si="351"/>
        <v/>
      </c>
      <c r="B7507" s="99"/>
      <c r="C7507" s="4"/>
      <c r="D7507" s="14"/>
      <c r="E7507" s="14"/>
      <c r="F7507" s="14"/>
      <c r="G7507" s="82"/>
      <c r="H7507" s="107" t="str">
        <f>IF(B7507&lt;&gt;"",IF(OR(O7507=0,O7507=999),"",SUMIFS($E$2:E7507,$A$2:A7507,A7507)-SUMIFS($F$2:F7507,$A$2:A7507,A7507)),"")</f>
        <v/>
      </c>
      <c r="I7507" s="109" t="str">
        <f t="shared" si="353"/>
        <v/>
      </c>
      <c r="J7507" s="113"/>
      <c r="K7507" s="90"/>
      <c r="L7507" s="73"/>
      <c r="M7507" s="69" t="str">
        <f>IF(C7507&lt;&gt;"",DailyLog!$S$3,"")</f>
        <v/>
      </c>
      <c r="N7507" s="56" t="str">
        <f t="shared" si="352"/>
        <v/>
      </c>
      <c r="O7507" s="53" t="str">
        <f>IF($B7507&lt;&gt;"",IF(ISNUMBER(_xlfn.XMATCH($B7507,Language!$A$6:$E$6)),0,IF(ISNUMBER(_xlfn.XMATCH($B7507,Language!$A$29:$E$29)),'Lista de Prestatarios'!$B$3,VLOOKUP(B7507,'Lista de Prestatarios'!$A$2:$B$500,2,FALSE))),"")</f>
        <v/>
      </c>
      <c r="P7507" s="58" t="str">
        <f>IF(B7507&lt;&gt;"",IF(OR(D7507&gt;0,G7507&gt;0),COUNTIF($B$2:B7507,B7507),COUNTIFS($B$2:B7507,B7507,$E$2:E7507,"&gt;0")),"")</f>
        <v/>
      </c>
    </row>
    <row r="7508" spans="1:16" x14ac:dyDescent="0.35">
      <c r="A7508" s="51" t="str">
        <f t="shared" si="351"/>
        <v/>
      </c>
      <c r="B7508" s="99"/>
      <c r="C7508" s="4"/>
      <c r="D7508" s="14"/>
      <c r="E7508" s="14"/>
      <c r="F7508" s="14"/>
      <c r="G7508" s="82"/>
      <c r="H7508" s="107" t="str">
        <f>IF(B7508&lt;&gt;"",IF(OR(O7508=0,O7508=999),"",SUMIFS($E$2:E7508,$A$2:A7508,A7508)-SUMIFS($F$2:F7508,$A$2:A7508,A7508)),"")</f>
        <v/>
      </c>
      <c r="I7508" s="109" t="str">
        <f t="shared" si="353"/>
        <v/>
      </c>
      <c r="J7508" s="113"/>
      <c r="K7508" s="90"/>
      <c r="L7508" s="73"/>
      <c r="M7508" s="69" t="str">
        <f>IF(C7508&lt;&gt;"",DailyLog!$S$3,"")</f>
        <v/>
      </c>
      <c r="N7508" s="56" t="str">
        <f t="shared" si="352"/>
        <v/>
      </c>
      <c r="O7508" s="53" t="str">
        <f>IF($B7508&lt;&gt;"",IF(ISNUMBER(_xlfn.XMATCH($B7508,Language!$A$6:$E$6)),0,IF(ISNUMBER(_xlfn.XMATCH($B7508,Language!$A$29:$E$29)),'Lista de Prestatarios'!$B$3,VLOOKUP(B7508,'Lista de Prestatarios'!$A$2:$B$500,2,FALSE))),"")</f>
        <v/>
      </c>
      <c r="P7508" s="58" t="str">
        <f>IF(B7508&lt;&gt;"",IF(OR(D7508&gt;0,G7508&gt;0),COUNTIF($B$2:B7508,B7508),COUNTIFS($B$2:B7508,B7508,$E$2:E7508,"&gt;0")),"")</f>
        <v/>
      </c>
    </row>
    <row r="7509" spans="1:16" x14ac:dyDescent="0.35">
      <c r="A7509" s="51" t="str">
        <f t="shared" si="351"/>
        <v/>
      </c>
      <c r="B7509" s="99"/>
      <c r="C7509" s="4"/>
      <c r="D7509" s="14"/>
      <c r="E7509" s="14"/>
      <c r="F7509" s="14"/>
      <c r="G7509" s="82"/>
      <c r="H7509" s="107" t="str">
        <f>IF(B7509&lt;&gt;"",IF(OR(O7509=0,O7509=999),"",SUMIFS($E$2:E7509,$A$2:A7509,A7509)-SUMIFS($F$2:F7509,$A$2:A7509,A7509)),"")</f>
        <v/>
      </c>
      <c r="I7509" s="109" t="str">
        <f t="shared" si="353"/>
        <v/>
      </c>
      <c r="J7509" s="113"/>
      <c r="K7509" s="90"/>
      <c r="L7509" s="73"/>
      <c r="M7509" s="69" t="str">
        <f>IF(C7509&lt;&gt;"",DailyLog!$S$3,"")</f>
        <v/>
      </c>
      <c r="N7509" s="56" t="str">
        <f t="shared" si="352"/>
        <v/>
      </c>
      <c r="O7509" s="53" t="str">
        <f>IF($B7509&lt;&gt;"",IF(ISNUMBER(_xlfn.XMATCH($B7509,Language!$A$6:$E$6)),0,IF(ISNUMBER(_xlfn.XMATCH($B7509,Language!$A$29:$E$29)),'Lista de Prestatarios'!$B$3,VLOOKUP(B7509,'Lista de Prestatarios'!$A$2:$B$500,2,FALSE))),"")</f>
        <v/>
      </c>
      <c r="P7509" s="58" t="str">
        <f>IF(B7509&lt;&gt;"",IF(OR(D7509&gt;0,G7509&gt;0),COUNTIF($B$2:B7509,B7509),COUNTIFS($B$2:B7509,B7509,$E$2:E7509,"&gt;0")),"")</f>
        <v/>
      </c>
    </row>
    <row r="7510" spans="1:16" x14ac:dyDescent="0.35">
      <c r="A7510" s="51" t="str">
        <f t="shared" si="351"/>
        <v/>
      </c>
      <c r="B7510" s="99"/>
      <c r="C7510" s="4"/>
      <c r="D7510" s="14"/>
      <c r="E7510" s="14"/>
      <c r="F7510" s="14"/>
      <c r="G7510" s="82"/>
      <c r="H7510" s="107" t="str">
        <f>IF(B7510&lt;&gt;"",IF(OR(O7510=0,O7510=999),"",SUMIFS($E$2:E7510,$A$2:A7510,A7510)-SUMIFS($F$2:F7510,$A$2:A7510,A7510)),"")</f>
        <v/>
      </c>
      <c r="I7510" s="109" t="str">
        <f t="shared" si="353"/>
        <v/>
      </c>
      <c r="J7510" s="113"/>
      <c r="K7510" s="90"/>
      <c r="L7510" s="73"/>
      <c r="M7510" s="69" t="str">
        <f>IF(C7510&lt;&gt;"",DailyLog!$S$3,"")</f>
        <v/>
      </c>
      <c r="N7510" s="56" t="str">
        <f t="shared" si="352"/>
        <v/>
      </c>
      <c r="O7510" s="53" t="str">
        <f>IF($B7510&lt;&gt;"",IF(ISNUMBER(_xlfn.XMATCH($B7510,Language!$A$6:$E$6)),0,IF(ISNUMBER(_xlfn.XMATCH($B7510,Language!$A$29:$E$29)),'Lista de Prestatarios'!$B$3,VLOOKUP(B7510,'Lista de Prestatarios'!$A$2:$B$500,2,FALSE))),"")</f>
        <v/>
      </c>
      <c r="P7510" s="58" t="str">
        <f>IF(B7510&lt;&gt;"",IF(OR(D7510&gt;0,G7510&gt;0),COUNTIF($B$2:B7510,B7510),COUNTIFS($B$2:B7510,B7510,$E$2:E7510,"&gt;0")),"")</f>
        <v/>
      </c>
    </row>
    <row r="7511" spans="1:16" x14ac:dyDescent="0.35">
      <c r="A7511" s="51" t="str">
        <f t="shared" si="351"/>
        <v/>
      </c>
      <c r="B7511" s="99"/>
      <c r="C7511" s="4"/>
      <c r="D7511" s="14"/>
      <c r="E7511" s="14"/>
      <c r="F7511" s="14"/>
      <c r="G7511" s="82"/>
      <c r="H7511" s="107" t="str">
        <f>IF(B7511&lt;&gt;"",IF(OR(O7511=0,O7511=999),"",SUMIFS($E$2:E7511,$A$2:A7511,A7511)-SUMIFS($F$2:F7511,$A$2:A7511,A7511)),"")</f>
        <v/>
      </c>
      <c r="I7511" s="109" t="str">
        <f t="shared" si="353"/>
        <v/>
      </c>
      <c r="J7511" s="113"/>
      <c r="K7511" s="90"/>
      <c r="L7511" s="73"/>
      <c r="M7511" s="69" t="str">
        <f>IF(C7511&lt;&gt;"",DailyLog!$S$3,"")</f>
        <v/>
      </c>
      <c r="N7511" s="56" t="str">
        <f t="shared" si="352"/>
        <v/>
      </c>
      <c r="O7511" s="53" t="str">
        <f>IF($B7511&lt;&gt;"",IF(ISNUMBER(_xlfn.XMATCH($B7511,Language!$A$6:$E$6)),0,IF(ISNUMBER(_xlfn.XMATCH($B7511,Language!$A$29:$E$29)),'Lista de Prestatarios'!$B$3,VLOOKUP(B7511,'Lista de Prestatarios'!$A$2:$B$500,2,FALSE))),"")</f>
        <v/>
      </c>
      <c r="P7511" s="58" t="str">
        <f>IF(B7511&lt;&gt;"",IF(OR(D7511&gt;0,G7511&gt;0),COUNTIF($B$2:B7511,B7511),COUNTIFS($B$2:B7511,B7511,$E$2:E7511,"&gt;0")),"")</f>
        <v/>
      </c>
    </row>
    <row r="7512" spans="1:16" x14ac:dyDescent="0.35">
      <c r="A7512" s="51" t="str">
        <f t="shared" si="351"/>
        <v/>
      </c>
      <c r="B7512" s="99"/>
      <c r="C7512" s="4"/>
      <c r="D7512" s="14"/>
      <c r="E7512" s="14"/>
      <c r="F7512" s="14"/>
      <c r="G7512" s="82"/>
      <c r="H7512" s="107" t="str">
        <f>IF(B7512&lt;&gt;"",IF(OR(O7512=0,O7512=999),"",SUMIFS($E$2:E7512,$A$2:A7512,A7512)-SUMIFS($F$2:F7512,$A$2:A7512,A7512)),"")</f>
        <v/>
      </c>
      <c r="I7512" s="109" t="str">
        <f t="shared" si="353"/>
        <v/>
      </c>
      <c r="J7512" s="113"/>
      <c r="K7512" s="90"/>
      <c r="L7512" s="73"/>
      <c r="M7512" s="69" t="str">
        <f>IF(C7512&lt;&gt;"",DailyLog!$S$3,"")</f>
        <v/>
      </c>
      <c r="N7512" s="56" t="str">
        <f t="shared" si="352"/>
        <v/>
      </c>
      <c r="O7512" s="53" t="str">
        <f>IF($B7512&lt;&gt;"",IF(ISNUMBER(_xlfn.XMATCH($B7512,Language!$A$6:$E$6)),0,IF(ISNUMBER(_xlfn.XMATCH($B7512,Language!$A$29:$E$29)),'Lista de Prestatarios'!$B$3,VLOOKUP(B7512,'Lista de Prestatarios'!$A$2:$B$500,2,FALSE))),"")</f>
        <v/>
      </c>
      <c r="P7512" s="58" t="str">
        <f>IF(B7512&lt;&gt;"",IF(OR(D7512&gt;0,G7512&gt;0),COUNTIF($B$2:B7512,B7512),COUNTIFS($B$2:B7512,B7512,$E$2:E7512,"&gt;0")),"")</f>
        <v/>
      </c>
    </row>
    <row r="7513" spans="1:16" x14ac:dyDescent="0.35">
      <c r="A7513" s="51" t="str">
        <f t="shared" si="351"/>
        <v/>
      </c>
      <c r="B7513" s="99"/>
      <c r="C7513" s="4"/>
      <c r="D7513" s="14"/>
      <c r="E7513" s="14"/>
      <c r="F7513" s="14"/>
      <c r="G7513" s="82"/>
      <c r="H7513" s="107" t="str">
        <f>IF(B7513&lt;&gt;"",IF(OR(O7513=0,O7513=999),"",SUMIFS($E$2:E7513,$A$2:A7513,A7513)-SUMIFS($F$2:F7513,$A$2:A7513,A7513)),"")</f>
        <v/>
      </c>
      <c r="I7513" s="109" t="str">
        <f t="shared" si="353"/>
        <v/>
      </c>
      <c r="J7513" s="113"/>
      <c r="K7513" s="90"/>
      <c r="L7513" s="73"/>
      <c r="M7513" s="69" t="str">
        <f>IF(C7513&lt;&gt;"",DailyLog!$S$3,"")</f>
        <v/>
      </c>
      <c r="N7513" s="56" t="str">
        <f t="shared" si="352"/>
        <v/>
      </c>
      <c r="O7513" s="53" t="str">
        <f>IF($B7513&lt;&gt;"",IF(ISNUMBER(_xlfn.XMATCH($B7513,Language!$A$6:$E$6)),0,IF(ISNUMBER(_xlfn.XMATCH($B7513,Language!$A$29:$E$29)),'Lista de Prestatarios'!$B$3,VLOOKUP(B7513,'Lista de Prestatarios'!$A$2:$B$500,2,FALSE))),"")</f>
        <v/>
      </c>
      <c r="P7513" s="58" t="str">
        <f>IF(B7513&lt;&gt;"",IF(OR(D7513&gt;0,G7513&gt;0),COUNTIF($B$2:B7513,B7513),COUNTIFS($B$2:B7513,B7513,$E$2:E7513,"&gt;0")),"")</f>
        <v/>
      </c>
    </row>
    <row r="7514" spans="1:16" x14ac:dyDescent="0.35">
      <c r="A7514" s="51" t="str">
        <f t="shared" si="351"/>
        <v/>
      </c>
      <c r="B7514" s="99"/>
      <c r="C7514" s="4"/>
      <c r="D7514" s="14"/>
      <c r="E7514" s="14"/>
      <c r="F7514" s="14"/>
      <c r="G7514" s="82"/>
      <c r="H7514" s="107" t="str">
        <f>IF(B7514&lt;&gt;"",IF(OR(O7514=0,O7514=999),"",SUMIFS($E$2:E7514,$A$2:A7514,A7514)-SUMIFS($F$2:F7514,$A$2:A7514,A7514)),"")</f>
        <v/>
      </c>
      <c r="I7514" s="109" t="str">
        <f t="shared" si="353"/>
        <v/>
      </c>
      <c r="J7514" s="113"/>
      <c r="K7514" s="90"/>
      <c r="L7514" s="73"/>
      <c r="M7514" s="69" t="str">
        <f>IF(C7514&lt;&gt;"",DailyLog!$S$3,"")</f>
        <v/>
      </c>
      <c r="N7514" s="56" t="str">
        <f t="shared" si="352"/>
        <v/>
      </c>
      <c r="O7514" s="53" t="str">
        <f>IF($B7514&lt;&gt;"",IF(ISNUMBER(_xlfn.XMATCH($B7514,Language!$A$6:$E$6)),0,IF(ISNUMBER(_xlfn.XMATCH($B7514,Language!$A$29:$E$29)),'Lista de Prestatarios'!$B$3,VLOOKUP(B7514,'Lista de Prestatarios'!$A$2:$B$500,2,FALSE))),"")</f>
        <v/>
      </c>
      <c r="P7514" s="58" t="str">
        <f>IF(B7514&lt;&gt;"",IF(OR(D7514&gt;0,G7514&gt;0),COUNTIF($B$2:B7514,B7514),COUNTIFS($B$2:B7514,B7514,$E$2:E7514,"&gt;0")),"")</f>
        <v/>
      </c>
    </row>
    <row r="7515" spans="1:16" x14ac:dyDescent="0.35">
      <c r="A7515" s="51" t="str">
        <f t="shared" si="351"/>
        <v/>
      </c>
      <c r="B7515" s="99"/>
      <c r="C7515" s="4"/>
      <c r="D7515" s="14"/>
      <c r="E7515" s="14"/>
      <c r="F7515" s="14"/>
      <c r="G7515" s="82"/>
      <c r="H7515" s="107" t="str">
        <f>IF(B7515&lt;&gt;"",IF(OR(O7515=0,O7515=999),"",SUMIFS($E$2:E7515,$A$2:A7515,A7515)-SUMIFS($F$2:F7515,$A$2:A7515,A7515)),"")</f>
        <v/>
      </c>
      <c r="I7515" s="109" t="str">
        <f t="shared" si="353"/>
        <v/>
      </c>
      <c r="J7515" s="113"/>
      <c r="K7515" s="90"/>
      <c r="L7515" s="73"/>
      <c r="M7515" s="69" t="str">
        <f>IF(C7515&lt;&gt;"",DailyLog!$S$3,"")</f>
        <v/>
      </c>
      <c r="N7515" s="56" t="str">
        <f t="shared" si="352"/>
        <v/>
      </c>
      <c r="O7515" s="53" t="str">
        <f>IF($B7515&lt;&gt;"",IF(ISNUMBER(_xlfn.XMATCH($B7515,Language!$A$6:$E$6)),0,IF(ISNUMBER(_xlfn.XMATCH($B7515,Language!$A$29:$E$29)),'Lista de Prestatarios'!$B$3,VLOOKUP(B7515,'Lista de Prestatarios'!$A$2:$B$500,2,FALSE))),"")</f>
        <v/>
      </c>
      <c r="P7515" s="58" t="str">
        <f>IF(B7515&lt;&gt;"",IF(OR(D7515&gt;0,G7515&gt;0),COUNTIF($B$2:B7515,B7515),COUNTIFS($B$2:B7515,B7515,$E$2:E7515,"&gt;0")),"")</f>
        <v/>
      </c>
    </row>
    <row r="7516" spans="1:16" x14ac:dyDescent="0.35">
      <c r="A7516" s="51" t="str">
        <f t="shared" si="351"/>
        <v/>
      </c>
      <c r="B7516" s="99"/>
      <c r="C7516" s="4"/>
      <c r="D7516" s="14"/>
      <c r="E7516" s="14"/>
      <c r="F7516" s="14"/>
      <c r="G7516" s="82"/>
      <c r="H7516" s="107" t="str">
        <f>IF(B7516&lt;&gt;"",IF(OR(O7516=0,O7516=999),"",SUMIFS($E$2:E7516,$A$2:A7516,A7516)-SUMIFS($F$2:F7516,$A$2:A7516,A7516)),"")</f>
        <v/>
      </c>
      <c r="I7516" s="109" t="str">
        <f t="shared" si="353"/>
        <v/>
      </c>
      <c r="J7516" s="113"/>
      <c r="K7516" s="90"/>
      <c r="L7516" s="73"/>
      <c r="M7516" s="69" t="str">
        <f>IF(C7516&lt;&gt;"",DailyLog!$S$3,"")</f>
        <v/>
      </c>
      <c r="N7516" s="56" t="str">
        <f t="shared" si="352"/>
        <v/>
      </c>
      <c r="O7516" s="53" t="str">
        <f>IF($B7516&lt;&gt;"",IF(ISNUMBER(_xlfn.XMATCH($B7516,Language!$A$6:$E$6)),0,IF(ISNUMBER(_xlfn.XMATCH($B7516,Language!$A$29:$E$29)),'Lista de Prestatarios'!$B$3,VLOOKUP(B7516,'Lista de Prestatarios'!$A$2:$B$500,2,FALSE))),"")</f>
        <v/>
      </c>
      <c r="P7516" s="58" t="str">
        <f>IF(B7516&lt;&gt;"",IF(OR(D7516&gt;0,G7516&gt;0),COUNTIF($B$2:B7516,B7516),COUNTIFS($B$2:B7516,B7516,$E$2:E7516,"&gt;0")),"")</f>
        <v/>
      </c>
    </row>
    <row r="7517" spans="1:16" x14ac:dyDescent="0.35">
      <c r="A7517" s="51" t="str">
        <f t="shared" si="351"/>
        <v/>
      </c>
      <c r="B7517" s="99"/>
      <c r="C7517" s="4"/>
      <c r="D7517" s="14"/>
      <c r="E7517" s="14"/>
      <c r="F7517" s="14"/>
      <c r="G7517" s="82"/>
      <c r="H7517" s="107" t="str">
        <f>IF(B7517&lt;&gt;"",IF(OR(O7517=0,O7517=999),"",SUMIFS($E$2:E7517,$A$2:A7517,A7517)-SUMIFS($F$2:F7517,$A$2:A7517,A7517)),"")</f>
        <v/>
      </c>
      <c r="I7517" s="109" t="str">
        <f t="shared" si="353"/>
        <v/>
      </c>
      <c r="J7517" s="113"/>
      <c r="K7517" s="90"/>
      <c r="L7517" s="73"/>
      <c r="M7517" s="69" t="str">
        <f>IF(C7517&lt;&gt;"",DailyLog!$S$3,"")</f>
        <v/>
      </c>
      <c r="N7517" s="56" t="str">
        <f t="shared" si="352"/>
        <v/>
      </c>
      <c r="O7517" s="53" t="str">
        <f>IF($B7517&lt;&gt;"",IF(ISNUMBER(_xlfn.XMATCH($B7517,Language!$A$6:$E$6)),0,IF(ISNUMBER(_xlfn.XMATCH($B7517,Language!$A$29:$E$29)),'Lista de Prestatarios'!$B$3,VLOOKUP(B7517,'Lista de Prestatarios'!$A$2:$B$500,2,FALSE))),"")</f>
        <v/>
      </c>
      <c r="P7517" s="58" t="str">
        <f>IF(B7517&lt;&gt;"",IF(OR(D7517&gt;0,G7517&gt;0),COUNTIF($B$2:B7517,B7517),COUNTIFS($B$2:B7517,B7517,$E$2:E7517,"&gt;0")),"")</f>
        <v/>
      </c>
    </row>
    <row r="7518" spans="1:16" x14ac:dyDescent="0.35">
      <c r="A7518" s="51" t="str">
        <f t="shared" si="351"/>
        <v/>
      </c>
      <c r="B7518" s="99"/>
      <c r="C7518" s="4"/>
      <c r="D7518" s="14"/>
      <c r="E7518" s="14"/>
      <c r="F7518" s="14"/>
      <c r="G7518" s="82"/>
      <c r="H7518" s="107" t="str">
        <f>IF(B7518&lt;&gt;"",IF(OR(O7518=0,O7518=999),"",SUMIFS($E$2:E7518,$A$2:A7518,A7518)-SUMIFS($F$2:F7518,$A$2:A7518,A7518)),"")</f>
        <v/>
      </c>
      <c r="I7518" s="109" t="str">
        <f t="shared" si="353"/>
        <v/>
      </c>
      <c r="J7518" s="113"/>
      <c r="K7518" s="90"/>
      <c r="L7518" s="73"/>
      <c r="M7518" s="69" t="str">
        <f>IF(C7518&lt;&gt;"",DailyLog!$S$3,"")</f>
        <v/>
      </c>
      <c r="N7518" s="56" t="str">
        <f t="shared" si="352"/>
        <v/>
      </c>
      <c r="O7518" s="53" t="str">
        <f>IF($B7518&lt;&gt;"",IF(ISNUMBER(_xlfn.XMATCH($B7518,Language!$A$6:$E$6)),0,IF(ISNUMBER(_xlfn.XMATCH($B7518,Language!$A$29:$E$29)),'Lista de Prestatarios'!$B$3,VLOOKUP(B7518,'Lista de Prestatarios'!$A$2:$B$500,2,FALSE))),"")</f>
        <v/>
      </c>
      <c r="P7518" s="58" t="str">
        <f>IF(B7518&lt;&gt;"",IF(OR(D7518&gt;0,G7518&gt;0),COUNTIF($B$2:B7518,B7518),COUNTIFS($B$2:B7518,B7518,$E$2:E7518,"&gt;0")),"")</f>
        <v/>
      </c>
    </row>
    <row r="7519" spans="1:16" x14ac:dyDescent="0.35">
      <c r="A7519" s="51" t="str">
        <f t="shared" si="351"/>
        <v/>
      </c>
      <c r="B7519" s="99"/>
      <c r="C7519" s="4"/>
      <c r="D7519" s="14"/>
      <c r="E7519" s="14"/>
      <c r="F7519" s="14"/>
      <c r="G7519" s="82"/>
      <c r="H7519" s="107" t="str">
        <f>IF(B7519&lt;&gt;"",IF(OR(O7519=0,O7519=999),"",SUMIFS($E$2:E7519,$A$2:A7519,A7519)-SUMIFS($F$2:F7519,$A$2:A7519,A7519)),"")</f>
        <v/>
      </c>
      <c r="I7519" s="109" t="str">
        <f t="shared" si="353"/>
        <v/>
      </c>
      <c r="J7519" s="113"/>
      <c r="K7519" s="90"/>
      <c r="L7519" s="73"/>
      <c r="M7519" s="69" t="str">
        <f>IF(C7519&lt;&gt;"",DailyLog!$S$3,"")</f>
        <v/>
      </c>
      <c r="N7519" s="56" t="str">
        <f t="shared" si="352"/>
        <v/>
      </c>
      <c r="O7519" s="53" t="str">
        <f>IF($B7519&lt;&gt;"",IF(ISNUMBER(_xlfn.XMATCH($B7519,Language!$A$6:$E$6)),0,IF(ISNUMBER(_xlfn.XMATCH($B7519,Language!$A$29:$E$29)),'Lista de Prestatarios'!$B$3,VLOOKUP(B7519,'Lista de Prestatarios'!$A$2:$B$500,2,FALSE))),"")</f>
        <v/>
      </c>
      <c r="P7519" s="58" t="str">
        <f>IF(B7519&lt;&gt;"",IF(OR(D7519&gt;0,G7519&gt;0),COUNTIF($B$2:B7519,B7519),COUNTIFS($B$2:B7519,B7519,$E$2:E7519,"&gt;0")),"")</f>
        <v/>
      </c>
    </row>
    <row r="7520" spans="1:16" x14ac:dyDescent="0.35">
      <c r="A7520" s="51" t="str">
        <f t="shared" si="351"/>
        <v/>
      </c>
      <c r="B7520" s="99"/>
      <c r="C7520" s="4"/>
      <c r="D7520" s="14"/>
      <c r="E7520" s="14"/>
      <c r="F7520" s="14"/>
      <c r="G7520" s="82"/>
      <c r="H7520" s="107" t="str">
        <f>IF(B7520&lt;&gt;"",IF(OR(O7520=0,O7520=999),"",SUMIFS($E$2:E7520,$A$2:A7520,A7520)-SUMIFS($F$2:F7520,$A$2:A7520,A7520)),"")</f>
        <v/>
      </c>
      <c r="I7520" s="109" t="str">
        <f t="shared" si="353"/>
        <v/>
      </c>
      <c r="J7520" s="113"/>
      <c r="K7520" s="90"/>
      <c r="L7520" s="73"/>
      <c r="M7520" s="69" t="str">
        <f>IF(C7520&lt;&gt;"",DailyLog!$S$3,"")</f>
        <v/>
      </c>
      <c r="N7520" s="56" t="str">
        <f t="shared" si="352"/>
        <v/>
      </c>
      <c r="O7520" s="53" t="str">
        <f>IF($B7520&lt;&gt;"",IF(ISNUMBER(_xlfn.XMATCH($B7520,Language!$A$6:$E$6)),0,IF(ISNUMBER(_xlfn.XMATCH($B7520,Language!$A$29:$E$29)),'Lista de Prestatarios'!$B$3,VLOOKUP(B7520,'Lista de Prestatarios'!$A$2:$B$500,2,FALSE))),"")</f>
        <v/>
      </c>
      <c r="P7520" s="58" t="str">
        <f>IF(B7520&lt;&gt;"",IF(OR(D7520&gt;0,G7520&gt;0),COUNTIF($B$2:B7520,B7520),COUNTIFS($B$2:B7520,B7520,$E$2:E7520,"&gt;0")),"")</f>
        <v/>
      </c>
    </row>
    <row r="7521" spans="1:16" x14ac:dyDescent="0.35">
      <c r="A7521" s="51" t="str">
        <f t="shared" si="351"/>
        <v/>
      </c>
      <c r="B7521" s="99"/>
      <c r="C7521" s="4"/>
      <c r="D7521" s="14"/>
      <c r="E7521" s="14"/>
      <c r="F7521" s="14"/>
      <c r="G7521" s="82"/>
      <c r="H7521" s="107" t="str">
        <f>IF(B7521&lt;&gt;"",IF(OR(O7521=0,O7521=999),"",SUMIFS($E$2:E7521,$A$2:A7521,A7521)-SUMIFS($F$2:F7521,$A$2:A7521,A7521)),"")</f>
        <v/>
      </c>
      <c r="I7521" s="109" t="str">
        <f t="shared" si="353"/>
        <v/>
      </c>
      <c r="J7521" s="113"/>
      <c r="K7521" s="90"/>
      <c r="L7521" s="73"/>
      <c r="M7521" s="69" t="str">
        <f>IF(C7521&lt;&gt;"",DailyLog!$S$3,"")</f>
        <v/>
      </c>
      <c r="N7521" s="56" t="str">
        <f t="shared" si="352"/>
        <v/>
      </c>
      <c r="O7521" s="53" t="str">
        <f>IF($B7521&lt;&gt;"",IF(ISNUMBER(_xlfn.XMATCH($B7521,Language!$A$6:$E$6)),0,IF(ISNUMBER(_xlfn.XMATCH($B7521,Language!$A$29:$E$29)),'Lista de Prestatarios'!$B$3,VLOOKUP(B7521,'Lista de Prestatarios'!$A$2:$B$500,2,FALSE))),"")</f>
        <v/>
      </c>
      <c r="P7521" s="58" t="str">
        <f>IF(B7521&lt;&gt;"",IF(OR(D7521&gt;0,G7521&gt;0),COUNTIF($B$2:B7521,B7521),COUNTIFS($B$2:B7521,B7521,$E$2:E7521,"&gt;0")),"")</f>
        <v/>
      </c>
    </row>
    <row r="7522" spans="1:16" x14ac:dyDescent="0.35">
      <c r="A7522" s="51" t="str">
        <f t="shared" si="351"/>
        <v/>
      </c>
      <c r="B7522" s="99"/>
      <c r="C7522" s="4"/>
      <c r="D7522" s="14"/>
      <c r="E7522" s="14"/>
      <c r="F7522" s="14"/>
      <c r="G7522" s="82"/>
      <c r="H7522" s="107" t="str">
        <f>IF(B7522&lt;&gt;"",IF(OR(O7522=0,O7522=999),"",SUMIFS($E$2:E7522,$A$2:A7522,A7522)-SUMIFS($F$2:F7522,$A$2:A7522,A7522)),"")</f>
        <v/>
      </c>
      <c r="I7522" s="109" t="str">
        <f t="shared" si="353"/>
        <v/>
      </c>
      <c r="J7522" s="113"/>
      <c r="K7522" s="90"/>
      <c r="L7522" s="73"/>
      <c r="M7522" s="69" t="str">
        <f>IF(C7522&lt;&gt;"",DailyLog!$S$3,"")</f>
        <v/>
      </c>
      <c r="N7522" s="56" t="str">
        <f t="shared" si="352"/>
        <v/>
      </c>
      <c r="O7522" s="53" t="str">
        <f>IF($B7522&lt;&gt;"",IF(ISNUMBER(_xlfn.XMATCH($B7522,Language!$A$6:$E$6)),0,IF(ISNUMBER(_xlfn.XMATCH($B7522,Language!$A$29:$E$29)),'Lista de Prestatarios'!$B$3,VLOOKUP(B7522,'Lista de Prestatarios'!$A$2:$B$500,2,FALSE))),"")</f>
        <v/>
      </c>
      <c r="P7522" s="58" t="str">
        <f>IF(B7522&lt;&gt;"",IF(OR(D7522&gt;0,G7522&gt;0),COUNTIF($B$2:B7522,B7522),COUNTIFS($B$2:B7522,B7522,$E$2:E7522,"&gt;0")),"")</f>
        <v/>
      </c>
    </row>
    <row r="7523" spans="1:16" x14ac:dyDescent="0.35">
      <c r="A7523" s="51" t="str">
        <f t="shared" si="351"/>
        <v/>
      </c>
      <c r="B7523" s="99"/>
      <c r="C7523" s="4"/>
      <c r="D7523" s="14"/>
      <c r="E7523" s="14"/>
      <c r="F7523" s="14"/>
      <c r="G7523" s="82"/>
      <c r="H7523" s="107" t="str">
        <f>IF(B7523&lt;&gt;"",IF(OR(O7523=0,O7523=999),"",SUMIFS($E$2:E7523,$A$2:A7523,A7523)-SUMIFS($F$2:F7523,$A$2:A7523,A7523)),"")</f>
        <v/>
      </c>
      <c r="I7523" s="109" t="str">
        <f t="shared" si="353"/>
        <v/>
      </c>
      <c r="J7523" s="113"/>
      <c r="K7523" s="90"/>
      <c r="L7523" s="73"/>
      <c r="M7523" s="69" t="str">
        <f>IF(C7523&lt;&gt;"",DailyLog!$S$3,"")</f>
        <v/>
      </c>
      <c r="N7523" s="56" t="str">
        <f t="shared" si="352"/>
        <v/>
      </c>
      <c r="O7523" s="53" t="str">
        <f>IF($B7523&lt;&gt;"",IF(ISNUMBER(_xlfn.XMATCH($B7523,Language!$A$6:$E$6)),0,IF(ISNUMBER(_xlfn.XMATCH($B7523,Language!$A$29:$E$29)),'Lista de Prestatarios'!$B$3,VLOOKUP(B7523,'Lista de Prestatarios'!$A$2:$B$500,2,FALSE))),"")</f>
        <v/>
      </c>
      <c r="P7523" s="58" t="str">
        <f>IF(B7523&lt;&gt;"",IF(OR(D7523&gt;0,G7523&gt;0),COUNTIF($B$2:B7523,B7523),COUNTIFS($B$2:B7523,B7523,$E$2:E7523,"&gt;0")),"")</f>
        <v/>
      </c>
    </row>
    <row r="7524" spans="1:16" x14ac:dyDescent="0.35">
      <c r="A7524" s="51" t="str">
        <f t="shared" si="351"/>
        <v/>
      </c>
      <c r="B7524" s="99"/>
      <c r="C7524" s="4"/>
      <c r="D7524" s="14"/>
      <c r="E7524" s="14"/>
      <c r="F7524" s="14"/>
      <c r="G7524" s="82"/>
      <c r="H7524" s="107" t="str">
        <f>IF(B7524&lt;&gt;"",IF(OR(O7524=0,O7524=999),"",SUMIFS($E$2:E7524,$A$2:A7524,A7524)-SUMIFS($F$2:F7524,$A$2:A7524,A7524)),"")</f>
        <v/>
      </c>
      <c r="I7524" s="109" t="str">
        <f t="shared" si="353"/>
        <v/>
      </c>
      <c r="J7524" s="113"/>
      <c r="K7524" s="90"/>
      <c r="L7524" s="73"/>
      <c r="M7524" s="69" t="str">
        <f>IF(C7524&lt;&gt;"",DailyLog!$S$3,"")</f>
        <v/>
      </c>
      <c r="N7524" s="56" t="str">
        <f t="shared" si="352"/>
        <v/>
      </c>
      <c r="O7524" s="53" t="str">
        <f>IF($B7524&lt;&gt;"",IF(ISNUMBER(_xlfn.XMATCH($B7524,Language!$A$6:$E$6)),0,IF(ISNUMBER(_xlfn.XMATCH($B7524,Language!$A$29:$E$29)),'Lista de Prestatarios'!$B$3,VLOOKUP(B7524,'Lista de Prestatarios'!$A$2:$B$500,2,FALSE))),"")</f>
        <v/>
      </c>
      <c r="P7524" s="58" t="str">
        <f>IF(B7524&lt;&gt;"",IF(OR(D7524&gt;0,G7524&gt;0),COUNTIF($B$2:B7524,B7524),COUNTIFS($B$2:B7524,B7524,$E$2:E7524,"&gt;0")),"")</f>
        <v/>
      </c>
    </row>
    <row r="7525" spans="1:16" x14ac:dyDescent="0.35">
      <c r="A7525" s="51" t="str">
        <f t="shared" si="351"/>
        <v/>
      </c>
      <c r="B7525" s="99"/>
      <c r="C7525" s="4"/>
      <c r="D7525" s="14"/>
      <c r="E7525" s="14"/>
      <c r="F7525" s="14"/>
      <c r="G7525" s="82"/>
      <c r="H7525" s="107" t="str">
        <f>IF(B7525&lt;&gt;"",IF(OR(O7525=0,O7525=999),"",SUMIFS($E$2:E7525,$A$2:A7525,A7525)-SUMIFS($F$2:F7525,$A$2:A7525,A7525)),"")</f>
        <v/>
      </c>
      <c r="I7525" s="109" t="str">
        <f t="shared" si="353"/>
        <v/>
      </c>
      <c r="J7525" s="113"/>
      <c r="K7525" s="90"/>
      <c r="L7525" s="73"/>
      <c r="M7525" s="69" t="str">
        <f>IF(C7525&lt;&gt;"",DailyLog!$S$3,"")</f>
        <v/>
      </c>
      <c r="N7525" s="56" t="str">
        <f t="shared" si="352"/>
        <v/>
      </c>
      <c r="O7525" s="53" t="str">
        <f>IF($B7525&lt;&gt;"",IF(ISNUMBER(_xlfn.XMATCH($B7525,Language!$A$6:$E$6)),0,IF(ISNUMBER(_xlfn.XMATCH($B7525,Language!$A$29:$E$29)),'Lista de Prestatarios'!$B$3,VLOOKUP(B7525,'Lista de Prestatarios'!$A$2:$B$500,2,FALSE))),"")</f>
        <v/>
      </c>
      <c r="P7525" s="58" t="str">
        <f>IF(B7525&lt;&gt;"",IF(OR(D7525&gt;0,G7525&gt;0),COUNTIF($B$2:B7525,B7525),COUNTIFS($B$2:B7525,B7525,$E$2:E7525,"&gt;0")),"")</f>
        <v/>
      </c>
    </row>
    <row r="7526" spans="1:16" x14ac:dyDescent="0.35">
      <c r="A7526" s="51" t="str">
        <f t="shared" si="351"/>
        <v/>
      </c>
      <c r="B7526" s="99"/>
      <c r="C7526" s="4"/>
      <c r="D7526" s="14"/>
      <c r="E7526" s="14"/>
      <c r="F7526" s="14"/>
      <c r="G7526" s="82"/>
      <c r="H7526" s="107" t="str">
        <f>IF(B7526&lt;&gt;"",IF(OR(O7526=0,O7526=999),"",SUMIFS($E$2:E7526,$A$2:A7526,A7526)-SUMIFS($F$2:F7526,$A$2:A7526,A7526)),"")</f>
        <v/>
      </c>
      <c r="I7526" s="109" t="str">
        <f t="shared" si="353"/>
        <v/>
      </c>
      <c r="J7526" s="113"/>
      <c r="K7526" s="90"/>
      <c r="L7526" s="73"/>
      <c r="M7526" s="69" t="str">
        <f>IF(C7526&lt;&gt;"",DailyLog!$S$3,"")</f>
        <v/>
      </c>
      <c r="N7526" s="56" t="str">
        <f t="shared" si="352"/>
        <v/>
      </c>
      <c r="O7526" s="53" t="str">
        <f>IF($B7526&lt;&gt;"",IF(ISNUMBER(_xlfn.XMATCH($B7526,Language!$A$6:$E$6)),0,IF(ISNUMBER(_xlfn.XMATCH($B7526,Language!$A$29:$E$29)),'Lista de Prestatarios'!$B$3,VLOOKUP(B7526,'Lista de Prestatarios'!$A$2:$B$500,2,FALSE))),"")</f>
        <v/>
      </c>
      <c r="P7526" s="58" t="str">
        <f>IF(B7526&lt;&gt;"",IF(OR(D7526&gt;0,G7526&gt;0),COUNTIF($B$2:B7526,B7526),COUNTIFS($B$2:B7526,B7526,$E$2:E7526,"&gt;0")),"")</f>
        <v/>
      </c>
    </row>
    <row r="7527" spans="1:16" x14ac:dyDescent="0.35">
      <c r="A7527" s="51" t="str">
        <f t="shared" si="351"/>
        <v/>
      </c>
      <c r="B7527" s="99"/>
      <c r="C7527" s="4"/>
      <c r="D7527" s="14"/>
      <c r="E7527" s="14"/>
      <c r="F7527" s="14"/>
      <c r="G7527" s="82"/>
      <c r="H7527" s="107" t="str">
        <f>IF(B7527&lt;&gt;"",IF(OR(O7527=0,O7527=999),"",SUMIFS($E$2:E7527,$A$2:A7527,A7527)-SUMIFS($F$2:F7527,$A$2:A7527,A7527)),"")</f>
        <v/>
      </c>
      <c r="I7527" s="109" t="str">
        <f t="shared" si="353"/>
        <v/>
      </c>
      <c r="J7527" s="113"/>
      <c r="K7527" s="90"/>
      <c r="L7527" s="73"/>
      <c r="M7527" s="69" t="str">
        <f>IF(C7527&lt;&gt;"",DailyLog!$S$3,"")</f>
        <v/>
      </c>
      <c r="N7527" s="56" t="str">
        <f t="shared" si="352"/>
        <v/>
      </c>
      <c r="O7527" s="53" t="str">
        <f>IF($B7527&lt;&gt;"",IF(ISNUMBER(_xlfn.XMATCH($B7527,Language!$A$6:$E$6)),0,IF(ISNUMBER(_xlfn.XMATCH($B7527,Language!$A$29:$E$29)),'Lista de Prestatarios'!$B$3,VLOOKUP(B7527,'Lista de Prestatarios'!$A$2:$B$500,2,FALSE))),"")</f>
        <v/>
      </c>
      <c r="P7527" s="58" t="str">
        <f>IF(B7527&lt;&gt;"",IF(OR(D7527&gt;0,G7527&gt;0),COUNTIF($B$2:B7527,B7527),COUNTIFS($B$2:B7527,B7527,$E$2:E7527,"&gt;0")),"")</f>
        <v/>
      </c>
    </row>
    <row r="7528" spans="1:16" x14ac:dyDescent="0.35">
      <c r="A7528" s="51" t="str">
        <f t="shared" si="351"/>
        <v/>
      </c>
      <c r="B7528" s="99"/>
      <c r="C7528" s="4"/>
      <c r="D7528" s="14"/>
      <c r="E7528" s="14"/>
      <c r="F7528" s="14"/>
      <c r="G7528" s="82"/>
      <c r="H7528" s="107" t="str">
        <f>IF(B7528&lt;&gt;"",IF(OR(O7528=0,O7528=999),"",SUMIFS($E$2:E7528,$A$2:A7528,A7528)-SUMIFS($F$2:F7528,$A$2:A7528,A7528)),"")</f>
        <v/>
      </c>
      <c r="I7528" s="109" t="str">
        <f t="shared" si="353"/>
        <v/>
      </c>
      <c r="J7528" s="113"/>
      <c r="K7528" s="90"/>
      <c r="L7528" s="73"/>
      <c r="M7528" s="69" t="str">
        <f>IF(C7528&lt;&gt;"",DailyLog!$S$3,"")</f>
        <v/>
      </c>
      <c r="N7528" s="56" t="str">
        <f t="shared" si="352"/>
        <v/>
      </c>
      <c r="O7528" s="53" t="str">
        <f>IF($B7528&lt;&gt;"",IF(ISNUMBER(_xlfn.XMATCH($B7528,Language!$A$6:$E$6)),0,IF(ISNUMBER(_xlfn.XMATCH($B7528,Language!$A$29:$E$29)),'Lista de Prestatarios'!$B$3,VLOOKUP(B7528,'Lista de Prestatarios'!$A$2:$B$500,2,FALSE))),"")</f>
        <v/>
      </c>
      <c r="P7528" s="58" t="str">
        <f>IF(B7528&lt;&gt;"",IF(OR(D7528&gt;0,G7528&gt;0),COUNTIF($B$2:B7528,B7528),COUNTIFS($B$2:B7528,B7528,$E$2:E7528,"&gt;0")),"")</f>
        <v/>
      </c>
    </row>
    <row r="7529" spans="1:16" x14ac:dyDescent="0.35">
      <c r="A7529" s="51" t="str">
        <f t="shared" si="351"/>
        <v/>
      </c>
      <c r="B7529" s="99"/>
      <c r="C7529" s="4"/>
      <c r="D7529" s="14"/>
      <c r="E7529" s="14"/>
      <c r="F7529" s="14"/>
      <c r="G7529" s="82"/>
      <c r="H7529" s="107" t="str">
        <f>IF(B7529&lt;&gt;"",IF(OR(O7529=0,O7529=999),"",SUMIFS($E$2:E7529,$A$2:A7529,A7529)-SUMIFS($F$2:F7529,$A$2:A7529,A7529)),"")</f>
        <v/>
      </c>
      <c r="I7529" s="109" t="str">
        <f t="shared" si="353"/>
        <v/>
      </c>
      <c r="J7529" s="113"/>
      <c r="K7529" s="90"/>
      <c r="L7529" s="73"/>
      <c r="M7529" s="69" t="str">
        <f>IF(C7529&lt;&gt;"",DailyLog!$S$3,"")</f>
        <v/>
      </c>
      <c r="N7529" s="56" t="str">
        <f t="shared" si="352"/>
        <v/>
      </c>
      <c r="O7529" s="53" t="str">
        <f>IF($B7529&lt;&gt;"",IF(ISNUMBER(_xlfn.XMATCH($B7529,Language!$A$6:$E$6)),0,IF(ISNUMBER(_xlfn.XMATCH($B7529,Language!$A$29:$E$29)),'Lista de Prestatarios'!$B$3,VLOOKUP(B7529,'Lista de Prestatarios'!$A$2:$B$500,2,FALSE))),"")</f>
        <v/>
      </c>
      <c r="P7529" s="58" t="str">
        <f>IF(B7529&lt;&gt;"",IF(OR(D7529&gt;0,G7529&gt;0),COUNTIF($B$2:B7529,B7529),COUNTIFS($B$2:B7529,B7529,$E$2:E7529,"&gt;0")),"")</f>
        <v/>
      </c>
    </row>
    <row r="7530" spans="1:16" x14ac:dyDescent="0.35">
      <c r="A7530" s="51" t="str">
        <f t="shared" si="351"/>
        <v/>
      </c>
      <c r="B7530" s="99"/>
      <c r="C7530" s="4"/>
      <c r="D7530" s="14"/>
      <c r="E7530" s="14"/>
      <c r="F7530" s="14"/>
      <c r="G7530" s="82"/>
      <c r="H7530" s="107" t="str">
        <f>IF(B7530&lt;&gt;"",IF(OR(O7530=0,O7530=999),"",SUMIFS($E$2:E7530,$A$2:A7530,A7530)-SUMIFS($F$2:F7530,$A$2:A7530,A7530)),"")</f>
        <v/>
      </c>
      <c r="I7530" s="109" t="str">
        <f t="shared" si="353"/>
        <v/>
      </c>
      <c r="J7530" s="113"/>
      <c r="K7530" s="90"/>
      <c r="L7530" s="73"/>
      <c r="M7530" s="69" t="str">
        <f>IF(C7530&lt;&gt;"",DailyLog!$S$3,"")</f>
        <v/>
      </c>
      <c r="N7530" s="56" t="str">
        <f t="shared" si="352"/>
        <v/>
      </c>
      <c r="O7530" s="53" t="str">
        <f>IF($B7530&lt;&gt;"",IF(ISNUMBER(_xlfn.XMATCH($B7530,Language!$A$6:$E$6)),0,IF(ISNUMBER(_xlfn.XMATCH($B7530,Language!$A$29:$E$29)),'Lista de Prestatarios'!$B$3,VLOOKUP(B7530,'Lista de Prestatarios'!$A$2:$B$500,2,FALSE))),"")</f>
        <v/>
      </c>
      <c r="P7530" s="58" t="str">
        <f>IF(B7530&lt;&gt;"",IF(OR(D7530&gt;0,G7530&gt;0),COUNTIF($B$2:B7530,B7530),COUNTIFS($B$2:B7530,B7530,$E$2:E7530,"&gt;0")),"")</f>
        <v/>
      </c>
    </row>
    <row r="7531" spans="1:16" x14ac:dyDescent="0.35">
      <c r="A7531" s="51" t="str">
        <f t="shared" si="351"/>
        <v/>
      </c>
      <c r="B7531" s="99"/>
      <c r="C7531" s="4"/>
      <c r="D7531" s="14"/>
      <c r="E7531" s="14"/>
      <c r="F7531" s="14"/>
      <c r="G7531" s="82"/>
      <c r="H7531" s="107" t="str">
        <f>IF(B7531&lt;&gt;"",IF(OR(O7531=0,O7531=999),"",SUMIFS($E$2:E7531,$A$2:A7531,A7531)-SUMIFS($F$2:F7531,$A$2:A7531,A7531)),"")</f>
        <v/>
      </c>
      <c r="I7531" s="109" t="str">
        <f t="shared" si="353"/>
        <v/>
      </c>
      <c r="J7531" s="113"/>
      <c r="K7531" s="90"/>
      <c r="L7531" s="73"/>
      <c r="M7531" s="69" t="str">
        <f>IF(C7531&lt;&gt;"",DailyLog!$S$3,"")</f>
        <v/>
      </c>
      <c r="N7531" s="56" t="str">
        <f t="shared" si="352"/>
        <v/>
      </c>
      <c r="O7531" s="53" t="str">
        <f>IF($B7531&lt;&gt;"",IF(ISNUMBER(_xlfn.XMATCH($B7531,Language!$A$6:$E$6)),0,IF(ISNUMBER(_xlfn.XMATCH($B7531,Language!$A$29:$E$29)),'Lista de Prestatarios'!$B$3,VLOOKUP(B7531,'Lista de Prestatarios'!$A$2:$B$500,2,FALSE))),"")</f>
        <v/>
      </c>
      <c r="P7531" s="58" t="str">
        <f>IF(B7531&lt;&gt;"",IF(OR(D7531&gt;0,G7531&gt;0),COUNTIF($B$2:B7531,B7531),COUNTIFS($B$2:B7531,B7531,$E$2:E7531,"&gt;0")),"")</f>
        <v/>
      </c>
    </row>
    <row r="7532" spans="1:16" x14ac:dyDescent="0.35">
      <c r="A7532" s="51" t="str">
        <f t="shared" si="351"/>
        <v/>
      </c>
      <c r="B7532" s="99"/>
      <c r="C7532" s="4"/>
      <c r="D7532" s="14"/>
      <c r="E7532" s="14"/>
      <c r="F7532" s="14"/>
      <c r="G7532" s="82"/>
      <c r="H7532" s="107" t="str">
        <f>IF(B7532&lt;&gt;"",IF(OR(O7532=0,O7532=999),"",SUMIFS($E$2:E7532,$A$2:A7532,A7532)-SUMIFS($F$2:F7532,$A$2:A7532,A7532)),"")</f>
        <v/>
      </c>
      <c r="I7532" s="109" t="str">
        <f t="shared" si="353"/>
        <v/>
      </c>
      <c r="J7532" s="113"/>
      <c r="K7532" s="90"/>
      <c r="L7532" s="73"/>
      <c r="M7532" s="69" t="str">
        <f>IF(C7532&lt;&gt;"",DailyLog!$S$3,"")</f>
        <v/>
      </c>
      <c r="N7532" s="56" t="str">
        <f t="shared" si="352"/>
        <v/>
      </c>
      <c r="O7532" s="53" t="str">
        <f>IF($B7532&lt;&gt;"",IF(ISNUMBER(_xlfn.XMATCH($B7532,Language!$A$6:$E$6)),0,IF(ISNUMBER(_xlfn.XMATCH($B7532,Language!$A$29:$E$29)),'Lista de Prestatarios'!$B$3,VLOOKUP(B7532,'Lista de Prestatarios'!$A$2:$B$500,2,FALSE))),"")</f>
        <v/>
      </c>
      <c r="P7532" s="58" t="str">
        <f>IF(B7532&lt;&gt;"",IF(OR(D7532&gt;0,G7532&gt;0),COUNTIF($B$2:B7532,B7532),COUNTIFS($B$2:B7532,B7532,$E$2:E7532,"&gt;0")),"")</f>
        <v/>
      </c>
    </row>
    <row r="7533" spans="1:16" x14ac:dyDescent="0.35">
      <c r="A7533" s="51" t="str">
        <f t="shared" si="351"/>
        <v/>
      </c>
      <c r="B7533" s="99"/>
      <c r="C7533" s="4"/>
      <c r="D7533" s="14"/>
      <c r="E7533" s="14"/>
      <c r="F7533" s="14"/>
      <c r="G7533" s="82"/>
      <c r="H7533" s="107" t="str">
        <f>IF(B7533&lt;&gt;"",IF(OR(O7533=0,O7533=999),"",SUMIFS($E$2:E7533,$A$2:A7533,A7533)-SUMIFS($F$2:F7533,$A$2:A7533,A7533)),"")</f>
        <v/>
      </c>
      <c r="I7533" s="109" t="str">
        <f t="shared" si="353"/>
        <v/>
      </c>
      <c r="J7533" s="113"/>
      <c r="K7533" s="90"/>
      <c r="L7533" s="73"/>
      <c r="M7533" s="69" t="str">
        <f>IF(C7533&lt;&gt;"",DailyLog!$S$3,"")</f>
        <v/>
      </c>
      <c r="N7533" s="56" t="str">
        <f t="shared" si="352"/>
        <v/>
      </c>
      <c r="O7533" s="53" t="str">
        <f>IF($B7533&lt;&gt;"",IF(ISNUMBER(_xlfn.XMATCH($B7533,Language!$A$6:$E$6)),0,IF(ISNUMBER(_xlfn.XMATCH($B7533,Language!$A$29:$E$29)),'Lista de Prestatarios'!$B$3,VLOOKUP(B7533,'Lista de Prestatarios'!$A$2:$B$500,2,FALSE))),"")</f>
        <v/>
      </c>
      <c r="P7533" s="58" t="str">
        <f>IF(B7533&lt;&gt;"",IF(OR(D7533&gt;0,G7533&gt;0),COUNTIF($B$2:B7533,B7533),COUNTIFS($B$2:B7533,B7533,$E$2:E7533,"&gt;0")),"")</f>
        <v/>
      </c>
    </row>
    <row r="7534" spans="1:16" x14ac:dyDescent="0.35">
      <c r="A7534" s="51" t="str">
        <f t="shared" si="351"/>
        <v/>
      </c>
      <c r="B7534" s="99"/>
      <c r="C7534" s="4"/>
      <c r="D7534" s="14"/>
      <c r="E7534" s="14"/>
      <c r="F7534" s="14"/>
      <c r="G7534" s="82"/>
      <c r="H7534" s="107" t="str">
        <f>IF(B7534&lt;&gt;"",IF(OR(O7534=0,O7534=999),"",SUMIFS($E$2:E7534,$A$2:A7534,A7534)-SUMIFS($F$2:F7534,$A$2:A7534,A7534)),"")</f>
        <v/>
      </c>
      <c r="I7534" s="109" t="str">
        <f t="shared" si="353"/>
        <v/>
      </c>
      <c r="J7534" s="113"/>
      <c r="K7534" s="90"/>
      <c r="L7534" s="73"/>
      <c r="M7534" s="69" t="str">
        <f>IF(C7534&lt;&gt;"",DailyLog!$S$3,"")</f>
        <v/>
      </c>
      <c r="N7534" s="56" t="str">
        <f t="shared" si="352"/>
        <v/>
      </c>
      <c r="O7534" s="53" t="str">
        <f>IF($B7534&lt;&gt;"",IF(ISNUMBER(_xlfn.XMATCH($B7534,Language!$A$6:$E$6)),0,IF(ISNUMBER(_xlfn.XMATCH($B7534,Language!$A$29:$E$29)),'Lista de Prestatarios'!$B$3,VLOOKUP(B7534,'Lista de Prestatarios'!$A$2:$B$500,2,FALSE))),"")</f>
        <v/>
      </c>
      <c r="P7534" s="58" t="str">
        <f>IF(B7534&lt;&gt;"",IF(OR(D7534&gt;0,G7534&gt;0),COUNTIF($B$2:B7534,B7534),COUNTIFS($B$2:B7534,B7534,$E$2:E7534,"&gt;0")),"")</f>
        <v/>
      </c>
    </row>
    <row r="7535" spans="1:16" x14ac:dyDescent="0.35">
      <c r="A7535" s="51" t="str">
        <f t="shared" si="351"/>
        <v/>
      </c>
      <c r="B7535" s="99"/>
      <c r="C7535" s="4"/>
      <c r="D7535" s="14"/>
      <c r="E7535" s="14"/>
      <c r="F7535" s="14"/>
      <c r="G7535" s="82"/>
      <c r="H7535" s="107" t="str">
        <f>IF(B7535&lt;&gt;"",IF(OR(O7535=0,O7535=999),"",SUMIFS($E$2:E7535,$A$2:A7535,A7535)-SUMIFS($F$2:F7535,$A$2:A7535,A7535)),"")</f>
        <v/>
      </c>
      <c r="I7535" s="109" t="str">
        <f t="shared" si="353"/>
        <v/>
      </c>
      <c r="J7535" s="113"/>
      <c r="K7535" s="90"/>
      <c r="L7535" s="73"/>
      <c r="M7535" s="69" t="str">
        <f>IF(C7535&lt;&gt;"",DailyLog!$S$3,"")</f>
        <v/>
      </c>
      <c r="N7535" s="56" t="str">
        <f t="shared" si="352"/>
        <v/>
      </c>
      <c r="O7535" s="53" t="str">
        <f>IF($B7535&lt;&gt;"",IF(ISNUMBER(_xlfn.XMATCH($B7535,Language!$A$6:$E$6)),0,IF(ISNUMBER(_xlfn.XMATCH($B7535,Language!$A$29:$E$29)),'Lista de Prestatarios'!$B$3,VLOOKUP(B7535,'Lista de Prestatarios'!$A$2:$B$500,2,FALSE))),"")</f>
        <v/>
      </c>
      <c r="P7535" s="58" t="str">
        <f>IF(B7535&lt;&gt;"",IF(OR(D7535&gt;0,G7535&gt;0),COUNTIF($B$2:B7535,B7535),COUNTIFS($B$2:B7535,B7535,$E$2:E7535,"&gt;0")),"")</f>
        <v/>
      </c>
    </row>
    <row r="7536" spans="1:16" x14ac:dyDescent="0.35">
      <c r="A7536" s="51" t="str">
        <f t="shared" si="351"/>
        <v/>
      </c>
      <c r="B7536" s="99"/>
      <c r="C7536" s="4"/>
      <c r="D7536" s="14"/>
      <c r="E7536" s="14"/>
      <c r="F7536" s="14"/>
      <c r="G7536" s="82"/>
      <c r="H7536" s="107" t="str">
        <f>IF(B7536&lt;&gt;"",IF(OR(O7536=0,O7536=999),"",SUMIFS($E$2:E7536,$A$2:A7536,A7536)-SUMIFS($F$2:F7536,$A$2:A7536,A7536)),"")</f>
        <v/>
      </c>
      <c r="I7536" s="109" t="str">
        <f t="shared" si="353"/>
        <v/>
      </c>
      <c r="J7536" s="113"/>
      <c r="K7536" s="90"/>
      <c r="L7536" s="73"/>
      <c r="M7536" s="69" t="str">
        <f>IF(C7536&lt;&gt;"",DailyLog!$S$3,"")</f>
        <v/>
      </c>
      <c r="N7536" s="56" t="str">
        <f t="shared" si="352"/>
        <v/>
      </c>
      <c r="O7536" s="53" t="str">
        <f>IF($B7536&lt;&gt;"",IF(ISNUMBER(_xlfn.XMATCH($B7536,Language!$A$6:$E$6)),0,IF(ISNUMBER(_xlfn.XMATCH($B7536,Language!$A$29:$E$29)),'Lista de Prestatarios'!$B$3,VLOOKUP(B7536,'Lista de Prestatarios'!$A$2:$B$500,2,FALSE))),"")</f>
        <v/>
      </c>
      <c r="P7536" s="58" t="str">
        <f>IF(B7536&lt;&gt;"",IF(OR(D7536&gt;0,G7536&gt;0),COUNTIF($B$2:B7536,B7536),COUNTIFS($B$2:B7536,B7536,$E$2:E7536,"&gt;0")),"")</f>
        <v/>
      </c>
    </row>
    <row r="7537" spans="1:16" x14ac:dyDescent="0.35">
      <c r="A7537" s="51" t="str">
        <f t="shared" si="351"/>
        <v/>
      </c>
      <c r="B7537" s="99"/>
      <c r="C7537" s="4"/>
      <c r="D7537" s="14"/>
      <c r="E7537" s="14"/>
      <c r="F7537" s="14"/>
      <c r="G7537" s="82"/>
      <c r="H7537" s="107" t="str">
        <f>IF(B7537&lt;&gt;"",IF(OR(O7537=0,O7537=999),"",SUMIFS($E$2:E7537,$A$2:A7537,A7537)-SUMIFS($F$2:F7537,$A$2:A7537,A7537)),"")</f>
        <v/>
      </c>
      <c r="I7537" s="109" t="str">
        <f t="shared" si="353"/>
        <v/>
      </c>
      <c r="J7537" s="113"/>
      <c r="K7537" s="90"/>
      <c r="L7537" s="73"/>
      <c r="M7537" s="69" t="str">
        <f>IF(C7537&lt;&gt;"",DailyLog!$S$3,"")</f>
        <v/>
      </c>
      <c r="N7537" s="56" t="str">
        <f t="shared" si="352"/>
        <v/>
      </c>
      <c r="O7537" s="53" t="str">
        <f>IF($B7537&lt;&gt;"",IF(ISNUMBER(_xlfn.XMATCH($B7537,Language!$A$6:$E$6)),0,IF(ISNUMBER(_xlfn.XMATCH($B7537,Language!$A$29:$E$29)),'Lista de Prestatarios'!$B$3,VLOOKUP(B7537,'Lista de Prestatarios'!$A$2:$B$500,2,FALSE))),"")</f>
        <v/>
      </c>
      <c r="P7537" s="58" t="str">
        <f>IF(B7537&lt;&gt;"",IF(OR(D7537&gt;0,G7537&gt;0),COUNTIF($B$2:B7537,B7537),COUNTIFS($B$2:B7537,B7537,$E$2:E7537,"&gt;0")),"")</f>
        <v/>
      </c>
    </row>
    <row r="7538" spans="1:16" x14ac:dyDescent="0.35">
      <c r="A7538" s="51" t="str">
        <f t="shared" si="351"/>
        <v/>
      </c>
      <c r="B7538" s="99"/>
      <c r="C7538" s="4"/>
      <c r="D7538" s="14"/>
      <c r="E7538" s="14"/>
      <c r="F7538" s="14"/>
      <c r="G7538" s="82"/>
      <c r="H7538" s="107" t="str">
        <f>IF(B7538&lt;&gt;"",IF(OR(O7538=0,O7538=999),"",SUMIFS($E$2:E7538,$A$2:A7538,A7538)-SUMIFS($F$2:F7538,$A$2:A7538,A7538)),"")</f>
        <v/>
      </c>
      <c r="I7538" s="109" t="str">
        <f t="shared" si="353"/>
        <v/>
      </c>
      <c r="J7538" s="113"/>
      <c r="K7538" s="90"/>
      <c r="L7538" s="73"/>
      <c r="M7538" s="69" t="str">
        <f>IF(C7538&lt;&gt;"",DailyLog!$S$3,"")</f>
        <v/>
      </c>
      <c r="N7538" s="56" t="str">
        <f t="shared" si="352"/>
        <v/>
      </c>
      <c r="O7538" s="53" t="str">
        <f>IF($B7538&lt;&gt;"",IF(ISNUMBER(_xlfn.XMATCH($B7538,Language!$A$6:$E$6)),0,IF(ISNUMBER(_xlfn.XMATCH($B7538,Language!$A$29:$E$29)),'Lista de Prestatarios'!$B$3,VLOOKUP(B7538,'Lista de Prestatarios'!$A$2:$B$500,2,FALSE))),"")</f>
        <v/>
      </c>
      <c r="P7538" s="58" t="str">
        <f>IF(B7538&lt;&gt;"",IF(OR(D7538&gt;0,G7538&gt;0),COUNTIF($B$2:B7538,B7538),COUNTIFS($B$2:B7538,B7538,$E$2:E7538,"&gt;0")),"")</f>
        <v/>
      </c>
    </row>
    <row r="7539" spans="1:16" x14ac:dyDescent="0.35">
      <c r="A7539" s="51" t="str">
        <f t="shared" si="351"/>
        <v/>
      </c>
      <c r="B7539" s="99"/>
      <c r="C7539" s="4"/>
      <c r="D7539" s="14"/>
      <c r="E7539" s="14"/>
      <c r="F7539" s="14"/>
      <c r="G7539" s="82"/>
      <c r="H7539" s="107" t="str">
        <f>IF(B7539&lt;&gt;"",IF(OR(O7539=0,O7539=999),"",SUMIFS($E$2:E7539,$A$2:A7539,A7539)-SUMIFS($F$2:F7539,$A$2:A7539,A7539)),"")</f>
        <v/>
      </c>
      <c r="I7539" s="109" t="str">
        <f t="shared" si="353"/>
        <v/>
      </c>
      <c r="J7539" s="113"/>
      <c r="K7539" s="90"/>
      <c r="L7539" s="73"/>
      <c r="M7539" s="69" t="str">
        <f>IF(C7539&lt;&gt;"",DailyLog!$S$3,"")</f>
        <v/>
      </c>
      <c r="N7539" s="56" t="str">
        <f t="shared" si="352"/>
        <v/>
      </c>
      <c r="O7539" s="53" t="str">
        <f>IF($B7539&lt;&gt;"",IF(ISNUMBER(_xlfn.XMATCH($B7539,Language!$A$6:$E$6)),0,IF(ISNUMBER(_xlfn.XMATCH($B7539,Language!$A$29:$E$29)),'Lista de Prestatarios'!$B$3,VLOOKUP(B7539,'Lista de Prestatarios'!$A$2:$B$500,2,FALSE))),"")</f>
        <v/>
      </c>
      <c r="P7539" s="58" t="str">
        <f>IF(B7539&lt;&gt;"",IF(OR(D7539&gt;0,G7539&gt;0),COUNTIF($B$2:B7539,B7539),COUNTIFS($B$2:B7539,B7539,$E$2:E7539,"&gt;0")),"")</f>
        <v/>
      </c>
    </row>
    <row r="7540" spans="1:16" x14ac:dyDescent="0.35">
      <c r="A7540" s="51" t="str">
        <f t="shared" si="351"/>
        <v/>
      </c>
      <c r="B7540" s="99"/>
      <c r="C7540" s="4"/>
      <c r="D7540" s="14"/>
      <c r="E7540" s="14"/>
      <c r="F7540" s="14"/>
      <c r="G7540" s="82"/>
      <c r="H7540" s="107" t="str">
        <f>IF(B7540&lt;&gt;"",IF(OR(O7540=0,O7540=999),"",SUMIFS($E$2:E7540,$A$2:A7540,A7540)-SUMIFS($F$2:F7540,$A$2:A7540,A7540)),"")</f>
        <v/>
      </c>
      <c r="I7540" s="109" t="str">
        <f t="shared" si="353"/>
        <v/>
      </c>
      <c r="J7540" s="113"/>
      <c r="K7540" s="90"/>
      <c r="L7540" s="73"/>
      <c r="M7540" s="69" t="str">
        <f>IF(C7540&lt;&gt;"",DailyLog!$S$3,"")</f>
        <v/>
      </c>
      <c r="N7540" s="56" t="str">
        <f t="shared" si="352"/>
        <v/>
      </c>
      <c r="O7540" s="53" t="str">
        <f>IF($B7540&lt;&gt;"",IF(ISNUMBER(_xlfn.XMATCH($B7540,Language!$A$6:$E$6)),0,IF(ISNUMBER(_xlfn.XMATCH($B7540,Language!$A$29:$E$29)),'Lista de Prestatarios'!$B$3,VLOOKUP(B7540,'Lista de Prestatarios'!$A$2:$B$500,2,FALSE))),"")</f>
        <v/>
      </c>
      <c r="P7540" s="58" t="str">
        <f>IF(B7540&lt;&gt;"",IF(OR(D7540&gt;0,G7540&gt;0),COUNTIF($B$2:B7540,B7540),COUNTIFS($B$2:B7540,B7540,$E$2:E7540,"&gt;0")),"")</f>
        <v/>
      </c>
    </row>
    <row r="7541" spans="1:16" x14ac:dyDescent="0.35">
      <c r="A7541" s="51" t="str">
        <f t="shared" si="351"/>
        <v/>
      </c>
      <c r="B7541" s="99"/>
      <c r="C7541" s="4"/>
      <c r="D7541" s="14"/>
      <c r="E7541" s="14"/>
      <c r="F7541" s="14"/>
      <c r="G7541" s="82"/>
      <c r="H7541" s="107" t="str">
        <f>IF(B7541&lt;&gt;"",IF(OR(O7541=0,O7541=999),"",SUMIFS($E$2:E7541,$A$2:A7541,A7541)-SUMIFS($F$2:F7541,$A$2:A7541,A7541)),"")</f>
        <v/>
      </c>
      <c r="I7541" s="109" t="str">
        <f t="shared" si="353"/>
        <v/>
      </c>
      <c r="J7541" s="113"/>
      <c r="K7541" s="90"/>
      <c r="L7541" s="73"/>
      <c r="M7541" s="69" t="str">
        <f>IF(C7541&lt;&gt;"",DailyLog!$S$3,"")</f>
        <v/>
      </c>
      <c r="N7541" s="56" t="str">
        <f t="shared" si="352"/>
        <v/>
      </c>
      <c r="O7541" s="53" t="str">
        <f>IF($B7541&lt;&gt;"",IF(ISNUMBER(_xlfn.XMATCH($B7541,Language!$A$6:$E$6)),0,IF(ISNUMBER(_xlfn.XMATCH($B7541,Language!$A$29:$E$29)),'Lista de Prestatarios'!$B$3,VLOOKUP(B7541,'Lista de Prestatarios'!$A$2:$B$500,2,FALSE))),"")</f>
        <v/>
      </c>
      <c r="P7541" s="58" t="str">
        <f>IF(B7541&lt;&gt;"",IF(OR(D7541&gt;0,G7541&gt;0),COUNTIF($B$2:B7541,B7541),COUNTIFS($B$2:B7541,B7541,$E$2:E7541,"&gt;0")),"")</f>
        <v/>
      </c>
    </row>
    <row r="7542" spans="1:16" x14ac:dyDescent="0.35">
      <c r="A7542" s="51" t="str">
        <f t="shared" si="351"/>
        <v/>
      </c>
      <c r="B7542" s="99"/>
      <c r="C7542" s="4"/>
      <c r="D7542" s="14"/>
      <c r="E7542" s="14"/>
      <c r="F7542" s="14"/>
      <c r="G7542" s="82"/>
      <c r="H7542" s="107" t="str">
        <f>IF(B7542&lt;&gt;"",IF(OR(O7542=0,O7542=999),"",SUMIFS($E$2:E7542,$A$2:A7542,A7542)-SUMIFS($F$2:F7542,$A$2:A7542,A7542)),"")</f>
        <v/>
      </c>
      <c r="I7542" s="109" t="str">
        <f t="shared" si="353"/>
        <v/>
      </c>
      <c r="J7542" s="113"/>
      <c r="K7542" s="90"/>
      <c r="L7542" s="73"/>
      <c r="M7542" s="69" t="str">
        <f>IF(C7542&lt;&gt;"",DailyLog!$S$3,"")</f>
        <v/>
      </c>
      <c r="N7542" s="56" t="str">
        <f t="shared" si="352"/>
        <v/>
      </c>
      <c r="O7542" s="53" t="str">
        <f>IF($B7542&lt;&gt;"",IF(ISNUMBER(_xlfn.XMATCH($B7542,Language!$A$6:$E$6)),0,IF(ISNUMBER(_xlfn.XMATCH($B7542,Language!$A$29:$E$29)),'Lista de Prestatarios'!$B$3,VLOOKUP(B7542,'Lista de Prestatarios'!$A$2:$B$500,2,FALSE))),"")</f>
        <v/>
      </c>
      <c r="P7542" s="58" t="str">
        <f>IF(B7542&lt;&gt;"",IF(OR(D7542&gt;0,G7542&gt;0),COUNTIF($B$2:B7542,B7542),COUNTIFS($B$2:B7542,B7542,$E$2:E7542,"&gt;0")),"")</f>
        <v/>
      </c>
    </row>
    <row r="7543" spans="1:16" x14ac:dyDescent="0.35">
      <c r="A7543" s="51" t="str">
        <f t="shared" si="351"/>
        <v/>
      </c>
      <c r="B7543" s="99"/>
      <c r="C7543" s="4"/>
      <c r="D7543" s="14"/>
      <c r="E7543" s="14"/>
      <c r="F7543" s="14"/>
      <c r="G7543" s="82"/>
      <c r="H7543" s="107" t="str">
        <f>IF(B7543&lt;&gt;"",IF(OR(O7543=0,O7543=999),"",SUMIFS($E$2:E7543,$A$2:A7543,A7543)-SUMIFS($F$2:F7543,$A$2:A7543,A7543)),"")</f>
        <v/>
      </c>
      <c r="I7543" s="109" t="str">
        <f t="shared" si="353"/>
        <v/>
      </c>
      <c r="J7543" s="113"/>
      <c r="K7543" s="90"/>
      <c r="L7543" s="73"/>
      <c r="M7543" s="69" t="str">
        <f>IF(C7543&lt;&gt;"",DailyLog!$S$3,"")</f>
        <v/>
      </c>
      <c r="N7543" s="56" t="str">
        <f t="shared" si="352"/>
        <v/>
      </c>
      <c r="O7543" s="53" t="str">
        <f>IF($B7543&lt;&gt;"",IF(ISNUMBER(_xlfn.XMATCH($B7543,Language!$A$6:$E$6)),0,IF(ISNUMBER(_xlfn.XMATCH($B7543,Language!$A$29:$E$29)),'Lista de Prestatarios'!$B$3,VLOOKUP(B7543,'Lista de Prestatarios'!$A$2:$B$500,2,FALSE))),"")</f>
        <v/>
      </c>
      <c r="P7543" s="58" t="str">
        <f>IF(B7543&lt;&gt;"",IF(OR(D7543&gt;0,G7543&gt;0),COUNTIF($B$2:B7543,B7543),COUNTIFS($B$2:B7543,B7543,$E$2:E7543,"&gt;0")),"")</f>
        <v/>
      </c>
    </row>
    <row r="7544" spans="1:16" x14ac:dyDescent="0.35">
      <c r="A7544" s="51" t="str">
        <f t="shared" si="351"/>
        <v/>
      </c>
      <c r="B7544" s="99"/>
      <c r="C7544" s="4"/>
      <c r="D7544" s="14"/>
      <c r="E7544" s="14"/>
      <c r="F7544" s="14"/>
      <c r="G7544" s="82"/>
      <c r="H7544" s="107" t="str">
        <f>IF(B7544&lt;&gt;"",IF(OR(O7544=0,O7544=999),"",SUMIFS($E$2:E7544,$A$2:A7544,A7544)-SUMIFS($F$2:F7544,$A$2:A7544,A7544)),"")</f>
        <v/>
      </c>
      <c r="I7544" s="109" t="str">
        <f t="shared" si="353"/>
        <v/>
      </c>
      <c r="J7544" s="113"/>
      <c r="K7544" s="90"/>
      <c r="L7544" s="73"/>
      <c r="M7544" s="69" t="str">
        <f>IF(C7544&lt;&gt;"",DailyLog!$S$3,"")</f>
        <v/>
      </c>
      <c r="N7544" s="56" t="str">
        <f t="shared" si="352"/>
        <v/>
      </c>
      <c r="O7544" s="53" t="str">
        <f>IF($B7544&lt;&gt;"",IF(ISNUMBER(_xlfn.XMATCH($B7544,Language!$A$6:$E$6)),0,IF(ISNUMBER(_xlfn.XMATCH($B7544,Language!$A$29:$E$29)),'Lista de Prestatarios'!$B$3,VLOOKUP(B7544,'Lista de Prestatarios'!$A$2:$B$500,2,FALSE))),"")</f>
        <v/>
      </c>
      <c r="P7544" s="58" t="str">
        <f>IF(B7544&lt;&gt;"",IF(OR(D7544&gt;0,G7544&gt;0),COUNTIF($B$2:B7544,B7544),COUNTIFS($B$2:B7544,B7544,$E$2:E7544,"&gt;0")),"")</f>
        <v/>
      </c>
    </row>
    <row r="7545" spans="1:16" x14ac:dyDescent="0.35">
      <c r="A7545" s="51" t="str">
        <f t="shared" si="351"/>
        <v/>
      </c>
      <c r="B7545" s="99"/>
      <c r="C7545" s="4"/>
      <c r="D7545" s="14"/>
      <c r="E7545" s="14"/>
      <c r="F7545" s="14"/>
      <c r="G7545" s="82"/>
      <c r="H7545" s="107" t="str">
        <f>IF(B7545&lt;&gt;"",IF(OR(O7545=0,O7545=999),"",SUMIFS($E$2:E7545,$A$2:A7545,A7545)-SUMIFS($F$2:F7545,$A$2:A7545,A7545)),"")</f>
        <v/>
      </c>
      <c r="I7545" s="109" t="str">
        <f t="shared" si="353"/>
        <v/>
      </c>
      <c r="J7545" s="113"/>
      <c r="K7545" s="90"/>
      <c r="L7545" s="73"/>
      <c r="M7545" s="69" t="str">
        <f>IF(C7545&lt;&gt;"",DailyLog!$S$3,"")</f>
        <v/>
      </c>
      <c r="N7545" s="56" t="str">
        <f t="shared" si="352"/>
        <v/>
      </c>
      <c r="O7545" s="53" t="str">
        <f>IF($B7545&lt;&gt;"",IF(ISNUMBER(_xlfn.XMATCH($B7545,Language!$A$6:$E$6)),0,IF(ISNUMBER(_xlfn.XMATCH($B7545,Language!$A$29:$E$29)),'Lista de Prestatarios'!$B$3,VLOOKUP(B7545,'Lista de Prestatarios'!$A$2:$B$500,2,FALSE))),"")</f>
        <v/>
      </c>
      <c r="P7545" s="58" t="str">
        <f>IF(B7545&lt;&gt;"",IF(OR(D7545&gt;0,G7545&gt;0),COUNTIF($B$2:B7545,B7545),COUNTIFS($B$2:B7545,B7545,$E$2:E7545,"&gt;0")),"")</f>
        <v/>
      </c>
    </row>
    <row r="7546" spans="1:16" x14ac:dyDescent="0.35">
      <c r="A7546" s="51" t="str">
        <f t="shared" si="351"/>
        <v/>
      </c>
      <c r="B7546" s="99"/>
      <c r="C7546" s="4"/>
      <c r="D7546" s="14"/>
      <c r="E7546" s="14"/>
      <c r="F7546" s="14"/>
      <c r="G7546" s="82"/>
      <c r="H7546" s="107" t="str">
        <f>IF(B7546&lt;&gt;"",IF(OR(O7546=0,O7546=999),"",SUMIFS($E$2:E7546,$A$2:A7546,A7546)-SUMIFS($F$2:F7546,$A$2:A7546,A7546)),"")</f>
        <v/>
      </c>
      <c r="I7546" s="109" t="str">
        <f t="shared" si="353"/>
        <v/>
      </c>
      <c r="J7546" s="113"/>
      <c r="K7546" s="90"/>
      <c r="L7546" s="73"/>
      <c r="M7546" s="69" t="str">
        <f>IF(C7546&lt;&gt;"",DailyLog!$S$3,"")</f>
        <v/>
      </c>
      <c r="N7546" s="56" t="str">
        <f t="shared" si="352"/>
        <v/>
      </c>
      <c r="O7546" s="53" t="str">
        <f>IF($B7546&lt;&gt;"",IF(ISNUMBER(_xlfn.XMATCH($B7546,Language!$A$6:$E$6)),0,IF(ISNUMBER(_xlfn.XMATCH($B7546,Language!$A$29:$E$29)),'Lista de Prestatarios'!$B$3,VLOOKUP(B7546,'Lista de Prestatarios'!$A$2:$B$500,2,FALSE))),"")</f>
        <v/>
      </c>
      <c r="P7546" s="58" t="str">
        <f>IF(B7546&lt;&gt;"",IF(OR(D7546&gt;0,G7546&gt;0),COUNTIF($B$2:B7546,B7546),COUNTIFS($B$2:B7546,B7546,$E$2:E7546,"&gt;0")),"")</f>
        <v/>
      </c>
    </row>
    <row r="7547" spans="1:16" x14ac:dyDescent="0.35">
      <c r="A7547" s="51" t="str">
        <f t="shared" si="351"/>
        <v/>
      </c>
      <c r="B7547" s="99"/>
      <c r="C7547" s="4"/>
      <c r="D7547" s="14"/>
      <c r="E7547" s="14"/>
      <c r="F7547" s="14"/>
      <c r="G7547" s="82"/>
      <c r="H7547" s="107" t="str">
        <f>IF(B7547&lt;&gt;"",IF(OR(O7547=0,O7547=999),"",SUMIFS($E$2:E7547,$A$2:A7547,A7547)-SUMIFS($F$2:F7547,$A$2:A7547,A7547)),"")</f>
        <v/>
      </c>
      <c r="I7547" s="109" t="str">
        <f t="shared" si="353"/>
        <v/>
      </c>
      <c r="J7547" s="113"/>
      <c r="K7547" s="90"/>
      <c r="L7547" s="73"/>
      <c r="M7547" s="69" t="str">
        <f>IF(C7547&lt;&gt;"",DailyLog!$S$3,"")</f>
        <v/>
      </c>
      <c r="N7547" s="56" t="str">
        <f t="shared" si="352"/>
        <v/>
      </c>
      <c r="O7547" s="53" t="str">
        <f>IF($B7547&lt;&gt;"",IF(ISNUMBER(_xlfn.XMATCH($B7547,Language!$A$6:$E$6)),0,IF(ISNUMBER(_xlfn.XMATCH($B7547,Language!$A$29:$E$29)),'Lista de Prestatarios'!$B$3,VLOOKUP(B7547,'Lista de Prestatarios'!$A$2:$B$500,2,FALSE))),"")</f>
        <v/>
      </c>
      <c r="P7547" s="58" t="str">
        <f>IF(B7547&lt;&gt;"",IF(OR(D7547&gt;0,G7547&gt;0),COUNTIF($B$2:B7547,B7547),COUNTIFS($B$2:B7547,B7547,$E$2:E7547,"&gt;0")),"")</f>
        <v/>
      </c>
    </row>
    <row r="7548" spans="1:16" x14ac:dyDescent="0.35">
      <c r="A7548" s="51" t="str">
        <f t="shared" si="351"/>
        <v/>
      </c>
      <c r="B7548" s="99"/>
      <c r="C7548" s="4"/>
      <c r="D7548" s="14"/>
      <c r="E7548" s="14"/>
      <c r="F7548" s="14"/>
      <c r="G7548" s="82"/>
      <c r="H7548" s="107" t="str">
        <f>IF(B7548&lt;&gt;"",IF(OR(O7548=0,O7548=999),"",SUMIFS($E$2:E7548,$A$2:A7548,A7548)-SUMIFS($F$2:F7548,$A$2:A7548,A7548)),"")</f>
        <v/>
      </c>
      <c r="I7548" s="109" t="str">
        <f t="shared" si="353"/>
        <v/>
      </c>
      <c r="J7548" s="113"/>
      <c r="K7548" s="90"/>
      <c r="L7548" s="73"/>
      <c r="M7548" s="69" t="str">
        <f>IF(C7548&lt;&gt;"",DailyLog!$S$3,"")</f>
        <v/>
      </c>
      <c r="N7548" s="56" t="str">
        <f t="shared" si="352"/>
        <v/>
      </c>
      <c r="O7548" s="53" t="str">
        <f>IF($B7548&lt;&gt;"",IF(ISNUMBER(_xlfn.XMATCH($B7548,Language!$A$6:$E$6)),0,IF(ISNUMBER(_xlfn.XMATCH($B7548,Language!$A$29:$E$29)),'Lista de Prestatarios'!$B$3,VLOOKUP(B7548,'Lista de Prestatarios'!$A$2:$B$500,2,FALSE))),"")</f>
        <v/>
      </c>
      <c r="P7548" s="58" t="str">
        <f>IF(B7548&lt;&gt;"",IF(OR(D7548&gt;0,G7548&gt;0),COUNTIF($B$2:B7548,B7548),COUNTIFS($B$2:B7548,B7548,$E$2:E7548,"&gt;0")),"")</f>
        <v/>
      </c>
    </row>
    <row r="7549" spans="1:16" x14ac:dyDescent="0.35">
      <c r="A7549" s="51" t="str">
        <f t="shared" si="351"/>
        <v/>
      </c>
      <c r="B7549" s="99"/>
      <c r="C7549" s="4"/>
      <c r="D7549" s="14"/>
      <c r="E7549" s="14"/>
      <c r="F7549" s="14"/>
      <c r="G7549" s="82"/>
      <c r="H7549" s="107" t="str">
        <f>IF(B7549&lt;&gt;"",IF(OR(O7549=0,O7549=999),"",SUMIFS($E$2:E7549,$A$2:A7549,A7549)-SUMIFS($F$2:F7549,$A$2:A7549,A7549)),"")</f>
        <v/>
      </c>
      <c r="I7549" s="109" t="str">
        <f t="shared" si="353"/>
        <v/>
      </c>
      <c r="J7549" s="113"/>
      <c r="K7549" s="90"/>
      <c r="L7549" s="73"/>
      <c r="M7549" s="69" t="str">
        <f>IF(C7549&lt;&gt;"",DailyLog!$S$3,"")</f>
        <v/>
      </c>
      <c r="N7549" s="56" t="str">
        <f t="shared" si="352"/>
        <v/>
      </c>
      <c r="O7549" s="53" t="str">
        <f>IF($B7549&lt;&gt;"",IF(ISNUMBER(_xlfn.XMATCH($B7549,Language!$A$6:$E$6)),0,IF(ISNUMBER(_xlfn.XMATCH($B7549,Language!$A$29:$E$29)),'Lista de Prestatarios'!$B$3,VLOOKUP(B7549,'Lista de Prestatarios'!$A$2:$B$500,2,FALSE))),"")</f>
        <v/>
      </c>
      <c r="P7549" s="58" t="str">
        <f>IF(B7549&lt;&gt;"",IF(OR(D7549&gt;0,G7549&gt;0),COUNTIF($B$2:B7549,B7549),COUNTIFS($B$2:B7549,B7549,$E$2:E7549,"&gt;0")),"")</f>
        <v/>
      </c>
    </row>
    <row r="7550" spans="1:16" x14ac:dyDescent="0.35">
      <c r="A7550" s="51" t="str">
        <f t="shared" si="351"/>
        <v/>
      </c>
      <c r="B7550" s="99"/>
      <c r="C7550" s="4"/>
      <c r="D7550" s="14"/>
      <c r="E7550" s="14"/>
      <c r="F7550" s="14"/>
      <c r="G7550" s="82"/>
      <c r="H7550" s="107" t="str">
        <f>IF(B7550&lt;&gt;"",IF(OR(O7550=0,O7550=999),"",SUMIFS($E$2:E7550,$A$2:A7550,A7550)-SUMIFS($F$2:F7550,$A$2:A7550,A7550)),"")</f>
        <v/>
      </c>
      <c r="I7550" s="109" t="str">
        <f t="shared" si="353"/>
        <v/>
      </c>
      <c r="J7550" s="113"/>
      <c r="K7550" s="90"/>
      <c r="L7550" s="73"/>
      <c r="M7550" s="69" t="str">
        <f>IF(C7550&lt;&gt;"",DailyLog!$S$3,"")</f>
        <v/>
      </c>
      <c r="N7550" s="56" t="str">
        <f t="shared" si="352"/>
        <v/>
      </c>
      <c r="O7550" s="53" t="str">
        <f>IF($B7550&lt;&gt;"",IF(ISNUMBER(_xlfn.XMATCH($B7550,Language!$A$6:$E$6)),0,IF(ISNUMBER(_xlfn.XMATCH($B7550,Language!$A$29:$E$29)),'Lista de Prestatarios'!$B$3,VLOOKUP(B7550,'Lista de Prestatarios'!$A$2:$B$500,2,FALSE))),"")</f>
        <v/>
      </c>
      <c r="P7550" s="58" t="str">
        <f>IF(B7550&lt;&gt;"",IF(OR(D7550&gt;0,G7550&gt;0),COUNTIF($B$2:B7550,B7550),COUNTIFS($B$2:B7550,B7550,$E$2:E7550,"&gt;0")),"")</f>
        <v/>
      </c>
    </row>
    <row r="7551" spans="1:16" x14ac:dyDescent="0.35">
      <c r="A7551" s="51" t="str">
        <f t="shared" si="351"/>
        <v/>
      </c>
      <c r="B7551" s="99"/>
      <c r="C7551" s="4"/>
      <c r="D7551" s="14"/>
      <c r="E7551" s="14"/>
      <c r="F7551" s="14"/>
      <c r="G7551" s="82"/>
      <c r="H7551" s="107" t="str">
        <f>IF(B7551&lt;&gt;"",IF(OR(O7551=0,O7551=999),"",SUMIFS($E$2:E7551,$A$2:A7551,A7551)-SUMIFS($F$2:F7551,$A$2:A7551,A7551)),"")</f>
        <v/>
      </c>
      <c r="I7551" s="109" t="str">
        <f t="shared" si="353"/>
        <v/>
      </c>
      <c r="J7551" s="113"/>
      <c r="K7551" s="90"/>
      <c r="L7551" s="73"/>
      <c r="M7551" s="69" t="str">
        <f>IF(C7551&lt;&gt;"",DailyLog!$S$3,"")</f>
        <v/>
      </c>
      <c r="N7551" s="56" t="str">
        <f t="shared" si="352"/>
        <v/>
      </c>
      <c r="O7551" s="53" t="str">
        <f>IF($B7551&lt;&gt;"",IF(ISNUMBER(_xlfn.XMATCH($B7551,Language!$A$6:$E$6)),0,IF(ISNUMBER(_xlfn.XMATCH($B7551,Language!$A$29:$E$29)),'Lista de Prestatarios'!$B$3,VLOOKUP(B7551,'Lista de Prestatarios'!$A$2:$B$500,2,FALSE))),"")</f>
        <v/>
      </c>
      <c r="P7551" s="58" t="str">
        <f>IF(B7551&lt;&gt;"",IF(OR(D7551&gt;0,G7551&gt;0),COUNTIF($B$2:B7551,B7551),COUNTIFS($B$2:B7551,B7551,$E$2:E7551,"&gt;0")),"")</f>
        <v/>
      </c>
    </row>
    <row r="7552" spans="1:16" x14ac:dyDescent="0.35">
      <c r="A7552" s="51" t="str">
        <f t="shared" si="351"/>
        <v/>
      </c>
      <c r="B7552" s="99"/>
      <c r="C7552" s="4"/>
      <c r="D7552" s="14"/>
      <c r="E7552" s="14"/>
      <c r="F7552" s="14"/>
      <c r="G7552" s="82"/>
      <c r="H7552" s="107" t="str">
        <f>IF(B7552&lt;&gt;"",IF(OR(O7552=0,O7552=999),"",SUMIFS($E$2:E7552,$A$2:A7552,A7552)-SUMIFS($F$2:F7552,$A$2:A7552,A7552)),"")</f>
        <v/>
      </c>
      <c r="I7552" s="109" t="str">
        <f t="shared" si="353"/>
        <v/>
      </c>
      <c r="J7552" s="113"/>
      <c r="K7552" s="90"/>
      <c r="L7552" s="73"/>
      <c r="M7552" s="69" t="str">
        <f>IF(C7552&lt;&gt;"",DailyLog!$S$3,"")</f>
        <v/>
      </c>
      <c r="N7552" s="56" t="str">
        <f t="shared" si="352"/>
        <v/>
      </c>
      <c r="O7552" s="53" t="str">
        <f>IF($B7552&lt;&gt;"",IF(ISNUMBER(_xlfn.XMATCH($B7552,Language!$A$6:$E$6)),0,IF(ISNUMBER(_xlfn.XMATCH($B7552,Language!$A$29:$E$29)),'Lista de Prestatarios'!$B$3,VLOOKUP(B7552,'Lista de Prestatarios'!$A$2:$B$500,2,FALSE))),"")</f>
        <v/>
      </c>
      <c r="P7552" s="58" t="str">
        <f>IF(B7552&lt;&gt;"",IF(OR(D7552&gt;0,G7552&gt;0),COUNTIF($B$2:B7552,B7552),COUNTIFS($B$2:B7552,B7552,$E$2:E7552,"&gt;0")),"")</f>
        <v/>
      </c>
    </row>
    <row r="7553" spans="1:16" x14ac:dyDescent="0.35">
      <c r="A7553" s="51" t="str">
        <f t="shared" si="351"/>
        <v/>
      </c>
      <c r="B7553" s="99"/>
      <c r="C7553" s="4"/>
      <c r="D7553" s="14"/>
      <c r="E7553" s="14"/>
      <c r="F7553" s="14"/>
      <c r="G7553" s="82"/>
      <c r="H7553" s="107" t="str">
        <f>IF(B7553&lt;&gt;"",IF(OR(O7553=0,O7553=999),"",SUMIFS($E$2:E7553,$A$2:A7553,A7553)-SUMIFS($F$2:F7553,$A$2:A7553,A7553)),"")</f>
        <v/>
      </c>
      <c r="I7553" s="109" t="str">
        <f t="shared" si="353"/>
        <v/>
      </c>
      <c r="J7553" s="113"/>
      <c r="K7553" s="90"/>
      <c r="L7553" s="73"/>
      <c r="M7553" s="69" t="str">
        <f>IF(C7553&lt;&gt;"",DailyLog!$S$3,"")</f>
        <v/>
      </c>
      <c r="N7553" s="56" t="str">
        <f t="shared" si="352"/>
        <v/>
      </c>
      <c r="O7553" s="53" t="str">
        <f>IF($B7553&lt;&gt;"",IF(ISNUMBER(_xlfn.XMATCH($B7553,Language!$A$6:$E$6)),0,IF(ISNUMBER(_xlfn.XMATCH($B7553,Language!$A$29:$E$29)),'Lista de Prestatarios'!$B$3,VLOOKUP(B7553,'Lista de Prestatarios'!$A$2:$B$500,2,FALSE))),"")</f>
        <v/>
      </c>
      <c r="P7553" s="58" t="str">
        <f>IF(B7553&lt;&gt;"",IF(OR(D7553&gt;0,G7553&gt;0),COUNTIF($B$2:B7553,B7553),COUNTIFS($B$2:B7553,B7553,$E$2:E7553,"&gt;0")),"")</f>
        <v/>
      </c>
    </row>
    <row r="7554" spans="1:16" x14ac:dyDescent="0.35">
      <c r="A7554" s="51" t="str">
        <f t="shared" ref="A7554:A7617" si="354">IF(B7554&lt;&gt;"",O7554&amp;"."&amp;P7554,"")</f>
        <v/>
      </c>
      <c r="B7554" s="99"/>
      <c r="C7554" s="4"/>
      <c r="D7554" s="14"/>
      <c r="E7554" s="14"/>
      <c r="F7554" s="14"/>
      <c r="G7554" s="82"/>
      <c r="H7554" s="107" t="str">
        <f>IF(B7554&lt;&gt;"",IF(OR(O7554=0,O7554=999),"",SUMIFS($E$2:E7554,$A$2:A7554,A7554)-SUMIFS($F$2:F7554,$A$2:A7554,A7554)),"")</f>
        <v/>
      </c>
      <c r="I7554" s="109" t="str">
        <f t="shared" si="353"/>
        <v/>
      </c>
      <c r="J7554" s="113"/>
      <c r="K7554" s="90"/>
      <c r="L7554" s="73"/>
      <c r="M7554" s="69" t="str">
        <f>IF(C7554&lt;&gt;"",DailyLog!$S$3,"")</f>
        <v/>
      </c>
      <c r="N7554" s="56" t="str">
        <f t="shared" ref="N7554:N7617" si="355">IF(B7554&lt;&gt;"",COUNT(D7554:G7554),"")</f>
        <v/>
      </c>
      <c r="O7554" s="53" t="str">
        <f>IF($B7554&lt;&gt;"",IF(ISNUMBER(_xlfn.XMATCH($B7554,Language!$A$6:$E$6)),0,IF(ISNUMBER(_xlfn.XMATCH($B7554,Language!$A$29:$E$29)),'Lista de Prestatarios'!$B$3,VLOOKUP(B7554,'Lista de Prestatarios'!$A$2:$B$500,2,FALSE))),"")</f>
        <v/>
      </c>
      <c r="P7554" s="58" t="str">
        <f>IF(B7554&lt;&gt;"",IF(OR(D7554&gt;0,G7554&gt;0),COUNTIF($B$2:B7554,B7554),COUNTIFS($B$2:B7554,B7554,$E$2:E7554,"&gt;0")),"")</f>
        <v/>
      </c>
    </row>
    <row r="7555" spans="1:16" x14ac:dyDescent="0.35">
      <c r="A7555" s="51" t="str">
        <f t="shared" si="354"/>
        <v/>
      </c>
      <c r="B7555" s="99"/>
      <c r="C7555" s="4"/>
      <c r="D7555" s="14"/>
      <c r="E7555" s="14"/>
      <c r="F7555" s="14"/>
      <c r="G7555" s="82"/>
      <c r="H7555" s="107" t="str">
        <f>IF(B7555&lt;&gt;"",IF(OR(O7555=0,O7555=999),"",SUMIFS($E$2:E7555,$A$2:A7555,A7555)-SUMIFS($F$2:F7555,$A$2:A7555,A7555)),"")</f>
        <v/>
      </c>
      <c r="I7555" s="109" t="str">
        <f t="shared" si="353"/>
        <v/>
      </c>
      <c r="J7555" s="113"/>
      <c r="K7555" s="90"/>
      <c r="L7555" s="73"/>
      <c r="M7555" s="69" t="str">
        <f>IF(C7555&lt;&gt;"",DailyLog!$S$3,"")</f>
        <v/>
      </c>
      <c r="N7555" s="56" t="str">
        <f t="shared" si="355"/>
        <v/>
      </c>
      <c r="O7555" s="53" t="str">
        <f>IF($B7555&lt;&gt;"",IF(ISNUMBER(_xlfn.XMATCH($B7555,Language!$A$6:$E$6)),0,IF(ISNUMBER(_xlfn.XMATCH($B7555,Language!$A$29:$E$29)),'Lista de Prestatarios'!$B$3,VLOOKUP(B7555,'Lista de Prestatarios'!$A$2:$B$500,2,FALSE))),"")</f>
        <v/>
      </c>
      <c r="P7555" s="58" t="str">
        <f>IF(B7555&lt;&gt;"",IF(OR(D7555&gt;0,G7555&gt;0),COUNTIF($B$2:B7555,B7555),COUNTIFS($B$2:B7555,B7555,$E$2:E7555,"&gt;0")),"")</f>
        <v/>
      </c>
    </row>
    <row r="7556" spans="1:16" x14ac:dyDescent="0.35">
      <c r="A7556" s="51" t="str">
        <f t="shared" si="354"/>
        <v/>
      </c>
      <c r="B7556" s="99"/>
      <c r="C7556" s="4"/>
      <c r="D7556" s="14"/>
      <c r="E7556" s="14"/>
      <c r="F7556" s="14"/>
      <c r="G7556" s="82"/>
      <c r="H7556" s="107" t="str">
        <f>IF(B7556&lt;&gt;"",IF(OR(O7556=0,O7556=999),"",SUMIFS($E$2:E7556,$A$2:A7556,A7556)-SUMIFS($F$2:F7556,$A$2:A7556,A7556)),"")</f>
        <v/>
      </c>
      <c r="I7556" s="109" t="str">
        <f t="shared" ref="I7556:I7619" si="356">IF(B7556&lt;&gt;"",I7555+D7556-E7556+F7556-G7556,"")</f>
        <v/>
      </c>
      <c r="J7556" s="113"/>
      <c r="K7556" s="90"/>
      <c r="L7556" s="73"/>
      <c r="M7556" s="69" t="str">
        <f>IF(C7556&lt;&gt;"",DailyLog!$S$3,"")</f>
        <v/>
      </c>
      <c r="N7556" s="56" t="str">
        <f t="shared" si="355"/>
        <v/>
      </c>
      <c r="O7556" s="53" t="str">
        <f>IF($B7556&lt;&gt;"",IF(ISNUMBER(_xlfn.XMATCH($B7556,Language!$A$6:$E$6)),0,IF(ISNUMBER(_xlfn.XMATCH($B7556,Language!$A$29:$E$29)),'Lista de Prestatarios'!$B$3,VLOOKUP(B7556,'Lista de Prestatarios'!$A$2:$B$500,2,FALSE))),"")</f>
        <v/>
      </c>
      <c r="P7556" s="58" t="str">
        <f>IF(B7556&lt;&gt;"",IF(OR(D7556&gt;0,G7556&gt;0),COUNTIF($B$2:B7556,B7556),COUNTIFS($B$2:B7556,B7556,$E$2:E7556,"&gt;0")),"")</f>
        <v/>
      </c>
    </row>
    <row r="7557" spans="1:16" x14ac:dyDescent="0.35">
      <c r="A7557" s="51" t="str">
        <f t="shared" si="354"/>
        <v/>
      </c>
      <c r="B7557" s="99"/>
      <c r="C7557" s="4"/>
      <c r="D7557" s="14"/>
      <c r="E7557" s="14"/>
      <c r="F7557" s="14"/>
      <c r="G7557" s="82"/>
      <c r="H7557" s="107" t="str">
        <f>IF(B7557&lt;&gt;"",IF(OR(O7557=0,O7557=999),"",SUMIFS($E$2:E7557,$A$2:A7557,A7557)-SUMIFS($F$2:F7557,$A$2:A7557,A7557)),"")</f>
        <v/>
      </c>
      <c r="I7557" s="109" t="str">
        <f t="shared" si="356"/>
        <v/>
      </c>
      <c r="J7557" s="113"/>
      <c r="K7557" s="90"/>
      <c r="L7557" s="73"/>
      <c r="M7557" s="69" t="str">
        <f>IF(C7557&lt;&gt;"",DailyLog!$S$3,"")</f>
        <v/>
      </c>
      <c r="N7557" s="56" t="str">
        <f t="shared" si="355"/>
        <v/>
      </c>
      <c r="O7557" s="53" t="str">
        <f>IF($B7557&lt;&gt;"",IF(ISNUMBER(_xlfn.XMATCH($B7557,Language!$A$6:$E$6)),0,IF(ISNUMBER(_xlfn.XMATCH($B7557,Language!$A$29:$E$29)),'Lista de Prestatarios'!$B$3,VLOOKUP(B7557,'Lista de Prestatarios'!$A$2:$B$500,2,FALSE))),"")</f>
        <v/>
      </c>
      <c r="P7557" s="58" t="str">
        <f>IF(B7557&lt;&gt;"",IF(OR(D7557&gt;0,G7557&gt;0),COUNTIF($B$2:B7557,B7557),COUNTIFS($B$2:B7557,B7557,$E$2:E7557,"&gt;0")),"")</f>
        <v/>
      </c>
    </row>
    <row r="7558" spans="1:16" x14ac:dyDescent="0.35">
      <c r="A7558" s="51" t="str">
        <f t="shared" si="354"/>
        <v/>
      </c>
      <c r="B7558" s="99"/>
      <c r="C7558" s="4"/>
      <c r="D7558" s="14"/>
      <c r="E7558" s="14"/>
      <c r="F7558" s="14"/>
      <c r="G7558" s="82"/>
      <c r="H7558" s="107" t="str">
        <f>IF(B7558&lt;&gt;"",IF(OR(O7558=0,O7558=999),"",SUMIFS($E$2:E7558,$A$2:A7558,A7558)-SUMIFS($F$2:F7558,$A$2:A7558,A7558)),"")</f>
        <v/>
      </c>
      <c r="I7558" s="109" t="str">
        <f t="shared" si="356"/>
        <v/>
      </c>
      <c r="J7558" s="113"/>
      <c r="K7558" s="90"/>
      <c r="L7558" s="73"/>
      <c r="M7558" s="69" t="str">
        <f>IF(C7558&lt;&gt;"",DailyLog!$S$3,"")</f>
        <v/>
      </c>
      <c r="N7558" s="56" t="str">
        <f t="shared" si="355"/>
        <v/>
      </c>
      <c r="O7558" s="53" t="str">
        <f>IF($B7558&lt;&gt;"",IF(ISNUMBER(_xlfn.XMATCH($B7558,Language!$A$6:$E$6)),0,IF(ISNUMBER(_xlfn.XMATCH($B7558,Language!$A$29:$E$29)),'Lista de Prestatarios'!$B$3,VLOOKUP(B7558,'Lista de Prestatarios'!$A$2:$B$500,2,FALSE))),"")</f>
        <v/>
      </c>
      <c r="P7558" s="58" t="str">
        <f>IF(B7558&lt;&gt;"",IF(OR(D7558&gt;0,G7558&gt;0),COUNTIF($B$2:B7558,B7558),COUNTIFS($B$2:B7558,B7558,$E$2:E7558,"&gt;0")),"")</f>
        <v/>
      </c>
    </row>
    <row r="7559" spans="1:16" x14ac:dyDescent="0.35">
      <c r="A7559" s="51" t="str">
        <f t="shared" si="354"/>
        <v/>
      </c>
      <c r="B7559" s="99"/>
      <c r="C7559" s="4"/>
      <c r="D7559" s="14"/>
      <c r="E7559" s="14"/>
      <c r="F7559" s="14"/>
      <c r="G7559" s="82"/>
      <c r="H7559" s="107" t="str">
        <f>IF(B7559&lt;&gt;"",IF(OR(O7559=0,O7559=999),"",SUMIFS($E$2:E7559,$A$2:A7559,A7559)-SUMIFS($F$2:F7559,$A$2:A7559,A7559)),"")</f>
        <v/>
      </c>
      <c r="I7559" s="109" t="str">
        <f t="shared" si="356"/>
        <v/>
      </c>
      <c r="J7559" s="113"/>
      <c r="K7559" s="90"/>
      <c r="L7559" s="73"/>
      <c r="M7559" s="69" t="str">
        <f>IF(C7559&lt;&gt;"",DailyLog!$S$3,"")</f>
        <v/>
      </c>
      <c r="N7559" s="56" t="str">
        <f t="shared" si="355"/>
        <v/>
      </c>
      <c r="O7559" s="53" t="str">
        <f>IF($B7559&lt;&gt;"",IF(ISNUMBER(_xlfn.XMATCH($B7559,Language!$A$6:$E$6)),0,IF(ISNUMBER(_xlfn.XMATCH($B7559,Language!$A$29:$E$29)),'Lista de Prestatarios'!$B$3,VLOOKUP(B7559,'Lista de Prestatarios'!$A$2:$B$500,2,FALSE))),"")</f>
        <v/>
      </c>
      <c r="P7559" s="58" t="str">
        <f>IF(B7559&lt;&gt;"",IF(OR(D7559&gt;0,G7559&gt;0),COUNTIF($B$2:B7559,B7559),COUNTIFS($B$2:B7559,B7559,$E$2:E7559,"&gt;0")),"")</f>
        <v/>
      </c>
    </row>
    <row r="7560" spans="1:16" x14ac:dyDescent="0.35">
      <c r="A7560" s="51" t="str">
        <f t="shared" si="354"/>
        <v/>
      </c>
      <c r="B7560" s="99"/>
      <c r="C7560" s="4"/>
      <c r="D7560" s="14"/>
      <c r="E7560" s="14"/>
      <c r="F7560" s="14"/>
      <c r="G7560" s="82"/>
      <c r="H7560" s="107" t="str">
        <f>IF(B7560&lt;&gt;"",IF(OR(O7560=0,O7560=999),"",SUMIFS($E$2:E7560,$A$2:A7560,A7560)-SUMIFS($F$2:F7560,$A$2:A7560,A7560)),"")</f>
        <v/>
      </c>
      <c r="I7560" s="109" t="str">
        <f t="shared" si="356"/>
        <v/>
      </c>
      <c r="J7560" s="113"/>
      <c r="K7560" s="90"/>
      <c r="L7560" s="73"/>
      <c r="M7560" s="69" t="str">
        <f>IF(C7560&lt;&gt;"",DailyLog!$S$3,"")</f>
        <v/>
      </c>
      <c r="N7560" s="56" t="str">
        <f t="shared" si="355"/>
        <v/>
      </c>
      <c r="O7560" s="53" t="str">
        <f>IF($B7560&lt;&gt;"",IF(ISNUMBER(_xlfn.XMATCH($B7560,Language!$A$6:$E$6)),0,IF(ISNUMBER(_xlfn.XMATCH($B7560,Language!$A$29:$E$29)),'Lista de Prestatarios'!$B$3,VLOOKUP(B7560,'Lista de Prestatarios'!$A$2:$B$500,2,FALSE))),"")</f>
        <v/>
      </c>
      <c r="P7560" s="58" t="str">
        <f>IF(B7560&lt;&gt;"",IF(OR(D7560&gt;0,G7560&gt;0),COUNTIF($B$2:B7560,B7560),COUNTIFS($B$2:B7560,B7560,$E$2:E7560,"&gt;0")),"")</f>
        <v/>
      </c>
    </row>
    <row r="7561" spans="1:16" x14ac:dyDescent="0.35">
      <c r="A7561" s="51" t="str">
        <f t="shared" si="354"/>
        <v/>
      </c>
      <c r="B7561" s="99"/>
      <c r="C7561" s="4"/>
      <c r="D7561" s="14"/>
      <c r="E7561" s="14"/>
      <c r="F7561" s="14"/>
      <c r="G7561" s="82"/>
      <c r="H7561" s="107" t="str">
        <f>IF(B7561&lt;&gt;"",IF(OR(O7561=0,O7561=999),"",SUMIFS($E$2:E7561,$A$2:A7561,A7561)-SUMIFS($F$2:F7561,$A$2:A7561,A7561)),"")</f>
        <v/>
      </c>
      <c r="I7561" s="109" t="str">
        <f t="shared" si="356"/>
        <v/>
      </c>
      <c r="J7561" s="113"/>
      <c r="K7561" s="90"/>
      <c r="L7561" s="73"/>
      <c r="M7561" s="69" t="str">
        <f>IF(C7561&lt;&gt;"",DailyLog!$S$3,"")</f>
        <v/>
      </c>
      <c r="N7561" s="56" t="str">
        <f t="shared" si="355"/>
        <v/>
      </c>
      <c r="O7561" s="53" t="str">
        <f>IF($B7561&lt;&gt;"",IF(ISNUMBER(_xlfn.XMATCH($B7561,Language!$A$6:$E$6)),0,IF(ISNUMBER(_xlfn.XMATCH($B7561,Language!$A$29:$E$29)),'Lista de Prestatarios'!$B$3,VLOOKUP(B7561,'Lista de Prestatarios'!$A$2:$B$500,2,FALSE))),"")</f>
        <v/>
      </c>
      <c r="P7561" s="58" t="str">
        <f>IF(B7561&lt;&gt;"",IF(OR(D7561&gt;0,G7561&gt;0),COUNTIF($B$2:B7561,B7561),COUNTIFS($B$2:B7561,B7561,$E$2:E7561,"&gt;0")),"")</f>
        <v/>
      </c>
    </row>
    <row r="7562" spans="1:16" x14ac:dyDescent="0.35">
      <c r="A7562" s="51" t="str">
        <f t="shared" si="354"/>
        <v/>
      </c>
      <c r="B7562" s="99"/>
      <c r="C7562" s="4"/>
      <c r="D7562" s="14"/>
      <c r="E7562" s="14"/>
      <c r="F7562" s="14"/>
      <c r="G7562" s="82"/>
      <c r="H7562" s="107" t="str">
        <f>IF(B7562&lt;&gt;"",IF(OR(O7562=0,O7562=999),"",SUMIFS($E$2:E7562,$A$2:A7562,A7562)-SUMIFS($F$2:F7562,$A$2:A7562,A7562)),"")</f>
        <v/>
      </c>
      <c r="I7562" s="109" t="str">
        <f t="shared" si="356"/>
        <v/>
      </c>
      <c r="J7562" s="113"/>
      <c r="K7562" s="90"/>
      <c r="L7562" s="73"/>
      <c r="M7562" s="69" t="str">
        <f>IF(C7562&lt;&gt;"",DailyLog!$S$3,"")</f>
        <v/>
      </c>
      <c r="N7562" s="56" t="str">
        <f t="shared" si="355"/>
        <v/>
      </c>
      <c r="O7562" s="53" t="str">
        <f>IF($B7562&lt;&gt;"",IF(ISNUMBER(_xlfn.XMATCH($B7562,Language!$A$6:$E$6)),0,IF(ISNUMBER(_xlfn.XMATCH($B7562,Language!$A$29:$E$29)),'Lista de Prestatarios'!$B$3,VLOOKUP(B7562,'Lista de Prestatarios'!$A$2:$B$500,2,FALSE))),"")</f>
        <v/>
      </c>
      <c r="P7562" s="58" t="str">
        <f>IF(B7562&lt;&gt;"",IF(OR(D7562&gt;0,G7562&gt;0),COUNTIF($B$2:B7562,B7562),COUNTIFS($B$2:B7562,B7562,$E$2:E7562,"&gt;0")),"")</f>
        <v/>
      </c>
    </row>
    <row r="7563" spans="1:16" x14ac:dyDescent="0.35">
      <c r="A7563" s="51" t="str">
        <f t="shared" si="354"/>
        <v/>
      </c>
      <c r="B7563" s="99"/>
      <c r="C7563" s="4"/>
      <c r="D7563" s="14"/>
      <c r="E7563" s="14"/>
      <c r="F7563" s="14"/>
      <c r="G7563" s="82"/>
      <c r="H7563" s="107" t="str">
        <f>IF(B7563&lt;&gt;"",IF(OR(O7563=0,O7563=999),"",SUMIFS($E$2:E7563,$A$2:A7563,A7563)-SUMIFS($F$2:F7563,$A$2:A7563,A7563)),"")</f>
        <v/>
      </c>
      <c r="I7563" s="109" t="str">
        <f t="shared" si="356"/>
        <v/>
      </c>
      <c r="J7563" s="113"/>
      <c r="K7563" s="90"/>
      <c r="L7563" s="73"/>
      <c r="M7563" s="69" t="str">
        <f>IF(C7563&lt;&gt;"",DailyLog!$S$3,"")</f>
        <v/>
      </c>
      <c r="N7563" s="56" t="str">
        <f t="shared" si="355"/>
        <v/>
      </c>
      <c r="O7563" s="53" t="str">
        <f>IF($B7563&lt;&gt;"",IF(ISNUMBER(_xlfn.XMATCH($B7563,Language!$A$6:$E$6)),0,IF(ISNUMBER(_xlfn.XMATCH($B7563,Language!$A$29:$E$29)),'Lista de Prestatarios'!$B$3,VLOOKUP(B7563,'Lista de Prestatarios'!$A$2:$B$500,2,FALSE))),"")</f>
        <v/>
      </c>
      <c r="P7563" s="58" t="str">
        <f>IF(B7563&lt;&gt;"",IF(OR(D7563&gt;0,G7563&gt;0),COUNTIF($B$2:B7563,B7563),COUNTIFS($B$2:B7563,B7563,$E$2:E7563,"&gt;0")),"")</f>
        <v/>
      </c>
    </row>
    <row r="7564" spans="1:16" x14ac:dyDescent="0.35">
      <c r="A7564" s="51" t="str">
        <f t="shared" si="354"/>
        <v/>
      </c>
      <c r="B7564" s="99"/>
      <c r="C7564" s="4"/>
      <c r="D7564" s="14"/>
      <c r="E7564" s="14"/>
      <c r="F7564" s="14"/>
      <c r="G7564" s="82"/>
      <c r="H7564" s="107" t="str">
        <f>IF(B7564&lt;&gt;"",IF(OR(O7564=0,O7564=999),"",SUMIFS($E$2:E7564,$A$2:A7564,A7564)-SUMIFS($F$2:F7564,$A$2:A7564,A7564)),"")</f>
        <v/>
      </c>
      <c r="I7564" s="109" t="str">
        <f t="shared" si="356"/>
        <v/>
      </c>
      <c r="J7564" s="113"/>
      <c r="K7564" s="90"/>
      <c r="L7564" s="73"/>
      <c r="M7564" s="69" t="str">
        <f>IF(C7564&lt;&gt;"",DailyLog!$S$3,"")</f>
        <v/>
      </c>
      <c r="N7564" s="56" t="str">
        <f t="shared" si="355"/>
        <v/>
      </c>
      <c r="O7564" s="53" t="str">
        <f>IF($B7564&lt;&gt;"",IF(ISNUMBER(_xlfn.XMATCH($B7564,Language!$A$6:$E$6)),0,IF(ISNUMBER(_xlfn.XMATCH($B7564,Language!$A$29:$E$29)),'Lista de Prestatarios'!$B$3,VLOOKUP(B7564,'Lista de Prestatarios'!$A$2:$B$500,2,FALSE))),"")</f>
        <v/>
      </c>
      <c r="P7564" s="58" t="str">
        <f>IF(B7564&lt;&gt;"",IF(OR(D7564&gt;0,G7564&gt;0),COUNTIF($B$2:B7564,B7564),COUNTIFS($B$2:B7564,B7564,$E$2:E7564,"&gt;0")),"")</f>
        <v/>
      </c>
    </row>
    <row r="7565" spans="1:16" x14ac:dyDescent="0.35">
      <c r="A7565" s="51" t="str">
        <f t="shared" si="354"/>
        <v/>
      </c>
      <c r="B7565" s="99"/>
      <c r="C7565" s="4"/>
      <c r="D7565" s="14"/>
      <c r="E7565" s="14"/>
      <c r="F7565" s="14"/>
      <c r="G7565" s="82"/>
      <c r="H7565" s="107" t="str">
        <f>IF(B7565&lt;&gt;"",IF(OR(O7565=0,O7565=999),"",SUMIFS($E$2:E7565,$A$2:A7565,A7565)-SUMIFS($F$2:F7565,$A$2:A7565,A7565)),"")</f>
        <v/>
      </c>
      <c r="I7565" s="109" t="str">
        <f t="shared" si="356"/>
        <v/>
      </c>
      <c r="J7565" s="113"/>
      <c r="K7565" s="90"/>
      <c r="L7565" s="73"/>
      <c r="M7565" s="69" t="str">
        <f>IF(C7565&lt;&gt;"",DailyLog!$S$3,"")</f>
        <v/>
      </c>
      <c r="N7565" s="56" t="str">
        <f t="shared" si="355"/>
        <v/>
      </c>
      <c r="O7565" s="53" t="str">
        <f>IF($B7565&lt;&gt;"",IF(ISNUMBER(_xlfn.XMATCH($B7565,Language!$A$6:$E$6)),0,IF(ISNUMBER(_xlfn.XMATCH($B7565,Language!$A$29:$E$29)),'Lista de Prestatarios'!$B$3,VLOOKUP(B7565,'Lista de Prestatarios'!$A$2:$B$500,2,FALSE))),"")</f>
        <v/>
      </c>
      <c r="P7565" s="58" t="str">
        <f>IF(B7565&lt;&gt;"",IF(OR(D7565&gt;0,G7565&gt;0),COUNTIF($B$2:B7565,B7565),COUNTIFS($B$2:B7565,B7565,$E$2:E7565,"&gt;0")),"")</f>
        <v/>
      </c>
    </row>
    <row r="7566" spans="1:16" x14ac:dyDescent="0.35">
      <c r="A7566" s="51" t="str">
        <f t="shared" si="354"/>
        <v/>
      </c>
      <c r="B7566" s="99"/>
      <c r="C7566" s="4"/>
      <c r="D7566" s="14"/>
      <c r="E7566" s="14"/>
      <c r="F7566" s="14"/>
      <c r="G7566" s="82"/>
      <c r="H7566" s="107" t="str">
        <f>IF(B7566&lt;&gt;"",IF(OR(O7566=0,O7566=999),"",SUMIFS($E$2:E7566,$A$2:A7566,A7566)-SUMIFS($F$2:F7566,$A$2:A7566,A7566)),"")</f>
        <v/>
      </c>
      <c r="I7566" s="109" t="str">
        <f t="shared" si="356"/>
        <v/>
      </c>
      <c r="J7566" s="113"/>
      <c r="K7566" s="90"/>
      <c r="L7566" s="73"/>
      <c r="M7566" s="69" t="str">
        <f>IF(C7566&lt;&gt;"",DailyLog!$S$3,"")</f>
        <v/>
      </c>
      <c r="N7566" s="56" t="str">
        <f t="shared" si="355"/>
        <v/>
      </c>
      <c r="O7566" s="53" t="str">
        <f>IF($B7566&lt;&gt;"",IF(ISNUMBER(_xlfn.XMATCH($B7566,Language!$A$6:$E$6)),0,IF(ISNUMBER(_xlfn.XMATCH($B7566,Language!$A$29:$E$29)),'Lista de Prestatarios'!$B$3,VLOOKUP(B7566,'Lista de Prestatarios'!$A$2:$B$500,2,FALSE))),"")</f>
        <v/>
      </c>
      <c r="P7566" s="58" t="str">
        <f>IF(B7566&lt;&gt;"",IF(OR(D7566&gt;0,G7566&gt;0),COUNTIF($B$2:B7566,B7566),COUNTIFS($B$2:B7566,B7566,$E$2:E7566,"&gt;0")),"")</f>
        <v/>
      </c>
    </row>
    <row r="7567" spans="1:16" x14ac:dyDescent="0.35">
      <c r="A7567" s="51" t="str">
        <f t="shared" si="354"/>
        <v/>
      </c>
      <c r="B7567" s="99"/>
      <c r="C7567" s="4"/>
      <c r="D7567" s="14"/>
      <c r="E7567" s="14"/>
      <c r="F7567" s="14"/>
      <c r="G7567" s="82"/>
      <c r="H7567" s="107" t="str">
        <f>IF(B7567&lt;&gt;"",IF(OR(O7567=0,O7567=999),"",SUMIFS($E$2:E7567,$A$2:A7567,A7567)-SUMIFS($F$2:F7567,$A$2:A7567,A7567)),"")</f>
        <v/>
      </c>
      <c r="I7567" s="109" t="str">
        <f t="shared" si="356"/>
        <v/>
      </c>
      <c r="J7567" s="113"/>
      <c r="K7567" s="90"/>
      <c r="L7567" s="73"/>
      <c r="M7567" s="69" t="str">
        <f>IF(C7567&lt;&gt;"",DailyLog!$S$3,"")</f>
        <v/>
      </c>
      <c r="N7567" s="56" t="str">
        <f t="shared" si="355"/>
        <v/>
      </c>
      <c r="O7567" s="53" t="str">
        <f>IF($B7567&lt;&gt;"",IF(ISNUMBER(_xlfn.XMATCH($B7567,Language!$A$6:$E$6)),0,IF(ISNUMBER(_xlfn.XMATCH($B7567,Language!$A$29:$E$29)),'Lista de Prestatarios'!$B$3,VLOOKUP(B7567,'Lista de Prestatarios'!$A$2:$B$500,2,FALSE))),"")</f>
        <v/>
      </c>
      <c r="P7567" s="58" t="str">
        <f>IF(B7567&lt;&gt;"",IF(OR(D7567&gt;0,G7567&gt;0),COUNTIF($B$2:B7567,B7567),COUNTIFS($B$2:B7567,B7567,$E$2:E7567,"&gt;0")),"")</f>
        <v/>
      </c>
    </row>
    <row r="7568" spans="1:16" x14ac:dyDescent="0.35">
      <c r="A7568" s="51" t="str">
        <f t="shared" si="354"/>
        <v/>
      </c>
      <c r="B7568" s="99"/>
      <c r="C7568" s="4"/>
      <c r="D7568" s="14"/>
      <c r="E7568" s="14"/>
      <c r="F7568" s="14"/>
      <c r="G7568" s="82"/>
      <c r="H7568" s="107" t="str">
        <f>IF(B7568&lt;&gt;"",IF(OR(O7568=0,O7568=999),"",SUMIFS($E$2:E7568,$A$2:A7568,A7568)-SUMIFS($F$2:F7568,$A$2:A7568,A7568)),"")</f>
        <v/>
      </c>
      <c r="I7568" s="109" t="str">
        <f t="shared" si="356"/>
        <v/>
      </c>
      <c r="J7568" s="113"/>
      <c r="K7568" s="90"/>
      <c r="L7568" s="73"/>
      <c r="M7568" s="69" t="str">
        <f>IF(C7568&lt;&gt;"",DailyLog!$S$3,"")</f>
        <v/>
      </c>
      <c r="N7568" s="56" t="str">
        <f t="shared" si="355"/>
        <v/>
      </c>
      <c r="O7568" s="53" t="str">
        <f>IF($B7568&lt;&gt;"",IF(ISNUMBER(_xlfn.XMATCH($B7568,Language!$A$6:$E$6)),0,IF(ISNUMBER(_xlfn.XMATCH($B7568,Language!$A$29:$E$29)),'Lista de Prestatarios'!$B$3,VLOOKUP(B7568,'Lista de Prestatarios'!$A$2:$B$500,2,FALSE))),"")</f>
        <v/>
      </c>
      <c r="P7568" s="58" t="str">
        <f>IF(B7568&lt;&gt;"",IF(OR(D7568&gt;0,G7568&gt;0),COUNTIF($B$2:B7568,B7568),COUNTIFS($B$2:B7568,B7568,$E$2:E7568,"&gt;0")),"")</f>
        <v/>
      </c>
    </row>
    <row r="7569" spans="1:16" x14ac:dyDescent="0.35">
      <c r="A7569" s="51" t="str">
        <f t="shared" si="354"/>
        <v/>
      </c>
      <c r="B7569" s="99"/>
      <c r="C7569" s="4"/>
      <c r="D7569" s="14"/>
      <c r="E7569" s="14"/>
      <c r="F7569" s="14"/>
      <c r="G7569" s="82"/>
      <c r="H7569" s="107" t="str">
        <f>IF(B7569&lt;&gt;"",IF(OR(O7569=0,O7569=999),"",SUMIFS($E$2:E7569,$A$2:A7569,A7569)-SUMIFS($F$2:F7569,$A$2:A7569,A7569)),"")</f>
        <v/>
      </c>
      <c r="I7569" s="109" t="str">
        <f t="shared" si="356"/>
        <v/>
      </c>
      <c r="J7569" s="113"/>
      <c r="K7569" s="90"/>
      <c r="L7569" s="73"/>
      <c r="M7569" s="69" t="str">
        <f>IF(C7569&lt;&gt;"",DailyLog!$S$3,"")</f>
        <v/>
      </c>
      <c r="N7569" s="56" t="str">
        <f t="shared" si="355"/>
        <v/>
      </c>
      <c r="O7569" s="53" t="str">
        <f>IF($B7569&lt;&gt;"",IF(ISNUMBER(_xlfn.XMATCH($B7569,Language!$A$6:$E$6)),0,IF(ISNUMBER(_xlfn.XMATCH($B7569,Language!$A$29:$E$29)),'Lista de Prestatarios'!$B$3,VLOOKUP(B7569,'Lista de Prestatarios'!$A$2:$B$500,2,FALSE))),"")</f>
        <v/>
      </c>
      <c r="P7569" s="58" t="str">
        <f>IF(B7569&lt;&gt;"",IF(OR(D7569&gt;0,G7569&gt;0),COUNTIF($B$2:B7569,B7569),COUNTIFS($B$2:B7569,B7569,$E$2:E7569,"&gt;0")),"")</f>
        <v/>
      </c>
    </row>
    <row r="7570" spans="1:16" x14ac:dyDescent="0.35">
      <c r="A7570" s="51" t="str">
        <f t="shared" si="354"/>
        <v/>
      </c>
      <c r="B7570" s="99"/>
      <c r="C7570" s="4"/>
      <c r="D7570" s="14"/>
      <c r="E7570" s="14"/>
      <c r="F7570" s="14"/>
      <c r="G7570" s="82"/>
      <c r="H7570" s="107" t="str">
        <f>IF(B7570&lt;&gt;"",IF(OR(O7570=0,O7570=999),"",SUMIFS($E$2:E7570,$A$2:A7570,A7570)-SUMIFS($F$2:F7570,$A$2:A7570,A7570)),"")</f>
        <v/>
      </c>
      <c r="I7570" s="109" t="str">
        <f t="shared" si="356"/>
        <v/>
      </c>
      <c r="J7570" s="113"/>
      <c r="K7570" s="90"/>
      <c r="L7570" s="73"/>
      <c r="M7570" s="69" t="str">
        <f>IF(C7570&lt;&gt;"",DailyLog!$S$3,"")</f>
        <v/>
      </c>
      <c r="N7570" s="56" t="str">
        <f t="shared" si="355"/>
        <v/>
      </c>
      <c r="O7570" s="53" t="str">
        <f>IF($B7570&lt;&gt;"",IF(ISNUMBER(_xlfn.XMATCH($B7570,Language!$A$6:$E$6)),0,IF(ISNUMBER(_xlfn.XMATCH($B7570,Language!$A$29:$E$29)),'Lista de Prestatarios'!$B$3,VLOOKUP(B7570,'Lista de Prestatarios'!$A$2:$B$500,2,FALSE))),"")</f>
        <v/>
      </c>
      <c r="P7570" s="58" t="str">
        <f>IF(B7570&lt;&gt;"",IF(OR(D7570&gt;0,G7570&gt;0),COUNTIF($B$2:B7570,B7570),COUNTIFS($B$2:B7570,B7570,$E$2:E7570,"&gt;0")),"")</f>
        <v/>
      </c>
    </row>
    <row r="7571" spans="1:16" x14ac:dyDescent="0.35">
      <c r="A7571" s="51" t="str">
        <f t="shared" si="354"/>
        <v/>
      </c>
      <c r="B7571" s="99"/>
      <c r="C7571" s="4"/>
      <c r="D7571" s="14"/>
      <c r="E7571" s="14"/>
      <c r="F7571" s="14"/>
      <c r="G7571" s="82"/>
      <c r="H7571" s="107" t="str">
        <f>IF(B7571&lt;&gt;"",IF(OR(O7571=0,O7571=999),"",SUMIFS($E$2:E7571,$A$2:A7571,A7571)-SUMIFS($F$2:F7571,$A$2:A7571,A7571)),"")</f>
        <v/>
      </c>
      <c r="I7571" s="109" t="str">
        <f t="shared" si="356"/>
        <v/>
      </c>
      <c r="J7571" s="113"/>
      <c r="K7571" s="90"/>
      <c r="L7571" s="73"/>
      <c r="M7571" s="69" t="str">
        <f>IF(C7571&lt;&gt;"",DailyLog!$S$3,"")</f>
        <v/>
      </c>
      <c r="N7571" s="56" t="str">
        <f t="shared" si="355"/>
        <v/>
      </c>
      <c r="O7571" s="53" t="str">
        <f>IF($B7571&lt;&gt;"",IF(ISNUMBER(_xlfn.XMATCH($B7571,Language!$A$6:$E$6)),0,IF(ISNUMBER(_xlfn.XMATCH($B7571,Language!$A$29:$E$29)),'Lista de Prestatarios'!$B$3,VLOOKUP(B7571,'Lista de Prestatarios'!$A$2:$B$500,2,FALSE))),"")</f>
        <v/>
      </c>
      <c r="P7571" s="58" t="str">
        <f>IF(B7571&lt;&gt;"",IF(OR(D7571&gt;0,G7571&gt;0),COUNTIF($B$2:B7571,B7571),COUNTIFS($B$2:B7571,B7571,$E$2:E7571,"&gt;0")),"")</f>
        <v/>
      </c>
    </row>
    <row r="7572" spans="1:16" x14ac:dyDescent="0.35">
      <c r="A7572" s="51" t="str">
        <f t="shared" si="354"/>
        <v/>
      </c>
      <c r="B7572" s="99"/>
      <c r="C7572" s="4"/>
      <c r="D7572" s="14"/>
      <c r="E7572" s="14"/>
      <c r="F7572" s="14"/>
      <c r="G7572" s="82"/>
      <c r="H7572" s="107" t="str">
        <f>IF(B7572&lt;&gt;"",IF(OR(O7572=0,O7572=999),"",SUMIFS($E$2:E7572,$A$2:A7572,A7572)-SUMIFS($F$2:F7572,$A$2:A7572,A7572)),"")</f>
        <v/>
      </c>
      <c r="I7572" s="109" t="str">
        <f t="shared" si="356"/>
        <v/>
      </c>
      <c r="J7572" s="113"/>
      <c r="K7572" s="90"/>
      <c r="L7572" s="73"/>
      <c r="M7572" s="69" t="str">
        <f>IF(C7572&lt;&gt;"",DailyLog!$S$3,"")</f>
        <v/>
      </c>
      <c r="N7572" s="56" t="str">
        <f t="shared" si="355"/>
        <v/>
      </c>
      <c r="O7572" s="53" t="str">
        <f>IF($B7572&lt;&gt;"",IF(ISNUMBER(_xlfn.XMATCH($B7572,Language!$A$6:$E$6)),0,IF(ISNUMBER(_xlfn.XMATCH($B7572,Language!$A$29:$E$29)),'Lista de Prestatarios'!$B$3,VLOOKUP(B7572,'Lista de Prestatarios'!$A$2:$B$500,2,FALSE))),"")</f>
        <v/>
      </c>
      <c r="P7572" s="58" t="str">
        <f>IF(B7572&lt;&gt;"",IF(OR(D7572&gt;0,G7572&gt;0),COUNTIF($B$2:B7572,B7572),COUNTIFS($B$2:B7572,B7572,$E$2:E7572,"&gt;0")),"")</f>
        <v/>
      </c>
    </row>
    <row r="7573" spans="1:16" x14ac:dyDescent="0.35">
      <c r="A7573" s="51" t="str">
        <f t="shared" si="354"/>
        <v/>
      </c>
      <c r="B7573" s="99"/>
      <c r="C7573" s="4"/>
      <c r="D7573" s="14"/>
      <c r="E7573" s="14"/>
      <c r="F7573" s="14"/>
      <c r="G7573" s="82"/>
      <c r="H7573" s="107" t="str">
        <f>IF(B7573&lt;&gt;"",IF(OR(O7573=0,O7573=999),"",SUMIFS($E$2:E7573,$A$2:A7573,A7573)-SUMIFS($F$2:F7573,$A$2:A7573,A7573)),"")</f>
        <v/>
      </c>
      <c r="I7573" s="109" t="str">
        <f t="shared" si="356"/>
        <v/>
      </c>
      <c r="J7573" s="113"/>
      <c r="K7573" s="90"/>
      <c r="L7573" s="73"/>
      <c r="M7573" s="69" t="str">
        <f>IF(C7573&lt;&gt;"",DailyLog!$S$3,"")</f>
        <v/>
      </c>
      <c r="N7573" s="56" t="str">
        <f t="shared" si="355"/>
        <v/>
      </c>
      <c r="O7573" s="53" t="str">
        <f>IF($B7573&lt;&gt;"",IF(ISNUMBER(_xlfn.XMATCH($B7573,Language!$A$6:$E$6)),0,IF(ISNUMBER(_xlfn.XMATCH($B7573,Language!$A$29:$E$29)),'Lista de Prestatarios'!$B$3,VLOOKUP(B7573,'Lista de Prestatarios'!$A$2:$B$500,2,FALSE))),"")</f>
        <v/>
      </c>
      <c r="P7573" s="58" t="str">
        <f>IF(B7573&lt;&gt;"",IF(OR(D7573&gt;0,G7573&gt;0),COUNTIF($B$2:B7573,B7573),COUNTIFS($B$2:B7573,B7573,$E$2:E7573,"&gt;0")),"")</f>
        <v/>
      </c>
    </row>
    <row r="7574" spans="1:16" x14ac:dyDescent="0.35">
      <c r="A7574" s="51" t="str">
        <f t="shared" si="354"/>
        <v/>
      </c>
      <c r="B7574" s="99"/>
      <c r="C7574" s="4"/>
      <c r="D7574" s="14"/>
      <c r="E7574" s="14"/>
      <c r="F7574" s="14"/>
      <c r="G7574" s="82"/>
      <c r="H7574" s="107" t="str">
        <f>IF(B7574&lt;&gt;"",IF(OR(O7574=0,O7574=999),"",SUMIFS($E$2:E7574,$A$2:A7574,A7574)-SUMIFS($F$2:F7574,$A$2:A7574,A7574)),"")</f>
        <v/>
      </c>
      <c r="I7574" s="109" t="str">
        <f t="shared" si="356"/>
        <v/>
      </c>
      <c r="J7574" s="113"/>
      <c r="K7574" s="90"/>
      <c r="L7574" s="73"/>
      <c r="M7574" s="69" t="str">
        <f>IF(C7574&lt;&gt;"",DailyLog!$S$3,"")</f>
        <v/>
      </c>
      <c r="N7574" s="56" t="str">
        <f t="shared" si="355"/>
        <v/>
      </c>
      <c r="O7574" s="53" t="str">
        <f>IF($B7574&lt;&gt;"",IF(ISNUMBER(_xlfn.XMATCH($B7574,Language!$A$6:$E$6)),0,IF(ISNUMBER(_xlfn.XMATCH($B7574,Language!$A$29:$E$29)),'Lista de Prestatarios'!$B$3,VLOOKUP(B7574,'Lista de Prestatarios'!$A$2:$B$500,2,FALSE))),"")</f>
        <v/>
      </c>
      <c r="P7574" s="58" t="str">
        <f>IF(B7574&lt;&gt;"",IF(OR(D7574&gt;0,G7574&gt;0),COUNTIF($B$2:B7574,B7574),COUNTIFS($B$2:B7574,B7574,$E$2:E7574,"&gt;0")),"")</f>
        <v/>
      </c>
    </row>
    <row r="7575" spans="1:16" x14ac:dyDescent="0.35">
      <c r="A7575" s="51" t="str">
        <f t="shared" si="354"/>
        <v/>
      </c>
      <c r="B7575" s="99"/>
      <c r="C7575" s="4"/>
      <c r="D7575" s="14"/>
      <c r="E7575" s="14"/>
      <c r="F7575" s="14"/>
      <c r="G7575" s="82"/>
      <c r="H7575" s="107" t="str">
        <f>IF(B7575&lt;&gt;"",IF(OR(O7575=0,O7575=999),"",SUMIFS($E$2:E7575,$A$2:A7575,A7575)-SUMIFS($F$2:F7575,$A$2:A7575,A7575)),"")</f>
        <v/>
      </c>
      <c r="I7575" s="109" t="str">
        <f t="shared" si="356"/>
        <v/>
      </c>
      <c r="J7575" s="113"/>
      <c r="K7575" s="90"/>
      <c r="L7575" s="73"/>
      <c r="M7575" s="69" t="str">
        <f>IF(C7575&lt;&gt;"",DailyLog!$S$3,"")</f>
        <v/>
      </c>
      <c r="N7575" s="56" t="str">
        <f t="shared" si="355"/>
        <v/>
      </c>
      <c r="O7575" s="53" t="str">
        <f>IF($B7575&lt;&gt;"",IF(ISNUMBER(_xlfn.XMATCH($B7575,Language!$A$6:$E$6)),0,IF(ISNUMBER(_xlfn.XMATCH($B7575,Language!$A$29:$E$29)),'Lista de Prestatarios'!$B$3,VLOOKUP(B7575,'Lista de Prestatarios'!$A$2:$B$500,2,FALSE))),"")</f>
        <v/>
      </c>
      <c r="P7575" s="58" t="str">
        <f>IF(B7575&lt;&gt;"",IF(OR(D7575&gt;0,G7575&gt;0),COUNTIF($B$2:B7575,B7575),COUNTIFS($B$2:B7575,B7575,$E$2:E7575,"&gt;0")),"")</f>
        <v/>
      </c>
    </row>
    <row r="7576" spans="1:16" x14ac:dyDescent="0.35">
      <c r="A7576" s="51" t="str">
        <f t="shared" si="354"/>
        <v/>
      </c>
      <c r="B7576" s="99"/>
      <c r="C7576" s="4"/>
      <c r="D7576" s="14"/>
      <c r="E7576" s="14"/>
      <c r="F7576" s="14"/>
      <c r="G7576" s="82"/>
      <c r="H7576" s="107" t="str">
        <f>IF(B7576&lt;&gt;"",IF(OR(O7576=0,O7576=999),"",SUMIFS($E$2:E7576,$A$2:A7576,A7576)-SUMIFS($F$2:F7576,$A$2:A7576,A7576)),"")</f>
        <v/>
      </c>
      <c r="I7576" s="109" t="str">
        <f t="shared" si="356"/>
        <v/>
      </c>
      <c r="J7576" s="113"/>
      <c r="K7576" s="90"/>
      <c r="L7576" s="73"/>
      <c r="M7576" s="69" t="str">
        <f>IF(C7576&lt;&gt;"",DailyLog!$S$3,"")</f>
        <v/>
      </c>
      <c r="N7576" s="56" t="str">
        <f t="shared" si="355"/>
        <v/>
      </c>
      <c r="O7576" s="53" t="str">
        <f>IF($B7576&lt;&gt;"",IF(ISNUMBER(_xlfn.XMATCH($B7576,Language!$A$6:$E$6)),0,IF(ISNUMBER(_xlfn.XMATCH($B7576,Language!$A$29:$E$29)),'Lista de Prestatarios'!$B$3,VLOOKUP(B7576,'Lista de Prestatarios'!$A$2:$B$500,2,FALSE))),"")</f>
        <v/>
      </c>
      <c r="P7576" s="58" t="str">
        <f>IF(B7576&lt;&gt;"",IF(OR(D7576&gt;0,G7576&gt;0),COUNTIF($B$2:B7576,B7576),COUNTIFS($B$2:B7576,B7576,$E$2:E7576,"&gt;0")),"")</f>
        <v/>
      </c>
    </row>
    <row r="7577" spans="1:16" x14ac:dyDescent="0.35">
      <c r="A7577" s="51" t="str">
        <f t="shared" si="354"/>
        <v/>
      </c>
      <c r="B7577" s="99"/>
      <c r="C7577" s="4"/>
      <c r="D7577" s="14"/>
      <c r="E7577" s="14"/>
      <c r="F7577" s="14"/>
      <c r="G7577" s="82"/>
      <c r="H7577" s="107" t="str">
        <f>IF(B7577&lt;&gt;"",IF(OR(O7577=0,O7577=999),"",SUMIFS($E$2:E7577,$A$2:A7577,A7577)-SUMIFS($F$2:F7577,$A$2:A7577,A7577)),"")</f>
        <v/>
      </c>
      <c r="I7577" s="109" t="str">
        <f t="shared" si="356"/>
        <v/>
      </c>
      <c r="J7577" s="113"/>
      <c r="K7577" s="90"/>
      <c r="L7577" s="73"/>
      <c r="M7577" s="69" t="str">
        <f>IF(C7577&lt;&gt;"",DailyLog!$S$3,"")</f>
        <v/>
      </c>
      <c r="N7577" s="56" t="str">
        <f t="shared" si="355"/>
        <v/>
      </c>
      <c r="O7577" s="53" t="str">
        <f>IF($B7577&lt;&gt;"",IF(ISNUMBER(_xlfn.XMATCH($B7577,Language!$A$6:$E$6)),0,IF(ISNUMBER(_xlfn.XMATCH($B7577,Language!$A$29:$E$29)),'Lista de Prestatarios'!$B$3,VLOOKUP(B7577,'Lista de Prestatarios'!$A$2:$B$500,2,FALSE))),"")</f>
        <v/>
      </c>
      <c r="P7577" s="58" t="str">
        <f>IF(B7577&lt;&gt;"",IF(OR(D7577&gt;0,G7577&gt;0),COUNTIF($B$2:B7577,B7577),COUNTIFS($B$2:B7577,B7577,$E$2:E7577,"&gt;0")),"")</f>
        <v/>
      </c>
    </row>
    <row r="7578" spans="1:16" x14ac:dyDescent="0.35">
      <c r="A7578" s="51" t="str">
        <f t="shared" si="354"/>
        <v/>
      </c>
      <c r="B7578" s="99"/>
      <c r="C7578" s="4"/>
      <c r="D7578" s="14"/>
      <c r="E7578" s="14"/>
      <c r="F7578" s="14"/>
      <c r="G7578" s="82"/>
      <c r="H7578" s="107" t="str">
        <f>IF(B7578&lt;&gt;"",IF(OR(O7578=0,O7578=999),"",SUMIFS($E$2:E7578,$A$2:A7578,A7578)-SUMIFS($F$2:F7578,$A$2:A7578,A7578)),"")</f>
        <v/>
      </c>
      <c r="I7578" s="109" t="str">
        <f t="shared" si="356"/>
        <v/>
      </c>
      <c r="J7578" s="113"/>
      <c r="K7578" s="90"/>
      <c r="L7578" s="73"/>
      <c r="M7578" s="69" t="str">
        <f>IF(C7578&lt;&gt;"",DailyLog!$S$3,"")</f>
        <v/>
      </c>
      <c r="N7578" s="56" t="str">
        <f t="shared" si="355"/>
        <v/>
      </c>
      <c r="O7578" s="53" t="str">
        <f>IF($B7578&lt;&gt;"",IF(ISNUMBER(_xlfn.XMATCH($B7578,Language!$A$6:$E$6)),0,IF(ISNUMBER(_xlfn.XMATCH($B7578,Language!$A$29:$E$29)),'Lista de Prestatarios'!$B$3,VLOOKUP(B7578,'Lista de Prestatarios'!$A$2:$B$500,2,FALSE))),"")</f>
        <v/>
      </c>
      <c r="P7578" s="58" t="str">
        <f>IF(B7578&lt;&gt;"",IF(OR(D7578&gt;0,G7578&gt;0),COUNTIF($B$2:B7578,B7578),COUNTIFS($B$2:B7578,B7578,$E$2:E7578,"&gt;0")),"")</f>
        <v/>
      </c>
    </row>
    <row r="7579" spans="1:16" x14ac:dyDescent="0.35">
      <c r="A7579" s="51" t="str">
        <f t="shared" si="354"/>
        <v/>
      </c>
      <c r="B7579" s="99"/>
      <c r="C7579" s="4"/>
      <c r="D7579" s="14"/>
      <c r="E7579" s="14"/>
      <c r="F7579" s="14"/>
      <c r="G7579" s="82"/>
      <c r="H7579" s="107" t="str">
        <f>IF(B7579&lt;&gt;"",IF(OR(O7579=0,O7579=999),"",SUMIFS($E$2:E7579,$A$2:A7579,A7579)-SUMIFS($F$2:F7579,$A$2:A7579,A7579)),"")</f>
        <v/>
      </c>
      <c r="I7579" s="109" t="str">
        <f t="shared" si="356"/>
        <v/>
      </c>
      <c r="J7579" s="113"/>
      <c r="K7579" s="90"/>
      <c r="L7579" s="73"/>
      <c r="M7579" s="69" t="str">
        <f>IF(C7579&lt;&gt;"",DailyLog!$S$3,"")</f>
        <v/>
      </c>
      <c r="N7579" s="56" t="str">
        <f t="shared" si="355"/>
        <v/>
      </c>
      <c r="O7579" s="53" t="str">
        <f>IF($B7579&lt;&gt;"",IF(ISNUMBER(_xlfn.XMATCH($B7579,Language!$A$6:$E$6)),0,IF(ISNUMBER(_xlfn.XMATCH($B7579,Language!$A$29:$E$29)),'Lista de Prestatarios'!$B$3,VLOOKUP(B7579,'Lista de Prestatarios'!$A$2:$B$500,2,FALSE))),"")</f>
        <v/>
      </c>
      <c r="P7579" s="58" t="str">
        <f>IF(B7579&lt;&gt;"",IF(OR(D7579&gt;0,G7579&gt;0),COUNTIF($B$2:B7579,B7579),COUNTIFS($B$2:B7579,B7579,$E$2:E7579,"&gt;0")),"")</f>
        <v/>
      </c>
    </row>
    <row r="7580" spans="1:16" x14ac:dyDescent="0.35">
      <c r="A7580" s="51" t="str">
        <f t="shared" si="354"/>
        <v/>
      </c>
      <c r="B7580" s="99"/>
      <c r="C7580" s="4"/>
      <c r="D7580" s="14"/>
      <c r="E7580" s="14"/>
      <c r="F7580" s="14"/>
      <c r="G7580" s="82"/>
      <c r="H7580" s="107" t="str">
        <f>IF(B7580&lt;&gt;"",IF(OR(O7580=0,O7580=999),"",SUMIFS($E$2:E7580,$A$2:A7580,A7580)-SUMIFS($F$2:F7580,$A$2:A7580,A7580)),"")</f>
        <v/>
      </c>
      <c r="I7580" s="109" t="str">
        <f t="shared" si="356"/>
        <v/>
      </c>
      <c r="J7580" s="113"/>
      <c r="K7580" s="90"/>
      <c r="L7580" s="73"/>
      <c r="M7580" s="69" t="str">
        <f>IF(C7580&lt;&gt;"",DailyLog!$S$3,"")</f>
        <v/>
      </c>
      <c r="N7580" s="56" t="str">
        <f t="shared" si="355"/>
        <v/>
      </c>
      <c r="O7580" s="53" t="str">
        <f>IF($B7580&lt;&gt;"",IF(ISNUMBER(_xlfn.XMATCH($B7580,Language!$A$6:$E$6)),0,IF(ISNUMBER(_xlfn.XMATCH($B7580,Language!$A$29:$E$29)),'Lista de Prestatarios'!$B$3,VLOOKUP(B7580,'Lista de Prestatarios'!$A$2:$B$500,2,FALSE))),"")</f>
        <v/>
      </c>
      <c r="P7580" s="58" t="str">
        <f>IF(B7580&lt;&gt;"",IF(OR(D7580&gt;0,G7580&gt;0),COUNTIF($B$2:B7580,B7580),COUNTIFS($B$2:B7580,B7580,$E$2:E7580,"&gt;0")),"")</f>
        <v/>
      </c>
    </row>
    <row r="7581" spans="1:16" x14ac:dyDescent="0.35">
      <c r="A7581" s="51" t="str">
        <f t="shared" si="354"/>
        <v/>
      </c>
      <c r="B7581" s="99"/>
      <c r="C7581" s="4"/>
      <c r="D7581" s="14"/>
      <c r="E7581" s="14"/>
      <c r="F7581" s="14"/>
      <c r="G7581" s="82"/>
      <c r="H7581" s="107" t="str">
        <f>IF(B7581&lt;&gt;"",IF(OR(O7581=0,O7581=999),"",SUMIFS($E$2:E7581,$A$2:A7581,A7581)-SUMIFS($F$2:F7581,$A$2:A7581,A7581)),"")</f>
        <v/>
      </c>
      <c r="I7581" s="109" t="str">
        <f t="shared" si="356"/>
        <v/>
      </c>
      <c r="J7581" s="113"/>
      <c r="K7581" s="90"/>
      <c r="L7581" s="73"/>
      <c r="M7581" s="69" t="str">
        <f>IF(C7581&lt;&gt;"",DailyLog!$S$3,"")</f>
        <v/>
      </c>
      <c r="N7581" s="56" t="str">
        <f t="shared" si="355"/>
        <v/>
      </c>
      <c r="O7581" s="53" t="str">
        <f>IF($B7581&lt;&gt;"",IF(ISNUMBER(_xlfn.XMATCH($B7581,Language!$A$6:$E$6)),0,IF(ISNUMBER(_xlfn.XMATCH($B7581,Language!$A$29:$E$29)),'Lista de Prestatarios'!$B$3,VLOOKUP(B7581,'Lista de Prestatarios'!$A$2:$B$500,2,FALSE))),"")</f>
        <v/>
      </c>
      <c r="P7581" s="58" t="str">
        <f>IF(B7581&lt;&gt;"",IF(OR(D7581&gt;0,G7581&gt;0),COUNTIF($B$2:B7581,B7581),COUNTIFS($B$2:B7581,B7581,$E$2:E7581,"&gt;0")),"")</f>
        <v/>
      </c>
    </row>
    <row r="7582" spans="1:16" x14ac:dyDescent="0.35">
      <c r="A7582" s="51" t="str">
        <f t="shared" si="354"/>
        <v/>
      </c>
      <c r="B7582" s="99"/>
      <c r="C7582" s="4"/>
      <c r="D7582" s="14"/>
      <c r="E7582" s="14"/>
      <c r="F7582" s="14"/>
      <c r="G7582" s="82"/>
      <c r="H7582" s="107" t="str">
        <f>IF(B7582&lt;&gt;"",IF(OR(O7582=0,O7582=999),"",SUMIFS($E$2:E7582,$A$2:A7582,A7582)-SUMIFS($F$2:F7582,$A$2:A7582,A7582)),"")</f>
        <v/>
      </c>
      <c r="I7582" s="109" t="str">
        <f t="shared" si="356"/>
        <v/>
      </c>
      <c r="J7582" s="113"/>
      <c r="K7582" s="90"/>
      <c r="L7582" s="73"/>
      <c r="M7582" s="69" t="str">
        <f>IF(C7582&lt;&gt;"",DailyLog!$S$3,"")</f>
        <v/>
      </c>
      <c r="N7582" s="56" t="str">
        <f t="shared" si="355"/>
        <v/>
      </c>
      <c r="O7582" s="53" t="str">
        <f>IF($B7582&lt;&gt;"",IF(ISNUMBER(_xlfn.XMATCH($B7582,Language!$A$6:$E$6)),0,IF(ISNUMBER(_xlfn.XMATCH($B7582,Language!$A$29:$E$29)),'Lista de Prestatarios'!$B$3,VLOOKUP(B7582,'Lista de Prestatarios'!$A$2:$B$500,2,FALSE))),"")</f>
        <v/>
      </c>
      <c r="P7582" s="58" t="str">
        <f>IF(B7582&lt;&gt;"",IF(OR(D7582&gt;0,G7582&gt;0),COUNTIF($B$2:B7582,B7582),COUNTIFS($B$2:B7582,B7582,$E$2:E7582,"&gt;0")),"")</f>
        <v/>
      </c>
    </row>
    <row r="7583" spans="1:16" x14ac:dyDescent="0.35">
      <c r="A7583" s="51" t="str">
        <f t="shared" si="354"/>
        <v/>
      </c>
      <c r="B7583" s="99"/>
      <c r="C7583" s="4"/>
      <c r="D7583" s="14"/>
      <c r="E7583" s="14"/>
      <c r="F7583" s="14"/>
      <c r="G7583" s="82"/>
      <c r="H7583" s="107" t="str">
        <f>IF(B7583&lt;&gt;"",IF(OR(O7583=0,O7583=999),"",SUMIFS($E$2:E7583,$A$2:A7583,A7583)-SUMIFS($F$2:F7583,$A$2:A7583,A7583)),"")</f>
        <v/>
      </c>
      <c r="I7583" s="109" t="str">
        <f t="shared" si="356"/>
        <v/>
      </c>
      <c r="J7583" s="113"/>
      <c r="K7583" s="90"/>
      <c r="L7583" s="73"/>
      <c r="M7583" s="69" t="str">
        <f>IF(C7583&lt;&gt;"",DailyLog!$S$3,"")</f>
        <v/>
      </c>
      <c r="N7583" s="56" t="str">
        <f t="shared" si="355"/>
        <v/>
      </c>
      <c r="O7583" s="53" t="str">
        <f>IF($B7583&lt;&gt;"",IF(ISNUMBER(_xlfn.XMATCH($B7583,Language!$A$6:$E$6)),0,IF(ISNUMBER(_xlfn.XMATCH($B7583,Language!$A$29:$E$29)),'Lista de Prestatarios'!$B$3,VLOOKUP(B7583,'Lista de Prestatarios'!$A$2:$B$500,2,FALSE))),"")</f>
        <v/>
      </c>
      <c r="P7583" s="58" t="str">
        <f>IF(B7583&lt;&gt;"",IF(OR(D7583&gt;0,G7583&gt;0),COUNTIF($B$2:B7583,B7583),COUNTIFS($B$2:B7583,B7583,$E$2:E7583,"&gt;0")),"")</f>
        <v/>
      </c>
    </row>
    <row r="7584" spans="1:16" x14ac:dyDescent="0.35">
      <c r="A7584" s="51" t="str">
        <f t="shared" si="354"/>
        <v/>
      </c>
      <c r="B7584" s="99"/>
      <c r="C7584" s="4"/>
      <c r="D7584" s="14"/>
      <c r="E7584" s="14"/>
      <c r="F7584" s="14"/>
      <c r="G7584" s="82"/>
      <c r="H7584" s="107" t="str">
        <f>IF(B7584&lt;&gt;"",IF(OR(O7584=0,O7584=999),"",SUMIFS($E$2:E7584,$A$2:A7584,A7584)-SUMIFS($F$2:F7584,$A$2:A7584,A7584)),"")</f>
        <v/>
      </c>
      <c r="I7584" s="109" t="str">
        <f t="shared" si="356"/>
        <v/>
      </c>
      <c r="J7584" s="113"/>
      <c r="K7584" s="90"/>
      <c r="L7584" s="73"/>
      <c r="M7584" s="69" t="str">
        <f>IF(C7584&lt;&gt;"",DailyLog!$S$3,"")</f>
        <v/>
      </c>
      <c r="N7584" s="56" t="str">
        <f t="shared" si="355"/>
        <v/>
      </c>
      <c r="O7584" s="53" t="str">
        <f>IF($B7584&lt;&gt;"",IF(ISNUMBER(_xlfn.XMATCH($B7584,Language!$A$6:$E$6)),0,IF(ISNUMBER(_xlfn.XMATCH($B7584,Language!$A$29:$E$29)),'Lista de Prestatarios'!$B$3,VLOOKUP(B7584,'Lista de Prestatarios'!$A$2:$B$500,2,FALSE))),"")</f>
        <v/>
      </c>
      <c r="P7584" s="58" t="str">
        <f>IF(B7584&lt;&gt;"",IF(OR(D7584&gt;0,G7584&gt;0),COUNTIF($B$2:B7584,B7584),COUNTIFS($B$2:B7584,B7584,$E$2:E7584,"&gt;0")),"")</f>
        <v/>
      </c>
    </row>
    <row r="7585" spans="1:16" x14ac:dyDescent="0.35">
      <c r="A7585" s="51" t="str">
        <f t="shared" si="354"/>
        <v/>
      </c>
      <c r="B7585" s="99"/>
      <c r="C7585" s="4"/>
      <c r="D7585" s="14"/>
      <c r="E7585" s="14"/>
      <c r="F7585" s="14"/>
      <c r="G7585" s="82"/>
      <c r="H7585" s="107" t="str">
        <f>IF(B7585&lt;&gt;"",IF(OR(O7585=0,O7585=999),"",SUMIFS($E$2:E7585,$A$2:A7585,A7585)-SUMIFS($F$2:F7585,$A$2:A7585,A7585)),"")</f>
        <v/>
      </c>
      <c r="I7585" s="109" t="str">
        <f t="shared" si="356"/>
        <v/>
      </c>
      <c r="J7585" s="113"/>
      <c r="K7585" s="90"/>
      <c r="L7585" s="73"/>
      <c r="M7585" s="69" t="str">
        <f>IF(C7585&lt;&gt;"",DailyLog!$S$3,"")</f>
        <v/>
      </c>
      <c r="N7585" s="56" t="str">
        <f t="shared" si="355"/>
        <v/>
      </c>
      <c r="O7585" s="53" t="str">
        <f>IF($B7585&lt;&gt;"",IF(ISNUMBER(_xlfn.XMATCH($B7585,Language!$A$6:$E$6)),0,IF(ISNUMBER(_xlfn.XMATCH($B7585,Language!$A$29:$E$29)),'Lista de Prestatarios'!$B$3,VLOOKUP(B7585,'Lista de Prestatarios'!$A$2:$B$500,2,FALSE))),"")</f>
        <v/>
      </c>
      <c r="P7585" s="58" t="str">
        <f>IF(B7585&lt;&gt;"",IF(OR(D7585&gt;0,G7585&gt;0),COUNTIF($B$2:B7585,B7585),COUNTIFS($B$2:B7585,B7585,$E$2:E7585,"&gt;0")),"")</f>
        <v/>
      </c>
    </row>
    <row r="7586" spans="1:16" x14ac:dyDescent="0.35">
      <c r="A7586" s="51" t="str">
        <f t="shared" si="354"/>
        <v/>
      </c>
      <c r="B7586" s="99"/>
      <c r="C7586" s="4"/>
      <c r="D7586" s="14"/>
      <c r="E7586" s="14"/>
      <c r="F7586" s="14"/>
      <c r="G7586" s="82"/>
      <c r="H7586" s="107" t="str">
        <f>IF(B7586&lt;&gt;"",IF(OR(O7586=0,O7586=999),"",SUMIFS($E$2:E7586,$A$2:A7586,A7586)-SUMIFS($F$2:F7586,$A$2:A7586,A7586)),"")</f>
        <v/>
      </c>
      <c r="I7586" s="109" t="str">
        <f t="shared" si="356"/>
        <v/>
      </c>
      <c r="J7586" s="113"/>
      <c r="K7586" s="90"/>
      <c r="L7586" s="73"/>
      <c r="M7586" s="69" t="str">
        <f>IF(C7586&lt;&gt;"",DailyLog!$S$3,"")</f>
        <v/>
      </c>
      <c r="N7586" s="56" t="str">
        <f t="shared" si="355"/>
        <v/>
      </c>
      <c r="O7586" s="53" t="str">
        <f>IF($B7586&lt;&gt;"",IF(ISNUMBER(_xlfn.XMATCH($B7586,Language!$A$6:$E$6)),0,IF(ISNUMBER(_xlfn.XMATCH($B7586,Language!$A$29:$E$29)),'Lista de Prestatarios'!$B$3,VLOOKUP(B7586,'Lista de Prestatarios'!$A$2:$B$500,2,FALSE))),"")</f>
        <v/>
      </c>
      <c r="P7586" s="58" t="str">
        <f>IF(B7586&lt;&gt;"",IF(OR(D7586&gt;0,G7586&gt;0),COUNTIF($B$2:B7586,B7586),COUNTIFS($B$2:B7586,B7586,$E$2:E7586,"&gt;0")),"")</f>
        <v/>
      </c>
    </row>
    <row r="7587" spans="1:16" x14ac:dyDescent="0.35">
      <c r="A7587" s="51" t="str">
        <f t="shared" si="354"/>
        <v/>
      </c>
      <c r="B7587" s="99"/>
      <c r="C7587" s="4"/>
      <c r="D7587" s="14"/>
      <c r="E7587" s="14"/>
      <c r="F7587" s="14"/>
      <c r="G7587" s="82"/>
      <c r="H7587" s="107" t="str">
        <f>IF(B7587&lt;&gt;"",IF(OR(O7587=0,O7587=999),"",SUMIFS($E$2:E7587,$A$2:A7587,A7587)-SUMIFS($F$2:F7587,$A$2:A7587,A7587)),"")</f>
        <v/>
      </c>
      <c r="I7587" s="109" t="str">
        <f t="shared" si="356"/>
        <v/>
      </c>
      <c r="J7587" s="113"/>
      <c r="K7587" s="90"/>
      <c r="L7587" s="73"/>
      <c r="M7587" s="69" t="str">
        <f>IF(C7587&lt;&gt;"",DailyLog!$S$3,"")</f>
        <v/>
      </c>
      <c r="N7587" s="56" t="str">
        <f t="shared" si="355"/>
        <v/>
      </c>
      <c r="O7587" s="53" t="str">
        <f>IF($B7587&lt;&gt;"",IF(ISNUMBER(_xlfn.XMATCH($B7587,Language!$A$6:$E$6)),0,IF(ISNUMBER(_xlfn.XMATCH($B7587,Language!$A$29:$E$29)),'Lista de Prestatarios'!$B$3,VLOOKUP(B7587,'Lista de Prestatarios'!$A$2:$B$500,2,FALSE))),"")</f>
        <v/>
      </c>
      <c r="P7587" s="58" t="str">
        <f>IF(B7587&lt;&gt;"",IF(OR(D7587&gt;0,G7587&gt;0),COUNTIF($B$2:B7587,B7587),COUNTIFS($B$2:B7587,B7587,$E$2:E7587,"&gt;0")),"")</f>
        <v/>
      </c>
    </row>
    <row r="7588" spans="1:16" x14ac:dyDescent="0.35">
      <c r="A7588" s="51" t="str">
        <f t="shared" si="354"/>
        <v/>
      </c>
      <c r="B7588" s="99"/>
      <c r="C7588" s="4"/>
      <c r="D7588" s="14"/>
      <c r="E7588" s="14"/>
      <c r="F7588" s="14"/>
      <c r="G7588" s="82"/>
      <c r="H7588" s="107" t="str">
        <f>IF(B7588&lt;&gt;"",IF(OR(O7588=0,O7588=999),"",SUMIFS($E$2:E7588,$A$2:A7588,A7588)-SUMIFS($F$2:F7588,$A$2:A7588,A7588)),"")</f>
        <v/>
      </c>
      <c r="I7588" s="109" t="str">
        <f t="shared" si="356"/>
        <v/>
      </c>
      <c r="J7588" s="113"/>
      <c r="K7588" s="90"/>
      <c r="L7588" s="73"/>
      <c r="M7588" s="69" t="str">
        <f>IF(C7588&lt;&gt;"",DailyLog!$S$3,"")</f>
        <v/>
      </c>
      <c r="N7588" s="56" t="str">
        <f t="shared" si="355"/>
        <v/>
      </c>
      <c r="O7588" s="53" t="str">
        <f>IF($B7588&lt;&gt;"",IF(ISNUMBER(_xlfn.XMATCH($B7588,Language!$A$6:$E$6)),0,IF(ISNUMBER(_xlfn.XMATCH($B7588,Language!$A$29:$E$29)),'Lista de Prestatarios'!$B$3,VLOOKUP(B7588,'Lista de Prestatarios'!$A$2:$B$500,2,FALSE))),"")</f>
        <v/>
      </c>
      <c r="P7588" s="58" t="str">
        <f>IF(B7588&lt;&gt;"",IF(OR(D7588&gt;0,G7588&gt;0),COUNTIF($B$2:B7588,B7588),COUNTIFS($B$2:B7588,B7588,$E$2:E7588,"&gt;0")),"")</f>
        <v/>
      </c>
    </row>
    <row r="7589" spans="1:16" x14ac:dyDescent="0.35">
      <c r="A7589" s="51" t="str">
        <f t="shared" si="354"/>
        <v/>
      </c>
      <c r="B7589" s="99"/>
      <c r="C7589" s="4"/>
      <c r="D7589" s="14"/>
      <c r="E7589" s="14"/>
      <c r="F7589" s="14"/>
      <c r="G7589" s="82"/>
      <c r="H7589" s="107" t="str">
        <f>IF(B7589&lt;&gt;"",IF(OR(O7589=0,O7589=999),"",SUMIFS($E$2:E7589,$A$2:A7589,A7589)-SUMIFS($F$2:F7589,$A$2:A7589,A7589)),"")</f>
        <v/>
      </c>
      <c r="I7589" s="109" t="str">
        <f t="shared" si="356"/>
        <v/>
      </c>
      <c r="J7589" s="113"/>
      <c r="K7589" s="90"/>
      <c r="L7589" s="73"/>
      <c r="M7589" s="69" t="str">
        <f>IF(C7589&lt;&gt;"",DailyLog!$S$3,"")</f>
        <v/>
      </c>
      <c r="N7589" s="56" t="str">
        <f t="shared" si="355"/>
        <v/>
      </c>
      <c r="O7589" s="53" t="str">
        <f>IF($B7589&lt;&gt;"",IF(ISNUMBER(_xlfn.XMATCH($B7589,Language!$A$6:$E$6)),0,IF(ISNUMBER(_xlfn.XMATCH($B7589,Language!$A$29:$E$29)),'Lista de Prestatarios'!$B$3,VLOOKUP(B7589,'Lista de Prestatarios'!$A$2:$B$500,2,FALSE))),"")</f>
        <v/>
      </c>
      <c r="P7589" s="58" t="str">
        <f>IF(B7589&lt;&gt;"",IF(OR(D7589&gt;0,G7589&gt;0),COUNTIF($B$2:B7589,B7589),COUNTIFS($B$2:B7589,B7589,$E$2:E7589,"&gt;0")),"")</f>
        <v/>
      </c>
    </row>
    <row r="7590" spans="1:16" x14ac:dyDescent="0.35">
      <c r="A7590" s="51" t="str">
        <f t="shared" si="354"/>
        <v/>
      </c>
      <c r="B7590" s="99"/>
      <c r="C7590" s="4"/>
      <c r="D7590" s="14"/>
      <c r="E7590" s="14"/>
      <c r="F7590" s="14"/>
      <c r="G7590" s="82"/>
      <c r="H7590" s="107" t="str">
        <f>IF(B7590&lt;&gt;"",IF(OR(O7590=0,O7590=999),"",SUMIFS($E$2:E7590,$A$2:A7590,A7590)-SUMIFS($F$2:F7590,$A$2:A7590,A7590)),"")</f>
        <v/>
      </c>
      <c r="I7590" s="109" t="str">
        <f t="shared" si="356"/>
        <v/>
      </c>
      <c r="J7590" s="113"/>
      <c r="K7590" s="90"/>
      <c r="L7590" s="73"/>
      <c r="M7590" s="69" t="str">
        <f>IF(C7590&lt;&gt;"",DailyLog!$S$3,"")</f>
        <v/>
      </c>
      <c r="N7590" s="56" t="str">
        <f t="shared" si="355"/>
        <v/>
      </c>
      <c r="O7590" s="53" t="str">
        <f>IF($B7590&lt;&gt;"",IF(ISNUMBER(_xlfn.XMATCH($B7590,Language!$A$6:$E$6)),0,IF(ISNUMBER(_xlfn.XMATCH($B7590,Language!$A$29:$E$29)),'Lista de Prestatarios'!$B$3,VLOOKUP(B7590,'Lista de Prestatarios'!$A$2:$B$500,2,FALSE))),"")</f>
        <v/>
      </c>
      <c r="P7590" s="58" t="str">
        <f>IF(B7590&lt;&gt;"",IF(OR(D7590&gt;0,G7590&gt;0),COUNTIF($B$2:B7590,B7590),COUNTIFS($B$2:B7590,B7590,$E$2:E7590,"&gt;0")),"")</f>
        <v/>
      </c>
    </row>
    <row r="7591" spans="1:16" x14ac:dyDescent="0.35">
      <c r="A7591" s="51" t="str">
        <f t="shared" si="354"/>
        <v/>
      </c>
      <c r="B7591" s="99"/>
      <c r="C7591" s="4"/>
      <c r="D7591" s="14"/>
      <c r="E7591" s="14"/>
      <c r="F7591" s="14"/>
      <c r="G7591" s="82"/>
      <c r="H7591" s="107" t="str">
        <f>IF(B7591&lt;&gt;"",IF(OR(O7591=0,O7591=999),"",SUMIFS($E$2:E7591,$A$2:A7591,A7591)-SUMIFS($F$2:F7591,$A$2:A7591,A7591)),"")</f>
        <v/>
      </c>
      <c r="I7591" s="109" t="str">
        <f t="shared" si="356"/>
        <v/>
      </c>
      <c r="J7591" s="113"/>
      <c r="K7591" s="90"/>
      <c r="L7591" s="73"/>
      <c r="M7591" s="69" t="str">
        <f>IF(C7591&lt;&gt;"",DailyLog!$S$3,"")</f>
        <v/>
      </c>
      <c r="N7591" s="56" t="str">
        <f t="shared" si="355"/>
        <v/>
      </c>
      <c r="O7591" s="53" t="str">
        <f>IF($B7591&lt;&gt;"",IF(ISNUMBER(_xlfn.XMATCH($B7591,Language!$A$6:$E$6)),0,IF(ISNUMBER(_xlfn.XMATCH($B7591,Language!$A$29:$E$29)),'Lista de Prestatarios'!$B$3,VLOOKUP(B7591,'Lista de Prestatarios'!$A$2:$B$500,2,FALSE))),"")</f>
        <v/>
      </c>
      <c r="P7591" s="58" t="str">
        <f>IF(B7591&lt;&gt;"",IF(OR(D7591&gt;0,G7591&gt;0),COUNTIF($B$2:B7591,B7591),COUNTIFS($B$2:B7591,B7591,$E$2:E7591,"&gt;0")),"")</f>
        <v/>
      </c>
    </row>
    <row r="7592" spans="1:16" x14ac:dyDescent="0.35">
      <c r="A7592" s="51" t="str">
        <f t="shared" si="354"/>
        <v/>
      </c>
      <c r="B7592" s="99"/>
      <c r="C7592" s="4"/>
      <c r="D7592" s="14"/>
      <c r="E7592" s="14"/>
      <c r="F7592" s="14"/>
      <c r="G7592" s="82"/>
      <c r="H7592" s="107" t="str">
        <f>IF(B7592&lt;&gt;"",IF(OR(O7592=0,O7592=999),"",SUMIFS($E$2:E7592,$A$2:A7592,A7592)-SUMIFS($F$2:F7592,$A$2:A7592,A7592)),"")</f>
        <v/>
      </c>
      <c r="I7592" s="109" t="str">
        <f t="shared" si="356"/>
        <v/>
      </c>
      <c r="J7592" s="113"/>
      <c r="K7592" s="90"/>
      <c r="L7592" s="73"/>
      <c r="M7592" s="69" t="str">
        <f>IF(C7592&lt;&gt;"",DailyLog!$S$3,"")</f>
        <v/>
      </c>
      <c r="N7592" s="56" t="str">
        <f t="shared" si="355"/>
        <v/>
      </c>
      <c r="O7592" s="53" t="str">
        <f>IF($B7592&lt;&gt;"",IF(ISNUMBER(_xlfn.XMATCH($B7592,Language!$A$6:$E$6)),0,IF(ISNUMBER(_xlfn.XMATCH($B7592,Language!$A$29:$E$29)),'Lista de Prestatarios'!$B$3,VLOOKUP(B7592,'Lista de Prestatarios'!$A$2:$B$500,2,FALSE))),"")</f>
        <v/>
      </c>
      <c r="P7592" s="58" t="str">
        <f>IF(B7592&lt;&gt;"",IF(OR(D7592&gt;0,G7592&gt;0),COUNTIF($B$2:B7592,B7592),COUNTIFS($B$2:B7592,B7592,$E$2:E7592,"&gt;0")),"")</f>
        <v/>
      </c>
    </row>
    <row r="7593" spans="1:16" x14ac:dyDescent="0.35">
      <c r="A7593" s="51" t="str">
        <f t="shared" si="354"/>
        <v/>
      </c>
      <c r="B7593" s="99"/>
      <c r="C7593" s="4"/>
      <c r="D7593" s="14"/>
      <c r="E7593" s="14"/>
      <c r="F7593" s="14"/>
      <c r="G7593" s="82"/>
      <c r="H7593" s="107" t="str">
        <f>IF(B7593&lt;&gt;"",IF(OR(O7593=0,O7593=999),"",SUMIFS($E$2:E7593,$A$2:A7593,A7593)-SUMIFS($F$2:F7593,$A$2:A7593,A7593)),"")</f>
        <v/>
      </c>
      <c r="I7593" s="109" t="str">
        <f t="shared" si="356"/>
        <v/>
      </c>
      <c r="J7593" s="113"/>
      <c r="K7593" s="90"/>
      <c r="L7593" s="73"/>
      <c r="M7593" s="69" t="str">
        <f>IF(C7593&lt;&gt;"",DailyLog!$S$3,"")</f>
        <v/>
      </c>
      <c r="N7593" s="56" t="str">
        <f t="shared" si="355"/>
        <v/>
      </c>
      <c r="O7593" s="53" t="str">
        <f>IF($B7593&lt;&gt;"",IF(ISNUMBER(_xlfn.XMATCH($B7593,Language!$A$6:$E$6)),0,IF(ISNUMBER(_xlfn.XMATCH($B7593,Language!$A$29:$E$29)),'Lista de Prestatarios'!$B$3,VLOOKUP(B7593,'Lista de Prestatarios'!$A$2:$B$500,2,FALSE))),"")</f>
        <v/>
      </c>
      <c r="P7593" s="58" t="str">
        <f>IF(B7593&lt;&gt;"",IF(OR(D7593&gt;0,G7593&gt;0),COUNTIF($B$2:B7593,B7593),COUNTIFS($B$2:B7593,B7593,$E$2:E7593,"&gt;0")),"")</f>
        <v/>
      </c>
    </row>
    <row r="7594" spans="1:16" x14ac:dyDescent="0.35">
      <c r="A7594" s="51" t="str">
        <f t="shared" si="354"/>
        <v/>
      </c>
      <c r="B7594" s="99"/>
      <c r="C7594" s="4"/>
      <c r="D7594" s="14"/>
      <c r="E7594" s="14"/>
      <c r="F7594" s="14"/>
      <c r="G7594" s="82"/>
      <c r="H7594" s="107" t="str">
        <f>IF(B7594&lt;&gt;"",IF(OR(O7594=0,O7594=999),"",SUMIFS($E$2:E7594,$A$2:A7594,A7594)-SUMIFS($F$2:F7594,$A$2:A7594,A7594)),"")</f>
        <v/>
      </c>
      <c r="I7594" s="109" t="str">
        <f t="shared" si="356"/>
        <v/>
      </c>
      <c r="J7594" s="113"/>
      <c r="K7594" s="90"/>
      <c r="L7594" s="73"/>
      <c r="M7594" s="69" t="str">
        <f>IF(C7594&lt;&gt;"",DailyLog!$S$3,"")</f>
        <v/>
      </c>
      <c r="N7594" s="56" t="str">
        <f t="shared" si="355"/>
        <v/>
      </c>
      <c r="O7594" s="53" t="str">
        <f>IF($B7594&lt;&gt;"",IF(ISNUMBER(_xlfn.XMATCH($B7594,Language!$A$6:$E$6)),0,IF(ISNUMBER(_xlfn.XMATCH($B7594,Language!$A$29:$E$29)),'Lista de Prestatarios'!$B$3,VLOOKUP(B7594,'Lista de Prestatarios'!$A$2:$B$500,2,FALSE))),"")</f>
        <v/>
      </c>
      <c r="P7594" s="58" t="str">
        <f>IF(B7594&lt;&gt;"",IF(OR(D7594&gt;0,G7594&gt;0),COUNTIF($B$2:B7594,B7594),COUNTIFS($B$2:B7594,B7594,$E$2:E7594,"&gt;0")),"")</f>
        <v/>
      </c>
    </row>
    <row r="7595" spans="1:16" x14ac:dyDescent="0.35">
      <c r="A7595" s="51" t="str">
        <f t="shared" si="354"/>
        <v/>
      </c>
      <c r="B7595" s="99"/>
      <c r="C7595" s="4"/>
      <c r="D7595" s="14"/>
      <c r="E7595" s="14"/>
      <c r="F7595" s="14"/>
      <c r="G7595" s="82"/>
      <c r="H7595" s="107" t="str">
        <f>IF(B7595&lt;&gt;"",IF(OR(O7595=0,O7595=999),"",SUMIFS($E$2:E7595,$A$2:A7595,A7595)-SUMIFS($F$2:F7595,$A$2:A7595,A7595)),"")</f>
        <v/>
      </c>
      <c r="I7595" s="109" t="str">
        <f t="shared" si="356"/>
        <v/>
      </c>
      <c r="J7595" s="113"/>
      <c r="K7595" s="90"/>
      <c r="L7595" s="73"/>
      <c r="M7595" s="69" t="str">
        <f>IF(C7595&lt;&gt;"",DailyLog!$S$3,"")</f>
        <v/>
      </c>
      <c r="N7595" s="56" t="str">
        <f t="shared" si="355"/>
        <v/>
      </c>
      <c r="O7595" s="53" t="str">
        <f>IF($B7595&lt;&gt;"",IF(ISNUMBER(_xlfn.XMATCH($B7595,Language!$A$6:$E$6)),0,IF(ISNUMBER(_xlfn.XMATCH($B7595,Language!$A$29:$E$29)),'Lista de Prestatarios'!$B$3,VLOOKUP(B7595,'Lista de Prestatarios'!$A$2:$B$500,2,FALSE))),"")</f>
        <v/>
      </c>
      <c r="P7595" s="58" t="str">
        <f>IF(B7595&lt;&gt;"",IF(OR(D7595&gt;0,G7595&gt;0),COUNTIF($B$2:B7595,B7595),COUNTIFS($B$2:B7595,B7595,$E$2:E7595,"&gt;0")),"")</f>
        <v/>
      </c>
    </row>
    <row r="7596" spans="1:16" x14ac:dyDescent="0.35">
      <c r="A7596" s="51" t="str">
        <f t="shared" si="354"/>
        <v/>
      </c>
      <c r="B7596" s="99"/>
      <c r="C7596" s="4"/>
      <c r="D7596" s="14"/>
      <c r="E7596" s="14"/>
      <c r="F7596" s="14"/>
      <c r="G7596" s="82"/>
      <c r="H7596" s="107" t="str">
        <f>IF(B7596&lt;&gt;"",IF(OR(O7596=0,O7596=999),"",SUMIFS($E$2:E7596,$A$2:A7596,A7596)-SUMIFS($F$2:F7596,$A$2:A7596,A7596)),"")</f>
        <v/>
      </c>
      <c r="I7596" s="109" t="str">
        <f t="shared" si="356"/>
        <v/>
      </c>
      <c r="J7596" s="113"/>
      <c r="K7596" s="90"/>
      <c r="L7596" s="73"/>
      <c r="M7596" s="69" t="str">
        <f>IF(C7596&lt;&gt;"",DailyLog!$S$3,"")</f>
        <v/>
      </c>
      <c r="N7596" s="56" t="str">
        <f t="shared" si="355"/>
        <v/>
      </c>
      <c r="O7596" s="53" t="str">
        <f>IF($B7596&lt;&gt;"",IF(ISNUMBER(_xlfn.XMATCH($B7596,Language!$A$6:$E$6)),0,IF(ISNUMBER(_xlfn.XMATCH($B7596,Language!$A$29:$E$29)),'Lista de Prestatarios'!$B$3,VLOOKUP(B7596,'Lista de Prestatarios'!$A$2:$B$500,2,FALSE))),"")</f>
        <v/>
      </c>
      <c r="P7596" s="58" t="str">
        <f>IF(B7596&lt;&gt;"",IF(OR(D7596&gt;0,G7596&gt;0),COUNTIF($B$2:B7596,B7596),COUNTIFS($B$2:B7596,B7596,$E$2:E7596,"&gt;0")),"")</f>
        <v/>
      </c>
    </row>
    <row r="7597" spans="1:16" x14ac:dyDescent="0.35">
      <c r="A7597" s="51" t="str">
        <f t="shared" si="354"/>
        <v/>
      </c>
      <c r="B7597" s="99"/>
      <c r="C7597" s="4"/>
      <c r="D7597" s="14"/>
      <c r="E7597" s="14"/>
      <c r="F7597" s="14"/>
      <c r="G7597" s="82"/>
      <c r="H7597" s="107" t="str">
        <f>IF(B7597&lt;&gt;"",IF(OR(O7597=0,O7597=999),"",SUMIFS($E$2:E7597,$A$2:A7597,A7597)-SUMIFS($F$2:F7597,$A$2:A7597,A7597)),"")</f>
        <v/>
      </c>
      <c r="I7597" s="109" t="str">
        <f t="shared" si="356"/>
        <v/>
      </c>
      <c r="J7597" s="113"/>
      <c r="K7597" s="90"/>
      <c r="L7597" s="73"/>
      <c r="M7597" s="69" t="str">
        <f>IF(C7597&lt;&gt;"",DailyLog!$S$3,"")</f>
        <v/>
      </c>
      <c r="N7597" s="56" t="str">
        <f t="shared" si="355"/>
        <v/>
      </c>
      <c r="O7597" s="53" t="str">
        <f>IF($B7597&lt;&gt;"",IF(ISNUMBER(_xlfn.XMATCH($B7597,Language!$A$6:$E$6)),0,IF(ISNUMBER(_xlfn.XMATCH($B7597,Language!$A$29:$E$29)),'Lista de Prestatarios'!$B$3,VLOOKUP(B7597,'Lista de Prestatarios'!$A$2:$B$500,2,FALSE))),"")</f>
        <v/>
      </c>
      <c r="P7597" s="58" t="str">
        <f>IF(B7597&lt;&gt;"",IF(OR(D7597&gt;0,G7597&gt;0),COUNTIF($B$2:B7597,B7597),COUNTIFS($B$2:B7597,B7597,$E$2:E7597,"&gt;0")),"")</f>
        <v/>
      </c>
    </row>
    <row r="7598" spans="1:16" x14ac:dyDescent="0.35">
      <c r="A7598" s="51" t="str">
        <f t="shared" si="354"/>
        <v/>
      </c>
      <c r="B7598" s="99"/>
      <c r="C7598" s="4"/>
      <c r="D7598" s="14"/>
      <c r="E7598" s="14"/>
      <c r="F7598" s="14"/>
      <c r="G7598" s="82"/>
      <c r="H7598" s="107" t="str">
        <f>IF(B7598&lt;&gt;"",IF(OR(O7598=0,O7598=999),"",SUMIFS($E$2:E7598,$A$2:A7598,A7598)-SUMIFS($F$2:F7598,$A$2:A7598,A7598)),"")</f>
        <v/>
      </c>
      <c r="I7598" s="109" t="str">
        <f t="shared" si="356"/>
        <v/>
      </c>
      <c r="J7598" s="113"/>
      <c r="K7598" s="90"/>
      <c r="L7598" s="73"/>
      <c r="M7598" s="69" t="str">
        <f>IF(C7598&lt;&gt;"",DailyLog!$S$3,"")</f>
        <v/>
      </c>
      <c r="N7598" s="56" t="str">
        <f t="shared" si="355"/>
        <v/>
      </c>
      <c r="O7598" s="53" t="str">
        <f>IF($B7598&lt;&gt;"",IF(ISNUMBER(_xlfn.XMATCH($B7598,Language!$A$6:$E$6)),0,IF(ISNUMBER(_xlfn.XMATCH($B7598,Language!$A$29:$E$29)),'Lista de Prestatarios'!$B$3,VLOOKUP(B7598,'Lista de Prestatarios'!$A$2:$B$500,2,FALSE))),"")</f>
        <v/>
      </c>
      <c r="P7598" s="58" t="str">
        <f>IF(B7598&lt;&gt;"",IF(OR(D7598&gt;0,G7598&gt;0),COUNTIF($B$2:B7598,B7598),COUNTIFS($B$2:B7598,B7598,$E$2:E7598,"&gt;0")),"")</f>
        <v/>
      </c>
    </row>
    <row r="7599" spans="1:16" x14ac:dyDescent="0.35">
      <c r="A7599" s="51" t="str">
        <f t="shared" si="354"/>
        <v/>
      </c>
      <c r="B7599" s="99"/>
      <c r="C7599" s="4"/>
      <c r="D7599" s="14"/>
      <c r="E7599" s="14"/>
      <c r="F7599" s="14"/>
      <c r="G7599" s="82"/>
      <c r="H7599" s="107" t="str">
        <f>IF(B7599&lt;&gt;"",IF(OR(O7599=0,O7599=999),"",SUMIFS($E$2:E7599,$A$2:A7599,A7599)-SUMIFS($F$2:F7599,$A$2:A7599,A7599)),"")</f>
        <v/>
      </c>
      <c r="I7599" s="109" t="str">
        <f t="shared" si="356"/>
        <v/>
      </c>
      <c r="J7599" s="113"/>
      <c r="K7599" s="90"/>
      <c r="L7599" s="73"/>
      <c r="M7599" s="69" t="str">
        <f>IF(C7599&lt;&gt;"",DailyLog!$S$3,"")</f>
        <v/>
      </c>
      <c r="N7599" s="56" t="str">
        <f t="shared" si="355"/>
        <v/>
      </c>
      <c r="O7599" s="53" t="str">
        <f>IF($B7599&lt;&gt;"",IF(ISNUMBER(_xlfn.XMATCH($B7599,Language!$A$6:$E$6)),0,IF(ISNUMBER(_xlfn.XMATCH($B7599,Language!$A$29:$E$29)),'Lista de Prestatarios'!$B$3,VLOOKUP(B7599,'Lista de Prestatarios'!$A$2:$B$500,2,FALSE))),"")</f>
        <v/>
      </c>
      <c r="P7599" s="58" t="str">
        <f>IF(B7599&lt;&gt;"",IF(OR(D7599&gt;0,G7599&gt;0),COUNTIF($B$2:B7599,B7599),COUNTIFS($B$2:B7599,B7599,$E$2:E7599,"&gt;0")),"")</f>
        <v/>
      </c>
    </row>
    <row r="7600" spans="1:16" x14ac:dyDescent="0.35">
      <c r="A7600" s="51" t="str">
        <f t="shared" si="354"/>
        <v/>
      </c>
      <c r="B7600" s="99"/>
      <c r="C7600" s="4"/>
      <c r="D7600" s="14"/>
      <c r="E7600" s="14"/>
      <c r="F7600" s="14"/>
      <c r="G7600" s="82"/>
      <c r="H7600" s="107" t="str">
        <f>IF(B7600&lt;&gt;"",IF(OR(O7600=0,O7600=999),"",SUMIFS($E$2:E7600,$A$2:A7600,A7600)-SUMIFS($F$2:F7600,$A$2:A7600,A7600)),"")</f>
        <v/>
      </c>
      <c r="I7600" s="109" t="str">
        <f t="shared" si="356"/>
        <v/>
      </c>
      <c r="J7600" s="113"/>
      <c r="K7600" s="90"/>
      <c r="L7600" s="73"/>
      <c r="M7600" s="69" t="str">
        <f>IF(C7600&lt;&gt;"",DailyLog!$S$3,"")</f>
        <v/>
      </c>
      <c r="N7600" s="56" t="str">
        <f t="shared" si="355"/>
        <v/>
      </c>
      <c r="O7600" s="53" t="str">
        <f>IF($B7600&lt;&gt;"",IF(ISNUMBER(_xlfn.XMATCH($B7600,Language!$A$6:$E$6)),0,IF(ISNUMBER(_xlfn.XMATCH($B7600,Language!$A$29:$E$29)),'Lista de Prestatarios'!$B$3,VLOOKUP(B7600,'Lista de Prestatarios'!$A$2:$B$500,2,FALSE))),"")</f>
        <v/>
      </c>
      <c r="P7600" s="58" t="str">
        <f>IF(B7600&lt;&gt;"",IF(OR(D7600&gt;0,G7600&gt;0),COUNTIF($B$2:B7600,B7600),COUNTIFS($B$2:B7600,B7600,$E$2:E7600,"&gt;0")),"")</f>
        <v/>
      </c>
    </row>
    <row r="7601" spans="1:16" x14ac:dyDescent="0.35">
      <c r="A7601" s="51" t="str">
        <f t="shared" si="354"/>
        <v/>
      </c>
      <c r="B7601" s="99"/>
      <c r="C7601" s="4"/>
      <c r="D7601" s="14"/>
      <c r="E7601" s="14"/>
      <c r="F7601" s="14"/>
      <c r="G7601" s="82"/>
      <c r="H7601" s="107" t="str">
        <f>IF(B7601&lt;&gt;"",IF(OR(O7601=0,O7601=999),"",SUMIFS($E$2:E7601,$A$2:A7601,A7601)-SUMIFS($F$2:F7601,$A$2:A7601,A7601)),"")</f>
        <v/>
      </c>
      <c r="I7601" s="109" t="str">
        <f t="shared" si="356"/>
        <v/>
      </c>
      <c r="J7601" s="113"/>
      <c r="K7601" s="90"/>
      <c r="L7601" s="73"/>
      <c r="M7601" s="69" t="str">
        <f>IF(C7601&lt;&gt;"",DailyLog!$S$3,"")</f>
        <v/>
      </c>
      <c r="N7601" s="56" t="str">
        <f t="shared" si="355"/>
        <v/>
      </c>
      <c r="O7601" s="53" t="str">
        <f>IF($B7601&lt;&gt;"",IF(ISNUMBER(_xlfn.XMATCH($B7601,Language!$A$6:$E$6)),0,IF(ISNUMBER(_xlfn.XMATCH($B7601,Language!$A$29:$E$29)),'Lista de Prestatarios'!$B$3,VLOOKUP(B7601,'Lista de Prestatarios'!$A$2:$B$500,2,FALSE))),"")</f>
        <v/>
      </c>
      <c r="P7601" s="58" t="str">
        <f>IF(B7601&lt;&gt;"",IF(OR(D7601&gt;0,G7601&gt;0),COUNTIF($B$2:B7601,B7601),COUNTIFS($B$2:B7601,B7601,$E$2:E7601,"&gt;0")),"")</f>
        <v/>
      </c>
    </row>
    <row r="7602" spans="1:16" x14ac:dyDescent="0.35">
      <c r="A7602" s="51" t="str">
        <f t="shared" si="354"/>
        <v/>
      </c>
      <c r="B7602" s="99"/>
      <c r="C7602" s="4"/>
      <c r="D7602" s="14"/>
      <c r="E7602" s="14"/>
      <c r="F7602" s="14"/>
      <c r="G7602" s="82"/>
      <c r="H7602" s="107" t="str">
        <f>IF(B7602&lt;&gt;"",IF(OR(O7602=0,O7602=999),"",SUMIFS($E$2:E7602,$A$2:A7602,A7602)-SUMIFS($F$2:F7602,$A$2:A7602,A7602)),"")</f>
        <v/>
      </c>
      <c r="I7602" s="109" t="str">
        <f t="shared" si="356"/>
        <v/>
      </c>
      <c r="J7602" s="113"/>
      <c r="K7602" s="90"/>
      <c r="L7602" s="73"/>
      <c r="M7602" s="69" t="str">
        <f>IF(C7602&lt;&gt;"",DailyLog!$S$3,"")</f>
        <v/>
      </c>
      <c r="N7602" s="56" t="str">
        <f t="shared" si="355"/>
        <v/>
      </c>
      <c r="O7602" s="53" t="str">
        <f>IF($B7602&lt;&gt;"",IF(ISNUMBER(_xlfn.XMATCH($B7602,Language!$A$6:$E$6)),0,IF(ISNUMBER(_xlfn.XMATCH($B7602,Language!$A$29:$E$29)),'Lista de Prestatarios'!$B$3,VLOOKUP(B7602,'Lista de Prestatarios'!$A$2:$B$500,2,FALSE))),"")</f>
        <v/>
      </c>
      <c r="P7602" s="58" t="str">
        <f>IF(B7602&lt;&gt;"",IF(OR(D7602&gt;0,G7602&gt;0),COUNTIF($B$2:B7602,B7602),COUNTIFS($B$2:B7602,B7602,$E$2:E7602,"&gt;0")),"")</f>
        <v/>
      </c>
    </row>
    <row r="7603" spans="1:16" x14ac:dyDescent="0.35">
      <c r="A7603" s="51" t="str">
        <f t="shared" si="354"/>
        <v/>
      </c>
      <c r="B7603" s="99"/>
      <c r="C7603" s="4"/>
      <c r="D7603" s="14"/>
      <c r="E7603" s="14"/>
      <c r="F7603" s="14"/>
      <c r="G7603" s="82"/>
      <c r="H7603" s="107" t="str">
        <f>IF(B7603&lt;&gt;"",IF(OR(O7603=0,O7603=999),"",SUMIFS($E$2:E7603,$A$2:A7603,A7603)-SUMIFS($F$2:F7603,$A$2:A7603,A7603)),"")</f>
        <v/>
      </c>
      <c r="I7603" s="109" t="str">
        <f t="shared" si="356"/>
        <v/>
      </c>
      <c r="J7603" s="113"/>
      <c r="K7603" s="90"/>
      <c r="L7603" s="73"/>
      <c r="M7603" s="69" t="str">
        <f>IF(C7603&lt;&gt;"",DailyLog!$S$3,"")</f>
        <v/>
      </c>
      <c r="N7603" s="56" t="str">
        <f t="shared" si="355"/>
        <v/>
      </c>
      <c r="O7603" s="53" t="str">
        <f>IF($B7603&lt;&gt;"",IF(ISNUMBER(_xlfn.XMATCH($B7603,Language!$A$6:$E$6)),0,IF(ISNUMBER(_xlfn.XMATCH($B7603,Language!$A$29:$E$29)),'Lista de Prestatarios'!$B$3,VLOOKUP(B7603,'Lista de Prestatarios'!$A$2:$B$500,2,FALSE))),"")</f>
        <v/>
      </c>
      <c r="P7603" s="58" t="str">
        <f>IF(B7603&lt;&gt;"",IF(OR(D7603&gt;0,G7603&gt;0),COUNTIF($B$2:B7603,B7603),COUNTIFS($B$2:B7603,B7603,$E$2:E7603,"&gt;0")),"")</f>
        <v/>
      </c>
    </row>
    <row r="7604" spans="1:16" x14ac:dyDescent="0.35">
      <c r="A7604" s="51" t="str">
        <f t="shared" si="354"/>
        <v/>
      </c>
      <c r="B7604" s="99"/>
      <c r="C7604" s="4"/>
      <c r="D7604" s="14"/>
      <c r="E7604" s="14"/>
      <c r="F7604" s="14"/>
      <c r="G7604" s="82"/>
      <c r="H7604" s="107" t="str">
        <f>IF(B7604&lt;&gt;"",IF(OR(O7604=0,O7604=999),"",SUMIFS($E$2:E7604,$A$2:A7604,A7604)-SUMIFS($F$2:F7604,$A$2:A7604,A7604)),"")</f>
        <v/>
      </c>
      <c r="I7604" s="109" t="str">
        <f t="shared" si="356"/>
        <v/>
      </c>
      <c r="J7604" s="113"/>
      <c r="K7604" s="90"/>
      <c r="L7604" s="73"/>
      <c r="M7604" s="69" t="str">
        <f>IF(C7604&lt;&gt;"",DailyLog!$S$3,"")</f>
        <v/>
      </c>
      <c r="N7604" s="56" t="str">
        <f t="shared" si="355"/>
        <v/>
      </c>
      <c r="O7604" s="53" t="str">
        <f>IF($B7604&lt;&gt;"",IF(ISNUMBER(_xlfn.XMATCH($B7604,Language!$A$6:$E$6)),0,IF(ISNUMBER(_xlfn.XMATCH($B7604,Language!$A$29:$E$29)),'Lista de Prestatarios'!$B$3,VLOOKUP(B7604,'Lista de Prestatarios'!$A$2:$B$500,2,FALSE))),"")</f>
        <v/>
      </c>
      <c r="P7604" s="58" t="str">
        <f>IF(B7604&lt;&gt;"",IF(OR(D7604&gt;0,G7604&gt;0),COUNTIF($B$2:B7604,B7604),COUNTIFS($B$2:B7604,B7604,$E$2:E7604,"&gt;0")),"")</f>
        <v/>
      </c>
    </row>
    <row r="7605" spans="1:16" x14ac:dyDescent="0.35">
      <c r="A7605" s="51" t="str">
        <f t="shared" si="354"/>
        <v/>
      </c>
      <c r="B7605" s="99"/>
      <c r="C7605" s="4"/>
      <c r="D7605" s="14"/>
      <c r="E7605" s="14"/>
      <c r="F7605" s="14"/>
      <c r="G7605" s="82"/>
      <c r="H7605" s="107" t="str">
        <f>IF(B7605&lt;&gt;"",IF(OR(O7605=0,O7605=999),"",SUMIFS($E$2:E7605,$A$2:A7605,A7605)-SUMIFS($F$2:F7605,$A$2:A7605,A7605)),"")</f>
        <v/>
      </c>
      <c r="I7605" s="109" t="str">
        <f t="shared" si="356"/>
        <v/>
      </c>
      <c r="J7605" s="113"/>
      <c r="K7605" s="90"/>
      <c r="L7605" s="73"/>
      <c r="M7605" s="69" t="str">
        <f>IF(C7605&lt;&gt;"",DailyLog!$S$3,"")</f>
        <v/>
      </c>
      <c r="N7605" s="56" t="str">
        <f t="shared" si="355"/>
        <v/>
      </c>
      <c r="O7605" s="53" t="str">
        <f>IF($B7605&lt;&gt;"",IF(ISNUMBER(_xlfn.XMATCH($B7605,Language!$A$6:$E$6)),0,IF(ISNUMBER(_xlfn.XMATCH($B7605,Language!$A$29:$E$29)),'Lista de Prestatarios'!$B$3,VLOOKUP(B7605,'Lista de Prestatarios'!$A$2:$B$500,2,FALSE))),"")</f>
        <v/>
      </c>
      <c r="P7605" s="58" t="str">
        <f>IF(B7605&lt;&gt;"",IF(OR(D7605&gt;0,G7605&gt;0),COUNTIF($B$2:B7605,B7605),COUNTIFS($B$2:B7605,B7605,$E$2:E7605,"&gt;0")),"")</f>
        <v/>
      </c>
    </row>
    <row r="7606" spans="1:16" x14ac:dyDescent="0.35">
      <c r="A7606" s="51" t="str">
        <f t="shared" si="354"/>
        <v/>
      </c>
      <c r="B7606" s="99"/>
      <c r="C7606" s="4"/>
      <c r="D7606" s="14"/>
      <c r="E7606" s="14"/>
      <c r="F7606" s="14"/>
      <c r="G7606" s="82"/>
      <c r="H7606" s="107" t="str">
        <f>IF(B7606&lt;&gt;"",IF(OR(O7606=0,O7606=999),"",SUMIFS($E$2:E7606,$A$2:A7606,A7606)-SUMIFS($F$2:F7606,$A$2:A7606,A7606)),"")</f>
        <v/>
      </c>
      <c r="I7606" s="109" t="str">
        <f t="shared" si="356"/>
        <v/>
      </c>
      <c r="J7606" s="113"/>
      <c r="K7606" s="90"/>
      <c r="L7606" s="73"/>
      <c r="M7606" s="69" t="str">
        <f>IF(C7606&lt;&gt;"",DailyLog!$S$3,"")</f>
        <v/>
      </c>
      <c r="N7606" s="56" t="str">
        <f t="shared" si="355"/>
        <v/>
      </c>
      <c r="O7606" s="53" t="str">
        <f>IF($B7606&lt;&gt;"",IF(ISNUMBER(_xlfn.XMATCH($B7606,Language!$A$6:$E$6)),0,IF(ISNUMBER(_xlfn.XMATCH($B7606,Language!$A$29:$E$29)),'Lista de Prestatarios'!$B$3,VLOOKUP(B7606,'Lista de Prestatarios'!$A$2:$B$500,2,FALSE))),"")</f>
        <v/>
      </c>
      <c r="P7606" s="58" t="str">
        <f>IF(B7606&lt;&gt;"",IF(OR(D7606&gt;0,G7606&gt;0),COUNTIF($B$2:B7606,B7606),COUNTIFS($B$2:B7606,B7606,$E$2:E7606,"&gt;0")),"")</f>
        <v/>
      </c>
    </row>
    <row r="7607" spans="1:16" x14ac:dyDescent="0.35">
      <c r="A7607" s="51" t="str">
        <f t="shared" si="354"/>
        <v/>
      </c>
      <c r="B7607" s="99"/>
      <c r="C7607" s="4"/>
      <c r="D7607" s="14"/>
      <c r="E7607" s="14"/>
      <c r="F7607" s="14"/>
      <c r="G7607" s="82"/>
      <c r="H7607" s="107" t="str">
        <f>IF(B7607&lt;&gt;"",IF(OR(O7607=0,O7607=999),"",SUMIFS($E$2:E7607,$A$2:A7607,A7607)-SUMIFS($F$2:F7607,$A$2:A7607,A7607)),"")</f>
        <v/>
      </c>
      <c r="I7607" s="109" t="str">
        <f t="shared" si="356"/>
        <v/>
      </c>
      <c r="J7607" s="113"/>
      <c r="K7607" s="90"/>
      <c r="L7607" s="73"/>
      <c r="M7607" s="69" t="str">
        <f>IF(C7607&lt;&gt;"",DailyLog!$S$3,"")</f>
        <v/>
      </c>
      <c r="N7607" s="56" t="str">
        <f t="shared" si="355"/>
        <v/>
      </c>
      <c r="O7607" s="53" t="str">
        <f>IF($B7607&lt;&gt;"",IF(ISNUMBER(_xlfn.XMATCH($B7607,Language!$A$6:$E$6)),0,IF(ISNUMBER(_xlfn.XMATCH($B7607,Language!$A$29:$E$29)),'Lista de Prestatarios'!$B$3,VLOOKUP(B7607,'Lista de Prestatarios'!$A$2:$B$500,2,FALSE))),"")</f>
        <v/>
      </c>
      <c r="P7607" s="58" t="str">
        <f>IF(B7607&lt;&gt;"",IF(OR(D7607&gt;0,G7607&gt;0),COUNTIF($B$2:B7607,B7607),COUNTIFS($B$2:B7607,B7607,$E$2:E7607,"&gt;0")),"")</f>
        <v/>
      </c>
    </row>
    <row r="7608" spans="1:16" x14ac:dyDescent="0.35">
      <c r="A7608" s="51" t="str">
        <f t="shared" si="354"/>
        <v/>
      </c>
      <c r="B7608" s="99"/>
      <c r="C7608" s="4"/>
      <c r="D7608" s="14"/>
      <c r="E7608" s="14"/>
      <c r="F7608" s="14"/>
      <c r="G7608" s="82"/>
      <c r="H7608" s="107" t="str">
        <f>IF(B7608&lt;&gt;"",IF(OR(O7608=0,O7608=999),"",SUMIFS($E$2:E7608,$A$2:A7608,A7608)-SUMIFS($F$2:F7608,$A$2:A7608,A7608)),"")</f>
        <v/>
      </c>
      <c r="I7608" s="109" t="str">
        <f t="shared" si="356"/>
        <v/>
      </c>
      <c r="J7608" s="113"/>
      <c r="K7608" s="90"/>
      <c r="L7608" s="73"/>
      <c r="M7608" s="69" t="str">
        <f>IF(C7608&lt;&gt;"",DailyLog!$S$3,"")</f>
        <v/>
      </c>
      <c r="N7608" s="56" t="str">
        <f t="shared" si="355"/>
        <v/>
      </c>
      <c r="O7608" s="53" t="str">
        <f>IF($B7608&lt;&gt;"",IF(ISNUMBER(_xlfn.XMATCH($B7608,Language!$A$6:$E$6)),0,IF(ISNUMBER(_xlfn.XMATCH($B7608,Language!$A$29:$E$29)),'Lista de Prestatarios'!$B$3,VLOOKUP(B7608,'Lista de Prestatarios'!$A$2:$B$500,2,FALSE))),"")</f>
        <v/>
      </c>
      <c r="P7608" s="58" t="str">
        <f>IF(B7608&lt;&gt;"",IF(OR(D7608&gt;0,G7608&gt;0),COUNTIF($B$2:B7608,B7608),COUNTIFS($B$2:B7608,B7608,$E$2:E7608,"&gt;0")),"")</f>
        <v/>
      </c>
    </row>
    <row r="7609" spans="1:16" x14ac:dyDescent="0.35">
      <c r="A7609" s="51" t="str">
        <f t="shared" si="354"/>
        <v/>
      </c>
      <c r="B7609" s="99"/>
      <c r="C7609" s="4"/>
      <c r="D7609" s="14"/>
      <c r="E7609" s="14"/>
      <c r="F7609" s="14"/>
      <c r="G7609" s="82"/>
      <c r="H7609" s="107" t="str">
        <f>IF(B7609&lt;&gt;"",IF(OR(O7609=0,O7609=999),"",SUMIFS($E$2:E7609,$A$2:A7609,A7609)-SUMIFS($F$2:F7609,$A$2:A7609,A7609)),"")</f>
        <v/>
      </c>
      <c r="I7609" s="109" t="str">
        <f t="shared" si="356"/>
        <v/>
      </c>
      <c r="J7609" s="113"/>
      <c r="K7609" s="90"/>
      <c r="L7609" s="73"/>
      <c r="M7609" s="69" t="str">
        <f>IF(C7609&lt;&gt;"",DailyLog!$S$3,"")</f>
        <v/>
      </c>
      <c r="N7609" s="56" t="str">
        <f t="shared" si="355"/>
        <v/>
      </c>
      <c r="O7609" s="53" t="str">
        <f>IF($B7609&lt;&gt;"",IF(ISNUMBER(_xlfn.XMATCH($B7609,Language!$A$6:$E$6)),0,IF(ISNUMBER(_xlfn.XMATCH($B7609,Language!$A$29:$E$29)),'Lista de Prestatarios'!$B$3,VLOOKUP(B7609,'Lista de Prestatarios'!$A$2:$B$500,2,FALSE))),"")</f>
        <v/>
      </c>
      <c r="P7609" s="58" t="str">
        <f>IF(B7609&lt;&gt;"",IF(OR(D7609&gt;0,G7609&gt;0),COUNTIF($B$2:B7609,B7609),COUNTIFS($B$2:B7609,B7609,$E$2:E7609,"&gt;0")),"")</f>
        <v/>
      </c>
    </row>
    <row r="7610" spans="1:16" x14ac:dyDescent="0.35">
      <c r="A7610" s="51" t="str">
        <f t="shared" si="354"/>
        <v/>
      </c>
      <c r="B7610" s="99"/>
      <c r="C7610" s="4"/>
      <c r="D7610" s="14"/>
      <c r="E7610" s="14"/>
      <c r="F7610" s="14"/>
      <c r="G7610" s="82"/>
      <c r="H7610" s="107" t="str">
        <f>IF(B7610&lt;&gt;"",IF(OR(O7610=0,O7610=999),"",SUMIFS($E$2:E7610,$A$2:A7610,A7610)-SUMIFS($F$2:F7610,$A$2:A7610,A7610)),"")</f>
        <v/>
      </c>
      <c r="I7610" s="109" t="str">
        <f t="shared" si="356"/>
        <v/>
      </c>
      <c r="J7610" s="113"/>
      <c r="K7610" s="90"/>
      <c r="L7610" s="73"/>
      <c r="M7610" s="69" t="str">
        <f>IF(C7610&lt;&gt;"",DailyLog!$S$3,"")</f>
        <v/>
      </c>
      <c r="N7610" s="56" t="str">
        <f t="shared" si="355"/>
        <v/>
      </c>
      <c r="O7610" s="53" t="str">
        <f>IF($B7610&lt;&gt;"",IF(ISNUMBER(_xlfn.XMATCH($B7610,Language!$A$6:$E$6)),0,IF(ISNUMBER(_xlfn.XMATCH($B7610,Language!$A$29:$E$29)),'Lista de Prestatarios'!$B$3,VLOOKUP(B7610,'Lista de Prestatarios'!$A$2:$B$500,2,FALSE))),"")</f>
        <v/>
      </c>
      <c r="P7610" s="58" t="str">
        <f>IF(B7610&lt;&gt;"",IF(OR(D7610&gt;0,G7610&gt;0),COUNTIF($B$2:B7610,B7610),COUNTIFS($B$2:B7610,B7610,$E$2:E7610,"&gt;0")),"")</f>
        <v/>
      </c>
    </row>
    <row r="7611" spans="1:16" x14ac:dyDescent="0.35">
      <c r="A7611" s="51" t="str">
        <f t="shared" si="354"/>
        <v/>
      </c>
      <c r="B7611" s="99"/>
      <c r="C7611" s="4"/>
      <c r="D7611" s="14"/>
      <c r="E7611" s="14"/>
      <c r="F7611" s="14"/>
      <c r="G7611" s="82"/>
      <c r="H7611" s="107" t="str">
        <f>IF(B7611&lt;&gt;"",IF(OR(O7611=0,O7611=999),"",SUMIFS($E$2:E7611,$A$2:A7611,A7611)-SUMIFS($F$2:F7611,$A$2:A7611,A7611)),"")</f>
        <v/>
      </c>
      <c r="I7611" s="109" t="str">
        <f t="shared" si="356"/>
        <v/>
      </c>
      <c r="J7611" s="113"/>
      <c r="K7611" s="90"/>
      <c r="L7611" s="73"/>
      <c r="M7611" s="69" t="str">
        <f>IF(C7611&lt;&gt;"",DailyLog!$S$3,"")</f>
        <v/>
      </c>
      <c r="N7611" s="56" t="str">
        <f t="shared" si="355"/>
        <v/>
      </c>
      <c r="O7611" s="53" t="str">
        <f>IF($B7611&lt;&gt;"",IF(ISNUMBER(_xlfn.XMATCH($B7611,Language!$A$6:$E$6)),0,IF(ISNUMBER(_xlfn.XMATCH($B7611,Language!$A$29:$E$29)),'Lista de Prestatarios'!$B$3,VLOOKUP(B7611,'Lista de Prestatarios'!$A$2:$B$500,2,FALSE))),"")</f>
        <v/>
      </c>
      <c r="P7611" s="58" t="str">
        <f>IF(B7611&lt;&gt;"",IF(OR(D7611&gt;0,G7611&gt;0),COUNTIF($B$2:B7611,B7611),COUNTIFS($B$2:B7611,B7611,$E$2:E7611,"&gt;0")),"")</f>
        <v/>
      </c>
    </row>
    <row r="7612" spans="1:16" x14ac:dyDescent="0.35">
      <c r="A7612" s="51" t="str">
        <f t="shared" si="354"/>
        <v/>
      </c>
      <c r="B7612" s="99"/>
      <c r="C7612" s="4"/>
      <c r="D7612" s="14"/>
      <c r="E7612" s="14"/>
      <c r="F7612" s="14"/>
      <c r="G7612" s="82"/>
      <c r="H7612" s="107" t="str">
        <f>IF(B7612&lt;&gt;"",IF(OR(O7612=0,O7612=999),"",SUMIFS($E$2:E7612,$A$2:A7612,A7612)-SUMIFS($F$2:F7612,$A$2:A7612,A7612)),"")</f>
        <v/>
      </c>
      <c r="I7612" s="109" t="str">
        <f t="shared" si="356"/>
        <v/>
      </c>
      <c r="J7612" s="113"/>
      <c r="K7612" s="90"/>
      <c r="L7612" s="73"/>
      <c r="M7612" s="69" t="str">
        <f>IF(C7612&lt;&gt;"",DailyLog!$S$3,"")</f>
        <v/>
      </c>
      <c r="N7612" s="56" t="str">
        <f t="shared" si="355"/>
        <v/>
      </c>
      <c r="O7612" s="53" t="str">
        <f>IF($B7612&lt;&gt;"",IF(ISNUMBER(_xlfn.XMATCH($B7612,Language!$A$6:$E$6)),0,IF(ISNUMBER(_xlfn.XMATCH($B7612,Language!$A$29:$E$29)),'Lista de Prestatarios'!$B$3,VLOOKUP(B7612,'Lista de Prestatarios'!$A$2:$B$500,2,FALSE))),"")</f>
        <v/>
      </c>
      <c r="P7612" s="58" t="str">
        <f>IF(B7612&lt;&gt;"",IF(OR(D7612&gt;0,G7612&gt;0),COUNTIF($B$2:B7612,B7612),COUNTIFS($B$2:B7612,B7612,$E$2:E7612,"&gt;0")),"")</f>
        <v/>
      </c>
    </row>
    <row r="7613" spans="1:16" x14ac:dyDescent="0.35">
      <c r="A7613" s="51" t="str">
        <f t="shared" si="354"/>
        <v/>
      </c>
      <c r="B7613" s="99"/>
      <c r="C7613" s="4"/>
      <c r="D7613" s="14"/>
      <c r="E7613" s="14"/>
      <c r="F7613" s="14"/>
      <c r="G7613" s="82"/>
      <c r="H7613" s="107" t="str">
        <f>IF(B7613&lt;&gt;"",IF(OR(O7613=0,O7613=999),"",SUMIFS($E$2:E7613,$A$2:A7613,A7613)-SUMIFS($F$2:F7613,$A$2:A7613,A7613)),"")</f>
        <v/>
      </c>
      <c r="I7613" s="109" t="str">
        <f t="shared" si="356"/>
        <v/>
      </c>
      <c r="J7613" s="113"/>
      <c r="K7613" s="90"/>
      <c r="L7613" s="73"/>
      <c r="M7613" s="69" t="str">
        <f>IF(C7613&lt;&gt;"",DailyLog!$S$3,"")</f>
        <v/>
      </c>
      <c r="N7613" s="56" t="str">
        <f t="shared" si="355"/>
        <v/>
      </c>
      <c r="O7613" s="53" t="str">
        <f>IF($B7613&lt;&gt;"",IF(ISNUMBER(_xlfn.XMATCH($B7613,Language!$A$6:$E$6)),0,IF(ISNUMBER(_xlfn.XMATCH($B7613,Language!$A$29:$E$29)),'Lista de Prestatarios'!$B$3,VLOOKUP(B7613,'Lista de Prestatarios'!$A$2:$B$500,2,FALSE))),"")</f>
        <v/>
      </c>
      <c r="P7613" s="58" t="str">
        <f>IF(B7613&lt;&gt;"",IF(OR(D7613&gt;0,G7613&gt;0),COUNTIF($B$2:B7613,B7613),COUNTIFS($B$2:B7613,B7613,$E$2:E7613,"&gt;0")),"")</f>
        <v/>
      </c>
    </row>
    <row r="7614" spans="1:16" x14ac:dyDescent="0.35">
      <c r="A7614" s="51" t="str">
        <f t="shared" si="354"/>
        <v/>
      </c>
      <c r="B7614" s="99"/>
      <c r="C7614" s="4"/>
      <c r="D7614" s="14"/>
      <c r="E7614" s="14"/>
      <c r="F7614" s="14"/>
      <c r="G7614" s="82"/>
      <c r="H7614" s="107" t="str">
        <f>IF(B7614&lt;&gt;"",IF(OR(O7614=0,O7614=999),"",SUMIFS($E$2:E7614,$A$2:A7614,A7614)-SUMIFS($F$2:F7614,$A$2:A7614,A7614)),"")</f>
        <v/>
      </c>
      <c r="I7614" s="109" t="str">
        <f t="shared" si="356"/>
        <v/>
      </c>
      <c r="J7614" s="113"/>
      <c r="K7614" s="90"/>
      <c r="L7614" s="73"/>
      <c r="M7614" s="69" t="str">
        <f>IF(C7614&lt;&gt;"",DailyLog!$S$3,"")</f>
        <v/>
      </c>
      <c r="N7614" s="56" t="str">
        <f t="shared" si="355"/>
        <v/>
      </c>
      <c r="O7614" s="53" t="str">
        <f>IF($B7614&lt;&gt;"",IF(ISNUMBER(_xlfn.XMATCH($B7614,Language!$A$6:$E$6)),0,IF(ISNUMBER(_xlfn.XMATCH($B7614,Language!$A$29:$E$29)),'Lista de Prestatarios'!$B$3,VLOOKUP(B7614,'Lista de Prestatarios'!$A$2:$B$500,2,FALSE))),"")</f>
        <v/>
      </c>
      <c r="P7614" s="58" t="str">
        <f>IF(B7614&lt;&gt;"",IF(OR(D7614&gt;0,G7614&gt;0),COUNTIF($B$2:B7614,B7614),COUNTIFS($B$2:B7614,B7614,$E$2:E7614,"&gt;0")),"")</f>
        <v/>
      </c>
    </row>
    <row r="7615" spans="1:16" x14ac:dyDescent="0.35">
      <c r="A7615" s="51" t="str">
        <f t="shared" si="354"/>
        <v/>
      </c>
      <c r="B7615" s="99"/>
      <c r="C7615" s="4"/>
      <c r="D7615" s="14"/>
      <c r="E7615" s="14"/>
      <c r="F7615" s="14"/>
      <c r="G7615" s="82"/>
      <c r="H7615" s="107" t="str">
        <f>IF(B7615&lt;&gt;"",IF(OR(O7615=0,O7615=999),"",SUMIFS($E$2:E7615,$A$2:A7615,A7615)-SUMIFS($F$2:F7615,$A$2:A7615,A7615)),"")</f>
        <v/>
      </c>
      <c r="I7615" s="109" t="str">
        <f t="shared" si="356"/>
        <v/>
      </c>
      <c r="J7615" s="113"/>
      <c r="K7615" s="90"/>
      <c r="L7615" s="73"/>
      <c r="M7615" s="69" t="str">
        <f>IF(C7615&lt;&gt;"",DailyLog!$S$3,"")</f>
        <v/>
      </c>
      <c r="N7615" s="56" t="str">
        <f t="shared" si="355"/>
        <v/>
      </c>
      <c r="O7615" s="53" t="str">
        <f>IF($B7615&lt;&gt;"",IF(ISNUMBER(_xlfn.XMATCH($B7615,Language!$A$6:$E$6)),0,IF(ISNUMBER(_xlfn.XMATCH($B7615,Language!$A$29:$E$29)),'Lista de Prestatarios'!$B$3,VLOOKUP(B7615,'Lista de Prestatarios'!$A$2:$B$500,2,FALSE))),"")</f>
        <v/>
      </c>
      <c r="P7615" s="58" t="str">
        <f>IF(B7615&lt;&gt;"",IF(OR(D7615&gt;0,G7615&gt;0),COUNTIF($B$2:B7615,B7615),COUNTIFS($B$2:B7615,B7615,$E$2:E7615,"&gt;0")),"")</f>
        <v/>
      </c>
    </row>
    <row r="7616" spans="1:16" x14ac:dyDescent="0.35">
      <c r="A7616" s="51" t="str">
        <f t="shared" si="354"/>
        <v/>
      </c>
      <c r="B7616" s="99"/>
      <c r="C7616" s="4"/>
      <c r="D7616" s="14"/>
      <c r="E7616" s="14"/>
      <c r="F7616" s="14"/>
      <c r="G7616" s="82"/>
      <c r="H7616" s="107" t="str">
        <f>IF(B7616&lt;&gt;"",IF(OR(O7616=0,O7616=999),"",SUMIFS($E$2:E7616,$A$2:A7616,A7616)-SUMIFS($F$2:F7616,$A$2:A7616,A7616)),"")</f>
        <v/>
      </c>
      <c r="I7616" s="109" t="str">
        <f t="shared" si="356"/>
        <v/>
      </c>
      <c r="J7616" s="113"/>
      <c r="K7616" s="90"/>
      <c r="L7616" s="73"/>
      <c r="M7616" s="69" t="str">
        <f>IF(C7616&lt;&gt;"",DailyLog!$S$3,"")</f>
        <v/>
      </c>
      <c r="N7616" s="56" t="str">
        <f t="shared" si="355"/>
        <v/>
      </c>
      <c r="O7616" s="53" t="str">
        <f>IF($B7616&lt;&gt;"",IF(ISNUMBER(_xlfn.XMATCH($B7616,Language!$A$6:$E$6)),0,IF(ISNUMBER(_xlfn.XMATCH($B7616,Language!$A$29:$E$29)),'Lista de Prestatarios'!$B$3,VLOOKUP(B7616,'Lista de Prestatarios'!$A$2:$B$500,2,FALSE))),"")</f>
        <v/>
      </c>
      <c r="P7616" s="58" t="str">
        <f>IF(B7616&lt;&gt;"",IF(OR(D7616&gt;0,G7616&gt;0),COUNTIF($B$2:B7616,B7616),COUNTIFS($B$2:B7616,B7616,$E$2:E7616,"&gt;0")),"")</f>
        <v/>
      </c>
    </row>
    <row r="7617" spans="1:16" x14ac:dyDescent="0.35">
      <c r="A7617" s="51" t="str">
        <f t="shared" si="354"/>
        <v/>
      </c>
      <c r="B7617" s="99"/>
      <c r="C7617" s="4"/>
      <c r="D7617" s="14"/>
      <c r="E7617" s="14"/>
      <c r="F7617" s="14"/>
      <c r="G7617" s="82"/>
      <c r="H7617" s="107" t="str">
        <f>IF(B7617&lt;&gt;"",IF(OR(O7617=0,O7617=999),"",SUMIFS($E$2:E7617,$A$2:A7617,A7617)-SUMIFS($F$2:F7617,$A$2:A7617,A7617)),"")</f>
        <v/>
      </c>
      <c r="I7617" s="109" t="str">
        <f t="shared" si="356"/>
        <v/>
      </c>
      <c r="J7617" s="113"/>
      <c r="K7617" s="90"/>
      <c r="L7617" s="73"/>
      <c r="M7617" s="69" t="str">
        <f>IF(C7617&lt;&gt;"",DailyLog!$S$3,"")</f>
        <v/>
      </c>
      <c r="N7617" s="56" t="str">
        <f t="shared" si="355"/>
        <v/>
      </c>
      <c r="O7617" s="53" t="str">
        <f>IF($B7617&lt;&gt;"",IF(ISNUMBER(_xlfn.XMATCH($B7617,Language!$A$6:$E$6)),0,IF(ISNUMBER(_xlfn.XMATCH($B7617,Language!$A$29:$E$29)),'Lista de Prestatarios'!$B$3,VLOOKUP(B7617,'Lista de Prestatarios'!$A$2:$B$500,2,FALSE))),"")</f>
        <v/>
      </c>
      <c r="P7617" s="58" t="str">
        <f>IF(B7617&lt;&gt;"",IF(OR(D7617&gt;0,G7617&gt;0),COUNTIF($B$2:B7617,B7617),COUNTIFS($B$2:B7617,B7617,$E$2:E7617,"&gt;0")),"")</f>
        <v/>
      </c>
    </row>
    <row r="7618" spans="1:16" x14ac:dyDescent="0.35">
      <c r="A7618" s="51" t="str">
        <f t="shared" ref="A7618:A7681" si="357">IF(B7618&lt;&gt;"",O7618&amp;"."&amp;P7618,"")</f>
        <v/>
      </c>
      <c r="B7618" s="99"/>
      <c r="C7618" s="4"/>
      <c r="D7618" s="14"/>
      <c r="E7618" s="14"/>
      <c r="F7618" s="14"/>
      <c r="G7618" s="82"/>
      <c r="H7618" s="107" t="str">
        <f>IF(B7618&lt;&gt;"",IF(OR(O7618=0,O7618=999),"",SUMIFS($E$2:E7618,$A$2:A7618,A7618)-SUMIFS($F$2:F7618,$A$2:A7618,A7618)),"")</f>
        <v/>
      </c>
      <c r="I7618" s="109" t="str">
        <f t="shared" si="356"/>
        <v/>
      </c>
      <c r="J7618" s="113"/>
      <c r="K7618" s="90"/>
      <c r="L7618" s="73"/>
      <c r="M7618" s="69" t="str">
        <f>IF(C7618&lt;&gt;"",DailyLog!$S$3,"")</f>
        <v/>
      </c>
      <c r="N7618" s="56" t="str">
        <f t="shared" ref="N7618:N7681" si="358">IF(B7618&lt;&gt;"",COUNT(D7618:G7618),"")</f>
        <v/>
      </c>
      <c r="O7618" s="53" t="str">
        <f>IF($B7618&lt;&gt;"",IF(ISNUMBER(_xlfn.XMATCH($B7618,Language!$A$6:$E$6)),0,IF(ISNUMBER(_xlfn.XMATCH($B7618,Language!$A$29:$E$29)),'Lista de Prestatarios'!$B$3,VLOOKUP(B7618,'Lista de Prestatarios'!$A$2:$B$500,2,FALSE))),"")</f>
        <v/>
      </c>
      <c r="P7618" s="58" t="str">
        <f>IF(B7618&lt;&gt;"",IF(OR(D7618&gt;0,G7618&gt;0),COUNTIF($B$2:B7618,B7618),COUNTIFS($B$2:B7618,B7618,$E$2:E7618,"&gt;0")),"")</f>
        <v/>
      </c>
    </row>
    <row r="7619" spans="1:16" x14ac:dyDescent="0.35">
      <c r="A7619" s="51" t="str">
        <f t="shared" si="357"/>
        <v/>
      </c>
      <c r="B7619" s="99"/>
      <c r="C7619" s="4"/>
      <c r="D7619" s="14"/>
      <c r="E7619" s="14"/>
      <c r="F7619" s="14"/>
      <c r="G7619" s="82"/>
      <c r="H7619" s="107" t="str">
        <f>IF(B7619&lt;&gt;"",IF(OR(O7619=0,O7619=999),"",SUMIFS($E$2:E7619,$A$2:A7619,A7619)-SUMIFS($F$2:F7619,$A$2:A7619,A7619)),"")</f>
        <v/>
      </c>
      <c r="I7619" s="109" t="str">
        <f t="shared" si="356"/>
        <v/>
      </c>
      <c r="J7619" s="113"/>
      <c r="K7619" s="90"/>
      <c r="L7619" s="73"/>
      <c r="M7619" s="69" t="str">
        <f>IF(C7619&lt;&gt;"",DailyLog!$S$3,"")</f>
        <v/>
      </c>
      <c r="N7619" s="56" t="str">
        <f t="shared" si="358"/>
        <v/>
      </c>
      <c r="O7619" s="53" t="str">
        <f>IF($B7619&lt;&gt;"",IF(ISNUMBER(_xlfn.XMATCH($B7619,Language!$A$6:$E$6)),0,IF(ISNUMBER(_xlfn.XMATCH($B7619,Language!$A$29:$E$29)),'Lista de Prestatarios'!$B$3,VLOOKUP(B7619,'Lista de Prestatarios'!$A$2:$B$500,2,FALSE))),"")</f>
        <v/>
      </c>
      <c r="P7619" s="58" t="str">
        <f>IF(B7619&lt;&gt;"",IF(OR(D7619&gt;0,G7619&gt;0),COUNTIF($B$2:B7619,B7619),COUNTIFS($B$2:B7619,B7619,$E$2:E7619,"&gt;0")),"")</f>
        <v/>
      </c>
    </row>
    <row r="7620" spans="1:16" x14ac:dyDescent="0.35">
      <c r="A7620" s="51" t="str">
        <f t="shared" si="357"/>
        <v/>
      </c>
      <c r="B7620" s="99"/>
      <c r="C7620" s="4"/>
      <c r="D7620" s="14"/>
      <c r="E7620" s="14"/>
      <c r="F7620" s="14"/>
      <c r="G7620" s="82"/>
      <c r="H7620" s="107" t="str">
        <f>IF(B7620&lt;&gt;"",IF(OR(O7620=0,O7620=999),"",SUMIFS($E$2:E7620,$A$2:A7620,A7620)-SUMIFS($F$2:F7620,$A$2:A7620,A7620)),"")</f>
        <v/>
      </c>
      <c r="I7620" s="109" t="str">
        <f t="shared" ref="I7620:I7683" si="359">IF(B7620&lt;&gt;"",I7619+D7620-E7620+F7620-G7620,"")</f>
        <v/>
      </c>
      <c r="J7620" s="113"/>
      <c r="K7620" s="90"/>
      <c r="L7620" s="73"/>
      <c r="M7620" s="69" t="str">
        <f>IF(C7620&lt;&gt;"",DailyLog!$S$3,"")</f>
        <v/>
      </c>
      <c r="N7620" s="56" t="str">
        <f t="shared" si="358"/>
        <v/>
      </c>
      <c r="O7620" s="53" t="str">
        <f>IF($B7620&lt;&gt;"",IF(ISNUMBER(_xlfn.XMATCH($B7620,Language!$A$6:$E$6)),0,IF(ISNUMBER(_xlfn.XMATCH($B7620,Language!$A$29:$E$29)),'Lista de Prestatarios'!$B$3,VLOOKUP(B7620,'Lista de Prestatarios'!$A$2:$B$500,2,FALSE))),"")</f>
        <v/>
      </c>
      <c r="P7620" s="58" t="str">
        <f>IF(B7620&lt;&gt;"",IF(OR(D7620&gt;0,G7620&gt;0),COUNTIF($B$2:B7620,B7620),COUNTIFS($B$2:B7620,B7620,$E$2:E7620,"&gt;0")),"")</f>
        <v/>
      </c>
    </row>
    <row r="7621" spans="1:16" x14ac:dyDescent="0.35">
      <c r="A7621" s="51" t="str">
        <f t="shared" si="357"/>
        <v/>
      </c>
      <c r="B7621" s="99"/>
      <c r="C7621" s="4"/>
      <c r="D7621" s="14"/>
      <c r="E7621" s="14"/>
      <c r="F7621" s="14"/>
      <c r="G7621" s="82"/>
      <c r="H7621" s="107" t="str">
        <f>IF(B7621&lt;&gt;"",IF(OR(O7621=0,O7621=999),"",SUMIFS($E$2:E7621,$A$2:A7621,A7621)-SUMIFS($F$2:F7621,$A$2:A7621,A7621)),"")</f>
        <v/>
      </c>
      <c r="I7621" s="109" t="str">
        <f t="shared" si="359"/>
        <v/>
      </c>
      <c r="J7621" s="113"/>
      <c r="K7621" s="90"/>
      <c r="L7621" s="73"/>
      <c r="M7621" s="69" t="str">
        <f>IF(C7621&lt;&gt;"",DailyLog!$S$3,"")</f>
        <v/>
      </c>
      <c r="N7621" s="56" t="str">
        <f t="shared" si="358"/>
        <v/>
      </c>
      <c r="O7621" s="53" t="str">
        <f>IF($B7621&lt;&gt;"",IF(ISNUMBER(_xlfn.XMATCH($B7621,Language!$A$6:$E$6)),0,IF(ISNUMBER(_xlfn.XMATCH($B7621,Language!$A$29:$E$29)),'Lista de Prestatarios'!$B$3,VLOOKUP(B7621,'Lista de Prestatarios'!$A$2:$B$500,2,FALSE))),"")</f>
        <v/>
      </c>
      <c r="P7621" s="58" t="str">
        <f>IF(B7621&lt;&gt;"",IF(OR(D7621&gt;0,G7621&gt;0),COUNTIF($B$2:B7621,B7621),COUNTIFS($B$2:B7621,B7621,$E$2:E7621,"&gt;0")),"")</f>
        <v/>
      </c>
    </row>
    <row r="7622" spans="1:16" x14ac:dyDescent="0.35">
      <c r="A7622" s="51" t="str">
        <f t="shared" si="357"/>
        <v/>
      </c>
      <c r="B7622" s="99"/>
      <c r="C7622" s="4"/>
      <c r="D7622" s="14"/>
      <c r="E7622" s="14"/>
      <c r="F7622" s="14"/>
      <c r="G7622" s="82"/>
      <c r="H7622" s="107" t="str">
        <f>IF(B7622&lt;&gt;"",IF(OR(O7622=0,O7622=999),"",SUMIFS($E$2:E7622,$A$2:A7622,A7622)-SUMIFS($F$2:F7622,$A$2:A7622,A7622)),"")</f>
        <v/>
      </c>
      <c r="I7622" s="109" t="str">
        <f t="shared" si="359"/>
        <v/>
      </c>
      <c r="J7622" s="113"/>
      <c r="K7622" s="90"/>
      <c r="L7622" s="73"/>
      <c r="M7622" s="69" t="str">
        <f>IF(C7622&lt;&gt;"",DailyLog!$S$3,"")</f>
        <v/>
      </c>
      <c r="N7622" s="56" t="str">
        <f t="shared" si="358"/>
        <v/>
      </c>
      <c r="O7622" s="53" t="str">
        <f>IF($B7622&lt;&gt;"",IF(ISNUMBER(_xlfn.XMATCH($B7622,Language!$A$6:$E$6)),0,IF(ISNUMBER(_xlfn.XMATCH($B7622,Language!$A$29:$E$29)),'Lista de Prestatarios'!$B$3,VLOOKUP(B7622,'Lista de Prestatarios'!$A$2:$B$500,2,FALSE))),"")</f>
        <v/>
      </c>
      <c r="P7622" s="58" t="str">
        <f>IF(B7622&lt;&gt;"",IF(OR(D7622&gt;0,G7622&gt;0),COUNTIF($B$2:B7622,B7622),COUNTIFS($B$2:B7622,B7622,$E$2:E7622,"&gt;0")),"")</f>
        <v/>
      </c>
    </row>
    <row r="7623" spans="1:16" x14ac:dyDescent="0.35">
      <c r="A7623" s="51" t="str">
        <f t="shared" si="357"/>
        <v/>
      </c>
      <c r="B7623" s="99"/>
      <c r="C7623" s="4"/>
      <c r="D7623" s="14"/>
      <c r="E7623" s="14"/>
      <c r="F7623" s="14"/>
      <c r="G7623" s="82"/>
      <c r="H7623" s="107" t="str">
        <f>IF(B7623&lt;&gt;"",IF(OR(O7623=0,O7623=999),"",SUMIFS($E$2:E7623,$A$2:A7623,A7623)-SUMIFS($F$2:F7623,$A$2:A7623,A7623)),"")</f>
        <v/>
      </c>
      <c r="I7623" s="109" t="str">
        <f t="shared" si="359"/>
        <v/>
      </c>
      <c r="J7623" s="113"/>
      <c r="K7623" s="90"/>
      <c r="L7623" s="73"/>
      <c r="M7623" s="69" t="str">
        <f>IF(C7623&lt;&gt;"",DailyLog!$S$3,"")</f>
        <v/>
      </c>
      <c r="N7623" s="56" t="str">
        <f t="shared" si="358"/>
        <v/>
      </c>
      <c r="O7623" s="53" t="str">
        <f>IF($B7623&lt;&gt;"",IF(ISNUMBER(_xlfn.XMATCH($B7623,Language!$A$6:$E$6)),0,IF(ISNUMBER(_xlfn.XMATCH($B7623,Language!$A$29:$E$29)),'Lista de Prestatarios'!$B$3,VLOOKUP(B7623,'Lista de Prestatarios'!$A$2:$B$500,2,FALSE))),"")</f>
        <v/>
      </c>
      <c r="P7623" s="58" t="str">
        <f>IF(B7623&lt;&gt;"",IF(OR(D7623&gt;0,G7623&gt;0),COUNTIF($B$2:B7623,B7623),COUNTIFS($B$2:B7623,B7623,$E$2:E7623,"&gt;0")),"")</f>
        <v/>
      </c>
    </row>
    <row r="7624" spans="1:16" x14ac:dyDescent="0.35">
      <c r="A7624" s="51" t="str">
        <f t="shared" si="357"/>
        <v/>
      </c>
      <c r="B7624" s="99"/>
      <c r="C7624" s="4"/>
      <c r="D7624" s="14"/>
      <c r="E7624" s="14"/>
      <c r="F7624" s="14"/>
      <c r="G7624" s="82"/>
      <c r="H7624" s="107" t="str">
        <f>IF(B7624&lt;&gt;"",IF(OR(O7624=0,O7624=999),"",SUMIFS($E$2:E7624,$A$2:A7624,A7624)-SUMIFS($F$2:F7624,$A$2:A7624,A7624)),"")</f>
        <v/>
      </c>
      <c r="I7624" s="109" t="str">
        <f t="shared" si="359"/>
        <v/>
      </c>
      <c r="J7624" s="113"/>
      <c r="K7624" s="90"/>
      <c r="L7624" s="73"/>
      <c r="M7624" s="69" t="str">
        <f>IF(C7624&lt;&gt;"",DailyLog!$S$3,"")</f>
        <v/>
      </c>
      <c r="N7624" s="56" t="str">
        <f t="shared" si="358"/>
        <v/>
      </c>
      <c r="O7624" s="53" t="str">
        <f>IF($B7624&lt;&gt;"",IF(ISNUMBER(_xlfn.XMATCH($B7624,Language!$A$6:$E$6)),0,IF(ISNUMBER(_xlfn.XMATCH($B7624,Language!$A$29:$E$29)),'Lista de Prestatarios'!$B$3,VLOOKUP(B7624,'Lista de Prestatarios'!$A$2:$B$500,2,FALSE))),"")</f>
        <v/>
      </c>
      <c r="P7624" s="58" t="str">
        <f>IF(B7624&lt;&gt;"",IF(OR(D7624&gt;0,G7624&gt;0),COUNTIF($B$2:B7624,B7624),COUNTIFS($B$2:B7624,B7624,$E$2:E7624,"&gt;0")),"")</f>
        <v/>
      </c>
    </row>
    <row r="7625" spans="1:16" x14ac:dyDescent="0.35">
      <c r="A7625" s="51" t="str">
        <f t="shared" si="357"/>
        <v/>
      </c>
      <c r="B7625" s="99"/>
      <c r="C7625" s="4"/>
      <c r="D7625" s="14"/>
      <c r="E7625" s="14"/>
      <c r="F7625" s="14"/>
      <c r="G7625" s="82"/>
      <c r="H7625" s="107" t="str">
        <f>IF(B7625&lt;&gt;"",IF(OR(O7625=0,O7625=999),"",SUMIFS($E$2:E7625,$A$2:A7625,A7625)-SUMIFS($F$2:F7625,$A$2:A7625,A7625)),"")</f>
        <v/>
      </c>
      <c r="I7625" s="109" t="str">
        <f t="shared" si="359"/>
        <v/>
      </c>
      <c r="J7625" s="113"/>
      <c r="K7625" s="90"/>
      <c r="L7625" s="73"/>
      <c r="M7625" s="69" t="str">
        <f>IF(C7625&lt;&gt;"",DailyLog!$S$3,"")</f>
        <v/>
      </c>
      <c r="N7625" s="56" t="str">
        <f t="shared" si="358"/>
        <v/>
      </c>
      <c r="O7625" s="53" t="str">
        <f>IF($B7625&lt;&gt;"",IF(ISNUMBER(_xlfn.XMATCH($B7625,Language!$A$6:$E$6)),0,IF(ISNUMBER(_xlfn.XMATCH($B7625,Language!$A$29:$E$29)),'Lista de Prestatarios'!$B$3,VLOOKUP(B7625,'Lista de Prestatarios'!$A$2:$B$500,2,FALSE))),"")</f>
        <v/>
      </c>
      <c r="P7625" s="58" t="str">
        <f>IF(B7625&lt;&gt;"",IF(OR(D7625&gt;0,G7625&gt;0),COUNTIF($B$2:B7625,B7625),COUNTIFS($B$2:B7625,B7625,$E$2:E7625,"&gt;0")),"")</f>
        <v/>
      </c>
    </row>
    <row r="7626" spans="1:16" x14ac:dyDescent="0.35">
      <c r="A7626" s="51" t="str">
        <f t="shared" si="357"/>
        <v/>
      </c>
      <c r="B7626" s="99"/>
      <c r="C7626" s="4"/>
      <c r="D7626" s="14"/>
      <c r="E7626" s="14"/>
      <c r="F7626" s="14"/>
      <c r="G7626" s="82"/>
      <c r="H7626" s="107" t="str">
        <f>IF(B7626&lt;&gt;"",IF(OR(O7626=0,O7626=999),"",SUMIFS($E$2:E7626,$A$2:A7626,A7626)-SUMIFS($F$2:F7626,$A$2:A7626,A7626)),"")</f>
        <v/>
      </c>
      <c r="I7626" s="109" t="str">
        <f t="shared" si="359"/>
        <v/>
      </c>
      <c r="J7626" s="113"/>
      <c r="K7626" s="90"/>
      <c r="L7626" s="73"/>
      <c r="M7626" s="69" t="str">
        <f>IF(C7626&lt;&gt;"",DailyLog!$S$3,"")</f>
        <v/>
      </c>
      <c r="N7626" s="56" t="str">
        <f t="shared" si="358"/>
        <v/>
      </c>
      <c r="O7626" s="53" t="str">
        <f>IF($B7626&lt;&gt;"",IF(ISNUMBER(_xlfn.XMATCH($B7626,Language!$A$6:$E$6)),0,IF(ISNUMBER(_xlfn.XMATCH($B7626,Language!$A$29:$E$29)),'Lista de Prestatarios'!$B$3,VLOOKUP(B7626,'Lista de Prestatarios'!$A$2:$B$500,2,FALSE))),"")</f>
        <v/>
      </c>
      <c r="P7626" s="58" t="str">
        <f>IF(B7626&lt;&gt;"",IF(OR(D7626&gt;0,G7626&gt;0),COUNTIF($B$2:B7626,B7626),COUNTIFS($B$2:B7626,B7626,$E$2:E7626,"&gt;0")),"")</f>
        <v/>
      </c>
    </row>
    <row r="7627" spans="1:16" x14ac:dyDescent="0.35">
      <c r="A7627" s="51" t="str">
        <f t="shared" si="357"/>
        <v/>
      </c>
      <c r="B7627" s="99"/>
      <c r="C7627" s="4"/>
      <c r="D7627" s="14"/>
      <c r="E7627" s="14"/>
      <c r="F7627" s="14"/>
      <c r="G7627" s="82"/>
      <c r="H7627" s="107" t="str">
        <f>IF(B7627&lt;&gt;"",IF(OR(O7627=0,O7627=999),"",SUMIFS($E$2:E7627,$A$2:A7627,A7627)-SUMIFS($F$2:F7627,$A$2:A7627,A7627)),"")</f>
        <v/>
      </c>
      <c r="I7627" s="109" t="str">
        <f t="shared" si="359"/>
        <v/>
      </c>
      <c r="J7627" s="113"/>
      <c r="K7627" s="90"/>
      <c r="L7627" s="73"/>
      <c r="M7627" s="69" t="str">
        <f>IF(C7627&lt;&gt;"",DailyLog!$S$3,"")</f>
        <v/>
      </c>
      <c r="N7627" s="56" t="str">
        <f t="shared" si="358"/>
        <v/>
      </c>
      <c r="O7627" s="53" t="str">
        <f>IF($B7627&lt;&gt;"",IF(ISNUMBER(_xlfn.XMATCH($B7627,Language!$A$6:$E$6)),0,IF(ISNUMBER(_xlfn.XMATCH($B7627,Language!$A$29:$E$29)),'Lista de Prestatarios'!$B$3,VLOOKUP(B7627,'Lista de Prestatarios'!$A$2:$B$500,2,FALSE))),"")</f>
        <v/>
      </c>
      <c r="P7627" s="58" t="str">
        <f>IF(B7627&lt;&gt;"",IF(OR(D7627&gt;0,G7627&gt;0),COUNTIF($B$2:B7627,B7627),COUNTIFS($B$2:B7627,B7627,$E$2:E7627,"&gt;0")),"")</f>
        <v/>
      </c>
    </row>
    <row r="7628" spans="1:16" x14ac:dyDescent="0.35">
      <c r="A7628" s="51" t="str">
        <f t="shared" si="357"/>
        <v/>
      </c>
      <c r="B7628" s="99"/>
      <c r="C7628" s="4"/>
      <c r="D7628" s="14"/>
      <c r="E7628" s="14"/>
      <c r="F7628" s="14"/>
      <c r="G7628" s="82"/>
      <c r="H7628" s="107" t="str">
        <f>IF(B7628&lt;&gt;"",IF(OR(O7628=0,O7628=999),"",SUMIFS($E$2:E7628,$A$2:A7628,A7628)-SUMIFS($F$2:F7628,$A$2:A7628,A7628)),"")</f>
        <v/>
      </c>
      <c r="I7628" s="109" t="str">
        <f t="shared" si="359"/>
        <v/>
      </c>
      <c r="J7628" s="113"/>
      <c r="K7628" s="90"/>
      <c r="L7628" s="73"/>
      <c r="M7628" s="69" t="str">
        <f>IF(C7628&lt;&gt;"",DailyLog!$S$3,"")</f>
        <v/>
      </c>
      <c r="N7628" s="56" t="str">
        <f t="shared" si="358"/>
        <v/>
      </c>
      <c r="O7628" s="53" t="str">
        <f>IF($B7628&lt;&gt;"",IF(ISNUMBER(_xlfn.XMATCH($B7628,Language!$A$6:$E$6)),0,IF(ISNUMBER(_xlfn.XMATCH($B7628,Language!$A$29:$E$29)),'Lista de Prestatarios'!$B$3,VLOOKUP(B7628,'Lista de Prestatarios'!$A$2:$B$500,2,FALSE))),"")</f>
        <v/>
      </c>
      <c r="P7628" s="58" t="str">
        <f>IF(B7628&lt;&gt;"",IF(OR(D7628&gt;0,G7628&gt;0),COUNTIF($B$2:B7628,B7628),COUNTIFS($B$2:B7628,B7628,$E$2:E7628,"&gt;0")),"")</f>
        <v/>
      </c>
    </row>
    <row r="7629" spans="1:16" x14ac:dyDescent="0.35">
      <c r="A7629" s="51" t="str">
        <f t="shared" si="357"/>
        <v/>
      </c>
      <c r="B7629" s="99"/>
      <c r="C7629" s="4"/>
      <c r="D7629" s="14"/>
      <c r="E7629" s="14"/>
      <c r="F7629" s="14"/>
      <c r="G7629" s="82"/>
      <c r="H7629" s="107" t="str">
        <f>IF(B7629&lt;&gt;"",IF(OR(O7629=0,O7629=999),"",SUMIFS($E$2:E7629,$A$2:A7629,A7629)-SUMIFS($F$2:F7629,$A$2:A7629,A7629)),"")</f>
        <v/>
      </c>
      <c r="I7629" s="109" t="str">
        <f t="shared" si="359"/>
        <v/>
      </c>
      <c r="J7629" s="113"/>
      <c r="K7629" s="90"/>
      <c r="L7629" s="73"/>
      <c r="M7629" s="69" t="str">
        <f>IF(C7629&lt;&gt;"",DailyLog!$S$3,"")</f>
        <v/>
      </c>
      <c r="N7629" s="56" t="str">
        <f t="shared" si="358"/>
        <v/>
      </c>
      <c r="O7629" s="53" t="str">
        <f>IF($B7629&lt;&gt;"",IF(ISNUMBER(_xlfn.XMATCH($B7629,Language!$A$6:$E$6)),0,IF(ISNUMBER(_xlfn.XMATCH($B7629,Language!$A$29:$E$29)),'Lista de Prestatarios'!$B$3,VLOOKUP(B7629,'Lista de Prestatarios'!$A$2:$B$500,2,FALSE))),"")</f>
        <v/>
      </c>
      <c r="P7629" s="58" t="str">
        <f>IF(B7629&lt;&gt;"",IF(OR(D7629&gt;0,G7629&gt;0),COUNTIF($B$2:B7629,B7629),COUNTIFS($B$2:B7629,B7629,$E$2:E7629,"&gt;0")),"")</f>
        <v/>
      </c>
    </row>
    <row r="7630" spans="1:16" x14ac:dyDescent="0.35">
      <c r="A7630" s="51" t="str">
        <f t="shared" si="357"/>
        <v/>
      </c>
      <c r="B7630" s="99"/>
      <c r="C7630" s="4"/>
      <c r="D7630" s="14"/>
      <c r="E7630" s="14"/>
      <c r="F7630" s="14"/>
      <c r="G7630" s="82"/>
      <c r="H7630" s="107" t="str">
        <f>IF(B7630&lt;&gt;"",IF(OR(O7630=0,O7630=999),"",SUMIFS($E$2:E7630,$A$2:A7630,A7630)-SUMIFS($F$2:F7630,$A$2:A7630,A7630)),"")</f>
        <v/>
      </c>
      <c r="I7630" s="109" t="str">
        <f t="shared" si="359"/>
        <v/>
      </c>
      <c r="J7630" s="113"/>
      <c r="K7630" s="90"/>
      <c r="L7630" s="73"/>
      <c r="M7630" s="69" t="str">
        <f>IF(C7630&lt;&gt;"",DailyLog!$S$3,"")</f>
        <v/>
      </c>
      <c r="N7630" s="56" t="str">
        <f t="shared" si="358"/>
        <v/>
      </c>
      <c r="O7630" s="53" t="str">
        <f>IF($B7630&lt;&gt;"",IF(ISNUMBER(_xlfn.XMATCH($B7630,Language!$A$6:$E$6)),0,IF(ISNUMBER(_xlfn.XMATCH($B7630,Language!$A$29:$E$29)),'Lista de Prestatarios'!$B$3,VLOOKUP(B7630,'Lista de Prestatarios'!$A$2:$B$500,2,FALSE))),"")</f>
        <v/>
      </c>
      <c r="P7630" s="58" t="str">
        <f>IF(B7630&lt;&gt;"",IF(OR(D7630&gt;0,G7630&gt;0),COUNTIF($B$2:B7630,B7630),COUNTIFS($B$2:B7630,B7630,$E$2:E7630,"&gt;0")),"")</f>
        <v/>
      </c>
    </row>
    <row r="7631" spans="1:16" x14ac:dyDescent="0.35">
      <c r="A7631" s="51" t="str">
        <f t="shared" si="357"/>
        <v/>
      </c>
      <c r="B7631" s="99"/>
      <c r="C7631" s="4"/>
      <c r="D7631" s="14"/>
      <c r="E7631" s="14"/>
      <c r="F7631" s="14"/>
      <c r="G7631" s="82"/>
      <c r="H7631" s="107" t="str">
        <f>IF(B7631&lt;&gt;"",IF(OR(O7631=0,O7631=999),"",SUMIFS($E$2:E7631,$A$2:A7631,A7631)-SUMIFS($F$2:F7631,$A$2:A7631,A7631)),"")</f>
        <v/>
      </c>
      <c r="I7631" s="109" t="str">
        <f t="shared" si="359"/>
        <v/>
      </c>
      <c r="J7631" s="113"/>
      <c r="K7631" s="90"/>
      <c r="L7631" s="73"/>
      <c r="M7631" s="69" t="str">
        <f>IF(C7631&lt;&gt;"",DailyLog!$S$3,"")</f>
        <v/>
      </c>
      <c r="N7631" s="56" t="str">
        <f t="shared" si="358"/>
        <v/>
      </c>
      <c r="O7631" s="53" t="str">
        <f>IF($B7631&lt;&gt;"",IF(ISNUMBER(_xlfn.XMATCH($B7631,Language!$A$6:$E$6)),0,IF(ISNUMBER(_xlfn.XMATCH($B7631,Language!$A$29:$E$29)),'Lista de Prestatarios'!$B$3,VLOOKUP(B7631,'Lista de Prestatarios'!$A$2:$B$500,2,FALSE))),"")</f>
        <v/>
      </c>
      <c r="P7631" s="58" t="str">
        <f>IF(B7631&lt;&gt;"",IF(OR(D7631&gt;0,G7631&gt;0),COUNTIF($B$2:B7631,B7631),COUNTIFS($B$2:B7631,B7631,$E$2:E7631,"&gt;0")),"")</f>
        <v/>
      </c>
    </row>
    <row r="7632" spans="1:16" x14ac:dyDescent="0.35">
      <c r="A7632" s="51" t="str">
        <f t="shared" si="357"/>
        <v/>
      </c>
      <c r="B7632" s="99"/>
      <c r="C7632" s="4"/>
      <c r="D7632" s="14"/>
      <c r="E7632" s="14"/>
      <c r="F7632" s="14"/>
      <c r="G7632" s="82"/>
      <c r="H7632" s="107" t="str">
        <f>IF(B7632&lt;&gt;"",IF(OR(O7632=0,O7632=999),"",SUMIFS($E$2:E7632,$A$2:A7632,A7632)-SUMIFS($F$2:F7632,$A$2:A7632,A7632)),"")</f>
        <v/>
      </c>
      <c r="I7632" s="109" t="str">
        <f t="shared" si="359"/>
        <v/>
      </c>
      <c r="J7632" s="113"/>
      <c r="K7632" s="90"/>
      <c r="L7632" s="73"/>
      <c r="M7632" s="69" t="str">
        <f>IF(C7632&lt;&gt;"",DailyLog!$S$3,"")</f>
        <v/>
      </c>
      <c r="N7632" s="56" t="str">
        <f t="shared" si="358"/>
        <v/>
      </c>
      <c r="O7632" s="53" t="str">
        <f>IF($B7632&lt;&gt;"",IF(ISNUMBER(_xlfn.XMATCH($B7632,Language!$A$6:$E$6)),0,IF(ISNUMBER(_xlfn.XMATCH($B7632,Language!$A$29:$E$29)),'Lista de Prestatarios'!$B$3,VLOOKUP(B7632,'Lista de Prestatarios'!$A$2:$B$500,2,FALSE))),"")</f>
        <v/>
      </c>
      <c r="P7632" s="58" t="str">
        <f>IF(B7632&lt;&gt;"",IF(OR(D7632&gt;0,G7632&gt;0),COUNTIF($B$2:B7632,B7632),COUNTIFS($B$2:B7632,B7632,$E$2:E7632,"&gt;0")),"")</f>
        <v/>
      </c>
    </row>
    <row r="7633" spans="1:16" x14ac:dyDescent="0.35">
      <c r="A7633" s="51" t="str">
        <f t="shared" si="357"/>
        <v/>
      </c>
      <c r="B7633" s="99"/>
      <c r="C7633" s="4"/>
      <c r="D7633" s="14"/>
      <c r="E7633" s="14"/>
      <c r="F7633" s="14"/>
      <c r="G7633" s="82"/>
      <c r="H7633" s="107" t="str">
        <f>IF(B7633&lt;&gt;"",IF(OR(O7633=0,O7633=999),"",SUMIFS($E$2:E7633,$A$2:A7633,A7633)-SUMIFS($F$2:F7633,$A$2:A7633,A7633)),"")</f>
        <v/>
      </c>
      <c r="I7633" s="109" t="str">
        <f t="shared" si="359"/>
        <v/>
      </c>
      <c r="J7633" s="113"/>
      <c r="K7633" s="90"/>
      <c r="L7633" s="73"/>
      <c r="M7633" s="69" t="str">
        <f>IF(C7633&lt;&gt;"",DailyLog!$S$3,"")</f>
        <v/>
      </c>
      <c r="N7633" s="56" t="str">
        <f t="shared" si="358"/>
        <v/>
      </c>
      <c r="O7633" s="53" t="str">
        <f>IF($B7633&lt;&gt;"",IF(ISNUMBER(_xlfn.XMATCH($B7633,Language!$A$6:$E$6)),0,IF(ISNUMBER(_xlfn.XMATCH($B7633,Language!$A$29:$E$29)),'Lista de Prestatarios'!$B$3,VLOOKUP(B7633,'Lista de Prestatarios'!$A$2:$B$500,2,FALSE))),"")</f>
        <v/>
      </c>
      <c r="P7633" s="58" t="str">
        <f>IF(B7633&lt;&gt;"",IF(OR(D7633&gt;0,G7633&gt;0),COUNTIF($B$2:B7633,B7633),COUNTIFS($B$2:B7633,B7633,$E$2:E7633,"&gt;0")),"")</f>
        <v/>
      </c>
    </row>
    <row r="7634" spans="1:16" x14ac:dyDescent="0.35">
      <c r="A7634" s="51" t="str">
        <f t="shared" si="357"/>
        <v/>
      </c>
      <c r="B7634" s="99"/>
      <c r="C7634" s="4"/>
      <c r="D7634" s="14"/>
      <c r="E7634" s="14"/>
      <c r="F7634" s="14"/>
      <c r="G7634" s="82"/>
      <c r="H7634" s="107" t="str">
        <f>IF(B7634&lt;&gt;"",IF(OR(O7634=0,O7634=999),"",SUMIFS($E$2:E7634,$A$2:A7634,A7634)-SUMIFS($F$2:F7634,$A$2:A7634,A7634)),"")</f>
        <v/>
      </c>
      <c r="I7634" s="109" t="str">
        <f t="shared" si="359"/>
        <v/>
      </c>
      <c r="J7634" s="113"/>
      <c r="K7634" s="90"/>
      <c r="L7634" s="73"/>
      <c r="M7634" s="69" t="str">
        <f>IF(C7634&lt;&gt;"",DailyLog!$S$3,"")</f>
        <v/>
      </c>
      <c r="N7634" s="56" t="str">
        <f t="shared" si="358"/>
        <v/>
      </c>
      <c r="O7634" s="53" t="str">
        <f>IF($B7634&lt;&gt;"",IF(ISNUMBER(_xlfn.XMATCH($B7634,Language!$A$6:$E$6)),0,IF(ISNUMBER(_xlfn.XMATCH($B7634,Language!$A$29:$E$29)),'Lista de Prestatarios'!$B$3,VLOOKUP(B7634,'Lista de Prestatarios'!$A$2:$B$500,2,FALSE))),"")</f>
        <v/>
      </c>
      <c r="P7634" s="58" t="str">
        <f>IF(B7634&lt;&gt;"",IF(OR(D7634&gt;0,G7634&gt;0),COUNTIF($B$2:B7634,B7634),COUNTIFS($B$2:B7634,B7634,$E$2:E7634,"&gt;0")),"")</f>
        <v/>
      </c>
    </row>
    <row r="7635" spans="1:16" x14ac:dyDescent="0.35">
      <c r="A7635" s="51" t="str">
        <f t="shared" si="357"/>
        <v/>
      </c>
      <c r="B7635" s="99"/>
      <c r="C7635" s="4"/>
      <c r="D7635" s="14"/>
      <c r="E7635" s="14"/>
      <c r="F7635" s="14"/>
      <c r="G7635" s="82"/>
      <c r="H7635" s="107" t="str">
        <f>IF(B7635&lt;&gt;"",IF(OR(O7635=0,O7635=999),"",SUMIFS($E$2:E7635,$A$2:A7635,A7635)-SUMIFS($F$2:F7635,$A$2:A7635,A7635)),"")</f>
        <v/>
      </c>
      <c r="I7635" s="109" t="str">
        <f t="shared" si="359"/>
        <v/>
      </c>
      <c r="J7635" s="113"/>
      <c r="K7635" s="90"/>
      <c r="L7635" s="73"/>
      <c r="M7635" s="69" t="str">
        <f>IF(C7635&lt;&gt;"",DailyLog!$S$3,"")</f>
        <v/>
      </c>
      <c r="N7635" s="56" t="str">
        <f t="shared" si="358"/>
        <v/>
      </c>
      <c r="O7635" s="53" t="str">
        <f>IF($B7635&lt;&gt;"",IF(ISNUMBER(_xlfn.XMATCH($B7635,Language!$A$6:$E$6)),0,IF(ISNUMBER(_xlfn.XMATCH($B7635,Language!$A$29:$E$29)),'Lista de Prestatarios'!$B$3,VLOOKUP(B7635,'Lista de Prestatarios'!$A$2:$B$500,2,FALSE))),"")</f>
        <v/>
      </c>
      <c r="P7635" s="58" t="str">
        <f>IF(B7635&lt;&gt;"",IF(OR(D7635&gt;0,G7635&gt;0),COUNTIF($B$2:B7635,B7635),COUNTIFS($B$2:B7635,B7635,$E$2:E7635,"&gt;0")),"")</f>
        <v/>
      </c>
    </row>
    <row r="7636" spans="1:16" x14ac:dyDescent="0.35">
      <c r="A7636" s="51" t="str">
        <f t="shared" si="357"/>
        <v/>
      </c>
      <c r="B7636" s="99"/>
      <c r="C7636" s="4"/>
      <c r="D7636" s="14"/>
      <c r="E7636" s="14"/>
      <c r="F7636" s="14"/>
      <c r="G7636" s="82"/>
      <c r="H7636" s="107" t="str">
        <f>IF(B7636&lt;&gt;"",IF(OR(O7636=0,O7636=999),"",SUMIFS($E$2:E7636,$A$2:A7636,A7636)-SUMIFS($F$2:F7636,$A$2:A7636,A7636)),"")</f>
        <v/>
      </c>
      <c r="I7636" s="109" t="str">
        <f t="shared" si="359"/>
        <v/>
      </c>
      <c r="J7636" s="113"/>
      <c r="K7636" s="90"/>
      <c r="L7636" s="73"/>
      <c r="M7636" s="69" t="str">
        <f>IF(C7636&lt;&gt;"",DailyLog!$S$3,"")</f>
        <v/>
      </c>
      <c r="N7636" s="56" t="str">
        <f t="shared" si="358"/>
        <v/>
      </c>
      <c r="O7636" s="53" t="str">
        <f>IF($B7636&lt;&gt;"",IF(ISNUMBER(_xlfn.XMATCH($B7636,Language!$A$6:$E$6)),0,IF(ISNUMBER(_xlfn.XMATCH($B7636,Language!$A$29:$E$29)),'Lista de Prestatarios'!$B$3,VLOOKUP(B7636,'Lista de Prestatarios'!$A$2:$B$500,2,FALSE))),"")</f>
        <v/>
      </c>
      <c r="P7636" s="58" t="str">
        <f>IF(B7636&lt;&gt;"",IF(OR(D7636&gt;0,G7636&gt;0),COUNTIF($B$2:B7636,B7636),COUNTIFS($B$2:B7636,B7636,$E$2:E7636,"&gt;0")),"")</f>
        <v/>
      </c>
    </row>
    <row r="7637" spans="1:16" x14ac:dyDescent="0.35">
      <c r="A7637" s="51" t="str">
        <f t="shared" si="357"/>
        <v/>
      </c>
      <c r="B7637" s="99"/>
      <c r="C7637" s="4"/>
      <c r="D7637" s="14"/>
      <c r="E7637" s="14"/>
      <c r="F7637" s="14"/>
      <c r="G7637" s="82"/>
      <c r="H7637" s="107" t="str">
        <f>IF(B7637&lt;&gt;"",IF(OR(O7637=0,O7637=999),"",SUMIFS($E$2:E7637,$A$2:A7637,A7637)-SUMIFS($F$2:F7637,$A$2:A7637,A7637)),"")</f>
        <v/>
      </c>
      <c r="I7637" s="109" t="str">
        <f t="shared" si="359"/>
        <v/>
      </c>
      <c r="J7637" s="113"/>
      <c r="K7637" s="90"/>
      <c r="L7637" s="73"/>
      <c r="M7637" s="69" t="str">
        <f>IF(C7637&lt;&gt;"",DailyLog!$S$3,"")</f>
        <v/>
      </c>
      <c r="N7637" s="56" t="str">
        <f t="shared" si="358"/>
        <v/>
      </c>
      <c r="O7637" s="53" t="str">
        <f>IF($B7637&lt;&gt;"",IF(ISNUMBER(_xlfn.XMATCH($B7637,Language!$A$6:$E$6)),0,IF(ISNUMBER(_xlfn.XMATCH($B7637,Language!$A$29:$E$29)),'Lista de Prestatarios'!$B$3,VLOOKUP(B7637,'Lista de Prestatarios'!$A$2:$B$500,2,FALSE))),"")</f>
        <v/>
      </c>
      <c r="P7637" s="58" t="str">
        <f>IF(B7637&lt;&gt;"",IF(OR(D7637&gt;0,G7637&gt;0),COUNTIF($B$2:B7637,B7637),COUNTIFS($B$2:B7637,B7637,$E$2:E7637,"&gt;0")),"")</f>
        <v/>
      </c>
    </row>
    <row r="7638" spans="1:16" x14ac:dyDescent="0.35">
      <c r="A7638" s="51" t="str">
        <f t="shared" si="357"/>
        <v/>
      </c>
      <c r="B7638" s="99"/>
      <c r="C7638" s="4"/>
      <c r="D7638" s="14"/>
      <c r="E7638" s="14"/>
      <c r="F7638" s="14"/>
      <c r="G7638" s="82"/>
      <c r="H7638" s="107" t="str">
        <f>IF(B7638&lt;&gt;"",IF(OR(O7638=0,O7638=999),"",SUMIFS($E$2:E7638,$A$2:A7638,A7638)-SUMIFS($F$2:F7638,$A$2:A7638,A7638)),"")</f>
        <v/>
      </c>
      <c r="I7638" s="109" t="str">
        <f t="shared" si="359"/>
        <v/>
      </c>
      <c r="J7638" s="113"/>
      <c r="K7638" s="90"/>
      <c r="L7638" s="73"/>
      <c r="M7638" s="69" t="str">
        <f>IF(C7638&lt;&gt;"",DailyLog!$S$3,"")</f>
        <v/>
      </c>
      <c r="N7638" s="56" t="str">
        <f t="shared" si="358"/>
        <v/>
      </c>
      <c r="O7638" s="53" t="str">
        <f>IF($B7638&lt;&gt;"",IF(ISNUMBER(_xlfn.XMATCH($B7638,Language!$A$6:$E$6)),0,IF(ISNUMBER(_xlfn.XMATCH($B7638,Language!$A$29:$E$29)),'Lista de Prestatarios'!$B$3,VLOOKUP(B7638,'Lista de Prestatarios'!$A$2:$B$500,2,FALSE))),"")</f>
        <v/>
      </c>
      <c r="P7638" s="58" t="str">
        <f>IF(B7638&lt;&gt;"",IF(OR(D7638&gt;0,G7638&gt;0),COUNTIF($B$2:B7638,B7638),COUNTIFS($B$2:B7638,B7638,$E$2:E7638,"&gt;0")),"")</f>
        <v/>
      </c>
    </row>
    <row r="7639" spans="1:16" x14ac:dyDescent="0.35">
      <c r="A7639" s="51" t="str">
        <f t="shared" si="357"/>
        <v/>
      </c>
      <c r="B7639" s="99"/>
      <c r="C7639" s="4"/>
      <c r="D7639" s="14"/>
      <c r="E7639" s="14"/>
      <c r="F7639" s="14"/>
      <c r="G7639" s="82"/>
      <c r="H7639" s="107" t="str">
        <f>IF(B7639&lt;&gt;"",IF(OR(O7639=0,O7639=999),"",SUMIFS($E$2:E7639,$A$2:A7639,A7639)-SUMIFS($F$2:F7639,$A$2:A7639,A7639)),"")</f>
        <v/>
      </c>
      <c r="I7639" s="109" t="str">
        <f t="shared" si="359"/>
        <v/>
      </c>
      <c r="J7639" s="113"/>
      <c r="K7639" s="90"/>
      <c r="L7639" s="73"/>
      <c r="M7639" s="69" t="str">
        <f>IF(C7639&lt;&gt;"",DailyLog!$S$3,"")</f>
        <v/>
      </c>
      <c r="N7639" s="56" t="str">
        <f t="shared" si="358"/>
        <v/>
      </c>
      <c r="O7639" s="53" t="str">
        <f>IF($B7639&lt;&gt;"",IF(ISNUMBER(_xlfn.XMATCH($B7639,Language!$A$6:$E$6)),0,IF(ISNUMBER(_xlfn.XMATCH($B7639,Language!$A$29:$E$29)),'Lista de Prestatarios'!$B$3,VLOOKUP(B7639,'Lista de Prestatarios'!$A$2:$B$500,2,FALSE))),"")</f>
        <v/>
      </c>
      <c r="P7639" s="58" t="str">
        <f>IF(B7639&lt;&gt;"",IF(OR(D7639&gt;0,G7639&gt;0),COUNTIF($B$2:B7639,B7639),COUNTIFS($B$2:B7639,B7639,$E$2:E7639,"&gt;0")),"")</f>
        <v/>
      </c>
    </row>
    <row r="7640" spans="1:16" x14ac:dyDescent="0.35">
      <c r="A7640" s="51" t="str">
        <f t="shared" si="357"/>
        <v/>
      </c>
      <c r="B7640" s="99"/>
      <c r="C7640" s="4"/>
      <c r="D7640" s="14"/>
      <c r="E7640" s="14"/>
      <c r="F7640" s="14"/>
      <c r="G7640" s="82"/>
      <c r="H7640" s="107" t="str">
        <f>IF(B7640&lt;&gt;"",IF(OR(O7640=0,O7640=999),"",SUMIFS($E$2:E7640,$A$2:A7640,A7640)-SUMIFS($F$2:F7640,$A$2:A7640,A7640)),"")</f>
        <v/>
      </c>
      <c r="I7640" s="109" t="str">
        <f t="shared" si="359"/>
        <v/>
      </c>
      <c r="J7640" s="113"/>
      <c r="K7640" s="90"/>
      <c r="L7640" s="73"/>
      <c r="M7640" s="69" t="str">
        <f>IF(C7640&lt;&gt;"",DailyLog!$S$3,"")</f>
        <v/>
      </c>
      <c r="N7640" s="56" t="str">
        <f t="shared" si="358"/>
        <v/>
      </c>
      <c r="O7640" s="53" t="str">
        <f>IF($B7640&lt;&gt;"",IF(ISNUMBER(_xlfn.XMATCH($B7640,Language!$A$6:$E$6)),0,IF(ISNUMBER(_xlfn.XMATCH($B7640,Language!$A$29:$E$29)),'Lista de Prestatarios'!$B$3,VLOOKUP(B7640,'Lista de Prestatarios'!$A$2:$B$500,2,FALSE))),"")</f>
        <v/>
      </c>
      <c r="P7640" s="58" t="str">
        <f>IF(B7640&lt;&gt;"",IF(OR(D7640&gt;0,G7640&gt;0),COUNTIF($B$2:B7640,B7640),COUNTIFS($B$2:B7640,B7640,$E$2:E7640,"&gt;0")),"")</f>
        <v/>
      </c>
    </row>
    <row r="7641" spans="1:16" x14ac:dyDescent="0.35">
      <c r="A7641" s="51" t="str">
        <f t="shared" si="357"/>
        <v/>
      </c>
      <c r="B7641" s="99"/>
      <c r="C7641" s="4"/>
      <c r="D7641" s="14"/>
      <c r="E7641" s="14"/>
      <c r="F7641" s="14"/>
      <c r="G7641" s="82"/>
      <c r="H7641" s="107" t="str">
        <f>IF(B7641&lt;&gt;"",IF(OR(O7641=0,O7641=999),"",SUMIFS($E$2:E7641,$A$2:A7641,A7641)-SUMIFS($F$2:F7641,$A$2:A7641,A7641)),"")</f>
        <v/>
      </c>
      <c r="I7641" s="109" t="str">
        <f t="shared" si="359"/>
        <v/>
      </c>
      <c r="J7641" s="113"/>
      <c r="K7641" s="90"/>
      <c r="L7641" s="73"/>
      <c r="M7641" s="69" t="str">
        <f>IF(C7641&lt;&gt;"",DailyLog!$S$3,"")</f>
        <v/>
      </c>
      <c r="N7641" s="56" t="str">
        <f t="shared" si="358"/>
        <v/>
      </c>
      <c r="O7641" s="53" t="str">
        <f>IF($B7641&lt;&gt;"",IF(ISNUMBER(_xlfn.XMATCH($B7641,Language!$A$6:$E$6)),0,IF(ISNUMBER(_xlfn.XMATCH($B7641,Language!$A$29:$E$29)),'Lista de Prestatarios'!$B$3,VLOOKUP(B7641,'Lista de Prestatarios'!$A$2:$B$500,2,FALSE))),"")</f>
        <v/>
      </c>
      <c r="P7641" s="58" t="str">
        <f>IF(B7641&lt;&gt;"",IF(OR(D7641&gt;0,G7641&gt;0),COUNTIF($B$2:B7641,B7641),COUNTIFS($B$2:B7641,B7641,$E$2:E7641,"&gt;0")),"")</f>
        <v/>
      </c>
    </row>
    <row r="7642" spans="1:16" x14ac:dyDescent="0.35">
      <c r="A7642" s="51" t="str">
        <f t="shared" si="357"/>
        <v/>
      </c>
      <c r="B7642" s="99"/>
      <c r="C7642" s="4"/>
      <c r="D7642" s="14"/>
      <c r="E7642" s="14"/>
      <c r="F7642" s="14"/>
      <c r="G7642" s="82"/>
      <c r="H7642" s="107" t="str">
        <f>IF(B7642&lt;&gt;"",IF(OR(O7642=0,O7642=999),"",SUMIFS($E$2:E7642,$A$2:A7642,A7642)-SUMIFS($F$2:F7642,$A$2:A7642,A7642)),"")</f>
        <v/>
      </c>
      <c r="I7642" s="109" t="str">
        <f t="shared" si="359"/>
        <v/>
      </c>
      <c r="J7642" s="113"/>
      <c r="K7642" s="90"/>
      <c r="L7642" s="73"/>
      <c r="M7642" s="69" t="str">
        <f>IF(C7642&lt;&gt;"",DailyLog!$S$3,"")</f>
        <v/>
      </c>
      <c r="N7642" s="56" t="str">
        <f t="shared" si="358"/>
        <v/>
      </c>
      <c r="O7642" s="53" t="str">
        <f>IF($B7642&lt;&gt;"",IF(ISNUMBER(_xlfn.XMATCH($B7642,Language!$A$6:$E$6)),0,IF(ISNUMBER(_xlfn.XMATCH($B7642,Language!$A$29:$E$29)),'Lista de Prestatarios'!$B$3,VLOOKUP(B7642,'Lista de Prestatarios'!$A$2:$B$500,2,FALSE))),"")</f>
        <v/>
      </c>
      <c r="P7642" s="58" t="str">
        <f>IF(B7642&lt;&gt;"",IF(OR(D7642&gt;0,G7642&gt;0),COUNTIF($B$2:B7642,B7642),COUNTIFS($B$2:B7642,B7642,$E$2:E7642,"&gt;0")),"")</f>
        <v/>
      </c>
    </row>
    <row r="7643" spans="1:16" x14ac:dyDescent="0.35">
      <c r="A7643" s="51" t="str">
        <f t="shared" si="357"/>
        <v/>
      </c>
      <c r="B7643" s="99"/>
      <c r="C7643" s="4"/>
      <c r="D7643" s="14"/>
      <c r="E7643" s="14"/>
      <c r="F7643" s="14"/>
      <c r="G7643" s="82"/>
      <c r="H7643" s="107" t="str">
        <f>IF(B7643&lt;&gt;"",IF(OR(O7643=0,O7643=999),"",SUMIFS($E$2:E7643,$A$2:A7643,A7643)-SUMIFS($F$2:F7643,$A$2:A7643,A7643)),"")</f>
        <v/>
      </c>
      <c r="I7643" s="109" t="str">
        <f t="shared" si="359"/>
        <v/>
      </c>
      <c r="J7643" s="113"/>
      <c r="K7643" s="90"/>
      <c r="L7643" s="73"/>
      <c r="M7643" s="69" t="str">
        <f>IF(C7643&lt;&gt;"",DailyLog!$S$3,"")</f>
        <v/>
      </c>
      <c r="N7643" s="56" t="str">
        <f t="shared" si="358"/>
        <v/>
      </c>
      <c r="O7643" s="53" t="str">
        <f>IF($B7643&lt;&gt;"",IF(ISNUMBER(_xlfn.XMATCH($B7643,Language!$A$6:$E$6)),0,IF(ISNUMBER(_xlfn.XMATCH($B7643,Language!$A$29:$E$29)),'Lista de Prestatarios'!$B$3,VLOOKUP(B7643,'Lista de Prestatarios'!$A$2:$B$500,2,FALSE))),"")</f>
        <v/>
      </c>
      <c r="P7643" s="58" t="str">
        <f>IF(B7643&lt;&gt;"",IF(OR(D7643&gt;0,G7643&gt;0),COUNTIF($B$2:B7643,B7643),COUNTIFS($B$2:B7643,B7643,$E$2:E7643,"&gt;0")),"")</f>
        <v/>
      </c>
    </row>
    <row r="7644" spans="1:16" x14ac:dyDescent="0.35">
      <c r="A7644" s="51" t="str">
        <f t="shared" si="357"/>
        <v/>
      </c>
      <c r="B7644" s="99"/>
      <c r="C7644" s="4"/>
      <c r="D7644" s="14"/>
      <c r="E7644" s="14"/>
      <c r="F7644" s="14"/>
      <c r="G7644" s="82"/>
      <c r="H7644" s="107" t="str">
        <f>IF(B7644&lt;&gt;"",IF(OR(O7644=0,O7644=999),"",SUMIFS($E$2:E7644,$A$2:A7644,A7644)-SUMIFS($F$2:F7644,$A$2:A7644,A7644)),"")</f>
        <v/>
      </c>
      <c r="I7644" s="109" t="str">
        <f t="shared" si="359"/>
        <v/>
      </c>
      <c r="J7644" s="113"/>
      <c r="K7644" s="90"/>
      <c r="L7644" s="73"/>
      <c r="M7644" s="69" t="str">
        <f>IF(C7644&lt;&gt;"",DailyLog!$S$3,"")</f>
        <v/>
      </c>
      <c r="N7644" s="56" t="str">
        <f t="shared" si="358"/>
        <v/>
      </c>
      <c r="O7644" s="53" t="str">
        <f>IF($B7644&lt;&gt;"",IF(ISNUMBER(_xlfn.XMATCH($B7644,Language!$A$6:$E$6)),0,IF(ISNUMBER(_xlfn.XMATCH($B7644,Language!$A$29:$E$29)),'Lista de Prestatarios'!$B$3,VLOOKUP(B7644,'Lista de Prestatarios'!$A$2:$B$500,2,FALSE))),"")</f>
        <v/>
      </c>
      <c r="P7644" s="58" t="str">
        <f>IF(B7644&lt;&gt;"",IF(OR(D7644&gt;0,G7644&gt;0),COUNTIF($B$2:B7644,B7644),COUNTIFS($B$2:B7644,B7644,$E$2:E7644,"&gt;0")),"")</f>
        <v/>
      </c>
    </row>
    <row r="7645" spans="1:16" x14ac:dyDescent="0.35">
      <c r="A7645" s="51" t="str">
        <f t="shared" si="357"/>
        <v/>
      </c>
      <c r="B7645" s="99"/>
      <c r="C7645" s="4"/>
      <c r="D7645" s="14"/>
      <c r="E7645" s="14"/>
      <c r="F7645" s="14"/>
      <c r="G7645" s="82"/>
      <c r="H7645" s="107" t="str">
        <f>IF(B7645&lt;&gt;"",IF(OR(O7645=0,O7645=999),"",SUMIFS($E$2:E7645,$A$2:A7645,A7645)-SUMIFS($F$2:F7645,$A$2:A7645,A7645)),"")</f>
        <v/>
      </c>
      <c r="I7645" s="109" t="str">
        <f t="shared" si="359"/>
        <v/>
      </c>
      <c r="J7645" s="113"/>
      <c r="K7645" s="90"/>
      <c r="L7645" s="73"/>
      <c r="M7645" s="69" t="str">
        <f>IF(C7645&lt;&gt;"",DailyLog!$S$3,"")</f>
        <v/>
      </c>
      <c r="N7645" s="56" t="str">
        <f t="shared" si="358"/>
        <v/>
      </c>
      <c r="O7645" s="53" t="str">
        <f>IF($B7645&lt;&gt;"",IF(ISNUMBER(_xlfn.XMATCH($B7645,Language!$A$6:$E$6)),0,IF(ISNUMBER(_xlfn.XMATCH($B7645,Language!$A$29:$E$29)),'Lista de Prestatarios'!$B$3,VLOOKUP(B7645,'Lista de Prestatarios'!$A$2:$B$500,2,FALSE))),"")</f>
        <v/>
      </c>
      <c r="P7645" s="58" t="str">
        <f>IF(B7645&lt;&gt;"",IF(OR(D7645&gt;0,G7645&gt;0),COUNTIF($B$2:B7645,B7645),COUNTIFS($B$2:B7645,B7645,$E$2:E7645,"&gt;0")),"")</f>
        <v/>
      </c>
    </row>
    <row r="7646" spans="1:16" x14ac:dyDescent="0.35">
      <c r="A7646" s="51" t="str">
        <f t="shared" si="357"/>
        <v/>
      </c>
      <c r="B7646" s="99"/>
      <c r="C7646" s="4"/>
      <c r="D7646" s="14"/>
      <c r="E7646" s="14"/>
      <c r="F7646" s="14"/>
      <c r="G7646" s="82"/>
      <c r="H7646" s="107" t="str">
        <f>IF(B7646&lt;&gt;"",IF(OR(O7646=0,O7646=999),"",SUMIFS($E$2:E7646,$A$2:A7646,A7646)-SUMIFS($F$2:F7646,$A$2:A7646,A7646)),"")</f>
        <v/>
      </c>
      <c r="I7646" s="109" t="str">
        <f t="shared" si="359"/>
        <v/>
      </c>
      <c r="J7646" s="113"/>
      <c r="K7646" s="90"/>
      <c r="L7646" s="73"/>
      <c r="M7646" s="69" t="str">
        <f>IF(C7646&lt;&gt;"",DailyLog!$S$3,"")</f>
        <v/>
      </c>
      <c r="N7646" s="56" t="str">
        <f t="shared" si="358"/>
        <v/>
      </c>
      <c r="O7646" s="53" t="str">
        <f>IF($B7646&lt;&gt;"",IF(ISNUMBER(_xlfn.XMATCH($B7646,Language!$A$6:$E$6)),0,IF(ISNUMBER(_xlfn.XMATCH($B7646,Language!$A$29:$E$29)),'Lista de Prestatarios'!$B$3,VLOOKUP(B7646,'Lista de Prestatarios'!$A$2:$B$500,2,FALSE))),"")</f>
        <v/>
      </c>
      <c r="P7646" s="58" t="str">
        <f>IF(B7646&lt;&gt;"",IF(OR(D7646&gt;0,G7646&gt;0),COUNTIF($B$2:B7646,B7646),COUNTIFS($B$2:B7646,B7646,$E$2:E7646,"&gt;0")),"")</f>
        <v/>
      </c>
    </row>
    <row r="7647" spans="1:16" x14ac:dyDescent="0.35">
      <c r="A7647" s="51" t="str">
        <f t="shared" si="357"/>
        <v/>
      </c>
      <c r="B7647" s="99"/>
      <c r="C7647" s="4"/>
      <c r="D7647" s="14"/>
      <c r="E7647" s="14"/>
      <c r="F7647" s="14"/>
      <c r="G7647" s="82"/>
      <c r="H7647" s="107" t="str">
        <f>IF(B7647&lt;&gt;"",IF(OR(O7647=0,O7647=999),"",SUMIFS($E$2:E7647,$A$2:A7647,A7647)-SUMIFS($F$2:F7647,$A$2:A7647,A7647)),"")</f>
        <v/>
      </c>
      <c r="I7647" s="109" t="str">
        <f t="shared" si="359"/>
        <v/>
      </c>
      <c r="J7647" s="113"/>
      <c r="K7647" s="90"/>
      <c r="L7647" s="73"/>
      <c r="M7647" s="69" t="str">
        <f>IF(C7647&lt;&gt;"",DailyLog!$S$3,"")</f>
        <v/>
      </c>
      <c r="N7647" s="56" t="str">
        <f t="shared" si="358"/>
        <v/>
      </c>
      <c r="O7647" s="53" t="str">
        <f>IF($B7647&lt;&gt;"",IF(ISNUMBER(_xlfn.XMATCH($B7647,Language!$A$6:$E$6)),0,IF(ISNUMBER(_xlfn.XMATCH($B7647,Language!$A$29:$E$29)),'Lista de Prestatarios'!$B$3,VLOOKUP(B7647,'Lista de Prestatarios'!$A$2:$B$500,2,FALSE))),"")</f>
        <v/>
      </c>
      <c r="P7647" s="58" t="str">
        <f>IF(B7647&lt;&gt;"",IF(OR(D7647&gt;0,G7647&gt;0),COUNTIF($B$2:B7647,B7647),COUNTIFS($B$2:B7647,B7647,$E$2:E7647,"&gt;0")),"")</f>
        <v/>
      </c>
    </row>
    <row r="7648" spans="1:16" x14ac:dyDescent="0.35">
      <c r="A7648" s="51" t="str">
        <f t="shared" si="357"/>
        <v/>
      </c>
      <c r="B7648" s="99"/>
      <c r="C7648" s="4"/>
      <c r="D7648" s="14"/>
      <c r="E7648" s="14"/>
      <c r="F7648" s="14"/>
      <c r="G7648" s="82"/>
      <c r="H7648" s="107" t="str">
        <f>IF(B7648&lt;&gt;"",IF(OR(O7648=0,O7648=999),"",SUMIFS($E$2:E7648,$A$2:A7648,A7648)-SUMIFS($F$2:F7648,$A$2:A7648,A7648)),"")</f>
        <v/>
      </c>
      <c r="I7648" s="109" t="str">
        <f t="shared" si="359"/>
        <v/>
      </c>
      <c r="J7648" s="113"/>
      <c r="K7648" s="90"/>
      <c r="L7648" s="73"/>
      <c r="M7648" s="69" t="str">
        <f>IF(C7648&lt;&gt;"",DailyLog!$S$3,"")</f>
        <v/>
      </c>
      <c r="N7648" s="56" t="str">
        <f t="shared" si="358"/>
        <v/>
      </c>
      <c r="O7648" s="53" t="str">
        <f>IF($B7648&lt;&gt;"",IF(ISNUMBER(_xlfn.XMATCH($B7648,Language!$A$6:$E$6)),0,IF(ISNUMBER(_xlfn.XMATCH($B7648,Language!$A$29:$E$29)),'Lista de Prestatarios'!$B$3,VLOOKUP(B7648,'Lista de Prestatarios'!$A$2:$B$500,2,FALSE))),"")</f>
        <v/>
      </c>
      <c r="P7648" s="58" t="str">
        <f>IF(B7648&lt;&gt;"",IF(OR(D7648&gt;0,G7648&gt;0),COUNTIF($B$2:B7648,B7648),COUNTIFS($B$2:B7648,B7648,$E$2:E7648,"&gt;0")),"")</f>
        <v/>
      </c>
    </row>
    <row r="7649" spans="1:16" x14ac:dyDescent="0.35">
      <c r="A7649" s="51" t="str">
        <f t="shared" si="357"/>
        <v/>
      </c>
      <c r="B7649" s="99"/>
      <c r="C7649" s="4"/>
      <c r="D7649" s="14"/>
      <c r="E7649" s="14"/>
      <c r="F7649" s="14"/>
      <c r="G7649" s="82"/>
      <c r="H7649" s="107" t="str">
        <f>IF(B7649&lt;&gt;"",IF(OR(O7649=0,O7649=999),"",SUMIFS($E$2:E7649,$A$2:A7649,A7649)-SUMIFS($F$2:F7649,$A$2:A7649,A7649)),"")</f>
        <v/>
      </c>
      <c r="I7649" s="109" t="str">
        <f t="shared" si="359"/>
        <v/>
      </c>
      <c r="J7649" s="113"/>
      <c r="K7649" s="90"/>
      <c r="L7649" s="73"/>
      <c r="M7649" s="69" t="str">
        <f>IF(C7649&lt;&gt;"",DailyLog!$S$3,"")</f>
        <v/>
      </c>
      <c r="N7649" s="56" t="str">
        <f t="shared" si="358"/>
        <v/>
      </c>
      <c r="O7649" s="53" t="str">
        <f>IF($B7649&lt;&gt;"",IF(ISNUMBER(_xlfn.XMATCH($B7649,Language!$A$6:$E$6)),0,IF(ISNUMBER(_xlfn.XMATCH($B7649,Language!$A$29:$E$29)),'Lista de Prestatarios'!$B$3,VLOOKUP(B7649,'Lista de Prestatarios'!$A$2:$B$500,2,FALSE))),"")</f>
        <v/>
      </c>
      <c r="P7649" s="58" t="str">
        <f>IF(B7649&lt;&gt;"",IF(OR(D7649&gt;0,G7649&gt;0),COUNTIF($B$2:B7649,B7649),COUNTIFS($B$2:B7649,B7649,$E$2:E7649,"&gt;0")),"")</f>
        <v/>
      </c>
    </row>
    <row r="7650" spans="1:16" x14ac:dyDescent="0.35">
      <c r="A7650" s="51" t="str">
        <f t="shared" si="357"/>
        <v/>
      </c>
      <c r="B7650" s="99"/>
      <c r="C7650" s="4"/>
      <c r="D7650" s="14"/>
      <c r="E7650" s="14"/>
      <c r="F7650" s="14"/>
      <c r="G7650" s="82"/>
      <c r="H7650" s="107" t="str">
        <f>IF(B7650&lt;&gt;"",IF(OR(O7650=0,O7650=999),"",SUMIFS($E$2:E7650,$A$2:A7650,A7650)-SUMIFS($F$2:F7650,$A$2:A7650,A7650)),"")</f>
        <v/>
      </c>
      <c r="I7650" s="109" t="str">
        <f t="shared" si="359"/>
        <v/>
      </c>
      <c r="J7650" s="113"/>
      <c r="K7650" s="90"/>
      <c r="L7650" s="73"/>
      <c r="M7650" s="69" t="str">
        <f>IF(C7650&lt;&gt;"",DailyLog!$S$3,"")</f>
        <v/>
      </c>
      <c r="N7650" s="56" t="str">
        <f t="shared" si="358"/>
        <v/>
      </c>
      <c r="O7650" s="53" t="str">
        <f>IF($B7650&lt;&gt;"",IF(ISNUMBER(_xlfn.XMATCH($B7650,Language!$A$6:$E$6)),0,IF(ISNUMBER(_xlfn.XMATCH($B7650,Language!$A$29:$E$29)),'Lista de Prestatarios'!$B$3,VLOOKUP(B7650,'Lista de Prestatarios'!$A$2:$B$500,2,FALSE))),"")</f>
        <v/>
      </c>
      <c r="P7650" s="58" t="str">
        <f>IF(B7650&lt;&gt;"",IF(OR(D7650&gt;0,G7650&gt;0),COUNTIF($B$2:B7650,B7650),COUNTIFS($B$2:B7650,B7650,$E$2:E7650,"&gt;0")),"")</f>
        <v/>
      </c>
    </row>
    <row r="7651" spans="1:16" x14ac:dyDescent="0.35">
      <c r="A7651" s="51" t="str">
        <f t="shared" si="357"/>
        <v/>
      </c>
      <c r="B7651" s="99"/>
      <c r="C7651" s="4"/>
      <c r="D7651" s="14"/>
      <c r="E7651" s="14"/>
      <c r="F7651" s="14"/>
      <c r="G7651" s="82"/>
      <c r="H7651" s="107" t="str">
        <f>IF(B7651&lt;&gt;"",IF(OR(O7651=0,O7651=999),"",SUMIFS($E$2:E7651,$A$2:A7651,A7651)-SUMIFS($F$2:F7651,$A$2:A7651,A7651)),"")</f>
        <v/>
      </c>
      <c r="I7651" s="109" t="str">
        <f t="shared" si="359"/>
        <v/>
      </c>
      <c r="J7651" s="113"/>
      <c r="K7651" s="90"/>
      <c r="L7651" s="73"/>
      <c r="M7651" s="69" t="str">
        <f>IF(C7651&lt;&gt;"",DailyLog!$S$3,"")</f>
        <v/>
      </c>
      <c r="N7651" s="56" t="str">
        <f t="shared" si="358"/>
        <v/>
      </c>
      <c r="O7651" s="53" t="str">
        <f>IF($B7651&lt;&gt;"",IF(ISNUMBER(_xlfn.XMATCH($B7651,Language!$A$6:$E$6)),0,IF(ISNUMBER(_xlfn.XMATCH($B7651,Language!$A$29:$E$29)),'Lista de Prestatarios'!$B$3,VLOOKUP(B7651,'Lista de Prestatarios'!$A$2:$B$500,2,FALSE))),"")</f>
        <v/>
      </c>
      <c r="P7651" s="58" t="str">
        <f>IF(B7651&lt;&gt;"",IF(OR(D7651&gt;0,G7651&gt;0),COUNTIF($B$2:B7651,B7651),COUNTIFS($B$2:B7651,B7651,$E$2:E7651,"&gt;0")),"")</f>
        <v/>
      </c>
    </row>
    <row r="7652" spans="1:16" x14ac:dyDescent="0.35">
      <c r="A7652" s="51" t="str">
        <f t="shared" si="357"/>
        <v/>
      </c>
      <c r="B7652" s="99"/>
      <c r="C7652" s="4"/>
      <c r="D7652" s="14"/>
      <c r="E7652" s="14"/>
      <c r="F7652" s="14"/>
      <c r="G7652" s="82"/>
      <c r="H7652" s="107" t="str">
        <f>IF(B7652&lt;&gt;"",IF(OR(O7652=0,O7652=999),"",SUMIFS($E$2:E7652,$A$2:A7652,A7652)-SUMIFS($F$2:F7652,$A$2:A7652,A7652)),"")</f>
        <v/>
      </c>
      <c r="I7652" s="109" t="str">
        <f t="shared" si="359"/>
        <v/>
      </c>
      <c r="J7652" s="113"/>
      <c r="K7652" s="90"/>
      <c r="L7652" s="73"/>
      <c r="M7652" s="69" t="str">
        <f>IF(C7652&lt;&gt;"",DailyLog!$S$3,"")</f>
        <v/>
      </c>
      <c r="N7652" s="56" t="str">
        <f t="shared" si="358"/>
        <v/>
      </c>
      <c r="O7652" s="53" t="str">
        <f>IF($B7652&lt;&gt;"",IF(ISNUMBER(_xlfn.XMATCH($B7652,Language!$A$6:$E$6)),0,IF(ISNUMBER(_xlfn.XMATCH($B7652,Language!$A$29:$E$29)),'Lista de Prestatarios'!$B$3,VLOOKUP(B7652,'Lista de Prestatarios'!$A$2:$B$500,2,FALSE))),"")</f>
        <v/>
      </c>
      <c r="P7652" s="58" t="str">
        <f>IF(B7652&lt;&gt;"",IF(OR(D7652&gt;0,G7652&gt;0),COUNTIF($B$2:B7652,B7652),COUNTIFS($B$2:B7652,B7652,$E$2:E7652,"&gt;0")),"")</f>
        <v/>
      </c>
    </row>
    <row r="7653" spans="1:16" x14ac:dyDescent="0.35">
      <c r="A7653" s="51" t="str">
        <f t="shared" si="357"/>
        <v/>
      </c>
      <c r="B7653" s="99"/>
      <c r="C7653" s="4"/>
      <c r="D7653" s="14"/>
      <c r="E7653" s="14"/>
      <c r="F7653" s="14"/>
      <c r="G7653" s="82"/>
      <c r="H7653" s="107" t="str">
        <f>IF(B7653&lt;&gt;"",IF(OR(O7653=0,O7653=999),"",SUMIFS($E$2:E7653,$A$2:A7653,A7653)-SUMIFS($F$2:F7653,$A$2:A7653,A7653)),"")</f>
        <v/>
      </c>
      <c r="I7653" s="109" t="str">
        <f t="shared" si="359"/>
        <v/>
      </c>
      <c r="J7653" s="113"/>
      <c r="K7653" s="90"/>
      <c r="L7653" s="73"/>
      <c r="M7653" s="69" t="str">
        <f>IF(C7653&lt;&gt;"",DailyLog!$S$3,"")</f>
        <v/>
      </c>
      <c r="N7653" s="56" t="str">
        <f t="shared" si="358"/>
        <v/>
      </c>
      <c r="O7653" s="53" t="str">
        <f>IF($B7653&lt;&gt;"",IF(ISNUMBER(_xlfn.XMATCH($B7653,Language!$A$6:$E$6)),0,IF(ISNUMBER(_xlfn.XMATCH($B7653,Language!$A$29:$E$29)),'Lista de Prestatarios'!$B$3,VLOOKUP(B7653,'Lista de Prestatarios'!$A$2:$B$500,2,FALSE))),"")</f>
        <v/>
      </c>
      <c r="P7653" s="58" t="str">
        <f>IF(B7653&lt;&gt;"",IF(OR(D7653&gt;0,G7653&gt;0),COUNTIF($B$2:B7653,B7653),COUNTIFS($B$2:B7653,B7653,$E$2:E7653,"&gt;0")),"")</f>
        <v/>
      </c>
    </row>
    <row r="7654" spans="1:16" x14ac:dyDescent="0.35">
      <c r="A7654" s="51" t="str">
        <f t="shared" si="357"/>
        <v/>
      </c>
      <c r="B7654" s="99"/>
      <c r="C7654" s="4"/>
      <c r="D7654" s="14"/>
      <c r="E7654" s="14"/>
      <c r="F7654" s="14"/>
      <c r="G7654" s="82"/>
      <c r="H7654" s="107" t="str">
        <f>IF(B7654&lt;&gt;"",IF(OR(O7654=0,O7654=999),"",SUMIFS($E$2:E7654,$A$2:A7654,A7654)-SUMIFS($F$2:F7654,$A$2:A7654,A7654)),"")</f>
        <v/>
      </c>
      <c r="I7654" s="109" t="str">
        <f t="shared" si="359"/>
        <v/>
      </c>
      <c r="J7654" s="113"/>
      <c r="K7654" s="90"/>
      <c r="L7654" s="73"/>
      <c r="M7654" s="69" t="str">
        <f>IF(C7654&lt;&gt;"",DailyLog!$S$3,"")</f>
        <v/>
      </c>
      <c r="N7654" s="56" t="str">
        <f t="shared" si="358"/>
        <v/>
      </c>
      <c r="O7654" s="53" t="str">
        <f>IF($B7654&lt;&gt;"",IF(ISNUMBER(_xlfn.XMATCH($B7654,Language!$A$6:$E$6)),0,IF(ISNUMBER(_xlfn.XMATCH($B7654,Language!$A$29:$E$29)),'Lista de Prestatarios'!$B$3,VLOOKUP(B7654,'Lista de Prestatarios'!$A$2:$B$500,2,FALSE))),"")</f>
        <v/>
      </c>
      <c r="P7654" s="58" t="str">
        <f>IF(B7654&lt;&gt;"",IF(OR(D7654&gt;0,G7654&gt;0),COUNTIF($B$2:B7654,B7654),COUNTIFS($B$2:B7654,B7654,$E$2:E7654,"&gt;0")),"")</f>
        <v/>
      </c>
    </row>
    <row r="7655" spans="1:16" x14ac:dyDescent="0.35">
      <c r="A7655" s="51" t="str">
        <f t="shared" si="357"/>
        <v/>
      </c>
      <c r="B7655" s="99"/>
      <c r="C7655" s="4"/>
      <c r="D7655" s="14"/>
      <c r="E7655" s="14"/>
      <c r="F7655" s="14"/>
      <c r="G7655" s="82"/>
      <c r="H7655" s="107" t="str">
        <f>IF(B7655&lt;&gt;"",IF(OR(O7655=0,O7655=999),"",SUMIFS($E$2:E7655,$A$2:A7655,A7655)-SUMIFS($F$2:F7655,$A$2:A7655,A7655)),"")</f>
        <v/>
      </c>
      <c r="I7655" s="109" t="str">
        <f t="shared" si="359"/>
        <v/>
      </c>
      <c r="J7655" s="113"/>
      <c r="K7655" s="90"/>
      <c r="L7655" s="73"/>
      <c r="M7655" s="69" t="str">
        <f>IF(C7655&lt;&gt;"",DailyLog!$S$3,"")</f>
        <v/>
      </c>
      <c r="N7655" s="56" t="str">
        <f t="shared" si="358"/>
        <v/>
      </c>
      <c r="O7655" s="53" t="str">
        <f>IF($B7655&lt;&gt;"",IF(ISNUMBER(_xlfn.XMATCH($B7655,Language!$A$6:$E$6)),0,IF(ISNUMBER(_xlfn.XMATCH($B7655,Language!$A$29:$E$29)),'Lista de Prestatarios'!$B$3,VLOOKUP(B7655,'Lista de Prestatarios'!$A$2:$B$500,2,FALSE))),"")</f>
        <v/>
      </c>
      <c r="P7655" s="58" t="str">
        <f>IF(B7655&lt;&gt;"",IF(OR(D7655&gt;0,G7655&gt;0),COUNTIF($B$2:B7655,B7655),COUNTIFS($B$2:B7655,B7655,$E$2:E7655,"&gt;0")),"")</f>
        <v/>
      </c>
    </row>
    <row r="7656" spans="1:16" x14ac:dyDescent="0.35">
      <c r="A7656" s="51" t="str">
        <f t="shared" si="357"/>
        <v/>
      </c>
      <c r="B7656" s="99"/>
      <c r="C7656" s="4"/>
      <c r="D7656" s="14"/>
      <c r="E7656" s="14"/>
      <c r="F7656" s="14"/>
      <c r="G7656" s="82"/>
      <c r="H7656" s="107" t="str">
        <f>IF(B7656&lt;&gt;"",IF(OR(O7656=0,O7656=999),"",SUMIFS($E$2:E7656,$A$2:A7656,A7656)-SUMIFS($F$2:F7656,$A$2:A7656,A7656)),"")</f>
        <v/>
      </c>
      <c r="I7656" s="109" t="str">
        <f t="shared" si="359"/>
        <v/>
      </c>
      <c r="J7656" s="113"/>
      <c r="K7656" s="90"/>
      <c r="L7656" s="73"/>
      <c r="M7656" s="69" t="str">
        <f>IF(C7656&lt;&gt;"",DailyLog!$S$3,"")</f>
        <v/>
      </c>
      <c r="N7656" s="56" t="str">
        <f t="shared" si="358"/>
        <v/>
      </c>
      <c r="O7656" s="53" t="str">
        <f>IF($B7656&lt;&gt;"",IF(ISNUMBER(_xlfn.XMATCH($B7656,Language!$A$6:$E$6)),0,IF(ISNUMBER(_xlfn.XMATCH($B7656,Language!$A$29:$E$29)),'Lista de Prestatarios'!$B$3,VLOOKUP(B7656,'Lista de Prestatarios'!$A$2:$B$500,2,FALSE))),"")</f>
        <v/>
      </c>
      <c r="P7656" s="58" t="str">
        <f>IF(B7656&lt;&gt;"",IF(OR(D7656&gt;0,G7656&gt;0),COUNTIF($B$2:B7656,B7656),COUNTIFS($B$2:B7656,B7656,$E$2:E7656,"&gt;0")),"")</f>
        <v/>
      </c>
    </row>
    <row r="7657" spans="1:16" x14ac:dyDescent="0.35">
      <c r="A7657" s="51" t="str">
        <f t="shared" si="357"/>
        <v/>
      </c>
      <c r="B7657" s="99"/>
      <c r="C7657" s="4"/>
      <c r="D7657" s="14"/>
      <c r="E7657" s="14"/>
      <c r="F7657" s="14"/>
      <c r="G7657" s="82"/>
      <c r="H7657" s="107" t="str">
        <f>IF(B7657&lt;&gt;"",IF(OR(O7657=0,O7657=999),"",SUMIFS($E$2:E7657,$A$2:A7657,A7657)-SUMIFS($F$2:F7657,$A$2:A7657,A7657)),"")</f>
        <v/>
      </c>
      <c r="I7657" s="109" t="str">
        <f t="shared" si="359"/>
        <v/>
      </c>
      <c r="J7657" s="113"/>
      <c r="K7657" s="90"/>
      <c r="L7657" s="73"/>
      <c r="M7657" s="69" t="str">
        <f>IF(C7657&lt;&gt;"",DailyLog!$S$3,"")</f>
        <v/>
      </c>
      <c r="N7657" s="56" t="str">
        <f t="shared" si="358"/>
        <v/>
      </c>
      <c r="O7657" s="53" t="str">
        <f>IF($B7657&lt;&gt;"",IF(ISNUMBER(_xlfn.XMATCH($B7657,Language!$A$6:$E$6)),0,IF(ISNUMBER(_xlfn.XMATCH($B7657,Language!$A$29:$E$29)),'Lista de Prestatarios'!$B$3,VLOOKUP(B7657,'Lista de Prestatarios'!$A$2:$B$500,2,FALSE))),"")</f>
        <v/>
      </c>
      <c r="P7657" s="58" t="str">
        <f>IF(B7657&lt;&gt;"",IF(OR(D7657&gt;0,G7657&gt;0),COUNTIF($B$2:B7657,B7657),COUNTIFS($B$2:B7657,B7657,$E$2:E7657,"&gt;0")),"")</f>
        <v/>
      </c>
    </row>
    <row r="7658" spans="1:16" x14ac:dyDescent="0.35">
      <c r="A7658" s="51" t="str">
        <f t="shared" si="357"/>
        <v/>
      </c>
      <c r="B7658" s="99"/>
      <c r="C7658" s="4"/>
      <c r="D7658" s="14"/>
      <c r="E7658" s="14"/>
      <c r="F7658" s="14"/>
      <c r="G7658" s="82"/>
      <c r="H7658" s="107" t="str">
        <f>IF(B7658&lt;&gt;"",IF(OR(O7658=0,O7658=999),"",SUMIFS($E$2:E7658,$A$2:A7658,A7658)-SUMIFS($F$2:F7658,$A$2:A7658,A7658)),"")</f>
        <v/>
      </c>
      <c r="I7658" s="109" t="str">
        <f t="shared" si="359"/>
        <v/>
      </c>
      <c r="J7658" s="113"/>
      <c r="K7658" s="90"/>
      <c r="L7658" s="73"/>
      <c r="M7658" s="69" t="str">
        <f>IF(C7658&lt;&gt;"",DailyLog!$S$3,"")</f>
        <v/>
      </c>
      <c r="N7658" s="56" t="str">
        <f t="shared" si="358"/>
        <v/>
      </c>
      <c r="O7658" s="53" t="str">
        <f>IF($B7658&lt;&gt;"",IF(ISNUMBER(_xlfn.XMATCH($B7658,Language!$A$6:$E$6)),0,IF(ISNUMBER(_xlfn.XMATCH($B7658,Language!$A$29:$E$29)),'Lista de Prestatarios'!$B$3,VLOOKUP(B7658,'Lista de Prestatarios'!$A$2:$B$500,2,FALSE))),"")</f>
        <v/>
      </c>
      <c r="P7658" s="58" t="str">
        <f>IF(B7658&lt;&gt;"",IF(OR(D7658&gt;0,G7658&gt;0),COUNTIF($B$2:B7658,B7658),COUNTIFS($B$2:B7658,B7658,$E$2:E7658,"&gt;0")),"")</f>
        <v/>
      </c>
    </row>
    <row r="7659" spans="1:16" x14ac:dyDescent="0.35">
      <c r="A7659" s="51" t="str">
        <f t="shared" si="357"/>
        <v/>
      </c>
      <c r="B7659" s="99"/>
      <c r="C7659" s="4"/>
      <c r="D7659" s="14"/>
      <c r="E7659" s="14"/>
      <c r="F7659" s="14"/>
      <c r="G7659" s="82"/>
      <c r="H7659" s="107" t="str">
        <f>IF(B7659&lt;&gt;"",IF(OR(O7659=0,O7659=999),"",SUMIFS($E$2:E7659,$A$2:A7659,A7659)-SUMIFS($F$2:F7659,$A$2:A7659,A7659)),"")</f>
        <v/>
      </c>
      <c r="I7659" s="109" t="str">
        <f t="shared" si="359"/>
        <v/>
      </c>
      <c r="J7659" s="113"/>
      <c r="K7659" s="90"/>
      <c r="L7659" s="73"/>
      <c r="M7659" s="69" t="str">
        <f>IF(C7659&lt;&gt;"",DailyLog!$S$3,"")</f>
        <v/>
      </c>
      <c r="N7659" s="56" t="str">
        <f t="shared" si="358"/>
        <v/>
      </c>
      <c r="O7659" s="53" t="str">
        <f>IF($B7659&lt;&gt;"",IF(ISNUMBER(_xlfn.XMATCH($B7659,Language!$A$6:$E$6)),0,IF(ISNUMBER(_xlfn.XMATCH($B7659,Language!$A$29:$E$29)),'Lista de Prestatarios'!$B$3,VLOOKUP(B7659,'Lista de Prestatarios'!$A$2:$B$500,2,FALSE))),"")</f>
        <v/>
      </c>
      <c r="P7659" s="58" t="str">
        <f>IF(B7659&lt;&gt;"",IF(OR(D7659&gt;0,G7659&gt;0),COUNTIF($B$2:B7659,B7659),COUNTIFS($B$2:B7659,B7659,$E$2:E7659,"&gt;0")),"")</f>
        <v/>
      </c>
    </row>
    <row r="7660" spans="1:16" x14ac:dyDescent="0.35">
      <c r="A7660" s="51" t="str">
        <f t="shared" si="357"/>
        <v/>
      </c>
      <c r="B7660" s="99"/>
      <c r="C7660" s="4"/>
      <c r="D7660" s="14"/>
      <c r="E7660" s="14"/>
      <c r="F7660" s="14"/>
      <c r="G7660" s="82"/>
      <c r="H7660" s="107" t="str">
        <f>IF(B7660&lt;&gt;"",IF(OR(O7660=0,O7660=999),"",SUMIFS($E$2:E7660,$A$2:A7660,A7660)-SUMIFS($F$2:F7660,$A$2:A7660,A7660)),"")</f>
        <v/>
      </c>
      <c r="I7660" s="109" t="str">
        <f t="shared" si="359"/>
        <v/>
      </c>
      <c r="J7660" s="113"/>
      <c r="K7660" s="90"/>
      <c r="L7660" s="73"/>
      <c r="M7660" s="69" t="str">
        <f>IF(C7660&lt;&gt;"",DailyLog!$S$3,"")</f>
        <v/>
      </c>
      <c r="N7660" s="56" t="str">
        <f t="shared" si="358"/>
        <v/>
      </c>
      <c r="O7660" s="53" t="str">
        <f>IF($B7660&lt;&gt;"",IF(ISNUMBER(_xlfn.XMATCH($B7660,Language!$A$6:$E$6)),0,IF(ISNUMBER(_xlfn.XMATCH($B7660,Language!$A$29:$E$29)),'Lista de Prestatarios'!$B$3,VLOOKUP(B7660,'Lista de Prestatarios'!$A$2:$B$500,2,FALSE))),"")</f>
        <v/>
      </c>
      <c r="P7660" s="58" t="str">
        <f>IF(B7660&lt;&gt;"",IF(OR(D7660&gt;0,G7660&gt;0),COUNTIF($B$2:B7660,B7660),COUNTIFS($B$2:B7660,B7660,$E$2:E7660,"&gt;0")),"")</f>
        <v/>
      </c>
    </row>
    <row r="7661" spans="1:16" x14ac:dyDescent="0.35">
      <c r="A7661" s="51" t="str">
        <f t="shared" si="357"/>
        <v/>
      </c>
      <c r="B7661" s="99"/>
      <c r="C7661" s="4"/>
      <c r="D7661" s="14"/>
      <c r="E7661" s="14"/>
      <c r="F7661" s="14"/>
      <c r="G7661" s="82"/>
      <c r="H7661" s="107" t="str">
        <f>IF(B7661&lt;&gt;"",IF(OR(O7661=0,O7661=999),"",SUMIFS($E$2:E7661,$A$2:A7661,A7661)-SUMIFS($F$2:F7661,$A$2:A7661,A7661)),"")</f>
        <v/>
      </c>
      <c r="I7661" s="109" t="str">
        <f t="shared" si="359"/>
        <v/>
      </c>
      <c r="J7661" s="113"/>
      <c r="K7661" s="90"/>
      <c r="L7661" s="73"/>
      <c r="M7661" s="69" t="str">
        <f>IF(C7661&lt;&gt;"",DailyLog!$S$3,"")</f>
        <v/>
      </c>
      <c r="N7661" s="56" t="str">
        <f t="shared" si="358"/>
        <v/>
      </c>
      <c r="O7661" s="53" t="str">
        <f>IF($B7661&lt;&gt;"",IF(ISNUMBER(_xlfn.XMATCH($B7661,Language!$A$6:$E$6)),0,IF(ISNUMBER(_xlfn.XMATCH($B7661,Language!$A$29:$E$29)),'Lista de Prestatarios'!$B$3,VLOOKUP(B7661,'Lista de Prestatarios'!$A$2:$B$500,2,FALSE))),"")</f>
        <v/>
      </c>
      <c r="P7661" s="58" t="str">
        <f>IF(B7661&lt;&gt;"",IF(OR(D7661&gt;0,G7661&gt;0),COUNTIF($B$2:B7661,B7661),COUNTIFS($B$2:B7661,B7661,$E$2:E7661,"&gt;0")),"")</f>
        <v/>
      </c>
    </row>
    <row r="7662" spans="1:16" x14ac:dyDescent="0.35">
      <c r="A7662" s="51" t="str">
        <f t="shared" si="357"/>
        <v/>
      </c>
      <c r="B7662" s="99"/>
      <c r="C7662" s="4"/>
      <c r="D7662" s="14"/>
      <c r="E7662" s="14"/>
      <c r="F7662" s="14"/>
      <c r="G7662" s="82"/>
      <c r="H7662" s="107" t="str">
        <f>IF(B7662&lt;&gt;"",IF(OR(O7662=0,O7662=999),"",SUMIFS($E$2:E7662,$A$2:A7662,A7662)-SUMIFS($F$2:F7662,$A$2:A7662,A7662)),"")</f>
        <v/>
      </c>
      <c r="I7662" s="109" t="str">
        <f t="shared" si="359"/>
        <v/>
      </c>
      <c r="J7662" s="113"/>
      <c r="K7662" s="90"/>
      <c r="L7662" s="73"/>
      <c r="M7662" s="69" t="str">
        <f>IF(C7662&lt;&gt;"",DailyLog!$S$3,"")</f>
        <v/>
      </c>
      <c r="N7662" s="56" t="str">
        <f t="shared" si="358"/>
        <v/>
      </c>
      <c r="O7662" s="53" t="str">
        <f>IF($B7662&lt;&gt;"",IF(ISNUMBER(_xlfn.XMATCH($B7662,Language!$A$6:$E$6)),0,IF(ISNUMBER(_xlfn.XMATCH($B7662,Language!$A$29:$E$29)),'Lista de Prestatarios'!$B$3,VLOOKUP(B7662,'Lista de Prestatarios'!$A$2:$B$500,2,FALSE))),"")</f>
        <v/>
      </c>
      <c r="P7662" s="58" t="str">
        <f>IF(B7662&lt;&gt;"",IF(OR(D7662&gt;0,G7662&gt;0),COUNTIF($B$2:B7662,B7662),COUNTIFS($B$2:B7662,B7662,$E$2:E7662,"&gt;0")),"")</f>
        <v/>
      </c>
    </row>
    <row r="7663" spans="1:16" x14ac:dyDescent="0.35">
      <c r="A7663" s="51" t="str">
        <f t="shared" si="357"/>
        <v/>
      </c>
      <c r="B7663" s="99"/>
      <c r="C7663" s="4"/>
      <c r="D7663" s="14"/>
      <c r="E7663" s="14"/>
      <c r="F7663" s="14"/>
      <c r="G7663" s="82"/>
      <c r="H7663" s="107" t="str">
        <f>IF(B7663&lt;&gt;"",IF(OR(O7663=0,O7663=999),"",SUMIFS($E$2:E7663,$A$2:A7663,A7663)-SUMIFS($F$2:F7663,$A$2:A7663,A7663)),"")</f>
        <v/>
      </c>
      <c r="I7663" s="109" t="str">
        <f t="shared" si="359"/>
        <v/>
      </c>
      <c r="J7663" s="113"/>
      <c r="K7663" s="90"/>
      <c r="L7663" s="73"/>
      <c r="M7663" s="69" t="str">
        <f>IF(C7663&lt;&gt;"",DailyLog!$S$3,"")</f>
        <v/>
      </c>
      <c r="N7663" s="56" t="str">
        <f t="shared" si="358"/>
        <v/>
      </c>
      <c r="O7663" s="53" t="str">
        <f>IF($B7663&lt;&gt;"",IF(ISNUMBER(_xlfn.XMATCH($B7663,Language!$A$6:$E$6)),0,IF(ISNUMBER(_xlfn.XMATCH($B7663,Language!$A$29:$E$29)),'Lista de Prestatarios'!$B$3,VLOOKUP(B7663,'Lista de Prestatarios'!$A$2:$B$500,2,FALSE))),"")</f>
        <v/>
      </c>
      <c r="P7663" s="58" t="str">
        <f>IF(B7663&lt;&gt;"",IF(OR(D7663&gt;0,G7663&gt;0),COUNTIF($B$2:B7663,B7663),COUNTIFS($B$2:B7663,B7663,$E$2:E7663,"&gt;0")),"")</f>
        <v/>
      </c>
    </row>
    <row r="7664" spans="1:16" x14ac:dyDescent="0.35">
      <c r="A7664" s="51" t="str">
        <f t="shared" si="357"/>
        <v/>
      </c>
      <c r="B7664" s="99"/>
      <c r="C7664" s="4"/>
      <c r="D7664" s="14"/>
      <c r="E7664" s="14"/>
      <c r="F7664" s="14"/>
      <c r="G7664" s="82"/>
      <c r="H7664" s="107" t="str">
        <f>IF(B7664&lt;&gt;"",IF(OR(O7664=0,O7664=999),"",SUMIFS($E$2:E7664,$A$2:A7664,A7664)-SUMIFS($F$2:F7664,$A$2:A7664,A7664)),"")</f>
        <v/>
      </c>
      <c r="I7664" s="109" t="str">
        <f t="shared" si="359"/>
        <v/>
      </c>
      <c r="J7664" s="113"/>
      <c r="K7664" s="90"/>
      <c r="L7664" s="73"/>
      <c r="M7664" s="69" t="str">
        <f>IF(C7664&lt;&gt;"",DailyLog!$S$3,"")</f>
        <v/>
      </c>
      <c r="N7664" s="56" t="str">
        <f t="shared" si="358"/>
        <v/>
      </c>
      <c r="O7664" s="53" t="str">
        <f>IF($B7664&lt;&gt;"",IF(ISNUMBER(_xlfn.XMATCH($B7664,Language!$A$6:$E$6)),0,IF(ISNUMBER(_xlfn.XMATCH($B7664,Language!$A$29:$E$29)),'Lista de Prestatarios'!$B$3,VLOOKUP(B7664,'Lista de Prestatarios'!$A$2:$B$500,2,FALSE))),"")</f>
        <v/>
      </c>
      <c r="P7664" s="58" t="str">
        <f>IF(B7664&lt;&gt;"",IF(OR(D7664&gt;0,G7664&gt;0),COUNTIF($B$2:B7664,B7664),COUNTIFS($B$2:B7664,B7664,$E$2:E7664,"&gt;0")),"")</f>
        <v/>
      </c>
    </row>
    <row r="7665" spans="1:16" x14ac:dyDescent="0.35">
      <c r="A7665" s="51" t="str">
        <f t="shared" si="357"/>
        <v/>
      </c>
      <c r="B7665" s="99"/>
      <c r="C7665" s="4"/>
      <c r="D7665" s="14"/>
      <c r="E7665" s="14"/>
      <c r="F7665" s="14"/>
      <c r="G7665" s="82"/>
      <c r="H7665" s="107" t="str">
        <f>IF(B7665&lt;&gt;"",IF(OR(O7665=0,O7665=999),"",SUMIFS($E$2:E7665,$A$2:A7665,A7665)-SUMIFS($F$2:F7665,$A$2:A7665,A7665)),"")</f>
        <v/>
      </c>
      <c r="I7665" s="109" t="str">
        <f t="shared" si="359"/>
        <v/>
      </c>
      <c r="J7665" s="113"/>
      <c r="K7665" s="90"/>
      <c r="L7665" s="73"/>
      <c r="M7665" s="69" t="str">
        <f>IF(C7665&lt;&gt;"",DailyLog!$S$3,"")</f>
        <v/>
      </c>
      <c r="N7665" s="56" t="str">
        <f t="shared" si="358"/>
        <v/>
      </c>
      <c r="O7665" s="53" t="str">
        <f>IF($B7665&lt;&gt;"",IF(ISNUMBER(_xlfn.XMATCH($B7665,Language!$A$6:$E$6)),0,IF(ISNUMBER(_xlfn.XMATCH($B7665,Language!$A$29:$E$29)),'Lista de Prestatarios'!$B$3,VLOOKUP(B7665,'Lista de Prestatarios'!$A$2:$B$500,2,FALSE))),"")</f>
        <v/>
      </c>
      <c r="P7665" s="58" t="str">
        <f>IF(B7665&lt;&gt;"",IF(OR(D7665&gt;0,G7665&gt;0),COUNTIF($B$2:B7665,B7665),COUNTIFS($B$2:B7665,B7665,$E$2:E7665,"&gt;0")),"")</f>
        <v/>
      </c>
    </row>
    <row r="7666" spans="1:16" x14ac:dyDescent="0.35">
      <c r="A7666" s="51" t="str">
        <f t="shared" si="357"/>
        <v/>
      </c>
      <c r="B7666" s="99"/>
      <c r="C7666" s="4"/>
      <c r="D7666" s="14"/>
      <c r="E7666" s="14"/>
      <c r="F7666" s="14"/>
      <c r="G7666" s="82"/>
      <c r="H7666" s="107" t="str">
        <f>IF(B7666&lt;&gt;"",IF(OR(O7666=0,O7666=999),"",SUMIFS($E$2:E7666,$A$2:A7666,A7666)-SUMIFS($F$2:F7666,$A$2:A7666,A7666)),"")</f>
        <v/>
      </c>
      <c r="I7666" s="109" t="str">
        <f t="shared" si="359"/>
        <v/>
      </c>
      <c r="J7666" s="113"/>
      <c r="K7666" s="90"/>
      <c r="L7666" s="73"/>
      <c r="M7666" s="69" t="str">
        <f>IF(C7666&lt;&gt;"",DailyLog!$S$3,"")</f>
        <v/>
      </c>
      <c r="N7666" s="56" t="str">
        <f t="shared" si="358"/>
        <v/>
      </c>
      <c r="O7666" s="53" t="str">
        <f>IF($B7666&lt;&gt;"",IF(ISNUMBER(_xlfn.XMATCH($B7666,Language!$A$6:$E$6)),0,IF(ISNUMBER(_xlfn.XMATCH($B7666,Language!$A$29:$E$29)),'Lista de Prestatarios'!$B$3,VLOOKUP(B7666,'Lista de Prestatarios'!$A$2:$B$500,2,FALSE))),"")</f>
        <v/>
      </c>
      <c r="P7666" s="58" t="str">
        <f>IF(B7666&lt;&gt;"",IF(OR(D7666&gt;0,G7666&gt;0),COUNTIF($B$2:B7666,B7666),COUNTIFS($B$2:B7666,B7666,$E$2:E7666,"&gt;0")),"")</f>
        <v/>
      </c>
    </row>
    <row r="7667" spans="1:16" x14ac:dyDescent="0.35">
      <c r="A7667" s="51" t="str">
        <f t="shared" si="357"/>
        <v/>
      </c>
      <c r="B7667" s="99"/>
      <c r="C7667" s="4"/>
      <c r="D7667" s="14"/>
      <c r="E7667" s="14"/>
      <c r="F7667" s="14"/>
      <c r="G7667" s="82"/>
      <c r="H7667" s="107" t="str">
        <f>IF(B7667&lt;&gt;"",IF(OR(O7667=0,O7667=999),"",SUMIFS($E$2:E7667,$A$2:A7667,A7667)-SUMIFS($F$2:F7667,$A$2:A7667,A7667)),"")</f>
        <v/>
      </c>
      <c r="I7667" s="109" t="str">
        <f t="shared" si="359"/>
        <v/>
      </c>
      <c r="J7667" s="113"/>
      <c r="K7667" s="90"/>
      <c r="L7667" s="73"/>
      <c r="M7667" s="69" t="str">
        <f>IF(C7667&lt;&gt;"",DailyLog!$S$3,"")</f>
        <v/>
      </c>
      <c r="N7667" s="56" t="str">
        <f t="shared" si="358"/>
        <v/>
      </c>
      <c r="O7667" s="53" t="str">
        <f>IF($B7667&lt;&gt;"",IF(ISNUMBER(_xlfn.XMATCH($B7667,Language!$A$6:$E$6)),0,IF(ISNUMBER(_xlfn.XMATCH($B7667,Language!$A$29:$E$29)),'Lista de Prestatarios'!$B$3,VLOOKUP(B7667,'Lista de Prestatarios'!$A$2:$B$500,2,FALSE))),"")</f>
        <v/>
      </c>
      <c r="P7667" s="58" t="str">
        <f>IF(B7667&lt;&gt;"",IF(OR(D7667&gt;0,G7667&gt;0),COUNTIF($B$2:B7667,B7667),COUNTIFS($B$2:B7667,B7667,$E$2:E7667,"&gt;0")),"")</f>
        <v/>
      </c>
    </row>
    <row r="7668" spans="1:16" x14ac:dyDescent="0.35">
      <c r="A7668" s="51" t="str">
        <f t="shared" si="357"/>
        <v/>
      </c>
      <c r="B7668" s="99"/>
      <c r="C7668" s="4"/>
      <c r="D7668" s="14"/>
      <c r="E7668" s="14"/>
      <c r="F7668" s="14"/>
      <c r="G7668" s="82"/>
      <c r="H7668" s="107" t="str">
        <f>IF(B7668&lt;&gt;"",IF(OR(O7668=0,O7668=999),"",SUMIFS($E$2:E7668,$A$2:A7668,A7668)-SUMIFS($F$2:F7668,$A$2:A7668,A7668)),"")</f>
        <v/>
      </c>
      <c r="I7668" s="109" t="str">
        <f t="shared" si="359"/>
        <v/>
      </c>
      <c r="J7668" s="113"/>
      <c r="K7668" s="90"/>
      <c r="L7668" s="73"/>
      <c r="M7668" s="69" t="str">
        <f>IF(C7668&lt;&gt;"",DailyLog!$S$3,"")</f>
        <v/>
      </c>
      <c r="N7668" s="56" t="str">
        <f t="shared" si="358"/>
        <v/>
      </c>
      <c r="O7668" s="53" t="str">
        <f>IF($B7668&lt;&gt;"",IF(ISNUMBER(_xlfn.XMATCH($B7668,Language!$A$6:$E$6)),0,IF(ISNUMBER(_xlfn.XMATCH($B7668,Language!$A$29:$E$29)),'Lista de Prestatarios'!$B$3,VLOOKUP(B7668,'Lista de Prestatarios'!$A$2:$B$500,2,FALSE))),"")</f>
        <v/>
      </c>
      <c r="P7668" s="58" t="str">
        <f>IF(B7668&lt;&gt;"",IF(OR(D7668&gt;0,G7668&gt;0),COUNTIF($B$2:B7668,B7668),COUNTIFS($B$2:B7668,B7668,$E$2:E7668,"&gt;0")),"")</f>
        <v/>
      </c>
    </row>
    <row r="7669" spans="1:16" x14ac:dyDescent="0.35">
      <c r="A7669" s="51" t="str">
        <f t="shared" si="357"/>
        <v/>
      </c>
      <c r="B7669" s="99"/>
      <c r="C7669" s="4"/>
      <c r="D7669" s="14"/>
      <c r="E7669" s="14"/>
      <c r="F7669" s="14"/>
      <c r="G7669" s="82"/>
      <c r="H7669" s="107" t="str">
        <f>IF(B7669&lt;&gt;"",IF(OR(O7669=0,O7669=999),"",SUMIFS($E$2:E7669,$A$2:A7669,A7669)-SUMIFS($F$2:F7669,$A$2:A7669,A7669)),"")</f>
        <v/>
      </c>
      <c r="I7669" s="109" t="str">
        <f t="shared" si="359"/>
        <v/>
      </c>
      <c r="J7669" s="113"/>
      <c r="K7669" s="90"/>
      <c r="L7669" s="73"/>
      <c r="M7669" s="69" t="str">
        <f>IF(C7669&lt;&gt;"",DailyLog!$S$3,"")</f>
        <v/>
      </c>
      <c r="N7669" s="56" t="str">
        <f t="shared" si="358"/>
        <v/>
      </c>
      <c r="O7669" s="53" t="str">
        <f>IF($B7669&lt;&gt;"",IF(ISNUMBER(_xlfn.XMATCH($B7669,Language!$A$6:$E$6)),0,IF(ISNUMBER(_xlfn.XMATCH($B7669,Language!$A$29:$E$29)),'Lista de Prestatarios'!$B$3,VLOOKUP(B7669,'Lista de Prestatarios'!$A$2:$B$500,2,FALSE))),"")</f>
        <v/>
      </c>
      <c r="P7669" s="58" t="str">
        <f>IF(B7669&lt;&gt;"",IF(OR(D7669&gt;0,G7669&gt;0),COUNTIF($B$2:B7669,B7669),COUNTIFS($B$2:B7669,B7669,$E$2:E7669,"&gt;0")),"")</f>
        <v/>
      </c>
    </row>
    <row r="7670" spans="1:16" x14ac:dyDescent="0.35">
      <c r="A7670" s="51" t="str">
        <f t="shared" si="357"/>
        <v/>
      </c>
      <c r="B7670" s="99"/>
      <c r="C7670" s="4"/>
      <c r="D7670" s="14"/>
      <c r="E7670" s="14"/>
      <c r="F7670" s="14"/>
      <c r="G7670" s="82"/>
      <c r="H7670" s="107" t="str">
        <f>IF(B7670&lt;&gt;"",IF(OR(O7670=0,O7670=999),"",SUMIFS($E$2:E7670,$A$2:A7670,A7670)-SUMIFS($F$2:F7670,$A$2:A7670,A7670)),"")</f>
        <v/>
      </c>
      <c r="I7670" s="109" t="str">
        <f t="shared" si="359"/>
        <v/>
      </c>
      <c r="J7670" s="113"/>
      <c r="K7670" s="90"/>
      <c r="L7670" s="73"/>
      <c r="M7670" s="69" t="str">
        <f>IF(C7670&lt;&gt;"",DailyLog!$S$3,"")</f>
        <v/>
      </c>
      <c r="N7670" s="56" t="str">
        <f t="shared" si="358"/>
        <v/>
      </c>
      <c r="O7670" s="53" t="str">
        <f>IF($B7670&lt;&gt;"",IF(ISNUMBER(_xlfn.XMATCH($B7670,Language!$A$6:$E$6)),0,IF(ISNUMBER(_xlfn.XMATCH($B7670,Language!$A$29:$E$29)),'Lista de Prestatarios'!$B$3,VLOOKUP(B7670,'Lista de Prestatarios'!$A$2:$B$500,2,FALSE))),"")</f>
        <v/>
      </c>
      <c r="P7670" s="58" t="str">
        <f>IF(B7670&lt;&gt;"",IF(OR(D7670&gt;0,G7670&gt;0),COUNTIF($B$2:B7670,B7670),COUNTIFS($B$2:B7670,B7670,$E$2:E7670,"&gt;0")),"")</f>
        <v/>
      </c>
    </row>
    <row r="7671" spans="1:16" x14ac:dyDescent="0.35">
      <c r="A7671" s="51" t="str">
        <f t="shared" si="357"/>
        <v/>
      </c>
      <c r="B7671" s="99"/>
      <c r="C7671" s="4"/>
      <c r="D7671" s="14"/>
      <c r="E7671" s="14"/>
      <c r="F7671" s="14"/>
      <c r="G7671" s="82"/>
      <c r="H7671" s="107" t="str">
        <f>IF(B7671&lt;&gt;"",IF(OR(O7671=0,O7671=999),"",SUMIFS($E$2:E7671,$A$2:A7671,A7671)-SUMIFS($F$2:F7671,$A$2:A7671,A7671)),"")</f>
        <v/>
      </c>
      <c r="I7671" s="109" t="str">
        <f t="shared" si="359"/>
        <v/>
      </c>
      <c r="J7671" s="113"/>
      <c r="K7671" s="90"/>
      <c r="L7671" s="73"/>
      <c r="M7671" s="69" t="str">
        <f>IF(C7671&lt;&gt;"",DailyLog!$S$3,"")</f>
        <v/>
      </c>
      <c r="N7671" s="56" t="str">
        <f t="shared" si="358"/>
        <v/>
      </c>
      <c r="O7671" s="53" t="str">
        <f>IF($B7671&lt;&gt;"",IF(ISNUMBER(_xlfn.XMATCH($B7671,Language!$A$6:$E$6)),0,IF(ISNUMBER(_xlfn.XMATCH($B7671,Language!$A$29:$E$29)),'Lista de Prestatarios'!$B$3,VLOOKUP(B7671,'Lista de Prestatarios'!$A$2:$B$500,2,FALSE))),"")</f>
        <v/>
      </c>
      <c r="P7671" s="58" t="str">
        <f>IF(B7671&lt;&gt;"",IF(OR(D7671&gt;0,G7671&gt;0),COUNTIF($B$2:B7671,B7671),COUNTIFS($B$2:B7671,B7671,$E$2:E7671,"&gt;0")),"")</f>
        <v/>
      </c>
    </row>
    <row r="7672" spans="1:16" x14ac:dyDescent="0.35">
      <c r="A7672" s="51" t="str">
        <f t="shared" si="357"/>
        <v/>
      </c>
      <c r="B7672" s="99"/>
      <c r="C7672" s="4"/>
      <c r="D7672" s="14"/>
      <c r="E7672" s="14"/>
      <c r="F7672" s="14"/>
      <c r="G7672" s="82"/>
      <c r="H7672" s="107" t="str">
        <f>IF(B7672&lt;&gt;"",IF(OR(O7672=0,O7672=999),"",SUMIFS($E$2:E7672,$A$2:A7672,A7672)-SUMIFS($F$2:F7672,$A$2:A7672,A7672)),"")</f>
        <v/>
      </c>
      <c r="I7672" s="109" t="str">
        <f t="shared" si="359"/>
        <v/>
      </c>
      <c r="J7672" s="113"/>
      <c r="K7672" s="90"/>
      <c r="L7672" s="73"/>
      <c r="M7672" s="69" t="str">
        <f>IF(C7672&lt;&gt;"",DailyLog!$S$3,"")</f>
        <v/>
      </c>
      <c r="N7672" s="56" t="str">
        <f t="shared" si="358"/>
        <v/>
      </c>
      <c r="O7672" s="53" t="str">
        <f>IF($B7672&lt;&gt;"",IF(ISNUMBER(_xlfn.XMATCH($B7672,Language!$A$6:$E$6)),0,IF(ISNUMBER(_xlfn.XMATCH($B7672,Language!$A$29:$E$29)),'Lista de Prestatarios'!$B$3,VLOOKUP(B7672,'Lista de Prestatarios'!$A$2:$B$500,2,FALSE))),"")</f>
        <v/>
      </c>
      <c r="P7672" s="58" t="str">
        <f>IF(B7672&lt;&gt;"",IF(OR(D7672&gt;0,G7672&gt;0),COUNTIF($B$2:B7672,B7672),COUNTIFS($B$2:B7672,B7672,$E$2:E7672,"&gt;0")),"")</f>
        <v/>
      </c>
    </row>
    <row r="7673" spans="1:16" x14ac:dyDescent="0.35">
      <c r="A7673" s="51" t="str">
        <f t="shared" si="357"/>
        <v/>
      </c>
      <c r="B7673" s="99"/>
      <c r="C7673" s="4"/>
      <c r="D7673" s="14"/>
      <c r="E7673" s="14"/>
      <c r="F7673" s="14"/>
      <c r="G7673" s="82"/>
      <c r="H7673" s="107" t="str">
        <f>IF(B7673&lt;&gt;"",IF(OR(O7673=0,O7673=999),"",SUMIFS($E$2:E7673,$A$2:A7673,A7673)-SUMIFS($F$2:F7673,$A$2:A7673,A7673)),"")</f>
        <v/>
      </c>
      <c r="I7673" s="109" t="str">
        <f t="shared" si="359"/>
        <v/>
      </c>
      <c r="J7673" s="113"/>
      <c r="K7673" s="90"/>
      <c r="L7673" s="73"/>
      <c r="M7673" s="69" t="str">
        <f>IF(C7673&lt;&gt;"",DailyLog!$S$3,"")</f>
        <v/>
      </c>
      <c r="N7673" s="56" t="str">
        <f t="shared" si="358"/>
        <v/>
      </c>
      <c r="O7673" s="53" t="str">
        <f>IF($B7673&lt;&gt;"",IF(ISNUMBER(_xlfn.XMATCH($B7673,Language!$A$6:$E$6)),0,IF(ISNUMBER(_xlfn.XMATCH($B7673,Language!$A$29:$E$29)),'Lista de Prestatarios'!$B$3,VLOOKUP(B7673,'Lista de Prestatarios'!$A$2:$B$500,2,FALSE))),"")</f>
        <v/>
      </c>
      <c r="P7673" s="58" t="str">
        <f>IF(B7673&lt;&gt;"",IF(OR(D7673&gt;0,G7673&gt;0),COUNTIF($B$2:B7673,B7673),COUNTIFS($B$2:B7673,B7673,$E$2:E7673,"&gt;0")),"")</f>
        <v/>
      </c>
    </row>
    <row r="7674" spans="1:16" x14ac:dyDescent="0.35">
      <c r="A7674" s="51" t="str">
        <f t="shared" si="357"/>
        <v/>
      </c>
      <c r="B7674" s="99"/>
      <c r="C7674" s="4"/>
      <c r="D7674" s="14"/>
      <c r="E7674" s="14"/>
      <c r="F7674" s="14"/>
      <c r="G7674" s="82"/>
      <c r="H7674" s="107" t="str">
        <f>IF(B7674&lt;&gt;"",IF(OR(O7674=0,O7674=999),"",SUMIFS($E$2:E7674,$A$2:A7674,A7674)-SUMIFS($F$2:F7674,$A$2:A7674,A7674)),"")</f>
        <v/>
      </c>
      <c r="I7674" s="109" t="str">
        <f t="shared" si="359"/>
        <v/>
      </c>
      <c r="J7674" s="113"/>
      <c r="K7674" s="90"/>
      <c r="L7674" s="73"/>
      <c r="M7674" s="69" t="str">
        <f>IF(C7674&lt;&gt;"",DailyLog!$S$3,"")</f>
        <v/>
      </c>
      <c r="N7674" s="56" t="str">
        <f t="shared" si="358"/>
        <v/>
      </c>
      <c r="O7674" s="53" t="str">
        <f>IF($B7674&lt;&gt;"",IF(ISNUMBER(_xlfn.XMATCH($B7674,Language!$A$6:$E$6)),0,IF(ISNUMBER(_xlfn.XMATCH($B7674,Language!$A$29:$E$29)),'Lista de Prestatarios'!$B$3,VLOOKUP(B7674,'Lista de Prestatarios'!$A$2:$B$500,2,FALSE))),"")</f>
        <v/>
      </c>
      <c r="P7674" s="58" t="str">
        <f>IF(B7674&lt;&gt;"",IF(OR(D7674&gt;0,G7674&gt;0),COUNTIF($B$2:B7674,B7674),COUNTIFS($B$2:B7674,B7674,$E$2:E7674,"&gt;0")),"")</f>
        <v/>
      </c>
    </row>
    <row r="7675" spans="1:16" x14ac:dyDescent="0.35">
      <c r="A7675" s="51" t="str">
        <f t="shared" si="357"/>
        <v/>
      </c>
      <c r="B7675" s="99"/>
      <c r="C7675" s="4"/>
      <c r="D7675" s="14"/>
      <c r="E7675" s="14"/>
      <c r="F7675" s="14"/>
      <c r="G7675" s="82"/>
      <c r="H7675" s="107" t="str">
        <f>IF(B7675&lt;&gt;"",IF(OR(O7675=0,O7675=999),"",SUMIFS($E$2:E7675,$A$2:A7675,A7675)-SUMIFS($F$2:F7675,$A$2:A7675,A7675)),"")</f>
        <v/>
      </c>
      <c r="I7675" s="109" t="str">
        <f t="shared" si="359"/>
        <v/>
      </c>
      <c r="J7675" s="113"/>
      <c r="K7675" s="90"/>
      <c r="L7675" s="73"/>
      <c r="M7675" s="69" t="str">
        <f>IF(C7675&lt;&gt;"",DailyLog!$S$3,"")</f>
        <v/>
      </c>
      <c r="N7675" s="56" t="str">
        <f t="shared" si="358"/>
        <v/>
      </c>
      <c r="O7675" s="53" t="str">
        <f>IF($B7675&lt;&gt;"",IF(ISNUMBER(_xlfn.XMATCH($B7675,Language!$A$6:$E$6)),0,IF(ISNUMBER(_xlfn.XMATCH($B7675,Language!$A$29:$E$29)),'Lista de Prestatarios'!$B$3,VLOOKUP(B7675,'Lista de Prestatarios'!$A$2:$B$500,2,FALSE))),"")</f>
        <v/>
      </c>
      <c r="P7675" s="58" t="str">
        <f>IF(B7675&lt;&gt;"",IF(OR(D7675&gt;0,G7675&gt;0),COUNTIF($B$2:B7675,B7675),COUNTIFS($B$2:B7675,B7675,$E$2:E7675,"&gt;0")),"")</f>
        <v/>
      </c>
    </row>
    <row r="7676" spans="1:16" x14ac:dyDescent="0.35">
      <c r="A7676" s="51" t="str">
        <f t="shared" si="357"/>
        <v/>
      </c>
      <c r="B7676" s="99"/>
      <c r="C7676" s="4"/>
      <c r="D7676" s="14"/>
      <c r="E7676" s="14"/>
      <c r="F7676" s="14"/>
      <c r="G7676" s="82"/>
      <c r="H7676" s="107" t="str">
        <f>IF(B7676&lt;&gt;"",IF(OR(O7676=0,O7676=999),"",SUMIFS($E$2:E7676,$A$2:A7676,A7676)-SUMIFS($F$2:F7676,$A$2:A7676,A7676)),"")</f>
        <v/>
      </c>
      <c r="I7676" s="109" t="str">
        <f t="shared" si="359"/>
        <v/>
      </c>
      <c r="J7676" s="113"/>
      <c r="K7676" s="90"/>
      <c r="L7676" s="73"/>
      <c r="M7676" s="69" t="str">
        <f>IF(C7676&lt;&gt;"",DailyLog!$S$3,"")</f>
        <v/>
      </c>
      <c r="N7676" s="56" t="str">
        <f t="shared" si="358"/>
        <v/>
      </c>
      <c r="O7676" s="53" t="str">
        <f>IF($B7676&lt;&gt;"",IF(ISNUMBER(_xlfn.XMATCH($B7676,Language!$A$6:$E$6)),0,IF(ISNUMBER(_xlfn.XMATCH($B7676,Language!$A$29:$E$29)),'Lista de Prestatarios'!$B$3,VLOOKUP(B7676,'Lista de Prestatarios'!$A$2:$B$500,2,FALSE))),"")</f>
        <v/>
      </c>
      <c r="P7676" s="58" t="str">
        <f>IF(B7676&lt;&gt;"",IF(OR(D7676&gt;0,G7676&gt;0),COUNTIF($B$2:B7676,B7676),COUNTIFS($B$2:B7676,B7676,$E$2:E7676,"&gt;0")),"")</f>
        <v/>
      </c>
    </row>
    <row r="7677" spans="1:16" x14ac:dyDescent="0.35">
      <c r="A7677" s="51" t="str">
        <f t="shared" si="357"/>
        <v/>
      </c>
      <c r="B7677" s="99"/>
      <c r="C7677" s="4"/>
      <c r="D7677" s="14"/>
      <c r="E7677" s="14"/>
      <c r="F7677" s="14"/>
      <c r="G7677" s="82"/>
      <c r="H7677" s="107" t="str">
        <f>IF(B7677&lt;&gt;"",IF(OR(O7677=0,O7677=999),"",SUMIFS($E$2:E7677,$A$2:A7677,A7677)-SUMIFS($F$2:F7677,$A$2:A7677,A7677)),"")</f>
        <v/>
      </c>
      <c r="I7677" s="109" t="str">
        <f t="shared" si="359"/>
        <v/>
      </c>
      <c r="J7677" s="113"/>
      <c r="K7677" s="90"/>
      <c r="L7677" s="73"/>
      <c r="M7677" s="69" t="str">
        <f>IF(C7677&lt;&gt;"",DailyLog!$S$3,"")</f>
        <v/>
      </c>
      <c r="N7677" s="56" t="str">
        <f t="shared" si="358"/>
        <v/>
      </c>
      <c r="O7677" s="53" t="str">
        <f>IF($B7677&lt;&gt;"",IF(ISNUMBER(_xlfn.XMATCH($B7677,Language!$A$6:$E$6)),0,IF(ISNUMBER(_xlfn.XMATCH($B7677,Language!$A$29:$E$29)),'Lista de Prestatarios'!$B$3,VLOOKUP(B7677,'Lista de Prestatarios'!$A$2:$B$500,2,FALSE))),"")</f>
        <v/>
      </c>
      <c r="P7677" s="58" t="str">
        <f>IF(B7677&lt;&gt;"",IF(OR(D7677&gt;0,G7677&gt;0),COUNTIF($B$2:B7677,B7677),COUNTIFS($B$2:B7677,B7677,$E$2:E7677,"&gt;0")),"")</f>
        <v/>
      </c>
    </row>
    <row r="7678" spans="1:16" x14ac:dyDescent="0.35">
      <c r="A7678" s="51" t="str">
        <f t="shared" si="357"/>
        <v/>
      </c>
      <c r="B7678" s="99"/>
      <c r="C7678" s="4"/>
      <c r="D7678" s="14"/>
      <c r="E7678" s="14"/>
      <c r="F7678" s="14"/>
      <c r="G7678" s="82"/>
      <c r="H7678" s="107" t="str">
        <f>IF(B7678&lt;&gt;"",IF(OR(O7678=0,O7678=999),"",SUMIFS($E$2:E7678,$A$2:A7678,A7678)-SUMIFS($F$2:F7678,$A$2:A7678,A7678)),"")</f>
        <v/>
      </c>
      <c r="I7678" s="109" t="str">
        <f t="shared" si="359"/>
        <v/>
      </c>
      <c r="J7678" s="113"/>
      <c r="K7678" s="90"/>
      <c r="L7678" s="73"/>
      <c r="M7678" s="69" t="str">
        <f>IF(C7678&lt;&gt;"",DailyLog!$S$3,"")</f>
        <v/>
      </c>
      <c r="N7678" s="56" t="str">
        <f t="shared" si="358"/>
        <v/>
      </c>
      <c r="O7678" s="53" t="str">
        <f>IF($B7678&lt;&gt;"",IF(ISNUMBER(_xlfn.XMATCH($B7678,Language!$A$6:$E$6)),0,IF(ISNUMBER(_xlfn.XMATCH($B7678,Language!$A$29:$E$29)),'Lista de Prestatarios'!$B$3,VLOOKUP(B7678,'Lista de Prestatarios'!$A$2:$B$500,2,FALSE))),"")</f>
        <v/>
      </c>
      <c r="P7678" s="58" t="str">
        <f>IF(B7678&lt;&gt;"",IF(OR(D7678&gt;0,G7678&gt;0),COUNTIF($B$2:B7678,B7678),COUNTIFS($B$2:B7678,B7678,$E$2:E7678,"&gt;0")),"")</f>
        <v/>
      </c>
    </row>
    <row r="7679" spans="1:16" x14ac:dyDescent="0.35">
      <c r="A7679" s="51" t="str">
        <f t="shared" si="357"/>
        <v/>
      </c>
      <c r="B7679" s="99"/>
      <c r="C7679" s="4"/>
      <c r="D7679" s="14"/>
      <c r="E7679" s="14"/>
      <c r="F7679" s="14"/>
      <c r="G7679" s="82"/>
      <c r="H7679" s="107" t="str">
        <f>IF(B7679&lt;&gt;"",IF(OR(O7679=0,O7679=999),"",SUMIFS($E$2:E7679,$A$2:A7679,A7679)-SUMIFS($F$2:F7679,$A$2:A7679,A7679)),"")</f>
        <v/>
      </c>
      <c r="I7679" s="109" t="str">
        <f t="shared" si="359"/>
        <v/>
      </c>
      <c r="J7679" s="113"/>
      <c r="K7679" s="90"/>
      <c r="L7679" s="73"/>
      <c r="M7679" s="69" t="str">
        <f>IF(C7679&lt;&gt;"",DailyLog!$S$3,"")</f>
        <v/>
      </c>
      <c r="N7679" s="56" t="str">
        <f t="shared" si="358"/>
        <v/>
      </c>
      <c r="O7679" s="53" t="str">
        <f>IF($B7679&lt;&gt;"",IF(ISNUMBER(_xlfn.XMATCH($B7679,Language!$A$6:$E$6)),0,IF(ISNUMBER(_xlfn.XMATCH($B7679,Language!$A$29:$E$29)),'Lista de Prestatarios'!$B$3,VLOOKUP(B7679,'Lista de Prestatarios'!$A$2:$B$500,2,FALSE))),"")</f>
        <v/>
      </c>
      <c r="P7679" s="58" t="str">
        <f>IF(B7679&lt;&gt;"",IF(OR(D7679&gt;0,G7679&gt;0),COUNTIF($B$2:B7679,B7679),COUNTIFS($B$2:B7679,B7679,$E$2:E7679,"&gt;0")),"")</f>
        <v/>
      </c>
    </row>
    <row r="7680" spans="1:16" x14ac:dyDescent="0.35">
      <c r="A7680" s="51" t="str">
        <f t="shared" si="357"/>
        <v/>
      </c>
      <c r="B7680" s="99"/>
      <c r="C7680" s="4"/>
      <c r="D7680" s="14"/>
      <c r="E7680" s="14"/>
      <c r="F7680" s="14"/>
      <c r="G7680" s="82"/>
      <c r="H7680" s="107" t="str">
        <f>IF(B7680&lt;&gt;"",IF(OR(O7680=0,O7680=999),"",SUMIFS($E$2:E7680,$A$2:A7680,A7680)-SUMIFS($F$2:F7680,$A$2:A7680,A7680)),"")</f>
        <v/>
      </c>
      <c r="I7680" s="109" t="str">
        <f t="shared" si="359"/>
        <v/>
      </c>
      <c r="J7680" s="113"/>
      <c r="K7680" s="90"/>
      <c r="L7680" s="73"/>
      <c r="M7680" s="69" t="str">
        <f>IF(C7680&lt;&gt;"",DailyLog!$S$3,"")</f>
        <v/>
      </c>
      <c r="N7680" s="56" t="str">
        <f t="shared" si="358"/>
        <v/>
      </c>
      <c r="O7680" s="53" t="str">
        <f>IF($B7680&lt;&gt;"",IF(ISNUMBER(_xlfn.XMATCH($B7680,Language!$A$6:$E$6)),0,IF(ISNUMBER(_xlfn.XMATCH($B7680,Language!$A$29:$E$29)),'Lista de Prestatarios'!$B$3,VLOOKUP(B7680,'Lista de Prestatarios'!$A$2:$B$500,2,FALSE))),"")</f>
        <v/>
      </c>
      <c r="P7680" s="58" t="str">
        <f>IF(B7680&lt;&gt;"",IF(OR(D7680&gt;0,G7680&gt;0),COUNTIF($B$2:B7680,B7680),COUNTIFS($B$2:B7680,B7680,$E$2:E7680,"&gt;0")),"")</f>
        <v/>
      </c>
    </row>
    <row r="7681" spans="1:16" x14ac:dyDescent="0.35">
      <c r="A7681" s="51" t="str">
        <f t="shared" si="357"/>
        <v/>
      </c>
      <c r="B7681" s="99"/>
      <c r="C7681" s="4"/>
      <c r="D7681" s="14"/>
      <c r="E7681" s="14"/>
      <c r="F7681" s="14"/>
      <c r="G7681" s="82"/>
      <c r="H7681" s="107" t="str">
        <f>IF(B7681&lt;&gt;"",IF(OR(O7681=0,O7681=999),"",SUMIFS($E$2:E7681,$A$2:A7681,A7681)-SUMIFS($F$2:F7681,$A$2:A7681,A7681)),"")</f>
        <v/>
      </c>
      <c r="I7681" s="109" t="str">
        <f t="shared" si="359"/>
        <v/>
      </c>
      <c r="J7681" s="113"/>
      <c r="K7681" s="90"/>
      <c r="L7681" s="73"/>
      <c r="M7681" s="69" t="str">
        <f>IF(C7681&lt;&gt;"",DailyLog!$S$3,"")</f>
        <v/>
      </c>
      <c r="N7681" s="56" t="str">
        <f t="shared" si="358"/>
        <v/>
      </c>
      <c r="O7681" s="53" t="str">
        <f>IF($B7681&lt;&gt;"",IF(ISNUMBER(_xlfn.XMATCH($B7681,Language!$A$6:$E$6)),0,IF(ISNUMBER(_xlfn.XMATCH($B7681,Language!$A$29:$E$29)),'Lista de Prestatarios'!$B$3,VLOOKUP(B7681,'Lista de Prestatarios'!$A$2:$B$500,2,FALSE))),"")</f>
        <v/>
      </c>
      <c r="P7681" s="58" t="str">
        <f>IF(B7681&lt;&gt;"",IF(OR(D7681&gt;0,G7681&gt;0),COUNTIF($B$2:B7681,B7681),COUNTIFS($B$2:B7681,B7681,$E$2:E7681,"&gt;0")),"")</f>
        <v/>
      </c>
    </row>
    <row r="7682" spans="1:16" x14ac:dyDescent="0.35">
      <c r="A7682" s="51" t="str">
        <f t="shared" ref="A7682:A7745" si="360">IF(B7682&lt;&gt;"",O7682&amp;"."&amp;P7682,"")</f>
        <v/>
      </c>
      <c r="B7682" s="99"/>
      <c r="C7682" s="4"/>
      <c r="D7682" s="14"/>
      <c r="E7682" s="14"/>
      <c r="F7682" s="14"/>
      <c r="G7682" s="82"/>
      <c r="H7682" s="107" t="str">
        <f>IF(B7682&lt;&gt;"",IF(OR(O7682=0,O7682=999),"",SUMIFS($E$2:E7682,$A$2:A7682,A7682)-SUMIFS($F$2:F7682,$A$2:A7682,A7682)),"")</f>
        <v/>
      </c>
      <c r="I7682" s="109" t="str">
        <f t="shared" si="359"/>
        <v/>
      </c>
      <c r="J7682" s="113"/>
      <c r="K7682" s="90"/>
      <c r="L7682" s="73"/>
      <c r="M7682" s="69" t="str">
        <f>IF(C7682&lt;&gt;"",DailyLog!$S$3,"")</f>
        <v/>
      </c>
      <c r="N7682" s="56" t="str">
        <f t="shared" ref="N7682:N7745" si="361">IF(B7682&lt;&gt;"",COUNT(D7682:G7682),"")</f>
        <v/>
      </c>
      <c r="O7682" s="53" t="str">
        <f>IF($B7682&lt;&gt;"",IF(ISNUMBER(_xlfn.XMATCH($B7682,Language!$A$6:$E$6)),0,IF(ISNUMBER(_xlfn.XMATCH($B7682,Language!$A$29:$E$29)),'Lista de Prestatarios'!$B$3,VLOOKUP(B7682,'Lista de Prestatarios'!$A$2:$B$500,2,FALSE))),"")</f>
        <v/>
      </c>
      <c r="P7682" s="58" t="str">
        <f>IF(B7682&lt;&gt;"",IF(OR(D7682&gt;0,G7682&gt;0),COUNTIF($B$2:B7682,B7682),COUNTIFS($B$2:B7682,B7682,$E$2:E7682,"&gt;0")),"")</f>
        <v/>
      </c>
    </row>
    <row r="7683" spans="1:16" x14ac:dyDescent="0.35">
      <c r="A7683" s="51" t="str">
        <f t="shared" si="360"/>
        <v/>
      </c>
      <c r="B7683" s="99"/>
      <c r="C7683" s="4"/>
      <c r="D7683" s="14"/>
      <c r="E7683" s="14"/>
      <c r="F7683" s="14"/>
      <c r="G7683" s="82"/>
      <c r="H7683" s="107" t="str">
        <f>IF(B7683&lt;&gt;"",IF(OR(O7683=0,O7683=999),"",SUMIFS($E$2:E7683,$A$2:A7683,A7683)-SUMIFS($F$2:F7683,$A$2:A7683,A7683)),"")</f>
        <v/>
      </c>
      <c r="I7683" s="109" t="str">
        <f t="shared" si="359"/>
        <v/>
      </c>
      <c r="J7683" s="113"/>
      <c r="K7683" s="90"/>
      <c r="L7683" s="73"/>
      <c r="M7683" s="69" t="str">
        <f>IF(C7683&lt;&gt;"",DailyLog!$S$3,"")</f>
        <v/>
      </c>
      <c r="N7683" s="56" t="str">
        <f t="shared" si="361"/>
        <v/>
      </c>
      <c r="O7683" s="53" t="str">
        <f>IF($B7683&lt;&gt;"",IF(ISNUMBER(_xlfn.XMATCH($B7683,Language!$A$6:$E$6)),0,IF(ISNUMBER(_xlfn.XMATCH($B7683,Language!$A$29:$E$29)),'Lista de Prestatarios'!$B$3,VLOOKUP(B7683,'Lista de Prestatarios'!$A$2:$B$500,2,FALSE))),"")</f>
        <v/>
      </c>
      <c r="P7683" s="58" t="str">
        <f>IF(B7683&lt;&gt;"",IF(OR(D7683&gt;0,G7683&gt;0),COUNTIF($B$2:B7683,B7683),COUNTIFS($B$2:B7683,B7683,$E$2:E7683,"&gt;0")),"")</f>
        <v/>
      </c>
    </row>
    <row r="7684" spans="1:16" x14ac:dyDescent="0.35">
      <c r="A7684" s="51" t="str">
        <f t="shared" si="360"/>
        <v/>
      </c>
      <c r="B7684" s="99"/>
      <c r="C7684" s="4"/>
      <c r="D7684" s="14"/>
      <c r="E7684" s="14"/>
      <c r="F7684" s="14"/>
      <c r="G7684" s="82"/>
      <c r="H7684" s="107" t="str">
        <f>IF(B7684&lt;&gt;"",IF(OR(O7684=0,O7684=999),"",SUMIFS($E$2:E7684,$A$2:A7684,A7684)-SUMIFS($F$2:F7684,$A$2:A7684,A7684)),"")</f>
        <v/>
      </c>
      <c r="I7684" s="109" t="str">
        <f t="shared" ref="I7684:I7747" si="362">IF(B7684&lt;&gt;"",I7683+D7684-E7684+F7684-G7684,"")</f>
        <v/>
      </c>
      <c r="J7684" s="113"/>
      <c r="K7684" s="90"/>
      <c r="L7684" s="73"/>
      <c r="M7684" s="69" t="str">
        <f>IF(C7684&lt;&gt;"",DailyLog!$S$3,"")</f>
        <v/>
      </c>
      <c r="N7684" s="56" t="str">
        <f t="shared" si="361"/>
        <v/>
      </c>
      <c r="O7684" s="53" t="str">
        <f>IF($B7684&lt;&gt;"",IF(ISNUMBER(_xlfn.XMATCH($B7684,Language!$A$6:$E$6)),0,IF(ISNUMBER(_xlfn.XMATCH($B7684,Language!$A$29:$E$29)),'Lista de Prestatarios'!$B$3,VLOOKUP(B7684,'Lista de Prestatarios'!$A$2:$B$500,2,FALSE))),"")</f>
        <v/>
      </c>
      <c r="P7684" s="58" t="str">
        <f>IF(B7684&lt;&gt;"",IF(OR(D7684&gt;0,G7684&gt;0),COUNTIF($B$2:B7684,B7684),COUNTIFS($B$2:B7684,B7684,$E$2:E7684,"&gt;0")),"")</f>
        <v/>
      </c>
    </row>
    <row r="7685" spans="1:16" x14ac:dyDescent="0.35">
      <c r="A7685" s="51" t="str">
        <f t="shared" si="360"/>
        <v/>
      </c>
      <c r="B7685" s="99"/>
      <c r="C7685" s="4"/>
      <c r="D7685" s="14"/>
      <c r="E7685" s="14"/>
      <c r="F7685" s="14"/>
      <c r="G7685" s="82"/>
      <c r="H7685" s="107" t="str">
        <f>IF(B7685&lt;&gt;"",IF(OR(O7685=0,O7685=999),"",SUMIFS($E$2:E7685,$A$2:A7685,A7685)-SUMIFS($F$2:F7685,$A$2:A7685,A7685)),"")</f>
        <v/>
      </c>
      <c r="I7685" s="109" t="str">
        <f t="shared" si="362"/>
        <v/>
      </c>
      <c r="J7685" s="113"/>
      <c r="K7685" s="90"/>
      <c r="L7685" s="73"/>
      <c r="M7685" s="69" t="str">
        <f>IF(C7685&lt;&gt;"",DailyLog!$S$3,"")</f>
        <v/>
      </c>
      <c r="N7685" s="56" t="str">
        <f t="shared" si="361"/>
        <v/>
      </c>
      <c r="O7685" s="53" t="str">
        <f>IF($B7685&lt;&gt;"",IF(ISNUMBER(_xlfn.XMATCH($B7685,Language!$A$6:$E$6)),0,IF(ISNUMBER(_xlfn.XMATCH($B7685,Language!$A$29:$E$29)),'Lista de Prestatarios'!$B$3,VLOOKUP(B7685,'Lista de Prestatarios'!$A$2:$B$500,2,FALSE))),"")</f>
        <v/>
      </c>
      <c r="P7685" s="58" t="str">
        <f>IF(B7685&lt;&gt;"",IF(OR(D7685&gt;0,G7685&gt;0),COUNTIF($B$2:B7685,B7685),COUNTIFS($B$2:B7685,B7685,$E$2:E7685,"&gt;0")),"")</f>
        <v/>
      </c>
    </row>
    <row r="7686" spans="1:16" x14ac:dyDescent="0.35">
      <c r="A7686" s="51" t="str">
        <f t="shared" si="360"/>
        <v/>
      </c>
      <c r="B7686" s="99"/>
      <c r="C7686" s="4"/>
      <c r="D7686" s="14"/>
      <c r="E7686" s="14"/>
      <c r="F7686" s="14"/>
      <c r="G7686" s="82"/>
      <c r="H7686" s="107" t="str">
        <f>IF(B7686&lt;&gt;"",IF(OR(O7686=0,O7686=999),"",SUMIFS($E$2:E7686,$A$2:A7686,A7686)-SUMIFS($F$2:F7686,$A$2:A7686,A7686)),"")</f>
        <v/>
      </c>
      <c r="I7686" s="109" t="str">
        <f t="shared" si="362"/>
        <v/>
      </c>
      <c r="J7686" s="113"/>
      <c r="K7686" s="90"/>
      <c r="L7686" s="73"/>
      <c r="M7686" s="69" t="str">
        <f>IF(C7686&lt;&gt;"",DailyLog!$S$3,"")</f>
        <v/>
      </c>
      <c r="N7686" s="56" t="str">
        <f t="shared" si="361"/>
        <v/>
      </c>
      <c r="O7686" s="53" t="str">
        <f>IF($B7686&lt;&gt;"",IF(ISNUMBER(_xlfn.XMATCH($B7686,Language!$A$6:$E$6)),0,IF(ISNUMBER(_xlfn.XMATCH($B7686,Language!$A$29:$E$29)),'Lista de Prestatarios'!$B$3,VLOOKUP(B7686,'Lista de Prestatarios'!$A$2:$B$500,2,FALSE))),"")</f>
        <v/>
      </c>
      <c r="P7686" s="58" t="str">
        <f>IF(B7686&lt;&gt;"",IF(OR(D7686&gt;0,G7686&gt;0),COUNTIF($B$2:B7686,B7686),COUNTIFS($B$2:B7686,B7686,$E$2:E7686,"&gt;0")),"")</f>
        <v/>
      </c>
    </row>
    <row r="7687" spans="1:16" x14ac:dyDescent="0.35">
      <c r="A7687" s="51" t="str">
        <f t="shared" si="360"/>
        <v/>
      </c>
      <c r="B7687" s="99"/>
      <c r="C7687" s="4"/>
      <c r="D7687" s="14"/>
      <c r="E7687" s="14"/>
      <c r="F7687" s="14"/>
      <c r="G7687" s="82"/>
      <c r="H7687" s="107" t="str">
        <f>IF(B7687&lt;&gt;"",IF(OR(O7687=0,O7687=999),"",SUMIFS($E$2:E7687,$A$2:A7687,A7687)-SUMIFS($F$2:F7687,$A$2:A7687,A7687)),"")</f>
        <v/>
      </c>
      <c r="I7687" s="109" t="str">
        <f t="shared" si="362"/>
        <v/>
      </c>
      <c r="J7687" s="113"/>
      <c r="K7687" s="90"/>
      <c r="L7687" s="73"/>
      <c r="M7687" s="69" t="str">
        <f>IF(C7687&lt;&gt;"",DailyLog!$S$3,"")</f>
        <v/>
      </c>
      <c r="N7687" s="56" t="str">
        <f t="shared" si="361"/>
        <v/>
      </c>
      <c r="O7687" s="53" t="str">
        <f>IF($B7687&lt;&gt;"",IF(ISNUMBER(_xlfn.XMATCH($B7687,Language!$A$6:$E$6)),0,IF(ISNUMBER(_xlfn.XMATCH($B7687,Language!$A$29:$E$29)),'Lista de Prestatarios'!$B$3,VLOOKUP(B7687,'Lista de Prestatarios'!$A$2:$B$500,2,FALSE))),"")</f>
        <v/>
      </c>
      <c r="P7687" s="58" t="str">
        <f>IF(B7687&lt;&gt;"",IF(OR(D7687&gt;0,G7687&gt;0),COUNTIF($B$2:B7687,B7687),COUNTIFS($B$2:B7687,B7687,$E$2:E7687,"&gt;0")),"")</f>
        <v/>
      </c>
    </row>
    <row r="7688" spans="1:16" x14ac:dyDescent="0.35">
      <c r="A7688" s="51" t="str">
        <f t="shared" si="360"/>
        <v/>
      </c>
      <c r="B7688" s="99"/>
      <c r="C7688" s="4"/>
      <c r="D7688" s="14"/>
      <c r="E7688" s="14"/>
      <c r="F7688" s="14"/>
      <c r="G7688" s="82"/>
      <c r="H7688" s="107" t="str">
        <f>IF(B7688&lt;&gt;"",IF(OR(O7688=0,O7688=999),"",SUMIFS($E$2:E7688,$A$2:A7688,A7688)-SUMIFS($F$2:F7688,$A$2:A7688,A7688)),"")</f>
        <v/>
      </c>
      <c r="I7688" s="109" t="str">
        <f t="shared" si="362"/>
        <v/>
      </c>
      <c r="J7688" s="113"/>
      <c r="K7688" s="90"/>
      <c r="L7688" s="73"/>
      <c r="M7688" s="69" t="str">
        <f>IF(C7688&lt;&gt;"",DailyLog!$S$3,"")</f>
        <v/>
      </c>
      <c r="N7688" s="56" t="str">
        <f t="shared" si="361"/>
        <v/>
      </c>
      <c r="O7688" s="53" t="str">
        <f>IF($B7688&lt;&gt;"",IF(ISNUMBER(_xlfn.XMATCH($B7688,Language!$A$6:$E$6)),0,IF(ISNUMBER(_xlfn.XMATCH($B7688,Language!$A$29:$E$29)),'Lista de Prestatarios'!$B$3,VLOOKUP(B7688,'Lista de Prestatarios'!$A$2:$B$500,2,FALSE))),"")</f>
        <v/>
      </c>
      <c r="P7688" s="58" t="str">
        <f>IF(B7688&lt;&gt;"",IF(OR(D7688&gt;0,G7688&gt;0),COUNTIF($B$2:B7688,B7688),COUNTIFS($B$2:B7688,B7688,$E$2:E7688,"&gt;0")),"")</f>
        <v/>
      </c>
    </row>
    <row r="7689" spans="1:16" x14ac:dyDescent="0.35">
      <c r="A7689" s="51" t="str">
        <f t="shared" si="360"/>
        <v/>
      </c>
      <c r="B7689" s="99"/>
      <c r="C7689" s="4"/>
      <c r="D7689" s="14"/>
      <c r="E7689" s="14"/>
      <c r="F7689" s="14"/>
      <c r="G7689" s="82"/>
      <c r="H7689" s="107" t="str">
        <f>IF(B7689&lt;&gt;"",IF(OR(O7689=0,O7689=999),"",SUMIFS($E$2:E7689,$A$2:A7689,A7689)-SUMIFS($F$2:F7689,$A$2:A7689,A7689)),"")</f>
        <v/>
      </c>
      <c r="I7689" s="109" t="str">
        <f t="shared" si="362"/>
        <v/>
      </c>
      <c r="J7689" s="113"/>
      <c r="K7689" s="90"/>
      <c r="L7689" s="73"/>
      <c r="M7689" s="69" t="str">
        <f>IF(C7689&lt;&gt;"",DailyLog!$S$3,"")</f>
        <v/>
      </c>
      <c r="N7689" s="56" t="str">
        <f t="shared" si="361"/>
        <v/>
      </c>
      <c r="O7689" s="53" t="str">
        <f>IF($B7689&lt;&gt;"",IF(ISNUMBER(_xlfn.XMATCH($B7689,Language!$A$6:$E$6)),0,IF(ISNUMBER(_xlfn.XMATCH($B7689,Language!$A$29:$E$29)),'Lista de Prestatarios'!$B$3,VLOOKUP(B7689,'Lista de Prestatarios'!$A$2:$B$500,2,FALSE))),"")</f>
        <v/>
      </c>
      <c r="P7689" s="58" t="str">
        <f>IF(B7689&lt;&gt;"",IF(OR(D7689&gt;0,G7689&gt;0),COUNTIF($B$2:B7689,B7689),COUNTIFS($B$2:B7689,B7689,$E$2:E7689,"&gt;0")),"")</f>
        <v/>
      </c>
    </row>
    <row r="7690" spans="1:16" x14ac:dyDescent="0.35">
      <c r="A7690" s="51" t="str">
        <f t="shared" si="360"/>
        <v/>
      </c>
      <c r="B7690" s="99"/>
      <c r="C7690" s="4"/>
      <c r="D7690" s="14"/>
      <c r="E7690" s="14"/>
      <c r="F7690" s="14"/>
      <c r="G7690" s="82"/>
      <c r="H7690" s="107" t="str">
        <f>IF(B7690&lt;&gt;"",IF(OR(O7690=0,O7690=999),"",SUMIFS($E$2:E7690,$A$2:A7690,A7690)-SUMIFS($F$2:F7690,$A$2:A7690,A7690)),"")</f>
        <v/>
      </c>
      <c r="I7690" s="109" t="str">
        <f t="shared" si="362"/>
        <v/>
      </c>
      <c r="J7690" s="113"/>
      <c r="K7690" s="90"/>
      <c r="L7690" s="73"/>
      <c r="M7690" s="69" t="str">
        <f>IF(C7690&lt;&gt;"",DailyLog!$S$3,"")</f>
        <v/>
      </c>
      <c r="N7690" s="56" t="str">
        <f t="shared" si="361"/>
        <v/>
      </c>
      <c r="O7690" s="53" t="str">
        <f>IF($B7690&lt;&gt;"",IF(ISNUMBER(_xlfn.XMATCH($B7690,Language!$A$6:$E$6)),0,IF(ISNUMBER(_xlfn.XMATCH($B7690,Language!$A$29:$E$29)),'Lista de Prestatarios'!$B$3,VLOOKUP(B7690,'Lista de Prestatarios'!$A$2:$B$500,2,FALSE))),"")</f>
        <v/>
      </c>
      <c r="P7690" s="58" t="str">
        <f>IF(B7690&lt;&gt;"",IF(OR(D7690&gt;0,G7690&gt;0),COUNTIF($B$2:B7690,B7690),COUNTIFS($B$2:B7690,B7690,$E$2:E7690,"&gt;0")),"")</f>
        <v/>
      </c>
    </row>
    <row r="7691" spans="1:16" x14ac:dyDescent="0.35">
      <c r="A7691" s="51" t="str">
        <f t="shared" si="360"/>
        <v/>
      </c>
      <c r="B7691" s="99"/>
      <c r="C7691" s="4"/>
      <c r="D7691" s="14"/>
      <c r="E7691" s="14"/>
      <c r="F7691" s="14"/>
      <c r="G7691" s="82"/>
      <c r="H7691" s="107" t="str">
        <f>IF(B7691&lt;&gt;"",IF(OR(O7691=0,O7691=999),"",SUMIFS($E$2:E7691,$A$2:A7691,A7691)-SUMIFS($F$2:F7691,$A$2:A7691,A7691)),"")</f>
        <v/>
      </c>
      <c r="I7691" s="109" t="str">
        <f t="shared" si="362"/>
        <v/>
      </c>
      <c r="J7691" s="113"/>
      <c r="K7691" s="90"/>
      <c r="L7691" s="73"/>
      <c r="M7691" s="69" t="str">
        <f>IF(C7691&lt;&gt;"",DailyLog!$S$3,"")</f>
        <v/>
      </c>
      <c r="N7691" s="56" t="str">
        <f t="shared" si="361"/>
        <v/>
      </c>
      <c r="O7691" s="53" t="str">
        <f>IF($B7691&lt;&gt;"",IF(ISNUMBER(_xlfn.XMATCH($B7691,Language!$A$6:$E$6)),0,IF(ISNUMBER(_xlfn.XMATCH($B7691,Language!$A$29:$E$29)),'Lista de Prestatarios'!$B$3,VLOOKUP(B7691,'Lista de Prestatarios'!$A$2:$B$500,2,FALSE))),"")</f>
        <v/>
      </c>
      <c r="P7691" s="58" t="str">
        <f>IF(B7691&lt;&gt;"",IF(OR(D7691&gt;0,G7691&gt;0),COUNTIF($B$2:B7691,B7691),COUNTIFS($B$2:B7691,B7691,$E$2:E7691,"&gt;0")),"")</f>
        <v/>
      </c>
    </row>
    <row r="7692" spans="1:16" x14ac:dyDescent="0.35">
      <c r="A7692" s="51" t="str">
        <f t="shared" si="360"/>
        <v/>
      </c>
      <c r="B7692" s="99"/>
      <c r="C7692" s="4"/>
      <c r="D7692" s="14"/>
      <c r="E7692" s="14"/>
      <c r="F7692" s="14"/>
      <c r="G7692" s="82"/>
      <c r="H7692" s="107" t="str">
        <f>IF(B7692&lt;&gt;"",IF(OR(O7692=0,O7692=999),"",SUMIFS($E$2:E7692,$A$2:A7692,A7692)-SUMIFS($F$2:F7692,$A$2:A7692,A7692)),"")</f>
        <v/>
      </c>
      <c r="I7692" s="109" t="str">
        <f t="shared" si="362"/>
        <v/>
      </c>
      <c r="J7692" s="113"/>
      <c r="K7692" s="90"/>
      <c r="L7692" s="73"/>
      <c r="M7692" s="69" t="str">
        <f>IF(C7692&lt;&gt;"",DailyLog!$S$3,"")</f>
        <v/>
      </c>
      <c r="N7692" s="56" t="str">
        <f t="shared" si="361"/>
        <v/>
      </c>
      <c r="O7692" s="53" t="str">
        <f>IF($B7692&lt;&gt;"",IF(ISNUMBER(_xlfn.XMATCH($B7692,Language!$A$6:$E$6)),0,IF(ISNUMBER(_xlfn.XMATCH($B7692,Language!$A$29:$E$29)),'Lista de Prestatarios'!$B$3,VLOOKUP(B7692,'Lista de Prestatarios'!$A$2:$B$500,2,FALSE))),"")</f>
        <v/>
      </c>
      <c r="P7692" s="58" t="str">
        <f>IF(B7692&lt;&gt;"",IF(OR(D7692&gt;0,G7692&gt;0),COUNTIF($B$2:B7692,B7692),COUNTIFS($B$2:B7692,B7692,$E$2:E7692,"&gt;0")),"")</f>
        <v/>
      </c>
    </row>
    <row r="7693" spans="1:16" x14ac:dyDescent="0.35">
      <c r="A7693" s="51" t="str">
        <f t="shared" si="360"/>
        <v/>
      </c>
      <c r="B7693" s="99"/>
      <c r="C7693" s="4"/>
      <c r="D7693" s="14"/>
      <c r="E7693" s="14"/>
      <c r="F7693" s="14"/>
      <c r="G7693" s="82"/>
      <c r="H7693" s="107" t="str">
        <f>IF(B7693&lt;&gt;"",IF(OR(O7693=0,O7693=999),"",SUMIFS($E$2:E7693,$A$2:A7693,A7693)-SUMIFS($F$2:F7693,$A$2:A7693,A7693)),"")</f>
        <v/>
      </c>
      <c r="I7693" s="109" t="str">
        <f t="shared" si="362"/>
        <v/>
      </c>
      <c r="J7693" s="113"/>
      <c r="K7693" s="90"/>
      <c r="L7693" s="73"/>
      <c r="M7693" s="69" t="str">
        <f>IF(C7693&lt;&gt;"",DailyLog!$S$3,"")</f>
        <v/>
      </c>
      <c r="N7693" s="56" t="str">
        <f t="shared" si="361"/>
        <v/>
      </c>
      <c r="O7693" s="53" t="str">
        <f>IF($B7693&lt;&gt;"",IF(ISNUMBER(_xlfn.XMATCH($B7693,Language!$A$6:$E$6)),0,IF(ISNUMBER(_xlfn.XMATCH($B7693,Language!$A$29:$E$29)),'Lista de Prestatarios'!$B$3,VLOOKUP(B7693,'Lista de Prestatarios'!$A$2:$B$500,2,FALSE))),"")</f>
        <v/>
      </c>
      <c r="P7693" s="58" t="str">
        <f>IF(B7693&lt;&gt;"",IF(OR(D7693&gt;0,G7693&gt;0),COUNTIF($B$2:B7693,B7693),COUNTIFS($B$2:B7693,B7693,$E$2:E7693,"&gt;0")),"")</f>
        <v/>
      </c>
    </row>
    <row r="7694" spans="1:16" x14ac:dyDescent="0.35">
      <c r="A7694" s="51" t="str">
        <f t="shared" si="360"/>
        <v/>
      </c>
      <c r="B7694" s="99"/>
      <c r="C7694" s="4"/>
      <c r="D7694" s="14"/>
      <c r="E7694" s="14"/>
      <c r="F7694" s="14"/>
      <c r="G7694" s="82"/>
      <c r="H7694" s="107" t="str">
        <f>IF(B7694&lt;&gt;"",IF(OR(O7694=0,O7694=999),"",SUMIFS($E$2:E7694,$A$2:A7694,A7694)-SUMIFS($F$2:F7694,$A$2:A7694,A7694)),"")</f>
        <v/>
      </c>
      <c r="I7694" s="109" t="str">
        <f t="shared" si="362"/>
        <v/>
      </c>
      <c r="J7694" s="113"/>
      <c r="K7694" s="90"/>
      <c r="L7694" s="73"/>
      <c r="M7694" s="69" t="str">
        <f>IF(C7694&lt;&gt;"",DailyLog!$S$3,"")</f>
        <v/>
      </c>
      <c r="N7694" s="56" t="str">
        <f t="shared" si="361"/>
        <v/>
      </c>
      <c r="O7694" s="53" t="str">
        <f>IF($B7694&lt;&gt;"",IF(ISNUMBER(_xlfn.XMATCH($B7694,Language!$A$6:$E$6)),0,IF(ISNUMBER(_xlfn.XMATCH($B7694,Language!$A$29:$E$29)),'Lista de Prestatarios'!$B$3,VLOOKUP(B7694,'Lista de Prestatarios'!$A$2:$B$500,2,FALSE))),"")</f>
        <v/>
      </c>
      <c r="P7694" s="58" t="str">
        <f>IF(B7694&lt;&gt;"",IF(OR(D7694&gt;0,G7694&gt;0),COUNTIF($B$2:B7694,B7694),COUNTIFS($B$2:B7694,B7694,$E$2:E7694,"&gt;0")),"")</f>
        <v/>
      </c>
    </row>
    <row r="7695" spans="1:16" x14ac:dyDescent="0.35">
      <c r="A7695" s="51" t="str">
        <f t="shared" si="360"/>
        <v/>
      </c>
      <c r="B7695" s="99"/>
      <c r="C7695" s="4"/>
      <c r="D7695" s="14"/>
      <c r="E7695" s="14"/>
      <c r="F7695" s="14"/>
      <c r="G7695" s="82"/>
      <c r="H7695" s="107" t="str">
        <f>IF(B7695&lt;&gt;"",IF(OR(O7695=0,O7695=999),"",SUMIFS($E$2:E7695,$A$2:A7695,A7695)-SUMIFS($F$2:F7695,$A$2:A7695,A7695)),"")</f>
        <v/>
      </c>
      <c r="I7695" s="109" t="str">
        <f t="shared" si="362"/>
        <v/>
      </c>
      <c r="J7695" s="113"/>
      <c r="K7695" s="90"/>
      <c r="L7695" s="73"/>
      <c r="M7695" s="69" t="str">
        <f>IF(C7695&lt;&gt;"",DailyLog!$S$3,"")</f>
        <v/>
      </c>
      <c r="N7695" s="56" t="str">
        <f t="shared" si="361"/>
        <v/>
      </c>
      <c r="O7695" s="53" t="str">
        <f>IF($B7695&lt;&gt;"",IF(ISNUMBER(_xlfn.XMATCH($B7695,Language!$A$6:$E$6)),0,IF(ISNUMBER(_xlfn.XMATCH($B7695,Language!$A$29:$E$29)),'Lista de Prestatarios'!$B$3,VLOOKUP(B7695,'Lista de Prestatarios'!$A$2:$B$500,2,FALSE))),"")</f>
        <v/>
      </c>
      <c r="P7695" s="58" t="str">
        <f>IF(B7695&lt;&gt;"",IF(OR(D7695&gt;0,G7695&gt;0),COUNTIF($B$2:B7695,B7695),COUNTIFS($B$2:B7695,B7695,$E$2:E7695,"&gt;0")),"")</f>
        <v/>
      </c>
    </row>
    <row r="7696" spans="1:16" x14ac:dyDescent="0.35">
      <c r="A7696" s="51" t="str">
        <f t="shared" si="360"/>
        <v/>
      </c>
      <c r="B7696" s="99"/>
      <c r="C7696" s="4"/>
      <c r="D7696" s="14"/>
      <c r="E7696" s="14"/>
      <c r="F7696" s="14"/>
      <c r="G7696" s="82"/>
      <c r="H7696" s="107" t="str">
        <f>IF(B7696&lt;&gt;"",IF(OR(O7696=0,O7696=999),"",SUMIFS($E$2:E7696,$A$2:A7696,A7696)-SUMIFS($F$2:F7696,$A$2:A7696,A7696)),"")</f>
        <v/>
      </c>
      <c r="I7696" s="109" t="str">
        <f t="shared" si="362"/>
        <v/>
      </c>
      <c r="J7696" s="113"/>
      <c r="K7696" s="90"/>
      <c r="L7696" s="73"/>
      <c r="M7696" s="69" t="str">
        <f>IF(C7696&lt;&gt;"",DailyLog!$S$3,"")</f>
        <v/>
      </c>
      <c r="N7696" s="56" t="str">
        <f t="shared" si="361"/>
        <v/>
      </c>
      <c r="O7696" s="53" t="str">
        <f>IF($B7696&lt;&gt;"",IF(ISNUMBER(_xlfn.XMATCH($B7696,Language!$A$6:$E$6)),0,IF(ISNUMBER(_xlfn.XMATCH($B7696,Language!$A$29:$E$29)),'Lista de Prestatarios'!$B$3,VLOOKUP(B7696,'Lista de Prestatarios'!$A$2:$B$500,2,FALSE))),"")</f>
        <v/>
      </c>
      <c r="P7696" s="58" t="str">
        <f>IF(B7696&lt;&gt;"",IF(OR(D7696&gt;0,G7696&gt;0),COUNTIF($B$2:B7696,B7696),COUNTIFS($B$2:B7696,B7696,$E$2:E7696,"&gt;0")),"")</f>
        <v/>
      </c>
    </row>
    <row r="7697" spans="1:16" x14ac:dyDescent="0.35">
      <c r="A7697" s="51" t="str">
        <f t="shared" si="360"/>
        <v/>
      </c>
      <c r="B7697" s="99"/>
      <c r="C7697" s="4"/>
      <c r="D7697" s="14"/>
      <c r="E7697" s="14"/>
      <c r="F7697" s="14"/>
      <c r="G7697" s="82"/>
      <c r="H7697" s="107" t="str">
        <f>IF(B7697&lt;&gt;"",IF(OR(O7697=0,O7697=999),"",SUMIFS($E$2:E7697,$A$2:A7697,A7697)-SUMIFS($F$2:F7697,$A$2:A7697,A7697)),"")</f>
        <v/>
      </c>
      <c r="I7697" s="109" t="str">
        <f t="shared" si="362"/>
        <v/>
      </c>
      <c r="J7697" s="113"/>
      <c r="K7697" s="90"/>
      <c r="L7697" s="73"/>
      <c r="M7697" s="69" t="str">
        <f>IF(C7697&lt;&gt;"",DailyLog!$S$3,"")</f>
        <v/>
      </c>
      <c r="N7697" s="56" t="str">
        <f t="shared" si="361"/>
        <v/>
      </c>
      <c r="O7697" s="53" t="str">
        <f>IF($B7697&lt;&gt;"",IF(ISNUMBER(_xlfn.XMATCH($B7697,Language!$A$6:$E$6)),0,IF(ISNUMBER(_xlfn.XMATCH($B7697,Language!$A$29:$E$29)),'Lista de Prestatarios'!$B$3,VLOOKUP(B7697,'Lista de Prestatarios'!$A$2:$B$500,2,FALSE))),"")</f>
        <v/>
      </c>
      <c r="P7697" s="58" t="str">
        <f>IF(B7697&lt;&gt;"",IF(OR(D7697&gt;0,G7697&gt;0),COUNTIF($B$2:B7697,B7697),COUNTIFS($B$2:B7697,B7697,$E$2:E7697,"&gt;0")),"")</f>
        <v/>
      </c>
    </row>
    <row r="7698" spans="1:16" x14ac:dyDescent="0.35">
      <c r="A7698" s="51" t="str">
        <f t="shared" si="360"/>
        <v/>
      </c>
      <c r="B7698" s="99"/>
      <c r="C7698" s="4"/>
      <c r="D7698" s="14"/>
      <c r="E7698" s="14"/>
      <c r="F7698" s="14"/>
      <c r="G7698" s="82"/>
      <c r="H7698" s="107" t="str">
        <f>IF(B7698&lt;&gt;"",IF(OR(O7698=0,O7698=999),"",SUMIFS($E$2:E7698,$A$2:A7698,A7698)-SUMIFS($F$2:F7698,$A$2:A7698,A7698)),"")</f>
        <v/>
      </c>
      <c r="I7698" s="109" t="str">
        <f t="shared" si="362"/>
        <v/>
      </c>
      <c r="J7698" s="113"/>
      <c r="K7698" s="90"/>
      <c r="L7698" s="73"/>
      <c r="M7698" s="69" t="str">
        <f>IF(C7698&lt;&gt;"",DailyLog!$S$3,"")</f>
        <v/>
      </c>
      <c r="N7698" s="56" t="str">
        <f t="shared" si="361"/>
        <v/>
      </c>
      <c r="O7698" s="53" t="str">
        <f>IF($B7698&lt;&gt;"",IF(ISNUMBER(_xlfn.XMATCH($B7698,Language!$A$6:$E$6)),0,IF(ISNUMBER(_xlfn.XMATCH($B7698,Language!$A$29:$E$29)),'Lista de Prestatarios'!$B$3,VLOOKUP(B7698,'Lista de Prestatarios'!$A$2:$B$500,2,FALSE))),"")</f>
        <v/>
      </c>
      <c r="P7698" s="58" t="str">
        <f>IF(B7698&lt;&gt;"",IF(OR(D7698&gt;0,G7698&gt;0),COUNTIF($B$2:B7698,B7698),COUNTIFS($B$2:B7698,B7698,$E$2:E7698,"&gt;0")),"")</f>
        <v/>
      </c>
    </row>
    <row r="7699" spans="1:16" x14ac:dyDescent="0.35">
      <c r="A7699" s="51" t="str">
        <f t="shared" si="360"/>
        <v/>
      </c>
      <c r="B7699" s="99"/>
      <c r="C7699" s="4"/>
      <c r="D7699" s="14"/>
      <c r="E7699" s="14"/>
      <c r="F7699" s="14"/>
      <c r="G7699" s="82"/>
      <c r="H7699" s="107" t="str">
        <f>IF(B7699&lt;&gt;"",IF(OR(O7699=0,O7699=999),"",SUMIFS($E$2:E7699,$A$2:A7699,A7699)-SUMIFS($F$2:F7699,$A$2:A7699,A7699)),"")</f>
        <v/>
      </c>
      <c r="I7699" s="109" t="str">
        <f t="shared" si="362"/>
        <v/>
      </c>
      <c r="J7699" s="113"/>
      <c r="K7699" s="90"/>
      <c r="L7699" s="73"/>
      <c r="M7699" s="69" t="str">
        <f>IF(C7699&lt;&gt;"",DailyLog!$S$3,"")</f>
        <v/>
      </c>
      <c r="N7699" s="56" t="str">
        <f t="shared" si="361"/>
        <v/>
      </c>
      <c r="O7699" s="53" t="str">
        <f>IF($B7699&lt;&gt;"",IF(ISNUMBER(_xlfn.XMATCH($B7699,Language!$A$6:$E$6)),0,IF(ISNUMBER(_xlfn.XMATCH($B7699,Language!$A$29:$E$29)),'Lista de Prestatarios'!$B$3,VLOOKUP(B7699,'Lista de Prestatarios'!$A$2:$B$500,2,FALSE))),"")</f>
        <v/>
      </c>
      <c r="P7699" s="58" t="str">
        <f>IF(B7699&lt;&gt;"",IF(OR(D7699&gt;0,G7699&gt;0),COUNTIF($B$2:B7699,B7699),COUNTIFS($B$2:B7699,B7699,$E$2:E7699,"&gt;0")),"")</f>
        <v/>
      </c>
    </row>
    <row r="7700" spans="1:16" x14ac:dyDescent="0.35">
      <c r="A7700" s="51" t="str">
        <f t="shared" si="360"/>
        <v/>
      </c>
      <c r="B7700" s="99"/>
      <c r="C7700" s="4"/>
      <c r="D7700" s="14"/>
      <c r="E7700" s="14"/>
      <c r="F7700" s="14"/>
      <c r="G7700" s="82"/>
      <c r="H7700" s="107" t="str">
        <f>IF(B7700&lt;&gt;"",IF(OR(O7700=0,O7700=999),"",SUMIFS($E$2:E7700,$A$2:A7700,A7700)-SUMIFS($F$2:F7700,$A$2:A7700,A7700)),"")</f>
        <v/>
      </c>
      <c r="I7700" s="109" t="str">
        <f t="shared" si="362"/>
        <v/>
      </c>
      <c r="J7700" s="113"/>
      <c r="K7700" s="90"/>
      <c r="L7700" s="73"/>
      <c r="M7700" s="69" t="str">
        <f>IF(C7700&lt;&gt;"",DailyLog!$S$3,"")</f>
        <v/>
      </c>
      <c r="N7700" s="56" t="str">
        <f t="shared" si="361"/>
        <v/>
      </c>
      <c r="O7700" s="53" t="str">
        <f>IF($B7700&lt;&gt;"",IF(ISNUMBER(_xlfn.XMATCH($B7700,Language!$A$6:$E$6)),0,IF(ISNUMBER(_xlfn.XMATCH($B7700,Language!$A$29:$E$29)),'Lista de Prestatarios'!$B$3,VLOOKUP(B7700,'Lista de Prestatarios'!$A$2:$B$500,2,FALSE))),"")</f>
        <v/>
      </c>
      <c r="P7700" s="58" t="str">
        <f>IF(B7700&lt;&gt;"",IF(OR(D7700&gt;0,G7700&gt;0),COUNTIF($B$2:B7700,B7700),COUNTIFS($B$2:B7700,B7700,$E$2:E7700,"&gt;0")),"")</f>
        <v/>
      </c>
    </row>
    <row r="7701" spans="1:16" x14ac:dyDescent="0.35">
      <c r="A7701" s="51" t="str">
        <f t="shared" si="360"/>
        <v/>
      </c>
      <c r="B7701" s="99"/>
      <c r="C7701" s="4"/>
      <c r="D7701" s="14"/>
      <c r="E7701" s="14"/>
      <c r="F7701" s="14"/>
      <c r="G7701" s="82"/>
      <c r="H7701" s="107" t="str">
        <f>IF(B7701&lt;&gt;"",IF(OR(O7701=0,O7701=999),"",SUMIFS($E$2:E7701,$A$2:A7701,A7701)-SUMIFS($F$2:F7701,$A$2:A7701,A7701)),"")</f>
        <v/>
      </c>
      <c r="I7701" s="109" t="str">
        <f t="shared" si="362"/>
        <v/>
      </c>
      <c r="J7701" s="113"/>
      <c r="K7701" s="90"/>
      <c r="L7701" s="73"/>
      <c r="M7701" s="69" t="str">
        <f>IF(C7701&lt;&gt;"",DailyLog!$S$3,"")</f>
        <v/>
      </c>
      <c r="N7701" s="56" t="str">
        <f t="shared" si="361"/>
        <v/>
      </c>
      <c r="O7701" s="53" t="str">
        <f>IF($B7701&lt;&gt;"",IF(ISNUMBER(_xlfn.XMATCH($B7701,Language!$A$6:$E$6)),0,IF(ISNUMBER(_xlfn.XMATCH($B7701,Language!$A$29:$E$29)),'Lista de Prestatarios'!$B$3,VLOOKUP(B7701,'Lista de Prestatarios'!$A$2:$B$500,2,FALSE))),"")</f>
        <v/>
      </c>
      <c r="P7701" s="58" t="str">
        <f>IF(B7701&lt;&gt;"",IF(OR(D7701&gt;0,G7701&gt;0),COUNTIF($B$2:B7701,B7701),COUNTIFS($B$2:B7701,B7701,$E$2:E7701,"&gt;0")),"")</f>
        <v/>
      </c>
    </row>
    <row r="7702" spans="1:16" x14ac:dyDescent="0.35">
      <c r="A7702" s="51" t="str">
        <f t="shared" si="360"/>
        <v/>
      </c>
      <c r="B7702" s="99"/>
      <c r="C7702" s="4"/>
      <c r="D7702" s="14"/>
      <c r="E7702" s="14"/>
      <c r="F7702" s="14"/>
      <c r="G7702" s="82"/>
      <c r="H7702" s="107" t="str">
        <f>IF(B7702&lt;&gt;"",IF(OR(O7702=0,O7702=999),"",SUMIFS($E$2:E7702,$A$2:A7702,A7702)-SUMIFS($F$2:F7702,$A$2:A7702,A7702)),"")</f>
        <v/>
      </c>
      <c r="I7702" s="109" t="str">
        <f t="shared" si="362"/>
        <v/>
      </c>
      <c r="J7702" s="113"/>
      <c r="K7702" s="90"/>
      <c r="L7702" s="73"/>
      <c r="M7702" s="69" t="str">
        <f>IF(C7702&lt;&gt;"",DailyLog!$S$3,"")</f>
        <v/>
      </c>
      <c r="N7702" s="56" t="str">
        <f t="shared" si="361"/>
        <v/>
      </c>
      <c r="O7702" s="53" t="str">
        <f>IF($B7702&lt;&gt;"",IF(ISNUMBER(_xlfn.XMATCH($B7702,Language!$A$6:$E$6)),0,IF(ISNUMBER(_xlfn.XMATCH($B7702,Language!$A$29:$E$29)),'Lista de Prestatarios'!$B$3,VLOOKUP(B7702,'Lista de Prestatarios'!$A$2:$B$500,2,FALSE))),"")</f>
        <v/>
      </c>
      <c r="P7702" s="58" t="str">
        <f>IF(B7702&lt;&gt;"",IF(OR(D7702&gt;0,G7702&gt;0),COUNTIF($B$2:B7702,B7702),COUNTIFS($B$2:B7702,B7702,$E$2:E7702,"&gt;0")),"")</f>
        <v/>
      </c>
    </row>
    <row r="7703" spans="1:16" x14ac:dyDescent="0.35">
      <c r="A7703" s="51" t="str">
        <f t="shared" si="360"/>
        <v/>
      </c>
      <c r="B7703" s="99"/>
      <c r="C7703" s="4"/>
      <c r="D7703" s="14"/>
      <c r="E7703" s="14"/>
      <c r="F7703" s="14"/>
      <c r="G7703" s="82"/>
      <c r="H7703" s="107" t="str">
        <f>IF(B7703&lt;&gt;"",IF(OR(O7703=0,O7703=999),"",SUMIFS($E$2:E7703,$A$2:A7703,A7703)-SUMIFS($F$2:F7703,$A$2:A7703,A7703)),"")</f>
        <v/>
      </c>
      <c r="I7703" s="109" t="str">
        <f t="shared" si="362"/>
        <v/>
      </c>
      <c r="J7703" s="113"/>
      <c r="K7703" s="90"/>
      <c r="L7703" s="73"/>
      <c r="M7703" s="69" t="str">
        <f>IF(C7703&lt;&gt;"",DailyLog!$S$3,"")</f>
        <v/>
      </c>
      <c r="N7703" s="56" t="str">
        <f t="shared" si="361"/>
        <v/>
      </c>
      <c r="O7703" s="53" t="str">
        <f>IF($B7703&lt;&gt;"",IF(ISNUMBER(_xlfn.XMATCH($B7703,Language!$A$6:$E$6)),0,IF(ISNUMBER(_xlfn.XMATCH($B7703,Language!$A$29:$E$29)),'Lista de Prestatarios'!$B$3,VLOOKUP(B7703,'Lista de Prestatarios'!$A$2:$B$500,2,FALSE))),"")</f>
        <v/>
      </c>
      <c r="P7703" s="58" t="str">
        <f>IF(B7703&lt;&gt;"",IF(OR(D7703&gt;0,G7703&gt;0),COUNTIF($B$2:B7703,B7703),COUNTIFS($B$2:B7703,B7703,$E$2:E7703,"&gt;0")),"")</f>
        <v/>
      </c>
    </row>
    <row r="7704" spans="1:16" x14ac:dyDescent="0.35">
      <c r="A7704" s="51" t="str">
        <f t="shared" si="360"/>
        <v/>
      </c>
      <c r="B7704" s="99"/>
      <c r="C7704" s="4"/>
      <c r="D7704" s="14"/>
      <c r="E7704" s="14"/>
      <c r="F7704" s="14"/>
      <c r="G7704" s="82"/>
      <c r="H7704" s="107" t="str">
        <f>IF(B7704&lt;&gt;"",IF(OR(O7704=0,O7704=999),"",SUMIFS($E$2:E7704,$A$2:A7704,A7704)-SUMIFS($F$2:F7704,$A$2:A7704,A7704)),"")</f>
        <v/>
      </c>
      <c r="I7704" s="109" t="str">
        <f t="shared" si="362"/>
        <v/>
      </c>
      <c r="J7704" s="113"/>
      <c r="K7704" s="90"/>
      <c r="L7704" s="73"/>
      <c r="M7704" s="69" t="str">
        <f>IF(C7704&lt;&gt;"",DailyLog!$S$3,"")</f>
        <v/>
      </c>
      <c r="N7704" s="56" t="str">
        <f t="shared" si="361"/>
        <v/>
      </c>
      <c r="O7704" s="53" t="str">
        <f>IF($B7704&lt;&gt;"",IF(ISNUMBER(_xlfn.XMATCH($B7704,Language!$A$6:$E$6)),0,IF(ISNUMBER(_xlfn.XMATCH($B7704,Language!$A$29:$E$29)),'Lista de Prestatarios'!$B$3,VLOOKUP(B7704,'Lista de Prestatarios'!$A$2:$B$500,2,FALSE))),"")</f>
        <v/>
      </c>
      <c r="P7704" s="58" t="str">
        <f>IF(B7704&lt;&gt;"",IF(OR(D7704&gt;0,G7704&gt;0),COUNTIF($B$2:B7704,B7704),COUNTIFS($B$2:B7704,B7704,$E$2:E7704,"&gt;0")),"")</f>
        <v/>
      </c>
    </row>
    <row r="7705" spans="1:16" x14ac:dyDescent="0.35">
      <c r="A7705" s="51" t="str">
        <f t="shared" si="360"/>
        <v/>
      </c>
      <c r="B7705" s="99"/>
      <c r="C7705" s="4"/>
      <c r="D7705" s="14"/>
      <c r="E7705" s="14"/>
      <c r="F7705" s="14"/>
      <c r="G7705" s="82"/>
      <c r="H7705" s="107" t="str">
        <f>IF(B7705&lt;&gt;"",IF(OR(O7705=0,O7705=999),"",SUMIFS($E$2:E7705,$A$2:A7705,A7705)-SUMIFS($F$2:F7705,$A$2:A7705,A7705)),"")</f>
        <v/>
      </c>
      <c r="I7705" s="109" t="str">
        <f t="shared" si="362"/>
        <v/>
      </c>
      <c r="J7705" s="113"/>
      <c r="K7705" s="90"/>
      <c r="L7705" s="73"/>
      <c r="M7705" s="69" t="str">
        <f>IF(C7705&lt;&gt;"",DailyLog!$S$3,"")</f>
        <v/>
      </c>
      <c r="N7705" s="56" t="str">
        <f t="shared" si="361"/>
        <v/>
      </c>
      <c r="O7705" s="53" t="str">
        <f>IF($B7705&lt;&gt;"",IF(ISNUMBER(_xlfn.XMATCH($B7705,Language!$A$6:$E$6)),0,IF(ISNUMBER(_xlfn.XMATCH($B7705,Language!$A$29:$E$29)),'Lista de Prestatarios'!$B$3,VLOOKUP(B7705,'Lista de Prestatarios'!$A$2:$B$500,2,FALSE))),"")</f>
        <v/>
      </c>
      <c r="P7705" s="58" t="str">
        <f>IF(B7705&lt;&gt;"",IF(OR(D7705&gt;0,G7705&gt;0),COUNTIF($B$2:B7705,B7705),COUNTIFS($B$2:B7705,B7705,$E$2:E7705,"&gt;0")),"")</f>
        <v/>
      </c>
    </row>
    <row r="7706" spans="1:16" x14ac:dyDescent="0.35">
      <c r="A7706" s="51" t="str">
        <f t="shared" si="360"/>
        <v/>
      </c>
      <c r="B7706" s="99"/>
      <c r="C7706" s="4"/>
      <c r="D7706" s="14"/>
      <c r="E7706" s="14"/>
      <c r="F7706" s="14"/>
      <c r="G7706" s="82"/>
      <c r="H7706" s="107" t="str">
        <f>IF(B7706&lt;&gt;"",IF(OR(O7706=0,O7706=999),"",SUMIFS($E$2:E7706,$A$2:A7706,A7706)-SUMIFS($F$2:F7706,$A$2:A7706,A7706)),"")</f>
        <v/>
      </c>
      <c r="I7706" s="109" t="str">
        <f t="shared" si="362"/>
        <v/>
      </c>
      <c r="J7706" s="113"/>
      <c r="K7706" s="90"/>
      <c r="L7706" s="73"/>
      <c r="M7706" s="69" t="str">
        <f>IF(C7706&lt;&gt;"",DailyLog!$S$3,"")</f>
        <v/>
      </c>
      <c r="N7706" s="56" t="str">
        <f t="shared" si="361"/>
        <v/>
      </c>
      <c r="O7706" s="53" t="str">
        <f>IF($B7706&lt;&gt;"",IF(ISNUMBER(_xlfn.XMATCH($B7706,Language!$A$6:$E$6)),0,IF(ISNUMBER(_xlfn.XMATCH($B7706,Language!$A$29:$E$29)),'Lista de Prestatarios'!$B$3,VLOOKUP(B7706,'Lista de Prestatarios'!$A$2:$B$500,2,FALSE))),"")</f>
        <v/>
      </c>
      <c r="P7706" s="58" t="str">
        <f>IF(B7706&lt;&gt;"",IF(OR(D7706&gt;0,G7706&gt;0),COUNTIF($B$2:B7706,B7706),COUNTIFS($B$2:B7706,B7706,$E$2:E7706,"&gt;0")),"")</f>
        <v/>
      </c>
    </row>
    <row r="7707" spans="1:16" x14ac:dyDescent="0.35">
      <c r="A7707" s="51" t="str">
        <f t="shared" si="360"/>
        <v/>
      </c>
      <c r="B7707" s="99"/>
      <c r="C7707" s="4"/>
      <c r="D7707" s="14"/>
      <c r="E7707" s="14"/>
      <c r="F7707" s="14"/>
      <c r="G7707" s="82"/>
      <c r="H7707" s="107" t="str">
        <f>IF(B7707&lt;&gt;"",IF(OR(O7707=0,O7707=999),"",SUMIFS($E$2:E7707,$A$2:A7707,A7707)-SUMIFS($F$2:F7707,$A$2:A7707,A7707)),"")</f>
        <v/>
      </c>
      <c r="I7707" s="109" t="str">
        <f t="shared" si="362"/>
        <v/>
      </c>
      <c r="J7707" s="113"/>
      <c r="K7707" s="90"/>
      <c r="L7707" s="73"/>
      <c r="M7707" s="69" t="str">
        <f>IF(C7707&lt;&gt;"",DailyLog!$S$3,"")</f>
        <v/>
      </c>
      <c r="N7707" s="56" t="str">
        <f t="shared" si="361"/>
        <v/>
      </c>
      <c r="O7707" s="53" t="str">
        <f>IF($B7707&lt;&gt;"",IF(ISNUMBER(_xlfn.XMATCH($B7707,Language!$A$6:$E$6)),0,IF(ISNUMBER(_xlfn.XMATCH($B7707,Language!$A$29:$E$29)),'Lista de Prestatarios'!$B$3,VLOOKUP(B7707,'Lista de Prestatarios'!$A$2:$B$500,2,FALSE))),"")</f>
        <v/>
      </c>
      <c r="P7707" s="58" t="str">
        <f>IF(B7707&lt;&gt;"",IF(OR(D7707&gt;0,G7707&gt;0),COUNTIF($B$2:B7707,B7707),COUNTIFS($B$2:B7707,B7707,$E$2:E7707,"&gt;0")),"")</f>
        <v/>
      </c>
    </row>
    <row r="7708" spans="1:16" x14ac:dyDescent="0.35">
      <c r="A7708" s="51" t="str">
        <f t="shared" si="360"/>
        <v/>
      </c>
      <c r="B7708" s="99"/>
      <c r="C7708" s="4"/>
      <c r="D7708" s="14"/>
      <c r="E7708" s="14"/>
      <c r="F7708" s="14"/>
      <c r="G7708" s="82"/>
      <c r="H7708" s="107" t="str">
        <f>IF(B7708&lt;&gt;"",IF(OR(O7708=0,O7708=999),"",SUMIFS($E$2:E7708,$A$2:A7708,A7708)-SUMIFS($F$2:F7708,$A$2:A7708,A7708)),"")</f>
        <v/>
      </c>
      <c r="I7708" s="109" t="str">
        <f t="shared" si="362"/>
        <v/>
      </c>
      <c r="J7708" s="113"/>
      <c r="K7708" s="90"/>
      <c r="L7708" s="73"/>
      <c r="M7708" s="69" t="str">
        <f>IF(C7708&lt;&gt;"",DailyLog!$S$3,"")</f>
        <v/>
      </c>
      <c r="N7708" s="56" t="str">
        <f t="shared" si="361"/>
        <v/>
      </c>
      <c r="O7708" s="53" t="str">
        <f>IF($B7708&lt;&gt;"",IF(ISNUMBER(_xlfn.XMATCH($B7708,Language!$A$6:$E$6)),0,IF(ISNUMBER(_xlfn.XMATCH($B7708,Language!$A$29:$E$29)),'Lista de Prestatarios'!$B$3,VLOOKUP(B7708,'Lista de Prestatarios'!$A$2:$B$500,2,FALSE))),"")</f>
        <v/>
      </c>
      <c r="P7708" s="58" t="str">
        <f>IF(B7708&lt;&gt;"",IF(OR(D7708&gt;0,G7708&gt;0),COUNTIF($B$2:B7708,B7708),COUNTIFS($B$2:B7708,B7708,$E$2:E7708,"&gt;0")),"")</f>
        <v/>
      </c>
    </row>
    <row r="7709" spans="1:16" x14ac:dyDescent="0.35">
      <c r="A7709" s="51" t="str">
        <f t="shared" si="360"/>
        <v/>
      </c>
      <c r="B7709" s="99"/>
      <c r="C7709" s="4"/>
      <c r="D7709" s="14"/>
      <c r="E7709" s="14"/>
      <c r="F7709" s="14"/>
      <c r="G7709" s="82"/>
      <c r="H7709" s="107" t="str">
        <f>IF(B7709&lt;&gt;"",IF(OR(O7709=0,O7709=999),"",SUMIFS($E$2:E7709,$A$2:A7709,A7709)-SUMIFS($F$2:F7709,$A$2:A7709,A7709)),"")</f>
        <v/>
      </c>
      <c r="I7709" s="109" t="str">
        <f t="shared" si="362"/>
        <v/>
      </c>
      <c r="J7709" s="113"/>
      <c r="K7709" s="90"/>
      <c r="L7709" s="73"/>
      <c r="M7709" s="69" t="str">
        <f>IF(C7709&lt;&gt;"",DailyLog!$S$3,"")</f>
        <v/>
      </c>
      <c r="N7709" s="56" t="str">
        <f t="shared" si="361"/>
        <v/>
      </c>
      <c r="O7709" s="53" t="str">
        <f>IF($B7709&lt;&gt;"",IF(ISNUMBER(_xlfn.XMATCH($B7709,Language!$A$6:$E$6)),0,IF(ISNUMBER(_xlfn.XMATCH($B7709,Language!$A$29:$E$29)),'Lista de Prestatarios'!$B$3,VLOOKUP(B7709,'Lista de Prestatarios'!$A$2:$B$500,2,FALSE))),"")</f>
        <v/>
      </c>
      <c r="P7709" s="58" t="str">
        <f>IF(B7709&lt;&gt;"",IF(OR(D7709&gt;0,G7709&gt;0),COUNTIF($B$2:B7709,B7709),COUNTIFS($B$2:B7709,B7709,$E$2:E7709,"&gt;0")),"")</f>
        <v/>
      </c>
    </row>
    <row r="7710" spans="1:16" x14ac:dyDescent="0.35">
      <c r="A7710" s="51" t="str">
        <f t="shared" si="360"/>
        <v/>
      </c>
      <c r="B7710" s="99"/>
      <c r="C7710" s="4"/>
      <c r="D7710" s="14"/>
      <c r="E7710" s="14"/>
      <c r="F7710" s="14"/>
      <c r="G7710" s="82"/>
      <c r="H7710" s="107" t="str">
        <f>IF(B7710&lt;&gt;"",IF(OR(O7710=0,O7710=999),"",SUMIFS($E$2:E7710,$A$2:A7710,A7710)-SUMIFS($F$2:F7710,$A$2:A7710,A7710)),"")</f>
        <v/>
      </c>
      <c r="I7710" s="109" t="str">
        <f t="shared" si="362"/>
        <v/>
      </c>
      <c r="J7710" s="113"/>
      <c r="K7710" s="90"/>
      <c r="L7710" s="73"/>
      <c r="M7710" s="69" t="str">
        <f>IF(C7710&lt;&gt;"",DailyLog!$S$3,"")</f>
        <v/>
      </c>
      <c r="N7710" s="56" t="str">
        <f t="shared" si="361"/>
        <v/>
      </c>
      <c r="O7710" s="53" t="str">
        <f>IF($B7710&lt;&gt;"",IF(ISNUMBER(_xlfn.XMATCH($B7710,Language!$A$6:$E$6)),0,IF(ISNUMBER(_xlfn.XMATCH($B7710,Language!$A$29:$E$29)),'Lista de Prestatarios'!$B$3,VLOOKUP(B7710,'Lista de Prestatarios'!$A$2:$B$500,2,FALSE))),"")</f>
        <v/>
      </c>
      <c r="P7710" s="58" t="str">
        <f>IF(B7710&lt;&gt;"",IF(OR(D7710&gt;0,G7710&gt;0),COUNTIF($B$2:B7710,B7710),COUNTIFS($B$2:B7710,B7710,$E$2:E7710,"&gt;0")),"")</f>
        <v/>
      </c>
    </row>
    <row r="7711" spans="1:16" x14ac:dyDescent="0.35">
      <c r="A7711" s="51" t="str">
        <f t="shared" si="360"/>
        <v/>
      </c>
      <c r="B7711" s="99"/>
      <c r="C7711" s="4"/>
      <c r="D7711" s="14"/>
      <c r="E7711" s="14"/>
      <c r="F7711" s="14"/>
      <c r="G7711" s="82"/>
      <c r="H7711" s="107" t="str">
        <f>IF(B7711&lt;&gt;"",IF(OR(O7711=0,O7711=999),"",SUMIFS($E$2:E7711,$A$2:A7711,A7711)-SUMIFS($F$2:F7711,$A$2:A7711,A7711)),"")</f>
        <v/>
      </c>
      <c r="I7711" s="109" t="str">
        <f t="shared" si="362"/>
        <v/>
      </c>
      <c r="J7711" s="113"/>
      <c r="K7711" s="90"/>
      <c r="L7711" s="73"/>
      <c r="M7711" s="69" t="str">
        <f>IF(C7711&lt;&gt;"",DailyLog!$S$3,"")</f>
        <v/>
      </c>
      <c r="N7711" s="56" t="str">
        <f t="shared" si="361"/>
        <v/>
      </c>
      <c r="O7711" s="53" t="str">
        <f>IF($B7711&lt;&gt;"",IF(ISNUMBER(_xlfn.XMATCH($B7711,Language!$A$6:$E$6)),0,IF(ISNUMBER(_xlfn.XMATCH($B7711,Language!$A$29:$E$29)),'Lista de Prestatarios'!$B$3,VLOOKUP(B7711,'Lista de Prestatarios'!$A$2:$B$500,2,FALSE))),"")</f>
        <v/>
      </c>
      <c r="P7711" s="58" t="str">
        <f>IF(B7711&lt;&gt;"",IF(OR(D7711&gt;0,G7711&gt;0),COUNTIF($B$2:B7711,B7711),COUNTIFS($B$2:B7711,B7711,$E$2:E7711,"&gt;0")),"")</f>
        <v/>
      </c>
    </row>
    <row r="7712" spans="1:16" x14ac:dyDescent="0.35">
      <c r="A7712" s="51" t="str">
        <f t="shared" si="360"/>
        <v/>
      </c>
      <c r="B7712" s="99"/>
      <c r="C7712" s="4"/>
      <c r="D7712" s="14"/>
      <c r="E7712" s="14"/>
      <c r="F7712" s="14"/>
      <c r="G7712" s="82"/>
      <c r="H7712" s="107" t="str">
        <f>IF(B7712&lt;&gt;"",IF(OR(O7712=0,O7712=999),"",SUMIFS($E$2:E7712,$A$2:A7712,A7712)-SUMIFS($F$2:F7712,$A$2:A7712,A7712)),"")</f>
        <v/>
      </c>
      <c r="I7712" s="109" t="str">
        <f t="shared" si="362"/>
        <v/>
      </c>
      <c r="J7712" s="113"/>
      <c r="K7712" s="90"/>
      <c r="L7712" s="73"/>
      <c r="M7712" s="69" t="str">
        <f>IF(C7712&lt;&gt;"",DailyLog!$S$3,"")</f>
        <v/>
      </c>
      <c r="N7712" s="56" t="str">
        <f t="shared" si="361"/>
        <v/>
      </c>
      <c r="O7712" s="53" t="str">
        <f>IF($B7712&lt;&gt;"",IF(ISNUMBER(_xlfn.XMATCH($B7712,Language!$A$6:$E$6)),0,IF(ISNUMBER(_xlfn.XMATCH($B7712,Language!$A$29:$E$29)),'Lista de Prestatarios'!$B$3,VLOOKUP(B7712,'Lista de Prestatarios'!$A$2:$B$500,2,FALSE))),"")</f>
        <v/>
      </c>
      <c r="P7712" s="58" t="str">
        <f>IF(B7712&lt;&gt;"",IF(OR(D7712&gt;0,G7712&gt;0),COUNTIF($B$2:B7712,B7712),COUNTIFS($B$2:B7712,B7712,$E$2:E7712,"&gt;0")),"")</f>
        <v/>
      </c>
    </row>
    <row r="7713" spans="1:16" x14ac:dyDescent="0.35">
      <c r="A7713" s="51" t="str">
        <f t="shared" si="360"/>
        <v/>
      </c>
      <c r="B7713" s="99"/>
      <c r="C7713" s="4"/>
      <c r="D7713" s="14"/>
      <c r="E7713" s="14"/>
      <c r="F7713" s="14"/>
      <c r="G7713" s="82"/>
      <c r="H7713" s="107" t="str">
        <f>IF(B7713&lt;&gt;"",IF(OR(O7713=0,O7713=999),"",SUMIFS($E$2:E7713,$A$2:A7713,A7713)-SUMIFS($F$2:F7713,$A$2:A7713,A7713)),"")</f>
        <v/>
      </c>
      <c r="I7713" s="109" t="str">
        <f t="shared" si="362"/>
        <v/>
      </c>
      <c r="J7713" s="113"/>
      <c r="K7713" s="90"/>
      <c r="L7713" s="73"/>
      <c r="M7713" s="69" t="str">
        <f>IF(C7713&lt;&gt;"",DailyLog!$S$3,"")</f>
        <v/>
      </c>
      <c r="N7713" s="56" t="str">
        <f t="shared" si="361"/>
        <v/>
      </c>
      <c r="O7713" s="53" t="str">
        <f>IF($B7713&lt;&gt;"",IF(ISNUMBER(_xlfn.XMATCH($B7713,Language!$A$6:$E$6)),0,IF(ISNUMBER(_xlfn.XMATCH($B7713,Language!$A$29:$E$29)),'Lista de Prestatarios'!$B$3,VLOOKUP(B7713,'Lista de Prestatarios'!$A$2:$B$500,2,FALSE))),"")</f>
        <v/>
      </c>
      <c r="P7713" s="58" t="str">
        <f>IF(B7713&lt;&gt;"",IF(OR(D7713&gt;0,G7713&gt;0),COUNTIF($B$2:B7713,B7713),COUNTIFS($B$2:B7713,B7713,$E$2:E7713,"&gt;0")),"")</f>
        <v/>
      </c>
    </row>
    <row r="7714" spans="1:16" x14ac:dyDescent="0.35">
      <c r="A7714" s="51" t="str">
        <f t="shared" si="360"/>
        <v/>
      </c>
      <c r="B7714" s="99"/>
      <c r="C7714" s="4"/>
      <c r="D7714" s="14"/>
      <c r="E7714" s="14"/>
      <c r="F7714" s="14"/>
      <c r="G7714" s="82"/>
      <c r="H7714" s="107" t="str">
        <f>IF(B7714&lt;&gt;"",IF(OR(O7714=0,O7714=999),"",SUMIFS($E$2:E7714,$A$2:A7714,A7714)-SUMIFS($F$2:F7714,$A$2:A7714,A7714)),"")</f>
        <v/>
      </c>
      <c r="I7714" s="109" t="str">
        <f t="shared" si="362"/>
        <v/>
      </c>
      <c r="J7714" s="113"/>
      <c r="K7714" s="90"/>
      <c r="L7714" s="73"/>
      <c r="M7714" s="69" t="str">
        <f>IF(C7714&lt;&gt;"",DailyLog!$S$3,"")</f>
        <v/>
      </c>
      <c r="N7714" s="56" t="str">
        <f t="shared" si="361"/>
        <v/>
      </c>
      <c r="O7714" s="53" t="str">
        <f>IF($B7714&lt;&gt;"",IF(ISNUMBER(_xlfn.XMATCH($B7714,Language!$A$6:$E$6)),0,IF(ISNUMBER(_xlfn.XMATCH($B7714,Language!$A$29:$E$29)),'Lista de Prestatarios'!$B$3,VLOOKUP(B7714,'Lista de Prestatarios'!$A$2:$B$500,2,FALSE))),"")</f>
        <v/>
      </c>
      <c r="P7714" s="58" t="str">
        <f>IF(B7714&lt;&gt;"",IF(OR(D7714&gt;0,G7714&gt;0),COUNTIF($B$2:B7714,B7714),COUNTIFS($B$2:B7714,B7714,$E$2:E7714,"&gt;0")),"")</f>
        <v/>
      </c>
    </row>
    <row r="7715" spans="1:16" x14ac:dyDescent="0.35">
      <c r="A7715" s="51" t="str">
        <f t="shared" si="360"/>
        <v/>
      </c>
      <c r="B7715" s="99"/>
      <c r="C7715" s="4"/>
      <c r="D7715" s="14"/>
      <c r="E7715" s="14"/>
      <c r="F7715" s="14"/>
      <c r="G7715" s="82"/>
      <c r="H7715" s="107" t="str">
        <f>IF(B7715&lt;&gt;"",IF(OR(O7715=0,O7715=999),"",SUMIFS($E$2:E7715,$A$2:A7715,A7715)-SUMIFS($F$2:F7715,$A$2:A7715,A7715)),"")</f>
        <v/>
      </c>
      <c r="I7715" s="109" t="str">
        <f t="shared" si="362"/>
        <v/>
      </c>
      <c r="J7715" s="113"/>
      <c r="K7715" s="90"/>
      <c r="L7715" s="73"/>
      <c r="M7715" s="69" t="str">
        <f>IF(C7715&lt;&gt;"",DailyLog!$S$3,"")</f>
        <v/>
      </c>
      <c r="N7715" s="56" t="str">
        <f t="shared" si="361"/>
        <v/>
      </c>
      <c r="O7715" s="53" t="str">
        <f>IF($B7715&lt;&gt;"",IF(ISNUMBER(_xlfn.XMATCH($B7715,Language!$A$6:$E$6)),0,IF(ISNUMBER(_xlfn.XMATCH($B7715,Language!$A$29:$E$29)),'Lista de Prestatarios'!$B$3,VLOOKUP(B7715,'Lista de Prestatarios'!$A$2:$B$500,2,FALSE))),"")</f>
        <v/>
      </c>
      <c r="P7715" s="58" t="str">
        <f>IF(B7715&lt;&gt;"",IF(OR(D7715&gt;0,G7715&gt;0),COUNTIF($B$2:B7715,B7715),COUNTIFS($B$2:B7715,B7715,$E$2:E7715,"&gt;0")),"")</f>
        <v/>
      </c>
    </row>
    <row r="7716" spans="1:16" x14ac:dyDescent="0.35">
      <c r="A7716" s="51" t="str">
        <f t="shared" si="360"/>
        <v/>
      </c>
      <c r="B7716" s="99"/>
      <c r="C7716" s="4"/>
      <c r="D7716" s="14"/>
      <c r="E7716" s="14"/>
      <c r="F7716" s="14"/>
      <c r="G7716" s="82"/>
      <c r="H7716" s="107" t="str">
        <f>IF(B7716&lt;&gt;"",IF(OR(O7716=0,O7716=999),"",SUMIFS($E$2:E7716,$A$2:A7716,A7716)-SUMIFS($F$2:F7716,$A$2:A7716,A7716)),"")</f>
        <v/>
      </c>
      <c r="I7716" s="109" t="str">
        <f t="shared" si="362"/>
        <v/>
      </c>
      <c r="J7716" s="113"/>
      <c r="K7716" s="90"/>
      <c r="L7716" s="73"/>
      <c r="M7716" s="69" t="str">
        <f>IF(C7716&lt;&gt;"",DailyLog!$S$3,"")</f>
        <v/>
      </c>
      <c r="N7716" s="56" t="str">
        <f t="shared" si="361"/>
        <v/>
      </c>
      <c r="O7716" s="53" t="str">
        <f>IF($B7716&lt;&gt;"",IF(ISNUMBER(_xlfn.XMATCH($B7716,Language!$A$6:$E$6)),0,IF(ISNUMBER(_xlfn.XMATCH($B7716,Language!$A$29:$E$29)),'Lista de Prestatarios'!$B$3,VLOOKUP(B7716,'Lista de Prestatarios'!$A$2:$B$500,2,FALSE))),"")</f>
        <v/>
      </c>
      <c r="P7716" s="58" t="str">
        <f>IF(B7716&lt;&gt;"",IF(OR(D7716&gt;0,G7716&gt;0),COUNTIF($B$2:B7716,B7716),COUNTIFS($B$2:B7716,B7716,$E$2:E7716,"&gt;0")),"")</f>
        <v/>
      </c>
    </row>
    <row r="7717" spans="1:16" x14ac:dyDescent="0.35">
      <c r="A7717" s="51" t="str">
        <f t="shared" si="360"/>
        <v/>
      </c>
      <c r="B7717" s="99"/>
      <c r="C7717" s="4"/>
      <c r="D7717" s="14"/>
      <c r="E7717" s="14"/>
      <c r="F7717" s="14"/>
      <c r="G7717" s="82"/>
      <c r="H7717" s="107" t="str">
        <f>IF(B7717&lt;&gt;"",IF(OR(O7717=0,O7717=999),"",SUMIFS($E$2:E7717,$A$2:A7717,A7717)-SUMIFS($F$2:F7717,$A$2:A7717,A7717)),"")</f>
        <v/>
      </c>
      <c r="I7717" s="109" t="str">
        <f t="shared" si="362"/>
        <v/>
      </c>
      <c r="J7717" s="113"/>
      <c r="K7717" s="90"/>
      <c r="L7717" s="73"/>
      <c r="M7717" s="69" t="str">
        <f>IF(C7717&lt;&gt;"",DailyLog!$S$3,"")</f>
        <v/>
      </c>
      <c r="N7717" s="56" t="str">
        <f t="shared" si="361"/>
        <v/>
      </c>
      <c r="O7717" s="53" t="str">
        <f>IF($B7717&lt;&gt;"",IF(ISNUMBER(_xlfn.XMATCH($B7717,Language!$A$6:$E$6)),0,IF(ISNUMBER(_xlfn.XMATCH($B7717,Language!$A$29:$E$29)),'Lista de Prestatarios'!$B$3,VLOOKUP(B7717,'Lista de Prestatarios'!$A$2:$B$500,2,FALSE))),"")</f>
        <v/>
      </c>
      <c r="P7717" s="58" t="str">
        <f>IF(B7717&lt;&gt;"",IF(OR(D7717&gt;0,G7717&gt;0),COUNTIF($B$2:B7717,B7717),COUNTIFS($B$2:B7717,B7717,$E$2:E7717,"&gt;0")),"")</f>
        <v/>
      </c>
    </row>
    <row r="7718" spans="1:16" x14ac:dyDescent="0.35">
      <c r="A7718" s="51" t="str">
        <f t="shared" si="360"/>
        <v/>
      </c>
      <c r="B7718" s="99"/>
      <c r="C7718" s="4"/>
      <c r="D7718" s="14"/>
      <c r="E7718" s="14"/>
      <c r="F7718" s="14"/>
      <c r="G7718" s="82"/>
      <c r="H7718" s="107" t="str">
        <f>IF(B7718&lt;&gt;"",IF(OR(O7718=0,O7718=999),"",SUMIFS($E$2:E7718,$A$2:A7718,A7718)-SUMIFS($F$2:F7718,$A$2:A7718,A7718)),"")</f>
        <v/>
      </c>
      <c r="I7718" s="109" t="str">
        <f t="shared" si="362"/>
        <v/>
      </c>
      <c r="J7718" s="113"/>
      <c r="K7718" s="90"/>
      <c r="L7718" s="73"/>
      <c r="M7718" s="69" t="str">
        <f>IF(C7718&lt;&gt;"",DailyLog!$S$3,"")</f>
        <v/>
      </c>
      <c r="N7718" s="56" t="str">
        <f t="shared" si="361"/>
        <v/>
      </c>
      <c r="O7718" s="53" t="str">
        <f>IF($B7718&lt;&gt;"",IF(ISNUMBER(_xlfn.XMATCH($B7718,Language!$A$6:$E$6)),0,IF(ISNUMBER(_xlfn.XMATCH($B7718,Language!$A$29:$E$29)),'Lista de Prestatarios'!$B$3,VLOOKUP(B7718,'Lista de Prestatarios'!$A$2:$B$500,2,FALSE))),"")</f>
        <v/>
      </c>
      <c r="P7718" s="58" t="str">
        <f>IF(B7718&lt;&gt;"",IF(OR(D7718&gt;0,G7718&gt;0),COUNTIF($B$2:B7718,B7718),COUNTIFS($B$2:B7718,B7718,$E$2:E7718,"&gt;0")),"")</f>
        <v/>
      </c>
    </row>
    <row r="7719" spans="1:16" x14ac:dyDescent="0.35">
      <c r="A7719" s="51" t="str">
        <f t="shared" si="360"/>
        <v/>
      </c>
      <c r="B7719" s="99"/>
      <c r="C7719" s="4"/>
      <c r="D7719" s="14"/>
      <c r="E7719" s="14"/>
      <c r="F7719" s="14"/>
      <c r="G7719" s="82"/>
      <c r="H7719" s="107" t="str">
        <f>IF(B7719&lt;&gt;"",IF(OR(O7719=0,O7719=999),"",SUMIFS($E$2:E7719,$A$2:A7719,A7719)-SUMIFS($F$2:F7719,$A$2:A7719,A7719)),"")</f>
        <v/>
      </c>
      <c r="I7719" s="109" t="str">
        <f t="shared" si="362"/>
        <v/>
      </c>
      <c r="J7719" s="113"/>
      <c r="K7719" s="90"/>
      <c r="L7719" s="73"/>
      <c r="M7719" s="69" t="str">
        <f>IF(C7719&lt;&gt;"",DailyLog!$S$3,"")</f>
        <v/>
      </c>
      <c r="N7719" s="56" t="str">
        <f t="shared" si="361"/>
        <v/>
      </c>
      <c r="O7719" s="53" t="str">
        <f>IF($B7719&lt;&gt;"",IF(ISNUMBER(_xlfn.XMATCH($B7719,Language!$A$6:$E$6)),0,IF(ISNUMBER(_xlfn.XMATCH($B7719,Language!$A$29:$E$29)),'Lista de Prestatarios'!$B$3,VLOOKUP(B7719,'Lista de Prestatarios'!$A$2:$B$500,2,FALSE))),"")</f>
        <v/>
      </c>
      <c r="P7719" s="58" t="str">
        <f>IF(B7719&lt;&gt;"",IF(OR(D7719&gt;0,G7719&gt;0),COUNTIF($B$2:B7719,B7719),COUNTIFS($B$2:B7719,B7719,$E$2:E7719,"&gt;0")),"")</f>
        <v/>
      </c>
    </row>
    <row r="7720" spans="1:16" x14ac:dyDescent="0.35">
      <c r="A7720" s="51" t="str">
        <f t="shared" si="360"/>
        <v/>
      </c>
      <c r="B7720" s="99"/>
      <c r="C7720" s="4"/>
      <c r="D7720" s="14"/>
      <c r="E7720" s="14"/>
      <c r="F7720" s="14"/>
      <c r="G7720" s="82"/>
      <c r="H7720" s="107" t="str">
        <f>IF(B7720&lt;&gt;"",IF(OR(O7720=0,O7720=999),"",SUMIFS($E$2:E7720,$A$2:A7720,A7720)-SUMIFS($F$2:F7720,$A$2:A7720,A7720)),"")</f>
        <v/>
      </c>
      <c r="I7720" s="109" t="str">
        <f t="shared" si="362"/>
        <v/>
      </c>
      <c r="J7720" s="113"/>
      <c r="K7720" s="90"/>
      <c r="L7720" s="73"/>
      <c r="M7720" s="69" t="str">
        <f>IF(C7720&lt;&gt;"",DailyLog!$S$3,"")</f>
        <v/>
      </c>
      <c r="N7720" s="56" t="str">
        <f t="shared" si="361"/>
        <v/>
      </c>
      <c r="O7720" s="53" t="str">
        <f>IF($B7720&lt;&gt;"",IF(ISNUMBER(_xlfn.XMATCH($B7720,Language!$A$6:$E$6)),0,IF(ISNUMBER(_xlfn.XMATCH($B7720,Language!$A$29:$E$29)),'Lista de Prestatarios'!$B$3,VLOOKUP(B7720,'Lista de Prestatarios'!$A$2:$B$500,2,FALSE))),"")</f>
        <v/>
      </c>
      <c r="P7720" s="58" t="str">
        <f>IF(B7720&lt;&gt;"",IF(OR(D7720&gt;0,G7720&gt;0),COUNTIF($B$2:B7720,B7720),COUNTIFS($B$2:B7720,B7720,$E$2:E7720,"&gt;0")),"")</f>
        <v/>
      </c>
    </row>
    <row r="7721" spans="1:16" x14ac:dyDescent="0.35">
      <c r="A7721" s="51" t="str">
        <f t="shared" si="360"/>
        <v/>
      </c>
      <c r="B7721" s="99"/>
      <c r="C7721" s="4"/>
      <c r="D7721" s="14"/>
      <c r="E7721" s="14"/>
      <c r="F7721" s="14"/>
      <c r="G7721" s="82"/>
      <c r="H7721" s="107" t="str">
        <f>IF(B7721&lt;&gt;"",IF(OR(O7721=0,O7721=999),"",SUMIFS($E$2:E7721,$A$2:A7721,A7721)-SUMIFS($F$2:F7721,$A$2:A7721,A7721)),"")</f>
        <v/>
      </c>
      <c r="I7721" s="109" t="str">
        <f t="shared" si="362"/>
        <v/>
      </c>
      <c r="J7721" s="113"/>
      <c r="K7721" s="90"/>
      <c r="L7721" s="73"/>
      <c r="M7721" s="69" t="str">
        <f>IF(C7721&lt;&gt;"",DailyLog!$S$3,"")</f>
        <v/>
      </c>
      <c r="N7721" s="56" t="str">
        <f t="shared" si="361"/>
        <v/>
      </c>
      <c r="O7721" s="53" t="str">
        <f>IF($B7721&lt;&gt;"",IF(ISNUMBER(_xlfn.XMATCH($B7721,Language!$A$6:$E$6)),0,IF(ISNUMBER(_xlfn.XMATCH($B7721,Language!$A$29:$E$29)),'Lista de Prestatarios'!$B$3,VLOOKUP(B7721,'Lista de Prestatarios'!$A$2:$B$500,2,FALSE))),"")</f>
        <v/>
      </c>
      <c r="P7721" s="58" t="str">
        <f>IF(B7721&lt;&gt;"",IF(OR(D7721&gt;0,G7721&gt;0),COUNTIF($B$2:B7721,B7721),COUNTIFS($B$2:B7721,B7721,$E$2:E7721,"&gt;0")),"")</f>
        <v/>
      </c>
    </row>
    <row r="7722" spans="1:16" x14ac:dyDescent="0.35">
      <c r="A7722" s="51" t="str">
        <f t="shared" si="360"/>
        <v/>
      </c>
      <c r="B7722" s="99"/>
      <c r="C7722" s="4"/>
      <c r="D7722" s="14"/>
      <c r="E7722" s="14"/>
      <c r="F7722" s="14"/>
      <c r="G7722" s="82"/>
      <c r="H7722" s="107" t="str">
        <f>IF(B7722&lt;&gt;"",IF(OR(O7722=0,O7722=999),"",SUMIFS($E$2:E7722,$A$2:A7722,A7722)-SUMIFS($F$2:F7722,$A$2:A7722,A7722)),"")</f>
        <v/>
      </c>
      <c r="I7722" s="109" t="str">
        <f t="shared" si="362"/>
        <v/>
      </c>
      <c r="J7722" s="113"/>
      <c r="K7722" s="90"/>
      <c r="L7722" s="73"/>
      <c r="M7722" s="69" t="str">
        <f>IF(C7722&lt;&gt;"",DailyLog!$S$3,"")</f>
        <v/>
      </c>
      <c r="N7722" s="56" t="str">
        <f t="shared" si="361"/>
        <v/>
      </c>
      <c r="O7722" s="53" t="str">
        <f>IF($B7722&lt;&gt;"",IF(ISNUMBER(_xlfn.XMATCH($B7722,Language!$A$6:$E$6)),0,IF(ISNUMBER(_xlfn.XMATCH($B7722,Language!$A$29:$E$29)),'Lista de Prestatarios'!$B$3,VLOOKUP(B7722,'Lista de Prestatarios'!$A$2:$B$500,2,FALSE))),"")</f>
        <v/>
      </c>
      <c r="P7722" s="58" t="str">
        <f>IF(B7722&lt;&gt;"",IF(OR(D7722&gt;0,G7722&gt;0),COUNTIF($B$2:B7722,B7722),COUNTIFS($B$2:B7722,B7722,$E$2:E7722,"&gt;0")),"")</f>
        <v/>
      </c>
    </row>
    <row r="7723" spans="1:16" x14ac:dyDescent="0.35">
      <c r="A7723" s="51" t="str">
        <f t="shared" si="360"/>
        <v/>
      </c>
      <c r="B7723" s="99"/>
      <c r="C7723" s="4"/>
      <c r="D7723" s="14"/>
      <c r="E7723" s="14"/>
      <c r="F7723" s="14"/>
      <c r="G7723" s="82"/>
      <c r="H7723" s="107" t="str">
        <f>IF(B7723&lt;&gt;"",IF(OR(O7723=0,O7723=999),"",SUMIFS($E$2:E7723,$A$2:A7723,A7723)-SUMIFS($F$2:F7723,$A$2:A7723,A7723)),"")</f>
        <v/>
      </c>
      <c r="I7723" s="109" t="str">
        <f t="shared" si="362"/>
        <v/>
      </c>
      <c r="J7723" s="113"/>
      <c r="K7723" s="90"/>
      <c r="L7723" s="73"/>
      <c r="M7723" s="69" t="str">
        <f>IF(C7723&lt;&gt;"",DailyLog!$S$3,"")</f>
        <v/>
      </c>
      <c r="N7723" s="56" t="str">
        <f t="shared" si="361"/>
        <v/>
      </c>
      <c r="O7723" s="53" t="str">
        <f>IF($B7723&lt;&gt;"",IF(ISNUMBER(_xlfn.XMATCH($B7723,Language!$A$6:$E$6)),0,IF(ISNUMBER(_xlfn.XMATCH($B7723,Language!$A$29:$E$29)),'Lista de Prestatarios'!$B$3,VLOOKUP(B7723,'Lista de Prestatarios'!$A$2:$B$500,2,FALSE))),"")</f>
        <v/>
      </c>
      <c r="P7723" s="58" t="str">
        <f>IF(B7723&lt;&gt;"",IF(OR(D7723&gt;0,G7723&gt;0),COUNTIF($B$2:B7723,B7723),COUNTIFS($B$2:B7723,B7723,$E$2:E7723,"&gt;0")),"")</f>
        <v/>
      </c>
    </row>
    <row r="7724" spans="1:16" x14ac:dyDescent="0.35">
      <c r="A7724" s="51" t="str">
        <f t="shared" si="360"/>
        <v/>
      </c>
      <c r="B7724" s="99"/>
      <c r="C7724" s="4"/>
      <c r="D7724" s="14"/>
      <c r="E7724" s="14"/>
      <c r="F7724" s="14"/>
      <c r="G7724" s="82"/>
      <c r="H7724" s="107" t="str">
        <f>IF(B7724&lt;&gt;"",IF(OR(O7724=0,O7724=999),"",SUMIFS($E$2:E7724,$A$2:A7724,A7724)-SUMIFS($F$2:F7724,$A$2:A7724,A7724)),"")</f>
        <v/>
      </c>
      <c r="I7724" s="109" t="str">
        <f t="shared" si="362"/>
        <v/>
      </c>
      <c r="J7724" s="113"/>
      <c r="K7724" s="90"/>
      <c r="L7724" s="73"/>
      <c r="M7724" s="69" t="str">
        <f>IF(C7724&lt;&gt;"",DailyLog!$S$3,"")</f>
        <v/>
      </c>
      <c r="N7724" s="56" t="str">
        <f t="shared" si="361"/>
        <v/>
      </c>
      <c r="O7724" s="53" t="str">
        <f>IF($B7724&lt;&gt;"",IF(ISNUMBER(_xlfn.XMATCH($B7724,Language!$A$6:$E$6)),0,IF(ISNUMBER(_xlfn.XMATCH($B7724,Language!$A$29:$E$29)),'Lista de Prestatarios'!$B$3,VLOOKUP(B7724,'Lista de Prestatarios'!$A$2:$B$500,2,FALSE))),"")</f>
        <v/>
      </c>
      <c r="P7724" s="58" t="str">
        <f>IF(B7724&lt;&gt;"",IF(OR(D7724&gt;0,G7724&gt;0),COUNTIF($B$2:B7724,B7724),COUNTIFS($B$2:B7724,B7724,$E$2:E7724,"&gt;0")),"")</f>
        <v/>
      </c>
    </row>
    <row r="7725" spans="1:16" x14ac:dyDescent="0.35">
      <c r="A7725" s="51" t="str">
        <f t="shared" si="360"/>
        <v/>
      </c>
      <c r="B7725" s="99"/>
      <c r="C7725" s="4"/>
      <c r="D7725" s="14"/>
      <c r="E7725" s="14"/>
      <c r="F7725" s="14"/>
      <c r="G7725" s="82"/>
      <c r="H7725" s="107" t="str">
        <f>IF(B7725&lt;&gt;"",IF(OR(O7725=0,O7725=999),"",SUMIFS($E$2:E7725,$A$2:A7725,A7725)-SUMIFS($F$2:F7725,$A$2:A7725,A7725)),"")</f>
        <v/>
      </c>
      <c r="I7725" s="109" t="str">
        <f t="shared" si="362"/>
        <v/>
      </c>
      <c r="J7725" s="113"/>
      <c r="K7725" s="90"/>
      <c r="L7725" s="73"/>
      <c r="M7725" s="69" t="str">
        <f>IF(C7725&lt;&gt;"",DailyLog!$S$3,"")</f>
        <v/>
      </c>
      <c r="N7725" s="56" t="str">
        <f t="shared" si="361"/>
        <v/>
      </c>
      <c r="O7725" s="53" t="str">
        <f>IF($B7725&lt;&gt;"",IF(ISNUMBER(_xlfn.XMATCH($B7725,Language!$A$6:$E$6)),0,IF(ISNUMBER(_xlfn.XMATCH($B7725,Language!$A$29:$E$29)),'Lista de Prestatarios'!$B$3,VLOOKUP(B7725,'Lista de Prestatarios'!$A$2:$B$500,2,FALSE))),"")</f>
        <v/>
      </c>
      <c r="P7725" s="58" t="str">
        <f>IF(B7725&lt;&gt;"",IF(OR(D7725&gt;0,G7725&gt;0),COUNTIF($B$2:B7725,B7725),COUNTIFS($B$2:B7725,B7725,$E$2:E7725,"&gt;0")),"")</f>
        <v/>
      </c>
    </row>
    <row r="7726" spans="1:16" x14ac:dyDescent="0.35">
      <c r="A7726" s="51" t="str">
        <f t="shared" si="360"/>
        <v/>
      </c>
      <c r="B7726" s="99"/>
      <c r="C7726" s="4"/>
      <c r="D7726" s="14"/>
      <c r="E7726" s="14"/>
      <c r="F7726" s="14"/>
      <c r="G7726" s="82"/>
      <c r="H7726" s="107" t="str">
        <f>IF(B7726&lt;&gt;"",IF(OR(O7726=0,O7726=999),"",SUMIFS($E$2:E7726,$A$2:A7726,A7726)-SUMIFS($F$2:F7726,$A$2:A7726,A7726)),"")</f>
        <v/>
      </c>
      <c r="I7726" s="109" t="str">
        <f t="shared" si="362"/>
        <v/>
      </c>
      <c r="J7726" s="113"/>
      <c r="K7726" s="90"/>
      <c r="L7726" s="73"/>
      <c r="M7726" s="69" t="str">
        <f>IF(C7726&lt;&gt;"",DailyLog!$S$3,"")</f>
        <v/>
      </c>
      <c r="N7726" s="56" t="str">
        <f t="shared" si="361"/>
        <v/>
      </c>
      <c r="O7726" s="53" t="str">
        <f>IF($B7726&lt;&gt;"",IF(ISNUMBER(_xlfn.XMATCH($B7726,Language!$A$6:$E$6)),0,IF(ISNUMBER(_xlfn.XMATCH($B7726,Language!$A$29:$E$29)),'Lista de Prestatarios'!$B$3,VLOOKUP(B7726,'Lista de Prestatarios'!$A$2:$B$500,2,FALSE))),"")</f>
        <v/>
      </c>
      <c r="P7726" s="58" t="str">
        <f>IF(B7726&lt;&gt;"",IF(OR(D7726&gt;0,G7726&gt;0),COUNTIF($B$2:B7726,B7726),COUNTIFS($B$2:B7726,B7726,$E$2:E7726,"&gt;0")),"")</f>
        <v/>
      </c>
    </row>
    <row r="7727" spans="1:16" x14ac:dyDescent="0.35">
      <c r="A7727" s="51" t="str">
        <f t="shared" si="360"/>
        <v/>
      </c>
      <c r="B7727" s="99"/>
      <c r="C7727" s="4"/>
      <c r="D7727" s="14"/>
      <c r="E7727" s="14"/>
      <c r="F7727" s="14"/>
      <c r="G7727" s="82"/>
      <c r="H7727" s="107" t="str">
        <f>IF(B7727&lt;&gt;"",IF(OR(O7727=0,O7727=999),"",SUMIFS($E$2:E7727,$A$2:A7727,A7727)-SUMIFS($F$2:F7727,$A$2:A7727,A7727)),"")</f>
        <v/>
      </c>
      <c r="I7727" s="109" t="str">
        <f t="shared" si="362"/>
        <v/>
      </c>
      <c r="J7727" s="113"/>
      <c r="K7727" s="90"/>
      <c r="L7727" s="73"/>
      <c r="M7727" s="69" t="str">
        <f>IF(C7727&lt;&gt;"",DailyLog!$S$3,"")</f>
        <v/>
      </c>
      <c r="N7727" s="56" t="str">
        <f t="shared" si="361"/>
        <v/>
      </c>
      <c r="O7727" s="53" t="str">
        <f>IF($B7727&lt;&gt;"",IF(ISNUMBER(_xlfn.XMATCH($B7727,Language!$A$6:$E$6)),0,IF(ISNUMBER(_xlfn.XMATCH($B7727,Language!$A$29:$E$29)),'Lista de Prestatarios'!$B$3,VLOOKUP(B7727,'Lista de Prestatarios'!$A$2:$B$500,2,FALSE))),"")</f>
        <v/>
      </c>
      <c r="P7727" s="58" t="str">
        <f>IF(B7727&lt;&gt;"",IF(OR(D7727&gt;0,G7727&gt;0),COUNTIF($B$2:B7727,B7727),COUNTIFS($B$2:B7727,B7727,$E$2:E7727,"&gt;0")),"")</f>
        <v/>
      </c>
    </row>
    <row r="7728" spans="1:16" x14ac:dyDescent="0.35">
      <c r="A7728" s="51" t="str">
        <f t="shared" si="360"/>
        <v/>
      </c>
      <c r="B7728" s="99"/>
      <c r="C7728" s="4"/>
      <c r="D7728" s="14"/>
      <c r="E7728" s="14"/>
      <c r="F7728" s="14"/>
      <c r="G7728" s="82"/>
      <c r="H7728" s="107" t="str">
        <f>IF(B7728&lt;&gt;"",IF(OR(O7728=0,O7728=999),"",SUMIFS($E$2:E7728,$A$2:A7728,A7728)-SUMIFS($F$2:F7728,$A$2:A7728,A7728)),"")</f>
        <v/>
      </c>
      <c r="I7728" s="109" t="str">
        <f t="shared" si="362"/>
        <v/>
      </c>
      <c r="J7728" s="113"/>
      <c r="K7728" s="90"/>
      <c r="L7728" s="73"/>
      <c r="M7728" s="69" t="str">
        <f>IF(C7728&lt;&gt;"",DailyLog!$S$3,"")</f>
        <v/>
      </c>
      <c r="N7728" s="56" t="str">
        <f t="shared" si="361"/>
        <v/>
      </c>
      <c r="O7728" s="53" t="str">
        <f>IF($B7728&lt;&gt;"",IF(ISNUMBER(_xlfn.XMATCH($B7728,Language!$A$6:$E$6)),0,IF(ISNUMBER(_xlfn.XMATCH($B7728,Language!$A$29:$E$29)),'Lista de Prestatarios'!$B$3,VLOOKUP(B7728,'Lista de Prestatarios'!$A$2:$B$500,2,FALSE))),"")</f>
        <v/>
      </c>
      <c r="P7728" s="58" t="str">
        <f>IF(B7728&lt;&gt;"",IF(OR(D7728&gt;0,G7728&gt;0),COUNTIF($B$2:B7728,B7728),COUNTIFS($B$2:B7728,B7728,$E$2:E7728,"&gt;0")),"")</f>
        <v/>
      </c>
    </row>
    <row r="7729" spans="1:16" x14ac:dyDescent="0.35">
      <c r="A7729" s="51" t="str">
        <f t="shared" si="360"/>
        <v/>
      </c>
      <c r="B7729" s="99"/>
      <c r="C7729" s="4"/>
      <c r="D7729" s="14"/>
      <c r="E7729" s="14"/>
      <c r="F7729" s="14"/>
      <c r="G7729" s="82"/>
      <c r="H7729" s="107" t="str">
        <f>IF(B7729&lt;&gt;"",IF(OR(O7729=0,O7729=999),"",SUMIFS($E$2:E7729,$A$2:A7729,A7729)-SUMIFS($F$2:F7729,$A$2:A7729,A7729)),"")</f>
        <v/>
      </c>
      <c r="I7729" s="109" t="str">
        <f t="shared" si="362"/>
        <v/>
      </c>
      <c r="J7729" s="113"/>
      <c r="K7729" s="90"/>
      <c r="L7729" s="73"/>
      <c r="M7729" s="69" t="str">
        <f>IF(C7729&lt;&gt;"",DailyLog!$S$3,"")</f>
        <v/>
      </c>
      <c r="N7729" s="56" t="str">
        <f t="shared" si="361"/>
        <v/>
      </c>
      <c r="O7729" s="53" t="str">
        <f>IF($B7729&lt;&gt;"",IF(ISNUMBER(_xlfn.XMATCH($B7729,Language!$A$6:$E$6)),0,IF(ISNUMBER(_xlfn.XMATCH($B7729,Language!$A$29:$E$29)),'Lista de Prestatarios'!$B$3,VLOOKUP(B7729,'Lista de Prestatarios'!$A$2:$B$500,2,FALSE))),"")</f>
        <v/>
      </c>
      <c r="P7729" s="58" t="str">
        <f>IF(B7729&lt;&gt;"",IF(OR(D7729&gt;0,G7729&gt;0),COUNTIF($B$2:B7729,B7729),COUNTIFS($B$2:B7729,B7729,$E$2:E7729,"&gt;0")),"")</f>
        <v/>
      </c>
    </row>
    <row r="7730" spans="1:16" x14ac:dyDescent="0.35">
      <c r="A7730" s="51" t="str">
        <f t="shared" si="360"/>
        <v/>
      </c>
      <c r="B7730" s="99"/>
      <c r="C7730" s="4"/>
      <c r="D7730" s="14"/>
      <c r="E7730" s="14"/>
      <c r="F7730" s="14"/>
      <c r="G7730" s="82"/>
      <c r="H7730" s="107" t="str">
        <f>IF(B7730&lt;&gt;"",IF(OR(O7730=0,O7730=999),"",SUMIFS($E$2:E7730,$A$2:A7730,A7730)-SUMIFS($F$2:F7730,$A$2:A7730,A7730)),"")</f>
        <v/>
      </c>
      <c r="I7730" s="109" t="str">
        <f t="shared" si="362"/>
        <v/>
      </c>
      <c r="J7730" s="113"/>
      <c r="K7730" s="90"/>
      <c r="L7730" s="73"/>
      <c r="M7730" s="69" t="str">
        <f>IF(C7730&lt;&gt;"",DailyLog!$S$3,"")</f>
        <v/>
      </c>
      <c r="N7730" s="56" t="str">
        <f t="shared" si="361"/>
        <v/>
      </c>
      <c r="O7730" s="53" t="str">
        <f>IF($B7730&lt;&gt;"",IF(ISNUMBER(_xlfn.XMATCH($B7730,Language!$A$6:$E$6)),0,IF(ISNUMBER(_xlfn.XMATCH($B7730,Language!$A$29:$E$29)),'Lista de Prestatarios'!$B$3,VLOOKUP(B7730,'Lista de Prestatarios'!$A$2:$B$500,2,FALSE))),"")</f>
        <v/>
      </c>
      <c r="P7730" s="58" t="str">
        <f>IF(B7730&lt;&gt;"",IF(OR(D7730&gt;0,G7730&gt;0),COUNTIF($B$2:B7730,B7730),COUNTIFS($B$2:B7730,B7730,$E$2:E7730,"&gt;0")),"")</f>
        <v/>
      </c>
    </row>
    <row r="7731" spans="1:16" x14ac:dyDescent="0.35">
      <c r="A7731" s="51" t="str">
        <f t="shared" si="360"/>
        <v/>
      </c>
      <c r="B7731" s="99"/>
      <c r="C7731" s="4"/>
      <c r="D7731" s="14"/>
      <c r="E7731" s="14"/>
      <c r="F7731" s="14"/>
      <c r="G7731" s="82"/>
      <c r="H7731" s="107" t="str">
        <f>IF(B7731&lt;&gt;"",IF(OR(O7731=0,O7731=999),"",SUMIFS($E$2:E7731,$A$2:A7731,A7731)-SUMIFS($F$2:F7731,$A$2:A7731,A7731)),"")</f>
        <v/>
      </c>
      <c r="I7731" s="109" t="str">
        <f t="shared" si="362"/>
        <v/>
      </c>
      <c r="J7731" s="113"/>
      <c r="K7731" s="90"/>
      <c r="L7731" s="73"/>
      <c r="M7731" s="69" t="str">
        <f>IF(C7731&lt;&gt;"",DailyLog!$S$3,"")</f>
        <v/>
      </c>
      <c r="N7731" s="56" t="str">
        <f t="shared" si="361"/>
        <v/>
      </c>
      <c r="O7731" s="53" t="str">
        <f>IF($B7731&lt;&gt;"",IF(ISNUMBER(_xlfn.XMATCH($B7731,Language!$A$6:$E$6)),0,IF(ISNUMBER(_xlfn.XMATCH($B7731,Language!$A$29:$E$29)),'Lista de Prestatarios'!$B$3,VLOOKUP(B7731,'Lista de Prestatarios'!$A$2:$B$500,2,FALSE))),"")</f>
        <v/>
      </c>
      <c r="P7731" s="58" t="str">
        <f>IF(B7731&lt;&gt;"",IF(OR(D7731&gt;0,G7731&gt;0),COUNTIF($B$2:B7731,B7731),COUNTIFS($B$2:B7731,B7731,$E$2:E7731,"&gt;0")),"")</f>
        <v/>
      </c>
    </row>
    <row r="7732" spans="1:16" x14ac:dyDescent="0.35">
      <c r="A7732" s="51" t="str">
        <f t="shared" si="360"/>
        <v/>
      </c>
      <c r="B7732" s="99"/>
      <c r="C7732" s="4"/>
      <c r="D7732" s="14"/>
      <c r="E7732" s="14"/>
      <c r="F7732" s="14"/>
      <c r="G7732" s="82"/>
      <c r="H7732" s="107" t="str">
        <f>IF(B7732&lt;&gt;"",IF(OR(O7732=0,O7732=999),"",SUMIFS($E$2:E7732,$A$2:A7732,A7732)-SUMIFS($F$2:F7732,$A$2:A7732,A7732)),"")</f>
        <v/>
      </c>
      <c r="I7732" s="109" t="str">
        <f t="shared" si="362"/>
        <v/>
      </c>
      <c r="J7732" s="113"/>
      <c r="K7732" s="90"/>
      <c r="L7732" s="73"/>
      <c r="M7732" s="69" t="str">
        <f>IF(C7732&lt;&gt;"",DailyLog!$S$3,"")</f>
        <v/>
      </c>
      <c r="N7732" s="56" t="str">
        <f t="shared" si="361"/>
        <v/>
      </c>
      <c r="O7732" s="53" t="str">
        <f>IF($B7732&lt;&gt;"",IF(ISNUMBER(_xlfn.XMATCH($B7732,Language!$A$6:$E$6)),0,IF(ISNUMBER(_xlfn.XMATCH($B7732,Language!$A$29:$E$29)),'Lista de Prestatarios'!$B$3,VLOOKUP(B7732,'Lista de Prestatarios'!$A$2:$B$500,2,FALSE))),"")</f>
        <v/>
      </c>
      <c r="P7732" s="58" t="str">
        <f>IF(B7732&lt;&gt;"",IF(OR(D7732&gt;0,G7732&gt;0),COUNTIF($B$2:B7732,B7732),COUNTIFS($B$2:B7732,B7732,$E$2:E7732,"&gt;0")),"")</f>
        <v/>
      </c>
    </row>
    <row r="7733" spans="1:16" x14ac:dyDescent="0.35">
      <c r="A7733" s="51" t="str">
        <f t="shared" si="360"/>
        <v/>
      </c>
      <c r="B7733" s="99"/>
      <c r="C7733" s="4"/>
      <c r="D7733" s="14"/>
      <c r="E7733" s="14"/>
      <c r="F7733" s="14"/>
      <c r="G7733" s="82"/>
      <c r="H7733" s="107" t="str">
        <f>IF(B7733&lt;&gt;"",IF(OR(O7733=0,O7733=999),"",SUMIFS($E$2:E7733,$A$2:A7733,A7733)-SUMIFS($F$2:F7733,$A$2:A7733,A7733)),"")</f>
        <v/>
      </c>
      <c r="I7733" s="109" t="str">
        <f t="shared" si="362"/>
        <v/>
      </c>
      <c r="J7733" s="113"/>
      <c r="K7733" s="90"/>
      <c r="L7733" s="73"/>
      <c r="M7733" s="69" t="str">
        <f>IF(C7733&lt;&gt;"",DailyLog!$S$3,"")</f>
        <v/>
      </c>
      <c r="N7733" s="56" t="str">
        <f t="shared" si="361"/>
        <v/>
      </c>
      <c r="O7733" s="53" t="str">
        <f>IF($B7733&lt;&gt;"",IF(ISNUMBER(_xlfn.XMATCH($B7733,Language!$A$6:$E$6)),0,IF(ISNUMBER(_xlfn.XMATCH($B7733,Language!$A$29:$E$29)),'Lista de Prestatarios'!$B$3,VLOOKUP(B7733,'Lista de Prestatarios'!$A$2:$B$500,2,FALSE))),"")</f>
        <v/>
      </c>
      <c r="P7733" s="58" t="str">
        <f>IF(B7733&lt;&gt;"",IF(OR(D7733&gt;0,G7733&gt;0),COUNTIF($B$2:B7733,B7733),COUNTIFS($B$2:B7733,B7733,$E$2:E7733,"&gt;0")),"")</f>
        <v/>
      </c>
    </row>
    <row r="7734" spans="1:16" x14ac:dyDescent="0.35">
      <c r="A7734" s="51" t="str">
        <f t="shared" si="360"/>
        <v/>
      </c>
      <c r="B7734" s="99"/>
      <c r="C7734" s="4"/>
      <c r="D7734" s="14"/>
      <c r="E7734" s="14"/>
      <c r="F7734" s="14"/>
      <c r="G7734" s="82"/>
      <c r="H7734" s="107" t="str">
        <f>IF(B7734&lt;&gt;"",IF(OR(O7734=0,O7734=999),"",SUMIFS($E$2:E7734,$A$2:A7734,A7734)-SUMIFS($F$2:F7734,$A$2:A7734,A7734)),"")</f>
        <v/>
      </c>
      <c r="I7734" s="109" t="str">
        <f t="shared" si="362"/>
        <v/>
      </c>
      <c r="J7734" s="113"/>
      <c r="K7734" s="90"/>
      <c r="L7734" s="73"/>
      <c r="M7734" s="69" t="str">
        <f>IF(C7734&lt;&gt;"",DailyLog!$S$3,"")</f>
        <v/>
      </c>
      <c r="N7734" s="56" t="str">
        <f t="shared" si="361"/>
        <v/>
      </c>
      <c r="O7734" s="53" t="str">
        <f>IF($B7734&lt;&gt;"",IF(ISNUMBER(_xlfn.XMATCH($B7734,Language!$A$6:$E$6)),0,IF(ISNUMBER(_xlfn.XMATCH($B7734,Language!$A$29:$E$29)),'Lista de Prestatarios'!$B$3,VLOOKUP(B7734,'Lista de Prestatarios'!$A$2:$B$500,2,FALSE))),"")</f>
        <v/>
      </c>
      <c r="P7734" s="58" t="str">
        <f>IF(B7734&lt;&gt;"",IF(OR(D7734&gt;0,G7734&gt;0),COUNTIF($B$2:B7734,B7734),COUNTIFS($B$2:B7734,B7734,$E$2:E7734,"&gt;0")),"")</f>
        <v/>
      </c>
    </row>
    <row r="7735" spans="1:16" x14ac:dyDescent="0.35">
      <c r="A7735" s="51" t="str">
        <f t="shared" si="360"/>
        <v/>
      </c>
      <c r="B7735" s="99"/>
      <c r="C7735" s="4"/>
      <c r="D7735" s="14"/>
      <c r="E7735" s="14"/>
      <c r="F7735" s="14"/>
      <c r="G7735" s="82"/>
      <c r="H7735" s="107" t="str">
        <f>IF(B7735&lt;&gt;"",IF(OR(O7735=0,O7735=999),"",SUMIFS($E$2:E7735,$A$2:A7735,A7735)-SUMIFS($F$2:F7735,$A$2:A7735,A7735)),"")</f>
        <v/>
      </c>
      <c r="I7735" s="109" t="str">
        <f t="shared" si="362"/>
        <v/>
      </c>
      <c r="J7735" s="113"/>
      <c r="K7735" s="90"/>
      <c r="L7735" s="73"/>
      <c r="M7735" s="69" t="str">
        <f>IF(C7735&lt;&gt;"",DailyLog!$S$3,"")</f>
        <v/>
      </c>
      <c r="N7735" s="56" t="str">
        <f t="shared" si="361"/>
        <v/>
      </c>
      <c r="O7735" s="53" t="str">
        <f>IF($B7735&lt;&gt;"",IF(ISNUMBER(_xlfn.XMATCH($B7735,Language!$A$6:$E$6)),0,IF(ISNUMBER(_xlfn.XMATCH($B7735,Language!$A$29:$E$29)),'Lista de Prestatarios'!$B$3,VLOOKUP(B7735,'Lista de Prestatarios'!$A$2:$B$500,2,FALSE))),"")</f>
        <v/>
      </c>
      <c r="P7735" s="58" t="str">
        <f>IF(B7735&lt;&gt;"",IF(OR(D7735&gt;0,G7735&gt;0),COUNTIF($B$2:B7735,B7735),COUNTIFS($B$2:B7735,B7735,$E$2:E7735,"&gt;0")),"")</f>
        <v/>
      </c>
    </row>
    <row r="7736" spans="1:16" x14ac:dyDescent="0.35">
      <c r="A7736" s="51" t="str">
        <f t="shared" si="360"/>
        <v/>
      </c>
      <c r="B7736" s="99"/>
      <c r="C7736" s="4"/>
      <c r="D7736" s="14"/>
      <c r="E7736" s="14"/>
      <c r="F7736" s="14"/>
      <c r="G7736" s="82"/>
      <c r="H7736" s="107" t="str">
        <f>IF(B7736&lt;&gt;"",IF(OR(O7736=0,O7736=999),"",SUMIFS($E$2:E7736,$A$2:A7736,A7736)-SUMIFS($F$2:F7736,$A$2:A7736,A7736)),"")</f>
        <v/>
      </c>
      <c r="I7736" s="109" t="str">
        <f t="shared" si="362"/>
        <v/>
      </c>
      <c r="J7736" s="113"/>
      <c r="K7736" s="90"/>
      <c r="L7736" s="73"/>
      <c r="M7736" s="69" t="str">
        <f>IF(C7736&lt;&gt;"",DailyLog!$S$3,"")</f>
        <v/>
      </c>
      <c r="N7736" s="56" t="str">
        <f t="shared" si="361"/>
        <v/>
      </c>
      <c r="O7736" s="53" t="str">
        <f>IF($B7736&lt;&gt;"",IF(ISNUMBER(_xlfn.XMATCH($B7736,Language!$A$6:$E$6)),0,IF(ISNUMBER(_xlfn.XMATCH($B7736,Language!$A$29:$E$29)),'Lista de Prestatarios'!$B$3,VLOOKUP(B7736,'Lista de Prestatarios'!$A$2:$B$500,2,FALSE))),"")</f>
        <v/>
      </c>
      <c r="P7736" s="58" t="str">
        <f>IF(B7736&lt;&gt;"",IF(OR(D7736&gt;0,G7736&gt;0),COUNTIF($B$2:B7736,B7736),COUNTIFS($B$2:B7736,B7736,$E$2:E7736,"&gt;0")),"")</f>
        <v/>
      </c>
    </row>
    <row r="7737" spans="1:16" x14ac:dyDescent="0.35">
      <c r="A7737" s="51" t="str">
        <f t="shared" si="360"/>
        <v/>
      </c>
      <c r="B7737" s="99"/>
      <c r="C7737" s="4"/>
      <c r="D7737" s="14"/>
      <c r="E7737" s="14"/>
      <c r="F7737" s="14"/>
      <c r="G7737" s="82"/>
      <c r="H7737" s="107" t="str">
        <f>IF(B7737&lt;&gt;"",IF(OR(O7737=0,O7737=999),"",SUMIFS($E$2:E7737,$A$2:A7737,A7737)-SUMIFS($F$2:F7737,$A$2:A7737,A7737)),"")</f>
        <v/>
      </c>
      <c r="I7737" s="109" t="str">
        <f t="shared" si="362"/>
        <v/>
      </c>
      <c r="J7737" s="113"/>
      <c r="K7737" s="90"/>
      <c r="L7737" s="73"/>
      <c r="M7737" s="69" t="str">
        <f>IF(C7737&lt;&gt;"",DailyLog!$S$3,"")</f>
        <v/>
      </c>
      <c r="N7737" s="56" t="str">
        <f t="shared" si="361"/>
        <v/>
      </c>
      <c r="O7737" s="53" t="str">
        <f>IF($B7737&lt;&gt;"",IF(ISNUMBER(_xlfn.XMATCH($B7737,Language!$A$6:$E$6)),0,IF(ISNUMBER(_xlfn.XMATCH($B7737,Language!$A$29:$E$29)),'Lista de Prestatarios'!$B$3,VLOOKUP(B7737,'Lista de Prestatarios'!$A$2:$B$500,2,FALSE))),"")</f>
        <v/>
      </c>
      <c r="P7737" s="58" t="str">
        <f>IF(B7737&lt;&gt;"",IF(OR(D7737&gt;0,G7737&gt;0),COUNTIF($B$2:B7737,B7737),COUNTIFS($B$2:B7737,B7737,$E$2:E7737,"&gt;0")),"")</f>
        <v/>
      </c>
    </row>
    <row r="7738" spans="1:16" x14ac:dyDescent="0.35">
      <c r="A7738" s="51" t="str">
        <f t="shared" si="360"/>
        <v/>
      </c>
      <c r="B7738" s="99"/>
      <c r="C7738" s="4"/>
      <c r="D7738" s="14"/>
      <c r="E7738" s="14"/>
      <c r="F7738" s="14"/>
      <c r="G7738" s="82"/>
      <c r="H7738" s="107" t="str">
        <f>IF(B7738&lt;&gt;"",IF(OR(O7738=0,O7738=999),"",SUMIFS($E$2:E7738,$A$2:A7738,A7738)-SUMIFS($F$2:F7738,$A$2:A7738,A7738)),"")</f>
        <v/>
      </c>
      <c r="I7738" s="109" t="str">
        <f t="shared" si="362"/>
        <v/>
      </c>
      <c r="J7738" s="113"/>
      <c r="K7738" s="90"/>
      <c r="L7738" s="73"/>
      <c r="M7738" s="69" t="str">
        <f>IF(C7738&lt;&gt;"",DailyLog!$S$3,"")</f>
        <v/>
      </c>
      <c r="N7738" s="56" t="str">
        <f t="shared" si="361"/>
        <v/>
      </c>
      <c r="O7738" s="53" t="str">
        <f>IF($B7738&lt;&gt;"",IF(ISNUMBER(_xlfn.XMATCH($B7738,Language!$A$6:$E$6)),0,IF(ISNUMBER(_xlfn.XMATCH($B7738,Language!$A$29:$E$29)),'Lista de Prestatarios'!$B$3,VLOOKUP(B7738,'Lista de Prestatarios'!$A$2:$B$500,2,FALSE))),"")</f>
        <v/>
      </c>
      <c r="P7738" s="58" t="str">
        <f>IF(B7738&lt;&gt;"",IF(OR(D7738&gt;0,G7738&gt;0),COUNTIF($B$2:B7738,B7738),COUNTIFS($B$2:B7738,B7738,$E$2:E7738,"&gt;0")),"")</f>
        <v/>
      </c>
    </row>
    <row r="7739" spans="1:16" x14ac:dyDescent="0.35">
      <c r="A7739" s="51" t="str">
        <f t="shared" si="360"/>
        <v/>
      </c>
      <c r="B7739" s="99"/>
      <c r="C7739" s="4"/>
      <c r="D7739" s="14"/>
      <c r="E7739" s="14"/>
      <c r="F7739" s="14"/>
      <c r="G7739" s="82"/>
      <c r="H7739" s="107" t="str">
        <f>IF(B7739&lt;&gt;"",IF(OR(O7739=0,O7739=999),"",SUMIFS($E$2:E7739,$A$2:A7739,A7739)-SUMIFS($F$2:F7739,$A$2:A7739,A7739)),"")</f>
        <v/>
      </c>
      <c r="I7739" s="109" t="str">
        <f t="shared" si="362"/>
        <v/>
      </c>
      <c r="J7739" s="113"/>
      <c r="K7739" s="90"/>
      <c r="L7739" s="73"/>
      <c r="M7739" s="69" t="str">
        <f>IF(C7739&lt;&gt;"",DailyLog!$S$3,"")</f>
        <v/>
      </c>
      <c r="N7739" s="56" t="str">
        <f t="shared" si="361"/>
        <v/>
      </c>
      <c r="O7739" s="53" t="str">
        <f>IF($B7739&lt;&gt;"",IF(ISNUMBER(_xlfn.XMATCH($B7739,Language!$A$6:$E$6)),0,IF(ISNUMBER(_xlfn.XMATCH($B7739,Language!$A$29:$E$29)),'Lista de Prestatarios'!$B$3,VLOOKUP(B7739,'Lista de Prestatarios'!$A$2:$B$500,2,FALSE))),"")</f>
        <v/>
      </c>
      <c r="P7739" s="58" t="str">
        <f>IF(B7739&lt;&gt;"",IF(OR(D7739&gt;0,G7739&gt;0),COUNTIF($B$2:B7739,B7739),COUNTIFS($B$2:B7739,B7739,$E$2:E7739,"&gt;0")),"")</f>
        <v/>
      </c>
    </row>
    <row r="7740" spans="1:16" x14ac:dyDescent="0.35">
      <c r="A7740" s="51" t="str">
        <f t="shared" si="360"/>
        <v/>
      </c>
      <c r="B7740" s="99"/>
      <c r="C7740" s="4"/>
      <c r="D7740" s="14"/>
      <c r="E7740" s="14"/>
      <c r="F7740" s="14"/>
      <c r="G7740" s="82"/>
      <c r="H7740" s="107" t="str">
        <f>IF(B7740&lt;&gt;"",IF(OR(O7740=0,O7740=999),"",SUMIFS($E$2:E7740,$A$2:A7740,A7740)-SUMIFS($F$2:F7740,$A$2:A7740,A7740)),"")</f>
        <v/>
      </c>
      <c r="I7740" s="109" t="str">
        <f t="shared" si="362"/>
        <v/>
      </c>
      <c r="J7740" s="113"/>
      <c r="K7740" s="90"/>
      <c r="L7740" s="73"/>
      <c r="M7740" s="69" t="str">
        <f>IF(C7740&lt;&gt;"",DailyLog!$S$3,"")</f>
        <v/>
      </c>
      <c r="N7740" s="56" t="str">
        <f t="shared" si="361"/>
        <v/>
      </c>
      <c r="O7740" s="53" t="str">
        <f>IF($B7740&lt;&gt;"",IF(ISNUMBER(_xlfn.XMATCH($B7740,Language!$A$6:$E$6)),0,IF(ISNUMBER(_xlfn.XMATCH($B7740,Language!$A$29:$E$29)),'Lista de Prestatarios'!$B$3,VLOOKUP(B7740,'Lista de Prestatarios'!$A$2:$B$500,2,FALSE))),"")</f>
        <v/>
      </c>
      <c r="P7740" s="58" t="str">
        <f>IF(B7740&lt;&gt;"",IF(OR(D7740&gt;0,G7740&gt;0),COUNTIF($B$2:B7740,B7740),COUNTIFS($B$2:B7740,B7740,$E$2:E7740,"&gt;0")),"")</f>
        <v/>
      </c>
    </row>
    <row r="7741" spans="1:16" x14ac:dyDescent="0.35">
      <c r="A7741" s="51" t="str">
        <f t="shared" si="360"/>
        <v/>
      </c>
      <c r="B7741" s="99"/>
      <c r="C7741" s="4"/>
      <c r="D7741" s="14"/>
      <c r="E7741" s="14"/>
      <c r="F7741" s="14"/>
      <c r="G7741" s="82"/>
      <c r="H7741" s="107" t="str">
        <f>IF(B7741&lt;&gt;"",IF(OR(O7741=0,O7741=999),"",SUMIFS($E$2:E7741,$A$2:A7741,A7741)-SUMIFS($F$2:F7741,$A$2:A7741,A7741)),"")</f>
        <v/>
      </c>
      <c r="I7741" s="109" t="str">
        <f t="shared" si="362"/>
        <v/>
      </c>
      <c r="J7741" s="113"/>
      <c r="K7741" s="90"/>
      <c r="L7741" s="73"/>
      <c r="M7741" s="69" t="str">
        <f>IF(C7741&lt;&gt;"",DailyLog!$S$3,"")</f>
        <v/>
      </c>
      <c r="N7741" s="56" t="str">
        <f t="shared" si="361"/>
        <v/>
      </c>
      <c r="O7741" s="53" t="str">
        <f>IF($B7741&lt;&gt;"",IF(ISNUMBER(_xlfn.XMATCH($B7741,Language!$A$6:$E$6)),0,IF(ISNUMBER(_xlfn.XMATCH($B7741,Language!$A$29:$E$29)),'Lista de Prestatarios'!$B$3,VLOOKUP(B7741,'Lista de Prestatarios'!$A$2:$B$500,2,FALSE))),"")</f>
        <v/>
      </c>
      <c r="P7741" s="58" t="str">
        <f>IF(B7741&lt;&gt;"",IF(OR(D7741&gt;0,G7741&gt;0),COUNTIF($B$2:B7741,B7741),COUNTIFS($B$2:B7741,B7741,$E$2:E7741,"&gt;0")),"")</f>
        <v/>
      </c>
    </row>
    <row r="7742" spans="1:16" x14ac:dyDescent="0.35">
      <c r="A7742" s="51" t="str">
        <f t="shared" si="360"/>
        <v/>
      </c>
      <c r="B7742" s="99"/>
      <c r="C7742" s="4"/>
      <c r="D7742" s="14"/>
      <c r="E7742" s="14"/>
      <c r="F7742" s="14"/>
      <c r="G7742" s="82"/>
      <c r="H7742" s="107" t="str">
        <f>IF(B7742&lt;&gt;"",IF(OR(O7742=0,O7742=999),"",SUMIFS($E$2:E7742,$A$2:A7742,A7742)-SUMIFS($F$2:F7742,$A$2:A7742,A7742)),"")</f>
        <v/>
      </c>
      <c r="I7742" s="109" t="str">
        <f t="shared" si="362"/>
        <v/>
      </c>
      <c r="J7742" s="113"/>
      <c r="K7742" s="90"/>
      <c r="L7742" s="73"/>
      <c r="M7742" s="69" t="str">
        <f>IF(C7742&lt;&gt;"",DailyLog!$S$3,"")</f>
        <v/>
      </c>
      <c r="N7742" s="56" t="str">
        <f t="shared" si="361"/>
        <v/>
      </c>
      <c r="O7742" s="53" t="str">
        <f>IF($B7742&lt;&gt;"",IF(ISNUMBER(_xlfn.XMATCH($B7742,Language!$A$6:$E$6)),0,IF(ISNUMBER(_xlfn.XMATCH($B7742,Language!$A$29:$E$29)),'Lista de Prestatarios'!$B$3,VLOOKUP(B7742,'Lista de Prestatarios'!$A$2:$B$500,2,FALSE))),"")</f>
        <v/>
      </c>
      <c r="P7742" s="58" t="str">
        <f>IF(B7742&lt;&gt;"",IF(OR(D7742&gt;0,G7742&gt;0),COUNTIF($B$2:B7742,B7742),COUNTIFS($B$2:B7742,B7742,$E$2:E7742,"&gt;0")),"")</f>
        <v/>
      </c>
    </row>
    <row r="7743" spans="1:16" x14ac:dyDescent="0.35">
      <c r="A7743" s="51" t="str">
        <f t="shared" si="360"/>
        <v/>
      </c>
      <c r="B7743" s="99"/>
      <c r="C7743" s="4"/>
      <c r="D7743" s="14"/>
      <c r="E7743" s="14"/>
      <c r="F7743" s="14"/>
      <c r="G7743" s="82"/>
      <c r="H7743" s="107" t="str">
        <f>IF(B7743&lt;&gt;"",IF(OR(O7743=0,O7743=999),"",SUMIFS($E$2:E7743,$A$2:A7743,A7743)-SUMIFS($F$2:F7743,$A$2:A7743,A7743)),"")</f>
        <v/>
      </c>
      <c r="I7743" s="109" t="str">
        <f t="shared" si="362"/>
        <v/>
      </c>
      <c r="J7743" s="113"/>
      <c r="K7743" s="90"/>
      <c r="L7743" s="73"/>
      <c r="M7743" s="69" t="str">
        <f>IF(C7743&lt;&gt;"",DailyLog!$S$3,"")</f>
        <v/>
      </c>
      <c r="N7743" s="56" t="str">
        <f t="shared" si="361"/>
        <v/>
      </c>
      <c r="O7743" s="53" t="str">
        <f>IF($B7743&lt;&gt;"",IF(ISNUMBER(_xlfn.XMATCH($B7743,Language!$A$6:$E$6)),0,IF(ISNUMBER(_xlfn.XMATCH($B7743,Language!$A$29:$E$29)),'Lista de Prestatarios'!$B$3,VLOOKUP(B7743,'Lista de Prestatarios'!$A$2:$B$500,2,FALSE))),"")</f>
        <v/>
      </c>
      <c r="P7743" s="58" t="str">
        <f>IF(B7743&lt;&gt;"",IF(OR(D7743&gt;0,G7743&gt;0),COUNTIF($B$2:B7743,B7743),COUNTIFS($B$2:B7743,B7743,$E$2:E7743,"&gt;0")),"")</f>
        <v/>
      </c>
    </row>
    <row r="7744" spans="1:16" x14ac:dyDescent="0.35">
      <c r="A7744" s="51" t="str">
        <f t="shared" si="360"/>
        <v/>
      </c>
      <c r="B7744" s="99"/>
      <c r="C7744" s="4"/>
      <c r="D7744" s="14"/>
      <c r="E7744" s="14"/>
      <c r="F7744" s="14"/>
      <c r="G7744" s="82"/>
      <c r="H7744" s="107" t="str">
        <f>IF(B7744&lt;&gt;"",IF(OR(O7744=0,O7744=999),"",SUMIFS($E$2:E7744,$A$2:A7744,A7744)-SUMIFS($F$2:F7744,$A$2:A7744,A7744)),"")</f>
        <v/>
      </c>
      <c r="I7744" s="109" t="str">
        <f t="shared" si="362"/>
        <v/>
      </c>
      <c r="J7744" s="113"/>
      <c r="K7744" s="90"/>
      <c r="L7744" s="73"/>
      <c r="M7744" s="69" t="str">
        <f>IF(C7744&lt;&gt;"",DailyLog!$S$3,"")</f>
        <v/>
      </c>
      <c r="N7744" s="56" t="str">
        <f t="shared" si="361"/>
        <v/>
      </c>
      <c r="O7744" s="53" t="str">
        <f>IF($B7744&lt;&gt;"",IF(ISNUMBER(_xlfn.XMATCH($B7744,Language!$A$6:$E$6)),0,IF(ISNUMBER(_xlfn.XMATCH($B7744,Language!$A$29:$E$29)),'Lista de Prestatarios'!$B$3,VLOOKUP(B7744,'Lista de Prestatarios'!$A$2:$B$500,2,FALSE))),"")</f>
        <v/>
      </c>
      <c r="P7744" s="58" t="str">
        <f>IF(B7744&lt;&gt;"",IF(OR(D7744&gt;0,G7744&gt;0),COUNTIF($B$2:B7744,B7744),COUNTIFS($B$2:B7744,B7744,$E$2:E7744,"&gt;0")),"")</f>
        <v/>
      </c>
    </row>
    <row r="7745" spans="1:16" x14ac:dyDescent="0.35">
      <c r="A7745" s="51" t="str">
        <f t="shared" si="360"/>
        <v/>
      </c>
      <c r="B7745" s="99"/>
      <c r="C7745" s="4"/>
      <c r="D7745" s="14"/>
      <c r="E7745" s="14"/>
      <c r="F7745" s="14"/>
      <c r="G7745" s="82"/>
      <c r="H7745" s="107" t="str">
        <f>IF(B7745&lt;&gt;"",IF(OR(O7745=0,O7745=999),"",SUMIFS($E$2:E7745,$A$2:A7745,A7745)-SUMIFS($F$2:F7745,$A$2:A7745,A7745)),"")</f>
        <v/>
      </c>
      <c r="I7745" s="109" t="str">
        <f t="shared" si="362"/>
        <v/>
      </c>
      <c r="J7745" s="113"/>
      <c r="K7745" s="90"/>
      <c r="L7745" s="73"/>
      <c r="M7745" s="69" t="str">
        <f>IF(C7745&lt;&gt;"",DailyLog!$S$3,"")</f>
        <v/>
      </c>
      <c r="N7745" s="56" t="str">
        <f t="shared" si="361"/>
        <v/>
      </c>
      <c r="O7745" s="53" t="str">
        <f>IF($B7745&lt;&gt;"",IF(ISNUMBER(_xlfn.XMATCH($B7745,Language!$A$6:$E$6)),0,IF(ISNUMBER(_xlfn.XMATCH($B7745,Language!$A$29:$E$29)),'Lista de Prestatarios'!$B$3,VLOOKUP(B7745,'Lista de Prestatarios'!$A$2:$B$500,2,FALSE))),"")</f>
        <v/>
      </c>
      <c r="P7745" s="58" t="str">
        <f>IF(B7745&lt;&gt;"",IF(OR(D7745&gt;0,G7745&gt;0),COUNTIF($B$2:B7745,B7745),COUNTIFS($B$2:B7745,B7745,$E$2:E7745,"&gt;0")),"")</f>
        <v/>
      </c>
    </row>
    <row r="7746" spans="1:16" x14ac:dyDescent="0.35">
      <c r="A7746" s="51" t="str">
        <f t="shared" ref="A7746:A7809" si="363">IF(B7746&lt;&gt;"",O7746&amp;"."&amp;P7746,"")</f>
        <v/>
      </c>
      <c r="B7746" s="99"/>
      <c r="C7746" s="4"/>
      <c r="D7746" s="14"/>
      <c r="E7746" s="14"/>
      <c r="F7746" s="14"/>
      <c r="G7746" s="82"/>
      <c r="H7746" s="107" t="str">
        <f>IF(B7746&lt;&gt;"",IF(OR(O7746=0,O7746=999),"",SUMIFS($E$2:E7746,$A$2:A7746,A7746)-SUMIFS($F$2:F7746,$A$2:A7746,A7746)),"")</f>
        <v/>
      </c>
      <c r="I7746" s="109" t="str">
        <f t="shared" si="362"/>
        <v/>
      </c>
      <c r="J7746" s="113"/>
      <c r="K7746" s="90"/>
      <c r="L7746" s="73"/>
      <c r="M7746" s="69" t="str">
        <f>IF(C7746&lt;&gt;"",DailyLog!$S$3,"")</f>
        <v/>
      </c>
      <c r="N7746" s="56" t="str">
        <f t="shared" ref="N7746:N7809" si="364">IF(B7746&lt;&gt;"",COUNT(D7746:G7746),"")</f>
        <v/>
      </c>
      <c r="O7746" s="53" t="str">
        <f>IF($B7746&lt;&gt;"",IF(ISNUMBER(_xlfn.XMATCH($B7746,Language!$A$6:$E$6)),0,IF(ISNUMBER(_xlfn.XMATCH($B7746,Language!$A$29:$E$29)),'Lista de Prestatarios'!$B$3,VLOOKUP(B7746,'Lista de Prestatarios'!$A$2:$B$500,2,FALSE))),"")</f>
        <v/>
      </c>
      <c r="P7746" s="58" t="str">
        <f>IF(B7746&lt;&gt;"",IF(OR(D7746&gt;0,G7746&gt;0),COUNTIF($B$2:B7746,B7746),COUNTIFS($B$2:B7746,B7746,$E$2:E7746,"&gt;0")),"")</f>
        <v/>
      </c>
    </row>
    <row r="7747" spans="1:16" x14ac:dyDescent="0.35">
      <c r="A7747" s="51" t="str">
        <f t="shared" si="363"/>
        <v/>
      </c>
      <c r="B7747" s="99"/>
      <c r="C7747" s="4"/>
      <c r="D7747" s="14"/>
      <c r="E7747" s="14"/>
      <c r="F7747" s="14"/>
      <c r="G7747" s="82"/>
      <c r="H7747" s="107" t="str">
        <f>IF(B7747&lt;&gt;"",IF(OR(O7747=0,O7747=999),"",SUMIFS($E$2:E7747,$A$2:A7747,A7747)-SUMIFS($F$2:F7747,$A$2:A7747,A7747)),"")</f>
        <v/>
      </c>
      <c r="I7747" s="109" t="str">
        <f t="shared" si="362"/>
        <v/>
      </c>
      <c r="J7747" s="113"/>
      <c r="K7747" s="90"/>
      <c r="L7747" s="73"/>
      <c r="M7747" s="69" t="str">
        <f>IF(C7747&lt;&gt;"",DailyLog!$S$3,"")</f>
        <v/>
      </c>
      <c r="N7747" s="56" t="str">
        <f t="shared" si="364"/>
        <v/>
      </c>
      <c r="O7747" s="53" t="str">
        <f>IF($B7747&lt;&gt;"",IF(ISNUMBER(_xlfn.XMATCH($B7747,Language!$A$6:$E$6)),0,IF(ISNUMBER(_xlfn.XMATCH($B7747,Language!$A$29:$E$29)),'Lista de Prestatarios'!$B$3,VLOOKUP(B7747,'Lista de Prestatarios'!$A$2:$B$500,2,FALSE))),"")</f>
        <v/>
      </c>
      <c r="P7747" s="58" t="str">
        <f>IF(B7747&lt;&gt;"",IF(OR(D7747&gt;0,G7747&gt;0),COUNTIF($B$2:B7747,B7747),COUNTIFS($B$2:B7747,B7747,$E$2:E7747,"&gt;0")),"")</f>
        <v/>
      </c>
    </row>
    <row r="7748" spans="1:16" x14ac:dyDescent="0.35">
      <c r="A7748" s="51" t="str">
        <f t="shared" si="363"/>
        <v/>
      </c>
      <c r="B7748" s="99"/>
      <c r="C7748" s="4"/>
      <c r="D7748" s="14"/>
      <c r="E7748" s="14"/>
      <c r="F7748" s="14"/>
      <c r="G7748" s="82"/>
      <c r="H7748" s="107" t="str">
        <f>IF(B7748&lt;&gt;"",IF(OR(O7748=0,O7748=999),"",SUMIFS($E$2:E7748,$A$2:A7748,A7748)-SUMIFS($F$2:F7748,$A$2:A7748,A7748)),"")</f>
        <v/>
      </c>
      <c r="I7748" s="109" t="str">
        <f t="shared" ref="I7748:I7811" si="365">IF(B7748&lt;&gt;"",I7747+D7748-E7748+F7748-G7748,"")</f>
        <v/>
      </c>
      <c r="J7748" s="113"/>
      <c r="K7748" s="90"/>
      <c r="L7748" s="73"/>
      <c r="M7748" s="69" t="str">
        <f>IF(C7748&lt;&gt;"",DailyLog!$S$3,"")</f>
        <v/>
      </c>
      <c r="N7748" s="56" t="str">
        <f t="shared" si="364"/>
        <v/>
      </c>
      <c r="O7748" s="53" t="str">
        <f>IF($B7748&lt;&gt;"",IF(ISNUMBER(_xlfn.XMATCH($B7748,Language!$A$6:$E$6)),0,IF(ISNUMBER(_xlfn.XMATCH($B7748,Language!$A$29:$E$29)),'Lista de Prestatarios'!$B$3,VLOOKUP(B7748,'Lista de Prestatarios'!$A$2:$B$500,2,FALSE))),"")</f>
        <v/>
      </c>
      <c r="P7748" s="58" t="str">
        <f>IF(B7748&lt;&gt;"",IF(OR(D7748&gt;0,G7748&gt;0),COUNTIF($B$2:B7748,B7748),COUNTIFS($B$2:B7748,B7748,$E$2:E7748,"&gt;0")),"")</f>
        <v/>
      </c>
    </row>
    <row r="7749" spans="1:16" x14ac:dyDescent="0.35">
      <c r="A7749" s="51" t="str">
        <f t="shared" si="363"/>
        <v/>
      </c>
      <c r="B7749" s="99"/>
      <c r="C7749" s="4"/>
      <c r="D7749" s="14"/>
      <c r="E7749" s="14"/>
      <c r="F7749" s="14"/>
      <c r="G7749" s="82"/>
      <c r="H7749" s="107" t="str">
        <f>IF(B7749&lt;&gt;"",IF(OR(O7749=0,O7749=999),"",SUMIFS($E$2:E7749,$A$2:A7749,A7749)-SUMIFS($F$2:F7749,$A$2:A7749,A7749)),"")</f>
        <v/>
      </c>
      <c r="I7749" s="109" t="str">
        <f t="shared" si="365"/>
        <v/>
      </c>
      <c r="J7749" s="113"/>
      <c r="K7749" s="90"/>
      <c r="L7749" s="73"/>
      <c r="M7749" s="69" t="str">
        <f>IF(C7749&lt;&gt;"",DailyLog!$S$3,"")</f>
        <v/>
      </c>
      <c r="N7749" s="56" t="str">
        <f t="shared" si="364"/>
        <v/>
      </c>
      <c r="O7749" s="53" t="str">
        <f>IF($B7749&lt;&gt;"",IF(ISNUMBER(_xlfn.XMATCH($B7749,Language!$A$6:$E$6)),0,IF(ISNUMBER(_xlfn.XMATCH($B7749,Language!$A$29:$E$29)),'Lista de Prestatarios'!$B$3,VLOOKUP(B7749,'Lista de Prestatarios'!$A$2:$B$500,2,FALSE))),"")</f>
        <v/>
      </c>
      <c r="P7749" s="58" t="str">
        <f>IF(B7749&lt;&gt;"",IF(OR(D7749&gt;0,G7749&gt;0),COUNTIF($B$2:B7749,B7749),COUNTIFS($B$2:B7749,B7749,$E$2:E7749,"&gt;0")),"")</f>
        <v/>
      </c>
    </row>
    <row r="7750" spans="1:16" x14ac:dyDescent="0.35">
      <c r="A7750" s="51" t="str">
        <f t="shared" si="363"/>
        <v/>
      </c>
      <c r="B7750" s="99"/>
      <c r="C7750" s="4"/>
      <c r="D7750" s="14"/>
      <c r="E7750" s="14"/>
      <c r="F7750" s="14"/>
      <c r="G7750" s="82"/>
      <c r="H7750" s="107" t="str">
        <f>IF(B7750&lt;&gt;"",IF(OR(O7750=0,O7750=999),"",SUMIFS($E$2:E7750,$A$2:A7750,A7750)-SUMIFS($F$2:F7750,$A$2:A7750,A7750)),"")</f>
        <v/>
      </c>
      <c r="I7750" s="109" t="str">
        <f t="shared" si="365"/>
        <v/>
      </c>
      <c r="J7750" s="113"/>
      <c r="K7750" s="90"/>
      <c r="L7750" s="73"/>
      <c r="M7750" s="69" t="str">
        <f>IF(C7750&lt;&gt;"",DailyLog!$S$3,"")</f>
        <v/>
      </c>
      <c r="N7750" s="56" t="str">
        <f t="shared" si="364"/>
        <v/>
      </c>
      <c r="O7750" s="53" t="str">
        <f>IF($B7750&lt;&gt;"",IF(ISNUMBER(_xlfn.XMATCH($B7750,Language!$A$6:$E$6)),0,IF(ISNUMBER(_xlfn.XMATCH($B7750,Language!$A$29:$E$29)),'Lista de Prestatarios'!$B$3,VLOOKUP(B7750,'Lista de Prestatarios'!$A$2:$B$500,2,FALSE))),"")</f>
        <v/>
      </c>
      <c r="P7750" s="58" t="str">
        <f>IF(B7750&lt;&gt;"",IF(OR(D7750&gt;0,G7750&gt;0),COUNTIF($B$2:B7750,B7750),COUNTIFS($B$2:B7750,B7750,$E$2:E7750,"&gt;0")),"")</f>
        <v/>
      </c>
    </row>
    <row r="7751" spans="1:16" x14ac:dyDescent="0.35">
      <c r="A7751" s="51" t="str">
        <f t="shared" si="363"/>
        <v/>
      </c>
      <c r="B7751" s="99"/>
      <c r="C7751" s="4"/>
      <c r="D7751" s="14"/>
      <c r="E7751" s="14"/>
      <c r="F7751" s="14"/>
      <c r="G7751" s="82"/>
      <c r="H7751" s="107" t="str">
        <f>IF(B7751&lt;&gt;"",IF(OR(O7751=0,O7751=999),"",SUMIFS($E$2:E7751,$A$2:A7751,A7751)-SUMIFS($F$2:F7751,$A$2:A7751,A7751)),"")</f>
        <v/>
      </c>
      <c r="I7751" s="109" t="str">
        <f t="shared" si="365"/>
        <v/>
      </c>
      <c r="J7751" s="113"/>
      <c r="K7751" s="90"/>
      <c r="L7751" s="73"/>
      <c r="M7751" s="69" t="str">
        <f>IF(C7751&lt;&gt;"",DailyLog!$S$3,"")</f>
        <v/>
      </c>
      <c r="N7751" s="56" t="str">
        <f t="shared" si="364"/>
        <v/>
      </c>
      <c r="O7751" s="53" t="str">
        <f>IF($B7751&lt;&gt;"",IF(ISNUMBER(_xlfn.XMATCH($B7751,Language!$A$6:$E$6)),0,IF(ISNUMBER(_xlfn.XMATCH($B7751,Language!$A$29:$E$29)),'Lista de Prestatarios'!$B$3,VLOOKUP(B7751,'Lista de Prestatarios'!$A$2:$B$500,2,FALSE))),"")</f>
        <v/>
      </c>
      <c r="P7751" s="58" t="str">
        <f>IF(B7751&lt;&gt;"",IF(OR(D7751&gt;0,G7751&gt;0),COUNTIF($B$2:B7751,B7751),COUNTIFS($B$2:B7751,B7751,$E$2:E7751,"&gt;0")),"")</f>
        <v/>
      </c>
    </row>
    <row r="7752" spans="1:16" x14ac:dyDescent="0.35">
      <c r="A7752" s="51" t="str">
        <f t="shared" si="363"/>
        <v/>
      </c>
      <c r="B7752" s="99"/>
      <c r="C7752" s="4"/>
      <c r="D7752" s="14"/>
      <c r="E7752" s="14"/>
      <c r="F7752" s="14"/>
      <c r="G7752" s="82"/>
      <c r="H7752" s="107" t="str">
        <f>IF(B7752&lt;&gt;"",IF(OR(O7752=0,O7752=999),"",SUMIFS($E$2:E7752,$A$2:A7752,A7752)-SUMIFS($F$2:F7752,$A$2:A7752,A7752)),"")</f>
        <v/>
      </c>
      <c r="I7752" s="109" t="str">
        <f t="shared" si="365"/>
        <v/>
      </c>
      <c r="J7752" s="113"/>
      <c r="K7752" s="90"/>
      <c r="L7752" s="73"/>
      <c r="M7752" s="69" t="str">
        <f>IF(C7752&lt;&gt;"",DailyLog!$S$3,"")</f>
        <v/>
      </c>
      <c r="N7752" s="56" t="str">
        <f t="shared" si="364"/>
        <v/>
      </c>
      <c r="O7752" s="53" t="str">
        <f>IF($B7752&lt;&gt;"",IF(ISNUMBER(_xlfn.XMATCH($B7752,Language!$A$6:$E$6)),0,IF(ISNUMBER(_xlfn.XMATCH($B7752,Language!$A$29:$E$29)),'Lista de Prestatarios'!$B$3,VLOOKUP(B7752,'Lista de Prestatarios'!$A$2:$B$500,2,FALSE))),"")</f>
        <v/>
      </c>
      <c r="P7752" s="58" t="str">
        <f>IF(B7752&lt;&gt;"",IF(OR(D7752&gt;0,G7752&gt;0),COUNTIF($B$2:B7752,B7752),COUNTIFS($B$2:B7752,B7752,$E$2:E7752,"&gt;0")),"")</f>
        <v/>
      </c>
    </row>
    <row r="7753" spans="1:16" x14ac:dyDescent="0.35">
      <c r="A7753" s="51" t="str">
        <f t="shared" si="363"/>
        <v/>
      </c>
      <c r="B7753" s="99"/>
      <c r="C7753" s="4"/>
      <c r="D7753" s="14"/>
      <c r="E7753" s="14"/>
      <c r="F7753" s="14"/>
      <c r="G7753" s="82"/>
      <c r="H7753" s="107" t="str">
        <f>IF(B7753&lt;&gt;"",IF(OR(O7753=0,O7753=999),"",SUMIFS($E$2:E7753,$A$2:A7753,A7753)-SUMIFS($F$2:F7753,$A$2:A7753,A7753)),"")</f>
        <v/>
      </c>
      <c r="I7753" s="109" t="str">
        <f t="shared" si="365"/>
        <v/>
      </c>
      <c r="J7753" s="113"/>
      <c r="K7753" s="90"/>
      <c r="L7753" s="73"/>
      <c r="M7753" s="69" t="str">
        <f>IF(C7753&lt;&gt;"",DailyLog!$S$3,"")</f>
        <v/>
      </c>
      <c r="N7753" s="56" t="str">
        <f t="shared" si="364"/>
        <v/>
      </c>
      <c r="O7753" s="53" t="str">
        <f>IF($B7753&lt;&gt;"",IF(ISNUMBER(_xlfn.XMATCH($B7753,Language!$A$6:$E$6)),0,IF(ISNUMBER(_xlfn.XMATCH($B7753,Language!$A$29:$E$29)),'Lista de Prestatarios'!$B$3,VLOOKUP(B7753,'Lista de Prestatarios'!$A$2:$B$500,2,FALSE))),"")</f>
        <v/>
      </c>
      <c r="P7753" s="58" t="str">
        <f>IF(B7753&lt;&gt;"",IF(OR(D7753&gt;0,G7753&gt;0),COUNTIF($B$2:B7753,B7753),COUNTIFS($B$2:B7753,B7753,$E$2:E7753,"&gt;0")),"")</f>
        <v/>
      </c>
    </row>
    <row r="7754" spans="1:16" x14ac:dyDescent="0.35">
      <c r="A7754" s="51" t="str">
        <f t="shared" si="363"/>
        <v/>
      </c>
      <c r="B7754" s="99"/>
      <c r="C7754" s="4"/>
      <c r="D7754" s="14"/>
      <c r="E7754" s="14"/>
      <c r="F7754" s="14"/>
      <c r="G7754" s="82"/>
      <c r="H7754" s="107" t="str">
        <f>IF(B7754&lt;&gt;"",IF(OR(O7754=0,O7754=999),"",SUMIFS($E$2:E7754,$A$2:A7754,A7754)-SUMIFS($F$2:F7754,$A$2:A7754,A7754)),"")</f>
        <v/>
      </c>
      <c r="I7754" s="109" t="str">
        <f t="shared" si="365"/>
        <v/>
      </c>
      <c r="J7754" s="113"/>
      <c r="K7754" s="90"/>
      <c r="L7754" s="73"/>
      <c r="M7754" s="69" t="str">
        <f>IF(C7754&lt;&gt;"",DailyLog!$S$3,"")</f>
        <v/>
      </c>
      <c r="N7754" s="56" t="str">
        <f t="shared" si="364"/>
        <v/>
      </c>
      <c r="O7754" s="53" t="str">
        <f>IF($B7754&lt;&gt;"",IF(ISNUMBER(_xlfn.XMATCH($B7754,Language!$A$6:$E$6)),0,IF(ISNUMBER(_xlfn.XMATCH($B7754,Language!$A$29:$E$29)),'Lista de Prestatarios'!$B$3,VLOOKUP(B7754,'Lista de Prestatarios'!$A$2:$B$500,2,FALSE))),"")</f>
        <v/>
      </c>
      <c r="P7754" s="58" t="str">
        <f>IF(B7754&lt;&gt;"",IF(OR(D7754&gt;0,G7754&gt;0),COUNTIF($B$2:B7754,B7754),COUNTIFS($B$2:B7754,B7754,$E$2:E7754,"&gt;0")),"")</f>
        <v/>
      </c>
    </row>
    <row r="7755" spans="1:16" x14ac:dyDescent="0.35">
      <c r="A7755" s="51" t="str">
        <f t="shared" si="363"/>
        <v/>
      </c>
      <c r="B7755" s="99"/>
      <c r="C7755" s="4"/>
      <c r="D7755" s="14"/>
      <c r="E7755" s="14"/>
      <c r="F7755" s="14"/>
      <c r="G7755" s="82"/>
      <c r="H7755" s="107" t="str">
        <f>IF(B7755&lt;&gt;"",IF(OR(O7755=0,O7755=999),"",SUMIFS($E$2:E7755,$A$2:A7755,A7755)-SUMIFS($F$2:F7755,$A$2:A7755,A7755)),"")</f>
        <v/>
      </c>
      <c r="I7755" s="109" t="str">
        <f t="shared" si="365"/>
        <v/>
      </c>
      <c r="J7755" s="113"/>
      <c r="K7755" s="90"/>
      <c r="L7755" s="73"/>
      <c r="M7755" s="69" t="str">
        <f>IF(C7755&lt;&gt;"",DailyLog!$S$3,"")</f>
        <v/>
      </c>
      <c r="N7755" s="56" t="str">
        <f t="shared" si="364"/>
        <v/>
      </c>
      <c r="O7755" s="53" t="str">
        <f>IF($B7755&lt;&gt;"",IF(ISNUMBER(_xlfn.XMATCH($B7755,Language!$A$6:$E$6)),0,IF(ISNUMBER(_xlfn.XMATCH($B7755,Language!$A$29:$E$29)),'Lista de Prestatarios'!$B$3,VLOOKUP(B7755,'Lista de Prestatarios'!$A$2:$B$500,2,FALSE))),"")</f>
        <v/>
      </c>
      <c r="P7755" s="58" t="str">
        <f>IF(B7755&lt;&gt;"",IF(OR(D7755&gt;0,G7755&gt;0),COUNTIF($B$2:B7755,B7755),COUNTIFS($B$2:B7755,B7755,$E$2:E7755,"&gt;0")),"")</f>
        <v/>
      </c>
    </row>
    <row r="7756" spans="1:16" x14ac:dyDescent="0.35">
      <c r="A7756" s="51" t="str">
        <f t="shared" si="363"/>
        <v/>
      </c>
      <c r="B7756" s="99"/>
      <c r="C7756" s="4"/>
      <c r="D7756" s="14"/>
      <c r="E7756" s="14"/>
      <c r="F7756" s="14"/>
      <c r="G7756" s="82"/>
      <c r="H7756" s="107" t="str">
        <f>IF(B7756&lt;&gt;"",IF(OR(O7756=0,O7756=999),"",SUMIFS($E$2:E7756,$A$2:A7756,A7756)-SUMIFS($F$2:F7756,$A$2:A7756,A7756)),"")</f>
        <v/>
      </c>
      <c r="I7756" s="109" t="str">
        <f t="shared" si="365"/>
        <v/>
      </c>
      <c r="J7756" s="113"/>
      <c r="K7756" s="90"/>
      <c r="L7756" s="73"/>
      <c r="M7756" s="69" t="str">
        <f>IF(C7756&lt;&gt;"",DailyLog!$S$3,"")</f>
        <v/>
      </c>
      <c r="N7756" s="56" t="str">
        <f t="shared" si="364"/>
        <v/>
      </c>
      <c r="O7756" s="53" t="str">
        <f>IF($B7756&lt;&gt;"",IF(ISNUMBER(_xlfn.XMATCH($B7756,Language!$A$6:$E$6)),0,IF(ISNUMBER(_xlfn.XMATCH($B7756,Language!$A$29:$E$29)),'Lista de Prestatarios'!$B$3,VLOOKUP(B7756,'Lista de Prestatarios'!$A$2:$B$500,2,FALSE))),"")</f>
        <v/>
      </c>
      <c r="P7756" s="58" t="str">
        <f>IF(B7756&lt;&gt;"",IF(OR(D7756&gt;0,G7756&gt;0),COUNTIF($B$2:B7756,B7756),COUNTIFS($B$2:B7756,B7756,$E$2:E7756,"&gt;0")),"")</f>
        <v/>
      </c>
    </row>
    <row r="7757" spans="1:16" x14ac:dyDescent="0.35">
      <c r="A7757" s="51" t="str">
        <f t="shared" si="363"/>
        <v/>
      </c>
      <c r="B7757" s="99"/>
      <c r="C7757" s="4"/>
      <c r="D7757" s="14"/>
      <c r="E7757" s="14"/>
      <c r="F7757" s="14"/>
      <c r="G7757" s="82"/>
      <c r="H7757" s="107" t="str">
        <f>IF(B7757&lt;&gt;"",IF(OR(O7757=0,O7757=999),"",SUMIFS($E$2:E7757,$A$2:A7757,A7757)-SUMIFS($F$2:F7757,$A$2:A7757,A7757)),"")</f>
        <v/>
      </c>
      <c r="I7757" s="109" t="str">
        <f t="shared" si="365"/>
        <v/>
      </c>
      <c r="J7757" s="113"/>
      <c r="K7757" s="90"/>
      <c r="L7757" s="73"/>
      <c r="M7757" s="69" t="str">
        <f>IF(C7757&lt;&gt;"",DailyLog!$S$3,"")</f>
        <v/>
      </c>
      <c r="N7757" s="56" t="str">
        <f t="shared" si="364"/>
        <v/>
      </c>
      <c r="O7757" s="53" t="str">
        <f>IF($B7757&lt;&gt;"",IF(ISNUMBER(_xlfn.XMATCH($B7757,Language!$A$6:$E$6)),0,IF(ISNUMBER(_xlfn.XMATCH($B7757,Language!$A$29:$E$29)),'Lista de Prestatarios'!$B$3,VLOOKUP(B7757,'Lista de Prestatarios'!$A$2:$B$500,2,FALSE))),"")</f>
        <v/>
      </c>
      <c r="P7757" s="58" t="str">
        <f>IF(B7757&lt;&gt;"",IF(OR(D7757&gt;0,G7757&gt;0),COUNTIF($B$2:B7757,B7757),COUNTIFS($B$2:B7757,B7757,$E$2:E7757,"&gt;0")),"")</f>
        <v/>
      </c>
    </row>
    <row r="7758" spans="1:16" x14ac:dyDescent="0.35">
      <c r="A7758" s="51" t="str">
        <f t="shared" si="363"/>
        <v/>
      </c>
      <c r="B7758" s="99"/>
      <c r="C7758" s="4"/>
      <c r="D7758" s="14"/>
      <c r="E7758" s="14"/>
      <c r="F7758" s="14"/>
      <c r="G7758" s="82"/>
      <c r="H7758" s="107" t="str">
        <f>IF(B7758&lt;&gt;"",IF(OR(O7758=0,O7758=999),"",SUMIFS($E$2:E7758,$A$2:A7758,A7758)-SUMIFS($F$2:F7758,$A$2:A7758,A7758)),"")</f>
        <v/>
      </c>
      <c r="I7758" s="109" t="str">
        <f t="shared" si="365"/>
        <v/>
      </c>
      <c r="J7758" s="113"/>
      <c r="K7758" s="90"/>
      <c r="L7758" s="73"/>
      <c r="M7758" s="69" t="str">
        <f>IF(C7758&lt;&gt;"",DailyLog!$S$3,"")</f>
        <v/>
      </c>
      <c r="N7758" s="56" t="str">
        <f t="shared" si="364"/>
        <v/>
      </c>
      <c r="O7758" s="53" t="str">
        <f>IF($B7758&lt;&gt;"",IF(ISNUMBER(_xlfn.XMATCH($B7758,Language!$A$6:$E$6)),0,IF(ISNUMBER(_xlfn.XMATCH($B7758,Language!$A$29:$E$29)),'Lista de Prestatarios'!$B$3,VLOOKUP(B7758,'Lista de Prestatarios'!$A$2:$B$500,2,FALSE))),"")</f>
        <v/>
      </c>
      <c r="P7758" s="58" t="str">
        <f>IF(B7758&lt;&gt;"",IF(OR(D7758&gt;0,G7758&gt;0),COUNTIF($B$2:B7758,B7758),COUNTIFS($B$2:B7758,B7758,$E$2:E7758,"&gt;0")),"")</f>
        <v/>
      </c>
    </row>
    <row r="7759" spans="1:16" x14ac:dyDescent="0.35">
      <c r="A7759" s="51" t="str">
        <f t="shared" si="363"/>
        <v/>
      </c>
      <c r="B7759" s="99"/>
      <c r="C7759" s="4"/>
      <c r="D7759" s="14"/>
      <c r="E7759" s="14"/>
      <c r="F7759" s="14"/>
      <c r="G7759" s="82"/>
      <c r="H7759" s="107" t="str">
        <f>IF(B7759&lt;&gt;"",IF(OR(O7759=0,O7759=999),"",SUMIFS($E$2:E7759,$A$2:A7759,A7759)-SUMIFS($F$2:F7759,$A$2:A7759,A7759)),"")</f>
        <v/>
      </c>
      <c r="I7759" s="109" t="str">
        <f t="shared" si="365"/>
        <v/>
      </c>
      <c r="J7759" s="113"/>
      <c r="K7759" s="90"/>
      <c r="L7759" s="73"/>
      <c r="M7759" s="69" t="str">
        <f>IF(C7759&lt;&gt;"",DailyLog!$S$3,"")</f>
        <v/>
      </c>
      <c r="N7759" s="56" t="str">
        <f t="shared" si="364"/>
        <v/>
      </c>
      <c r="O7759" s="53" t="str">
        <f>IF($B7759&lt;&gt;"",IF(ISNUMBER(_xlfn.XMATCH($B7759,Language!$A$6:$E$6)),0,IF(ISNUMBER(_xlfn.XMATCH($B7759,Language!$A$29:$E$29)),'Lista de Prestatarios'!$B$3,VLOOKUP(B7759,'Lista de Prestatarios'!$A$2:$B$500,2,FALSE))),"")</f>
        <v/>
      </c>
      <c r="P7759" s="58" t="str">
        <f>IF(B7759&lt;&gt;"",IF(OR(D7759&gt;0,G7759&gt;0),COUNTIF($B$2:B7759,B7759),COUNTIFS($B$2:B7759,B7759,$E$2:E7759,"&gt;0")),"")</f>
        <v/>
      </c>
    </row>
    <row r="7760" spans="1:16" x14ac:dyDescent="0.35">
      <c r="A7760" s="51" t="str">
        <f t="shared" si="363"/>
        <v/>
      </c>
      <c r="B7760" s="99"/>
      <c r="C7760" s="4"/>
      <c r="D7760" s="14"/>
      <c r="E7760" s="14"/>
      <c r="F7760" s="14"/>
      <c r="G7760" s="82"/>
      <c r="H7760" s="107" t="str">
        <f>IF(B7760&lt;&gt;"",IF(OR(O7760=0,O7760=999),"",SUMIFS($E$2:E7760,$A$2:A7760,A7760)-SUMIFS($F$2:F7760,$A$2:A7760,A7760)),"")</f>
        <v/>
      </c>
      <c r="I7760" s="109" t="str">
        <f t="shared" si="365"/>
        <v/>
      </c>
      <c r="J7760" s="113"/>
      <c r="K7760" s="90"/>
      <c r="L7760" s="73"/>
      <c r="M7760" s="69" t="str">
        <f>IF(C7760&lt;&gt;"",DailyLog!$S$3,"")</f>
        <v/>
      </c>
      <c r="N7760" s="56" t="str">
        <f t="shared" si="364"/>
        <v/>
      </c>
      <c r="O7760" s="53" t="str">
        <f>IF($B7760&lt;&gt;"",IF(ISNUMBER(_xlfn.XMATCH($B7760,Language!$A$6:$E$6)),0,IF(ISNUMBER(_xlfn.XMATCH($B7760,Language!$A$29:$E$29)),'Lista de Prestatarios'!$B$3,VLOOKUP(B7760,'Lista de Prestatarios'!$A$2:$B$500,2,FALSE))),"")</f>
        <v/>
      </c>
      <c r="P7760" s="58" t="str">
        <f>IF(B7760&lt;&gt;"",IF(OR(D7760&gt;0,G7760&gt;0),COUNTIF($B$2:B7760,B7760),COUNTIFS($B$2:B7760,B7760,$E$2:E7760,"&gt;0")),"")</f>
        <v/>
      </c>
    </row>
    <row r="7761" spans="1:16" x14ac:dyDescent="0.35">
      <c r="A7761" s="51" t="str">
        <f t="shared" si="363"/>
        <v/>
      </c>
      <c r="B7761" s="99"/>
      <c r="C7761" s="4"/>
      <c r="D7761" s="14"/>
      <c r="E7761" s="14"/>
      <c r="F7761" s="14"/>
      <c r="G7761" s="82"/>
      <c r="H7761" s="107" t="str">
        <f>IF(B7761&lt;&gt;"",IF(OR(O7761=0,O7761=999),"",SUMIFS($E$2:E7761,$A$2:A7761,A7761)-SUMIFS($F$2:F7761,$A$2:A7761,A7761)),"")</f>
        <v/>
      </c>
      <c r="I7761" s="109" t="str">
        <f t="shared" si="365"/>
        <v/>
      </c>
      <c r="J7761" s="113"/>
      <c r="K7761" s="90"/>
      <c r="L7761" s="73"/>
      <c r="M7761" s="69" t="str">
        <f>IF(C7761&lt;&gt;"",DailyLog!$S$3,"")</f>
        <v/>
      </c>
      <c r="N7761" s="56" t="str">
        <f t="shared" si="364"/>
        <v/>
      </c>
      <c r="O7761" s="53" t="str">
        <f>IF($B7761&lt;&gt;"",IF(ISNUMBER(_xlfn.XMATCH($B7761,Language!$A$6:$E$6)),0,IF(ISNUMBER(_xlfn.XMATCH($B7761,Language!$A$29:$E$29)),'Lista de Prestatarios'!$B$3,VLOOKUP(B7761,'Lista de Prestatarios'!$A$2:$B$500,2,FALSE))),"")</f>
        <v/>
      </c>
      <c r="P7761" s="58" t="str">
        <f>IF(B7761&lt;&gt;"",IF(OR(D7761&gt;0,G7761&gt;0),COUNTIF($B$2:B7761,B7761),COUNTIFS($B$2:B7761,B7761,$E$2:E7761,"&gt;0")),"")</f>
        <v/>
      </c>
    </row>
    <row r="7762" spans="1:16" x14ac:dyDescent="0.35">
      <c r="A7762" s="51" t="str">
        <f t="shared" si="363"/>
        <v/>
      </c>
      <c r="B7762" s="99"/>
      <c r="C7762" s="4"/>
      <c r="D7762" s="14"/>
      <c r="E7762" s="14"/>
      <c r="F7762" s="14"/>
      <c r="G7762" s="82"/>
      <c r="H7762" s="107" t="str">
        <f>IF(B7762&lt;&gt;"",IF(OR(O7762=0,O7762=999),"",SUMIFS($E$2:E7762,$A$2:A7762,A7762)-SUMIFS($F$2:F7762,$A$2:A7762,A7762)),"")</f>
        <v/>
      </c>
      <c r="I7762" s="109" t="str">
        <f t="shared" si="365"/>
        <v/>
      </c>
      <c r="J7762" s="113"/>
      <c r="K7762" s="90"/>
      <c r="L7762" s="73"/>
      <c r="M7762" s="69" t="str">
        <f>IF(C7762&lt;&gt;"",DailyLog!$S$3,"")</f>
        <v/>
      </c>
      <c r="N7762" s="56" t="str">
        <f t="shared" si="364"/>
        <v/>
      </c>
      <c r="O7762" s="53" t="str">
        <f>IF($B7762&lt;&gt;"",IF(ISNUMBER(_xlfn.XMATCH($B7762,Language!$A$6:$E$6)),0,IF(ISNUMBER(_xlfn.XMATCH($B7762,Language!$A$29:$E$29)),'Lista de Prestatarios'!$B$3,VLOOKUP(B7762,'Lista de Prestatarios'!$A$2:$B$500,2,FALSE))),"")</f>
        <v/>
      </c>
      <c r="P7762" s="58" t="str">
        <f>IF(B7762&lt;&gt;"",IF(OR(D7762&gt;0,G7762&gt;0),COUNTIF($B$2:B7762,B7762),COUNTIFS($B$2:B7762,B7762,$E$2:E7762,"&gt;0")),"")</f>
        <v/>
      </c>
    </row>
    <row r="7763" spans="1:16" x14ac:dyDescent="0.35">
      <c r="A7763" s="51" t="str">
        <f t="shared" si="363"/>
        <v/>
      </c>
      <c r="B7763" s="99"/>
      <c r="C7763" s="4"/>
      <c r="D7763" s="14"/>
      <c r="E7763" s="14"/>
      <c r="F7763" s="14"/>
      <c r="G7763" s="82"/>
      <c r="H7763" s="107" t="str">
        <f>IF(B7763&lt;&gt;"",IF(OR(O7763=0,O7763=999),"",SUMIFS($E$2:E7763,$A$2:A7763,A7763)-SUMIFS($F$2:F7763,$A$2:A7763,A7763)),"")</f>
        <v/>
      </c>
      <c r="I7763" s="109" t="str">
        <f t="shared" si="365"/>
        <v/>
      </c>
      <c r="J7763" s="113"/>
      <c r="K7763" s="90"/>
      <c r="L7763" s="73"/>
      <c r="M7763" s="69" t="str">
        <f>IF(C7763&lt;&gt;"",DailyLog!$S$3,"")</f>
        <v/>
      </c>
      <c r="N7763" s="56" t="str">
        <f t="shared" si="364"/>
        <v/>
      </c>
      <c r="O7763" s="53" t="str">
        <f>IF($B7763&lt;&gt;"",IF(ISNUMBER(_xlfn.XMATCH($B7763,Language!$A$6:$E$6)),0,IF(ISNUMBER(_xlfn.XMATCH($B7763,Language!$A$29:$E$29)),'Lista de Prestatarios'!$B$3,VLOOKUP(B7763,'Lista de Prestatarios'!$A$2:$B$500,2,FALSE))),"")</f>
        <v/>
      </c>
      <c r="P7763" s="58" t="str">
        <f>IF(B7763&lt;&gt;"",IF(OR(D7763&gt;0,G7763&gt;0),COUNTIF($B$2:B7763,B7763),COUNTIFS($B$2:B7763,B7763,$E$2:E7763,"&gt;0")),"")</f>
        <v/>
      </c>
    </row>
    <row r="7764" spans="1:16" x14ac:dyDescent="0.35">
      <c r="A7764" s="51" t="str">
        <f t="shared" si="363"/>
        <v/>
      </c>
      <c r="B7764" s="99"/>
      <c r="C7764" s="4"/>
      <c r="D7764" s="14"/>
      <c r="E7764" s="14"/>
      <c r="F7764" s="14"/>
      <c r="G7764" s="82"/>
      <c r="H7764" s="107" t="str">
        <f>IF(B7764&lt;&gt;"",IF(OR(O7764=0,O7764=999),"",SUMIFS($E$2:E7764,$A$2:A7764,A7764)-SUMIFS($F$2:F7764,$A$2:A7764,A7764)),"")</f>
        <v/>
      </c>
      <c r="I7764" s="109" t="str">
        <f t="shared" si="365"/>
        <v/>
      </c>
      <c r="J7764" s="113"/>
      <c r="K7764" s="90"/>
      <c r="L7764" s="73"/>
      <c r="M7764" s="69" t="str">
        <f>IF(C7764&lt;&gt;"",DailyLog!$S$3,"")</f>
        <v/>
      </c>
      <c r="N7764" s="56" t="str">
        <f t="shared" si="364"/>
        <v/>
      </c>
      <c r="O7764" s="53" t="str">
        <f>IF($B7764&lt;&gt;"",IF(ISNUMBER(_xlfn.XMATCH($B7764,Language!$A$6:$E$6)),0,IF(ISNUMBER(_xlfn.XMATCH($B7764,Language!$A$29:$E$29)),'Lista de Prestatarios'!$B$3,VLOOKUP(B7764,'Lista de Prestatarios'!$A$2:$B$500,2,FALSE))),"")</f>
        <v/>
      </c>
      <c r="P7764" s="58" t="str">
        <f>IF(B7764&lt;&gt;"",IF(OR(D7764&gt;0,G7764&gt;0),COUNTIF($B$2:B7764,B7764),COUNTIFS($B$2:B7764,B7764,$E$2:E7764,"&gt;0")),"")</f>
        <v/>
      </c>
    </row>
    <row r="7765" spans="1:16" x14ac:dyDescent="0.35">
      <c r="A7765" s="51" t="str">
        <f t="shared" si="363"/>
        <v/>
      </c>
      <c r="B7765" s="99"/>
      <c r="C7765" s="4"/>
      <c r="D7765" s="14"/>
      <c r="E7765" s="14"/>
      <c r="F7765" s="14"/>
      <c r="G7765" s="82"/>
      <c r="H7765" s="107" t="str">
        <f>IF(B7765&lt;&gt;"",IF(OR(O7765=0,O7765=999),"",SUMIFS($E$2:E7765,$A$2:A7765,A7765)-SUMIFS($F$2:F7765,$A$2:A7765,A7765)),"")</f>
        <v/>
      </c>
      <c r="I7765" s="109" t="str">
        <f t="shared" si="365"/>
        <v/>
      </c>
      <c r="J7765" s="113"/>
      <c r="K7765" s="90"/>
      <c r="L7765" s="73"/>
      <c r="M7765" s="69" t="str">
        <f>IF(C7765&lt;&gt;"",DailyLog!$S$3,"")</f>
        <v/>
      </c>
      <c r="N7765" s="56" t="str">
        <f t="shared" si="364"/>
        <v/>
      </c>
      <c r="O7765" s="53" t="str">
        <f>IF($B7765&lt;&gt;"",IF(ISNUMBER(_xlfn.XMATCH($B7765,Language!$A$6:$E$6)),0,IF(ISNUMBER(_xlfn.XMATCH($B7765,Language!$A$29:$E$29)),'Lista de Prestatarios'!$B$3,VLOOKUP(B7765,'Lista de Prestatarios'!$A$2:$B$500,2,FALSE))),"")</f>
        <v/>
      </c>
      <c r="P7765" s="58" t="str">
        <f>IF(B7765&lt;&gt;"",IF(OR(D7765&gt;0,G7765&gt;0),COUNTIF($B$2:B7765,B7765),COUNTIFS($B$2:B7765,B7765,$E$2:E7765,"&gt;0")),"")</f>
        <v/>
      </c>
    </row>
    <row r="7766" spans="1:16" x14ac:dyDescent="0.35">
      <c r="A7766" s="51" t="str">
        <f t="shared" si="363"/>
        <v/>
      </c>
      <c r="B7766" s="99"/>
      <c r="C7766" s="4"/>
      <c r="D7766" s="14"/>
      <c r="E7766" s="14"/>
      <c r="F7766" s="14"/>
      <c r="G7766" s="82"/>
      <c r="H7766" s="107" t="str">
        <f>IF(B7766&lt;&gt;"",IF(OR(O7766=0,O7766=999),"",SUMIFS($E$2:E7766,$A$2:A7766,A7766)-SUMIFS($F$2:F7766,$A$2:A7766,A7766)),"")</f>
        <v/>
      </c>
      <c r="I7766" s="109" t="str">
        <f t="shared" si="365"/>
        <v/>
      </c>
      <c r="J7766" s="113"/>
      <c r="K7766" s="90"/>
      <c r="L7766" s="73"/>
      <c r="M7766" s="69" t="str">
        <f>IF(C7766&lt;&gt;"",DailyLog!$S$3,"")</f>
        <v/>
      </c>
      <c r="N7766" s="56" t="str">
        <f t="shared" si="364"/>
        <v/>
      </c>
      <c r="O7766" s="53" t="str">
        <f>IF($B7766&lt;&gt;"",IF(ISNUMBER(_xlfn.XMATCH($B7766,Language!$A$6:$E$6)),0,IF(ISNUMBER(_xlfn.XMATCH($B7766,Language!$A$29:$E$29)),'Lista de Prestatarios'!$B$3,VLOOKUP(B7766,'Lista de Prestatarios'!$A$2:$B$500,2,FALSE))),"")</f>
        <v/>
      </c>
      <c r="P7766" s="58" t="str">
        <f>IF(B7766&lt;&gt;"",IF(OR(D7766&gt;0,G7766&gt;0),COUNTIF($B$2:B7766,B7766),COUNTIFS($B$2:B7766,B7766,$E$2:E7766,"&gt;0")),"")</f>
        <v/>
      </c>
    </row>
    <row r="7767" spans="1:16" x14ac:dyDescent="0.35">
      <c r="A7767" s="51" t="str">
        <f t="shared" si="363"/>
        <v/>
      </c>
      <c r="B7767" s="99"/>
      <c r="C7767" s="4"/>
      <c r="D7767" s="14"/>
      <c r="E7767" s="14"/>
      <c r="F7767" s="14"/>
      <c r="G7767" s="82"/>
      <c r="H7767" s="107" t="str">
        <f>IF(B7767&lt;&gt;"",IF(OR(O7767=0,O7767=999),"",SUMIFS($E$2:E7767,$A$2:A7767,A7767)-SUMIFS($F$2:F7767,$A$2:A7767,A7767)),"")</f>
        <v/>
      </c>
      <c r="I7767" s="109" t="str">
        <f t="shared" si="365"/>
        <v/>
      </c>
      <c r="J7767" s="113"/>
      <c r="K7767" s="90"/>
      <c r="L7767" s="73"/>
      <c r="M7767" s="69" t="str">
        <f>IF(C7767&lt;&gt;"",DailyLog!$S$3,"")</f>
        <v/>
      </c>
      <c r="N7767" s="56" t="str">
        <f t="shared" si="364"/>
        <v/>
      </c>
      <c r="O7767" s="53" t="str">
        <f>IF($B7767&lt;&gt;"",IF(ISNUMBER(_xlfn.XMATCH($B7767,Language!$A$6:$E$6)),0,IF(ISNUMBER(_xlfn.XMATCH($B7767,Language!$A$29:$E$29)),'Lista de Prestatarios'!$B$3,VLOOKUP(B7767,'Lista de Prestatarios'!$A$2:$B$500,2,FALSE))),"")</f>
        <v/>
      </c>
      <c r="P7767" s="58" t="str">
        <f>IF(B7767&lt;&gt;"",IF(OR(D7767&gt;0,G7767&gt;0),COUNTIF($B$2:B7767,B7767),COUNTIFS($B$2:B7767,B7767,$E$2:E7767,"&gt;0")),"")</f>
        <v/>
      </c>
    </row>
    <row r="7768" spans="1:16" x14ac:dyDescent="0.35">
      <c r="A7768" s="51" t="str">
        <f t="shared" si="363"/>
        <v/>
      </c>
      <c r="B7768" s="99"/>
      <c r="C7768" s="4"/>
      <c r="D7768" s="14"/>
      <c r="E7768" s="14"/>
      <c r="F7768" s="14"/>
      <c r="G7768" s="82"/>
      <c r="H7768" s="107" t="str">
        <f>IF(B7768&lt;&gt;"",IF(OR(O7768=0,O7768=999),"",SUMIFS($E$2:E7768,$A$2:A7768,A7768)-SUMIFS($F$2:F7768,$A$2:A7768,A7768)),"")</f>
        <v/>
      </c>
      <c r="I7768" s="109" t="str">
        <f t="shared" si="365"/>
        <v/>
      </c>
      <c r="J7768" s="113"/>
      <c r="K7768" s="90"/>
      <c r="L7768" s="73"/>
      <c r="M7768" s="69" t="str">
        <f>IF(C7768&lt;&gt;"",DailyLog!$S$3,"")</f>
        <v/>
      </c>
      <c r="N7768" s="56" t="str">
        <f t="shared" si="364"/>
        <v/>
      </c>
      <c r="O7768" s="53" t="str">
        <f>IF($B7768&lt;&gt;"",IF(ISNUMBER(_xlfn.XMATCH($B7768,Language!$A$6:$E$6)),0,IF(ISNUMBER(_xlfn.XMATCH($B7768,Language!$A$29:$E$29)),'Lista de Prestatarios'!$B$3,VLOOKUP(B7768,'Lista de Prestatarios'!$A$2:$B$500,2,FALSE))),"")</f>
        <v/>
      </c>
      <c r="P7768" s="58" t="str">
        <f>IF(B7768&lt;&gt;"",IF(OR(D7768&gt;0,G7768&gt;0),COUNTIF($B$2:B7768,B7768),COUNTIFS($B$2:B7768,B7768,$E$2:E7768,"&gt;0")),"")</f>
        <v/>
      </c>
    </row>
    <row r="7769" spans="1:16" x14ac:dyDescent="0.35">
      <c r="A7769" s="51" t="str">
        <f t="shared" si="363"/>
        <v/>
      </c>
      <c r="B7769" s="99"/>
      <c r="C7769" s="4"/>
      <c r="D7769" s="14"/>
      <c r="E7769" s="14"/>
      <c r="F7769" s="14"/>
      <c r="G7769" s="82"/>
      <c r="H7769" s="107" t="str">
        <f>IF(B7769&lt;&gt;"",IF(OR(O7769=0,O7769=999),"",SUMIFS($E$2:E7769,$A$2:A7769,A7769)-SUMIFS($F$2:F7769,$A$2:A7769,A7769)),"")</f>
        <v/>
      </c>
      <c r="I7769" s="109" t="str">
        <f t="shared" si="365"/>
        <v/>
      </c>
      <c r="J7769" s="113"/>
      <c r="K7769" s="90"/>
      <c r="L7769" s="73"/>
      <c r="M7769" s="69" t="str">
        <f>IF(C7769&lt;&gt;"",DailyLog!$S$3,"")</f>
        <v/>
      </c>
      <c r="N7769" s="56" t="str">
        <f t="shared" si="364"/>
        <v/>
      </c>
      <c r="O7769" s="53" t="str">
        <f>IF($B7769&lt;&gt;"",IF(ISNUMBER(_xlfn.XMATCH($B7769,Language!$A$6:$E$6)),0,IF(ISNUMBER(_xlfn.XMATCH($B7769,Language!$A$29:$E$29)),'Lista de Prestatarios'!$B$3,VLOOKUP(B7769,'Lista de Prestatarios'!$A$2:$B$500,2,FALSE))),"")</f>
        <v/>
      </c>
      <c r="P7769" s="58" t="str">
        <f>IF(B7769&lt;&gt;"",IF(OR(D7769&gt;0,G7769&gt;0),COUNTIF($B$2:B7769,B7769),COUNTIFS($B$2:B7769,B7769,$E$2:E7769,"&gt;0")),"")</f>
        <v/>
      </c>
    </row>
    <row r="7770" spans="1:16" x14ac:dyDescent="0.35">
      <c r="A7770" s="51" t="str">
        <f t="shared" si="363"/>
        <v/>
      </c>
      <c r="B7770" s="99"/>
      <c r="C7770" s="4"/>
      <c r="D7770" s="14"/>
      <c r="E7770" s="14"/>
      <c r="F7770" s="14"/>
      <c r="G7770" s="82"/>
      <c r="H7770" s="107" t="str">
        <f>IF(B7770&lt;&gt;"",IF(OR(O7770=0,O7770=999),"",SUMIFS($E$2:E7770,$A$2:A7770,A7770)-SUMIFS($F$2:F7770,$A$2:A7770,A7770)),"")</f>
        <v/>
      </c>
      <c r="I7770" s="109" t="str">
        <f t="shared" si="365"/>
        <v/>
      </c>
      <c r="J7770" s="113"/>
      <c r="K7770" s="90"/>
      <c r="L7770" s="73"/>
      <c r="M7770" s="69" t="str">
        <f>IF(C7770&lt;&gt;"",DailyLog!$S$3,"")</f>
        <v/>
      </c>
      <c r="N7770" s="56" t="str">
        <f t="shared" si="364"/>
        <v/>
      </c>
      <c r="O7770" s="53" t="str">
        <f>IF($B7770&lt;&gt;"",IF(ISNUMBER(_xlfn.XMATCH($B7770,Language!$A$6:$E$6)),0,IF(ISNUMBER(_xlfn.XMATCH($B7770,Language!$A$29:$E$29)),'Lista de Prestatarios'!$B$3,VLOOKUP(B7770,'Lista de Prestatarios'!$A$2:$B$500,2,FALSE))),"")</f>
        <v/>
      </c>
      <c r="P7770" s="58" t="str">
        <f>IF(B7770&lt;&gt;"",IF(OR(D7770&gt;0,G7770&gt;0),COUNTIF($B$2:B7770,B7770),COUNTIFS($B$2:B7770,B7770,$E$2:E7770,"&gt;0")),"")</f>
        <v/>
      </c>
    </row>
    <row r="7771" spans="1:16" x14ac:dyDescent="0.35">
      <c r="A7771" s="51" t="str">
        <f t="shared" si="363"/>
        <v/>
      </c>
      <c r="B7771" s="99"/>
      <c r="C7771" s="4"/>
      <c r="D7771" s="14"/>
      <c r="E7771" s="14"/>
      <c r="F7771" s="14"/>
      <c r="G7771" s="82"/>
      <c r="H7771" s="107" t="str">
        <f>IF(B7771&lt;&gt;"",IF(OR(O7771=0,O7771=999),"",SUMIFS($E$2:E7771,$A$2:A7771,A7771)-SUMIFS($F$2:F7771,$A$2:A7771,A7771)),"")</f>
        <v/>
      </c>
      <c r="I7771" s="109" t="str">
        <f t="shared" si="365"/>
        <v/>
      </c>
      <c r="J7771" s="113"/>
      <c r="K7771" s="90"/>
      <c r="L7771" s="73"/>
      <c r="M7771" s="69" t="str">
        <f>IF(C7771&lt;&gt;"",DailyLog!$S$3,"")</f>
        <v/>
      </c>
      <c r="N7771" s="56" t="str">
        <f t="shared" si="364"/>
        <v/>
      </c>
      <c r="O7771" s="53" t="str">
        <f>IF($B7771&lt;&gt;"",IF(ISNUMBER(_xlfn.XMATCH($B7771,Language!$A$6:$E$6)),0,IF(ISNUMBER(_xlfn.XMATCH($B7771,Language!$A$29:$E$29)),'Lista de Prestatarios'!$B$3,VLOOKUP(B7771,'Lista de Prestatarios'!$A$2:$B$500,2,FALSE))),"")</f>
        <v/>
      </c>
      <c r="P7771" s="58" t="str">
        <f>IF(B7771&lt;&gt;"",IF(OR(D7771&gt;0,G7771&gt;0),COUNTIF($B$2:B7771,B7771),COUNTIFS($B$2:B7771,B7771,$E$2:E7771,"&gt;0")),"")</f>
        <v/>
      </c>
    </row>
    <row r="7772" spans="1:16" x14ac:dyDescent="0.35">
      <c r="A7772" s="51" t="str">
        <f t="shared" si="363"/>
        <v/>
      </c>
      <c r="B7772" s="99"/>
      <c r="C7772" s="4"/>
      <c r="D7772" s="14"/>
      <c r="E7772" s="14"/>
      <c r="F7772" s="14"/>
      <c r="G7772" s="82"/>
      <c r="H7772" s="107" t="str">
        <f>IF(B7772&lt;&gt;"",IF(OR(O7772=0,O7772=999),"",SUMIFS($E$2:E7772,$A$2:A7772,A7772)-SUMIFS($F$2:F7772,$A$2:A7772,A7772)),"")</f>
        <v/>
      </c>
      <c r="I7772" s="109" t="str">
        <f t="shared" si="365"/>
        <v/>
      </c>
      <c r="J7772" s="113"/>
      <c r="K7772" s="90"/>
      <c r="L7772" s="73"/>
      <c r="M7772" s="69" t="str">
        <f>IF(C7772&lt;&gt;"",DailyLog!$S$3,"")</f>
        <v/>
      </c>
      <c r="N7772" s="56" t="str">
        <f t="shared" si="364"/>
        <v/>
      </c>
      <c r="O7772" s="53" t="str">
        <f>IF($B7772&lt;&gt;"",IF(ISNUMBER(_xlfn.XMATCH($B7772,Language!$A$6:$E$6)),0,IF(ISNUMBER(_xlfn.XMATCH($B7772,Language!$A$29:$E$29)),'Lista de Prestatarios'!$B$3,VLOOKUP(B7772,'Lista de Prestatarios'!$A$2:$B$500,2,FALSE))),"")</f>
        <v/>
      </c>
      <c r="P7772" s="58" t="str">
        <f>IF(B7772&lt;&gt;"",IF(OR(D7772&gt;0,G7772&gt;0),COUNTIF($B$2:B7772,B7772),COUNTIFS($B$2:B7772,B7772,$E$2:E7772,"&gt;0")),"")</f>
        <v/>
      </c>
    </row>
    <row r="7773" spans="1:16" x14ac:dyDescent="0.35">
      <c r="A7773" s="51" t="str">
        <f t="shared" si="363"/>
        <v/>
      </c>
      <c r="B7773" s="99"/>
      <c r="C7773" s="4"/>
      <c r="D7773" s="14"/>
      <c r="E7773" s="14"/>
      <c r="F7773" s="14"/>
      <c r="G7773" s="82"/>
      <c r="H7773" s="107" t="str">
        <f>IF(B7773&lt;&gt;"",IF(OR(O7773=0,O7773=999),"",SUMIFS($E$2:E7773,$A$2:A7773,A7773)-SUMIFS($F$2:F7773,$A$2:A7773,A7773)),"")</f>
        <v/>
      </c>
      <c r="I7773" s="109" t="str">
        <f t="shared" si="365"/>
        <v/>
      </c>
      <c r="J7773" s="113"/>
      <c r="K7773" s="90"/>
      <c r="L7773" s="73"/>
      <c r="M7773" s="69" t="str">
        <f>IF(C7773&lt;&gt;"",DailyLog!$S$3,"")</f>
        <v/>
      </c>
      <c r="N7773" s="56" t="str">
        <f t="shared" si="364"/>
        <v/>
      </c>
      <c r="O7773" s="53" t="str">
        <f>IF($B7773&lt;&gt;"",IF(ISNUMBER(_xlfn.XMATCH($B7773,Language!$A$6:$E$6)),0,IF(ISNUMBER(_xlfn.XMATCH($B7773,Language!$A$29:$E$29)),'Lista de Prestatarios'!$B$3,VLOOKUP(B7773,'Lista de Prestatarios'!$A$2:$B$500,2,FALSE))),"")</f>
        <v/>
      </c>
      <c r="P7773" s="58" t="str">
        <f>IF(B7773&lt;&gt;"",IF(OR(D7773&gt;0,G7773&gt;0),COUNTIF($B$2:B7773,B7773),COUNTIFS($B$2:B7773,B7773,$E$2:E7773,"&gt;0")),"")</f>
        <v/>
      </c>
    </row>
    <row r="7774" spans="1:16" x14ac:dyDescent="0.35">
      <c r="A7774" s="51" t="str">
        <f t="shared" si="363"/>
        <v/>
      </c>
      <c r="B7774" s="99"/>
      <c r="C7774" s="4"/>
      <c r="D7774" s="14"/>
      <c r="E7774" s="14"/>
      <c r="F7774" s="14"/>
      <c r="G7774" s="82"/>
      <c r="H7774" s="107" t="str">
        <f>IF(B7774&lt;&gt;"",IF(OR(O7774=0,O7774=999),"",SUMIFS($E$2:E7774,$A$2:A7774,A7774)-SUMIFS($F$2:F7774,$A$2:A7774,A7774)),"")</f>
        <v/>
      </c>
      <c r="I7774" s="109" t="str">
        <f t="shared" si="365"/>
        <v/>
      </c>
      <c r="J7774" s="113"/>
      <c r="K7774" s="90"/>
      <c r="L7774" s="73"/>
      <c r="M7774" s="69" t="str">
        <f>IF(C7774&lt;&gt;"",DailyLog!$S$3,"")</f>
        <v/>
      </c>
      <c r="N7774" s="56" t="str">
        <f t="shared" si="364"/>
        <v/>
      </c>
      <c r="O7774" s="53" t="str">
        <f>IF($B7774&lt;&gt;"",IF(ISNUMBER(_xlfn.XMATCH($B7774,Language!$A$6:$E$6)),0,IF(ISNUMBER(_xlfn.XMATCH($B7774,Language!$A$29:$E$29)),'Lista de Prestatarios'!$B$3,VLOOKUP(B7774,'Lista de Prestatarios'!$A$2:$B$500,2,FALSE))),"")</f>
        <v/>
      </c>
      <c r="P7774" s="58" t="str">
        <f>IF(B7774&lt;&gt;"",IF(OR(D7774&gt;0,G7774&gt;0),COUNTIF($B$2:B7774,B7774),COUNTIFS($B$2:B7774,B7774,$E$2:E7774,"&gt;0")),"")</f>
        <v/>
      </c>
    </row>
    <row r="7775" spans="1:16" x14ac:dyDescent="0.35">
      <c r="A7775" s="51" t="str">
        <f t="shared" si="363"/>
        <v/>
      </c>
      <c r="B7775" s="99"/>
      <c r="C7775" s="4"/>
      <c r="D7775" s="14"/>
      <c r="E7775" s="14"/>
      <c r="F7775" s="14"/>
      <c r="G7775" s="82"/>
      <c r="H7775" s="107" t="str">
        <f>IF(B7775&lt;&gt;"",IF(OR(O7775=0,O7775=999),"",SUMIFS($E$2:E7775,$A$2:A7775,A7775)-SUMIFS($F$2:F7775,$A$2:A7775,A7775)),"")</f>
        <v/>
      </c>
      <c r="I7775" s="109" t="str">
        <f t="shared" si="365"/>
        <v/>
      </c>
      <c r="J7775" s="113"/>
      <c r="K7775" s="90"/>
      <c r="L7775" s="73"/>
      <c r="M7775" s="69" t="str">
        <f>IF(C7775&lt;&gt;"",DailyLog!$S$3,"")</f>
        <v/>
      </c>
      <c r="N7775" s="56" t="str">
        <f t="shared" si="364"/>
        <v/>
      </c>
      <c r="O7775" s="53" t="str">
        <f>IF($B7775&lt;&gt;"",IF(ISNUMBER(_xlfn.XMATCH($B7775,Language!$A$6:$E$6)),0,IF(ISNUMBER(_xlfn.XMATCH($B7775,Language!$A$29:$E$29)),'Lista de Prestatarios'!$B$3,VLOOKUP(B7775,'Lista de Prestatarios'!$A$2:$B$500,2,FALSE))),"")</f>
        <v/>
      </c>
      <c r="P7775" s="58" t="str">
        <f>IF(B7775&lt;&gt;"",IF(OR(D7775&gt;0,G7775&gt;0),COUNTIF($B$2:B7775,B7775),COUNTIFS($B$2:B7775,B7775,$E$2:E7775,"&gt;0")),"")</f>
        <v/>
      </c>
    </row>
    <row r="7776" spans="1:16" x14ac:dyDescent="0.35">
      <c r="A7776" s="51" t="str">
        <f t="shared" si="363"/>
        <v/>
      </c>
      <c r="B7776" s="99"/>
      <c r="C7776" s="4"/>
      <c r="D7776" s="14"/>
      <c r="E7776" s="14"/>
      <c r="F7776" s="14"/>
      <c r="G7776" s="82"/>
      <c r="H7776" s="107" t="str">
        <f>IF(B7776&lt;&gt;"",IF(OR(O7776=0,O7776=999),"",SUMIFS($E$2:E7776,$A$2:A7776,A7776)-SUMIFS($F$2:F7776,$A$2:A7776,A7776)),"")</f>
        <v/>
      </c>
      <c r="I7776" s="109" t="str">
        <f t="shared" si="365"/>
        <v/>
      </c>
      <c r="J7776" s="113"/>
      <c r="K7776" s="90"/>
      <c r="L7776" s="73"/>
      <c r="M7776" s="69" t="str">
        <f>IF(C7776&lt;&gt;"",DailyLog!$S$3,"")</f>
        <v/>
      </c>
      <c r="N7776" s="56" t="str">
        <f t="shared" si="364"/>
        <v/>
      </c>
      <c r="O7776" s="53" t="str">
        <f>IF($B7776&lt;&gt;"",IF(ISNUMBER(_xlfn.XMATCH($B7776,Language!$A$6:$E$6)),0,IF(ISNUMBER(_xlfn.XMATCH($B7776,Language!$A$29:$E$29)),'Lista de Prestatarios'!$B$3,VLOOKUP(B7776,'Lista de Prestatarios'!$A$2:$B$500,2,FALSE))),"")</f>
        <v/>
      </c>
      <c r="P7776" s="58" t="str">
        <f>IF(B7776&lt;&gt;"",IF(OR(D7776&gt;0,G7776&gt;0),COUNTIF($B$2:B7776,B7776),COUNTIFS($B$2:B7776,B7776,$E$2:E7776,"&gt;0")),"")</f>
        <v/>
      </c>
    </row>
    <row r="7777" spans="1:16" x14ac:dyDescent="0.35">
      <c r="A7777" s="51" t="str">
        <f t="shared" si="363"/>
        <v/>
      </c>
      <c r="B7777" s="99"/>
      <c r="C7777" s="4"/>
      <c r="D7777" s="14"/>
      <c r="E7777" s="14"/>
      <c r="F7777" s="14"/>
      <c r="G7777" s="82"/>
      <c r="H7777" s="107" t="str">
        <f>IF(B7777&lt;&gt;"",IF(OR(O7777=0,O7777=999),"",SUMIFS($E$2:E7777,$A$2:A7777,A7777)-SUMIFS($F$2:F7777,$A$2:A7777,A7777)),"")</f>
        <v/>
      </c>
      <c r="I7777" s="109" t="str">
        <f t="shared" si="365"/>
        <v/>
      </c>
      <c r="J7777" s="113"/>
      <c r="K7777" s="90"/>
      <c r="L7777" s="73"/>
      <c r="M7777" s="69" t="str">
        <f>IF(C7777&lt;&gt;"",DailyLog!$S$3,"")</f>
        <v/>
      </c>
      <c r="N7777" s="56" t="str">
        <f t="shared" si="364"/>
        <v/>
      </c>
      <c r="O7777" s="53" t="str">
        <f>IF($B7777&lt;&gt;"",IF(ISNUMBER(_xlfn.XMATCH($B7777,Language!$A$6:$E$6)),0,IF(ISNUMBER(_xlfn.XMATCH($B7777,Language!$A$29:$E$29)),'Lista de Prestatarios'!$B$3,VLOOKUP(B7777,'Lista de Prestatarios'!$A$2:$B$500,2,FALSE))),"")</f>
        <v/>
      </c>
      <c r="P7777" s="58" t="str">
        <f>IF(B7777&lt;&gt;"",IF(OR(D7777&gt;0,G7777&gt;0),COUNTIF($B$2:B7777,B7777),COUNTIFS($B$2:B7777,B7777,$E$2:E7777,"&gt;0")),"")</f>
        <v/>
      </c>
    </row>
    <row r="7778" spans="1:16" x14ac:dyDescent="0.35">
      <c r="A7778" s="51" t="str">
        <f t="shared" si="363"/>
        <v/>
      </c>
      <c r="B7778" s="99"/>
      <c r="C7778" s="4"/>
      <c r="D7778" s="14"/>
      <c r="E7778" s="14"/>
      <c r="F7778" s="14"/>
      <c r="G7778" s="82"/>
      <c r="H7778" s="107" t="str">
        <f>IF(B7778&lt;&gt;"",IF(OR(O7778=0,O7778=999),"",SUMIFS($E$2:E7778,$A$2:A7778,A7778)-SUMIFS($F$2:F7778,$A$2:A7778,A7778)),"")</f>
        <v/>
      </c>
      <c r="I7778" s="109" t="str">
        <f t="shared" si="365"/>
        <v/>
      </c>
      <c r="J7778" s="113"/>
      <c r="K7778" s="90"/>
      <c r="L7778" s="73"/>
      <c r="M7778" s="69" t="str">
        <f>IF(C7778&lt;&gt;"",DailyLog!$S$3,"")</f>
        <v/>
      </c>
      <c r="N7778" s="56" t="str">
        <f t="shared" si="364"/>
        <v/>
      </c>
      <c r="O7778" s="53" t="str">
        <f>IF($B7778&lt;&gt;"",IF(ISNUMBER(_xlfn.XMATCH($B7778,Language!$A$6:$E$6)),0,IF(ISNUMBER(_xlfn.XMATCH($B7778,Language!$A$29:$E$29)),'Lista de Prestatarios'!$B$3,VLOOKUP(B7778,'Lista de Prestatarios'!$A$2:$B$500,2,FALSE))),"")</f>
        <v/>
      </c>
      <c r="P7778" s="58" t="str">
        <f>IF(B7778&lt;&gt;"",IF(OR(D7778&gt;0,G7778&gt;0),COUNTIF($B$2:B7778,B7778),COUNTIFS($B$2:B7778,B7778,$E$2:E7778,"&gt;0")),"")</f>
        <v/>
      </c>
    </row>
    <row r="7779" spans="1:16" x14ac:dyDescent="0.35">
      <c r="A7779" s="51" t="str">
        <f t="shared" si="363"/>
        <v/>
      </c>
      <c r="B7779" s="99"/>
      <c r="C7779" s="4"/>
      <c r="D7779" s="14"/>
      <c r="E7779" s="14"/>
      <c r="F7779" s="14"/>
      <c r="G7779" s="82"/>
      <c r="H7779" s="107" t="str">
        <f>IF(B7779&lt;&gt;"",IF(OR(O7779=0,O7779=999),"",SUMIFS($E$2:E7779,$A$2:A7779,A7779)-SUMIFS($F$2:F7779,$A$2:A7779,A7779)),"")</f>
        <v/>
      </c>
      <c r="I7779" s="109" t="str">
        <f t="shared" si="365"/>
        <v/>
      </c>
      <c r="J7779" s="113"/>
      <c r="K7779" s="90"/>
      <c r="L7779" s="73"/>
      <c r="M7779" s="69" t="str">
        <f>IF(C7779&lt;&gt;"",DailyLog!$S$3,"")</f>
        <v/>
      </c>
      <c r="N7779" s="56" t="str">
        <f t="shared" si="364"/>
        <v/>
      </c>
      <c r="O7779" s="53" t="str">
        <f>IF($B7779&lt;&gt;"",IF(ISNUMBER(_xlfn.XMATCH($B7779,Language!$A$6:$E$6)),0,IF(ISNUMBER(_xlfn.XMATCH($B7779,Language!$A$29:$E$29)),'Lista de Prestatarios'!$B$3,VLOOKUP(B7779,'Lista de Prestatarios'!$A$2:$B$500,2,FALSE))),"")</f>
        <v/>
      </c>
      <c r="P7779" s="58" t="str">
        <f>IF(B7779&lt;&gt;"",IF(OR(D7779&gt;0,G7779&gt;0),COUNTIF($B$2:B7779,B7779),COUNTIFS($B$2:B7779,B7779,$E$2:E7779,"&gt;0")),"")</f>
        <v/>
      </c>
    </row>
    <row r="7780" spans="1:16" x14ac:dyDescent="0.35">
      <c r="A7780" s="51" t="str">
        <f t="shared" si="363"/>
        <v/>
      </c>
      <c r="B7780" s="99"/>
      <c r="C7780" s="4"/>
      <c r="D7780" s="14"/>
      <c r="E7780" s="14"/>
      <c r="F7780" s="14"/>
      <c r="G7780" s="82"/>
      <c r="H7780" s="107" t="str">
        <f>IF(B7780&lt;&gt;"",IF(OR(O7780=0,O7780=999),"",SUMIFS($E$2:E7780,$A$2:A7780,A7780)-SUMIFS($F$2:F7780,$A$2:A7780,A7780)),"")</f>
        <v/>
      </c>
      <c r="I7780" s="109" t="str">
        <f t="shared" si="365"/>
        <v/>
      </c>
      <c r="J7780" s="113"/>
      <c r="K7780" s="90"/>
      <c r="L7780" s="73"/>
      <c r="M7780" s="69" t="str">
        <f>IF(C7780&lt;&gt;"",DailyLog!$S$3,"")</f>
        <v/>
      </c>
      <c r="N7780" s="56" t="str">
        <f t="shared" si="364"/>
        <v/>
      </c>
      <c r="O7780" s="53" t="str">
        <f>IF($B7780&lt;&gt;"",IF(ISNUMBER(_xlfn.XMATCH($B7780,Language!$A$6:$E$6)),0,IF(ISNUMBER(_xlfn.XMATCH($B7780,Language!$A$29:$E$29)),'Lista de Prestatarios'!$B$3,VLOOKUP(B7780,'Lista de Prestatarios'!$A$2:$B$500,2,FALSE))),"")</f>
        <v/>
      </c>
      <c r="P7780" s="58" t="str">
        <f>IF(B7780&lt;&gt;"",IF(OR(D7780&gt;0,G7780&gt;0),COUNTIF($B$2:B7780,B7780),COUNTIFS($B$2:B7780,B7780,$E$2:E7780,"&gt;0")),"")</f>
        <v/>
      </c>
    </row>
    <row r="7781" spans="1:16" x14ac:dyDescent="0.35">
      <c r="A7781" s="51" t="str">
        <f t="shared" si="363"/>
        <v/>
      </c>
      <c r="B7781" s="99"/>
      <c r="C7781" s="4"/>
      <c r="D7781" s="14"/>
      <c r="E7781" s="14"/>
      <c r="F7781" s="14"/>
      <c r="G7781" s="82"/>
      <c r="H7781" s="107" t="str">
        <f>IF(B7781&lt;&gt;"",IF(OR(O7781=0,O7781=999),"",SUMIFS($E$2:E7781,$A$2:A7781,A7781)-SUMIFS($F$2:F7781,$A$2:A7781,A7781)),"")</f>
        <v/>
      </c>
      <c r="I7781" s="109" t="str">
        <f t="shared" si="365"/>
        <v/>
      </c>
      <c r="J7781" s="113"/>
      <c r="K7781" s="90"/>
      <c r="L7781" s="73"/>
      <c r="M7781" s="69" t="str">
        <f>IF(C7781&lt;&gt;"",DailyLog!$S$3,"")</f>
        <v/>
      </c>
      <c r="N7781" s="56" t="str">
        <f t="shared" si="364"/>
        <v/>
      </c>
      <c r="O7781" s="53" t="str">
        <f>IF($B7781&lt;&gt;"",IF(ISNUMBER(_xlfn.XMATCH($B7781,Language!$A$6:$E$6)),0,IF(ISNUMBER(_xlfn.XMATCH($B7781,Language!$A$29:$E$29)),'Lista de Prestatarios'!$B$3,VLOOKUP(B7781,'Lista de Prestatarios'!$A$2:$B$500,2,FALSE))),"")</f>
        <v/>
      </c>
      <c r="P7781" s="58" t="str">
        <f>IF(B7781&lt;&gt;"",IF(OR(D7781&gt;0,G7781&gt;0),COUNTIF($B$2:B7781,B7781),COUNTIFS($B$2:B7781,B7781,$E$2:E7781,"&gt;0")),"")</f>
        <v/>
      </c>
    </row>
    <row r="7782" spans="1:16" x14ac:dyDescent="0.35">
      <c r="A7782" s="51" t="str">
        <f t="shared" si="363"/>
        <v/>
      </c>
      <c r="B7782" s="99"/>
      <c r="C7782" s="4"/>
      <c r="D7782" s="14"/>
      <c r="E7782" s="14"/>
      <c r="F7782" s="14"/>
      <c r="G7782" s="82"/>
      <c r="H7782" s="107" t="str">
        <f>IF(B7782&lt;&gt;"",IF(OR(O7782=0,O7782=999),"",SUMIFS($E$2:E7782,$A$2:A7782,A7782)-SUMIFS($F$2:F7782,$A$2:A7782,A7782)),"")</f>
        <v/>
      </c>
      <c r="I7782" s="109" t="str">
        <f t="shared" si="365"/>
        <v/>
      </c>
      <c r="J7782" s="113"/>
      <c r="K7782" s="90"/>
      <c r="L7782" s="73"/>
      <c r="M7782" s="69" t="str">
        <f>IF(C7782&lt;&gt;"",DailyLog!$S$3,"")</f>
        <v/>
      </c>
      <c r="N7782" s="56" t="str">
        <f t="shared" si="364"/>
        <v/>
      </c>
      <c r="O7782" s="53" t="str">
        <f>IF($B7782&lt;&gt;"",IF(ISNUMBER(_xlfn.XMATCH($B7782,Language!$A$6:$E$6)),0,IF(ISNUMBER(_xlfn.XMATCH($B7782,Language!$A$29:$E$29)),'Lista de Prestatarios'!$B$3,VLOOKUP(B7782,'Lista de Prestatarios'!$A$2:$B$500,2,FALSE))),"")</f>
        <v/>
      </c>
      <c r="P7782" s="58" t="str">
        <f>IF(B7782&lt;&gt;"",IF(OR(D7782&gt;0,G7782&gt;0),COUNTIF($B$2:B7782,B7782),COUNTIFS($B$2:B7782,B7782,$E$2:E7782,"&gt;0")),"")</f>
        <v/>
      </c>
    </row>
    <row r="7783" spans="1:16" x14ac:dyDescent="0.35">
      <c r="A7783" s="51" t="str">
        <f t="shared" si="363"/>
        <v/>
      </c>
      <c r="B7783" s="99"/>
      <c r="C7783" s="4"/>
      <c r="D7783" s="14"/>
      <c r="E7783" s="14"/>
      <c r="F7783" s="14"/>
      <c r="G7783" s="82"/>
      <c r="H7783" s="107" t="str">
        <f>IF(B7783&lt;&gt;"",IF(OR(O7783=0,O7783=999),"",SUMIFS($E$2:E7783,$A$2:A7783,A7783)-SUMIFS($F$2:F7783,$A$2:A7783,A7783)),"")</f>
        <v/>
      </c>
      <c r="I7783" s="109" t="str">
        <f t="shared" si="365"/>
        <v/>
      </c>
      <c r="J7783" s="113"/>
      <c r="K7783" s="90"/>
      <c r="L7783" s="73"/>
      <c r="M7783" s="69" t="str">
        <f>IF(C7783&lt;&gt;"",DailyLog!$S$3,"")</f>
        <v/>
      </c>
      <c r="N7783" s="56" t="str">
        <f t="shared" si="364"/>
        <v/>
      </c>
      <c r="O7783" s="53" t="str">
        <f>IF($B7783&lt;&gt;"",IF(ISNUMBER(_xlfn.XMATCH($B7783,Language!$A$6:$E$6)),0,IF(ISNUMBER(_xlfn.XMATCH($B7783,Language!$A$29:$E$29)),'Lista de Prestatarios'!$B$3,VLOOKUP(B7783,'Lista de Prestatarios'!$A$2:$B$500,2,FALSE))),"")</f>
        <v/>
      </c>
      <c r="P7783" s="58" t="str">
        <f>IF(B7783&lt;&gt;"",IF(OR(D7783&gt;0,G7783&gt;0),COUNTIF($B$2:B7783,B7783),COUNTIFS($B$2:B7783,B7783,$E$2:E7783,"&gt;0")),"")</f>
        <v/>
      </c>
    </row>
    <row r="7784" spans="1:16" x14ac:dyDescent="0.35">
      <c r="A7784" s="51" t="str">
        <f t="shared" si="363"/>
        <v/>
      </c>
      <c r="B7784" s="99"/>
      <c r="C7784" s="4"/>
      <c r="D7784" s="14"/>
      <c r="E7784" s="14"/>
      <c r="F7784" s="14"/>
      <c r="G7784" s="82"/>
      <c r="H7784" s="107" t="str">
        <f>IF(B7784&lt;&gt;"",IF(OR(O7784=0,O7784=999),"",SUMIFS($E$2:E7784,$A$2:A7784,A7784)-SUMIFS($F$2:F7784,$A$2:A7784,A7784)),"")</f>
        <v/>
      </c>
      <c r="I7784" s="109" t="str">
        <f t="shared" si="365"/>
        <v/>
      </c>
      <c r="J7784" s="113"/>
      <c r="K7784" s="90"/>
      <c r="L7784" s="73"/>
      <c r="M7784" s="69" t="str">
        <f>IF(C7784&lt;&gt;"",DailyLog!$S$3,"")</f>
        <v/>
      </c>
      <c r="N7784" s="56" t="str">
        <f t="shared" si="364"/>
        <v/>
      </c>
      <c r="O7784" s="53" t="str">
        <f>IF($B7784&lt;&gt;"",IF(ISNUMBER(_xlfn.XMATCH($B7784,Language!$A$6:$E$6)),0,IF(ISNUMBER(_xlfn.XMATCH($B7784,Language!$A$29:$E$29)),'Lista de Prestatarios'!$B$3,VLOOKUP(B7784,'Lista de Prestatarios'!$A$2:$B$500,2,FALSE))),"")</f>
        <v/>
      </c>
      <c r="P7784" s="58" t="str">
        <f>IF(B7784&lt;&gt;"",IF(OR(D7784&gt;0,G7784&gt;0),COUNTIF($B$2:B7784,B7784),COUNTIFS($B$2:B7784,B7784,$E$2:E7784,"&gt;0")),"")</f>
        <v/>
      </c>
    </row>
    <row r="7785" spans="1:16" x14ac:dyDescent="0.35">
      <c r="A7785" s="51" t="str">
        <f t="shared" si="363"/>
        <v/>
      </c>
      <c r="B7785" s="99"/>
      <c r="C7785" s="4"/>
      <c r="D7785" s="14"/>
      <c r="E7785" s="14"/>
      <c r="F7785" s="14"/>
      <c r="G7785" s="82"/>
      <c r="H7785" s="107" t="str">
        <f>IF(B7785&lt;&gt;"",IF(OR(O7785=0,O7785=999),"",SUMIFS($E$2:E7785,$A$2:A7785,A7785)-SUMIFS($F$2:F7785,$A$2:A7785,A7785)),"")</f>
        <v/>
      </c>
      <c r="I7785" s="109" t="str">
        <f t="shared" si="365"/>
        <v/>
      </c>
      <c r="J7785" s="113"/>
      <c r="K7785" s="90"/>
      <c r="L7785" s="73"/>
      <c r="M7785" s="69" t="str">
        <f>IF(C7785&lt;&gt;"",DailyLog!$S$3,"")</f>
        <v/>
      </c>
      <c r="N7785" s="56" t="str">
        <f t="shared" si="364"/>
        <v/>
      </c>
      <c r="O7785" s="53" t="str">
        <f>IF($B7785&lt;&gt;"",IF(ISNUMBER(_xlfn.XMATCH($B7785,Language!$A$6:$E$6)),0,IF(ISNUMBER(_xlfn.XMATCH($B7785,Language!$A$29:$E$29)),'Lista de Prestatarios'!$B$3,VLOOKUP(B7785,'Lista de Prestatarios'!$A$2:$B$500,2,FALSE))),"")</f>
        <v/>
      </c>
      <c r="P7785" s="58" t="str">
        <f>IF(B7785&lt;&gt;"",IF(OR(D7785&gt;0,G7785&gt;0),COUNTIF($B$2:B7785,B7785),COUNTIFS($B$2:B7785,B7785,$E$2:E7785,"&gt;0")),"")</f>
        <v/>
      </c>
    </row>
    <row r="7786" spans="1:16" x14ac:dyDescent="0.35">
      <c r="A7786" s="51" t="str">
        <f t="shared" si="363"/>
        <v/>
      </c>
      <c r="B7786" s="99"/>
      <c r="C7786" s="4"/>
      <c r="D7786" s="14"/>
      <c r="E7786" s="14"/>
      <c r="F7786" s="14"/>
      <c r="G7786" s="82"/>
      <c r="H7786" s="107" t="str">
        <f>IF(B7786&lt;&gt;"",IF(OR(O7786=0,O7786=999),"",SUMIFS($E$2:E7786,$A$2:A7786,A7786)-SUMIFS($F$2:F7786,$A$2:A7786,A7786)),"")</f>
        <v/>
      </c>
      <c r="I7786" s="109" t="str">
        <f t="shared" si="365"/>
        <v/>
      </c>
      <c r="J7786" s="113"/>
      <c r="K7786" s="90"/>
      <c r="L7786" s="73"/>
      <c r="M7786" s="69" t="str">
        <f>IF(C7786&lt;&gt;"",DailyLog!$S$3,"")</f>
        <v/>
      </c>
      <c r="N7786" s="56" t="str">
        <f t="shared" si="364"/>
        <v/>
      </c>
      <c r="O7786" s="53" t="str">
        <f>IF($B7786&lt;&gt;"",IF(ISNUMBER(_xlfn.XMATCH($B7786,Language!$A$6:$E$6)),0,IF(ISNUMBER(_xlfn.XMATCH($B7786,Language!$A$29:$E$29)),'Lista de Prestatarios'!$B$3,VLOOKUP(B7786,'Lista de Prestatarios'!$A$2:$B$500,2,FALSE))),"")</f>
        <v/>
      </c>
      <c r="P7786" s="58" t="str">
        <f>IF(B7786&lt;&gt;"",IF(OR(D7786&gt;0,G7786&gt;0),COUNTIF($B$2:B7786,B7786),COUNTIFS($B$2:B7786,B7786,$E$2:E7786,"&gt;0")),"")</f>
        <v/>
      </c>
    </row>
    <row r="7787" spans="1:16" x14ac:dyDescent="0.35">
      <c r="A7787" s="51" t="str">
        <f t="shared" si="363"/>
        <v/>
      </c>
      <c r="B7787" s="99"/>
      <c r="C7787" s="4"/>
      <c r="D7787" s="14"/>
      <c r="E7787" s="14"/>
      <c r="F7787" s="14"/>
      <c r="G7787" s="82"/>
      <c r="H7787" s="107" t="str">
        <f>IF(B7787&lt;&gt;"",IF(OR(O7787=0,O7787=999),"",SUMIFS($E$2:E7787,$A$2:A7787,A7787)-SUMIFS($F$2:F7787,$A$2:A7787,A7787)),"")</f>
        <v/>
      </c>
      <c r="I7787" s="109" t="str">
        <f t="shared" si="365"/>
        <v/>
      </c>
      <c r="J7787" s="113"/>
      <c r="K7787" s="90"/>
      <c r="L7787" s="73"/>
      <c r="M7787" s="69" t="str">
        <f>IF(C7787&lt;&gt;"",DailyLog!$S$3,"")</f>
        <v/>
      </c>
      <c r="N7787" s="56" t="str">
        <f t="shared" si="364"/>
        <v/>
      </c>
      <c r="O7787" s="53" t="str">
        <f>IF($B7787&lt;&gt;"",IF(ISNUMBER(_xlfn.XMATCH($B7787,Language!$A$6:$E$6)),0,IF(ISNUMBER(_xlfn.XMATCH($B7787,Language!$A$29:$E$29)),'Lista de Prestatarios'!$B$3,VLOOKUP(B7787,'Lista de Prestatarios'!$A$2:$B$500,2,FALSE))),"")</f>
        <v/>
      </c>
      <c r="P7787" s="58" t="str">
        <f>IF(B7787&lt;&gt;"",IF(OR(D7787&gt;0,G7787&gt;0),COUNTIF($B$2:B7787,B7787),COUNTIFS($B$2:B7787,B7787,$E$2:E7787,"&gt;0")),"")</f>
        <v/>
      </c>
    </row>
    <row r="7788" spans="1:16" x14ac:dyDescent="0.35">
      <c r="A7788" s="51" t="str">
        <f t="shared" si="363"/>
        <v/>
      </c>
      <c r="B7788" s="99"/>
      <c r="C7788" s="4"/>
      <c r="D7788" s="14"/>
      <c r="E7788" s="14"/>
      <c r="F7788" s="14"/>
      <c r="G7788" s="82"/>
      <c r="H7788" s="107" t="str">
        <f>IF(B7788&lt;&gt;"",IF(OR(O7788=0,O7788=999),"",SUMIFS($E$2:E7788,$A$2:A7788,A7788)-SUMIFS($F$2:F7788,$A$2:A7788,A7788)),"")</f>
        <v/>
      </c>
      <c r="I7788" s="109" t="str">
        <f t="shared" si="365"/>
        <v/>
      </c>
      <c r="J7788" s="113"/>
      <c r="K7788" s="90"/>
      <c r="L7788" s="73"/>
      <c r="M7788" s="69" t="str">
        <f>IF(C7788&lt;&gt;"",DailyLog!$S$3,"")</f>
        <v/>
      </c>
      <c r="N7788" s="56" t="str">
        <f t="shared" si="364"/>
        <v/>
      </c>
      <c r="O7788" s="53" t="str">
        <f>IF($B7788&lt;&gt;"",IF(ISNUMBER(_xlfn.XMATCH($B7788,Language!$A$6:$E$6)),0,IF(ISNUMBER(_xlfn.XMATCH($B7788,Language!$A$29:$E$29)),'Lista de Prestatarios'!$B$3,VLOOKUP(B7788,'Lista de Prestatarios'!$A$2:$B$500,2,FALSE))),"")</f>
        <v/>
      </c>
      <c r="P7788" s="58" t="str">
        <f>IF(B7788&lt;&gt;"",IF(OR(D7788&gt;0,G7788&gt;0),COUNTIF($B$2:B7788,B7788),COUNTIFS($B$2:B7788,B7788,$E$2:E7788,"&gt;0")),"")</f>
        <v/>
      </c>
    </row>
    <row r="7789" spans="1:16" x14ac:dyDescent="0.35">
      <c r="A7789" s="51" t="str">
        <f t="shared" si="363"/>
        <v/>
      </c>
      <c r="B7789" s="99"/>
      <c r="C7789" s="4"/>
      <c r="D7789" s="14"/>
      <c r="E7789" s="14"/>
      <c r="F7789" s="14"/>
      <c r="G7789" s="82"/>
      <c r="H7789" s="107" t="str">
        <f>IF(B7789&lt;&gt;"",IF(OR(O7789=0,O7789=999),"",SUMIFS($E$2:E7789,$A$2:A7789,A7789)-SUMIFS($F$2:F7789,$A$2:A7789,A7789)),"")</f>
        <v/>
      </c>
      <c r="I7789" s="109" t="str">
        <f t="shared" si="365"/>
        <v/>
      </c>
      <c r="J7789" s="113"/>
      <c r="K7789" s="90"/>
      <c r="L7789" s="73"/>
      <c r="M7789" s="69" t="str">
        <f>IF(C7789&lt;&gt;"",DailyLog!$S$3,"")</f>
        <v/>
      </c>
      <c r="N7789" s="56" t="str">
        <f t="shared" si="364"/>
        <v/>
      </c>
      <c r="O7789" s="53" t="str">
        <f>IF($B7789&lt;&gt;"",IF(ISNUMBER(_xlfn.XMATCH($B7789,Language!$A$6:$E$6)),0,IF(ISNUMBER(_xlfn.XMATCH($B7789,Language!$A$29:$E$29)),'Lista de Prestatarios'!$B$3,VLOOKUP(B7789,'Lista de Prestatarios'!$A$2:$B$500,2,FALSE))),"")</f>
        <v/>
      </c>
      <c r="P7789" s="58" t="str">
        <f>IF(B7789&lt;&gt;"",IF(OR(D7789&gt;0,G7789&gt;0),COUNTIF($B$2:B7789,B7789),COUNTIFS($B$2:B7789,B7789,$E$2:E7789,"&gt;0")),"")</f>
        <v/>
      </c>
    </row>
    <row r="7790" spans="1:16" x14ac:dyDescent="0.35">
      <c r="A7790" s="51" t="str">
        <f t="shared" si="363"/>
        <v/>
      </c>
      <c r="B7790" s="99"/>
      <c r="C7790" s="4"/>
      <c r="D7790" s="14"/>
      <c r="E7790" s="14"/>
      <c r="F7790" s="14"/>
      <c r="G7790" s="82"/>
      <c r="H7790" s="107" t="str">
        <f>IF(B7790&lt;&gt;"",IF(OR(O7790=0,O7790=999),"",SUMIFS($E$2:E7790,$A$2:A7790,A7790)-SUMIFS($F$2:F7790,$A$2:A7790,A7790)),"")</f>
        <v/>
      </c>
      <c r="I7790" s="109" t="str">
        <f t="shared" si="365"/>
        <v/>
      </c>
      <c r="J7790" s="113"/>
      <c r="K7790" s="90"/>
      <c r="L7790" s="73"/>
      <c r="M7790" s="69" t="str">
        <f>IF(C7790&lt;&gt;"",DailyLog!$S$3,"")</f>
        <v/>
      </c>
      <c r="N7790" s="56" t="str">
        <f t="shared" si="364"/>
        <v/>
      </c>
      <c r="O7790" s="53" t="str">
        <f>IF($B7790&lt;&gt;"",IF(ISNUMBER(_xlfn.XMATCH($B7790,Language!$A$6:$E$6)),0,IF(ISNUMBER(_xlfn.XMATCH($B7790,Language!$A$29:$E$29)),'Lista de Prestatarios'!$B$3,VLOOKUP(B7790,'Lista de Prestatarios'!$A$2:$B$500,2,FALSE))),"")</f>
        <v/>
      </c>
      <c r="P7790" s="58" t="str">
        <f>IF(B7790&lt;&gt;"",IF(OR(D7790&gt;0,G7790&gt;0),COUNTIF($B$2:B7790,B7790),COUNTIFS($B$2:B7790,B7790,$E$2:E7790,"&gt;0")),"")</f>
        <v/>
      </c>
    </row>
    <row r="7791" spans="1:16" x14ac:dyDescent="0.35">
      <c r="A7791" s="51" t="str">
        <f t="shared" si="363"/>
        <v/>
      </c>
      <c r="B7791" s="99"/>
      <c r="C7791" s="4"/>
      <c r="D7791" s="14"/>
      <c r="E7791" s="14"/>
      <c r="F7791" s="14"/>
      <c r="G7791" s="82"/>
      <c r="H7791" s="107" t="str">
        <f>IF(B7791&lt;&gt;"",IF(OR(O7791=0,O7791=999),"",SUMIFS($E$2:E7791,$A$2:A7791,A7791)-SUMIFS($F$2:F7791,$A$2:A7791,A7791)),"")</f>
        <v/>
      </c>
      <c r="I7791" s="109" t="str">
        <f t="shared" si="365"/>
        <v/>
      </c>
      <c r="J7791" s="113"/>
      <c r="K7791" s="90"/>
      <c r="L7791" s="73"/>
      <c r="M7791" s="69" t="str">
        <f>IF(C7791&lt;&gt;"",DailyLog!$S$3,"")</f>
        <v/>
      </c>
      <c r="N7791" s="56" t="str">
        <f t="shared" si="364"/>
        <v/>
      </c>
      <c r="O7791" s="53" t="str">
        <f>IF($B7791&lt;&gt;"",IF(ISNUMBER(_xlfn.XMATCH($B7791,Language!$A$6:$E$6)),0,IF(ISNUMBER(_xlfn.XMATCH($B7791,Language!$A$29:$E$29)),'Lista de Prestatarios'!$B$3,VLOOKUP(B7791,'Lista de Prestatarios'!$A$2:$B$500,2,FALSE))),"")</f>
        <v/>
      </c>
      <c r="P7791" s="58" t="str">
        <f>IF(B7791&lt;&gt;"",IF(OR(D7791&gt;0,G7791&gt;0),COUNTIF($B$2:B7791,B7791),COUNTIFS($B$2:B7791,B7791,$E$2:E7791,"&gt;0")),"")</f>
        <v/>
      </c>
    </row>
    <row r="7792" spans="1:16" x14ac:dyDescent="0.35">
      <c r="A7792" s="51" t="str">
        <f t="shared" si="363"/>
        <v/>
      </c>
      <c r="B7792" s="99"/>
      <c r="C7792" s="4"/>
      <c r="D7792" s="14"/>
      <c r="E7792" s="14"/>
      <c r="F7792" s="14"/>
      <c r="G7792" s="82"/>
      <c r="H7792" s="107" t="str">
        <f>IF(B7792&lt;&gt;"",IF(OR(O7792=0,O7792=999),"",SUMIFS($E$2:E7792,$A$2:A7792,A7792)-SUMIFS($F$2:F7792,$A$2:A7792,A7792)),"")</f>
        <v/>
      </c>
      <c r="I7792" s="109" t="str">
        <f t="shared" si="365"/>
        <v/>
      </c>
      <c r="J7792" s="113"/>
      <c r="K7792" s="90"/>
      <c r="L7792" s="73"/>
      <c r="M7792" s="69" t="str">
        <f>IF(C7792&lt;&gt;"",DailyLog!$S$3,"")</f>
        <v/>
      </c>
      <c r="N7792" s="56" t="str">
        <f t="shared" si="364"/>
        <v/>
      </c>
      <c r="O7792" s="53" t="str">
        <f>IF($B7792&lt;&gt;"",IF(ISNUMBER(_xlfn.XMATCH($B7792,Language!$A$6:$E$6)),0,IF(ISNUMBER(_xlfn.XMATCH($B7792,Language!$A$29:$E$29)),'Lista de Prestatarios'!$B$3,VLOOKUP(B7792,'Lista de Prestatarios'!$A$2:$B$500,2,FALSE))),"")</f>
        <v/>
      </c>
      <c r="P7792" s="58" t="str">
        <f>IF(B7792&lt;&gt;"",IF(OR(D7792&gt;0,G7792&gt;0),COUNTIF($B$2:B7792,B7792),COUNTIFS($B$2:B7792,B7792,$E$2:E7792,"&gt;0")),"")</f>
        <v/>
      </c>
    </row>
    <row r="7793" spans="1:16" x14ac:dyDescent="0.35">
      <c r="A7793" s="51" t="str">
        <f t="shared" si="363"/>
        <v/>
      </c>
      <c r="B7793" s="99"/>
      <c r="C7793" s="4"/>
      <c r="D7793" s="14"/>
      <c r="E7793" s="14"/>
      <c r="F7793" s="14"/>
      <c r="G7793" s="82"/>
      <c r="H7793" s="107" t="str">
        <f>IF(B7793&lt;&gt;"",IF(OR(O7793=0,O7793=999),"",SUMIFS($E$2:E7793,$A$2:A7793,A7793)-SUMIFS($F$2:F7793,$A$2:A7793,A7793)),"")</f>
        <v/>
      </c>
      <c r="I7793" s="109" t="str">
        <f t="shared" si="365"/>
        <v/>
      </c>
      <c r="J7793" s="113"/>
      <c r="K7793" s="90"/>
      <c r="L7793" s="73"/>
      <c r="M7793" s="69" t="str">
        <f>IF(C7793&lt;&gt;"",DailyLog!$S$3,"")</f>
        <v/>
      </c>
      <c r="N7793" s="56" t="str">
        <f t="shared" si="364"/>
        <v/>
      </c>
      <c r="O7793" s="53" t="str">
        <f>IF($B7793&lt;&gt;"",IF(ISNUMBER(_xlfn.XMATCH($B7793,Language!$A$6:$E$6)),0,IF(ISNUMBER(_xlfn.XMATCH($B7793,Language!$A$29:$E$29)),'Lista de Prestatarios'!$B$3,VLOOKUP(B7793,'Lista de Prestatarios'!$A$2:$B$500,2,FALSE))),"")</f>
        <v/>
      </c>
      <c r="P7793" s="58" t="str">
        <f>IF(B7793&lt;&gt;"",IF(OR(D7793&gt;0,G7793&gt;0),COUNTIF($B$2:B7793,B7793),COUNTIFS($B$2:B7793,B7793,$E$2:E7793,"&gt;0")),"")</f>
        <v/>
      </c>
    </row>
    <row r="7794" spans="1:16" x14ac:dyDescent="0.35">
      <c r="A7794" s="51" t="str">
        <f t="shared" si="363"/>
        <v/>
      </c>
      <c r="B7794" s="99"/>
      <c r="C7794" s="4"/>
      <c r="D7794" s="14"/>
      <c r="E7794" s="14"/>
      <c r="F7794" s="14"/>
      <c r="G7794" s="82"/>
      <c r="H7794" s="107" t="str">
        <f>IF(B7794&lt;&gt;"",IF(OR(O7794=0,O7794=999),"",SUMIFS($E$2:E7794,$A$2:A7794,A7794)-SUMIFS($F$2:F7794,$A$2:A7794,A7794)),"")</f>
        <v/>
      </c>
      <c r="I7794" s="109" t="str">
        <f t="shared" si="365"/>
        <v/>
      </c>
      <c r="J7794" s="113"/>
      <c r="K7794" s="90"/>
      <c r="L7794" s="73"/>
      <c r="M7794" s="69" t="str">
        <f>IF(C7794&lt;&gt;"",DailyLog!$S$3,"")</f>
        <v/>
      </c>
      <c r="N7794" s="56" t="str">
        <f t="shared" si="364"/>
        <v/>
      </c>
      <c r="O7794" s="53" t="str">
        <f>IF($B7794&lt;&gt;"",IF(ISNUMBER(_xlfn.XMATCH($B7794,Language!$A$6:$E$6)),0,IF(ISNUMBER(_xlfn.XMATCH($B7794,Language!$A$29:$E$29)),'Lista de Prestatarios'!$B$3,VLOOKUP(B7794,'Lista de Prestatarios'!$A$2:$B$500,2,FALSE))),"")</f>
        <v/>
      </c>
      <c r="P7794" s="58" t="str">
        <f>IF(B7794&lt;&gt;"",IF(OR(D7794&gt;0,G7794&gt;0),COUNTIF($B$2:B7794,B7794),COUNTIFS($B$2:B7794,B7794,$E$2:E7794,"&gt;0")),"")</f>
        <v/>
      </c>
    </row>
    <row r="7795" spans="1:16" x14ac:dyDescent="0.35">
      <c r="A7795" s="51" t="str">
        <f t="shared" si="363"/>
        <v/>
      </c>
      <c r="B7795" s="99"/>
      <c r="C7795" s="4"/>
      <c r="D7795" s="14"/>
      <c r="E7795" s="14"/>
      <c r="F7795" s="14"/>
      <c r="G7795" s="82"/>
      <c r="H7795" s="107" t="str">
        <f>IF(B7795&lt;&gt;"",IF(OR(O7795=0,O7795=999),"",SUMIFS($E$2:E7795,$A$2:A7795,A7795)-SUMIFS($F$2:F7795,$A$2:A7795,A7795)),"")</f>
        <v/>
      </c>
      <c r="I7795" s="109" t="str">
        <f t="shared" si="365"/>
        <v/>
      </c>
      <c r="J7795" s="113"/>
      <c r="K7795" s="90"/>
      <c r="L7795" s="73"/>
      <c r="M7795" s="69" t="str">
        <f>IF(C7795&lt;&gt;"",DailyLog!$S$3,"")</f>
        <v/>
      </c>
      <c r="N7795" s="56" t="str">
        <f t="shared" si="364"/>
        <v/>
      </c>
      <c r="O7795" s="53" t="str">
        <f>IF($B7795&lt;&gt;"",IF(ISNUMBER(_xlfn.XMATCH($B7795,Language!$A$6:$E$6)),0,IF(ISNUMBER(_xlfn.XMATCH($B7795,Language!$A$29:$E$29)),'Lista de Prestatarios'!$B$3,VLOOKUP(B7795,'Lista de Prestatarios'!$A$2:$B$500,2,FALSE))),"")</f>
        <v/>
      </c>
      <c r="P7795" s="58" t="str">
        <f>IF(B7795&lt;&gt;"",IF(OR(D7795&gt;0,G7795&gt;0),COUNTIF($B$2:B7795,B7795),COUNTIFS($B$2:B7795,B7795,$E$2:E7795,"&gt;0")),"")</f>
        <v/>
      </c>
    </row>
    <row r="7796" spans="1:16" x14ac:dyDescent="0.35">
      <c r="A7796" s="51" t="str">
        <f t="shared" si="363"/>
        <v/>
      </c>
      <c r="B7796" s="99"/>
      <c r="C7796" s="4"/>
      <c r="D7796" s="14"/>
      <c r="E7796" s="14"/>
      <c r="F7796" s="14"/>
      <c r="G7796" s="82"/>
      <c r="H7796" s="107" t="str">
        <f>IF(B7796&lt;&gt;"",IF(OR(O7796=0,O7796=999),"",SUMIFS($E$2:E7796,$A$2:A7796,A7796)-SUMIFS($F$2:F7796,$A$2:A7796,A7796)),"")</f>
        <v/>
      </c>
      <c r="I7796" s="109" t="str">
        <f t="shared" si="365"/>
        <v/>
      </c>
      <c r="J7796" s="113"/>
      <c r="K7796" s="90"/>
      <c r="L7796" s="73"/>
      <c r="M7796" s="69" t="str">
        <f>IF(C7796&lt;&gt;"",DailyLog!$S$3,"")</f>
        <v/>
      </c>
      <c r="N7796" s="56" t="str">
        <f t="shared" si="364"/>
        <v/>
      </c>
      <c r="O7796" s="53" t="str">
        <f>IF($B7796&lt;&gt;"",IF(ISNUMBER(_xlfn.XMATCH($B7796,Language!$A$6:$E$6)),0,IF(ISNUMBER(_xlfn.XMATCH($B7796,Language!$A$29:$E$29)),'Lista de Prestatarios'!$B$3,VLOOKUP(B7796,'Lista de Prestatarios'!$A$2:$B$500,2,FALSE))),"")</f>
        <v/>
      </c>
      <c r="P7796" s="58" t="str">
        <f>IF(B7796&lt;&gt;"",IF(OR(D7796&gt;0,G7796&gt;0),COUNTIF($B$2:B7796,B7796),COUNTIFS($B$2:B7796,B7796,$E$2:E7796,"&gt;0")),"")</f>
        <v/>
      </c>
    </row>
    <row r="7797" spans="1:16" x14ac:dyDescent="0.35">
      <c r="A7797" s="51" t="str">
        <f t="shared" si="363"/>
        <v/>
      </c>
      <c r="B7797" s="99"/>
      <c r="C7797" s="4"/>
      <c r="D7797" s="14"/>
      <c r="E7797" s="14"/>
      <c r="F7797" s="14"/>
      <c r="G7797" s="82"/>
      <c r="H7797" s="107" t="str">
        <f>IF(B7797&lt;&gt;"",IF(OR(O7797=0,O7797=999),"",SUMIFS($E$2:E7797,$A$2:A7797,A7797)-SUMIFS($F$2:F7797,$A$2:A7797,A7797)),"")</f>
        <v/>
      </c>
      <c r="I7797" s="109" t="str">
        <f t="shared" si="365"/>
        <v/>
      </c>
      <c r="J7797" s="113"/>
      <c r="K7797" s="90"/>
      <c r="L7797" s="73"/>
      <c r="M7797" s="69" t="str">
        <f>IF(C7797&lt;&gt;"",DailyLog!$S$3,"")</f>
        <v/>
      </c>
      <c r="N7797" s="56" t="str">
        <f t="shared" si="364"/>
        <v/>
      </c>
      <c r="O7797" s="53" t="str">
        <f>IF($B7797&lt;&gt;"",IF(ISNUMBER(_xlfn.XMATCH($B7797,Language!$A$6:$E$6)),0,IF(ISNUMBER(_xlfn.XMATCH($B7797,Language!$A$29:$E$29)),'Lista de Prestatarios'!$B$3,VLOOKUP(B7797,'Lista de Prestatarios'!$A$2:$B$500,2,FALSE))),"")</f>
        <v/>
      </c>
      <c r="P7797" s="58" t="str">
        <f>IF(B7797&lt;&gt;"",IF(OR(D7797&gt;0,G7797&gt;0),COUNTIF($B$2:B7797,B7797),COUNTIFS($B$2:B7797,B7797,$E$2:E7797,"&gt;0")),"")</f>
        <v/>
      </c>
    </row>
    <row r="7798" spans="1:16" x14ac:dyDescent="0.35">
      <c r="A7798" s="51" t="str">
        <f t="shared" si="363"/>
        <v/>
      </c>
      <c r="B7798" s="99"/>
      <c r="C7798" s="4"/>
      <c r="D7798" s="14"/>
      <c r="E7798" s="14"/>
      <c r="F7798" s="14"/>
      <c r="G7798" s="82"/>
      <c r="H7798" s="107" t="str">
        <f>IF(B7798&lt;&gt;"",IF(OR(O7798=0,O7798=999),"",SUMIFS($E$2:E7798,$A$2:A7798,A7798)-SUMIFS($F$2:F7798,$A$2:A7798,A7798)),"")</f>
        <v/>
      </c>
      <c r="I7798" s="109" t="str">
        <f t="shared" si="365"/>
        <v/>
      </c>
      <c r="J7798" s="113"/>
      <c r="K7798" s="90"/>
      <c r="L7798" s="73"/>
      <c r="M7798" s="69" t="str">
        <f>IF(C7798&lt;&gt;"",DailyLog!$S$3,"")</f>
        <v/>
      </c>
      <c r="N7798" s="56" t="str">
        <f t="shared" si="364"/>
        <v/>
      </c>
      <c r="O7798" s="53" t="str">
        <f>IF($B7798&lt;&gt;"",IF(ISNUMBER(_xlfn.XMATCH($B7798,Language!$A$6:$E$6)),0,IF(ISNUMBER(_xlfn.XMATCH($B7798,Language!$A$29:$E$29)),'Lista de Prestatarios'!$B$3,VLOOKUP(B7798,'Lista de Prestatarios'!$A$2:$B$500,2,FALSE))),"")</f>
        <v/>
      </c>
      <c r="P7798" s="58" t="str">
        <f>IF(B7798&lt;&gt;"",IF(OR(D7798&gt;0,G7798&gt;0),COUNTIF($B$2:B7798,B7798),COUNTIFS($B$2:B7798,B7798,$E$2:E7798,"&gt;0")),"")</f>
        <v/>
      </c>
    </row>
    <row r="7799" spans="1:16" x14ac:dyDescent="0.35">
      <c r="A7799" s="51" t="str">
        <f t="shared" si="363"/>
        <v/>
      </c>
      <c r="B7799" s="99"/>
      <c r="C7799" s="4"/>
      <c r="D7799" s="14"/>
      <c r="E7799" s="14"/>
      <c r="F7799" s="14"/>
      <c r="G7799" s="82"/>
      <c r="H7799" s="107" t="str">
        <f>IF(B7799&lt;&gt;"",IF(OR(O7799=0,O7799=999),"",SUMIFS($E$2:E7799,$A$2:A7799,A7799)-SUMIFS($F$2:F7799,$A$2:A7799,A7799)),"")</f>
        <v/>
      </c>
      <c r="I7799" s="109" t="str">
        <f t="shared" si="365"/>
        <v/>
      </c>
      <c r="J7799" s="113"/>
      <c r="K7799" s="90"/>
      <c r="L7799" s="73"/>
      <c r="M7799" s="69" t="str">
        <f>IF(C7799&lt;&gt;"",DailyLog!$S$3,"")</f>
        <v/>
      </c>
      <c r="N7799" s="56" t="str">
        <f t="shared" si="364"/>
        <v/>
      </c>
      <c r="O7799" s="53" t="str">
        <f>IF($B7799&lt;&gt;"",IF(ISNUMBER(_xlfn.XMATCH($B7799,Language!$A$6:$E$6)),0,IF(ISNUMBER(_xlfn.XMATCH($B7799,Language!$A$29:$E$29)),'Lista de Prestatarios'!$B$3,VLOOKUP(B7799,'Lista de Prestatarios'!$A$2:$B$500,2,FALSE))),"")</f>
        <v/>
      </c>
      <c r="P7799" s="58" t="str">
        <f>IF(B7799&lt;&gt;"",IF(OR(D7799&gt;0,G7799&gt;0),COUNTIF($B$2:B7799,B7799),COUNTIFS($B$2:B7799,B7799,$E$2:E7799,"&gt;0")),"")</f>
        <v/>
      </c>
    </row>
    <row r="7800" spans="1:16" x14ac:dyDescent="0.35">
      <c r="A7800" s="51" t="str">
        <f t="shared" si="363"/>
        <v/>
      </c>
      <c r="B7800" s="99"/>
      <c r="C7800" s="4"/>
      <c r="D7800" s="14"/>
      <c r="E7800" s="14"/>
      <c r="F7800" s="14"/>
      <c r="G7800" s="82"/>
      <c r="H7800" s="107" t="str">
        <f>IF(B7800&lt;&gt;"",IF(OR(O7800=0,O7800=999),"",SUMIFS($E$2:E7800,$A$2:A7800,A7800)-SUMIFS($F$2:F7800,$A$2:A7800,A7800)),"")</f>
        <v/>
      </c>
      <c r="I7800" s="109" t="str">
        <f t="shared" si="365"/>
        <v/>
      </c>
      <c r="J7800" s="113"/>
      <c r="K7800" s="90"/>
      <c r="L7800" s="73"/>
      <c r="M7800" s="69" t="str">
        <f>IF(C7800&lt;&gt;"",DailyLog!$S$3,"")</f>
        <v/>
      </c>
      <c r="N7800" s="56" t="str">
        <f t="shared" si="364"/>
        <v/>
      </c>
      <c r="O7800" s="53" t="str">
        <f>IF($B7800&lt;&gt;"",IF(ISNUMBER(_xlfn.XMATCH($B7800,Language!$A$6:$E$6)),0,IF(ISNUMBER(_xlfn.XMATCH($B7800,Language!$A$29:$E$29)),'Lista de Prestatarios'!$B$3,VLOOKUP(B7800,'Lista de Prestatarios'!$A$2:$B$500,2,FALSE))),"")</f>
        <v/>
      </c>
      <c r="P7800" s="58" t="str">
        <f>IF(B7800&lt;&gt;"",IF(OR(D7800&gt;0,G7800&gt;0),COUNTIF($B$2:B7800,B7800),COUNTIFS($B$2:B7800,B7800,$E$2:E7800,"&gt;0")),"")</f>
        <v/>
      </c>
    </row>
    <row r="7801" spans="1:16" x14ac:dyDescent="0.35">
      <c r="A7801" s="51" t="str">
        <f t="shared" si="363"/>
        <v/>
      </c>
      <c r="B7801" s="99"/>
      <c r="C7801" s="4"/>
      <c r="D7801" s="14"/>
      <c r="E7801" s="14"/>
      <c r="F7801" s="14"/>
      <c r="G7801" s="82"/>
      <c r="H7801" s="107" t="str">
        <f>IF(B7801&lt;&gt;"",IF(OR(O7801=0,O7801=999),"",SUMIFS($E$2:E7801,$A$2:A7801,A7801)-SUMIFS($F$2:F7801,$A$2:A7801,A7801)),"")</f>
        <v/>
      </c>
      <c r="I7801" s="109" t="str">
        <f t="shared" si="365"/>
        <v/>
      </c>
      <c r="J7801" s="113"/>
      <c r="K7801" s="90"/>
      <c r="L7801" s="73"/>
      <c r="M7801" s="69" t="str">
        <f>IF(C7801&lt;&gt;"",DailyLog!$S$3,"")</f>
        <v/>
      </c>
      <c r="N7801" s="56" t="str">
        <f t="shared" si="364"/>
        <v/>
      </c>
      <c r="O7801" s="53" t="str">
        <f>IF($B7801&lt;&gt;"",IF(ISNUMBER(_xlfn.XMATCH($B7801,Language!$A$6:$E$6)),0,IF(ISNUMBER(_xlfn.XMATCH($B7801,Language!$A$29:$E$29)),'Lista de Prestatarios'!$B$3,VLOOKUP(B7801,'Lista de Prestatarios'!$A$2:$B$500,2,FALSE))),"")</f>
        <v/>
      </c>
      <c r="P7801" s="58" t="str">
        <f>IF(B7801&lt;&gt;"",IF(OR(D7801&gt;0,G7801&gt;0),COUNTIF($B$2:B7801,B7801),COUNTIFS($B$2:B7801,B7801,$E$2:E7801,"&gt;0")),"")</f>
        <v/>
      </c>
    </row>
    <row r="7802" spans="1:16" x14ac:dyDescent="0.35">
      <c r="A7802" s="51" t="str">
        <f t="shared" si="363"/>
        <v/>
      </c>
      <c r="B7802" s="99"/>
      <c r="C7802" s="4"/>
      <c r="D7802" s="14"/>
      <c r="E7802" s="14"/>
      <c r="F7802" s="14"/>
      <c r="G7802" s="82"/>
      <c r="H7802" s="107" t="str">
        <f>IF(B7802&lt;&gt;"",IF(OR(O7802=0,O7802=999),"",SUMIFS($E$2:E7802,$A$2:A7802,A7802)-SUMIFS($F$2:F7802,$A$2:A7802,A7802)),"")</f>
        <v/>
      </c>
      <c r="I7802" s="109" t="str">
        <f t="shared" si="365"/>
        <v/>
      </c>
      <c r="J7802" s="113"/>
      <c r="K7802" s="90"/>
      <c r="L7802" s="73"/>
      <c r="M7802" s="69" t="str">
        <f>IF(C7802&lt;&gt;"",DailyLog!$S$3,"")</f>
        <v/>
      </c>
      <c r="N7802" s="56" t="str">
        <f t="shared" si="364"/>
        <v/>
      </c>
      <c r="O7802" s="53" t="str">
        <f>IF($B7802&lt;&gt;"",IF(ISNUMBER(_xlfn.XMATCH($B7802,Language!$A$6:$E$6)),0,IF(ISNUMBER(_xlfn.XMATCH($B7802,Language!$A$29:$E$29)),'Lista de Prestatarios'!$B$3,VLOOKUP(B7802,'Lista de Prestatarios'!$A$2:$B$500,2,FALSE))),"")</f>
        <v/>
      </c>
      <c r="P7802" s="58" t="str">
        <f>IF(B7802&lt;&gt;"",IF(OR(D7802&gt;0,G7802&gt;0),COUNTIF($B$2:B7802,B7802),COUNTIFS($B$2:B7802,B7802,$E$2:E7802,"&gt;0")),"")</f>
        <v/>
      </c>
    </row>
    <row r="7803" spans="1:16" x14ac:dyDescent="0.35">
      <c r="A7803" s="51" t="str">
        <f t="shared" si="363"/>
        <v/>
      </c>
      <c r="B7803" s="99"/>
      <c r="C7803" s="4"/>
      <c r="D7803" s="14"/>
      <c r="E7803" s="14"/>
      <c r="F7803" s="14"/>
      <c r="G7803" s="82"/>
      <c r="H7803" s="107" t="str">
        <f>IF(B7803&lt;&gt;"",IF(OR(O7803=0,O7803=999),"",SUMIFS($E$2:E7803,$A$2:A7803,A7803)-SUMIFS($F$2:F7803,$A$2:A7803,A7803)),"")</f>
        <v/>
      </c>
      <c r="I7803" s="109" t="str">
        <f t="shared" si="365"/>
        <v/>
      </c>
      <c r="J7803" s="113"/>
      <c r="K7803" s="90"/>
      <c r="L7803" s="73"/>
      <c r="M7803" s="69" t="str">
        <f>IF(C7803&lt;&gt;"",DailyLog!$S$3,"")</f>
        <v/>
      </c>
      <c r="N7803" s="56" t="str">
        <f t="shared" si="364"/>
        <v/>
      </c>
      <c r="O7803" s="53" t="str">
        <f>IF($B7803&lt;&gt;"",IF(ISNUMBER(_xlfn.XMATCH($B7803,Language!$A$6:$E$6)),0,IF(ISNUMBER(_xlfn.XMATCH($B7803,Language!$A$29:$E$29)),'Lista de Prestatarios'!$B$3,VLOOKUP(B7803,'Lista de Prestatarios'!$A$2:$B$500,2,FALSE))),"")</f>
        <v/>
      </c>
      <c r="P7803" s="58" t="str">
        <f>IF(B7803&lt;&gt;"",IF(OR(D7803&gt;0,G7803&gt;0),COUNTIF($B$2:B7803,B7803),COUNTIFS($B$2:B7803,B7803,$E$2:E7803,"&gt;0")),"")</f>
        <v/>
      </c>
    </row>
    <row r="7804" spans="1:16" x14ac:dyDescent="0.35">
      <c r="A7804" s="51" t="str">
        <f t="shared" si="363"/>
        <v/>
      </c>
      <c r="B7804" s="99"/>
      <c r="C7804" s="4"/>
      <c r="D7804" s="14"/>
      <c r="E7804" s="14"/>
      <c r="F7804" s="14"/>
      <c r="G7804" s="82"/>
      <c r="H7804" s="107" t="str">
        <f>IF(B7804&lt;&gt;"",IF(OR(O7804=0,O7804=999),"",SUMIFS($E$2:E7804,$A$2:A7804,A7804)-SUMIFS($F$2:F7804,$A$2:A7804,A7804)),"")</f>
        <v/>
      </c>
      <c r="I7804" s="109" t="str">
        <f t="shared" si="365"/>
        <v/>
      </c>
      <c r="J7804" s="113"/>
      <c r="K7804" s="90"/>
      <c r="L7804" s="73"/>
      <c r="M7804" s="69" t="str">
        <f>IF(C7804&lt;&gt;"",DailyLog!$S$3,"")</f>
        <v/>
      </c>
      <c r="N7804" s="56" t="str">
        <f t="shared" si="364"/>
        <v/>
      </c>
      <c r="O7804" s="53" t="str">
        <f>IF($B7804&lt;&gt;"",IF(ISNUMBER(_xlfn.XMATCH($B7804,Language!$A$6:$E$6)),0,IF(ISNUMBER(_xlfn.XMATCH($B7804,Language!$A$29:$E$29)),'Lista de Prestatarios'!$B$3,VLOOKUP(B7804,'Lista de Prestatarios'!$A$2:$B$500,2,FALSE))),"")</f>
        <v/>
      </c>
      <c r="P7804" s="58" t="str">
        <f>IF(B7804&lt;&gt;"",IF(OR(D7804&gt;0,G7804&gt;0),COUNTIF($B$2:B7804,B7804),COUNTIFS($B$2:B7804,B7804,$E$2:E7804,"&gt;0")),"")</f>
        <v/>
      </c>
    </row>
    <row r="7805" spans="1:16" x14ac:dyDescent="0.35">
      <c r="A7805" s="51" t="str">
        <f t="shared" si="363"/>
        <v/>
      </c>
      <c r="B7805" s="99"/>
      <c r="C7805" s="4"/>
      <c r="D7805" s="14"/>
      <c r="E7805" s="14"/>
      <c r="F7805" s="14"/>
      <c r="G7805" s="82"/>
      <c r="H7805" s="107" t="str">
        <f>IF(B7805&lt;&gt;"",IF(OR(O7805=0,O7805=999),"",SUMIFS($E$2:E7805,$A$2:A7805,A7805)-SUMIFS($F$2:F7805,$A$2:A7805,A7805)),"")</f>
        <v/>
      </c>
      <c r="I7805" s="109" t="str">
        <f t="shared" si="365"/>
        <v/>
      </c>
      <c r="J7805" s="113"/>
      <c r="K7805" s="90"/>
      <c r="L7805" s="73"/>
      <c r="M7805" s="69" t="str">
        <f>IF(C7805&lt;&gt;"",DailyLog!$S$3,"")</f>
        <v/>
      </c>
      <c r="N7805" s="56" t="str">
        <f t="shared" si="364"/>
        <v/>
      </c>
      <c r="O7805" s="53" t="str">
        <f>IF($B7805&lt;&gt;"",IF(ISNUMBER(_xlfn.XMATCH($B7805,Language!$A$6:$E$6)),0,IF(ISNUMBER(_xlfn.XMATCH($B7805,Language!$A$29:$E$29)),'Lista de Prestatarios'!$B$3,VLOOKUP(B7805,'Lista de Prestatarios'!$A$2:$B$500,2,FALSE))),"")</f>
        <v/>
      </c>
      <c r="P7805" s="58" t="str">
        <f>IF(B7805&lt;&gt;"",IF(OR(D7805&gt;0,G7805&gt;0),COUNTIF($B$2:B7805,B7805),COUNTIFS($B$2:B7805,B7805,$E$2:E7805,"&gt;0")),"")</f>
        <v/>
      </c>
    </row>
    <row r="7806" spans="1:16" x14ac:dyDescent="0.35">
      <c r="A7806" s="51" t="str">
        <f t="shared" si="363"/>
        <v/>
      </c>
      <c r="B7806" s="99"/>
      <c r="C7806" s="4"/>
      <c r="D7806" s="14"/>
      <c r="E7806" s="14"/>
      <c r="F7806" s="14"/>
      <c r="G7806" s="82"/>
      <c r="H7806" s="107" t="str">
        <f>IF(B7806&lt;&gt;"",IF(OR(O7806=0,O7806=999),"",SUMIFS($E$2:E7806,$A$2:A7806,A7806)-SUMIFS($F$2:F7806,$A$2:A7806,A7806)),"")</f>
        <v/>
      </c>
      <c r="I7806" s="109" t="str">
        <f t="shared" si="365"/>
        <v/>
      </c>
      <c r="J7806" s="113"/>
      <c r="K7806" s="90"/>
      <c r="L7806" s="73"/>
      <c r="M7806" s="69" t="str">
        <f>IF(C7806&lt;&gt;"",DailyLog!$S$3,"")</f>
        <v/>
      </c>
      <c r="N7806" s="56" t="str">
        <f t="shared" si="364"/>
        <v/>
      </c>
      <c r="O7806" s="53" t="str">
        <f>IF($B7806&lt;&gt;"",IF(ISNUMBER(_xlfn.XMATCH($B7806,Language!$A$6:$E$6)),0,IF(ISNUMBER(_xlfn.XMATCH($B7806,Language!$A$29:$E$29)),'Lista de Prestatarios'!$B$3,VLOOKUP(B7806,'Lista de Prestatarios'!$A$2:$B$500,2,FALSE))),"")</f>
        <v/>
      </c>
      <c r="P7806" s="58" t="str">
        <f>IF(B7806&lt;&gt;"",IF(OR(D7806&gt;0,G7806&gt;0),COUNTIF($B$2:B7806,B7806),COUNTIFS($B$2:B7806,B7806,$E$2:E7806,"&gt;0")),"")</f>
        <v/>
      </c>
    </row>
    <row r="7807" spans="1:16" x14ac:dyDescent="0.35">
      <c r="A7807" s="51" t="str">
        <f t="shared" si="363"/>
        <v/>
      </c>
      <c r="B7807" s="99"/>
      <c r="C7807" s="4"/>
      <c r="D7807" s="14"/>
      <c r="E7807" s="14"/>
      <c r="F7807" s="14"/>
      <c r="G7807" s="82"/>
      <c r="H7807" s="107" t="str">
        <f>IF(B7807&lt;&gt;"",IF(OR(O7807=0,O7807=999),"",SUMIFS($E$2:E7807,$A$2:A7807,A7807)-SUMIFS($F$2:F7807,$A$2:A7807,A7807)),"")</f>
        <v/>
      </c>
      <c r="I7807" s="109" t="str">
        <f t="shared" si="365"/>
        <v/>
      </c>
      <c r="J7807" s="113"/>
      <c r="K7807" s="90"/>
      <c r="L7807" s="73"/>
      <c r="M7807" s="69" t="str">
        <f>IF(C7807&lt;&gt;"",DailyLog!$S$3,"")</f>
        <v/>
      </c>
      <c r="N7807" s="56" t="str">
        <f t="shared" si="364"/>
        <v/>
      </c>
      <c r="O7807" s="53" t="str">
        <f>IF($B7807&lt;&gt;"",IF(ISNUMBER(_xlfn.XMATCH($B7807,Language!$A$6:$E$6)),0,IF(ISNUMBER(_xlfn.XMATCH($B7807,Language!$A$29:$E$29)),'Lista de Prestatarios'!$B$3,VLOOKUP(B7807,'Lista de Prestatarios'!$A$2:$B$500,2,FALSE))),"")</f>
        <v/>
      </c>
      <c r="P7807" s="58" t="str">
        <f>IF(B7807&lt;&gt;"",IF(OR(D7807&gt;0,G7807&gt;0),COUNTIF($B$2:B7807,B7807),COUNTIFS($B$2:B7807,B7807,$E$2:E7807,"&gt;0")),"")</f>
        <v/>
      </c>
    </row>
    <row r="7808" spans="1:16" x14ac:dyDescent="0.35">
      <c r="A7808" s="51" t="str">
        <f t="shared" si="363"/>
        <v/>
      </c>
      <c r="B7808" s="99"/>
      <c r="C7808" s="4"/>
      <c r="D7808" s="14"/>
      <c r="E7808" s="14"/>
      <c r="F7808" s="14"/>
      <c r="G7808" s="82"/>
      <c r="H7808" s="107" t="str">
        <f>IF(B7808&lt;&gt;"",IF(OR(O7808=0,O7808=999),"",SUMIFS($E$2:E7808,$A$2:A7808,A7808)-SUMIFS($F$2:F7808,$A$2:A7808,A7808)),"")</f>
        <v/>
      </c>
      <c r="I7808" s="109" t="str">
        <f t="shared" si="365"/>
        <v/>
      </c>
      <c r="J7808" s="113"/>
      <c r="K7808" s="90"/>
      <c r="L7808" s="73"/>
      <c r="M7808" s="69" t="str">
        <f>IF(C7808&lt;&gt;"",DailyLog!$S$3,"")</f>
        <v/>
      </c>
      <c r="N7808" s="56" t="str">
        <f t="shared" si="364"/>
        <v/>
      </c>
      <c r="O7808" s="53" t="str">
        <f>IF($B7808&lt;&gt;"",IF(ISNUMBER(_xlfn.XMATCH($B7808,Language!$A$6:$E$6)),0,IF(ISNUMBER(_xlfn.XMATCH($B7808,Language!$A$29:$E$29)),'Lista de Prestatarios'!$B$3,VLOOKUP(B7808,'Lista de Prestatarios'!$A$2:$B$500,2,FALSE))),"")</f>
        <v/>
      </c>
      <c r="P7808" s="58" t="str">
        <f>IF(B7808&lt;&gt;"",IF(OR(D7808&gt;0,G7808&gt;0),COUNTIF($B$2:B7808,B7808),COUNTIFS($B$2:B7808,B7808,$E$2:E7808,"&gt;0")),"")</f>
        <v/>
      </c>
    </row>
    <row r="7809" spans="1:16" x14ac:dyDescent="0.35">
      <c r="A7809" s="51" t="str">
        <f t="shared" si="363"/>
        <v/>
      </c>
      <c r="B7809" s="99"/>
      <c r="C7809" s="4"/>
      <c r="D7809" s="14"/>
      <c r="E7809" s="14"/>
      <c r="F7809" s="14"/>
      <c r="G7809" s="82"/>
      <c r="H7809" s="107" t="str">
        <f>IF(B7809&lt;&gt;"",IF(OR(O7809=0,O7809=999),"",SUMIFS($E$2:E7809,$A$2:A7809,A7809)-SUMIFS($F$2:F7809,$A$2:A7809,A7809)),"")</f>
        <v/>
      </c>
      <c r="I7809" s="109" t="str">
        <f t="shared" si="365"/>
        <v/>
      </c>
      <c r="J7809" s="113"/>
      <c r="K7809" s="90"/>
      <c r="L7809" s="73"/>
      <c r="M7809" s="69" t="str">
        <f>IF(C7809&lt;&gt;"",DailyLog!$S$3,"")</f>
        <v/>
      </c>
      <c r="N7809" s="56" t="str">
        <f t="shared" si="364"/>
        <v/>
      </c>
      <c r="O7809" s="53" t="str">
        <f>IF($B7809&lt;&gt;"",IF(ISNUMBER(_xlfn.XMATCH($B7809,Language!$A$6:$E$6)),0,IF(ISNUMBER(_xlfn.XMATCH($B7809,Language!$A$29:$E$29)),'Lista de Prestatarios'!$B$3,VLOOKUP(B7809,'Lista de Prestatarios'!$A$2:$B$500,2,FALSE))),"")</f>
        <v/>
      </c>
      <c r="P7809" s="58" t="str">
        <f>IF(B7809&lt;&gt;"",IF(OR(D7809&gt;0,G7809&gt;0),COUNTIF($B$2:B7809,B7809),COUNTIFS($B$2:B7809,B7809,$E$2:E7809,"&gt;0")),"")</f>
        <v/>
      </c>
    </row>
    <row r="7810" spans="1:16" x14ac:dyDescent="0.35">
      <c r="A7810" s="51" t="str">
        <f t="shared" ref="A7810:A7873" si="366">IF(B7810&lt;&gt;"",O7810&amp;"."&amp;P7810,"")</f>
        <v/>
      </c>
      <c r="B7810" s="99"/>
      <c r="C7810" s="4"/>
      <c r="D7810" s="14"/>
      <c r="E7810" s="14"/>
      <c r="F7810" s="14"/>
      <c r="G7810" s="82"/>
      <c r="H7810" s="107" t="str">
        <f>IF(B7810&lt;&gt;"",IF(OR(O7810=0,O7810=999),"",SUMIFS($E$2:E7810,$A$2:A7810,A7810)-SUMIFS($F$2:F7810,$A$2:A7810,A7810)),"")</f>
        <v/>
      </c>
      <c r="I7810" s="109" t="str">
        <f t="shared" si="365"/>
        <v/>
      </c>
      <c r="J7810" s="113"/>
      <c r="K7810" s="90"/>
      <c r="L7810" s="73"/>
      <c r="M7810" s="69" t="str">
        <f>IF(C7810&lt;&gt;"",DailyLog!$S$3,"")</f>
        <v/>
      </c>
      <c r="N7810" s="56" t="str">
        <f t="shared" ref="N7810:N7873" si="367">IF(B7810&lt;&gt;"",COUNT(D7810:G7810),"")</f>
        <v/>
      </c>
      <c r="O7810" s="53" t="str">
        <f>IF($B7810&lt;&gt;"",IF(ISNUMBER(_xlfn.XMATCH($B7810,Language!$A$6:$E$6)),0,IF(ISNUMBER(_xlfn.XMATCH($B7810,Language!$A$29:$E$29)),'Lista de Prestatarios'!$B$3,VLOOKUP(B7810,'Lista de Prestatarios'!$A$2:$B$500,2,FALSE))),"")</f>
        <v/>
      </c>
      <c r="P7810" s="58" t="str">
        <f>IF(B7810&lt;&gt;"",IF(OR(D7810&gt;0,G7810&gt;0),COUNTIF($B$2:B7810,B7810),COUNTIFS($B$2:B7810,B7810,$E$2:E7810,"&gt;0")),"")</f>
        <v/>
      </c>
    </row>
    <row r="7811" spans="1:16" x14ac:dyDescent="0.35">
      <c r="A7811" s="51" t="str">
        <f t="shared" si="366"/>
        <v/>
      </c>
      <c r="B7811" s="99"/>
      <c r="C7811" s="4"/>
      <c r="D7811" s="14"/>
      <c r="E7811" s="14"/>
      <c r="F7811" s="14"/>
      <c r="G7811" s="82"/>
      <c r="H7811" s="107" t="str">
        <f>IF(B7811&lt;&gt;"",IF(OR(O7811=0,O7811=999),"",SUMIFS($E$2:E7811,$A$2:A7811,A7811)-SUMIFS($F$2:F7811,$A$2:A7811,A7811)),"")</f>
        <v/>
      </c>
      <c r="I7811" s="109" t="str">
        <f t="shared" si="365"/>
        <v/>
      </c>
      <c r="J7811" s="113"/>
      <c r="K7811" s="90"/>
      <c r="L7811" s="73"/>
      <c r="M7811" s="69" t="str">
        <f>IF(C7811&lt;&gt;"",DailyLog!$S$3,"")</f>
        <v/>
      </c>
      <c r="N7811" s="56" t="str">
        <f t="shared" si="367"/>
        <v/>
      </c>
      <c r="O7811" s="53" t="str">
        <f>IF($B7811&lt;&gt;"",IF(ISNUMBER(_xlfn.XMATCH($B7811,Language!$A$6:$E$6)),0,IF(ISNUMBER(_xlfn.XMATCH($B7811,Language!$A$29:$E$29)),'Lista de Prestatarios'!$B$3,VLOOKUP(B7811,'Lista de Prestatarios'!$A$2:$B$500,2,FALSE))),"")</f>
        <v/>
      </c>
      <c r="P7811" s="58" t="str">
        <f>IF(B7811&lt;&gt;"",IF(OR(D7811&gt;0,G7811&gt;0),COUNTIF($B$2:B7811,B7811),COUNTIFS($B$2:B7811,B7811,$E$2:E7811,"&gt;0")),"")</f>
        <v/>
      </c>
    </row>
    <row r="7812" spans="1:16" x14ac:dyDescent="0.35">
      <c r="A7812" s="51" t="str">
        <f t="shared" si="366"/>
        <v/>
      </c>
      <c r="B7812" s="99"/>
      <c r="C7812" s="4"/>
      <c r="D7812" s="14"/>
      <c r="E7812" s="14"/>
      <c r="F7812" s="14"/>
      <c r="G7812" s="82"/>
      <c r="H7812" s="107" t="str">
        <f>IF(B7812&lt;&gt;"",IF(OR(O7812=0,O7812=999),"",SUMIFS($E$2:E7812,$A$2:A7812,A7812)-SUMIFS($F$2:F7812,$A$2:A7812,A7812)),"")</f>
        <v/>
      </c>
      <c r="I7812" s="109" t="str">
        <f t="shared" ref="I7812:I7875" si="368">IF(B7812&lt;&gt;"",I7811+D7812-E7812+F7812-G7812,"")</f>
        <v/>
      </c>
      <c r="J7812" s="113"/>
      <c r="K7812" s="90"/>
      <c r="L7812" s="73"/>
      <c r="M7812" s="69" t="str">
        <f>IF(C7812&lt;&gt;"",DailyLog!$S$3,"")</f>
        <v/>
      </c>
      <c r="N7812" s="56" t="str">
        <f t="shared" si="367"/>
        <v/>
      </c>
      <c r="O7812" s="53" t="str">
        <f>IF($B7812&lt;&gt;"",IF(ISNUMBER(_xlfn.XMATCH($B7812,Language!$A$6:$E$6)),0,IF(ISNUMBER(_xlfn.XMATCH($B7812,Language!$A$29:$E$29)),'Lista de Prestatarios'!$B$3,VLOOKUP(B7812,'Lista de Prestatarios'!$A$2:$B$500,2,FALSE))),"")</f>
        <v/>
      </c>
      <c r="P7812" s="58" t="str">
        <f>IF(B7812&lt;&gt;"",IF(OR(D7812&gt;0,G7812&gt;0),COUNTIF($B$2:B7812,B7812),COUNTIFS($B$2:B7812,B7812,$E$2:E7812,"&gt;0")),"")</f>
        <v/>
      </c>
    </row>
    <row r="7813" spans="1:16" x14ac:dyDescent="0.35">
      <c r="A7813" s="51" t="str">
        <f t="shared" si="366"/>
        <v/>
      </c>
      <c r="B7813" s="99"/>
      <c r="C7813" s="4"/>
      <c r="D7813" s="14"/>
      <c r="E7813" s="14"/>
      <c r="F7813" s="14"/>
      <c r="G7813" s="82"/>
      <c r="H7813" s="107" t="str">
        <f>IF(B7813&lt;&gt;"",IF(OR(O7813=0,O7813=999),"",SUMIFS($E$2:E7813,$A$2:A7813,A7813)-SUMIFS($F$2:F7813,$A$2:A7813,A7813)),"")</f>
        <v/>
      </c>
      <c r="I7813" s="109" t="str">
        <f t="shared" si="368"/>
        <v/>
      </c>
      <c r="J7813" s="113"/>
      <c r="K7813" s="90"/>
      <c r="L7813" s="73"/>
      <c r="M7813" s="69" t="str">
        <f>IF(C7813&lt;&gt;"",DailyLog!$S$3,"")</f>
        <v/>
      </c>
      <c r="N7813" s="56" t="str">
        <f t="shared" si="367"/>
        <v/>
      </c>
      <c r="O7813" s="53" t="str">
        <f>IF($B7813&lt;&gt;"",IF(ISNUMBER(_xlfn.XMATCH($B7813,Language!$A$6:$E$6)),0,IF(ISNUMBER(_xlfn.XMATCH($B7813,Language!$A$29:$E$29)),'Lista de Prestatarios'!$B$3,VLOOKUP(B7813,'Lista de Prestatarios'!$A$2:$B$500,2,FALSE))),"")</f>
        <v/>
      </c>
      <c r="P7813" s="58" t="str">
        <f>IF(B7813&lt;&gt;"",IF(OR(D7813&gt;0,G7813&gt;0),COUNTIF($B$2:B7813,B7813),COUNTIFS($B$2:B7813,B7813,$E$2:E7813,"&gt;0")),"")</f>
        <v/>
      </c>
    </row>
    <row r="7814" spans="1:16" x14ac:dyDescent="0.35">
      <c r="A7814" s="51" t="str">
        <f t="shared" si="366"/>
        <v/>
      </c>
      <c r="B7814" s="99"/>
      <c r="C7814" s="4"/>
      <c r="D7814" s="14"/>
      <c r="E7814" s="14"/>
      <c r="F7814" s="14"/>
      <c r="G7814" s="82"/>
      <c r="H7814" s="107" t="str">
        <f>IF(B7814&lt;&gt;"",IF(OR(O7814=0,O7814=999),"",SUMIFS($E$2:E7814,$A$2:A7814,A7814)-SUMIFS($F$2:F7814,$A$2:A7814,A7814)),"")</f>
        <v/>
      </c>
      <c r="I7814" s="109" t="str">
        <f t="shared" si="368"/>
        <v/>
      </c>
      <c r="J7814" s="113"/>
      <c r="K7814" s="90"/>
      <c r="L7814" s="73"/>
      <c r="M7814" s="69" t="str">
        <f>IF(C7814&lt;&gt;"",DailyLog!$S$3,"")</f>
        <v/>
      </c>
      <c r="N7814" s="56" t="str">
        <f t="shared" si="367"/>
        <v/>
      </c>
      <c r="O7814" s="53" t="str">
        <f>IF($B7814&lt;&gt;"",IF(ISNUMBER(_xlfn.XMATCH($B7814,Language!$A$6:$E$6)),0,IF(ISNUMBER(_xlfn.XMATCH($B7814,Language!$A$29:$E$29)),'Lista de Prestatarios'!$B$3,VLOOKUP(B7814,'Lista de Prestatarios'!$A$2:$B$500,2,FALSE))),"")</f>
        <v/>
      </c>
      <c r="P7814" s="58" t="str">
        <f>IF(B7814&lt;&gt;"",IF(OR(D7814&gt;0,G7814&gt;0),COUNTIF($B$2:B7814,B7814),COUNTIFS($B$2:B7814,B7814,$E$2:E7814,"&gt;0")),"")</f>
        <v/>
      </c>
    </row>
    <row r="7815" spans="1:16" x14ac:dyDescent="0.35">
      <c r="A7815" s="51" t="str">
        <f t="shared" si="366"/>
        <v/>
      </c>
      <c r="B7815" s="99"/>
      <c r="C7815" s="4"/>
      <c r="D7815" s="14"/>
      <c r="E7815" s="14"/>
      <c r="F7815" s="14"/>
      <c r="G7815" s="82"/>
      <c r="H7815" s="107" t="str">
        <f>IF(B7815&lt;&gt;"",IF(OR(O7815=0,O7815=999),"",SUMIFS($E$2:E7815,$A$2:A7815,A7815)-SUMIFS($F$2:F7815,$A$2:A7815,A7815)),"")</f>
        <v/>
      </c>
      <c r="I7815" s="109" t="str">
        <f t="shared" si="368"/>
        <v/>
      </c>
      <c r="J7815" s="113"/>
      <c r="K7815" s="90"/>
      <c r="L7815" s="73"/>
      <c r="M7815" s="69" t="str">
        <f>IF(C7815&lt;&gt;"",DailyLog!$S$3,"")</f>
        <v/>
      </c>
      <c r="N7815" s="56" t="str">
        <f t="shared" si="367"/>
        <v/>
      </c>
      <c r="O7815" s="53" t="str">
        <f>IF($B7815&lt;&gt;"",IF(ISNUMBER(_xlfn.XMATCH($B7815,Language!$A$6:$E$6)),0,IF(ISNUMBER(_xlfn.XMATCH($B7815,Language!$A$29:$E$29)),'Lista de Prestatarios'!$B$3,VLOOKUP(B7815,'Lista de Prestatarios'!$A$2:$B$500,2,FALSE))),"")</f>
        <v/>
      </c>
      <c r="P7815" s="58" t="str">
        <f>IF(B7815&lt;&gt;"",IF(OR(D7815&gt;0,G7815&gt;0),COUNTIF($B$2:B7815,B7815),COUNTIFS($B$2:B7815,B7815,$E$2:E7815,"&gt;0")),"")</f>
        <v/>
      </c>
    </row>
    <row r="7816" spans="1:16" x14ac:dyDescent="0.35">
      <c r="A7816" s="51" t="str">
        <f t="shared" si="366"/>
        <v/>
      </c>
      <c r="B7816" s="99"/>
      <c r="C7816" s="4"/>
      <c r="D7816" s="14"/>
      <c r="E7816" s="14"/>
      <c r="F7816" s="14"/>
      <c r="G7816" s="82"/>
      <c r="H7816" s="107" t="str">
        <f>IF(B7816&lt;&gt;"",IF(OR(O7816=0,O7816=999),"",SUMIFS($E$2:E7816,$A$2:A7816,A7816)-SUMIFS($F$2:F7816,$A$2:A7816,A7816)),"")</f>
        <v/>
      </c>
      <c r="I7816" s="109" t="str">
        <f t="shared" si="368"/>
        <v/>
      </c>
      <c r="J7816" s="113"/>
      <c r="K7816" s="90"/>
      <c r="L7816" s="73"/>
      <c r="M7816" s="69" t="str">
        <f>IF(C7816&lt;&gt;"",DailyLog!$S$3,"")</f>
        <v/>
      </c>
      <c r="N7816" s="56" t="str">
        <f t="shared" si="367"/>
        <v/>
      </c>
      <c r="O7816" s="53" t="str">
        <f>IF($B7816&lt;&gt;"",IF(ISNUMBER(_xlfn.XMATCH($B7816,Language!$A$6:$E$6)),0,IF(ISNUMBER(_xlfn.XMATCH($B7816,Language!$A$29:$E$29)),'Lista de Prestatarios'!$B$3,VLOOKUP(B7816,'Lista de Prestatarios'!$A$2:$B$500,2,FALSE))),"")</f>
        <v/>
      </c>
      <c r="P7816" s="58" t="str">
        <f>IF(B7816&lt;&gt;"",IF(OR(D7816&gt;0,G7816&gt;0),COUNTIF($B$2:B7816,B7816),COUNTIFS($B$2:B7816,B7816,$E$2:E7816,"&gt;0")),"")</f>
        <v/>
      </c>
    </row>
    <row r="7817" spans="1:16" x14ac:dyDescent="0.35">
      <c r="A7817" s="51" t="str">
        <f t="shared" si="366"/>
        <v/>
      </c>
      <c r="B7817" s="99"/>
      <c r="C7817" s="4"/>
      <c r="D7817" s="14"/>
      <c r="E7817" s="14"/>
      <c r="F7817" s="14"/>
      <c r="G7817" s="82"/>
      <c r="H7817" s="107" t="str">
        <f>IF(B7817&lt;&gt;"",IF(OR(O7817=0,O7817=999),"",SUMIFS($E$2:E7817,$A$2:A7817,A7817)-SUMIFS($F$2:F7817,$A$2:A7817,A7817)),"")</f>
        <v/>
      </c>
      <c r="I7817" s="109" t="str">
        <f t="shared" si="368"/>
        <v/>
      </c>
      <c r="J7817" s="113"/>
      <c r="K7817" s="90"/>
      <c r="L7817" s="73"/>
      <c r="M7817" s="69" t="str">
        <f>IF(C7817&lt;&gt;"",DailyLog!$S$3,"")</f>
        <v/>
      </c>
      <c r="N7817" s="56" t="str">
        <f t="shared" si="367"/>
        <v/>
      </c>
      <c r="O7817" s="53" t="str">
        <f>IF($B7817&lt;&gt;"",IF(ISNUMBER(_xlfn.XMATCH($B7817,Language!$A$6:$E$6)),0,IF(ISNUMBER(_xlfn.XMATCH($B7817,Language!$A$29:$E$29)),'Lista de Prestatarios'!$B$3,VLOOKUP(B7817,'Lista de Prestatarios'!$A$2:$B$500,2,FALSE))),"")</f>
        <v/>
      </c>
      <c r="P7817" s="58" t="str">
        <f>IF(B7817&lt;&gt;"",IF(OR(D7817&gt;0,G7817&gt;0),COUNTIF($B$2:B7817,B7817),COUNTIFS($B$2:B7817,B7817,$E$2:E7817,"&gt;0")),"")</f>
        <v/>
      </c>
    </row>
    <row r="7818" spans="1:16" x14ac:dyDescent="0.35">
      <c r="A7818" s="51" t="str">
        <f t="shared" si="366"/>
        <v/>
      </c>
      <c r="B7818" s="99"/>
      <c r="C7818" s="4"/>
      <c r="D7818" s="14"/>
      <c r="E7818" s="14"/>
      <c r="F7818" s="14"/>
      <c r="G7818" s="82"/>
      <c r="H7818" s="107" t="str">
        <f>IF(B7818&lt;&gt;"",IF(OR(O7818=0,O7818=999),"",SUMIFS($E$2:E7818,$A$2:A7818,A7818)-SUMIFS($F$2:F7818,$A$2:A7818,A7818)),"")</f>
        <v/>
      </c>
      <c r="I7818" s="109" t="str">
        <f t="shared" si="368"/>
        <v/>
      </c>
      <c r="J7818" s="113"/>
      <c r="K7818" s="90"/>
      <c r="L7818" s="73"/>
      <c r="M7818" s="69" t="str">
        <f>IF(C7818&lt;&gt;"",DailyLog!$S$3,"")</f>
        <v/>
      </c>
      <c r="N7818" s="56" t="str">
        <f t="shared" si="367"/>
        <v/>
      </c>
      <c r="O7818" s="53" t="str">
        <f>IF($B7818&lt;&gt;"",IF(ISNUMBER(_xlfn.XMATCH($B7818,Language!$A$6:$E$6)),0,IF(ISNUMBER(_xlfn.XMATCH($B7818,Language!$A$29:$E$29)),'Lista de Prestatarios'!$B$3,VLOOKUP(B7818,'Lista de Prestatarios'!$A$2:$B$500,2,FALSE))),"")</f>
        <v/>
      </c>
      <c r="P7818" s="58" t="str">
        <f>IF(B7818&lt;&gt;"",IF(OR(D7818&gt;0,G7818&gt;0),COUNTIF($B$2:B7818,B7818),COUNTIFS($B$2:B7818,B7818,$E$2:E7818,"&gt;0")),"")</f>
        <v/>
      </c>
    </row>
    <row r="7819" spans="1:16" x14ac:dyDescent="0.35">
      <c r="A7819" s="51" t="str">
        <f t="shared" si="366"/>
        <v/>
      </c>
      <c r="B7819" s="99"/>
      <c r="C7819" s="4"/>
      <c r="D7819" s="14"/>
      <c r="E7819" s="14"/>
      <c r="F7819" s="14"/>
      <c r="G7819" s="82"/>
      <c r="H7819" s="107" t="str">
        <f>IF(B7819&lt;&gt;"",IF(OR(O7819=0,O7819=999),"",SUMIFS($E$2:E7819,$A$2:A7819,A7819)-SUMIFS($F$2:F7819,$A$2:A7819,A7819)),"")</f>
        <v/>
      </c>
      <c r="I7819" s="109" t="str">
        <f t="shared" si="368"/>
        <v/>
      </c>
      <c r="J7819" s="113"/>
      <c r="K7819" s="90"/>
      <c r="L7819" s="73"/>
      <c r="M7819" s="69" t="str">
        <f>IF(C7819&lt;&gt;"",DailyLog!$S$3,"")</f>
        <v/>
      </c>
      <c r="N7819" s="56" t="str">
        <f t="shared" si="367"/>
        <v/>
      </c>
      <c r="O7819" s="53" t="str">
        <f>IF($B7819&lt;&gt;"",IF(ISNUMBER(_xlfn.XMATCH($B7819,Language!$A$6:$E$6)),0,IF(ISNUMBER(_xlfn.XMATCH($B7819,Language!$A$29:$E$29)),'Lista de Prestatarios'!$B$3,VLOOKUP(B7819,'Lista de Prestatarios'!$A$2:$B$500,2,FALSE))),"")</f>
        <v/>
      </c>
      <c r="P7819" s="58" t="str">
        <f>IF(B7819&lt;&gt;"",IF(OR(D7819&gt;0,G7819&gt;0),COUNTIF($B$2:B7819,B7819),COUNTIFS($B$2:B7819,B7819,$E$2:E7819,"&gt;0")),"")</f>
        <v/>
      </c>
    </row>
    <row r="7820" spans="1:16" x14ac:dyDescent="0.35">
      <c r="A7820" s="51" t="str">
        <f t="shared" si="366"/>
        <v/>
      </c>
      <c r="B7820" s="99"/>
      <c r="C7820" s="4"/>
      <c r="D7820" s="14"/>
      <c r="E7820" s="14"/>
      <c r="F7820" s="14"/>
      <c r="G7820" s="82"/>
      <c r="H7820" s="107" t="str">
        <f>IF(B7820&lt;&gt;"",IF(OR(O7820=0,O7820=999),"",SUMIFS($E$2:E7820,$A$2:A7820,A7820)-SUMIFS($F$2:F7820,$A$2:A7820,A7820)),"")</f>
        <v/>
      </c>
      <c r="I7820" s="109" t="str">
        <f t="shared" si="368"/>
        <v/>
      </c>
      <c r="J7820" s="113"/>
      <c r="K7820" s="90"/>
      <c r="L7820" s="73"/>
      <c r="M7820" s="69" t="str">
        <f>IF(C7820&lt;&gt;"",DailyLog!$S$3,"")</f>
        <v/>
      </c>
      <c r="N7820" s="56" t="str">
        <f t="shared" si="367"/>
        <v/>
      </c>
      <c r="O7820" s="53" t="str">
        <f>IF($B7820&lt;&gt;"",IF(ISNUMBER(_xlfn.XMATCH($B7820,Language!$A$6:$E$6)),0,IF(ISNUMBER(_xlfn.XMATCH($B7820,Language!$A$29:$E$29)),'Lista de Prestatarios'!$B$3,VLOOKUP(B7820,'Lista de Prestatarios'!$A$2:$B$500,2,FALSE))),"")</f>
        <v/>
      </c>
      <c r="P7820" s="58" t="str">
        <f>IF(B7820&lt;&gt;"",IF(OR(D7820&gt;0,G7820&gt;0),COUNTIF($B$2:B7820,B7820),COUNTIFS($B$2:B7820,B7820,$E$2:E7820,"&gt;0")),"")</f>
        <v/>
      </c>
    </row>
    <row r="7821" spans="1:16" x14ac:dyDescent="0.35">
      <c r="A7821" s="51" t="str">
        <f t="shared" si="366"/>
        <v/>
      </c>
      <c r="B7821" s="99"/>
      <c r="C7821" s="4"/>
      <c r="D7821" s="14"/>
      <c r="E7821" s="14"/>
      <c r="F7821" s="14"/>
      <c r="G7821" s="82"/>
      <c r="H7821" s="107" t="str">
        <f>IF(B7821&lt;&gt;"",IF(OR(O7821=0,O7821=999),"",SUMIFS($E$2:E7821,$A$2:A7821,A7821)-SUMIFS($F$2:F7821,$A$2:A7821,A7821)),"")</f>
        <v/>
      </c>
      <c r="I7821" s="109" t="str">
        <f t="shared" si="368"/>
        <v/>
      </c>
      <c r="J7821" s="113"/>
      <c r="K7821" s="90"/>
      <c r="L7821" s="73"/>
      <c r="M7821" s="69" t="str">
        <f>IF(C7821&lt;&gt;"",DailyLog!$S$3,"")</f>
        <v/>
      </c>
      <c r="N7821" s="56" t="str">
        <f t="shared" si="367"/>
        <v/>
      </c>
      <c r="O7821" s="53" t="str">
        <f>IF($B7821&lt;&gt;"",IF(ISNUMBER(_xlfn.XMATCH($B7821,Language!$A$6:$E$6)),0,IF(ISNUMBER(_xlfn.XMATCH($B7821,Language!$A$29:$E$29)),'Lista de Prestatarios'!$B$3,VLOOKUP(B7821,'Lista de Prestatarios'!$A$2:$B$500,2,FALSE))),"")</f>
        <v/>
      </c>
      <c r="P7821" s="58" t="str">
        <f>IF(B7821&lt;&gt;"",IF(OR(D7821&gt;0,G7821&gt;0),COUNTIF($B$2:B7821,B7821),COUNTIFS($B$2:B7821,B7821,$E$2:E7821,"&gt;0")),"")</f>
        <v/>
      </c>
    </row>
    <row r="7822" spans="1:16" x14ac:dyDescent="0.35">
      <c r="A7822" s="51" t="str">
        <f t="shared" si="366"/>
        <v/>
      </c>
      <c r="B7822" s="99"/>
      <c r="C7822" s="4"/>
      <c r="D7822" s="14"/>
      <c r="E7822" s="14"/>
      <c r="F7822" s="14"/>
      <c r="G7822" s="82"/>
      <c r="H7822" s="107" t="str">
        <f>IF(B7822&lt;&gt;"",IF(OR(O7822=0,O7822=999),"",SUMIFS($E$2:E7822,$A$2:A7822,A7822)-SUMIFS($F$2:F7822,$A$2:A7822,A7822)),"")</f>
        <v/>
      </c>
      <c r="I7822" s="109" t="str">
        <f t="shared" si="368"/>
        <v/>
      </c>
      <c r="J7822" s="113"/>
      <c r="K7822" s="90"/>
      <c r="L7822" s="73"/>
      <c r="M7822" s="69" t="str">
        <f>IF(C7822&lt;&gt;"",DailyLog!$S$3,"")</f>
        <v/>
      </c>
      <c r="N7822" s="56" t="str">
        <f t="shared" si="367"/>
        <v/>
      </c>
      <c r="O7822" s="53" t="str">
        <f>IF($B7822&lt;&gt;"",IF(ISNUMBER(_xlfn.XMATCH($B7822,Language!$A$6:$E$6)),0,IF(ISNUMBER(_xlfn.XMATCH($B7822,Language!$A$29:$E$29)),'Lista de Prestatarios'!$B$3,VLOOKUP(B7822,'Lista de Prestatarios'!$A$2:$B$500,2,FALSE))),"")</f>
        <v/>
      </c>
      <c r="P7822" s="58" t="str">
        <f>IF(B7822&lt;&gt;"",IF(OR(D7822&gt;0,G7822&gt;0),COUNTIF($B$2:B7822,B7822),COUNTIFS($B$2:B7822,B7822,$E$2:E7822,"&gt;0")),"")</f>
        <v/>
      </c>
    </row>
    <row r="7823" spans="1:16" x14ac:dyDescent="0.35">
      <c r="A7823" s="51" t="str">
        <f t="shared" si="366"/>
        <v/>
      </c>
      <c r="B7823" s="99"/>
      <c r="C7823" s="4"/>
      <c r="D7823" s="14"/>
      <c r="E7823" s="14"/>
      <c r="F7823" s="14"/>
      <c r="G7823" s="82"/>
      <c r="H7823" s="107" t="str">
        <f>IF(B7823&lt;&gt;"",IF(OR(O7823=0,O7823=999),"",SUMIFS($E$2:E7823,$A$2:A7823,A7823)-SUMIFS($F$2:F7823,$A$2:A7823,A7823)),"")</f>
        <v/>
      </c>
      <c r="I7823" s="109" t="str">
        <f t="shared" si="368"/>
        <v/>
      </c>
      <c r="J7823" s="113"/>
      <c r="K7823" s="90"/>
      <c r="L7823" s="73"/>
      <c r="M7823" s="69" t="str">
        <f>IF(C7823&lt;&gt;"",DailyLog!$S$3,"")</f>
        <v/>
      </c>
      <c r="N7823" s="56" t="str">
        <f t="shared" si="367"/>
        <v/>
      </c>
      <c r="O7823" s="53" t="str">
        <f>IF($B7823&lt;&gt;"",IF(ISNUMBER(_xlfn.XMATCH($B7823,Language!$A$6:$E$6)),0,IF(ISNUMBER(_xlfn.XMATCH($B7823,Language!$A$29:$E$29)),'Lista de Prestatarios'!$B$3,VLOOKUP(B7823,'Lista de Prestatarios'!$A$2:$B$500,2,FALSE))),"")</f>
        <v/>
      </c>
      <c r="P7823" s="58" t="str">
        <f>IF(B7823&lt;&gt;"",IF(OR(D7823&gt;0,G7823&gt;0),COUNTIF($B$2:B7823,B7823),COUNTIFS($B$2:B7823,B7823,$E$2:E7823,"&gt;0")),"")</f>
        <v/>
      </c>
    </row>
    <row r="7824" spans="1:16" x14ac:dyDescent="0.35">
      <c r="A7824" s="51" t="str">
        <f t="shared" si="366"/>
        <v/>
      </c>
      <c r="B7824" s="99"/>
      <c r="C7824" s="4"/>
      <c r="D7824" s="14"/>
      <c r="E7824" s="14"/>
      <c r="F7824" s="14"/>
      <c r="G7824" s="82"/>
      <c r="H7824" s="107" t="str">
        <f>IF(B7824&lt;&gt;"",IF(OR(O7824=0,O7824=999),"",SUMIFS($E$2:E7824,$A$2:A7824,A7824)-SUMIFS($F$2:F7824,$A$2:A7824,A7824)),"")</f>
        <v/>
      </c>
      <c r="I7824" s="109" t="str">
        <f t="shared" si="368"/>
        <v/>
      </c>
      <c r="J7824" s="113"/>
      <c r="K7824" s="90"/>
      <c r="L7824" s="73"/>
      <c r="M7824" s="69" t="str">
        <f>IF(C7824&lt;&gt;"",DailyLog!$S$3,"")</f>
        <v/>
      </c>
      <c r="N7824" s="56" t="str">
        <f t="shared" si="367"/>
        <v/>
      </c>
      <c r="O7824" s="53" t="str">
        <f>IF($B7824&lt;&gt;"",IF(ISNUMBER(_xlfn.XMATCH($B7824,Language!$A$6:$E$6)),0,IF(ISNUMBER(_xlfn.XMATCH($B7824,Language!$A$29:$E$29)),'Lista de Prestatarios'!$B$3,VLOOKUP(B7824,'Lista de Prestatarios'!$A$2:$B$500,2,FALSE))),"")</f>
        <v/>
      </c>
      <c r="P7824" s="58" t="str">
        <f>IF(B7824&lt;&gt;"",IF(OR(D7824&gt;0,G7824&gt;0),COUNTIF($B$2:B7824,B7824),COUNTIFS($B$2:B7824,B7824,$E$2:E7824,"&gt;0")),"")</f>
        <v/>
      </c>
    </row>
    <row r="7825" spans="1:16" x14ac:dyDescent="0.35">
      <c r="A7825" s="51" t="str">
        <f t="shared" si="366"/>
        <v/>
      </c>
      <c r="B7825" s="99"/>
      <c r="C7825" s="4"/>
      <c r="D7825" s="14"/>
      <c r="E7825" s="14"/>
      <c r="F7825" s="14"/>
      <c r="G7825" s="82"/>
      <c r="H7825" s="107" t="str">
        <f>IF(B7825&lt;&gt;"",IF(OR(O7825=0,O7825=999),"",SUMIFS($E$2:E7825,$A$2:A7825,A7825)-SUMIFS($F$2:F7825,$A$2:A7825,A7825)),"")</f>
        <v/>
      </c>
      <c r="I7825" s="109" t="str">
        <f t="shared" si="368"/>
        <v/>
      </c>
      <c r="J7825" s="113"/>
      <c r="K7825" s="90"/>
      <c r="L7825" s="73"/>
      <c r="M7825" s="69" t="str">
        <f>IF(C7825&lt;&gt;"",DailyLog!$S$3,"")</f>
        <v/>
      </c>
      <c r="N7825" s="56" t="str">
        <f t="shared" si="367"/>
        <v/>
      </c>
      <c r="O7825" s="53" t="str">
        <f>IF($B7825&lt;&gt;"",IF(ISNUMBER(_xlfn.XMATCH($B7825,Language!$A$6:$E$6)),0,IF(ISNUMBER(_xlfn.XMATCH($B7825,Language!$A$29:$E$29)),'Lista de Prestatarios'!$B$3,VLOOKUP(B7825,'Lista de Prestatarios'!$A$2:$B$500,2,FALSE))),"")</f>
        <v/>
      </c>
      <c r="P7825" s="58" t="str">
        <f>IF(B7825&lt;&gt;"",IF(OR(D7825&gt;0,G7825&gt;0),COUNTIF($B$2:B7825,B7825),COUNTIFS($B$2:B7825,B7825,$E$2:E7825,"&gt;0")),"")</f>
        <v/>
      </c>
    </row>
    <row r="7826" spans="1:16" x14ac:dyDescent="0.35">
      <c r="A7826" s="51" t="str">
        <f t="shared" si="366"/>
        <v/>
      </c>
      <c r="B7826" s="99"/>
      <c r="C7826" s="4"/>
      <c r="D7826" s="14"/>
      <c r="E7826" s="14"/>
      <c r="F7826" s="14"/>
      <c r="G7826" s="82"/>
      <c r="H7826" s="107" t="str">
        <f>IF(B7826&lt;&gt;"",IF(OR(O7826=0,O7826=999),"",SUMIFS($E$2:E7826,$A$2:A7826,A7826)-SUMIFS($F$2:F7826,$A$2:A7826,A7826)),"")</f>
        <v/>
      </c>
      <c r="I7826" s="109" t="str">
        <f t="shared" si="368"/>
        <v/>
      </c>
      <c r="J7826" s="113"/>
      <c r="K7826" s="90"/>
      <c r="L7826" s="73"/>
      <c r="M7826" s="69" t="str">
        <f>IF(C7826&lt;&gt;"",DailyLog!$S$3,"")</f>
        <v/>
      </c>
      <c r="N7826" s="56" t="str">
        <f t="shared" si="367"/>
        <v/>
      </c>
      <c r="O7826" s="53" t="str">
        <f>IF($B7826&lt;&gt;"",IF(ISNUMBER(_xlfn.XMATCH($B7826,Language!$A$6:$E$6)),0,IF(ISNUMBER(_xlfn.XMATCH($B7826,Language!$A$29:$E$29)),'Lista de Prestatarios'!$B$3,VLOOKUP(B7826,'Lista de Prestatarios'!$A$2:$B$500,2,FALSE))),"")</f>
        <v/>
      </c>
      <c r="P7826" s="58" t="str">
        <f>IF(B7826&lt;&gt;"",IF(OR(D7826&gt;0,G7826&gt;0),COUNTIF($B$2:B7826,B7826),COUNTIFS($B$2:B7826,B7826,$E$2:E7826,"&gt;0")),"")</f>
        <v/>
      </c>
    </row>
    <row r="7827" spans="1:16" x14ac:dyDescent="0.35">
      <c r="A7827" s="51" t="str">
        <f t="shared" si="366"/>
        <v/>
      </c>
      <c r="B7827" s="99"/>
      <c r="C7827" s="4"/>
      <c r="D7827" s="14"/>
      <c r="E7827" s="14"/>
      <c r="F7827" s="14"/>
      <c r="G7827" s="82"/>
      <c r="H7827" s="107" t="str">
        <f>IF(B7827&lt;&gt;"",IF(OR(O7827=0,O7827=999),"",SUMIFS($E$2:E7827,$A$2:A7827,A7827)-SUMIFS($F$2:F7827,$A$2:A7827,A7827)),"")</f>
        <v/>
      </c>
      <c r="I7827" s="109" t="str">
        <f t="shared" si="368"/>
        <v/>
      </c>
      <c r="J7827" s="113"/>
      <c r="K7827" s="90"/>
      <c r="L7827" s="73"/>
      <c r="M7827" s="69" t="str">
        <f>IF(C7827&lt;&gt;"",DailyLog!$S$3,"")</f>
        <v/>
      </c>
      <c r="N7827" s="56" t="str">
        <f t="shared" si="367"/>
        <v/>
      </c>
      <c r="O7827" s="53" t="str">
        <f>IF($B7827&lt;&gt;"",IF(ISNUMBER(_xlfn.XMATCH($B7827,Language!$A$6:$E$6)),0,IF(ISNUMBER(_xlfn.XMATCH($B7827,Language!$A$29:$E$29)),'Lista de Prestatarios'!$B$3,VLOOKUP(B7827,'Lista de Prestatarios'!$A$2:$B$500,2,FALSE))),"")</f>
        <v/>
      </c>
      <c r="P7827" s="58" t="str">
        <f>IF(B7827&lt;&gt;"",IF(OR(D7827&gt;0,G7827&gt;0),COUNTIF($B$2:B7827,B7827),COUNTIFS($B$2:B7827,B7827,$E$2:E7827,"&gt;0")),"")</f>
        <v/>
      </c>
    </row>
    <row r="7828" spans="1:16" x14ac:dyDescent="0.35">
      <c r="A7828" s="51" t="str">
        <f t="shared" si="366"/>
        <v/>
      </c>
      <c r="B7828" s="99"/>
      <c r="C7828" s="4"/>
      <c r="D7828" s="14"/>
      <c r="E7828" s="14"/>
      <c r="F7828" s="14"/>
      <c r="G7828" s="82"/>
      <c r="H7828" s="107" t="str">
        <f>IF(B7828&lt;&gt;"",IF(OR(O7828=0,O7828=999),"",SUMIFS($E$2:E7828,$A$2:A7828,A7828)-SUMIFS($F$2:F7828,$A$2:A7828,A7828)),"")</f>
        <v/>
      </c>
      <c r="I7828" s="109" t="str">
        <f t="shared" si="368"/>
        <v/>
      </c>
      <c r="J7828" s="113"/>
      <c r="K7828" s="90"/>
      <c r="L7828" s="73"/>
      <c r="M7828" s="69" t="str">
        <f>IF(C7828&lt;&gt;"",DailyLog!$S$3,"")</f>
        <v/>
      </c>
      <c r="N7828" s="56" t="str">
        <f t="shared" si="367"/>
        <v/>
      </c>
      <c r="O7828" s="53" t="str">
        <f>IF($B7828&lt;&gt;"",IF(ISNUMBER(_xlfn.XMATCH($B7828,Language!$A$6:$E$6)),0,IF(ISNUMBER(_xlfn.XMATCH($B7828,Language!$A$29:$E$29)),'Lista de Prestatarios'!$B$3,VLOOKUP(B7828,'Lista de Prestatarios'!$A$2:$B$500,2,FALSE))),"")</f>
        <v/>
      </c>
      <c r="P7828" s="58" t="str">
        <f>IF(B7828&lt;&gt;"",IF(OR(D7828&gt;0,G7828&gt;0),COUNTIF($B$2:B7828,B7828),COUNTIFS($B$2:B7828,B7828,$E$2:E7828,"&gt;0")),"")</f>
        <v/>
      </c>
    </row>
    <row r="7829" spans="1:16" x14ac:dyDescent="0.35">
      <c r="A7829" s="51" t="str">
        <f t="shared" si="366"/>
        <v/>
      </c>
      <c r="B7829" s="99"/>
      <c r="C7829" s="4"/>
      <c r="D7829" s="14"/>
      <c r="E7829" s="14"/>
      <c r="F7829" s="14"/>
      <c r="G7829" s="82"/>
      <c r="H7829" s="107" t="str">
        <f>IF(B7829&lt;&gt;"",IF(OR(O7829=0,O7829=999),"",SUMIFS($E$2:E7829,$A$2:A7829,A7829)-SUMIFS($F$2:F7829,$A$2:A7829,A7829)),"")</f>
        <v/>
      </c>
      <c r="I7829" s="109" t="str">
        <f t="shared" si="368"/>
        <v/>
      </c>
      <c r="J7829" s="113"/>
      <c r="K7829" s="90"/>
      <c r="L7829" s="73"/>
      <c r="M7829" s="69" t="str">
        <f>IF(C7829&lt;&gt;"",DailyLog!$S$3,"")</f>
        <v/>
      </c>
      <c r="N7829" s="56" t="str">
        <f t="shared" si="367"/>
        <v/>
      </c>
      <c r="O7829" s="53" t="str">
        <f>IF($B7829&lt;&gt;"",IF(ISNUMBER(_xlfn.XMATCH($B7829,Language!$A$6:$E$6)),0,IF(ISNUMBER(_xlfn.XMATCH($B7829,Language!$A$29:$E$29)),'Lista de Prestatarios'!$B$3,VLOOKUP(B7829,'Lista de Prestatarios'!$A$2:$B$500,2,FALSE))),"")</f>
        <v/>
      </c>
      <c r="P7829" s="58" t="str">
        <f>IF(B7829&lt;&gt;"",IF(OR(D7829&gt;0,G7829&gt;0),COUNTIF($B$2:B7829,B7829),COUNTIFS($B$2:B7829,B7829,$E$2:E7829,"&gt;0")),"")</f>
        <v/>
      </c>
    </row>
    <row r="7830" spans="1:16" x14ac:dyDescent="0.35">
      <c r="A7830" s="51" t="str">
        <f t="shared" si="366"/>
        <v/>
      </c>
      <c r="B7830" s="99"/>
      <c r="C7830" s="4"/>
      <c r="D7830" s="14"/>
      <c r="E7830" s="14"/>
      <c r="F7830" s="14"/>
      <c r="G7830" s="82"/>
      <c r="H7830" s="107" t="str">
        <f>IF(B7830&lt;&gt;"",IF(OR(O7830=0,O7830=999),"",SUMIFS($E$2:E7830,$A$2:A7830,A7830)-SUMIFS($F$2:F7830,$A$2:A7830,A7830)),"")</f>
        <v/>
      </c>
      <c r="I7830" s="109" t="str">
        <f t="shared" si="368"/>
        <v/>
      </c>
      <c r="J7830" s="113"/>
      <c r="K7830" s="90"/>
      <c r="L7830" s="73"/>
      <c r="M7830" s="69" t="str">
        <f>IF(C7830&lt;&gt;"",DailyLog!$S$3,"")</f>
        <v/>
      </c>
      <c r="N7830" s="56" t="str">
        <f t="shared" si="367"/>
        <v/>
      </c>
      <c r="O7830" s="53" t="str">
        <f>IF($B7830&lt;&gt;"",IF(ISNUMBER(_xlfn.XMATCH($B7830,Language!$A$6:$E$6)),0,IF(ISNUMBER(_xlfn.XMATCH($B7830,Language!$A$29:$E$29)),'Lista de Prestatarios'!$B$3,VLOOKUP(B7830,'Lista de Prestatarios'!$A$2:$B$500,2,FALSE))),"")</f>
        <v/>
      </c>
      <c r="P7830" s="58" t="str">
        <f>IF(B7830&lt;&gt;"",IF(OR(D7830&gt;0,G7830&gt;0),COUNTIF($B$2:B7830,B7830),COUNTIFS($B$2:B7830,B7830,$E$2:E7830,"&gt;0")),"")</f>
        <v/>
      </c>
    </row>
    <row r="7831" spans="1:16" x14ac:dyDescent="0.35">
      <c r="A7831" s="51" t="str">
        <f t="shared" si="366"/>
        <v/>
      </c>
      <c r="B7831" s="99"/>
      <c r="C7831" s="4"/>
      <c r="D7831" s="14"/>
      <c r="E7831" s="14"/>
      <c r="F7831" s="14"/>
      <c r="G7831" s="82"/>
      <c r="H7831" s="107" t="str">
        <f>IF(B7831&lt;&gt;"",IF(OR(O7831=0,O7831=999),"",SUMIFS($E$2:E7831,$A$2:A7831,A7831)-SUMIFS($F$2:F7831,$A$2:A7831,A7831)),"")</f>
        <v/>
      </c>
      <c r="I7831" s="109" t="str">
        <f t="shared" si="368"/>
        <v/>
      </c>
      <c r="J7831" s="113"/>
      <c r="K7831" s="90"/>
      <c r="L7831" s="73"/>
      <c r="M7831" s="69" t="str">
        <f>IF(C7831&lt;&gt;"",DailyLog!$S$3,"")</f>
        <v/>
      </c>
      <c r="N7831" s="56" t="str">
        <f t="shared" si="367"/>
        <v/>
      </c>
      <c r="O7831" s="53" t="str">
        <f>IF($B7831&lt;&gt;"",IF(ISNUMBER(_xlfn.XMATCH($B7831,Language!$A$6:$E$6)),0,IF(ISNUMBER(_xlfn.XMATCH($B7831,Language!$A$29:$E$29)),'Lista de Prestatarios'!$B$3,VLOOKUP(B7831,'Lista de Prestatarios'!$A$2:$B$500,2,FALSE))),"")</f>
        <v/>
      </c>
      <c r="P7831" s="58" t="str">
        <f>IF(B7831&lt;&gt;"",IF(OR(D7831&gt;0,G7831&gt;0),COUNTIF($B$2:B7831,B7831),COUNTIFS($B$2:B7831,B7831,$E$2:E7831,"&gt;0")),"")</f>
        <v/>
      </c>
    </row>
    <row r="7832" spans="1:16" x14ac:dyDescent="0.35">
      <c r="A7832" s="51" t="str">
        <f t="shared" si="366"/>
        <v/>
      </c>
      <c r="B7832" s="99"/>
      <c r="C7832" s="4"/>
      <c r="D7832" s="14"/>
      <c r="E7832" s="14"/>
      <c r="F7832" s="14"/>
      <c r="G7832" s="82"/>
      <c r="H7832" s="107" t="str">
        <f>IF(B7832&lt;&gt;"",IF(OR(O7832=0,O7832=999),"",SUMIFS($E$2:E7832,$A$2:A7832,A7832)-SUMIFS($F$2:F7832,$A$2:A7832,A7832)),"")</f>
        <v/>
      </c>
      <c r="I7832" s="109" t="str">
        <f t="shared" si="368"/>
        <v/>
      </c>
      <c r="J7832" s="113"/>
      <c r="K7832" s="90"/>
      <c r="L7832" s="73"/>
      <c r="M7832" s="69" t="str">
        <f>IF(C7832&lt;&gt;"",DailyLog!$S$3,"")</f>
        <v/>
      </c>
      <c r="N7832" s="56" t="str">
        <f t="shared" si="367"/>
        <v/>
      </c>
      <c r="O7832" s="53" t="str">
        <f>IF($B7832&lt;&gt;"",IF(ISNUMBER(_xlfn.XMATCH($B7832,Language!$A$6:$E$6)),0,IF(ISNUMBER(_xlfn.XMATCH($B7832,Language!$A$29:$E$29)),'Lista de Prestatarios'!$B$3,VLOOKUP(B7832,'Lista de Prestatarios'!$A$2:$B$500,2,FALSE))),"")</f>
        <v/>
      </c>
      <c r="P7832" s="58" t="str">
        <f>IF(B7832&lt;&gt;"",IF(OR(D7832&gt;0,G7832&gt;0),COUNTIF($B$2:B7832,B7832),COUNTIFS($B$2:B7832,B7832,$E$2:E7832,"&gt;0")),"")</f>
        <v/>
      </c>
    </row>
    <row r="7833" spans="1:16" x14ac:dyDescent="0.35">
      <c r="A7833" s="51" t="str">
        <f t="shared" si="366"/>
        <v/>
      </c>
      <c r="B7833" s="99"/>
      <c r="C7833" s="4"/>
      <c r="D7833" s="14"/>
      <c r="E7833" s="14"/>
      <c r="F7833" s="14"/>
      <c r="G7833" s="82"/>
      <c r="H7833" s="107" t="str">
        <f>IF(B7833&lt;&gt;"",IF(OR(O7833=0,O7833=999),"",SUMIFS($E$2:E7833,$A$2:A7833,A7833)-SUMIFS($F$2:F7833,$A$2:A7833,A7833)),"")</f>
        <v/>
      </c>
      <c r="I7833" s="109" t="str">
        <f t="shared" si="368"/>
        <v/>
      </c>
      <c r="J7833" s="113"/>
      <c r="K7833" s="90"/>
      <c r="L7833" s="73"/>
      <c r="M7833" s="69" t="str">
        <f>IF(C7833&lt;&gt;"",DailyLog!$S$3,"")</f>
        <v/>
      </c>
      <c r="N7833" s="56" t="str">
        <f t="shared" si="367"/>
        <v/>
      </c>
      <c r="O7833" s="53" t="str">
        <f>IF($B7833&lt;&gt;"",IF(ISNUMBER(_xlfn.XMATCH($B7833,Language!$A$6:$E$6)),0,IF(ISNUMBER(_xlfn.XMATCH($B7833,Language!$A$29:$E$29)),'Lista de Prestatarios'!$B$3,VLOOKUP(B7833,'Lista de Prestatarios'!$A$2:$B$500,2,FALSE))),"")</f>
        <v/>
      </c>
      <c r="P7833" s="58" t="str">
        <f>IF(B7833&lt;&gt;"",IF(OR(D7833&gt;0,G7833&gt;0),COUNTIF($B$2:B7833,B7833),COUNTIFS($B$2:B7833,B7833,$E$2:E7833,"&gt;0")),"")</f>
        <v/>
      </c>
    </row>
    <row r="7834" spans="1:16" x14ac:dyDescent="0.35">
      <c r="A7834" s="51" t="str">
        <f t="shared" si="366"/>
        <v/>
      </c>
      <c r="B7834" s="99"/>
      <c r="C7834" s="4"/>
      <c r="D7834" s="14"/>
      <c r="E7834" s="14"/>
      <c r="F7834" s="14"/>
      <c r="G7834" s="82"/>
      <c r="H7834" s="107" t="str">
        <f>IF(B7834&lt;&gt;"",IF(OR(O7834=0,O7834=999),"",SUMIFS($E$2:E7834,$A$2:A7834,A7834)-SUMIFS($F$2:F7834,$A$2:A7834,A7834)),"")</f>
        <v/>
      </c>
      <c r="I7834" s="109" t="str">
        <f t="shared" si="368"/>
        <v/>
      </c>
      <c r="J7834" s="113"/>
      <c r="K7834" s="90"/>
      <c r="L7834" s="73"/>
      <c r="M7834" s="69" t="str">
        <f>IF(C7834&lt;&gt;"",DailyLog!$S$3,"")</f>
        <v/>
      </c>
      <c r="N7834" s="56" t="str">
        <f t="shared" si="367"/>
        <v/>
      </c>
      <c r="O7834" s="53" t="str">
        <f>IF($B7834&lt;&gt;"",IF(ISNUMBER(_xlfn.XMATCH($B7834,Language!$A$6:$E$6)),0,IF(ISNUMBER(_xlfn.XMATCH($B7834,Language!$A$29:$E$29)),'Lista de Prestatarios'!$B$3,VLOOKUP(B7834,'Lista de Prestatarios'!$A$2:$B$500,2,FALSE))),"")</f>
        <v/>
      </c>
      <c r="P7834" s="58" t="str">
        <f>IF(B7834&lt;&gt;"",IF(OR(D7834&gt;0,G7834&gt;0),COUNTIF($B$2:B7834,B7834),COUNTIFS($B$2:B7834,B7834,$E$2:E7834,"&gt;0")),"")</f>
        <v/>
      </c>
    </row>
    <row r="7835" spans="1:16" x14ac:dyDescent="0.35">
      <c r="A7835" s="51" t="str">
        <f t="shared" si="366"/>
        <v/>
      </c>
      <c r="B7835" s="99"/>
      <c r="C7835" s="4"/>
      <c r="D7835" s="14"/>
      <c r="E7835" s="14"/>
      <c r="F7835" s="14"/>
      <c r="G7835" s="82"/>
      <c r="H7835" s="107" t="str">
        <f>IF(B7835&lt;&gt;"",IF(OR(O7835=0,O7835=999),"",SUMIFS($E$2:E7835,$A$2:A7835,A7835)-SUMIFS($F$2:F7835,$A$2:A7835,A7835)),"")</f>
        <v/>
      </c>
      <c r="I7835" s="109" t="str">
        <f t="shared" si="368"/>
        <v/>
      </c>
      <c r="J7835" s="113"/>
      <c r="K7835" s="90"/>
      <c r="L7835" s="73"/>
      <c r="M7835" s="69" t="str">
        <f>IF(C7835&lt;&gt;"",DailyLog!$S$3,"")</f>
        <v/>
      </c>
      <c r="N7835" s="56" t="str">
        <f t="shared" si="367"/>
        <v/>
      </c>
      <c r="O7835" s="53" t="str">
        <f>IF($B7835&lt;&gt;"",IF(ISNUMBER(_xlfn.XMATCH($B7835,Language!$A$6:$E$6)),0,IF(ISNUMBER(_xlfn.XMATCH($B7835,Language!$A$29:$E$29)),'Lista de Prestatarios'!$B$3,VLOOKUP(B7835,'Lista de Prestatarios'!$A$2:$B$500,2,FALSE))),"")</f>
        <v/>
      </c>
      <c r="P7835" s="58" t="str">
        <f>IF(B7835&lt;&gt;"",IF(OR(D7835&gt;0,G7835&gt;0),COUNTIF($B$2:B7835,B7835),COUNTIFS($B$2:B7835,B7835,$E$2:E7835,"&gt;0")),"")</f>
        <v/>
      </c>
    </row>
    <row r="7836" spans="1:16" x14ac:dyDescent="0.35">
      <c r="A7836" s="51" t="str">
        <f t="shared" si="366"/>
        <v/>
      </c>
      <c r="B7836" s="99"/>
      <c r="C7836" s="4"/>
      <c r="D7836" s="14"/>
      <c r="E7836" s="14"/>
      <c r="F7836" s="14"/>
      <c r="G7836" s="82"/>
      <c r="H7836" s="107" t="str">
        <f>IF(B7836&lt;&gt;"",IF(OR(O7836=0,O7836=999),"",SUMIFS($E$2:E7836,$A$2:A7836,A7836)-SUMIFS($F$2:F7836,$A$2:A7836,A7836)),"")</f>
        <v/>
      </c>
      <c r="I7836" s="109" t="str">
        <f t="shared" si="368"/>
        <v/>
      </c>
      <c r="J7836" s="113"/>
      <c r="K7836" s="90"/>
      <c r="L7836" s="73"/>
      <c r="M7836" s="69" t="str">
        <f>IF(C7836&lt;&gt;"",DailyLog!$S$3,"")</f>
        <v/>
      </c>
      <c r="N7836" s="56" t="str">
        <f t="shared" si="367"/>
        <v/>
      </c>
      <c r="O7836" s="53" t="str">
        <f>IF($B7836&lt;&gt;"",IF(ISNUMBER(_xlfn.XMATCH($B7836,Language!$A$6:$E$6)),0,IF(ISNUMBER(_xlfn.XMATCH($B7836,Language!$A$29:$E$29)),'Lista de Prestatarios'!$B$3,VLOOKUP(B7836,'Lista de Prestatarios'!$A$2:$B$500,2,FALSE))),"")</f>
        <v/>
      </c>
      <c r="P7836" s="58" t="str">
        <f>IF(B7836&lt;&gt;"",IF(OR(D7836&gt;0,G7836&gt;0),COUNTIF($B$2:B7836,B7836),COUNTIFS($B$2:B7836,B7836,$E$2:E7836,"&gt;0")),"")</f>
        <v/>
      </c>
    </row>
    <row r="7837" spans="1:16" x14ac:dyDescent="0.35">
      <c r="A7837" s="51" t="str">
        <f t="shared" si="366"/>
        <v/>
      </c>
      <c r="B7837" s="99"/>
      <c r="C7837" s="4"/>
      <c r="D7837" s="14"/>
      <c r="E7837" s="14"/>
      <c r="F7837" s="14"/>
      <c r="G7837" s="82"/>
      <c r="H7837" s="107" t="str">
        <f>IF(B7837&lt;&gt;"",IF(OR(O7837=0,O7837=999),"",SUMIFS($E$2:E7837,$A$2:A7837,A7837)-SUMIFS($F$2:F7837,$A$2:A7837,A7837)),"")</f>
        <v/>
      </c>
      <c r="I7837" s="109" t="str">
        <f t="shared" si="368"/>
        <v/>
      </c>
      <c r="J7837" s="113"/>
      <c r="K7837" s="90"/>
      <c r="L7837" s="73"/>
      <c r="M7837" s="69" t="str">
        <f>IF(C7837&lt;&gt;"",DailyLog!$S$3,"")</f>
        <v/>
      </c>
      <c r="N7837" s="56" t="str">
        <f t="shared" si="367"/>
        <v/>
      </c>
      <c r="O7837" s="53" t="str">
        <f>IF($B7837&lt;&gt;"",IF(ISNUMBER(_xlfn.XMATCH($B7837,Language!$A$6:$E$6)),0,IF(ISNUMBER(_xlfn.XMATCH($B7837,Language!$A$29:$E$29)),'Lista de Prestatarios'!$B$3,VLOOKUP(B7837,'Lista de Prestatarios'!$A$2:$B$500,2,FALSE))),"")</f>
        <v/>
      </c>
      <c r="P7837" s="58" t="str">
        <f>IF(B7837&lt;&gt;"",IF(OR(D7837&gt;0,G7837&gt;0),COUNTIF($B$2:B7837,B7837),COUNTIFS($B$2:B7837,B7837,$E$2:E7837,"&gt;0")),"")</f>
        <v/>
      </c>
    </row>
    <row r="7838" spans="1:16" x14ac:dyDescent="0.35">
      <c r="A7838" s="51" t="str">
        <f t="shared" si="366"/>
        <v/>
      </c>
      <c r="B7838" s="99"/>
      <c r="C7838" s="4"/>
      <c r="D7838" s="14"/>
      <c r="E7838" s="14"/>
      <c r="F7838" s="14"/>
      <c r="G7838" s="82"/>
      <c r="H7838" s="107" t="str">
        <f>IF(B7838&lt;&gt;"",IF(OR(O7838=0,O7838=999),"",SUMIFS($E$2:E7838,$A$2:A7838,A7838)-SUMIFS($F$2:F7838,$A$2:A7838,A7838)),"")</f>
        <v/>
      </c>
      <c r="I7838" s="109" t="str">
        <f t="shared" si="368"/>
        <v/>
      </c>
      <c r="J7838" s="113"/>
      <c r="K7838" s="90"/>
      <c r="L7838" s="73"/>
      <c r="M7838" s="69" t="str">
        <f>IF(C7838&lt;&gt;"",DailyLog!$S$3,"")</f>
        <v/>
      </c>
      <c r="N7838" s="56" t="str">
        <f t="shared" si="367"/>
        <v/>
      </c>
      <c r="O7838" s="53" t="str">
        <f>IF($B7838&lt;&gt;"",IF(ISNUMBER(_xlfn.XMATCH($B7838,Language!$A$6:$E$6)),0,IF(ISNUMBER(_xlfn.XMATCH($B7838,Language!$A$29:$E$29)),'Lista de Prestatarios'!$B$3,VLOOKUP(B7838,'Lista de Prestatarios'!$A$2:$B$500,2,FALSE))),"")</f>
        <v/>
      </c>
      <c r="P7838" s="58" t="str">
        <f>IF(B7838&lt;&gt;"",IF(OR(D7838&gt;0,G7838&gt;0),COUNTIF($B$2:B7838,B7838),COUNTIFS($B$2:B7838,B7838,$E$2:E7838,"&gt;0")),"")</f>
        <v/>
      </c>
    </row>
    <row r="7839" spans="1:16" x14ac:dyDescent="0.35">
      <c r="A7839" s="51" t="str">
        <f t="shared" si="366"/>
        <v/>
      </c>
      <c r="B7839" s="99"/>
      <c r="C7839" s="4"/>
      <c r="D7839" s="14"/>
      <c r="E7839" s="14"/>
      <c r="F7839" s="14"/>
      <c r="G7839" s="82"/>
      <c r="H7839" s="107" t="str">
        <f>IF(B7839&lt;&gt;"",IF(OR(O7839=0,O7839=999),"",SUMIFS($E$2:E7839,$A$2:A7839,A7839)-SUMIFS($F$2:F7839,$A$2:A7839,A7839)),"")</f>
        <v/>
      </c>
      <c r="I7839" s="109" t="str">
        <f t="shared" si="368"/>
        <v/>
      </c>
      <c r="J7839" s="113"/>
      <c r="K7839" s="90"/>
      <c r="L7839" s="73"/>
      <c r="M7839" s="69" t="str">
        <f>IF(C7839&lt;&gt;"",DailyLog!$S$3,"")</f>
        <v/>
      </c>
      <c r="N7839" s="56" t="str">
        <f t="shared" si="367"/>
        <v/>
      </c>
      <c r="O7839" s="53" t="str">
        <f>IF($B7839&lt;&gt;"",IF(ISNUMBER(_xlfn.XMATCH($B7839,Language!$A$6:$E$6)),0,IF(ISNUMBER(_xlfn.XMATCH($B7839,Language!$A$29:$E$29)),'Lista de Prestatarios'!$B$3,VLOOKUP(B7839,'Lista de Prestatarios'!$A$2:$B$500,2,FALSE))),"")</f>
        <v/>
      </c>
      <c r="P7839" s="58" t="str">
        <f>IF(B7839&lt;&gt;"",IF(OR(D7839&gt;0,G7839&gt;0),COUNTIF($B$2:B7839,B7839),COUNTIFS($B$2:B7839,B7839,$E$2:E7839,"&gt;0")),"")</f>
        <v/>
      </c>
    </row>
    <row r="7840" spans="1:16" x14ac:dyDescent="0.35">
      <c r="A7840" s="51" t="str">
        <f t="shared" si="366"/>
        <v/>
      </c>
      <c r="B7840" s="99"/>
      <c r="C7840" s="4"/>
      <c r="D7840" s="14"/>
      <c r="E7840" s="14"/>
      <c r="F7840" s="14"/>
      <c r="G7840" s="82"/>
      <c r="H7840" s="107" t="str">
        <f>IF(B7840&lt;&gt;"",IF(OR(O7840=0,O7840=999),"",SUMIFS($E$2:E7840,$A$2:A7840,A7840)-SUMIFS($F$2:F7840,$A$2:A7840,A7840)),"")</f>
        <v/>
      </c>
      <c r="I7840" s="109" t="str">
        <f t="shared" si="368"/>
        <v/>
      </c>
      <c r="J7840" s="113"/>
      <c r="K7840" s="90"/>
      <c r="L7840" s="73"/>
      <c r="M7840" s="69" t="str">
        <f>IF(C7840&lt;&gt;"",DailyLog!$S$3,"")</f>
        <v/>
      </c>
      <c r="N7840" s="56" t="str">
        <f t="shared" si="367"/>
        <v/>
      </c>
      <c r="O7840" s="53" t="str">
        <f>IF($B7840&lt;&gt;"",IF(ISNUMBER(_xlfn.XMATCH($B7840,Language!$A$6:$E$6)),0,IF(ISNUMBER(_xlfn.XMATCH($B7840,Language!$A$29:$E$29)),'Lista de Prestatarios'!$B$3,VLOOKUP(B7840,'Lista de Prestatarios'!$A$2:$B$500,2,FALSE))),"")</f>
        <v/>
      </c>
      <c r="P7840" s="58" t="str">
        <f>IF(B7840&lt;&gt;"",IF(OR(D7840&gt;0,G7840&gt;0),COUNTIF($B$2:B7840,B7840),COUNTIFS($B$2:B7840,B7840,$E$2:E7840,"&gt;0")),"")</f>
        <v/>
      </c>
    </row>
    <row r="7841" spans="1:16" x14ac:dyDescent="0.35">
      <c r="A7841" s="51" t="str">
        <f t="shared" si="366"/>
        <v/>
      </c>
      <c r="B7841" s="99"/>
      <c r="C7841" s="4"/>
      <c r="D7841" s="14"/>
      <c r="E7841" s="14"/>
      <c r="F7841" s="14"/>
      <c r="G7841" s="82"/>
      <c r="H7841" s="107" t="str">
        <f>IF(B7841&lt;&gt;"",IF(OR(O7841=0,O7841=999),"",SUMIFS($E$2:E7841,$A$2:A7841,A7841)-SUMIFS($F$2:F7841,$A$2:A7841,A7841)),"")</f>
        <v/>
      </c>
      <c r="I7841" s="109" t="str">
        <f t="shared" si="368"/>
        <v/>
      </c>
      <c r="J7841" s="113"/>
      <c r="K7841" s="90"/>
      <c r="L7841" s="73"/>
      <c r="M7841" s="69" t="str">
        <f>IF(C7841&lt;&gt;"",DailyLog!$S$3,"")</f>
        <v/>
      </c>
      <c r="N7841" s="56" t="str">
        <f t="shared" si="367"/>
        <v/>
      </c>
      <c r="O7841" s="53" t="str">
        <f>IF($B7841&lt;&gt;"",IF(ISNUMBER(_xlfn.XMATCH($B7841,Language!$A$6:$E$6)),0,IF(ISNUMBER(_xlfn.XMATCH($B7841,Language!$A$29:$E$29)),'Lista de Prestatarios'!$B$3,VLOOKUP(B7841,'Lista de Prestatarios'!$A$2:$B$500,2,FALSE))),"")</f>
        <v/>
      </c>
      <c r="P7841" s="58" t="str">
        <f>IF(B7841&lt;&gt;"",IF(OR(D7841&gt;0,G7841&gt;0),COUNTIF($B$2:B7841,B7841),COUNTIFS($B$2:B7841,B7841,$E$2:E7841,"&gt;0")),"")</f>
        <v/>
      </c>
    </row>
    <row r="7842" spans="1:16" x14ac:dyDescent="0.35">
      <c r="A7842" s="51" t="str">
        <f t="shared" si="366"/>
        <v/>
      </c>
      <c r="B7842" s="99"/>
      <c r="C7842" s="4"/>
      <c r="D7842" s="14"/>
      <c r="E7842" s="14"/>
      <c r="F7842" s="14"/>
      <c r="G7842" s="82"/>
      <c r="H7842" s="107" t="str">
        <f>IF(B7842&lt;&gt;"",IF(OR(O7842=0,O7842=999),"",SUMIFS($E$2:E7842,$A$2:A7842,A7842)-SUMIFS($F$2:F7842,$A$2:A7842,A7842)),"")</f>
        <v/>
      </c>
      <c r="I7842" s="109" t="str">
        <f t="shared" si="368"/>
        <v/>
      </c>
      <c r="J7842" s="113"/>
      <c r="K7842" s="90"/>
      <c r="L7842" s="73"/>
      <c r="M7842" s="69" t="str">
        <f>IF(C7842&lt;&gt;"",DailyLog!$S$3,"")</f>
        <v/>
      </c>
      <c r="N7842" s="56" t="str">
        <f t="shared" si="367"/>
        <v/>
      </c>
      <c r="O7842" s="53" t="str">
        <f>IF($B7842&lt;&gt;"",IF(ISNUMBER(_xlfn.XMATCH($B7842,Language!$A$6:$E$6)),0,IF(ISNUMBER(_xlfn.XMATCH($B7842,Language!$A$29:$E$29)),'Lista de Prestatarios'!$B$3,VLOOKUP(B7842,'Lista de Prestatarios'!$A$2:$B$500,2,FALSE))),"")</f>
        <v/>
      </c>
      <c r="P7842" s="58" t="str">
        <f>IF(B7842&lt;&gt;"",IF(OR(D7842&gt;0,G7842&gt;0),COUNTIF($B$2:B7842,B7842),COUNTIFS($B$2:B7842,B7842,$E$2:E7842,"&gt;0")),"")</f>
        <v/>
      </c>
    </row>
    <row r="7843" spans="1:16" x14ac:dyDescent="0.35">
      <c r="A7843" s="51" t="str">
        <f t="shared" si="366"/>
        <v/>
      </c>
      <c r="B7843" s="99"/>
      <c r="C7843" s="4"/>
      <c r="D7843" s="14"/>
      <c r="E7843" s="14"/>
      <c r="F7843" s="14"/>
      <c r="G7843" s="82"/>
      <c r="H7843" s="107" t="str">
        <f>IF(B7843&lt;&gt;"",IF(OR(O7843=0,O7843=999),"",SUMIFS($E$2:E7843,$A$2:A7843,A7843)-SUMIFS($F$2:F7843,$A$2:A7843,A7843)),"")</f>
        <v/>
      </c>
      <c r="I7843" s="109" t="str">
        <f t="shared" si="368"/>
        <v/>
      </c>
      <c r="J7843" s="113"/>
      <c r="K7843" s="90"/>
      <c r="L7843" s="73"/>
      <c r="M7843" s="69" t="str">
        <f>IF(C7843&lt;&gt;"",DailyLog!$S$3,"")</f>
        <v/>
      </c>
      <c r="N7843" s="56" t="str">
        <f t="shared" si="367"/>
        <v/>
      </c>
      <c r="O7843" s="53" t="str">
        <f>IF($B7843&lt;&gt;"",IF(ISNUMBER(_xlfn.XMATCH($B7843,Language!$A$6:$E$6)),0,IF(ISNUMBER(_xlfn.XMATCH($B7843,Language!$A$29:$E$29)),'Lista de Prestatarios'!$B$3,VLOOKUP(B7843,'Lista de Prestatarios'!$A$2:$B$500,2,FALSE))),"")</f>
        <v/>
      </c>
      <c r="P7843" s="58" t="str">
        <f>IF(B7843&lt;&gt;"",IF(OR(D7843&gt;0,G7843&gt;0),COUNTIF($B$2:B7843,B7843),COUNTIFS($B$2:B7843,B7843,$E$2:E7843,"&gt;0")),"")</f>
        <v/>
      </c>
    </row>
    <row r="7844" spans="1:16" x14ac:dyDescent="0.35">
      <c r="A7844" s="51" t="str">
        <f t="shared" si="366"/>
        <v/>
      </c>
      <c r="B7844" s="99"/>
      <c r="C7844" s="4"/>
      <c r="D7844" s="14"/>
      <c r="E7844" s="14"/>
      <c r="F7844" s="14"/>
      <c r="G7844" s="82"/>
      <c r="H7844" s="107" t="str">
        <f>IF(B7844&lt;&gt;"",IF(OR(O7844=0,O7844=999),"",SUMIFS($E$2:E7844,$A$2:A7844,A7844)-SUMIFS($F$2:F7844,$A$2:A7844,A7844)),"")</f>
        <v/>
      </c>
      <c r="I7844" s="109" t="str">
        <f t="shared" si="368"/>
        <v/>
      </c>
      <c r="J7844" s="113"/>
      <c r="K7844" s="90"/>
      <c r="L7844" s="73"/>
      <c r="M7844" s="69" t="str">
        <f>IF(C7844&lt;&gt;"",DailyLog!$S$3,"")</f>
        <v/>
      </c>
      <c r="N7844" s="56" t="str">
        <f t="shared" si="367"/>
        <v/>
      </c>
      <c r="O7844" s="53" t="str">
        <f>IF($B7844&lt;&gt;"",IF(ISNUMBER(_xlfn.XMATCH($B7844,Language!$A$6:$E$6)),0,IF(ISNUMBER(_xlfn.XMATCH($B7844,Language!$A$29:$E$29)),'Lista de Prestatarios'!$B$3,VLOOKUP(B7844,'Lista de Prestatarios'!$A$2:$B$500,2,FALSE))),"")</f>
        <v/>
      </c>
      <c r="P7844" s="58" t="str">
        <f>IF(B7844&lt;&gt;"",IF(OR(D7844&gt;0,G7844&gt;0),COUNTIF($B$2:B7844,B7844),COUNTIFS($B$2:B7844,B7844,$E$2:E7844,"&gt;0")),"")</f>
        <v/>
      </c>
    </row>
    <row r="7845" spans="1:16" x14ac:dyDescent="0.35">
      <c r="A7845" s="51" t="str">
        <f t="shared" si="366"/>
        <v/>
      </c>
      <c r="B7845" s="99"/>
      <c r="C7845" s="4"/>
      <c r="D7845" s="14"/>
      <c r="E7845" s="14"/>
      <c r="F7845" s="14"/>
      <c r="G7845" s="82"/>
      <c r="H7845" s="107" t="str">
        <f>IF(B7845&lt;&gt;"",IF(OR(O7845=0,O7845=999),"",SUMIFS($E$2:E7845,$A$2:A7845,A7845)-SUMIFS($F$2:F7845,$A$2:A7845,A7845)),"")</f>
        <v/>
      </c>
      <c r="I7845" s="109" t="str">
        <f t="shared" si="368"/>
        <v/>
      </c>
      <c r="J7845" s="113"/>
      <c r="K7845" s="90"/>
      <c r="L7845" s="73"/>
      <c r="M7845" s="69" t="str">
        <f>IF(C7845&lt;&gt;"",DailyLog!$S$3,"")</f>
        <v/>
      </c>
      <c r="N7845" s="56" t="str">
        <f t="shared" si="367"/>
        <v/>
      </c>
      <c r="O7845" s="53" t="str">
        <f>IF($B7845&lt;&gt;"",IF(ISNUMBER(_xlfn.XMATCH($B7845,Language!$A$6:$E$6)),0,IF(ISNUMBER(_xlfn.XMATCH($B7845,Language!$A$29:$E$29)),'Lista de Prestatarios'!$B$3,VLOOKUP(B7845,'Lista de Prestatarios'!$A$2:$B$500,2,FALSE))),"")</f>
        <v/>
      </c>
      <c r="P7845" s="58" t="str">
        <f>IF(B7845&lt;&gt;"",IF(OR(D7845&gt;0,G7845&gt;0),COUNTIF($B$2:B7845,B7845),COUNTIFS($B$2:B7845,B7845,$E$2:E7845,"&gt;0")),"")</f>
        <v/>
      </c>
    </row>
    <row r="7846" spans="1:16" x14ac:dyDescent="0.35">
      <c r="A7846" s="51" t="str">
        <f t="shared" si="366"/>
        <v/>
      </c>
      <c r="B7846" s="99"/>
      <c r="C7846" s="4"/>
      <c r="D7846" s="14"/>
      <c r="E7846" s="14"/>
      <c r="F7846" s="14"/>
      <c r="G7846" s="82"/>
      <c r="H7846" s="107" t="str">
        <f>IF(B7846&lt;&gt;"",IF(OR(O7846=0,O7846=999),"",SUMIFS($E$2:E7846,$A$2:A7846,A7846)-SUMIFS($F$2:F7846,$A$2:A7846,A7846)),"")</f>
        <v/>
      </c>
      <c r="I7846" s="109" t="str">
        <f t="shared" si="368"/>
        <v/>
      </c>
      <c r="J7846" s="113"/>
      <c r="K7846" s="90"/>
      <c r="L7846" s="73"/>
      <c r="M7846" s="69" t="str">
        <f>IF(C7846&lt;&gt;"",DailyLog!$S$3,"")</f>
        <v/>
      </c>
      <c r="N7846" s="56" t="str">
        <f t="shared" si="367"/>
        <v/>
      </c>
      <c r="O7846" s="53" t="str">
        <f>IF($B7846&lt;&gt;"",IF(ISNUMBER(_xlfn.XMATCH($B7846,Language!$A$6:$E$6)),0,IF(ISNUMBER(_xlfn.XMATCH($B7846,Language!$A$29:$E$29)),'Lista de Prestatarios'!$B$3,VLOOKUP(B7846,'Lista de Prestatarios'!$A$2:$B$500,2,FALSE))),"")</f>
        <v/>
      </c>
      <c r="P7846" s="58" t="str">
        <f>IF(B7846&lt;&gt;"",IF(OR(D7846&gt;0,G7846&gt;0),COUNTIF($B$2:B7846,B7846),COUNTIFS($B$2:B7846,B7846,$E$2:E7846,"&gt;0")),"")</f>
        <v/>
      </c>
    </row>
    <row r="7847" spans="1:16" x14ac:dyDescent="0.35">
      <c r="A7847" s="51" t="str">
        <f t="shared" si="366"/>
        <v/>
      </c>
      <c r="B7847" s="99"/>
      <c r="C7847" s="4"/>
      <c r="D7847" s="14"/>
      <c r="E7847" s="14"/>
      <c r="F7847" s="14"/>
      <c r="G7847" s="82"/>
      <c r="H7847" s="107" t="str">
        <f>IF(B7847&lt;&gt;"",IF(OR(O7847=0,O7847=999),"",SUMIFS($E$2:E7847,$A$2:A7847,A7847)-SUMIFS($F$2:F7847,$A$2:A7847,A7847)),"")</f>
        <v/>
      </c>
      <c r="I7847" s="109" t="str">
        <f t="shared" si="368"/>
        <v/>
      </c>
      <c r="J7847" s="113"/>
      <c r="K7847" s="90"/>
      <c r="L7847" s="73"/>
      <c r="M7847" s="69" t="str">
        <f>IF(C7847&lt;&gt;"",DailyLog!$S$3,"")</f>
        <v/>
      </c>
      <c r="N7847" s="56" t="str">
        <f t="shared" si="367"/>
        <v/>
      </c>
      <c r="O7847" s="53" t="str">
        <f>IF($B7847&lt;&gt;"",IF(ISNUMBER(_xlfn.XMATCH($B7847,Language!$A$6:$E$6)),0,IF(ISNUMBER(_xlfn.XMATCH($B7847,Language!$A$29:$E$29)),'Lista de Prestatarios'!$B$3,VLOOKUP(B7847,'Lista de Prestatarios'!$A$2:$B$500,2,FALSE))),"")</f>
        <v/>
      </c>
      <c r="P7847" s="58" t="str">
        <f>IF(B7847&lt;&gt;"",IF(OR(D7847&gt;0,G7847&gt;0),COUNTIF($B$2:B7847,B7847),COUNTIFS($B$2:B7847,B7847,$E$2:E7847,"&gt;0")),"")</f>
        <v/>
      </c>
    </row>
    <row r="7848" spans="1:16" x14ac:dyDescent="0.35">
      <c r="A7848" s="51" t="str">
        <f t="shared" si="366"/>
        <v/>
      </c>
      <c r="B7848" s="99"/>
      <c r="C7848" s="4"/>
      <c r="D7848" s="14"/>
      <c r="E7848" s="14"/>
      <c r="F7848" s="14"/>
      <c r="G7848" s="82"/>
      <c r="H7848" s="107" t="str">
        <f>IF(B7848&lt;&gt;"",IF(OR(O7848=0,O7848=999),"",SUMIFS($E$2:E7848,$A$2:A7848,A7848)-SUMIFS($F$2:F7848,$A$2:A7848,A7848)),"")</f>
        <v/>
      </c>
      <c r="I7848" s="109" t="str">
        <f t="shared" si="368"/>
        <v/>
      </c>
      <c r="J7848" s="113"/>
      <c r="K7848" s="90"/>
      <c r="L7848" s="73"/>
      <c r="M7848" s="69" t="str">
        <f>IF(C7848&lt;&gt;"",DailyLog!$S$3,"")</f>
        <v/>
      </c>
      <c r="N7848" s="56" t="str">
        <f t="shared" si="367"/>
        <v/>
      </c>
      <c r="O7848" s="53" t="str">
        <f>IF($B7848&lt;&gt;"",IF(ISNUMBER(_xlfn.XMATCH($B7848,Language!$A$6:$E$6)),0,IF(ISNUMBER(_xlfn.XMATCH($B7848,Language!$A$29:$E$29)),'Lista de Prestatarios'!$B$3,VLOOKUP(B7848,'Lista de Prestatarios'!$A$2:$B$500,2,FALSE))),"")</f>
        <v/>
      </c>
      <c r="P7848" s="58" t="str">
        <f>IF(B7848&lt;&gt;"",IF(OR(D7848&gt;0,G7848&gt;0),COUNTIF($B$2:B7848,B7848),COUNTIFS($B$2:B7848,B7848,$E$2:E7848,"&gt;0")),"")</f>
        <v/>
      </c>
    </row>
    <row r="7849" spans="1:16" x14ac:dyDescent="0.35">
      <c r="A7849" s="51" t="str">
        <f t="shared" si="366"/>
        <v/>
      </c>
      <c r="B7849" s="99"/>
      <c r="C7849" s="4"/>
      <c r="D7849" s="14"/>
      <c r="E7849" s="14"/>
      <c r="F7849" s="14"/>
      <c r="G7849" s="82"/>
      <c r="H7849" s="107" t="str">
        <f>IF(B7849&lt;&gt;"",IF(OR(O7849=0,O7849=999),"",SUMIFS($E$2:E7849,$A$2:A7849,A7849)-SUMIFS($F$2:F7849,$A$2:A7849,A7849)),"")</f>
        <v/>
      </c>
      <c r="I7849" s="109" t="str">
        <f t="shared" si="368"/>
        <v/>
      </c>
      <c r="J7849" s="113"/>
      <c r="K7849" s="90"/>
      <c r="L7849" s="73"/>
      <c r="M7849" s="69" t="str">
        <f>IF(C7849&lt;&gt;"",DailyLog!$S$3,"")</f>
        <v/>
      </c>
      <c r="N7849" s="56" t="str">
        <f t="shared" si="367"/>
        <v/>
      </c>
      <c r="O7849" s="53" t="str">
        <f>IF($B7849&lt;&gt;"",IF(ISNUMBER(_xlfn.XMATCH($B7849,Language!$A$6:$E$6)),0,IF(ISNUMBER(_xlfn.XMATCH($B7849,Language!$A$29:$E$29)),'Lista de Prestatarios'!$B$3,VLOOKUP(B7849,'Lista de Prestatarios'!$A$2:$B$500,2,FALSE))),"")</f>
        <v/>
      </c>
      <c r="P7849" s="58" t="str">
        <f>IF(B7849&lt;&gt;"",IF(OR(D7849&gt;0,G7849&gt;0),COUNTIF($B$2:B7849,B7849),COUNTIFS($B$2:B7849,B7849,$E$2:E7849,"&gt;0")),"")</f>
        <v/>
      </c>
    </row>
    <row r="7850" spans="1:16" x14ac:dyDescent="0.35">
      <c r="A7850" s="51" t="str">
        <f t="shared" si="366"/>
        <v/>
      </c>
      <c r="B7850" s="99"/>
      <c r="C7850" s="4"/>
      <c r="D7850" s="14"/>
      <c r="E7850" s="14"/>
      <c r="F7850" s="14"/>
      <c r="G7850" s="82"/>
      <c r="H7850" s="107" t="str">
        <f>IF(B7850&lt;&gt;"",IF(OR(O7850=0,O7850=999),"",SUMIFS($E$2:E7850,$A$2:A7850,A7850)-SUMIFS($F$2:F7850,$A$2:A7850,A7850)),"")</f>
        <v/>
      </c>
      <c r="I7850" s="109" t="str">
        <f t="shared" si="368"/>
        <v/>
      </c>
      <c r="J7850" s="113"/>
      <c r="K7850" s="90"/>
      <c r="L7850" s="73"/>
      <c r="M7850" s="69" t="str">
        <f>IF(C7850&lt;&gt;"",DailyLog!$S$3,"")</f>
        <v/>
      </c>
      <c r="N7850" s="56" t="str">
        <f t="shared" si="367"/>
        <v/>
      </c>
      <c r="O7850" s="53" t="str">
        <f>IF($B7850&lt;&gt;"",IF(ISNUMBER(_xlfn.XMATCH($B7850,Language!$A$6:$E$6)),0,IF(ISNUMBER(_xlfn.XMATCH($B7850,Language!$A$29:$E$29)),'Lista de Prestatarios'!$B$3,VLOOKUP(B7850,'Lista de Prestatarios'!$A$2:$B$500,2,FALSE))),"")</f>
        <v/>
      </c>
      <c r="P7850" s="58" t="str">
        <f>IF(B7850&lt;&gt;"",IF(OR(D7850&gt;0,G7850&gt;0),COUNTIF($B$2:B7850,B7850),COUNTIFS($B$2:B7850,B7850,$E$2:E7850,"&gt;0")),"")</f>
        <v/>
      </c>
    </row>
    <row r="7851" spans="1:16" x14ac:dyDescent="0.35">
      <c r="A7851" s="51" t="str">
        <f t="shared" si="366"/>
        <v/>
      </c>
      <c r="B7851" s="99"/>
      <c r="C7851" s="4"/>
      <c r="D7851" s="14"/>
      <c r="E7851" s="14"/>
      <c r="F7851" s="14"/>
      <c r="G7851" s="82"/>
      <c r="H7851" s="107" t="str">
        <f>IF(B7851&lt;&gt;"",IF(OR(O7851=0,O7851=999),"",SUMIFS($E$2:E7851,$A$2:A7851,A7851)-SUMIFS($F$2:F7851,$A$2:A7851,A7851)),"")</f>
        <v/>
      </c>
      <c r="I7851" s="109" t="str">
        <f t="shared" si="368"/>
        <v/>
      </c>
      <c r="J7851" s="113"/>
      <c r="K7851" s="90"/>
      <c r="L7851" s="73"/>
      <c r="M7851" s="69" t="str">
        <f>IF(C7851&lt;&gt;"",DailyLog!$S$3,"")</f>
        <v/>
      </c>
      <c r="N7851" s="56" t="str">
        <f t="shared" si="367"/>
        <v/>
      </c>
      <c r="O7851" s="53" t="str">
        <f>IF($B7851&lt;&gt;"",IF(ISNUMBER(_xlfn.XMATCH($B7851,Language!$A$6:$E$6)),0,IF(ISNUMBER(_xlfn.XMATCH($B7851,Language!$A$29:$E$29)),'Lista de Prestatarios'!$B$3,VLOOKUP(B7851,'Lista de Prestatarios'!$A$2:$B$500,2,FALSE))),"")</f>
        <v/>
      </c>
      <c r="P7851" s="58" t="str">
        <f>IF(B7851&lt;&gt;"",IF(OR(D7851&gt;0,G7851&gt;0),COUNTIF($B$2:B7851,B7851),COUNTIFS($B$2:B7851,B7851,$E$2:E7851,"&gt;0")),"")</f>
        <v/>
      </c>
    </row>
    <row r="7852" spans="1:16" x14ac:dyDescent="0.35">
      <c r="A7852" s="51" t="str">
        <f t="shared" si="366"/>
        <v/>
      </c>
      <c r="B7852" s="99"/>
      <c r="C7852" s="4"/>
      <c r="D7852" s="14"/>
      <c r="E7852" s="14"/>
      <c r="F7852" s="14"/>
      <c r="G7852" s="82"/>
      <c r="H7852" s="107" t="str">
        <f>IF(B7852&lt;&gt;"",IF(OR(O7852=0,O7852=999),"",SUMIFS($E$2:E7852,$A$2:A7852,A7852)-SUMIFS($F$2:F7852,$A$2:A7852,A7852)),"")</f>
        <v/>
      </c>
      <c r="I7852" s="109" t="str">
        <f t="shared" si="368"/>
        <v/>
      </c>
      <c r="J7852" s="113"/>
      <c r="K7852" s="90"/>
      <c r="L7852" s="73"/>
      <c r="M7852" s="69" t="str">
        <f>IF(C7852&lt;&gt;"",DailyLog!$S$3,"")</f>
        <v/>
      </c>
      <c r="N7852" s="56" t="str">
        <f t="shared" si="367"/>
        <v/>
      </c>
      <c r="O7852" s="53" t="str">
        <f>IF($B7852&lt;&gt;"",IF(ISNUMBER(_xlfn.XMATCH($B7852,Language!$A$6:$E$6)),0,IF(ISNUMBER(_xlfn.XMATCH($B7852,Language!$A$29:$E$29)),'Lista de Prestatarios'!$B$3,VLOOKUP(B7852,'Lista de Prestatarios'!$A$2:$B$500,2,FALSE))),"")</f>
        <v/>
      </c>
      <c r="P7852" s="58" t="str">
        <f>IF(B7852&lt;&gt;"",IF(OR(D7852&gt;0,G7852&gt;0),COUNTIF($B$2:B7852,B7852),COUNTIFS($B$2:B7852,B7852,$E$2:E7852,"&gt;0")),"")</f>
        <v/>
      </c>
    </row>
    <row r="7853" spans="1:16" x14ac:dyDescent="0.35">
      <c r="A7853" s="51" t="str">
        <f t="shared" si="366"/>
        <v/>
      </c>
      <c r="B7853" s="99"/>
      <c r="C7853" s="4"/>
      <c r="D7853" s="14"/>
      <c r="E7853" s="14"/>
      <c r="F7853" s="14"/>
      <c r="G7853" s="82"/>
      <c r="H7853" s="107" t="str">
        <f>IF(B7853&lt;&gt;"",IF(OR(O7853=0,O7853=999),"",SUMIFS($E$2:E7853,$A$2:A7853,A7853)-SUMIFS($F$2:F7853,$A$2:A7853,A7853)),"")</f>
        <v/>
      </c>
      <c r="I7853" s="109" t="str">
        <f t="shared" si="368"/>
        <v/>
      </c>
      <c r="J7853" s="113"/>
      <c r="K7853" s="90"/>
      <c r="L7853" s="73"/>
      <c r="M7853" s="69" t="str">
        <f>IF(C7853&lt;&gt;"",DailyLog!$S$3,"")</f>
        <v/>
      </c>
      <c r="N7853" s="56" t="str">
        <f t="shared" si="367"/>
        <v/>
      </c>
      <c r="O7853" s="53" t="str">
        <f>IF($B7853&lt;&gt;"",IF(ISNUMBER(_xlfn.XMATCH($B7853,Language!$A$6:$E$6)),0,IF(ISNUMBER(_xlfn.XMATCH($B7853,Language!$A$29:$E$29)),'Lista de Prestatarios'!$B$3,VLOOKUP(B7853,'Lista de Prestatarios'!$A$2:$B$500,2,FALSE))),"")</f>
        <v/>
      </c>
      <c r="P7853" s="58" t="str">
        <f>IF(B7853&lt;&gt;"",IF(OR(D7853&gt;0,G7853&gt;0),COUNTIF($B$2:B7853,B7853),COUNTIFS($B$2:B7853,B7853,$E$2:E7853,"&gt;0")),"")</f>
        <v/>
      </c>
    </row>
    <row r="7854" spans="1:16" x14ac:dyDescent="0.35">
      <c r="A7854" s="51" t="str">
        <f t="shared" si="366"/>
        <v/>
      </c>
      <c r="B7854" s="99"/>
      <c r="C7854" s="4"/>
      <c r="D7854" s="14"/>
      <c r="E7854" s="14"/>
      <c r="F7854" s="14"/>
      <c r="G7854" s="82"/>
      <c r="H7854" s="107" t="str">
        <f>IF(B7854&lt;&gt;"",IF(OR(O7854=0,O7854=999),"",SUMIFS($E$2:E7854,$A$2:A7854,A7854)-SUMIFS($F$2:F7854,$A$2:A7854,A7854)),"")</f>
        <v/>
      </c>
      <c r="I7854" s="109" t="str">
        <f t="shared" si="368"/>
        <v/>
      </c>
      <c r="J7854" s="113"/>
      <c r="K7854" s="90"/>
      <c r="L7854" s="73"/>
      <c r="M7854" s="69" t="str">
        <f>IF(C7854&lt;&gt;"",DailyLog!$S$3,"")</f>
        <v/>
      </c>
      <c r="N7854" s="56" t="str">
        <f t="shared" si="367"/>
        <v/>
      </c>
      <c r="O7854" s="53" t="str">
        <f>IF($B7854&lt;&gt;"",IF(ISNUMBER(_xlfn.XMATCH($B7854,Language!$A$6:$E$6)),0,IF(ISNUMBER(_xlfn.XMATCH($B7854,Language!$A$29:$E$29)),'Lista de Prestatarios'!$B$3,VLOOKUP(B7854,'Lista de Prestatarios'!$A$2:$B$500,2,FALSE))),"")</f>
        <v/>
      </c>
      <c r="P7854" s="58" t="str">
        <f>IF(B7854&lt;&gt;"",IF(OR(D7854&gt;0,G7854&gt;0),COUNTIF($B$2:B7854,B7854),COUNTIFS($B$2:B7854,B7854,$E$2:E7854,"&gt;0")),"")</f>
        <v/>
      </c>
    </row>
    <row r="7855" spans="1:16" x14ac:dyDescent="0.35">
      <c r="A7855" s="51" t="str">
        <f t="shared" si="366"/>
        <v/>
      </c>
      <c r="B7855" s="99"/>
      <c r="C7855" s="4"/>
      <c r="D7855" s="14"/>
      <c r="E7855" s="14"/>
      <c r="F7855" s="14"/>
      <c r="G7855" s="82"/>
      <c r="H7855" s="107" t="str">
        <f>IF(B7855&lt;&gt;"",IF(OR(O7855=0,O7855=999),"",SUMIFS($E$2:E7855,$A$2:A7855,A7855)-SUMIFS($F$2:F7855,$A$2:A7855,A7855)),"")</f>
        <v/>
      </c>
      <c r="I7855" s="109" t="str">
        <f t="shared" si="368"/>
        <v/>
      </c>
      <c r="J7855" s="113"/>
      <c r="K7855" s="90"/>
      <c r="L7855" s="73"/>
      <c r="M7855" s="69" t="str">
        <f>IF(C7855&lt;&gt;"",DailyLog!$S$3,"")</f>
        <v/>
      </c>
      <c r="N7855" s="56" t="str">
        <f t="shared" si="367"/>
        <v/>
      </c>
      <c r="O7855" s="53" t="str">
        <f>IF($B7855&lt;&gt;"",IF(ISNUMBER(_xlfn.XMATCH($B7855,Language!$A$6:$E$6)),0,IF(ISNUMBER(_xlfn.XMATCH($B7855,Language!$A$29:$E$29)),'Lista de Prestatarios'!$B$3,VLOOKUP(B7855,'Lista de Prestatarios'!$A$2:$B$500,2,FALSE))),"")</f>
        <v/>
      </c>
      <c r="P7855" s="58" t="str">
        <f>IF(B7855&lt;&gt;"",IF(OR(D7855&gt;0,G7855&gt;0),COUNTIF($B$2:B7855,B7855),COUNTIFS($B$2:B7855,B7855,$E$2:E7855,"&gt;0")),"")</f>
        <v/>
      </c>
    </row>
    <row r="7856" spans="1:16" x14ac:dyDescent="0.35">
      <c r="A7856" s="51" t="str">
        <f t="shared" si="366"/>
        <v/>
      </c>
      <c r="B7856" s="99"/>
      <c r="C7856" s="4"/>
      <c r="D7856" s="14"/>
      <c r="E7856" s="14"/>
      <c r="F7856" s="14"/>
      <c r="G7856" s="82"/>
      <c r="H7856" s="107" t="str">
        <f>IF(B7856&lt;&gt;"",IF(OR(O7856=0,O7856=999),"",SUMIFS($E$2:E7856,$A$2:A7856,A7856)-SUMIFS($F$2:F7856,$A$2:A7856,A7856)),"")</f>
        <v/>
      </c>
      <c r="I7856" s="109" t="str">
        <f t="shared" si="368"/>
        <v/>
      </c>
      <c r="J7856" s="113"/>
      <c r="K7856" s="90"/>
      <c r="L7856" s="73"/>
      <c r="M7856" s="69" t="str">
        <f>IF(C7856&lt;&gt;"",DailyLog!$S$3,"")</f>
        <v/>
      </c>
      <c r="N7856" s="56" t="str">
        <f t="shared" si="367"/>
        <v/>
      </c>
      <c r="O7856" s="53" t="str">
        <f>IF($B7856&lt;&gt;"",IF(ISNUMBER(_xlfn.XMATCH($B7856,Language!$A$6:$E$6)),0,IF(ISNUMBER(_xlfn.XMATCH($B7856,Language!$A$29:$E$29)),'Lista de Prestatarios'!$B$3,VLOOKUP(B7856,'Lista de Prestatarios'!$A$2:$B$500,2,FALSE))),"")</f>
        <v/>
      </c>
      <c r="P7856" s="58" t="str">
        <f>IF(B7856&lt;&gt;"",IF(OR(D7856&gt;0,G7856&gt;0),COUNTIF($B$2:B7856,B7856),COUNTIFS($B$2:B7856,B7856,$E$2:E7856,"&gt;0")),"")</f>
        <v/>
      </c>
    </row>
    <row r="7857" spans="1:16" x14ac:dyDescent="0.35">
      <c r="A7857" s="51" t="str">
        <f t="shared" si="366"/>
        <v/>
      </c>
      <c r="B7857" s="99"/>
      <c r="C7857" s="4"/>
      <c r="D7857" s="14"/>
      <c r="E7857" s="14"/>
      <c r="F7857" s="14"/>
      <c r="G7857" s="82"/>
      <c r="H7857" s="107" t="str">
        <f>IF(B7857&lt;&gt;"",IF(OR(O7857=0,O7857=999),"",SUMIFS($E$2:E7857,$A$2:A7857,A7857)-SUMIFS($F$2:F7857,$A$2:A7857,A7857)),"")</f>
        <v/>
      </c>
      <c r="I7857" s="109" t="str">
        <f t="shared" si="368"/>
        <v/>
      </c>
      <c r="J7857" s="113"/>
      <c r="K7857" s="90"/>
      <c r="L7857" s="73"/>
      <c r="M7857" s="69" t="str">
        <f>IF(C7857&lt;&gt;"",DailyLog!$S$3,"")</f>
        <v/>
      </c>
      <c r="N7857" s="56" t="str">
        <f t="shared" si="367"/>
        <v/>
      </c>
      <c r="O7857" s="53" t="str">
        <f>IF($B7857&lt;&gt;"",IF(ISNUMBER(_xlfn.XMATCH($B7857,Language!$A$6:$E$6)),0,IF(ISNUMBER(_xlfn.XMATCH($B7857,Language!$A$29:$E$29)),'Lista de Prestatarios'!$B$3,VLOOKUP(B7857,'Lista de Prestatarios'!$A$2:$B$500,2,FALSE))),"")</f>
        <v/>
      </c>
      <c r="P7857" s="58" t="str">
        <f>IF(B7857&lt;&gt;"",IF(OR(D7857&gt;0,G7857&gt;0),COUNTIF($B$2:B7857,B7857),COUNTIFS($B$2:B7857,B7857,$E$2:E7857,"&gt;0")),"")</f>
        <v/>
      </c>
    </row>
    <row r="7858" spans="1:16" x14ac:dyDescent="0.35">
      <c r="A7858" s="51" t="str">
        <f t="shared" si="366"/>
        <v/>
      </c>
      <c r="B7858" s="99"/>
      <c r="C7858" s="4"/>
      <c r="D7858" s="14"/>
      <c r="E7858" s="14"/>
      <c r="F7858" s="14"/>
      <c r="G7858" s="82"/>
      <c r="H7858" s="107" t="str">
        <f>IF(B7858&lt;&gt;"",IF(OR(O7858=0,O7858=999),"",SUMIFS($E$2:E7858,$A$2:A7858,A7858)-SUMIFS($F$2:F7858,$A$2:A7858,A7858)),"")</f>
        <v/>
      </c>
      <c r="I7858" s="109" t="str">
        <f t="shared" si="368"/>
        <v/>
      </c>
      <c r="J7858" s="113"/>
      <c r="K7858" s="90"/>
      <c r="L7858" s="73"/>
      <c r="M7858" s="69" t="str">
        <f>IF(C7858&lt;&gt;"",DailyLog!$S$3,"")</f>
        <v/>
      </c>
      <c r="N7858" s="56" t="str">
        <f t="shared" si="367"/>
        <v/>
      </c>
      <c r="O7858" s="53" t="str">
        <f>IF($B7858&lt;&gt;"",IF(ISNUMBER(_xlfn.XMATCH($B7858,Language!$A$6:$E$6)),0,IF(ISNUMBER(_xlfn.XMATCH($B7858,Language!$A$29:$E$29)),'Lista de Prestatarios'!$B$3,VLOOKUP(B7858,'Lista de Prestatarios'!$A$2:$B$500,2,FALSE))),"")</f>
        <v/>
      </c>
      <c r="P7858" s="58" t="str">
        <f>IF(B7858&lt;&gt;"",IF(OR(D7858&gt;0,G7858&gt;0),COUNTIF($B$2:B7858,B7858),COUNTIFS($B$2:B7858,B7858,$E$2:E7858,"&gt;0")),"")</f>
        <v/>
      </c>
    </row>
    <row r="7859" spans="1:16" x14ac:dyDescent="0.35">
      <c r="A7859" s="51" t="str">
        <f t="shared" si="366"/>
        <v/>
      </c>
      <c r="B7859" s="99"/>
      <c r="C7859" s="4"/>
      <c r="D7859" s="14"/>
      <c r="E7859" s="14"/>
      <c r="F7859" s="14"/>
      <c r="G7859" s="82"/>
      <c r="H7859" s="107" t="str">
        <f>IF(B7859&lt;&gt;"",IF(OR(O7859=0,O7859=999),"",SUMIFS($E$2:E7859,$A$2:A7859,A7859)-SUMIFS($F$2:F7859,$A$2:A7859,A7859)),"")</f>
        <v/>
      </c>
      <c r="I7859" s="109" t="str">
        <f t="shared" si="368"/>
        <v/>
      </c>
      <c r="J7859" s="113"/>
      <c r="K7859" s="90"/>
      <c r="L7859" s="73"/>
      <c r="M7859" s="69" t="str">
        <f>IF(C7859&lt;&gt;"",DailyLog!$S$3,"")</f>
        <v/>
      </c>
      <c r="N7859" s="56" t="str">
        <f t="shared" si="367"/>
        <v/>
      </c>
      <c r="O7859" s="53" t="str">
        <f>IF($B7859&lt;&gt;"",IF(ISNUMBER(_xlfn.XMATCH($B7859,Language!$A$6:$E$6)),0,IF(ISNUMBER(_xlfn.XMATCH($B7859,Language!$A$29:$E$29)),'Lista de Prestatarios'!$B$3,VLOOKUP(B7859,'Lista de Prestatarios'!$A$2:$B$500,2,FALSE))),"")</f>
        <v/>
      </c>
      <c r="P7859" s="58" t="str">
        <f>IF(B7859&lt;&gt;"",IF(OR(D7859&gt;0,G7859&gt;0),COUNTIF($B$2:B7859,B7859),COUNTIFS($B$2:B7859,B7859,$E$2:E7859,"&gt;0")),"")</f>
        <v/>
      </c>
    </row>
    <row r="7860" spans="1:16" x14ac:dyDescent="0.35">
      <c r="A7860" s="51" t="str">
        <f t="shared" si="366"/>
        <v/>
      </c>
      <c r="B7860" s="99"/>
      <c r="C7860" s="4"/>
      <c r="D7860" s="14"/>
      <c r="E7860" s="14"/>
      <c r="F7860" s="14"/>
      <c r="G7860" s="82"/>
      <c r="H7860" s="107" t="str">
        <f>IF(B7860&lt;&gt;"",IF(OR(O7860=0,O7860=999),"",SUMIFS($E$2:E7860,$A$2:A7860,A7860)-SUMIFS($F$2:F7860,$A$2:A7860,A7860)),"")</f>
        <v/>
      </c>
      <c r="I7860" s="109" t="str">
        <f t="shared" si="368"/>
        <v/>
      </c>
      <c r="J7860" s="113"/>
      <c r="K7860" s="90"/>
      <c r="L7860" s="73"/>
      <c r="M7860" s="69" t="str">
        <f>IF(C7860&lt;&gt;"",DailyLog!$S$3,"")</f>
        <v/>
      </c>
      <c r="N7860" s="56" t="str">
        <f t="shared" si="367"/>
        <v/>
      </c>
      <c r="O7860" s="53" t="str">
        <f>IF($B7860&lt;&gt;"",IF(ISNUMBER(_xlfn.XMATCH($B7860,Language!$A$6:$E$6)),0,IF(ISNUMBER(_xlfn.XMATCH($B7860,Language!$A$29:$E$29)),'Lista de Prestatarios'!$B$3,VLOOKUP(B7860,'Lista de Prestatarios'!$A$2:$B$500,2,FALSE))),"")</f>
        <v/>
      </c>
      <c r="P7860" s="58" t="str">
        <f>IF(B7860&lt;&gt;"",IF(OR(D7860&gt;0,G7860&gt;0),COUNTIF($B$2:B7860,B7860),COUNTIFS($B$2:B7860,B7860,$E$2:E7860,"&gt;0")),"")</f>
        <v/>
      </c>
    </row>
    <row r="7861" spans="1:16" x14ac:dyDescent="0.35">
      <c r="A7861" s="51" t="str">
        <f t="shared" si="366"/>
        <v/>
      </c>
      <c r="B7861" s="99"/>
      <c r="C7861" s="4"/>
      <c r="D7861" s="14"/>
      <c r="E7861" s="14"/>
      <c r="F7861" s="14"/>
      <c r="G7861" s="82"/>
      <c r="H7861" s="107" t="str">
        <f>IF(B7861&lt;&gt;"",IF(OR(O7861=0,O7861=999),"",SUMIFS($E$2:E7861,$A$2:A7861,A7861)-SUMIFS($F$2:F7861,$A$2:A7861,A7861)),"")</f>
        <v/>
      </c>
      <c r="I7861" s="109" t="str">
        <f t="shared" si="368"/>
        <v/>
      </c>
      <c r="J7861" s="113"/>
      <c r="K7861" s="90"/>
      <c r="L7861" s="73"/>
      <c r="M7861" s="69" t="str">
        <f>IF(C7861&lt;&gt;"",DailyLog!$S$3,"")</f>
        <v/>
      </c>
      <c r="N7861" s="56" t="str">
        <f t="shared" si="367"/>
        <v/>
      </c>
      <c r="O7861" s="53" t="str">
        <f>IF($B7861&lt;&gt;"",IF(ISNUMBER(_xlfn.XMATCH($B7861,Language!$A$6:$E$6)),0,IF(ISNUMBER(_xlfn.XMATCH($B7861,Language!$A$29:$E$29)),'Lista de Prestatarios'!$B$3,VLOOKUP(B7861,'Lista de Prestatarios'!$A$2:$B$500,2,FALSE))),"")</f>
        <v/>
      </c>
      <c r="P7861" s="58" t="str">
        <f>IF(B7861&lt;&gt;"",IF(OR(D7861&gt;0,G7861&gt;0),COUNTIF($B$2:B7861,B7861),COUNTIFS($B$2:B7861,B7861,$E$2:E7861,"&gt;0")),"")</f>
        <v/>
      </c>
    </row>
    <row r="7862" spans="1:16" x14ac:dyDescent="0.35">
      <c r="A7862" s="51" t="str">
        <f t="shared" si="366"/>
        <v/>
      </c>
      <c r="B7862" s="99"/>
      <c r="C7862" s="4"/>
      <c r="D7862" s="14"/>
      <c r="E7862" s="14"/>
      <c r="F7862" s="14"/>
      <c r="G7862" s="82"/>
      <c r="H7862" s="107" t="str">
        <f>IF(B7862&lt;&gt;"",IF(OR(O7862=0,O7862=999),"",SUMIFS($E$2:E7862,$A$2:A7862,A7862)-SUMIFS($F$2:F7862,$A$2:A7862,A7862)),"")</f>
        <v/>
      </c>
      <c r="I7862" s="109" t="str">
        <f t="shared" si="368"/>
        <v/>
      </c>
      <c r="J7862" s="113"/>
      <c r="K7862" s="90"/>
      <c r="L7862" s="73"/>
      <c r="M7862" s="69" t="str">
        <f>IF(C7862&lt;&gt;"",DailyLog!$S$3,"")</f>
        <v/>
      </c>
      <c r="N7862" s="56" t="str">
        <f t="shared" si="367"/>
        <v/>
      </c>
      <c r="O7862" s="53" t="str">
        <f>IF($B7862&lt;&gt;"",IF(ISNUMBER(_xlfn.XMATCH($B7862,Language!$A$6:$E$6)),0,IF(ISNUMBER(_xlfn.XMATCH($B7862,Language!$A$29:$E$29)),'Lista de Prestatarios'!$B$3,VLOOKUP(B7862,'Lista de Prestatarios'!$A$2:$B$500,2,FALSE))),"")</f>
        <v/>
      </c>
      <c r="P7862" s="58" t="str">
        <f>IF(B7862&lt;&gt;"",IF(OR(D7862&gt;0,G7862&gt;0),COUNTIF($B$2:B7862,B7862),COUNTIFS($B$2:B7862,B7862,$E$2:E7862,"&gt;0")),"")</f>
        <v/>
      </c>
    </row>
    <row r="7863" spans="1:16" x14ac:dyDescent="0.35">
      <c r="A7863" s="51" t="str">
        <f t="shared" si="366"/>
        <v/>
      </c>
      <c r="B7863" s="99"/>
      <c r="C7863" s="4"/>
      <c r="D7863" s="14"/>
      <c r="E7863" s="14"/>
      <c r="F7863" s="14"/>
      <c r="G7863" s="82"/>
      <c r="H7863" s="107" t="str">
        <f>IF(B7863&lt;&gt;"",IF(OR(O7863=0,O7863=999),"",SUMIFS($E$2:E7863,$A$2:A7863,A7863)-SUMIFS($F$2:F7863,$A$2:A7863,A7863)),"")</f>
        <v/>
      </c>
      <c r="I7863" s="109" t="str">
        <f t="shared" si="368"/>
        <v/>
      </c>
      <c r="J7863" s="113"/>
      <c r="K7863" s="90"/>
      <c r="L7863" s="73"/>
      <c r="M7863" s="69" t="str">
        <f>IF(C7863&lt;&gt;"",DailyLog!$S$3,"")</f>
        <v/>
      </c>
      <c r="N7863" s="56" t="str">
        <f t="shared" si="367"/>
        <v/>
      </c>
      <c r="O7863" s="53" t="str">
        <f>IF($B7863&lt;&gt;"",IF(ISNUMBER(_xlfn.XMATCH($B7863,Language!$A$6:$E$6)),0,IF(ISNUMBER(_xlfn.XMATCH($B7863,Language!$A$29:$E$29)),'Lista de Prestatarios'!$B$3,VLOOKUP(B7863,'Lista de Prestatarios'!$A$2:$B$500,2,FALSE))),"")</f>
        <v/>
      </c>
      <c r="P7863" s="58" t="str">
        <f>IF(B7863&lt;&gt;"",IF(OR(D7863&gt;0,G7863&gt;0),COUNTIF($B$2:B7863,B7863),COUNTIFS($B$2:B7863,B7863,$E$2:E7863,"&gt;0")),"")</f>
        <v/>
      </c>
    </row>
    <row r="7864" spans="1:16" x14ac:dyDescent="0.35">
      <c r="A7864" s="51" t="str">
        <f t="shared" si="366"/>
        <v/>
      </c>
      <c r="B7864" s="99"/>
      <c r="C7864" s="4"/>
      <c r="D7864" s="14"/>
      <c r="E7864" s="14"/>
      <c r="F7864" s="14"/>
      <c r="G7864" s="82"/>
      <c r="H7864" s="107" t="str">
        <f>IF(B7864&lt;&gt;"",IF(OR(O7864=0,O7864=999),"",SUMIFS($E$2:E7864,$A$2:A7864,A7864)-SUMIFS($F$2:F7864,$A$2:A7864,A7864)),"")</f>
        <v/>
      </c>
      <c r="I7864" s="109" t="str">
        <f t="shared" si="368"/>
        <v/>
      </c>
      <c r="J7864" s="113"/>
      <c r="K7864" s="90"/>
      <c r="L7864" s="73"/>
      <c r="M7864" s="69" t="str">
        <f>IF(C7864&lt;&gt;"",DailyLog!$S$3,"")</f>
        <v/>
      </c>
      <c r="N7864" s="56" t="str">
        <f t="shared" si="367"/>
        <v/>
      </c>
      <c r="O7864" s="53" t="str">
        <f>IF($B7864&lt;&gt;"",IF(ISNUMBER(_xlfn.XMATCH($B7864,Language!$A$6:$E$6)),0,IF(ISNUMBER(_xlfn.XMATCH($B7864,Language!$A$29:$E$29)),'Lista de Prestatarios'!$B$3,VLOOKUP(B7864,'Lista de Prestatarios'!$A$2:$B$500,2,FALSE))),"")</f>
        <v/>
      </c>
      <c r="P7864" s="58" t="str">
        <f>IF(B7864&lt;&gt;"",IF(OR(D7864&gt;0,G7864&gt;0),COUNTIF($B$2:B7864,B7864),COUNTIFS($B$2:B7864,B7864,$E$2:E7864,"&gt;0")),"")</f>
        <v/>
      </c>
    </row>
    <row r="7865" spans="1:16" x14ac:dyDescent="0.35">
      <c r="A7865" s="51" t="str">
        <f t="shared" si="366"/>
        <v/>
      </c>
      <c r="B7865" s="99"/>
      <c r="C7865" s="4"/>
      <c r="D7865" s="14"/>
      <c r="E7865" s="14"/>
      <c r="F7865" s="14"/>
      <c r="G7865" s="82"/>
      <c r="H7865" s="107" t="str">
        <f>IF(B7865&lt;&gt;"",IF(OR(O7865=0,O7865=999),"",SUMIFS($E$2:E7865,$A$2:A7865,A7865)-SUMIFS($F$2:F7865,$A$2:A7865,A7865)),"")</f>
        <v/>
      </c>
      <c r="I7865" s="109" t="str">
        <f t="shared" si="368"/>
        <v/>
      </c>
      <c r="J7865" s="113"/>
      <c r="K7865" s="90"/>
      <c r="L7865" s="73"/>
      <c r="M7865" s="69" t="str">
        <f>IF(C7865&lt;&gt;"",DailyLog!$S$3,"")</f>
        <v/>
      </c>
      <c r="N7865" s="56" t="str">
        <f t="shared" si="367"/>
        <v/>
      </c>
      <c r="O7865" s="53" t="str">
        <f>IF($B7865&lt;&gt;"",IF(ISNUMBER(_xlfn.XMATCH($B7865,Language!$A$6:$E$6)),0,IF(ISNUMBER(_xlfn.XMATCH($B7865,Language!$A$29:$E$29)),'Lista de Prestatarios'!$B$3,VLOOKUP(B7865,'Lista de Prestatarios'!$A$2:$B$500,2,FALSE))),"")</f>
        <v/>
      </c>
      <c r="P7865" s="58" t="str">
        <f>IF(B7865&lt;&gt;"",IF(OR(D7865&gt;0,G7865&gt;0),COUNTIF($B$2:B7865,B7865),COUNTIFS($B$2:B7865,B7865,$E$2:E7865,"&gt;0")),"")</f>
        <v/>
      </c>
    </row>
    <row r="7866" spans="1:16" x14ac:dyDescent="0.35">
      <c r="A7866" s="51" t="str">
        <f t="shared" si="366"/>
        <v/>
      </c>
      <c r="B7866" s="99"/>
      <c r="C7866" s="4"/>
      <c r="D7866" s="14"/>
      <c r="E7866" s="14"/>
      <c r="F7866" s="14"/>
      <c r="G7866" s="82"/>
      <c r="H7866" s="107" t="str">
        <f>IF(B7866&lt;&gt;"",IF(OR(O7866=0,O7866=999),"",SUMIFS($E$2:E7866,$A$2:A7866,A7866)-SUMIFS($F$2:F7866,$A$2:A7866,A7866)),"")</f>
        <v/>
      </c>
      <c r="I7866" s="109" t="str">
        <f t="shared" si="368"/>
        <v/>
      </c>
      <c r="J7866" s="113"/>
      <c r="K7866" s="90"/>
      <c r="L7866" s="73"/>
      <c r="M7866" s="69" t="str">
        <f>IF(C7866&lt;&gt;"",DailyLog!$S$3,"")</f>
        <v/>
      </c>
      <c r="N7866" s="56" t="str">
        <f t="shared" si="367"/>
        <v/>
      </c>
      <c r="O7866" s="53" t="str">
        <f>IF($B7866&lt;&gt;"",IF(ISNUMBER(_xlfn.XMATCH($B7866,Language!$A$6:$E$6)),0,IF(ISNUMBER(_xlfn.XMATCH($B7866,Language!$A$29:$E$29)),'Lista de Prestatarios'!$B$3,VLOOKUP(B7866,'Lista de Prestatarios'!$A$2:$B$500,2,FALSE))),"")</f>
        <v/>
      </c>
      <c r="P7866" s="58" t="str">
        <f>IF(B7866&lt;&gt;"",IF(OR(D7866&gt;0,G7866&gt;0),COUNTIF($B$2:B7866,B7866),COUNTIFS($B$2:B7866,B7866,$E$2:E7866,"&gt;0")),"")</f>
        <v/>
      </c>
    </row>
    <row r="7867" spans="1:16" x14ac:dyDescent="0.35">
      <c r="A7867" s="51" t="str">
        <f t="shared" si="366"/>
        <v/>
      </c>
      <c r="B7867" s="99"/>
      <c r="C7867" s="4"/>
      <c r="D7867" s="14"/>
      <c r="E7867" s="14"/>
      <c r="F7867" s="14"/>
      <c r="G7867" s="82"/>
      <c r="H7867" s="107" t="str">
        <f>IF(B7867&lt;&gt;"",IF(OR(O7867=0,O7867=999),"",SUMIFS($E$2:E7867,$A$2:A7867,A7867)-SUMIFS($F$2:F7867,$A$2:A7867,A7867)),"")</f>
        <v/>
      </c>
      <c r="I7867" s="109" t="str">
        <f t="shared" si="368"/>
        <v/>
      </c>
      <c r="J7867" s="113"/>
      <c r="K7867" s="90"/>
      <c r="L7867" s="73"/>
      <c r="M7867" s="69" t="str">
        <f>IF(C7867&lt;&gt;"",DailyLog!$S$3,"")</f>
        <v/>
      </c>
      <c r="N7867" s="56" t="str">
        <f t="shared" si="367"/>
        <v/>
      </c>
      <c r="O7867" s="53" t="str">
        <f>IF($B7867&lt;&gt;"",IF(ISNUMBER(_xlfn.XMATCH($B7867,Language!$A$6:$E$6)),0,IF(ISNUMBER(_xlfn.XMATCH($B7867,Language!$A$29:$E$29)),'Lista de Prestatarios'!$B$3,VLOOKUP(B7867,'Lista de Prestatarios'!$A$2:$B$500,2,FALSE))),"")</f>
        <v/>
      </c>
      <c r="P7867" s="58" t="str">
        <f>IF(B7867&lt;&gt;"",IF(OR(D7867&gt;0,G7867&gt;0),COUNTIF($B$2:B7867,B7867),COUNTIFS($B$2:B7867,B7867,$E$2:E7867,"&gt;0")),"")</f>
        <v/>
      </c>
    </row>
    <row r="7868" spans="1:16" x14ac:dyDescent="0.35">
      <c r="A7868" s="51" t="str">
        <f t="shared" si="366"/>
        <v/>
      </c>
      <c r="B7868" s="99"/>
      <c r="C7868" s="4"/>
      <c r="D7868" s="14"/>
      <c r="E7868" s="14"/>
      <c r="F7868" s="14"/>
      <c r="G7868" s="82"/>
      <c r="H7868" s="107" t="str">
        <f>IF(B7868&lt;&gt;"",IF(OR(O7868=0,O7868=999),"",SUMIFS($E$2:E7868,$A$2:A7868,A7868)-SUMIFS($F$2:F7868,$A$2:A7868,A7868)),"")</f>
        <v/>
      </c>
      <c r="I7868" s="109" t="str">
        <f t="shared" si="368"/>
        <v/>
      </c>
      <c r="J7868" s="113"/>
      <c r="K7868" s="90"/>
      <c r="L7868" s="73"/>
      <c r="M7868" s="69" t="str">
        <f>IF(C7868&lt;&gt;"",DailyLog!$S$3,"")</f>
        <v/>
      </c>
      <c r="N7868" s="56" t="str">
        <f t="shared" si="367"/>
        <v/>
      </c>
      <c r="O7868" s="53" t="str">
        <f>IF($B7868&lt;&gt;"",IF(ISNUMBER(_xlfn.XMATCH($B7868,Language!$A$6:$E$6)),0,IF(ISNUMBER(_xlfn.XMATCH($B7868,Language!$A$29:$E$29)),'Lista de Prestatarios'!$B$3,VLOOKUP(B7868,'Lista de Prestatarios'!$A$2:$B$500,2,FALSE))),"")</f>
        <v/>
      </c>
      <c r="P7868" s="58" t="str">
        <f>IF(B7868&lt;&gt;"",IF(OR(D7868&gt;0,G7868&gt;0),COUNTIF($B$2:B7868,B7868),COUNTIFS($B$2:B7868,B7868,$E$2:E7868,"&gt;0")),"")</f>
        <v/>
      </c>
    </row>
    <row r="7869" spans="1:16" x14ac:dyDescent="0.35">
      <c r="A7869" s="51" t="str">
        <f t="shared" si="366"/>
        <v/>
      </c>
      <c r="B7869" s="99"/>
      <c r="C7869" s="4"/>
      <c r="D7869" s="14"/>
      <c r="E7869" s="14"/>
      <c r="F7869" s="14"/>
      <c r="G7869" s="82"/>
      <c r="H7869" s="107" t="str">
        <f>IF(B7869&lt;&gt;"",IF(OR(O7869=0,O7869=999),"",SUMIFS($E$2:E7869,$A$2:A7869,A7869)-SUMIFS($F$2:F7869,$A$2:A7869,A7869)),"")</f>
        <v/>
      </c>
      <c r="I7869" s="109" t="str">
        <f t="shared" si="368"/>
        <v/>
      </c>
      <c r="J7869" s="113"/>
      <c r="K7869" s="90"/>
      <c r="L7869" s="73"/>
      <c r="M7869" s="69" t="str">
        <f>IF(C7869&lt;&gt;"",DailyLog!$S$3,"")</f>
        <v/>
      </c>
      <c r="N7869" s="56" t="str">
        <f t="shared" si="367"/>
        <v/>
      </c>
      <c r="O7869" s="53" t="str">
        <f>IF($B7869&lt;&gt;"",IF(ISNUMBER(_xlfn.XMATCH($B7869,Language!$A$6:$E$6)),0,IF(ISNUMBER(_xlfn.XMATCH($B7869,Language!$A$29:$E$29)),'Lista de Prestatarios'!$B$3,VLOOKUP(B7869,'Lista de Prestatarios'!$A$2:$B$500,2,FALSE))),"")</f>
        <v/>
      </c>
      <c r="P7869" s="58" t="str">
        <f>IF(B7869&lt;&gt;"",IF(OR(D7869&gt;0,G7869&gt;0),COUNTIF($B$2:B7869,B7869),COUNTIFS($B$2:B7869,B7869,$E$2:E7869,"&gt;0")),"")</f>
        <v/>
      </c>
    </row>
    <row r="7870" spans="1:16" x14ac:dyDescent="0.35">
      <c r="A7870" s="51" t="str">
        <f t="shared" si="366"/>
        <v/>
      </c>
      <c r="B7870" s="99"/>
      <c r="C7870" s="4"/>
      <c r="D7870" s="14"/>
      <c r="E7870" s="14"/>
      <c r="F7870" s="14"/>
      <c r="G7870" s="82"/>
      <c r="H7870" s="107" t="str">
        <f>IF(B7870&lt;&gt;"",IF(OR(O7870=0,O7870=999),"",SUMIFS($E$2:E7870,$A$2:A7870,A7870)-SUMIFS($F$2:F7870,$A$2:A7870,A7870)),"")</f>
        <v/>
      </c>
      <c r="I7870" s="109" t="str">
        <f t="shared" si="368"/>
        <v/>
      </c>
      <c r="J7870" s="113"/>
      <c r="K7870" s="90"/>
      <c r="L7870" s="73"/>
      <c r="M7870" s="69" t="str">
        <f>IF(C7870&lt;&gt;"",DailyLog!$S$3,"")</f>
        <v/>
      </c>
      <c r="N7870" s="56" t="str">
        <f t="shared" si="367"/>
        <v/>
      </c>
      <c r="O7870" s="53" t="str">
        <f>IF($B7870&lt;&gt;"",IF(ISNUMBER(_xlfn.XMATCH($B7870,Language!$A$6:$E$6)),0,IF(ISNUMBER(_xlfn.XMATCH($B7870,Language!$A$29:$E$29)),'Lista de Prestatarios'!$B$3,VLOOKUP(B7870,'Lista de Prestatarios'!$A$2:$B$500,2,FALSE))),"")</f>
        <v/>
      </c>
      <c r="P7870" s="58" t="str">
        <f>IF(B7870&lt;&gt;"",IF(OR(D7870&gt;0,G7870&gt;0),COUNTIF($B$2:B7870,B7870),COUNTIFS($B$2:B7870,B7870,$E$2:E7870,"&gt;0")),"")</f>
        <v/>
      </c>
    </row>
    <row r="7871" spans="1:16" x14ac:dyDescent="0.35">
      <c r="A7871" s="51" t="str">
        <f t="shared" si="366"/>
        <v/>
      </c>
      <c r="B7871" s="99"/>
      <c r="C7871" s="4"/>
      <c r="D7871" s="14"/>
      <c r="E7871" s="14"/>
      <c r="F7871" s="14"/>
      <c r="G7871" s="82"/>
      <c r="H7871" s="107" t="str">
        <f>IF(B7871&lt;&gt;"",IF(OR(O7871=0,O7871=999),"",SUMIFS($E$2:E7871,$A$2:A7871,A7871)-SUMIFS($F$2:F7871,$A$2:A7871,A7871)),"")</f>
        <v/>
      </c>
      <c r="I7871" s="109" t="str">
        <f t="shared" si="368"/>
        <v/>
      </c>
      <c r="J7871" s="113"/>
      <c r="K7871" s="90"/>
      <c r="L7871" s="73"/>
      <c r="M7871" s="69" t="str">
        <f>IF(C7871&lt;&gt;"",DailyLog!$S$3,"")</f>
        <v/>
      </c>
      <c r="N7871" s="56" t="str">
        <f t="shared" si="367"/>
        <v/>
      </c>
      <c r="O7871" s="53" t="str">
        <f>IF($B7871&lt;&gt;"",IF(ISNUMBER(_xlfn.XMATCH($B7871,Language!$A$6:$E$6)),0,IF(ISNUMBER(_xlfn.XMATCH($B7871,Language!$A$29:$E$29)),'Lista de Prestatarios'!$B$3,VLOOKUP(B7871,'Lista de Prestatarios'!$A$2:$B$500,2,FALSE))),"")</f>
        <v/>
      </c>
      <c r="P7871" s="58" t="str">
        <f>IF(B7871&lt;&gt;"",IF(OR(D7871&gt;0,G7871&gt;0),COUNTIF($B$2:B7871,B7871),COUNTIFS($B$2:B7871,B7871,$E$2:E7871,"&gt;0")),"")</f>
        <v/>
      </c>
    </row>
    <row r="7872" spans="1:16" x14ac:dyDescent="0.35">
      <c r="A7872" s="51" t="str">
        <f t="shared" si="366"/>
        <v/>
      </c>
      <c r="B7872" s="99"/>
      <c r="C7872" s="4"/>
      <c r="D7872" s="14"/>
      <c r="E7872" s="14"/>
      <c r="F7872" s="14"/>
      <c r="G7872" s="82"/>
      <c r="H7872" s="107" t="str">
        <f>IF(B7872&lt;&gt;"",IF(OR(O7872=0,O7872=999),"",SUMIFS($E$2:E7872,$A$2:A7872,A7872)-SUMIFS($F$2:F7872,$A$2:A7872,A7872)),"")</f>
        <v/>
      </c>
      <c r="I7872" s="109" t="str">
        <f t="shared" si="368"/>
        <v/>
      </c>
      <c r="J7872" s="113"/>
      <c r="K7872" s="90"/>
      <c r="L7872" s="73"/>
      <c r="M7872" s="69" t="str">
        <f>IF(C7872&lt;&gt;"",DailyLog!$S$3,"")</f>
        <v/>
      </c>
      <c r="N7872" s="56" t="str">
        <f t="shared" si="367"/>
        <v/>
      </c>
      <c r="O7872" s="53" t="str">
        <f>IF($B7872&lt;&gt;"",IF(ISNUMBER(_xlfn.XMATCH($B7872,Language!$A$6:$E$6)),0,IF(ISNUMBER(_xlfn.XMATCH($B7872,Language!$A$29:$E$29)),'Lista de Prestatarios'!$B$3,VLOOKUP(B7872,'Lista de Prestatarios'!$A$2:$B$500,2,FALSE))),"")</f>
        <v/>
      </c>
      <c r="P7872" s="58" t="str">
        <f>IF(B7872&lt;&gt;"",IF(OR(D7872&gt;0,G7872&gt;0),COUNTIF($B$2:B7872,B7872),COUNTIFS($B$2:B7872,B7872,$E$2:E7872,"&gt;0")),"")</f>
        <v/>
      </c>
    </row>
    <row r="7873" spans="1:16" x14ac:dyDescent="0.35">
      <c r="A7873" s="51" t="str">
        <f t="shared" si="366"/>
        <v/>
      </c>
      <c r="B7873" s="99"/>
      <c r="C7873" s="4"/>
      <c r="D7873" s="14"/>
      <c r="E7873" s="14"/>
      <c r="F7873" s="14"/>
      <c r="G7873" s="82"/>
      <c r="H7873" s="107" t="str">
        <f>IF(B7873&lt;&gt;"",IF(OR(O7873=0,O7873=999),"",SUMIFS($E$2:E7873,$A$2:A7873,A7873)-SUMIFS($F$2:F7873,$A$2:A7873,A7873)),"")</f>
        <v/>
      </c>
      <c r="I7873" s="109" t="str">
        <f t="shared" si="368"/>
        <v/>
      </c>
      <c r="J7873" s="113"/>
      <c r="K7873" s="90"/>
      <c r="L7873" s="73"/>
      <c r="M7873" s="69" t="str">
        <f>IF(C7873&lt;&gt;"",DailyLog!$S$3,"")</f>
        <v/>
      </c>
      <c r="N7873" s="56" t="str">
        <f t="shared" si="367"/>
        <v/>
      </c>
      <c r="O7873" s="53" t="str">
        <f>IF($B7873&lt;&gt;"",IF(ISNUMBER(_xlfn.XMATCH($B7873,Language!$A$6:$E$6)),0,IF(ISNUMBER(_xlfn.XMATCH($B7873,Language!$A$29:$E$29)),'Lista de Prestatarios'!$B$3,VLOOKUP(B7873,'Lista de Prestatarios'!$A$2:$B$500,2,FALSE))),"")</f>
        <v/>
      </c>
      <c r="P7873" s="58" t="str">
        <f>IF(B7873&lt;&gt;"",IF(OR(D7873&gt;0,G7873&gt;0),COUNTIF($B$2:B7873,B7873),COUNTIFS($B$2:B7873,B7873,$E$2:E7873,"&gt;0")),"")</f>
        <v/>
      </c>
    </row>
    <row r="7874" spans="1:16" x14ac:dyDescent="0.35">
      <c r="A7874" s="51" t="str">
        <f t="shared" ref="A7874:A7937" si="369">IF(B7874&lt;&gt;"",O7874&amp;"."&amp;P7874,"")</f>
        <v/>
      </c>
      <c r="B7874" s="99"/>
      <c r="C7874" s="4"/>
      <c r="D7874" s="14"/>
      <c r="E7874" s="14"/>
      <c r="F7874" s="14"/>
      <c r="G7874" s="82"/>
      <c r="H7874" s="107" t="str">
        <f>IF(B7874&lt;&gt;"",IF(OR(O7874=0,O7874=999),"",SUMIFS($E$2:E7874,$A$2:A7874,A7874)-SUMIFS($F$2:F7874,$A$2:A7874,A7874)),"")</f>
        <v/>
      </c>
      <c r="I7874" s="109" t="str">
        <f t="shared" si="368"/>
        <v/>
      </c>
      <c r="J7874" s="113"/>
      <c r="K7874" s="90"/>
      <c r="L7874" s="73"/>
      <c r="M7874" s="69" t="str">
        <f>IF(C7874&lt;&gt;"",DailyLog!$S$3,"")</f>
        <v/>
      </c>
      <c r="N7874" s="56" t="str">
        <f t="shared" ref="N7874:N7937" si="370">IF(B7874&lt;&gt;"",COUNT(D7874:G7874),"")</f>
        <v/>
      </c>
      <c r="O7874" s="53" t="str">
        <f>IF($B7874&lt;&gt;"",IF(ISNUMBER(_xlfn.XMATCH($B7874,Language!$A$6:$E$6)),0,IF(ISNUMBER(_xlfn.XMATCH($B7874,Language!$A$29:$E$29)),'Lista de Prestatarios'!$B$3,VLOOKUP(B7874,'Lista de Prestatarios'!$A$2:$B$500,2,FALSE))),"")</f>
        <v/>
      </c>
      <c r="P7874" s="58" t="str">
        <f>IF(B7874&lt;&gt;"",IF(OR(D7874&gt;0,G7874&gt;0),COUNTIF($B$2:B7874,B7874),COUNTIFS($B$2:B7874,B7874,$E$2:E7874,"&gt;0")),"")</f>
        <v/>
      </c>
    </row>
    <row r="7875" spans="1:16" x14ac:dyDescent="0.35">
      <c r="A7875" s="51" t="str">
        <f t="shared" si="369"/>
        <v/>
      </c>
      <c r="B7875" s="99"/>
      <c r="C7875" s="4"/>
      <c r="D7875" s="14"/>
      <c r="E7875" s="14"/>
      <c r="F7875" s="14"/>
      <c r="G7875" s="82"/>
      <c r="H7875" s="107" t="str">
        <f>IF(B7875&lt;&gt;"",IF(OR(O7875=0,O7875=999),"",SUMIFS($E$2:E7875,$A$2:A7875,A7875)-SUMIFS($F$2:F7875,$A$2:A7875,A7875)),"")</f>
        <v/>
      </c>
      <c r="I7875" s="109" t="str">
        <f t="shared" si="368"/>
        <v/>
      </c>
      <c r="J7875" s="113"/>
      <c r="K7875" s="90"/>
      <c r="L7875" s="73"/>
      <c r="M7875" s="69" t="str">
        <f>IF(C7875&lt;&gt;"",DailyLog!$S$3,"")</f>
        <v/>
      </c>
      <c r="N7875" s="56" t="str">
        <f t="shared" si="370"/>
        <v/>
      </c>
      <c r="O7875" s="53" t="str">
        <f>IF($B7875&lt;&gt;"",IF(ISNUMBER(_xlfn.XMATCH($B7875,Language!$A$6:$E$6)),0,IF(ISNUMBER(_xlfn.XMATCH($B7875,Language!$A$29:$E$29)),'Lista de Prestatarios'!$B$3,VLOOKUP(B7875,'Lista de Prestatarios'!$A$2:$B$500,2,FALSE))),"")</f>
        <v/>
      </c>
      <c r="P7875" s="58" t="str">
        <f>IF(B7875&lt;&gt;"",IF(OR(D7875&gt;0,G7875&gt;0),COUNTIF($B$2:B7875,B7875),COUNTIFS($B$2:B7875,B7875,$E$2:E7875,"&gt;0")),"")</f>
        <v/>
      </c>
    </row>
    <row r="7876" spans="1:16" x14ac:dyDescent="0.35">
      <c r="A7876" s="51" t="str">
        <f t="shared" si="369"/>
        <v/>
      </c>
      <c r="B7876" s="99"/>
      <c r="C7876" s="4"/>
      <c r="D7876" s="14"/>
      <c r="E7876" s="14"/>
      <c r="F7876" s="14"/>
      <c r="G7876" s="82"/>
      <c r="H7876" s="107" t="str">
        <f>IF(B7876&lt;&gt;"",IF(OR(O7876=0,O7876=999),"",SUMIFS($E$2:E7876,$A$2:A7876,A7876)-SUMIFS($F$2:F7876,$A$2:A7876,A7876)),"")</f>
        <v/>
      </c>
      <c r="I7876" s="109" t="str">
        <f t="shared" ref="I7876:I7939" si="371">IF(B7876&lt;&gt;"",I7875+D7876-E7876+F7876-G7876,"")</f>
        <v/>
      </c>
      <c r="J7876" s="113"/>
      <c r="K7876" s="90"/>
      <c r="L7876" s="73"/>
      <c r="M7876" s="69" t="str">
        <f>IF(C7876&lt;&gt;"",DailyLog!$S$3,"")</f>
        <v/>
      </c>
      <c r="N7876" s="56" t="str">
        <f t="shared" si="370"/>
        <v/>
      </c>
      <c r="O7876" s="53" t="str">
        <f>IF($B7876&lt;&gt;"",IF(ISNUMBER(_xlfn.XMATCH($B7876,Language!$A$6:$E$6)),0,IF(ISNUMBER(_xlfn.XMATCH($B7876,Language!$A$29:$E$29)),'Lista de Prestatarios'!$B$3,VLOOKUP(B7876,'Lista de Prestatarios'!$A$2:$B$500,2,FALSE))),"")</f>
        <v/>
      </c>
      <c r="P7876" s="58" t="str">
        <f>IF(B7876&lt;&gt;"",IF(OR(D7876&gt;0,G7876&gt;0),COUNTIF($B$2:B7876,B7876),COUNTIFS($B$2:B7876,B7876,$E$2:E7876,"&gt;0")),"")</f>
        <v/>
      </c>
    </row>
    <row r="7877" spans="1:16" x14ac:dyDescent="0.35">
      <c r="A7877" s="51" t="str">
        <f t="shared" si="369"/>
        <v/>
      </c>
      <c r="B7877" s="99"/>
      <c r="C7877" s="4"/>
      <c r="D7877" s="14"/>
      <c r="E7877" s="14"/>
      <c r="F7877" s="14"/>
      <c r="G7877" s="82"/>
      <c r="H7877" s="107" t="str">
        <f>IF(B7877&lt;&gt;"",IF(OR(O7877=0,O7877=999),"",SUMIFS($E$2:E7877,$A$2:A7877,A7877)-SUMIFS($F$2:F7877,$A$2:A7877,A7877)),"")</f>
        <v/>
      </c>
      <c r="I7877" s="109" t="str">
        <f t="shared" si="371"/>
        <v/>
      </c>
      <c r="J7877" s="113"/>
      <c r="K7877" s="90"/>
      <c r="L7877" s="73"/>
      <c r="M7877" s="69" t="str">
        <f>IF(C7877&lt;&gt;"",DailyLog!$S$3,"")</f>
        <v/>
      </c>
      <c r="N7877" s="56" t="str">
        <f t="shared" si="370"/>
        <v/>
      </c>
      <c r="O7877" s="53" t="str">
        <f>IF($B7877&lt;&gt;"",IF(ISNUMBER(_xlfn.XMATCH($B7877,Language!$A$6:$E$6)),0,IF(ISNUMBER(_xlfn.XMATCH($B7877,Language!$A$29:$E$29)),'Lista de Prestatarios'!$B$3,VLOOKUP(B7877,'Lista de Prestatarios'!$A$2:$B$500,2,FALSE))),"")</f>
        <v/>
      </c>
      <c r="P7877" s="58" t="str">
        <f>IF(B7877&lt;&gt;"",IF(OR(D7877&gt;0,G7877&gt;0),COUNTIF($B$2:B7877,B7877),COUNTIFS($B$2:B7877,B7877,$E$2:E7877,"&gt;0")),"")</f>
        <v/>
      </c>
    </row>
    <row r="7878" spans="1:16" x14ac:dyDescent="0.35">
      <c r="A7878" s="51" t="str">
        <f t="shared" si="369"/>
        <v/>
      </c>
      <c r="B7878" s="99"/>
      <c r="C7878" s="4"/>
      <c r="D7878" s="14"/>
      <c r="E7878" s="14"/>
      <c r="F7878" s="14"/>
      <c r="G7878" s="82"/>
      <c r="H7878" s="107" t="str">
        <f>IF(B7878&lt;&gt;"",IF(OR(O7878=0,O7878=999),"",SUMIFS($E$2:E7878,$A$2:A7878,A7878)-SUMIFS($F$2:F7878,$A$2:A7878,A7878)),"")</f>
        <v/>
      </c>
      <c r="I7878" s="109" t="str">
        <f t="shared" si="371"/>
        <v/>
      </c>
      <c r="J7878" s="113"/>
      <c r="K7878" s="90"/>
      <c r="L7878" s="73"/>
      <c r="M7878" s="69" t="str">
        <f>IF(C7878&lt;&gt;"",DailyLog!$S$3,"")</f>
        <v/>
      </c>
      <c r="N7878" s="56" t="str">
        <f t="shared" si="370"/>
        <v/>
      </c>
      <c r="O7878" s="53" t="str">
        <f>IF($B7878&lt;&gt;"",IF(ISNUMBER(_xlfn.XMATCH($B7878,Language!$A$6:$E$6)),0,IF(ISNUMBER(_xlfn.XMATCH($B7878,Language!$A$29:$E$29)),'Lista de Prestatarios'!$B$3,VLOOKUP(B7878,'Lista de Prestatarios'!$A$2:$B$500,2,FALSE))),"")</f>
        <v/>
      </c>
      <c r="P7878" s="58" t="str">
        <f>IF(B7878&lt;&gt;"",IF(OR(D7878&gt;0,G7878&gt;0),COUNTIF($B$2:B7878,B7878),COUNTIFS($B$2:B7878,B7878,$E$2:E7878,"&gt;0")),"")</f>
        <v/>
      </c>
    </row>
    <row r="7879" spans="1:16" x14ac:dyDescent="0.35">
      <c r="A7879" s="51" t="str">
        <f t="shared" si="369"/>
        <v/>
      </c>
      <c r="B7879" s="99"/>
      <c r="C7879" s="4"/>
      <c r="D7879" s="14"/>
      <c r="E7879" s="14"/>
      <c r="F7879" s="14"/>
      <c r="G7879" s="82"/>
      <c r="H7879" s="107" t="str">
        <f>IF(B7879&lt;&gt;"",IF(OR(O7879=0,O7879=999),"",SUMIFS($E$2:E7879,$A$2:A7879,A7879)-SUMIFS($F$2:F7879,$A$2:A7879,A7879)),"")</f>
        <v/>
      </c>
      <c r="I7879" s="109" t="str">
        <f t="shared" si="371"/>
        <v/>
      </c>
      <c r="J7879" s="113"/>
      <c r="K7879" s="90"/>
      <c r="L7879" s="73"/>
      <c r="M7879" s="69" t="str">
        <f>IF(C7879&lt;&gt;"",DailyLog!$S$3,"")</f>
        <v/>
      </c>
      <c r="N7879" s="56" t="str">
        <f t="shared" si="370"/>
        <v/>
      </c>
      <c r="O7879" s="53" t="str">
        <f>IF($B7879&lt;&gt;"",IF(ISNUMBER(_xlfn.XMATCH($B7879,Language!$A$6:$E$6)),0,IF(ISNUMBER(_xlfn.XMATCH($B7879,Language!$A$29:$E$29)),'Lista de Prestatarios'!$B$3,VLOOKUP(B7879,'Lista de Prestatarios'!$A$2:$B$500,2,FALSE))),"")</f>
        <v/>
      </c>
      <c r="P7879" s="58" t="str">
        <f>IF(B7879&lt;&gt;"",IF(OR(D7879&gt;0,G7879&gt;0),COUNTIF($B$2:B7879,B7879),COUNTIFS($B$2:B7879,B7879,$E$2:E7879,"&gt;0")),"")</f>
        <v/>
      </c>
    </row>
    <row r="7880" spans="1:16" x14ac:dyDescent="0.35">
      <c r="A7880" s="51" t="str">
        <f t="shared" si="369"/>
        <v/>
      </c>
      <c r="B7880" s="99"/>
      <c r="C7880" s="4"/>
      <c r="D7880" s="14"/>
      <c r="E7880" s="14"/>
      <c r="F7880" s="14"/>
      <c r="G7880" s="82"/>
      <c r="H7880" s="107" t="str">
        <f>IF(B7880&lt;&gt;"",IF(OR(O7880=0,O7880=999),"",SUMIFS($E$2:E7880,$A$2:A7880,A7880)-SUMIFS($F$2:F7880,$A$2:A7880,A7880)),"")</f>
        <v/>
      </c>
      <c r="I7880" s="109" t="str">
        <f t="shared" si="371"/>
        <v/>
      </c>
      <c r="J7880" s="113"/>
      <c r="K7880" s="90"/>
      <c r="L7880" s="73"/>
      <c r="M7880" s="69" t="str">
        <f>IF(C7880&lt;&gt;"",DailyLog!$S$3,"")</f>
        <v/>
      </c>
      <c r="N7880" s="56" t="str">
        <f t="shared" si="370"/>
        <v/>
      </c>
      <c r="O7880" s="53" t="str">
        <f>IF($B7880&lt;&gt;"",IF(ISNUMBER(_xlfn.XMATCH($B7880,Language!$A$6:$E$6)),0,IF(ISNUMBER(_xlfn.XMATCH($B7880,Language!$A$29:$E$29)),'Lista de Prestatarios'!$B$3,VLOOKUP(B7880,'Lista de Prestatarios'!$A$2:$B$500,2,FALSE))),"")</f>
        <v/>
      </c>
      <c r="P7880" s="58" t="str">
        <f>IF(B7880&lt;&gt;"",IF(OR(D7880&gt;0,G7880&gt;0),COUNTIF($B$2:B7880,B7880),COUNTIFS($B$2:B7880,B7880,$E$2:E7880,"&gt;0")),"")</f>
        <v/>
      </c>
    </row>
    <row r="7881" spans="1:16" x14ac:dyDescent="0.35">
      <c r="A7881" s="51" t="str">
        <f t="shared" si="369"/>
        <v/>
      </c>
      <c r="B7881" s="99"/>
      <c r="C7881" s="4"/>
      <c r="D7881" s="14"/>
      <c r="E7881" s="14"/>
      <c r="F7881" s="14"/>
      <c r="G7881" s="82"/>
      <c r="H7881" s="107" t="str">
        <f>IF(B7881&lt;&gt;"",IF(OR(O7881=0,O7881=999),"",SUMIFS($E$2:E7881,$A$2:A7881,A7881)-SUMIFS($F$2:F7881,$A$2:A7881,A7881)),"")</f>
        <v/>
      </c>
      <c r="I7881" s="109" t="str">
        <f t="shared" si="371"/>
        <v/>
      </c>
      <c r="J7881" s="113"/>
      <c r="K7881" s="90"/>
      <c r="L7881" s="73"/>
      <c r="M7881" s="69" t="str">
        <f>IF(C7881&lt;&gt;"",DailyLog!$S$3,"")</f>
        <v/>
      </c>
      <c r="N7881" s="56" t="str">
        <f t="shared" si="370"/>
        <v/>
      </c>
      <c r="O7881" s="53" t="str">
        <f>IF($B7881&lt;&gt;"",IF(ISNUMBER(_xlfn.XMATCH($B7881,Language!$A$6:$E$6)),0,IF(ISNUMBER(_xlfn.XMATCH($B7881,Language!$A$29:$E$29)),'Lista de Prestatarios'!$B$3,VLOOKUP(B7881,'Lista de Prestatarios'!$A$2:$B$500,2,FALSE))),"")</f>
        <v/>
      </c>
      <c r="P7881" s="58" t="str">
        <f>IF(B7881&lt;&gt;"",IF(OR(D7881&gt;0,G7881&gt;0),COUNTIF($B$2:B7881,B7881),COUNTIFS($B$2:B7881,B7881,$E$2:E7881,"&gt;0")),"")</f>
        <v/>
      </c>
    </row>
    <row r="7882" spans="1:16" x14ac:dyDescent="0.35">
      <c r="A7882" s="51" t="str">
        <f t="shared" si="369"/>
        <v/>
      </c>
      <c r="B7882" s="99"/>
      <c r="C7882" s="4"/>
      <c r="D7882" s="14"/>
      <c r="E7882" s="14"/>
      <c r="F7882" s="14"/>
      <c r="G7882" s="82"/>
      <c r="H7882" s="107" t="str">
        <f>IF(B7882&lt;&gt;"",IF(OR(O7882=0,O7882=999),"",SUMIFS($E$2:E7882,$A$2:A7882,A7882)-SUMIFS($F$2:F7882,$A$2:A7882,A7882)),"")</f>
        <v/>
      </c>
      <c r="I7882" s="109" t="str">
        <f t="shared" si="371"/>
        <v/>
      </c>
      <c r="J7882" s="113"/>
      <c r="K7882" s="90"/>
      <c r="L7882" s="73"/>
      <c r="M7882" s="69" t="str">
        <f>IF(C7882&lt;&gt;"",DailyLog!$S$3,"")</f>
        <v/>
      </c>
      <c r="N7882" s="56" t="str">
        <f t="shared" si="370"/>
        <v/>
      </c>
      <c r="O7882" s="53" t="str">
        <f>IF($B7882&lt;&gt;"",IF(ISNUMBER(_xlfn.XMATCH($B7882,Language!$A$6:$E$6)),0,IF(ISNUMBER(_xlfn.XMATCH($B7882,Language!$A$29:$E$29)),'Lista de Prestatarios'!$B$3,VLOOKUP(B7882,'Lista de Prestatarios'!$A$2:$B$500,2,FALSE))),"")</f>
        <v/>
      </c>
      <c r="P7882" s="58" t="str">
        <f>IF(B7882&lt;&gt;"",IF(OR(D7882&gt;0,G7882&gt;0),COUNTIF($B$2:B7882,B7882),COUNTIFS($B$2:B7882,B7882,$E$2:E7882,"&gt;0")),"")</f>
        <v/>
      </c>
    </row>
    <row r="7883" spans="1:16" x14ac:dyDescent="0.35">
      <c r="A7883" s="51" t="str">
        <f t="shared" si="369"/>
        <v/>
      </c>
      <c r="B7883" s="99"/>
      <c r="C7883" s="4"/>
      <c r="D7883" s="14"/>
      <c r="E7883" s="14"/>
      <c r="F7883" s="14"/>
      <c r="G7883" s="82"/>
      <c r="H7883" s="107" t="str">
        <f>IF(B7883&lt;&gt;"",IF(OR(O7883=0,O7883=999),"",SUMIFS($E$2:E7883,$A$2:A7883,A7883)-SUMIFS($F$2:F7883,$A$2:A7883,A7883)),"")</f>
        <v/>
      </c>
      <c r="I7883" s="109" t="str">
        <f t="shared" si="371"/>
        <v/>
      </c>
      <c r="J7883" s="113"/>
      <c r="K7883" s="90"/>
      <c r="L7883" s="73"/>
      <c r="M7883" s="69" t="str">
        <f>IF(C7883&lt;&gt;"",DailyLog!$S$3,"")</f>
        <v/>
      </c>
      <c r="N7883" s="56" t="str">
        <f t="shared" si="370"/>
        <v/>
      </c>
      <c r="O7883" s="53" t="str">
        <f>IF($B7883&lt;&gt;"",IF(ISNUMBER(_xlfn.XMATCH($B7883,Language!$A$6:$E$6)),0,IF(ISNUMBER(_xlfn.XMATCH($B7883,Language!$A$29:$E$29)),'Lista de Prestatarios'!$B$3,VLOOKUP(B7883,'Lista de Prestatarios'!$A$2:$B$500,2,FALSE))),"")</f>
        <v/>
      </c>
      <c r="P7883" s="58" t="str">
        <f>IF(B7883&lt;&gt;"",IF(OR(D7883&gt;0,G7883&gt;0),COUNTIF($B$2:B7883,B7883),COUNTIFS($B$2:B7883,B7883,$E$2:E7883,"&gt;0")),"")</f>
        <v/>
      </c>
    </row>
    <row r="7884" spans="1:16" x14ac:dyDescent="0.35">
      <c r="A7884" s="51" t="str">
        <f t="shared" si="369"/>
        <v/>
      </c>
      <c r="B7884" s="99"/>
      <c r="C7884" s="4"/>
      <c r="D7884" s="14"/>
      <c r="E7884" s="14"/>
      <c r="F7884" s="14"/>
      <c r="G7884" s="82"/>
      <c r="H7884" s="107" t="str">
        <f>IF(B7884&lt;&gt;"",IF(OR(O7884=0,O7884=999),"",SUMIFS($E$2:E7884,$A$2:A7884,A7884)-SUMIFS($F$2:F7884,$A$2:A7884,A7884)),"")</f>
        <v/>
      </c>
      <c r="I7884" s="109" t="str">
        <f t="shared" si="371"/>
        <v/>
      </c>
      <c r="J7884" s="113"/>
      <c r="K7884" s="90"/>
      <c r="L7884" s="73"/>
      <c r="M7884" s="69" t="str">
        <f>IF(C7884&lt;&gt;"",DailyLog!$S$3,"")</f>
        <v/>
      </c>
      <c r="N7884" s="56" t="str">
        <f t="shared" si="370"/>
        <v/>
      </c>
      <c r="O7884" s="53" t="str">
        <f>IF($B7884&lt;&gt;"",IF(ISNUMBER(_xlfn.XMATCH($B7884,Language!$A$6:$E$6)),0,IF(ISNUMBER(_xlfn.XMATCH($B7884,Language!$A$29:$E$29)),'Lista de Prestatarios'!$B$3,VLOOKUP(B7884,'Lista de Prestatarios'!$A$2:$B$500,2,FALSE))),"")</f>
        <v/>
      </c>
      <c r="P7884" s="58" t="str">
        <f>IF(B7884&lt;&gt;"",IF(OR(D7884&gt;0,G7884&gt;0),COUNTIF($B$2:B7884,B7884),COUNTIFS($B$2:B7884,B7884,$E$2:E7884,"&gt;0")),"")</f>
        <v/>
      </c>
    </row>
    <row r="7885" spans="1:16" x14ac:dyDescent="0.35">
      <c r="A7885" s="51" t="str">
        <f t="shared" si="369"/>
        <v/>
      </c>
      <c r="B7885" s="99"/>
      <c r="C7885" s="4"/>
      <c r="D7885" s="14"/>
      <c r="E7885" s="14"/>
      <c r="F7885" s="14"/>
      <c r="G7885" s="82"/>
      <c r="H7885" s="107" t="str">
        <f>IF(B7885&lt;&gt;"",IF(OR(O7885=0,O7885=999),"",SUMIFS($E$2:E7885,$A$2:A7885,A7885)-SUMIFS($F$2:F7885,$A$2:A7885,A7885)),"")</f>
        <v/>
      </c>
      <c r="I7885" s="109" t="str">
        <f t="shared" si="371"/>
        <v/>
      </c>
      <c r="J7885" s="113"/>
      <c r="K7885" s="90"/>
      <c r="L7885" s="73"/>
      <c r="M7885" s="69" t="str">
        <f>IF(C7885&lt;&gt;"",DailyLog!$S$3,"")</f>
        <v/>
      </c>
      <c r="N7885" s="56" t="str">
        <f t="shared" si="370"/>
        <v/>
      </c>
      <c r="O7885" s="53" t="str">
        <f>IF($B7885&lt;&gt;"",IF(ISNUMBER(_xlfn.XMATCH($B7885,Language!$A$6:$E$6)),0,IF(ISNUMBER(_xlfn.XMATCH($B7885,Language!$A$29:$E$29)),'Lista de Prestatarios'!$B$3,VLOOKUP(B7885,'Lista de Prestatarios'!$A$2:$B$500,2,FALSE))),"")</f>
        <v/>
      </c>
      <c r="P7885" s="58" t="str">
        <f>IF(B7885&lt;&gt;"",IF(OR(D7885&gt;0,G7885&gt;0),COUNTIF($B$2:B7885,B7885),COUNTIFS($B$2:B7885,B7885,$E$2:E7885,"&gt;0")),"")</f>
        <v/>
      </c>
    </row>
    <row r="7886" spans="1:16" x14ac:dyDescent="0.35">
      <c r="A7886" s="51" t="str">
        <f t="shared" si="369"/>
        <v/>
      </c>
      <c r="B7886" s="99"/>
      <c r="C7886" s="4"/>
      <c r="D7886" s="14"/>
      <c r="E7886" s="14"/>
      <c r="F7886" s="14"/>
      <c r="G7886" s="82"/>
      <c r="H7886" s="107" t="str">
        <f>IF(B7886&lt;&gt;"",IF(OR(O7886=0,O7886=999),"",SUMIFS($E$2:E7886,$A$2:A7886,A7886)-SUMIFS($F$2:F7886,$A$2:A7886,A7886)),"")</f>
        <v/>
      </c>
      <c r="I7886" s="109" t="str">
        <f t="shared" si="371"/>
        <v/>
      </c>
      <c r="J7886" s="113"/>
      <c r="K7886" s="90"/>
      <c r="L7886" s="73"/>
      <c r="M7886" s="69" t="str">
        <f>IF(C7886&lt;&gt;"",DailyLog!$S$3,"")</f>
        <v/>
      </c>
      <c r="N7886" s="56" t="str">
        <f t="shared" si="370"/>
        <v/>
      </c>
      <c r="O7886" s="53" t="str">
        <f>IF($B7886&lt;&gt;"",IF(ISNUMBER(_xlfn.XMATCH($B7886,Language!$A$6:$E$6)),0,IF(ISNUMBER(_xlfn.XMATCH($B7886,Language!$A$29:$E$29)),'Lista de Prestatarios'!$B$3,VLOOKUP(B7886,'Lista de Prestatarios'!$A$2:$B$500,2,FALSE))),"")</f>
        <v/>
      </c>
      <c r="P7886" s="58" t="str">
        <f>IF(B7886&lt;&gt;"",IF(OR(D7886&gt;0,G7886&gt;0),COUNTIF($B$2:B7886,B7886),COUNTIFS($B$2:B7886,B7886,$E$2:E7886,"&gt;0")),"")</f>
        <v/>
      </c>
    </row>
    <row r="7887" spans="1:16" x14ac:dyDescent="0.35">
      <c r="A7887" s="51" t="str">
        <f t="shared" si="369"/>
        <v/>
      </c>
      <c r="B7887" s="99"/>
      <c r="C7887" s="4"/>
      <c r="D7887" s="14"/>
      <c r="E7887" s="14"/>
      <c r="F7887" s="14"/>
      <c r="G7887" s="82"/>
      <c r="H7887" s="107" t="str">
        <f>IF(B7887&lt;&gt;"",IF(OR(O7887=0,O7887=999),"",SUMIFS($E$2:E7887,$A$2:A7887,A7887)-SUMIFS($F$2:F7887,$A$2:A7887,A7887)),"")</f>
        <v/>
      </c>
      <c r="I7887" s="109" t="str">
        <f t="shared" si="371"/>
        <v/>
      </c>
      <c r="J7887" s="113"/>
      <c r="K7887" s="90"/>
      <c r="L7887" s="73"/>
      <c r="M7887" s="69" t="str">
        <f>IF(C7887&lt;&gt;"",DailyLog!$S$3,"")</f>
        <v/>
      </c>
      <c r="N7887" s="56" t="str">
        <f t="shared" si="370"/>
        <v/>
      </c>
      <c r="O7887" s="53" t="str">
        <f>IF($B7887&lt;&gt;"",IF(ISNUMBER(_xlfn.XMATCH($B7887,Language!$A$6:$E$6)),0,IF(ISNUMBER(_xlfn.XMATCH($B7887,Language!$A$29:$E$29)),'Lista de Prestatarios'!$B$3,VLOOKUP(B7887,'Lista de Prestatarios'!$A$2:$B$500,2,FALSE))),"")</f>
        <v/>
      </c>
      <c r="P7887" s="58" t="str">
        <f>IF(B7887&lt;&gt;"",IF(OR(D7887&gt;0,G7887&gt;0),COUNTIF($B$2:B7887,B7887),COUNTIFS($B$2:B7887,B7887,$E$2:E7887,"&gt;0")),"")</f>
        <v/>
      </c>
    </row>
    <row r="7888" spans="1:16" x14ac:dyDescent="0.35">
      <c r="A7888" s="51" t="str">
        <f t="shared" si="369"/>
        <v/>
      </c>
      <c r="B7888" s="99"/>
      <c r="C7888" s="4"/>
      <c r="D7888" s="14"/>
      <c r="E7888" s="14"/>
      <c r="F7888" s="14"/>
      <c r="G7888" s="82"/>
      <c r="H7888" s="107" t="str">
        <f>IF(B7888&lt;&gt;"",IF(OR(O7888=0,O7888=999),"",SUMIFS($E$2:E7888,$A$2:A7888,A7888)-SUMIFS($F$2:F7888,$A$2:A7888,A7888)),"")</f>
        <v/>
      </c>
      <c r="I7888" s="109" t="str">
        <f t="shared" si="371"/>
        <v/>
      </c>
      <c r="J7888" s="113"/>
      <c r="K7888" s="90"/>
      <c r="L7888" s="73"/>
      <c r="M7888" s="69" t="str">
        <f>IF(C7888&lt;&gt;"",DailyLog!$S$3,"")</f>
        <v/>
      </c>
      <c r="N7888" s="56" t="str">
        <f t="shared" si="370"/>
        <v/>
      </c>
      <c r="O7888" s="53" t="str">
        <f>IF($B7888&lt;&gt;"",IF(ISNUMBER(_xlfn.XMATCH($B7888,Language!$A$6:$E$6)),0,IF(ISNUMBER(_xlfn.XMATCH($B7888,Language!$A$29:$E$29)),'Lista de Prestatarios'!$B$3,VLOOKUP(B7888,'Lista de Prestatarios'!$A$2:$B$500,2,FALSE))),"")</f>
        <v/>
      </c>
      <c r="P7888" s="58" t="str">
        <f>IF(B7888&lt;&gt;"",IF(OR(D7888&gt;0,G7888&gt;0),COUNTIF($B$2:B7888,B7888),COUNTIFS($B$2:B7888,B7888,$E$2:E7888,"&gt;0")),"")</f>
        <v/>
      </c>
    </row>
    <row r="7889" spans="1:16" x14ac:dyDescent="0.35">
      <c r="A7889" s="51" t="str">
        <f t="shared" si="369"/>
        <v/>
      </c>
      <c r="B7889" s="99"/>
      <c r="C7889" s="4"/>
      <c r="D7889" s="14"/>
      <c r="E7889" s="14"/>
      <c r="F7889" s="14"/>
      <c r="G7889" s="82"/>
      <c r="H7889" s="107" t="str">
        <f>IF(B7889&lt;&gt;"",IF(OR(O7889=0,O7889=999),"",SUMIFS($E$2:E7889,$A$2:A7889,A7889)-SUMIFS($F$2:F7889,$A$2:A7889,A7889)),"")</f>
        <v/>
      </c>
      <c r="I7889" s="109" t="str">
        <f t="shared" si="371"/>
        <v/>
      </c>
      <c r="J7889" s="113"/>
      <c r="K7889" s="90"/>
      <c r="L7889" s="73"/>
      <c r="M7889" s="69" t="str">
        <f>IF(C7889&lt;&gt;"",DailyLog!$S$3,"")</f>
        <v/>
      </c>
      <c r="N7889" s="56" t="str">
        <f t="shared" si="370"/>
        <v/>
      </c>
      <c r="O7889" s="53" t="str">
        <f>IF($B7889&lt;&gt;"",IF(ISNUMBER(_xlfn.XMATCH($B7889,Language!$A$6:$E$6)),0,IF(ISNUMBER(_xlfn.XMATCH($B7889,Language!$A$29:$E$29)),'Lista de Prestatarios'!$B$3,VLOOKUP(B7889,'Lista de Prestatarios'!$A$2:$B$500,2,FALSE))),"")</f>
        <v/>
      </c>
      <c r="P7889" s="58" t="str">
        <f>IF(B7889&lt;&gt;"",IF(OR(D7889&gt;0,G7889&gt;0),COUNTIF($B$2:B7889,B7889),COUNTIFS($B$2:B7889,B7889,$E$2:E7889,"&gt;0")),"")</f>
        <v/>
      </c>
    </row>
    <row r="7890" spans="1:16" x14ac:dyDescent="0.35">
      <c r="A7890" s="51" t="str">
        <f t="shared" si="369"/>
        <v/>
      </c>
      <c r="B7890" s="99"/>
      <c r="C7890" s="4"/>
      <c r="D7890" s="14"/>
      <c r="E7890" s="14"/>
      <c r="F7890" s="14"/>
      <c r="G7890" s="82"/>
      <c r="H7890" s="107" t="str">
        <f>IF(B7890&lt;&gt;"",IF(OR(O7890=0,O7890=999),"",SUMIFS($E$2:E7890,$A$2:A7890,A7890)-SUMIFS($F$2:F7890,$A$2:A7890,A7890)),"")</f>
        <v/>
      </c>
      <c r="I7890" s="109" t="str">
        <f t="shared" si="371"/>
        <v/>
      </c>
      <c r="J7890" s="113"/>
      <c r="K7890" s="90"/>
      <c r="L7890" s="73"/>
      <c r="M7890" s="69" t="str">
        <f>IF(C7890&lt;&gt;"",DailyLog!$S$3,"")</f>
        <v/>
      </c>
      <c r="N7890" s="56" t="str">
        <f t="shared" si="370"/>
        <v/>
      </c>
      <c r="O7890" s="53" t="str">
        <f>IF($B7890&lt;&gt;"",IF(ISNUMBER(_xlfn.XMATCH($B7890,Language!$A$6:$E$6)),0,IF(ISNUMBER(_xlfn.XMATCH($B7890,Language!$A$29:$E$29)),'Lista de Prestatarios'!$B$3,VLOOKUP(B7890,'Lista de Prestatarios'!$A$2:$B$500,2,FALSE))),"")</f>
        <v/>
      </c>
      <c r="P7890" s="58" t="str">
        <f>IF(B7890&lt;&gt;"",IF(OR(D7890&gt;0,G7890&gt;0),COUNTIF($B$2:B7890,B7890),COUNTIFS($B$2:B7890,B7890,$E$2:E7890,"&gt;0")),"")</f>
        <v/>
      </c>
    </row>
    <row r="7891" spans="1:16" x14ac:dyDescent="0.35">
      <c r="A7891" s="51" t="str">
        <f t="shared" si="369"/>
        <v/>
      </c>
      <c r="B7891" s="99"/>
      <c r="C7891" s="4"/>
      <c r="D7891" s="14"/>
      <c r="E7891" s="14"/>
      <c r="F7891" s="14"/>
      <c r="G7891" s="82"/>
      <c r="H7891" s="107" t="str">
        <f>IF(B7891&lt;&gt;"",IF(OR(O7891=0,O7891=999),"",SUMIFS($E$2:E7891,$A$2:A7891,A7891)-SUMIFS($F$2:F7891,$A$2:A7891,A7891)),"")</f>
        <v/>
      </c>
      <c r="I7891" s="109" t="str">
        <f t="shared" si="371"/>
        <v/>
      </c>
      <c r="J7891" s="113"/>
      <c r="K7891" s="90"/>
      <c r="L7891" s="73"/>
      <c r="M7891" s="69" t="str">
        <f>IF(C7891&lt;&gt;"",DailyLog!$S$3,"")</f>
        <v/>
      </c>
      <c r="N7891" s="56" t="str">
        <f t="shared" si="370"/>
        <v/>
      </c>
      <c r="O7891" s="53" t="str">
        <f>IF($B7891&lt;&gt;"",IF(ISNUMBER(_xlfn.XMATCH($B7891,Language!$A$6:$E$6)),0,IF(ISNUMBER(_xlfn.XMATCH($B7891,Language!$A$29:$E$29)),'Lista de Prestatarios'!$B$3,VLOOKUP(B7891,'Lista de Prestatarios'!$A$2:$B$500,2,FALSE))),"")</f>
        <v/>
      </c>
      <c r="P7891" s="58" t="str">
        <f>IF(B7891&lt;&gt;"",IF(OR(D7891&gt;0,G7891&gt;0),COUNTIF($B$2:B7891,B7891),COUNTIFS($B$2:B7891,B7891,$E$2:E7891,"&gt;0")),"")</f>
        <v/>
      </c>
    </row>
    <row r="7892" spans="1:16" x14ac:dyDescent="0.35">
      <c r="A7892" s="51" t="str">
        <f t="shared" si="369"/>
        <v/>
      </c>
      <c r="B7892" s="99"/>
      <c r="C7892" s="4"/>
      <c r="D7892" s="14"/>
      <c r="E7892" s="14"/>
      <c r="F7892" s="14"/>
      <c r="G7892" s="82"/>
      <c r="H7892" s="107" t="str">
        <f>IF(B7892&lt;&gt;"",IF(OR(O7892=0,O7892=999),"",SUMIFS($E$2:E7892,$A$2:A7892,A7892)-SUMIFS($F$2:F7892,$A$2:A7892,A7892)),"")</f>
        <v/>
      </c>
      <c r="I7892" s="109" t="str">
        <f t="shared" si="371"/>
        <v/>
      </c>
      <c r="J7892" s="113"/>
      <c r="K7892" s="90"/>
      <c r="L7892" s="73"/>
      <c r="M7892" s="69" t="str">
        <f>IF(C7892&lt;&gt;"",DailyLog!$S$3,"")</f>
        <v/>
      </c>
      <c r="N7892" s="56" t="str">
        <f t="shared" si="370"/>
        <v/>
      </c>
      <c r="O7892" s="53" t="str">
        <f>IF($B7892&lt;&gt;"",IF(ISNUMBER(_xlfn.XMATCH($B7892,Language!$A$6:$E$6)),0,IF(ISNUMBER(_xlfn.XMATCH($B7892,Language!$A$29:$E$29)),'Lista de Prestatarios'!$B$3,VLOOKUP(B7892,'Lista de Prestatarios'!$A$2:$B$500,2,FALSE))),"")</f>
        <v/>
      </c>
      <c r="P7892" s="58" t="str">
        <f>IF(B7892&lt;&gt;"",IF(OR(D7892&gt;0,G7892&gt;0),COUNTIF($B$2:B7892,B7892),COUNTIFS($B$2:B7892,B7892,$E$2:E7892,"&gt;0")),"")</f>
        <v/>
      </c>
    </row>
    <row r="7893" spans="1:16" x14ac:dyDescent="0.35">
      <c r="A7893" s="51" t="str">
        <f t="shared" si="369"/>
        <v/>
      </c>
      <c r="B7893" s="99"/>
      <c r="C7893" s="4"/>
      <c r="D7893" s="14"/>
      <c r="E7893" s="14"/>
      <c r="F7893" s="14"/>
      <c r="G7893" s="82"/>
      <c r="H7893" s="107" t="str">
        <f>IF(B7893&lt;&gt;"",IF(OR(O7893=0,O7893=999),"",SUMIFS($E$2:E7893,$A$2:A7893,A7893)-SUMIFS($F$2:F7893,$A$2:A7893,A7893)),"")</f>
        <v/>
      </c>
      <c r="I7893" s="109" t="str">
        <f t="shared" si="371"/>
        <v/>
      </c>
      <c r="J7893" s="113"/>
      <c r="K7893" s="90"/>
      <c r="L7893" s="73"/>
      <c r="M7893" s="69" t="str">
        <f>IF(C7893&lt;&gt;"",DailyLog!$S$3,"")</f>
        <v/>
      </c>
      <c r="N7893" s="56" t="str">
        <f t="shared" si="370"/>
        <v/>
      </c>
      <c r="O7893" s="53" t="str">
        <f>IF($B7893&lt;&gt;"",IF(ISNUMBER(_xlfn.XMATCH($B7893,Language!$A$6:$E$6)),0,IF(ISNUMBER(_xlfn.XMATCH($B7893,Language!$A$29:$E$29)),'Lista de Prestatarios'!$B$3,VLOOKUP(B7893,'Lista de Prestatarios'!$A$2:$B$500,2,FALSE))),"")</f>
        <v/>
      </c>
      <c r="P7893" s="58" t="str">
        <f>IF(B7893&lt;&gt;"",IF(OR(D7893&gt;0,G7893&gt;0),COUNTIF($B$2:B7893,B7893),COUNTIFS($B$2:B7893,B7893,$E$2:E7893,"&gt;0")),"")</f>
        <v/>
      </c>
    </row>
    <row r="7894" spans="1:16" x14ac:dyDescent="0.35">
      <c r="A7894" s="51" t="str">
        <f t="shared" si="369"/>
        <v/>
      </c>
      <c r="B7894" s="99"/>
      <c r="C7894" s="4"/>
      <c r="D7894" s="14"/>
      <c r="E7894" s="14"/>
      <c r="F7894" s="14"/>
      <c r="G7894" s="82"/>
      <c r="H7894" s="107" t="str">
        <f>IF(B7894&lt;&gt;"",IF(OR(O7894=0,O7894=999),"",SUMIFS($E$2:E7894,$A$2:A7894,A7894)-SUMIFS($F$2:F7894,$A$2:A7894,A7894)),"")</f>
        <v/>
      </c>
      <c r="I7894" s="109" t="str">
        <f t="shared" si="371"/>
        <v/>
      </c>
      <c r="J7894" s="113"/>
      <c r="K7894" s="90"/>
      <c r="L7894" s="73"/>
      <c r="M7894" s="69" t="str">
        <f>IF(C7894&lt;&gt;"",DailyLog!$S$3,"")</f>
        <v/>
      </c>
      <c r="N7894" s="56" t="str">
        <f t="shared" si="370"/>
        <v/>
      </c>
      <c r="O7894" s="53" t="str">
        <f>IF($B7894&lt;&gt;"",IF(ISNUMBER(_xlfn.XMATCH($B7894,Language!$A$6:$E$6)),0,IF(ISNUMBER(_xlfn.XMATCH($B7894,Language!$A$29:$E$29)),'Lista de Prestatarios'!$B$3,VLOOKUP(B7894,'Lista de Prestatarios'!$A$2:$B$500,2,FALSE))),"")</f>
        <v/>
      </c>
      <c r="P7894" s="58" t="str">
        <f>IF(B7894&lt;&gt;"",IF(OR(D7894&gt;0,G7894&gt;0),COUNTIF($B$2:B7894,B7894),COUNTIFS($B$2:B7894,B7894,$E$2:E7894,"&gt;0")),"")</f>
        <v/>
      </c>
    </row>
    <row r="7895" spans="1:16" x14ac:dyDescent="0.35">
      <c r="A7895" s="51" t="str">
        <f t="shared" si="369"/>
        <v/>
      </c>
      <c r="B7895" s="99"/>
      <c r="C7895" s="4"/>
      <c r="D7895" s="14"/>
      <c r="E7895" s="14"/>
      <c r="F7895" s="14"/>
      <c r="G7895" s="82"/>
      <c r="H7895" s="107" t="str">
        <f>IF(B7895&lt;&gt;"",IF(OR(O7895=0,O7895=999),"",SUMIFS($E$2:E7895,$A$2:A7895,A7895)-SUMIFS($F$2:F7895,$A$2:A7895,A7895)),"")</f>
        <v/>
      </c>
      <c r="I7895" s="109" t="str">
        <f t="shared" si="371"/>
        <v/>
      </c>
      <c r="J7895" s="113"/>
      <c r="K7895" s="90"/>
      <c r="L7895" s="73"/>
      <c r="M7895" s="69" t="str">
        <f>IF(C7895&lt;&gt;"",DailyLog!$S$3,"")</f>
        <v/>
      </c>
      <c r="N7895" s="56" t="str">
        <f t="shared" si="370"/>
        <v/>
      </c>
      <c r="O7895" s="53" t="str">
        <f>IF($B7895&lt;&gt;"",IF(ISNUMBER(_xlfn.XMATCH($B7895,Language!$A$6:$E$6)),0,IF(ISNUMBER(_xlfn.XMATCH($B7895,Language!$A$29:$E$29)),'Lista de Prestatarios'!$B$3,VLOOKUP(B7895,'Lista de Prestatarios'!$A$2:$B$500,2,FALSE))),"")</f>
        <v/>
      </c>
      <c r="P7895" s="58" t="str">
        <f>IF(B7895&lt;&gt;"",IF(OR(D7895&gt;0,G7895&gt;0),COUNTIF($B$2:B7895,B7895),COUNTIFS($B$2:B7895,B7895,$E$2:E7895,"&gt;0")),"")</f>
        <v/>
      </c>
    </row>
    <row r="7896" spans="1:16" x14ac:dyDescent="0.35">
      <c r="A7896" s="51" t="str">
        <f t="shared" si="369"/>
        <v/>
      </c>
      <c r="B7896" s="99"/>
      <c r="C7896" s="4"/>
      <c r="D7896" s="14"/>
      <c r="E7896" s="14"/>
      <c r="F7896" s="14"/>
      <c r="G7896" s="82"/>
      <c r="H7896" s="107" t="str">
        <f>IF(B7896&lt;&gt;"",IF(OR(O7896=0,O7896=999),"",SUMIFS($E$2:E7896,$A$2:A7896,A7896)-SUMIFS($F$2:F7896,$A$2:A7896,A7896)),"")</f>
        <v/>
      </c>
      <c r="I7896" s="109" t="str">
        <f t="shared" si="371"/>
        <v/>
      </c>
      <c r="J7896" s="113"/>
      <c r="K7896" s="90"/>
      <c r="L7896" s="73"/>
      <c r="M7896" s="69" t="str">
        <f>IF(C7896&lt;&gt;"",DailyLog!$S$3,"")</f>
        <v/>
      </c>
      <c r="N7896" s="56" t="str">
        <f t="shared" si="370"/>
        <v/>
      </c>
      <c r="O7896" s="53" t="str">
        <f>IF($B7896&lt;&gt;"",IF(ISNUMBER(_xlfn.XMATCH($B7896,Language!$A$6:$E$6)),0,IF(ISNUMBER(_xlfn.XMATCH($B7896,Language!$A$29:$E$29)),'Lista de Prestatarios'!$B$3,VLOOKUP(B7896,'Lista de Prestatarios'!$A$2:$B$500,2,FALSE))),"")</f>
        <v/>
      </c>
      <c r="P7896" s="58" t="str">
        <f>IF(B7896&lt;&gt;"",IF(OR(D7896&gt;0,G7896&gt;0),COUNTIF($B$2:B7896,B7896),COUNTIFS($B$2:B7896,B7896,$E$2:E7896,"&gt;0")),"")</f>
        <v/>
      </c>
    </row>
    <row r="7897" spans="1:16" x14ac:dyDescent="0.35">
      <c r="A7897" s="51" t="str">
        <f t="shared" si="369"/>
        <v/>
      </c>
      <c r="B7897" s="99"/>
      <c r="C7897" s="4"/>
      <c r="D7897" s="14"/>
      <c r="E7897" s="14"/>
      <c r="F7897" s="14"/>
      <c r="G7897" s="82"/>
      <c r="H7897" s="107" t="str">
        <f>IF(B7897&lt;&gt;"",IF(OR(O7897=0,O7897=999),"",SUMIFS($E$2:E7897,$A$2:A7897,A7897)-SUMIFS($F$2:F7897,$A$2:A7897,A7897)),"")</f>
        <v/>
      </c>
      <c r="I7897" s="109" t="str">
        <f t="shared" si="371"/>
        <v/>
      </c>
      <c r="J7897" s="113"/>
      <c r="K7897" s="90"/>
      <c r="L7897" s="73"/>
      <c r="M7897" s="69" t="str">
        <f>IF(C7897&lt;&gt;"",DailyLog!$S$3,"")</f>
        <v/>
      </c>
      <c r="N7897" s="56" t="str">
        <f t="shared" si="370"/>
        <v/>
      </c>
      <c r="O7897" s="53" t="str">
        <f>IF($B7897&lt;&gt;"",IF(ISNUMBER(_xlfn.XMATCH($B7897,Language!$A$6:$E$6)),0,IF(ISNUMBER(_xlfn.XMATCH($B7897,Language!$A$29:$E$29)),'Lista de Prestatarios'!$B$3,VLOOKUP(B7897,'Lista de Prestatarios'!$A$2:$B$500,2,FALSE))),"")</f>
        <v/>
      </c>
      <c r="P7897" s="58" t="str">
        <f>IF(B7897&lt;&gt;"",IF(OR(D7897&gt;0,G7897&gt;0),COUNTIF($B$2:B7897,B7897),COUNTIFS($B$2:B7897,B7897,$E$2:E7897,"&gt;0")),"")</f>
        <v/>
      </c>
    </row>
    <row r="7898" spans="1:16" x14ac:dyDescent="0.35">
      <c r="A7898" s="51" t="str">
        <f t="shared" si="369"/>
        <v/>
      </c>
      <c r="B7898" s="99"/>
      <c r="C7898" s="4"/>
      <c r="D7898" s="14"/>
      <c r="E7898" s="14"/>
      <c r="F7898" s="14"/>
      <c r="G7898" s="82"/>
      <c r="H7898" s="107" t="str">
        <f>IF(B7898&lt;&gt;"",IF(OR(O7898=0,O7898=999),"",SUMIFS($E$2:E7898,$A$2:A7898,A7898)-SUMIFS($F$2:F7898,$A$2:A7898,A7898)),"")</f>
        <v/>
      </c>
      <c r="I7898" s="109" t="str">
        <f t="shared" si="371"/>
        <v/>
      </c>
      <c r="J7898" s="113"/>
      <c r="K7898" s="90"/>
      <c r="L7898" s="73"/>
      <c r="M7898" s="69" t="str">
        <f>IF(C7898&lt;&gt;"",DailyLog!$S$3,"")</f>
        <v/>
      </c>
      <c r="N7898" s="56" t="str">
        <f t="shared" si="370"/>
        <v/>
      </c>
      <c r="O7898" s="53" t="str">
        <f>IF($B7898&lt;&gt;"",IF(ISNUMBER(_xlfn.XMATCH($B7898,Language!$A$6:$E$6)),0,IF(ISNUMBER(_xlfn.XMATCH($B7898,Language!$A$29:$E$29)),'Lista de Prestatarios'!$B$3,VLOOKUP(B7898,'Lista de Prestatarios'!$A$2:$B$500,2,FALSE))),"")</f>
        <v/>
      </c>
      <c r="P7898" s="58" t="str">
        <f>IF(B7898&lt;&gt;"",IF(OR(D7898&gt;0,G7898&gt;0),COUNTIF($B$2:B7898,B7898),COUNTIFS($B$2:B7898,B7898,$E$2:E7898,"&gt;0")),"")</f>
        <v/>
      </c>
    </row>
    <row r="7899" spans="1:16" x14ac:dyDescent="0.35">
      <c r="A7899" s="51" t="str">
        <f t="shared" si="369"/>
        <v/>
      </c>
      <c r="B7899" s="99"/>
      <c r="C7899" s="4"/>
      <c r="D7899" s="14"/>
      <c r="E7899" s="14"/>
      <c r="F7899" s="14"/>
      <c r="G7899" s="82"/>
      <c r="H7899" s="107" t="str">
        <f>IF(B7899&lt;&gt;"",IF(OR(O7899=0,O7899=999),"",SUMIFS($E$2:E7899,$A$2:A7899,A7899)-SUMIFS($F$2:F7899,$A$2:A7899,A7899)),"")</f>
        <v/>
      </c>
      <c r="I7899" s="109" t="str">
        <f t="shared" si="371"/>
        <v/>
      </c>
      <c r="J7899" s="113"/>
      <c r="K7899" s="90"/>
      <c r="L7899" s="73"/>
      <c r="M7899" s="69" t="str">
        <f>IF(C7899&lt;&gt;"",DailyLog!$S$3,"")</f>
        <v/>
      </c>
      <c r="N7899" s="56" t="str">
        <f t="shared" si="370"/>
        <v/>
      </c>
      <c r="O7899" s="53" t="str">
        <f>IF($B7899&lt;&gt;"",IF(ISNUMBER(_xlfn.XMATCH($B7899,Language!$A$6:$E$6)),0,IF(ISNUMBER(_xlfn.XMATCH($B7899,Language!$A$29:$E$29)),'Lista de Prestatarios'!$B$3,VLOOKUP(B7899,'Lista de Prestatarios'!$A$2:$B$500,2,FALSE))),"")</f>
        <v/>
      </c>
      <c r="P7899" s="58" t="str">
        <f>IF(B7899&lt;&gt;"",IF(OR(D7899&gt;0,G7899&gt;0),COUNTIF($B$2:B7899,B7899),COUNTIFS($B$2:B7899,B7899,$E$2:E7899,"&gt;0")),"")</f>
        <v/>
      </c>
    </row>
    <row r="7900" spans="1:16" x14ac:dyDescent="0.35">
      <c r="A7900" s="51" t="str">
        <f t="shared" si="369"/>
        <v/>
      </c>
      <c r="B7900" s="99"/>
      <c r="C7900" s="4"/>
      <c r="D7900" s="14"/>
      <c r="E7900" s="14"/>
      <c r="F7900" s="14"/>
      <c r="G7900" s="82"/>
      <c r="H7900" s="107" t="str">
        <f>IF(B7900&lt;&gt;"",IF(OR(O7900=0,O7900=999),"",SUMIFS($E$2:E7900,$A$2:A7900,A7900)-SUMIFS($F$2:F7900,$A$2:A7900,A7900)),"")</f>
        <v/>
      </c>
      <c r="I7900" s="109" t="str">
        <f t="shared" si="371"/>
        <v/>
      </c>
      <c r="J7900" s="113"/>
      <c r="K7900" s="90"/>
      <c r="L7900" s="73"/>
      <c r="M7900" s="69" t="str">
        <f>IF(C7900&lt;&gt;"",DailyLog!$S$3,"")</f>
        <v/>
      </c>
      <c r="N7900" s="56" t="str">
        <f t="shared" si="370"/>
        <v/>
      </c>
      <c r="O7900" s="53" t="str">
        <f>IF($B7900&lt;&gt;"",IF(ISNUMBER(_xlfn.XMATCH($B7900,Language!$A$6:$E$6)),0,IF(ISNUMBER(_xlfn.XMATCH($B7900,Language!$A$29:$E$29)),'Lista de Prestatarios'!$B$3,VLOOKUP(B7900,'Lista de Prestatarios'!$A$2:$B$500,2,FALSE))),"")</f>
        <v/>
      </c>
      <c r="P7900" s="58" t="str">
        <f>IF(B7900&lt;&gt;"",IF(OR(D7900&gt;0,G7900&gt;0),COUNTIF($B$2:B7900,B7900),COUNTIFS($B$2:B7900,B7900,$E$2:E7900,"&gt;0")),"")</f>
        <v/>
      </c>
    </row>
    <row r="7901" spans="1:16" x14ac:dyDescent="0.35">
      <c r="A7901" s="51" t="str">
        <f t="shared" si="369"/>
        <v/>
      </c>
      <c r="B7901" s="99"/>
      <c r="C7901" s="4"/>
      <c r="D7901" s="14"/>
      <c r="E7901" s="14"/>
      <c r="F7901" s="14"/>
      <c r="G7901" s="82"/>
      <c r="H7901" s="107" t="str">
        <f>IF(B7901&lt;&gt;"",IF(OR(O7901=0,O7901=999),"",SUMIFS($E$2:E7901,$A$2:A7901,A7901)-SUMIFS($F$2:F7901,$A$2:A7901,A7901)),"")</f>
        <v/>
      </c>
      <c r="I7901" s="109" t="str">
        <f t="shared" si="371"/>
        <v/>
      </c>
      <c r="J7901" s="113"/>
      <c r="K7901" s="90"/>
      <c r="L7901" s="73"/>
      <c r="M7901" s="69" t="str">
        <f>IF(C7901&lt;&gt;"",DailyLog!$S$3,"")</f>
        <v/>
      </c>
      <c r="N7901" s="56" t="str">
        <f t="shared" si="370"/>
        <v/>
      </c>
      <c r="O7901" s="53" t="str">
        <f>IF($B7901&lt;&gt;"",IF(ISNUMBER(_xlfn.XMATCH($B7901,Language!$A$6:$E$6)),0,IF(ISNUMBER(_xlfn.XMATCH($B7901,Language!$A$29:$E$29)),'Lista de Prestatarios'!$B$3,VLOOKUP(B7901,'Lista de Prestatarios'!$A$2:$B$500,2,FALSE))),"")</f>
        <v/>
      </c>
      <c r="P7901" s="58" t="str">
        <f>IF(B7901&lt;&gt;"",IF(OR(D7901&gt;0,G7901&gt;0),COUNTIF($B$2:B7901,B7901),COUNTIFS($B$2:B7901,B7901,$E$2:E7901,"&gt;0")),"")</f>
        <v/>
      </c>
    </row>
    <row r="7902" spans="1:16" x14ac:dyDescent="0.35">
      <c r="A7902" s="51" t="str">
        <f t="shared" si="369"/>
        <v/>
      </c>
      <c r="B7902" s="99"/>
      <c r="C7902" s="4"/>
      <c r="D7902" s="14"/>
      <c r="E7902" s="14"/>
      <c r="F7902" s="14"/>
      <c r="G7902" s="82"/>
      <c r="H7902" s="107" t="str">
        <f>IF(B7902&lt;&gt;"",IF(OR(O7902=0,O7902=999),"",SUMIFS($E$2:E7902,$A$2:A7902,A7902)-SUMIFS($F$2:F7902,$A$2:A7902,A7902)),"")</f>
        <v/>
      </c>
      <c r="I7902" s="109" t="str">
        <f t="shared" si="371"/>
        <v/>
      </c>
      <c r="J7902" s="113"/>
      <c r="K7902" s="90"/>
      <c r="L7902" s="73"/>
      <c r="M7902" s="69" t="str">
        <f>IF(C7902&lt;&gt;"",DailyLog!$S$3,"")</f>
        <v/>
      </c>
      <c r="N7902" s="56" t="str">
        <f t="shared" si="370"/>
        <v/>
      </c>
      <c r="O7902" s="53" t="str">
        <f>IF($B7902&lt;&gt;"",IF(ISNUMBER(_xlfn.XMATCH($B7902,Language!$A$6:$E$6)),0,IF(ISNUMBER(_xlfn.XMATCH($B7902,Language!$A$29:$E$29)),'Lista de Prestatarios'!$B$3,VLOOKUP(B7902,'Lista de Prestatarios'!$A$2:$B$500,2,FALSE))),"")</f>
        <v/>
      </c>
      <c r="P7902" s="58" t="str">
        <f>IF(B7902&lt;&gt;"",IF(OR(D7902&gt;0,G7902&gt;0),COUNTIF($B$2:B7902,B7902),COUNTIFS($B$2:B7902,B7902,$E$2:E7902,"&gt;0")),"")</f>
        <v/>
      </c>
    </row>
    <row r="7903" spans="1:16" x14ac:dyDescent="0.35">
      <c r="A7903" s="51" t="str">
        <f t="shared" si="369"/>
        <v/>
      </c>
      <c r="B7903" s="99"/>
      <c r="C7903" s="4"/>
      <c r="D7903" s="14"/>
      <c r="E7903" s="14"/>
      <c r="F7903" s="14"/>
      <c r="G7903" s="82"/>
      <c r="H7903" s="107" t="str">
        <f>IF(B7903&lt;&gt;"",IF(OR(O7903=0,O7903=999),"",SUMIFS($E$2:E7903,$A$2:A7903,A7903)-SUMIFS($F$2:F7903,$A$2:A7903,A7903)),"")</f>
        <v/>
      </c>
      <c r="I7903" s="109" t="str">
        <f t="shared" si="371"/>
        <v/>
      </c>
      <c r="J7903" s="113"/>
      <c r="K7903" s="90"/>
      <c r="L7903" s="73"/>
      <c r="M7903" s="69" t="str">
        <f>IF(C7903&lt;&gt;"",DailyLog!$S$3,"")</f>
        <v/>
      </c>
      <c r="N7903" s="56" t="str">
        <f t="shared" si="370"/>
        <v/>
      </c>
      <c r="O7903" s="53" t="str">
        <f>IF($B7903&lt;&gt;"",IF(ISNUMBER(_xlfn.XMATCH($B7903,Language!$A$6:$E$6)),0,IF(ISNUMBER(_xlfn.XMATCH($B7903,Language!$A$29:$E$29)),'Lista de Prestatarios'!$B$3,VLOOKUP(B7903,'Lista de Prestatarios'!$A$2:$B$500,2,FALSE))),"")</f>
        <v/>
      </c>
      <c r="P7903" s="58" t="str">
        <f>IF(B7903&lt;&gt;"",IF(OR(D7903&gt;0,G7903&gt;0),COUNTIF($B$2:B7903,B7903),COUNTIFS($B$2:B7903,B7903,$E$2:E7903,"&gt;0")),"")</f>
        <v/>
      </c>
    </row>
    <row r="7904" spans="1:16" x14ac:dyDescent="0.35">
      <c r="A7904" s="51" t="str">
        <f t="shared" si="369"/>
        <v/>
      </c>
      <c r="B7904" s="99"/>
      <c r="C7904" s="4"/>
      <c r="D7904" s="14"/>
      <c r="E7904" s="14"/>
      <c r="F7904" s="14"/>
      <c r="G7904" s="82"/>
      <c r="H7904" s="107" t="str">
        <f>IF(B7904&lt;&gt;"",IF(OR(O7904=0,O7904=999),"",SUMIFS($E$2:E7904,$A$2:A7904,A7904)-SUMIFS($F$2:F7904,$A$2:A7904,A7904)),"")</f>
        <v/>
      </c>
      <c r="I7904" s="109" t="str">
        <f t="shared" si="371"/>
        <v/>
      </c>
      <c r="J7904" s="113"/>
      <c r="K7904" s="90"/>
      <c r="L7904" s="73"/>
      <c r="M7904" s="69" t="str">
        <f>IF(C7904&lt;&gt;"",DailyLog!$S$3,"")</f>
        <v/>
      </c>
      <c r="N7904" s="56" t="str">
        <f t="shared" si="370"/>
        <v/>
      </c>
      <c r="O7904" s="53" t="str">
        <f>IF($B7904&lt;&gt;"",IF(ISNUMBER(_xlfn.XMATCH($B7904,Language!$A$6:$E$6)),0,IF(ISNUMBER(_xlfn.XMATCH($B7904,Language!$A$29:$E$29)),'Lista de Prestatarios'!$B$3,VLOOKUP(B7904,'Lista de Prestatarios'!$A$2:$B$500,2,FALSE))),"")</f>
        <v/>
      </c>
      <c r="P7904" s="58" t="str">
        <f>IF(B7904&lt;&gt;"",IF(OR(D7904&gt;0,G7904&gt;0),COUNTIF($B$2:B7904,B7904),COUNTIFS($B$2:B7904,B7904,$E$2:E7904,"&gt;0")),"")</f>
        <v/>
      </c>
    </row>
    <row r="7905" spans="1:16" x14ac:dyDescent="0.35">
      <c r="A7905" s="51" t="str">
        <f t="shared" si="369"/>
        <v/>
      </c>
      <c r="B7905" s="99"/>
      <c r="C7905" s="4"/>
      <c r="D7905" s="14"/>
      <c r="E7905" s="14"/>
      <c r="F7905" s="14"/>
      <c r="G7905" s="82"/>
      <c r="H7905" s="107" t="str">
        <f>IF(B7905&lt;&gt;"",IF(OR(O7905=0,O7905=999),"",SUMIFS($E$2:E7905,$A$2:A7905,A7905)-SUMIFS($F$2:F7905,$A$2:A7905,A7905)),"")</f>
        <v/>
      </c>
      <c r="I7905" s="109" t="str">
        <f t="shared" si="371"/>
        <v/>
      </c>
      <c r="J7905" s="113"/>
      <c r="K7905" s="90"/>
      <c r="L7905" s="73"/>
      <c r="M7905" s="69" t="str">
        <f>IF(C7905&lt;&gt;"",DailyLog!$S$3,"")</f>
        <v/>
      </c>
      <c r="N7905" s="56" t="str">
        <f t="shared" si="370"/>
        <v/>
      </c>
      <c r="O7905" s="53" t="str">
        <f>IF($B7905&lt;&gt;"",IF(ISNUMBER(_xlfn.XMATCH($B7905,Language!$A$6:$E$6)),0,IF(ISNUMBER(_xlfn.XMATCH($B7905,Language!$A$29:$E$29)),'Lista de Prestatarios'!$B$3,VLOOKUP(B7905,'Lista de Prestatarios'!$A$2:$B$500,2,FALSE))),"")</f>
        <v/>
      </c>
      <c r="P7905" s="58" t="str">
        <f>IF(B7905&lt;&gt;"",IF(OR(D7905&gt;0,G7905&gt;0),COUNTIF($B$2:B7905,B7905),COUNTIFS($B$2:B7905,B7905,$E$2:E7905,"&gt;0")),"")</f>
        <v/>
      </c>
    </row>
    <row r="7906" spans="1:16" x14ac:dyDescent="0.35">
      <c r="A7906" s="51" t="str">
        <f t="shared" si="369"/>
        <v/>
      </c>
      <c r="B7906" s="99"/>
      <c r="C7906" s="4"/>
      <c r="D7906" s="14"/>
      <c r="E7906" s="14"/>
      <c r="F7906" s="14"/>
      <c r="G7906" s="82"/>
      <c r="H7906" s="107" t="str">
        <f>IF(B7906&lt;&gt;"",IF(OR(O7906=0,O7906=999),"",SUMIFS($E$2:E7906,$A$2:A7906,A7906)-SUMIFS($F$2:F7906,$A$2:A7906,A7906)),"")</f>
        <v/>
      </c>
      <c r="I7906" s="109" t="str">
        <f t="shared" si="371"/>
        <v/>
      </c>
      <c r="J7906" s="113"/>
      <c r="K7906" s="90"/>
      <c r="L7906" s="73"/>
      <c r="M7906" s="69" t="str">
        <f>IF(C7906&lt;&gt;"",DailyLog!$S$3,"")</f>
        <v/>
      </c>
      <c r="N7906" s="56" t="str">
        <f t="shared" si="370"/>
        <v/>
      </c>
      <c r="O7906" s="53" t="str">
        <f>IF($B7906&lt;&gt;"",IF(ISNUMBER(_xlfn.XMATCH($B7906,Language!$A$6:$E$6)),0,IF(ISNUMBER(_xlfn.XMATCH($B7906,Language!$A$29:$E$29)),'Lista de Prestatarios'!$B$3,VLOOKUP(B7906,'Lista de Prestatarios'!$A$2:$B$500,2,FALSE))),"")</f>
        <v/>
      </c>
      <c r="P7906" s="58" t="str">
        <f>IF(B7906&lt;&gt;"",IF(OR(D7906&gt;0,G7906&gt;0),COUNTIF($B$2:B7906,B7906),COUNTIFS($B$2:B7906,B7906,$E$2:E7906,"&gt;0")),"")</f>
        <v/>
      </c>
    </row>
    <row r="7907" spans="1:16" x14ac:dyDescent="0.35">
      <c r="A7907" s="51" t="str">
        <f t="shared" si="369"/>
        <v/>
      </c>
      <c r="B7907" s="99"/>
      <c r="C7907" s="4"/>
      <c r="D7907" s="14"/>
      <c r="E7907" s="14"/>
      <c r="F7907" s="14"/>
      <c r="G7907" s="82"/>
      <c r="H7907" s="107" t="str">
        <f>IF(B7907&lt;&gt;"",IF(OR(O7907=0,O7907=999),"",SUMIFS($E$2:E7907,$A$2:A7907,A7907)-SUMIFS($F$2:F7907,$A$2:A7907,A7907)),"")</f>
        <v/>
      </c>
      <c r="I7907" s="109" t="str">
        <f t="shared" si="371"/>
        <v/>
      </c>
      <c r="J7907" s="113"/>
      <c r="K7907" s="90"/>
      <c r="L7907" s="73"/>
      <c r="M7907" s="69" t="str">
        <f>IF(C7907&lt;&gt;"",DailyLog!$S$3,"")</f>
        <v/>
      </c>
      <c r="N7907" s="56" t="str">
        <f t="shared" si="370"/>
        <v/>
      </c>
      <c r="O7907" s="53" t="str">
        <f>IF($B7907&lt;&gt;"",IF(ISNUMBER(_xlfn.XMATCH($B7907,Language!$A$6:$E$6)),0,IF(ISNUMBER(_xlfn.XMATCH($B7907,Language!$A$29:$E$29)),'Lista de Prestatarios'!$B$3,VLOOKUP(B7907,'Lista de Prestatarios'!$A$2:$B$500,2,FALSE))),"")</f>
        <v/>
      </c>
      <c r="P7907" s="58" t="str">
        <f>IF(B7907&lt;&gt;"",IF(OR(D7907&gt;0,G7907&gt;0),COUNTIF($B$2:B7907,B7907),COUNTIFS($B$2:B7907,B7907,$E$2:E7907,"&gt;0")),"")</f>
        <v/>
      </c>
    </row>
    <row r="7908" spans="1:16" x14ac:dyDescent="0.35">
      <c r="A7908" s="51" t="str">
        <f t="shared" si="369"/>
        <v/>
      </c>
      <c r="B7908" s="99"/>
      <c r="C7908" s="4"/>
      <c r="D7908" s="14"/>
      <c r="E7908" s="14"/>
      <c r="F7908" s="14"/>
      <c r="G7908" s="82"/>
      <c r="H7908" s="107" t="str">
        <f>IF(B7908&lt;&gt;"",IF(OR(O7908=0,O7908=999),"",SUMIFS($E$2:E7908,$A$2:A7908,A7908)-SUMIFS($F$2:F7908,$A$2:A7908,A7908)),"")</f>
        <v/>
      </c>
      <c r="I7908" s="109" t="str">
        <f t="shared" si="371"/>
        <v/>
      </c>
      <c r="J7908" s="113"/>
      <c r="K7908" s="90"/>
      <c r="L7908" s="73"/>
      <c r="M7908" s="69" t="str">
        <f>IF(C7908&lt;&gt;"",DailyLog!$S$3,"")</f>
        <v/>
      </c>
      <c r="N7908" s="56" t="str">
        <f t="shared" si="370"/>
        <v/>
      </c>
      <c r="O7908" s="53" t="str">
        <f>IF($B7908&lt;&gt;"",IF(ISNUMBER(_xlfn.XMATCH($B7908,Language!$A$6:$E$6)),0,IF(ISNUMBER(_xlfn.XMATCH($B7908,Language!$A$29:$E$29)),'Lista de Prestatarios'!$B$3,VLOOKUP(B7908,'Lista de Prestatarios'!$A$2:$B$500,2,FALSE))),"")</f>
        <v/>
      </c>
      <c r="P7908" s="58" t="str">
        <f>IF(B7908&lt;&gt;"",IF(OR(D7908&gt;0,G7908&gt;0),COUNTIF($B$2:B7908,B7908),COUNTIFS($B$2:B7908,B7908,$E$2:E7908,"&gt;0")),"")</f>
        <v/>
      </c>
    </row>
    <row r="7909" spans="1:16" x14ac:dyDescent="0.35">
      <c r="A7909" s="51" t="str">
        <f t="shared" si="369"/>
        <v/>
      </c>
      <c r="B7909" s="99"/>
      <c r="C7909" s="4"/>
      <c r="D7909" s="14"/>
      <c r="E7909" s="14"/>
      <c r="F7909" s="14"/>
      <c r="G7909" s="82"/>
      <c r="H7909" s="107" t="str">
        <f>IF(B7909&lt;&gt;"",IF(OR(O7909=0,O7909=999),"",SUMIFS($E$2:E7909,$A$2:A7909,A7909)-SUMIFS($F$2:F7909,$A$2:A7909,A7909)),"")</f>
        <v/>
      </c>
      <c r="I7909" s="109" t="str">
        <f t="shared" si="371"/>
        <v/>
      </c>
      <c r="J7909" s="113"/>
      <c r="K7909" s="90"/>
      <c r="L7909" s="73"/>
      <c r="M7909" s="69" t="str">
        <f>IF(C7909&lt;&gt;"",DailyLog!$S$3,"")</f>
        <v/>
      </c>
      <c r="N7909" s="56" t="str">
        <f t="shared" si="370"/>
        <v/>
      </c>
      <c r="O7909" s="53" t="str">
        <f>IF($B7909&lt;&gt;"",IF(ISNUMBER(_xlfn.XMATCH($B7909,Language!$A$6:$E$6)),0,IF(ISNUMBER(_xlfn.XMATCH($B7909,Language!$A$29:$E$29)),'Lista de Prestatarios'!$B$3,VLOOKUP(B7909,'Lista de Prestatarios'!$A$2:$B$500,2,FALSE))),"")</f>
        <v/>
      </c>
      <c r="P7909" s="58" t="str">
        <f>IF(B7909&lt;&gt;"",IF(OR(D7909&gt;0,G7909&gt;0),COUNTIF($B$2:B7909,B7909),COUNTIFS($B$2:B7909,B7909,$E$2:E7909,"&gt;0")),"")</f>
        <v/>
      </c>
    </row>
    <row r="7910" spans="1:16" x14ac:dyDescent="0.35">
      <c r="A7910" s="51" t="str">
        <f t="shared" si="369"/>
        <v/>
      </c>
      <c r="B7910" s="99"/>
      <c r="C7910" s="4"/>
      <c r="D7910" s="14"/>
      <c r="E7910" s="14"/>
      <c r="F7910" s="14"/>
      <c r="G7910" s="82"/>
      <c r="H7910" s="107" t="str">
        <f>IF(B7910&lt;&gt;"",IF(OR(O7910=0,O7910=999),"",SUMIFS($E$2:E7910,$A$2:A7910,A7910)-SUMIFS($F$2:F7910,$A$2:A7910,A7910)),"")</f>
        <v/>
      </c>
      <c r="I7910" s="109" t="str">
        <f t="shared" si="371"/>
        <v/>
      </c>
      <c r="J7910" s="113"/>
      <c r="K7910" s="90"/>
      <c r="L7910" s="73"/>
      <c r="M7910" s="69" t="str">
        <f>IF(C7910&lt;&gt;"",DailyLog!$S$3,"")</f>
        <v/>
      </c>
      <c r="N7910" s="56" t="str">
        <f t="shared" si="370"/>
        <v/>
      </c>
      <c r="O7910" s="53" t="str">
        <f>IF($B7910&lt;&gt;"",IF(ISNUMBER(_xlfn.XMATCH($B7910,Language!$A$6:$E$6)),0,IF(ISNUMBER(_xlfn.XMATCH($B7910,Language!$A$29:$E$29)),'Lista de Prestatarios'!$B$3,VLOOKUP(B7910,'Lista de Prestatarios'!$A$2:$B$500,2,FALSE))),"")</f>
        <v/>
      </c>
      <c r="P7910" s="58" t="str">
        <f>IF(B7910&lt;&gt;"",IF(OR(D7910&gt;0,G7910&gt;0),COUNTIF($B$2:B7910,B7910),COUNTIFS($B$2:B7910,B7910,$E$2:E7910,"&gt;0")),"")</f>
        <v/>
      </c>
    </row>
    <row r="7911" spans="1:16" x14ac:dyDescent="0.35">
      <c r="A7911" s="51" t="str">
        <f t="shared" si="369"/>
        <v/>
      </c>
      <c r="B7911" s="99"/>
      <c r="C7911" s="4"/>
      <c r="D7911" s="14"/>
      <c r="E7911" s="14"/>
      <c r="F7911" s="14"/>
      <c r="G7911" s="82"/>
      <c r="H7911" s="107" t="str">
        <f>IF(B7911&lt;&gt;"",IF(OR(O7911=0,O7911=999),"",SUMIFS($E$2:E7911,$A$2:A7911,A7911)-SUMIFS($F$2:F7911,$A$2:A7911,A7911)),"")</f>
        <v/>
      </c>
      <c r="I7911" s="109" t="str">
        <f t="shared" si="371"/>
        <v/>
      </c>
      <c r="J7911" s="113"/>
      <c r="K7911" s="90"/>
      <c r="L7911" s="73"/>
      <c r="M7911" s="69" t="str">
        <f>IF(C7911&lt;&gt;"",DailyLog!$S$3,"")</f>
        <v/>
      </c>
      <c r="N7911" s="56" t="str">
        <f t="shared" si="370"/>
        <v/>
      </c>
      <c r="O7911" s="53" t="str">
        <f>IF($B7911&lt;&gt;"",IF(ISNUMBER(_xlfn.XMATCH($B7911,Language!$A$6:$E$6)),0,IF(ISNUMBER(_xlfn.XMATCH($B7911,Language!$A$29:$E$29)),'Lista de Prestatarios'!$B$3,VLOOKUP(B7911,'Lista de Prestatarios'!$A$2:$B$500,2,FALSE))),"")</f>
        <v/>
      </c>
      <c r="P7911" s="58" t="str">
        <f>IF(B7911&lt;&gt;"",IF(OR(D7911&gt;0,G7911&gt;0),COUNTIF($B$2:B7911,B7911),COUNTIFS($B$2:B7911,B7911,$E$2:E7911,"&gt;0")),"")</f>
        <v/>
      </c>
    </row>
    <row r="7912" spans="1:16" x14ac:dyDescent="0.35">
      <c r="A7912" s="51" t="str">
        <f t="shared" si="369"/>
        <v/>
      </c>
      <c r="B7912" s="99"/>
      <c r="C7912" s="4"/>
      <c r="D7912" s="14"/>
      <c r="E7912" s="14"/>
      <c r="F7912" s="14"/>
      <c r="G7912" s="82"/>
      <c r="H7912" s="107" t="str">
        <f>IF(B7912&lt;&gt;"",IF(OR(O7912=0,O7912=999),"",SUMIFS($E$2:E7912,$A$2:A7912,A7912)-SUMIFS($F$2:F7912,$A$2:A7912,A7912)),"")</f>
        <v/>
      </c>
      <c r="I7912" s="109" t="str">
        <f t="shared" si="371"/>
        <v/>
      </c>
      <c r="J7912" s="113"/>
      <c r="K7912" s="90"/>
      <c r="L7912" s="73"/>
      <c r="M7912" s="69" t="str">
        <f>IF(C7912&lt;&gt;"",DailyLog!$S$3,"")</f>
        <v/>
      </c>
      <c r="N7912" s="56" t="str">
        <f t="shared" si="370"/>
        <v/>
      </c>
      <c r="O7912" s="53" t="str">
        <f>IF($B7912&lt;&gt;"",IF(ISNUMBER(_xlfn.XMATCH($B7912,Language!$A$6:$E$6)),0,IF(ISNUMBER(_xlfn.XMATCH($B7912,Language!$A$29:$E$29)),'Lista de Prestatarios'!$B$3,VLOOKUP(B7912,'Lista de Prestatarios'!$A$2:$B$500,2,FALSE))),"")</f>
        <v/>
      </c>
      <c r="P7912" s="58" t="str">
        <f>IF(B7912&lt;&gt;"",IF(OR(D7912&gt;0,G7912&gt;0),COUNTIF($B$2:B7912,B7912),COUNTIFS($B$2:B7912,B7912,$E$2:E7912,"&gt;0")),"")</f>
        <v/>
      </c>
    </row>
    <row r="7913" spans="1:16" x14ac:dyDescent="0.35">
      <c r="A7913" s="51" t="str">
        <f t="shared" si="369"/>
        <v/>
      </c>
      <c r="B7913" s="99"/>
      <c r="C7913" s="4"/>
      <c r="D7913" s="14"/>
      <c r="E7913" s="14"/>
      <c r="F7913" s="14"/>
      <c r="G7913" s="82"/>
      <c r="H7913" s="107" t="str">
        <f>IF(B7913&lt;&gt;"",IF(OR(O7913=0,O7913=999),"",SUMIFS($E$2:E7913,$A$2:A7913,A7913)-SUMIFS($F$2:F7913,$A$2:A7913,A7913)),"")</f>
        <v/>
      </c>
      <c r="I7913" s="109" t="str">
        <f t="shared" si="371"/>
        <v/>
      </c>
      <c r="J7913" s="113"/>
      <c r="K7913" s="90"/>
      <c r="L7913" s="73"/>
      <c r="M7913" s="69" t="str">
        <f>IF(C7913&lt;&gt;"",DailyLog!$S$3,"")</f>
        <v/>
      </c>
      <c r="N7913" s="56" t="str">
        <f t="shared" si="370"/>
        <v/>
      </c>
      <c r="O7913" s="53" t="str">
        <f>IF($B7913&lt;&gt;"",IF(ISNUMBER(_xlfn.XMATCH($B7913,Language!$A$6:$E$6)),0,IF(ISNUMBER(_xlfn.XMATCH($B7913,Language!$A$29:$E$29)),'Lista de Prestatarios'!$B$3,VLOOKUP(B7913,'Lista de Prestatarios'!$A$2:$B$500,2,FALSE))),"")</f>
        <v/>
      </c>
      <c r="P7913" s="58" t="str">
        <f>IF(B7913&lt;&gt;"",IF(OR(D7913&gt;0,G7913&gt;0),COUNTIF($B$2:B7913,B7913),COUNTIFS($B$2:B7913,B7913,$E$2:E7913,"&gt;0")),"")</f>
        <v/>
      </c>
    </row>
    <row r="7914" spans="1:16" x14ac:dyDescent="0.35">
      <c r="A7914" s="51" t="str">
        <f t="shared" si="369"/>
        <v/>
      </c>
      <c r="B7914" s="99"/>
      <c r="C7914" s="4"/>
      <c r="D7914" s="14"/>
      <c r="E7914" s="14"/>
      <c r="F7914" s="14"/>
      <c r="G7914" s="82"/>
      <c r="H7914" s="107" t="str">
        <f>IF(B7914&lt;&gt;"",IF(OR(O7914=0,O7914=999),"",SUMIFS($E$2:E7914,$A$2:A7914,A7914)-SUMIFS($F$2:F7914,$A$2:A7914,A7914)),"")</f>
        <v/>
      </c>
      <c r="I7914" s="109" t="str">
        <f t="shared" si="371"/>
        <v/>
      </c>
      <c r="J7914" s="113"/>
      <c r="K7914" s="90"/>
      <c r="L7914" s="73"/>
      <c r="M7914" s="69" t="str">
        <f>IF(C7914&lt;&gt;"",DailyLog!$S$3,"")</f>
        <v/>
      </c>
      <c r="N7914" s="56" t="str">
        <f t="shared" si="370"/>
        <v/>
      </c>
      <c r="O7914" s="53" t="str">
        <f>IF($B7914&lt;&gt;"",IF(ISNUMBER(_xlfn.XMATCH($B7914,Language!$A$6:$E$6)),0,IF(ISNUMBER(_xlfn.XMATCH($B7914,Language!$A$29:$E$29)),'Lista de Prestatarios'!$B$3,VLOOKUP(B7914,'Lista de Prestatarios'!$A$2:$B$500,2,FALSE))),"")</f>
        <v/>
      </c>
      <c r="P7914" s="58" t="str">
        <f>IF(B7914&lt;&gt;"",IF(OR(D7914&gt;0,G7914&gt;0),COUNTIF($B$2:B7914,B7914),COUNTIFS($B$2:B7914,B7914,$E$2:E7914,"&gt;0")),"")</f>
        <v/>
      </c>
    </row>
    <row r="7915" spans="1:16" x14ac:dyDescent="0.35">
      <c r="A7915" s="51" t="str">
        <f t="shared" si="369"/>
        <v/>
      </c>
      <c r="B7915" s="99"/>
      <c r="C7915" s="4"/>
      <c r="D7915" s="14"/>
      <c r="E7915" s="14"/>
      <c r="F7915" s="14"/>
      <c r="G7915" s="82"/>
      <c r="H7915" s="107" t="str">
        <f>IF(B7915&lt;&gt;"",IF(OR(O7915=0,O7915=999),"",SUMIFS($E$2:E7915,$A$2:A7915,A7915)-SUMIFS($F$2:F7915,$A$2:A7915,A7915)),"")</f>
        <v/>
      </c>
      <c r="I7915" s="109" t="str">
        <f t="shared" si="371"/>
        <v/>
      </c>
      <c r="J7915" s="113"/>
      <c r="K7915" s="90"/>
      <c r="L7915" s="73"/>
      <c r="M7915" s="69" t="str">
        <f>IF(C7915&lt;&gt;"",DailyLog!$S$3,"")</f>
        <v/>
      </c>
      <c r="N7915" s="56" t="str">
        <f t="shared" si="370"/>
        <v/>
      </c>
      <c r="O7915" s="53" t="str">
        <f>IF($B7915&lt;&gt;"",IF(ISNUMBER(_xlfn.XMATCH($B7915,Language!$A$6:$E$6)),0,IF(ISNUMBER(_xlfn.XMATCH($B7915,Language!$A$29:$E$29)),'Lista de Prestatarios'!$B$3,VLOOKUP(B7915,'Lista de Prestatarios'!$A$2:$B$500,2,FALSE))),"")</f>
        <v/>
      </c>
      <c r="P7915" s="58" t="str">
        <f>IF(B7915&lt;&gt;"",IF(OR(D7915&gt;0,G7915&gt;0),COUNTIF($B$2:B7915,B7915),COUNTIFS($B$2:B7915,B7915,$E$2:E7915,"&gt;0")),"")</f>
        <v/>
      </c>
    </row>
    <row r="7916" spans="1:16" x14ac:dyDescent="0.35">
      <c r="A7916" s="51" t="str">
        <f t="shared" si="369"/>
        <v/>
      </c>
      <c r="B7916" s="99"/>
      <c r="C7916" s="4"/>
      <c r="D7916" s="14"/>
      <c r="E7916" s="14"/>
      <c r="F7916" s="14"/>
      <c r="G7916" s="82"/>
      <c r="H7916" s="107" t="str">
        <f>IF(B7916&lt;&gt;"",IF(OR(O7916=0,O7916=999),"",SUMIFS($E$2:E7916,$A$2:A7916,A7916)-SUMIFS($F$2:F7916,$A$2:A7916,A7916)),"")</f>
        <v/>
      </c>
      <c r="I7916" s="109" t="str">
        <f t="shared" si="371"/>
        <v/>
      </c>
      <c r="J7916" s="113"/>
      <c r="K7916" s="90"/>
      <c r="L7916" s="73"/>
      <c r="M7916" s="69" t="str">
        <f>IF(C7916&lt;&gt;"",DailyLog!$S$3,"")</f>
        <v/>
      </c>
      <c r="N7916" s="56" t="str">
        <f t="shared" si="370"/>
        <v/>
      </c>
      <c r="O7916" s="53" t="str">
        <f>IF($B7916&lt;&gt;"",IF(ISNUMBER(_xlfn.XMATCH($B7916,Language!$A$6:$E$6)),0,IF(ISNUMBER(_xlfn.XMATCH($B7916,Language!$A$29:$E$29)),'Lista de Prestatarios'!$B$3,VLOOKUP(B7916,'Lista de Prestatarios'!$A$2:$B$500,2,FALSE))),"")</f>
        <v/>
      </c>
      <c r="P7916" s="58" t="str">
        <f>IF(B7916&lt;&gt;"",IF(OR(D7916&gt;0,G7916&gt;0),COUNTIF($B$2:B7916,B7916),COUNTIFS($B$2:B7916,B7916,$E$2:E7916,"&gt;0")),"")</f>
        <v/>
      </c>
    </row>
    <row r="7917" spans="1:16" x14ac:dyDescent="0.35">
      <c r="A7917" s="51" t="str">
        <f t="shared" si="369"/>
        <v/>
      </c>
      <c r="B7917" s="99"/>
      <c r="C7917" s="4"/>
      <c r="D7917" s="14"/>
      <c r="E7917" s="14"/>
      <c r="F7917" s="14"/>
      <c r="G7917" s="82"/>
      <c r="H7917" s="107" t="str">
        <f>IF(B7917&lt;&gt;"",IF(OR(O7917=0,O7917=999),"",SUMIFS($E$2:E7917,$A$2:A7917,A7917)-SUMIFS($F$2:F7917,$A$2:A7917,A7917)),"")</f>
        <v/>
      </c>
      <c r="I7917" s="109" t="str">
        <f t="shared" si="371"/>
        <v/>
      </c>
      <c r="J7917" s="113"/>
      <c r="K7917" s="90"/>
      <c r="L7917" s="73"/>
      <c r="M7917" s="69" t="str">
        <f>IF(C7917&lt;&gt;"",DailyLog!$S$3,"")</f>
        <v/>
      </c>
      <c r="N7917" s="56" t="str">
        <f t="shared" si="370"/>
        <v/>
      </c>
      <c r="O7917" s="53" t="str">
        <f>IF($B7917&lt;&gt;"",IF(ISNUMBER(_xlfn.XMATCH($B7917,Language!$A$6:$E$6)),0,IF(ISNUMBER(_xlfn.XMATCH($B7917,Language!$A$29:$E$29)),'Lista de Prestatarios'!$B$3,VLOOKUP(B7917,'Lista de Prestatarios'!$A$2:$B$500,2,FALSE))),"")</f>
        <v/>
      </c>
      <c r="P7917" s="58" t="str">
        <f>IF(B7917&lt;&gt;"",IF(OR(D7917&gt;0,G7917&gt;0),COUNTIF($B$2:B7917,B7917),COUNTIFS($B$2:B7917,B7917,$E$2:E7917,"&gt;0")),"")</f>
        <v/>
      </c>
    </row>
    <row r="7918" spans="1:16" x14ac:dyDescent="0.35">
      <c r="A7918" s="51" t="str">
        <f t="shared" si="369"/>
        <v/>
      </c>
      <c r="B7918" s="99"/>
      <c r="C7918" s="4"/>
      <c r="D7918" s="14"/>
      <c r="E7918" s="14"/>
      <c r="F7918" s="14"/>
      <c r="G7918" s="82"/>
      <c r="H7918" s="107" t="str">
        <f>IF(B7918&lt;&gt;"",IF(OR(O7918=0,O7918=999),"",SUMIFS($E$2:E7918,$A$2:A7918,A7918)-SUMIFS($F$2:F7918,$A$2:A7918,A7918)),"")</f>
        <v/>
      </c>
      <c r="I7918" s="109" t="str">
        <f t="shared" si="371"/>
        <v/>
      </c>
      <c r="J7918" s="113"/>
      <c r="K7918" s="90"/>
      <c r="L7918" s="73"/>
      <c r="M7918" s="69" t="str">
        <f>IF(C7918&lt;&gt;"",DailyLog!$S$3,"")</f>
        <v/>
      </c>
      <c r="N7918" s="56" t="str">
        <f t="shared" si="370"/>
        <v/>
      </c>
      <c r="O7918" s="53" t="str">
        <f>IF($B7918&lt;&gt;"",IF(ISNUMBER(_xlfn.XMATCH($B7918,Language!$A$6:$E$6)),0,IF(ISNUMBER(_xlfn.XMATCH($B7918,Language!$A$29:$E$29)),'Lista de Prestatarios'!$B$3,VLOOKUP(B7918,'Lista de Prestatarios'!$A$2:$B$500,2,FALSE))),"")</f>
        <v/>
      </c>
      <c r="P7918" s="58" t="str">
        <f>IF(B7918&lt;&gt;"",IF(OR(D7918&gt;0,G7918&gt;0),COUNTIF($B$2:B7918,B7918),COUNTIFS($B$2:B7918,B7918,$E$2:E7918,"&gt;0")),"")</f>
        <v/>
      </c>
    </row>
    <row r="7919" spans="1:16" x14ac:dyDescent="0.35">
      <c r="A7919" s="51" t="str">
        <f t="shared" si="369"/>
        <v/>
      </c>
      <c r="B7919" s="99"/>
      <c r="C7919" s="4"/>
      <c r="D7919" s="14"/>
      <c r="E7919" s="14"/>
      <c r="F7919" s="14"/>
      <c r="G7919" s="82"/>
      <c r="H7919" s="107" t="str">
        <f>IF(B7919&lt;&gt;"",IF(OR(O7919=0,O7919=999),"",SUMIFS($E$2:E7919,$A$2:A7919,A7919)-SUMIFS($F$2:F7919,$A$2:A7919,A7919)),"")</f>
        <v/>
      </c>
      <c r="I7919" s="109" t="str">
        <f t="shared" si="371"/>
        <v/>
      </c>
      <c r="J7919" s="113"/>
      <c r="K7919" s="90"/>
      <c r="L7919" s="73"/>
      <c r="M7919" s="69" t="str">
        <f>IF(C7919&lt;&gt;"",DailyLog!$S$3,"")</f>
        <v/>
      </c>
      <c r="N7919" s="56" t="str">
        <f t="shared" si="370"/>
        <v/>
      </c>
      <c r="O7919" s="53" t="str">
        <f>IF($B7919&lt;&gt;"",IF(ISNUMBER(_xlfn.XMATCH($B7919,Language!$A$6:$E$6)),0,IF(ISNUMBER(_xlfn.XMATCH($B7919,Language!$A$29:$E$29)),'Lista de Prestatarios'!$B$3,VLOOKUP(B7919,'Lista de Prestatarios'!$A$2:$B$500,2,FALSE))),"")</f>
        <v/>
      </c>
      <c r="P7919" s="58" t="str">
        <f>IF(B7919&lt;&gt;"",IF(OR(D7919&gt;0,G7919&gt;0),COUNTIF($B$2:B7919,B7919),COUNTIFS($B$2:B7919,B7919,$E$2:E7919,"&gt;0")),"")</f>
        <v/>
      </c>
    </row>
    <row r="7920" spans="1:16" x14ac:dyDescent="0.35">
      <c r="A7920" s="51" t="str">
        <f t="shared" si="369"/>
        <v/>
      </c>
      <c r="B7920" s="99"/>
      <c r="C7920" s="4"/>
      <c r="D7920" s="14"/>
      <c r="E7920" s="14"/>
      <c r="F7920" s="14"/>
      <c r="G7920" s="82"/>
      <c r="H7920" s="107" t="str">
        <f>IF(B7920&lt;&gt;"",IF(OR(O7920=0,O7920=999),"",SUMIFS($E$2:E7920,$A$2:A7920,A7920)-SUMIFS($F$2:F7920,$A$2:A7920,A7920)),"")</f>
        <v/>
      </c>
      <c r="I7920" s="109" t="str">
        <f t="shared" si="371"/>
        <v/>
      </c>
      <c r="J7920" s="113"/>
      <c r="K7920" s="90"/>
      <c r="L7920" s="73"/>
      <c r="M7920" s="69" t="str">
        <f>IF(C7920&lt;&gt;"",DailyLog!$S$3,"")</f>
        <v/>
      </c>
      <c r="N7920" s="56" t="str">
        <f t="shared" si="370"/>
        <v/>
      </c>
      <c r="O7920" s="53" t="str">
        <f>IF($B7920&lt;&gt;"",IF(ISNUMBER(_xlfn.XMATCH($B7920,Language!$A$6:$E$6)),0,IF(ISNUMBER(_xlfn.XMATCH($B7920,Language!$A$29:$E$29)),'Lista de Prestatarios'!$B$3,VLOOKUP(B7920,'Lista de Prestatarios'!$A$2:$B$500,2,FALSE))),"")</f>
        <v/>
      </c>
      <c r="P7920" s="58" t="str">
        <f>IF(B7920&lt;&gt;"",IF(OR(D7920&gt;0,G7920&gt;0),COUNTIF($B$2:B7920,B7920),COUNTIFS($B$2:B7920,B7920,$E$2:E7920,"&gt;0")),"")</f>
        <v/>
      </c>
    </row>
    <row r="7921" spans="1:16" x14ac:dyDescent="0.35">
      <c r="A7921" s="51" t="str">
        <f t="shared" si="369"/>
        <v/>
      </c>
      <c r="B7921" s="99"/>
      <c r="C7921" s="4"/>
      <c r="D7921" s="14"/>
      <c r="E7921" s="14"/>
      <c r="F7921" s="14"/>
      <c r="G7921" s="82"/>
      <c r="H7921" s="107" t="str">
        <f>IF(B7921&lt;&gt;"",IF(OR(O7921=0,O7921=999),"",SUMIFS($E$2:E7921,$A$2:A7921,A7921)-SUMIFS($F$2:F7921,$A$2:A7921,A7921)),"")</f>
        <v/>
      </c>
      <c r="I7921" s="109" t="str">
        <f t="shared" si="371"/>
        <v/>
      </c>
      <c r="J7921" s="113"/>
      <c r="K7921" s="90"/>
      <c r="L7921" s="73"/>
      <c r="M7921" s="69" t="str">
        <f>IF(C7921&lt;&gt;"",DailyLog!$S$3,"")</f>
        <v/>
      </c>
      <c r="N7921" s="56" t="str">
        <f t="shared" si="370"/>
        <v/>
      </c>
      <c r="O7921" s="53" t="str">
        <f>IF($B7921&lt;&gt;"",IF(ISNUMBER(_xlfn.XMATCH($B7921,Language!$A$6:$E$6)),0,IF(ISNUMBER(_xlfn.XMATCH($B7921,Language!$A$29:$E$29)),'Lista de Prestatarios'!$B$3,VLOOKUP(B7921,'Lista de Prestatarios'!$A$2:$B$500,2,FALSE))),"")</f>
        <v/>
      </c>
      <c r="P7921" s="58" t="str">
        <f>IF(B7921&lt;&gt;"",IF(OR(D7921&gt;0,G7921&gt;0),COUNTIF($B$2:B7921,B7921),COUNTIFS($B$2:B7921,B7921,$E$2:E7921,"&gt;0")),"")</f>
        <v/>
      </c>
    </row>
    <row r="7922" spans="1:16" x14ac:dyDescent="0.35">
      <c r="A7922" s="51" t="str">
        <f t="shared" si="369"/>
        <v/>
      </c>
      <c r="B7922" s="99"/>
      <c r="C7922" s="4"/>
      <c r="D7922" s="14"/>
      <c r="E7922" s="14"/>
      <c r="F7922" s="14"/>
      <c r="G7922" s="82"/>
      <c r="H7922" s="107" t="str">
        <f>IF(B7922&lt;&gt;"",IF(OR(O7922=0,O7922=999),"",SUMIFS($E$2:E7922,$A$2:A7922,A7922)-SUMIFS($F$2:F7922,$A$2:A7922,A7922)),"")</f>
        <v/>
      </c>
      <c r="I7922" s="109" t="str">
        <f t="shared" si="371"/>
        <v/>
      </c>
      <c r="J7922" s="113"/>
      <c r="K7922" s="90"/>
      <c r="L7922" s="73"/>
      <c r="M7922" s="69" t="str">
        <f>IF(C7922&lt;&gt;"",DailyLog!$S$3,"")</f>
        <v/>
      </c>
      <c r="N7922" s="56" t="str">
        <f t="shared" si="370"/>
        <v/>
      </c>
      <c r="O7922" s="53" t="str">
        <f>IF($B7922&lt;&gt;"",IF(ISNUMBER(_xlfn.XMATCH($B7922,Language!$A$6:$E$6)),0,IF(ISNUMBER(_xlfn.XMATCH($B7922,Language!$A$29:$E$29)),'Lista de Prestatarios'!$B$3,VLOOKUP(B7922,'Lista de Prestatarios'!$A$2:$B$500,2,FALSE))),"")</f>
        <v/>
      </c>
      <c r="P7922" s="58" t="str">
        <f>IF(B7922&lt;&gt;"",IF(OR(D7922&gt;0,G7922&gt;0),COUNTIF($B$2:B7922,B7922),COUNTIFS($B$2:B7922,B7922,$E$2:E7922,"&gt;0")),"")</f>
        <v/>
      </c>
    </row>
    <row r="7923" spans="1:16" x14ac:dyDescent="0.35">
      <c r="A7923" s="51" t="str">
        <f t="shared" si="369"/>
        <v/>
      </c>
      <c r="B7923" s="99"/>
      <c r="C7923" s="4"/>
      <c r="D7923" s="14"/>
      <c r="E7923" s="14"/>
      <c r="F7923" s="14"/>
      <c r="G7923" s="82"/>
      <c r="H7923" s="107" t="str">
        <f>IF(B7923&lt;&gt;"",IF(OR(O7923=0,O7923=999),"",SUMIFS($E$2:E7923,$A$2:A7923,A7923)-SUMIFS($F$2:F7923,$A$2:A7923,A7923)),"")</f>
        <v/>
      </c>
      <c r="I7923" s="109" t="str">
        <f t="shared" si="371"/>
        <v/>
      </c>
      <c r="J7923" s="113"/>
      <c r="K7923" s="90"/>
      <c r="L7923" s="73"/>
      <c r="M7923" s="69" t="str">
        <f>IF(C7923&lt;&gt;"",DailyLog!$S$3,"")</f>
        <v/>
      </c>
      <c r="N7923" s="56" t="str">
        <f t="shared" si="370"/>
        <v/>
      </c>
      <c r="O7923" s="53" t="str">
        <f>IF($B7923&lt;&gt;"",IF(ISNUMBER(_xlfn.XMATCH($B7923,Language!$A$6:$E$6)),0,IF(ISNUMBER(_xlfn.XMATCH($B7923,Language!$A$29:$E$29)),'Lista de Prestatarios'!$B$3,VLOOKUP(B7923,'Lista de Prestatarios'!$A$2:$B$500,2,FALSE))),"")</f>
        <v/>
      </c>
      <c r="P7923" s="58" t="str">
        <f>IF(B7923&lt;&gt;"",IF(OR(D7923&gt;0,G7923&gt;0),COUNTIF($B$2:B7923,B7923),COUNTIFS($B$2:B7923,B7923,$E$2:E7923,"&gt;0")),"")</f>
        <v/>
      </c>
    </row>
    <row r="7924" spans="1:16" x14ac:dyDescent="0.35">
      <c r="A7924" s="51" t="str">
        <f t="shared" si="369"/>
        <v/>
      </c>
      <c r="B7924" s="99"/>
      <c r="C7924" s="4"/>
      <c r="D7924" s="14"/>
      <c r="E7924" s="14"/>
      <c r="F7924" s="14"/>
      <c r="G7924" s="82"/>
      <c r="H7924" s="107" t="str">
        <f>IF(B7924&lt;&gt;"",IF(OR(O7924=0,O7924=999),"",SUMIFS($E$2:E7924,$A$2:A7924,A7924)-SUMIFS($F$2:F7924,$A$2:A7924,A7924)),"")</f>
        <v/>
      </c>
      <c r="I7924" s="109" t="str">
        <f t="shared" si="371"/>
        <v/>
      </c>
      <c r="J7924" s="113"/>
      <c r="K7924" s="90"/>
      <c r="L7924" s="73"/>
      <c r="M7924" s="69" t="str">
        <f>IF(C7924&lt;&gt;"",DailyLog!$S$3,"")</f>
        <v/>
      </c>
      <c r="N7924" s="56" t="str">
        <f t="shared" si="370"/>
        <v/>
      </c>
      <c r="O7924" s="53" t="str">
        <f>IF($B7924&lt;&gt;"",IF(ISNUMBER(_xlfn.XMATCH($B7924,Language!$A$6:$E$6)),0,IF(ISNUMBER(_xlfn.XMATCH($B7924,Language!$A$29:$E$29)),'Lista de Prestatarios'!$B$3,VLOOKUP(B7924,'Lista de Prestatarios'!$A$2:$B$500,2,FALSE))),"")</f>
        <v/>
      </c>
      <c r="P7924" s="58" t="str">
        <f>IF(B7924&lt;&gt;"",IF(OR(D7924&gt;0,G7924&gt;0),COUNTIF($B$2:B7924,B7924),COUNTIFS($B$2:B7924,B7924,$E$2:E7924,"&gt;0")),"")</f>
        <v/>
      </c>
    </row>
    <row r="7925" spans="1:16" x14ac:dyDescent="0.35">
      <c r="A7925" s="51" t="str">
        <f t="shared" si="369"/>
        <v/>
      </c>
      <c r="B7925" s="99"/>
      <c r="C7925" s="4"/>
      <c r="D7925" s="14"/>
      <c r="E7925" s="14"/>
      <c r="F7925" s="14"/>
      <c r="G7925" s="82"/>
      <c r="H7925" s="107" t="str">
        <f>IF(B7925&lt;&gt;"",IF(OR(O7925=0,O7925=999),"",SUMIFS($E$2:E7925,$A$2:A7925,A7925)-SUMIFS($F$2:F7925,$A$2:A7925,A7925)),"")</f>
        <v/>
      </c>
      <c r="I7925" s="109" t="str">
        <f t="shared" si="371"/>
        <v/>
      </c>
      <c r="J7925" s="113"/>
      <c r="K7925" s="90"/>
      <c r="L7925" s="73"/>
      <c r="M7925" s="69" t="str">
        <f>IF(C7925&lt;&gt;"",DailyLog!$S$3,"")</f>
        <v/>
      </c>
      <c r="N7925" s="56" t="str">
        <f t="shared" si="370"/>
        <v/>
      </c>
      <c r="O7925" s="53" t="str">
        <f>IF($B7925&lt;&gt;"",IF(ISNUMBER(_xlfn.XMATCH($B7925,Language!$A$6:$E$6)),0,IF(ISNUMBER(_xlfn.XMATCH($B7925,Language!$A$29:$E$29)),'Lista de Prestatarios'!$B$3,VLOOKUP(B7925,'Lista de Prestatarios'!$A$2:$B$500,2,FALSE))),"")</f>
        <v/>
      </c>
      <c r="P7925" s="58" t="str">
        <f>IF(B7925&lt;&gt;"",IF(OR(D7925&gt;0,G7925&gt;0),COUNTIF($B$2:B7925,B7925),COUNTIFS($B$2:B7925,B7925,$E$2:E7925,"&gt;0")),"")</f>
        <v/>
      </c>
    </row>
    <row r="7926" spans="1:16" x14ac:dyDescent="0.35">
      <c r="A7926" s="51" t="str">
        <f t="shared" si="369"/>
        <v/>
      </c>
      <c r="B7926" s="99"/>
      <c r="C7926" s="4"/>
      <c r="D7926" s="14"/>
      <c r="E7926" s="14"/>
      <c r="F7926" s="14"/>
      <c r="G7926" s="82"/>
      <c r="H7926" s="107" t="str">
        <f>IF(B7926&lt;&gt;"",IF(OR(O7926=0,O7926=999),"",SUMIFS($E$2:E7926,$A$2:A7926,A7926)-SUMIFS($F$2:F7926,$A$2:A7926,A7926)),"")</f>
        <v/>
      </c>
      <c r="I7926" s="109" t="str">
        <f t="shared" si="371"/>
        <v/>
      </c>
      <c r="J7926" s="113"/>
      <c r="K7926" s="90"/>
      <c r="L7926" s="73"/>
      <c r="M7926" s="69" t="str">
        <f>IF(C7926&lt;&gt;"",DailyLog!$S$3,"")</f>
        <v/>
      </c>
      <c r="N7926" s="56" t="str">
        <f t="shared" si="370"/>
        <v/>
      </c>
      <c r="O7926" s="53" t="str">
        <f>IF($B7926&lt;&gt;"",IF(ISNUMBER(_xlfn.XMATCH($B7926,Language!$A$6:$E$6)),0,IF(ISNUMBER(_xlfn.XMATCH($B7926,Language!$A$29:$E$29)),'Lista de Prestatarios'!$B$3,VLOOKUP(B7926,'Lista de Prestatarios'!$A$2:$B$500,2,FALSE))),"")</f>
        <v/>
      </c>
      <c r="P7926" s="58" t="str">
        <f>IF(B7926&lt;&gt;"",IF(OR(D7926&gt;0,G7926&gt;0),COUNTIF($B$2:B7926,B7926),COUNTIFS($B$2:B7926,B7926,$E$2:E7926,"&gt;0")),"")</f>
        <v/>
      </c>
    </row>
    <row r="7927" spans="1:16" x14ac:dyDescent="0.35">
      <c r="A7927" s="51" t="str">
        <f t="shared" si="369"/>
        <v/>
      </c>
      <c r="B7927" s="99"/>
      <c r="C7927" s="4"/>
      <c r="D7927" s="14"/>
      <c r="E7927" s="14"/>
      <c r="F7927" s="14"/>
      <c r="G7927" s="82"/>
      <c r="H7927" s="107" t="str">
        <f>IF(B7927&lt;&gt;"",IF(OR(O7927=0,O7927=999),"",SUMIFS($E$2:E7927,$A$2:A7927,A7927)-SUMIFS($F$2:F7927,$A$2:A7927,A7927)),"")</f>
        <v/>
      </c>
      <c r="I7927" s="109" t="str">
        <f t="shared" si="371"/>
        <v/>
      </c>
      <c r="J7927" s="113"/>
      <c r="K7927" s="90"/>
      <c r="L7927" s="73"/>
      <c r="M7927" s="69" t="str">
        <f>IF(C7927&lt;&gt;"",DailyLog!$S$3,"")</f>
        <v/>
      </c>
      <c r="N7927" s="56" t="str">
        <f t="shared" si="370"/>
        <v/>
      </c>
      <c r="O7927" s="53" t="str">
        <f>IF($B7927&lt;&gt;"",IF(ISNUMBER(_xlfn.XMATCH($B7927,Language!$A$6:$E$6)),0,IF(ISNUMBER(_xlfn.XMATCH($B7927,Language!$A$29:$E$29)),'Lista de Prestatarios'!$B$3,VLOOKUP(B7927,'Lista de Prestatarios'!$A$2:$B$500,2,FALSE))),"")</f>
        <v/>
      </c>
      <c r="P7927" s="58" t="str">
        <f>IF(B7927&lt;&gt;"",IF(OR(D7927&gt;0,G7927&gt;0),COUNTIF($B$2:B7927,B7927),COUNTIFS($B$2:B7927,B7927,$E$2:E7927,"&gt;0")),"")</f>
        <v/>
      </c>
    </row>
    <row r="7928" spans="1:16" x14ac:dyDescent="0.35">
      <c r="A7928" s="51" t="str">
        <f t="shared" si="369"/>
        <v/>
      </c>
      <c r="B7928" s="99"/>
      <c r="C7928" s="4"/>
      <c r="D7928" s="14"/>
      <c r="E7928" s="14"/>
      <c r="F7928" s="14"/>
      <c r="G7928" s="82"/>
      <c r="H7928" s="107" t="str">
        <f>IF(B7928&lt;&gt;"",IF(OR(O7928=0,O7928=999),"",SUMIFS($E$2:E7928,$A$2:A7928,A7928)-SUMIFS($F$2:F7928,$A$2:A7928,A7928)),"")</f>
        <v/>
      </c>
      <c r="I7928" s="109" t="str">
        <f t="shared" si="371"/>
        <v/>
      </c>
      <c r="J7928" s="113"/>
      <c r="K7928" s="90"/>
      <c r="L7928" s="73"/>
      <c r="M7928" s="69" t="str">
        <f>IF(C7928&lt;&gt;"",DailyLog!$S$3,"")</f>
        <v/>
      </c>
      <c r="N7928" s="56" t="str">
        <f t="shared" si="370"/>
        <v/>
      </c>
      <c r="O7928" s="53" t="str">
        <f>IF($B7928&lt;&gt;"",IF(ISNUMBER(_xlfn.XMATCH($B7928,Language!$A$6:$E$6)),0,IF(ISNUMBER(_xlfn.XMATCH($B7928,Language!$A$29:$E$29)),'Lista de Prestatarios'!$B$3,VLOOKUP(B7928,'Lista de Prestatarios'!$A$2:$B$500,2,FALSE))),"")</f>
        <v/>
      </c>
      <c r="P7928" s="58" t="str">
        <f>IF(B7928&lt;&gt;"",IF(OR(D7928&gt;0,G7928&gt;0),COUNTIF($B$2:B7928,B7928),COUNTIFS($B$2:B7928,B7928,$E$2:E7928,"&gt;0")),"")</f>
        <v/>
      </c>
    </row>
    <row r="7929" spans="1:16" x14ac:dyDescent="0.35">
      <c r="A7929" s="51" t="str">
        <f t="shared" si="369"/>
        <v/>
      </c>
      <c r="B7929" s="99"/>
      <c r="C7929" s="4"/>
      <c r="D7929" s="14"/>
      <c r="E7929" s="14"/>
      <c r="F7929" s="14"/>
      <c r="G7929" s="82"/>
      <c r="H7929" s="107" t="str">
        <f>IF(B7929&lt;&gt;"",IF(OR(O7929=0,O7929=999),"",SUMIFS($E$2:E7929,$A$2:A7929,A7929)-SUMIFS($F$2:F7929,$A$2:A7929,A7929)),"")</f>
        <v/>
      </c>
      <c r="I7929" s="109" t="str">
        <f t="shared" si="371"/>
        <v/>
      </c>
      <c r="J7929" s="113"/>
      <c r="K7929" s="90"/>
      <c r="L7929" s="73"/>
      <c r="M7929" s="69" t="str">
        <f>IF(C7929&lt;&gt;"",DailyLog!$S$3,"")</f>
        <v/>
      </c>
      <c r="N7929" s="56" t="str">
        <f t="shared" si="370"/>
        <v/>
      </c>
      <c r="O7929" s="53" t="str">
        <f>IF($B7929&lt;&gt;"",IF(ISNUMBER(_xlfn.XMATCH($B7929,Language!$A$6:$E$6)),0,IF(ISNUMBER(_xlfn.XMATCH($B7929,Language!$A$29:$E$29)),'Lista de Prestatarios'!$B$3,VLOOKUP(B7929,'Lista de Prestatarios'!$A$2:$B$500,2,FALSE))),"")</f>
        <v/>
      </c>
      <c r="P7929" s="58" t="str">
        <f>IF(B7929&lt;&gt;"",IF(OR(D7929&gt;0,G7929&gt;0),COUNTIF($B$2:B7929,B7929),COUNTIFS($B$2:B7929,B7929,$E$2:E7929,"&gt;0")),"")</f>
        <v/>
      </c>
    </row>
    <row r="7930" spans="1:16" x14ac:dyDescent="0.35">
      <c r="A7930" s="51" t="str">
        <f t="shared" si="369"/>
        <v/>
      </c>
      <c r="B7930" s="99"/>
      <c r="C7930" s="4"/>
      <c r="D7930" s="14"/>
      <c r="E7930" s="14"/>
      <c r="F7930" s="14"/>
      <c r="G7930" s="82"/>
      <c r="H7930" s="107" t="str">
        <f>IF(B7930&lt;&gt;"",IF(OR(O7930=0,O7930=999),"",SUMIFS($E$2:E7930,$A$2:A7930,A7930)-SUMIFS($F$2:F7930,$A$2:A7930,A7930)),"")</f>
        <v/>
      </c>
      <c r="I7930" s="109" t="str">
        <f t="shared" si="371"/>
        <v/>
      </c>
      <c r="J7930" s="113"/>
      <c r="K7930" s="90"/>
      <c r="L7930" s="73"/>
      <c r="M7930" s="69" t="str">
        <f>IF(C7930&lt;&gt;"",DailyLog!$S$3,"")</f>
        <v/>
      </c>
      <c r="N7930" s="56" t="str">
        <f t="shared" si="370"/>
        <v/>
      </c>
      <c r="O7930" s="53" t="str">
        <f>IF($B7930&lt;&gt;"",IF(ISNUMBER(_xlfn.XMATCH($B7930,Language!$A$6:$E$6)),0,IF(ISNUMBER(_xlfn.XMATCH($B7930,Language!$A$29:$E$29)),'Lista de Prestatarios'!$B$3,VLOOKUP(B7930,'Lista de Prestatarios'!$A$2:$B$500,2,FALSE))),"")</f>
        <v/>
      </c>
      <c r="P7930" s="58" t="str">
        <f>IF(B7930&lt;&gt;"",IF(OR(D7930&gt;0,G7930&gt;0),COUNTIF($B$2:B7930,B7930),COUNTIFS($B$2:B7930,B7930,$E$2:E7930,"&gt;0")),"")</f>
        <v/>
      </c>
    </row>
    <row r="7931" spans="1:16" x14ac:dyDescent="0.35">
      <c r="A7931" s="51" t="str">
        <f t="shared" si="369"/>
        <v/>
      </c>
      <c r="B7931" s="99"/>
      <c r="C7931" s="4"/>
      <c r="D7931" s="14"/>
      <c r="E7931" s="14"/>
      <c r="F7931" s="14"/>
      <c r="G7931" s="82"/>
      <c r="H7931" s="107" t="str">
        <f>IF(B7931&lt;&gt;"",IF(OR(O7931=0,O7931=999),"",SUMIFS($E$2:E7931,$A$2:A7931,A7931)-SUMIFS($F$2:F7931,$A$2:A7931,A7931)),"")</f>
        <v/>
      </c>
      <c r="I7931" s="109" t="str">
        <f t="shared" si="371"/>
        <v/>
      </c>
      <c r="J7931" s="113"/>
      <c r="K7931" s="90"/>
      <c r="L7931" s="73"/>
      <c r="M7931" s="69" t="str">
        <f>IF(C7931&lt;&gt;"",DailyLog!$S$3,"")</f>
        <v/>
      </c>
      <c r="N7931" s="56" t="str">
        <f t="shared" si="370"/>
        <v/>
      </c>
      <c r="O7931" s="53" t="str">
        <f>IF($B7931&lt;&gt;"",IF(ISNUMBER(_xlfn.XMATCH($B7931,Language!$A$6:$E$6)),0,IF(ISNUMBER(_xlfn.XMATCH($B7931,Language!$A$29:$E$29)),'Lista de Prestatarios'!$B$3,VLOOKUP(B7931,'Lista de Prestatarios'!$A$2:$B$500,2,FALSE))),"")</f>
        <v/>
      </c>
      <c r="P7931" s="58" t="str">
        <f>IF(B7931&lt;&gt;"",IF(OR(D7931&gt;0,G7931&gt;0),COUNTIF($B$2:B7931,B7931),COUNTIFS($B$2:B7931,B7931,$E$2:E7931,"&gt;0")),"")</f>
        <v/>
      </c>
    </row>
    <row r="7932" spans="1:16" x14ac:dyDescent="0.35">
      <c r="A7932" s="51" t="str">
        <f t="shared" si="369"/>
        <v/>
      </c>
      <c r="B7932" s="99"/>
      <c r="C7932" s="4"/>
      <c r="D7932" s="14"/>
      <c r="E7932" s="14"/>
      <c r="F7932" s="14"/>
      <c r="G7932" s="82"/>
      <c r="H7932" s="107" t="str">
        <f>IF(B7932&lt;&gt;"",IF(OR(O7932=0,O7932=999),"",SUMIFS($E$2:E7932,$A$2:A7932,A7932)-SUMIFS($F$2:F7932,$A$2:A7932,A7932)),"")</f>
        <v/>
      </c>
      <c r="I7932" s="109" t="str">
        <f t="shared" si="371"/>
        <v/>
      </c>
      <c r="J7932" s="113"/>
      <c r="K7932" s="90"/>
      <c r="L7932" s="73"/>
      <c r="M7932" s="69" t="str">
        <f>IF(C7932&lt;&gt;"",DailyLog!$S$3,"")</f>
        <v/>
      </c>
      <c r="N7932" s="56" t="str">
        <f t="shared" si="370"/>
        <v/>
      </c>
      <c r="O7932" s="53" t="str">
        <f>IF($B7932&lt;&gt;"",IF(ISNUMBER(_xlfn.XMATCH($B7932,Language!$A$6:$E$6)),0,IF(ISNUMBER(_xlfn.XMATCH($B7932,Language!$A$29:$E$29)),'Lista de Prestatarios'!$B$3,VLOOKUP(B7932,'Lista de Prestatarios'!$A$2:$B$500,2,FALSE))),"")</f>
        <v/>
      </c>
      <c r="P7932" s="58" t="str">
        <f>IF(B7932&lt;&gt;"",IF(OR(D7932&gt;0,G7932&gt;0),COUNTIF($B$2:B7932,B7932),COUNTIFS($B$2:B7932,B7932,$E$2:E7932,"&gt;0")),"")</f>
        <v/>
      </c>
    </row>
    <row r="7933" spans="1:16" x14ac:dyDescent="0.35">
      <c r="A7933" s="51" t="str">
        <f t="shared" si="369"/>
        <v/>
      </c>
      <c r="B7933" s="99"/>
      <c r="C7933" s="4"/>
      <c r="D7933" s="14"/>
      <c r="E7933" s="14"/>
      <c r="F7933" s="14"/>
      <c r="G7933" s="82"/>
      <c r="H7933" s="107" t="str">
        <f>IF(B7933&lt;&gt;"",IF(OR(O7933=0,O7933=999),"",SUMIFS($E$2:E7933,$A$2:A7933,A7933)-SUMIFS($F$2:F7933,$A$2:A7933,A7933)),"")</f>
        <v/>
      </c>
      <c r="I7933" s="109" t="str">
        <f t="shared" si="371"/>
        <v/>
      </c>
      <c r="J7933" s="113"/>
      <c r="K7933" s="90"/>
      <c r="L7933" s="73"/>
      <c r="M7933" s="69" t="str">
        <f>IF(C7933&lt;&gt;"",DailyLog!$S$3,"")</f>
        <v/>
      </c>
      <c r="N7933" s="56" t="str">
        <f t="shared" si="370"/>
        <v/>
      </c>
      <c r="O7933" s="53" t="str">
        <f>IF($B7933&lt;&gt;"",IF(ISNUMBER(_xlfn.XMATCH($B7933,Language!$A$6:$E$6)),0,IF(ISNUMBER(_xlfn.XMATCH($B7933,Language!$A$29:$E$29)),'Lista de Prestatarios'!$B$3,VLOOKUP(B7933,'Lista de Prestatarios'!$A$2:$B$500,2,FALSE))),"")</f>
        <v/>
      </c>
      <c r="P7933" s="58" t="str">
        <f>IF(B7933&lt;&gt;"",IF(OR(D7933&gt;0,G7933&gt;0),COUNTIF($B$2:B7933,B7933),COUNTIFS($B$2:B7933,B7933,$E$2:E7933,"&gt;0")),"")</f>
        <v/>
      </c>
    </row>
    <row r="7934" spans="1:16" x14ac:dyDescent="0.35">
      <c r="A7934" s="51" t="str">
        <f t="shared" si="369"/>
        <v/>
      </c>
      <c r="B7934" s="99"/>
      <c r="C7934" s="4"/>
      <c r="D7934" s="14"/>
      <c r="E7934" s="14"/>
      <c r="F7934" s="14"/>
      <c r="G7934" s="82"/>
      <c r="H7934" s="107" t="str">
        <f>IF(B7934&lt;&gt;"",IF(OR(O7934=0,O7934=999),"",SUMIFS($E$2:E7934,$A$2:A7934,A7934)-SUMIFS($F$2:F7934,$A$2:A7934,A7934)),"")</f>
        <v/>
      </c>
      <c r="I7934" s="109" t="str">
        <f t="shared" si="371"/>
        <v/>
      </c>
      <c r="J7934" s="113"/>
      <c r="K7934" s="90"/>
      <c r="L7934" s="73"/>
      <c r="M7934" s="69" t="str">
        <f>IF(C7934&lt;&gt;"",DailyLog!$S$3,"")</f>
        <v/>
      </c>
      <c r="N7934" s="56" t="str">
        <f t="shared" si="370"/>
        <v/>
      </c>
      <c r="O7934" s="53" t="str">
        <f>IF($B7934&lt;&gt;"",IF(ISNUMBER(_xlfn.XMATCH($B7934,Language!$A$6:$E$6)),0,IF(ISNUMBER(_xlfn.XMATCH($B7934,Language!$A$29:$E$29)),'Lista de Prestatarios'!$B$3,VLOOKUP(B7934,'Lista de Prestatarios'!$A$2:$B$500,2,FALSE))),"")</f>
        <v/>
      </c>
      <c r="P7934" s="58" t="str">
        <f>IF(B7934&lt;&gt;"",IF(OR(D7934&gt;0,G7934&gt;0),COUNTIF($B$2:B7934,B7934),COUNTIFS($B$2:B7934,B7934,$E$2:E7934,"&gt;0")),"")</f>
        <v/>
      </c>
    </row>
    <row r="7935" spans="1:16" x14ac:dyDescent="0.35">
      <c r="A7935" s="51" t="str">
        <f t="shared" si="369"/>
        <v/>
      </c>
      <c r="B7935" s="99"/>
      <c r="C7935" s="4"/>
      <c r="D7935" s="14"/>
      <c r="E7935" s="14"/>
      <c r="F7935" s="14"/>
      <c r="G7935" s="82"/>
      <c r="H7935" s="107" t="str">
        <f>IF(B7935&lt;&gt;"",IF(OR(O7935=0,O7935=999),"",SUMIFS($E$2:E7935,$A$2:A7935,A7935)-SUMIFS($F$2:F7935,$A$2:A7935,A7935)),"")</f>
        <v/>
      </c>
      <c r="I7935" s="109" t="str">
        <f t="shared" si="371"/>
        <v/>
      </c>
      <c r="J7935" s="113"/>
      <c r="K7935" s="90"/>
      <c r="L7935" s="73"/>
      <c r="M7935" s="69" t="str">
        <f>IF(C7935&lt;&gt;"",DailyLog!$S$3,"")</f>
        <v/>
      </c>
      <c r="N7935" s="56" t="str">
        <f t="shared" si="370"/>
        <v/>
      </c>
      <c r="O7935" s="53" t="str">
        <f>IF($B7935&lt;&gt;"",IF(ISNUMBER(_xlfn.XMATCH($B7935,Language!$A$6:$E$6)),0,IF(ISNUMBER(_xlfn.XMATCH($B7935,Language!$A$29:$E$29)),'Lista de Prestatarios'!$B$3,VLOOKUP(B7935,'Lista de Prestatarios'!$A$2:$B$500,2,FALSE))),"")</f>
        <v/>
      </c>
      <c r="P7935" s="58" t="str">
        <f>IF(B7935&lt;&gt;"",IF(OR(D7935&gt;0,G7935&gt;0),COUNTIF($B$2:B7935,B7935),COUNTIFS($B$2:B7935,B7935,$E$2:E7935,"&gt;0")),"")</f>
        <v/>
      </c>
    </row>
    <row r="7936" spans="1:16" x14ac:dyDescent="0.35">
      <c r="A7936" s="51" t="str">
        <f t="shared" si="369"/>
        <v/>
      </c>
      <c r="B7936" s="99"/>
      <c r="C7936" s="4"/>
      <c r="D7936" s="14"/>
      <c r="E7936" s="14"/>
      <c r="F7936" s="14"/>
      <c r="G7936" s="82"/>
      <c r="H7936" s="107" t="str">
        <f>IF(B7936&lt;&gt;"",IF(OR(O7936=0,O7936=999),"",SUMIFS($E$2:E7936,$A$2:A7936,A7936)-SUMIFS($F$2:F7936,$A$2:A7936,A7936)),"")</f>
        <v/>
      </c>
      <c r="I7936" s="109" t="str">
        <f t="shared" si="371"/>
        <v/>
      </c>
      <c r="J7936" s="113"/>
      <c r="K7936" s="90"/>
      <c r="L7936" s="73"/>
      <c r="M7936" s="69" t="str">
        <f>IF(C7936&lt;&gt;"",DailyLog!$S$3,"")</f>
        <v/>
      </c>
      <c r="N7936" s="56" t="str">
        <f t="shared" si="370"/>
        <v/>
      </c>
      <c r="O7936" s="53" t="str">
        <f>IF($B7936&lt;&gt;"",IF(ISNUMBER(_xlfn.XMATCH($B7936,Language!$A$6:$E$6)),0,IF(ISNUMBER(_xlfn.XMATCH($B7936,Language!$A$29:$E$29)),'Lista de Prestatarios'!$B$3,VLOOKUP(B7936,'Lista de Prestatarios'!$A$2:$B$500,2,FALSE))),"")</f>
        <v/>
      </c>
      <c r="P7936" s="58" t="str">
        <f>IF(B7936&lt;&gt;"",IF(OR(D7936&gt;0,G7936&gt;0),COUNTIF($B$2:B7936,B7936),COUNTIFS($B$2:B7936,B7936,$E$2:E7936,"&gt;0")),"")</f>
        <v/>
      </c>
    </row>
    <row r="7937" spans="1:16" x14ac:dyDescent="0.35">
      <c r="A7937" s="51" t="str">
        <f t="shared" si="369"/>
        <v/>
      </c>
      <c r="B7937" s="99"/>
      <c r="C7937" s="4"/>
      <c r="D7937" s="14"/>
      <c r="E7937" s="14"/>
      <c r="F7937" s="14"/>
      <c r="G7937" s="82"/>
      <c r="H7937" s="107" t="str">
        <f>IF(B7937&lt;&gt;"",IF(OR(O7937=0,O7937=999),"",SUMIFS($E$2:E7937,$A$2:A7937,A7937)-SUMIFS($F$2:F7937,$A$2:A7937,A7937)),"")</f>
        <v/>
      </c>
      <c r="I7937" s="109" t="str">
        <f t="shared" si="371"/>
        <v/>
      </c>
      <c r="J7937" s="113"/>
      <c r="K7937" s="90"/>
      <c r="L7937" s="73"/>
      <c r="M7937" s="69" t="str">
        <f>IF(C7937&lt;&gt;"",DailyLog!$S$3,"")</f>
        <v/>
      </c>
      <c r="N7937" s="56" t="str">
        <f t="shared" si="370"/>
        <v/>
      </c>
      <c r="O7937" s="53" t="str">
        <f>IF($B7937&lt;&gt;"",IF(ISNUMBER(_xlfn.XMATCH($B7937,Language!$A$6:$E$6)),0,IF(ISNUMBER(_xlfn.XMATCH($B7937,Language!$A$29:$E$29)),'Lista de Prestatarios'!$B$3,VLOOKUP(B7937,'Lista de Prestatarios'!$A$2:$B$500,2,FALSE))),"")</f>
        <v/>
      </c>
      <c r="P7937" s="58" t="str">
        <f>IF(B7937&lt;&gt;"",IF(OR(D7937&gt;0,G7937&gt;0),COUNTIF($B$2:B7937,B7937),COUNTIFS($B$2:B7937,B7937,$E$2:E7937,"&gt;0")),"")</f>
        <v/>
      </c>
    </row>
    <row r="7938" spans="1:16" x14ac:dyDescent="0.35">
      <c r="A7938" s="51" t="str">
        <f t="shared" ref="A7938:A8001" si="372">IF(B7938&lt;&gt;"",O7938&amp;"."&amp;P7938,"")</f>
        <v/>
      </c>
      <c r="B7938" s="99"/>
      <c r="C7938" s="4"/>
      <c r="D7938" s="14"/>
      <c r="E7938" s="14"/>
      <c r="F7938" s="14"/>
      <c r="G7938" s="82"/>
      <c r="H7938" s="107" t="str">
        <f>IF(B7938&lt;&gt;"",IF(OR(O7938=0,O7938=999),"",SUMIFS($E$2:E7938,$A$2:A7938,A7938)-SUMIFS($F$2:F7938,$A$2:A7938,A7938)),"")</f>
        <v/>
      </c>
      <c r="I7938" s="109" t="str">
        <f t="shared" si="371"/>
        <v/>
      </c>
      <c r="J7938" s="113"/>
      <c r="K7938" s="90"/>
      <c r="L7938" s="73"/>
      <c r="M7938" s="69" t="str">
        <f>IF(C7938&lt;&gt;"",DailyLog!$S$3,"")</f>
        <v/>
      </c>
      <c r="N7938" s="56" t="str">
        <f t="shared" ref="N7938:N8001" si="373">IF(B7938&lt;&gt;"",COUNT(D7938:G7938),"")</f>
        <v/>
      </c>
      <c r="O7938" s="53" t="str">
        <f>IF($B7938&lt;&gt;"",IF(ISNUMBER(_xlfn.XMATCH($B7938,Language!$A$6:$E$6)),0,IF(ISNUMBER(_xlfn.XMATCH($B7938,Language!$A$29:$E$29)),'Lista de Prestatarios'!$B$3,VLOOKUP(B7938,'Lista de Prestatarios'!$A$2:$B$500,2,FALSE))),"")</f>
        <v/>
      </c>
      <c r="P7938" s="58" t="str">
        <f>IF(B7938&lt;&gt;"",IF(OR(D7938&gt;0,G7938&gt;0),COUNTIF($B$2:B7938,B7938),COUNTIFS($B$2:B7938,B7938,$E$2:E7938,"&gt;0")),"")</f>
        <v/>
      </c>
    </row>
    <row r="7939" spans="1:16" x14ac:dyDescent="0.35">
      <c r="A7939" s="51" t="str">
        <f t="shared" si="372"/>
        <v/>
      </c>
      <c r="B7939" s="99"/>
      <c r="C7939" s="4"/>
      <c r="D7939" s="14"/>
      <c r="E7939" s="14"/>
      <c r="F7939" s="14"/>
      <c r="G7939" s="82"/>
      <c r="H7939" s="107" t="str">
        <f>IF(B7939&lt;&gt;"",IF(OR(O7939=0,O7939=999),"",SUMIFS($E$2:E7939,$A$2:A7939,A7939)-SUMIFS($F$2:F7939,$A$2:A7939,A7939)),"")</f>
        <v/>
      </c>
      <c r="I7939" s="109" t="str">
        <f t="shared" si="371"/>
        <v/>
      </c>
      <c r="J7939" s="113"/>
      <c r="K7939" s="90"/>
      <c r="L7939" s="73"/>
      <c r="M7939" s="69" t="str">
        <f>IF(C7939&lt;&gt;"",DailyLog!$S$3,"")</f>
        <v/>
      </c>
      <c r="N7939" s="56" t="str">
        <f t="shared" si="373"/>
        <v/>
      </c>
      <c r="O7939" s="53" t="str">
        <f>IF($B7939&lt;&gt;"",IF(ISNUMBER(_xlfn.XMATCH($B7939,Language!$A$6:$E$6)),0,IF(ISNUMBER(_xlfn.XMATCH($B7939,Language!$A$29:$E$29)),'Lista de Prestatarios'!$B$3,VLOOKUP(B7939,'Lista de Prestatarios'!$A$2:$B$500,2,FALSE))),"")</f>
        <v/>
      </c>
      <c r="P7939" s="58" t="str">
        <f>IF(B7939&lt;&gt;"",IF(OR(D7939&gt;0,G7939&gt;0),COUNTIF($B$2:B7939,B7939),COUNTIFS($B$2:B7939,B7939,$E$2:E7939,"&gt;0")),"")</f>
        <v/>
      </c>
    </row>
    <row r="7940" spans="1:16" x14ac:dyDescent="0.35">
      <c r="A7940" s="51" t="str">
        <f t="shared" si="372"/>
        <v/>
      </c>
      <c r="B7940" s="99"/>
      <c r="C7940" s="4"/>
      <c r="D7940" s="14"/>
      <c r="E7940" s="14"/>
      <c r="F7940" s="14"/>
      <c r="G7940" s="82"/>
      <c r="H7940" s="107" t="str">
        <f>IF(B7940&lt;&gt;"",IF(OR(O7940=0,O7940=999),"",SUMIFS($E$2:E7940,$A$2:A7940,A7940)-SUMIFS($F$2:F7940,$A$2:A7940,A7940)),"")</f>
        <v/>
      </c>
      <c r="I7940" s="109" t="str">
        <f t="shared" ref="I7940:I8003" si="374">IF(B7940&lt;&gt;"",I7939+D7940-E7940+F7940-G7940,"")</f>
        <v/>
      </c>
      <c r="J7940" s="113"/>
      <c r="K7940" s="90"/>
      <c r="L7940" s="73"/>
      <c r="M7940" s="69" t="str">
        <f>IF(C7940&lt;&gt;"",DailyLog!$S$3,"")</f>
        <v/>
      </c>
      <c r="N7940" s="56" t="str">
        <f t="shared" si="373"/>
        <v/>
      </c>
      <c r="O7940" s="53" t="str">
        <f>IF($B7940&lt;&gt;"",IF(ISNUMBER(_xlfn.XMATCH($B7940,Language!$A$6:$E$6)),0,IF(ISNUMBER(_xlfn.XMATCH($B7940,Language!$A$29:$E$29)),'Lista de Prestatarios'!$B$3,VLOOKUP(B7940,'Lista de Prestatarios'!$A$2:$B$500,2,FALSE))),"")</f>
        <v/>
      </c>
      <c r="P7940" s="58" t="str">
        <f>IF(B7940&lt;&gt;"",IF(OR(D7940&gt;0,G7940&gt;0),COUNTIF($B$2:B7940,B7940),COUNTIFS($B$2:B7940,B7940,$E$2:E7940,"&gt;0")),"")</f>
        <v/>
      </c>
    </row>
    <row r="7941" spans="1:16" x14ac:dyDescent="0.35">
      <c r="A7941" s="51" t="str">
        <f t="shared" si="372"/>
        <v/>
      </c>
      <c r="B7941" s="99"/>
      <c r="C7941" s="4"/>
      <c r="D7941" s="14"/>
      <c r="E7941" s="14"/>
      <c r="F7941" s="14"/>
      <c r="G7941" s="82"/>
      <c r="H7941" s="107" t="str">
        <f>IF(B7941&lt;&gt;"",IF(OR(O7941=0,O7941=999),"",SUMIFS($E$2:E7941,$A$2:A7941,A7941)-SUMIFS($F$2:F7941,$A$2:A7941,A7941)),"")</f>
        <v/>
      </c>
      <c r="I7941" s="109" t="str">
        <f t="shared" si="374"/>
        <v/>
      </c>
      <c r="J7941" s="113"/>
      <c r="K7941" s="90"/>
      <c r="L7941" s="73"/>
      <c r="M7941" s="69" t="str">
        <f>IF(C7941&lt;&gt;"",DailyLog!$S$3,"")</f>
        <v/>
      </c>
      <c r="N7941" s="56" t="str">
        <f t="shared" si="373"/>
        <v/>
      </c>
      <c r="O7941" s="53" t="str">
        <f>IF($B7941&lt;&gt;"",IF(ISNUMBER(_xlfn.XMATCH($B7941,Language!$A$6:$E$6)),0,IF(ISNUMBER(_xlfn.XMATCH($B7941,Language!$A$29:$E$29)),'Lista de Prestatarios'!$B$3,VLOOKUP(B7941,'Lista de Prestatarios'!$A$2:$B$500,2,FALSE))),"")</f>
        <v/>
      </c>
      <c r="P7941" s="58" t="str">
        <f>IF(B7941&lt;&gt;"",IF(OR(D7941&gt;0,G7941&gt;0),COUNTIF($B$2:B7941,B7941),COUNTIFS($B$2:B7941,B7941,$E$2:E7941,"&gt;0")),"")</f>
        <v/>
      </c>
    </row>
    <row r="7942" spans="1:16" x14ac:dyDescent="0.35">
      <c r="A7942" s="51" t="str">
        <f t="shared" si="372"/>
        <v/>
      </c>
      <c r="B7942" s="99"/>
      <c r="C7942" s="4"/>
      <c r="D7942" s="14"/>
      <c r="E7942" s="14"/>
      <c r="F7942" s="14"/>
      <c r="G7942" s="82"/>
      <c r="H7942" s="107" t="str">
        <f>IF(B7942&lt;&gt;"",IF(OR(O7942=0,O7942=999),"",SUMIFS($E$2:E7942,$A$2:A7942,A7942)-SUMIFS($F$2:F7942,$A$2:A7942,A7942)),"")</f>
        <v/>
      </c>
      <c r="I7942" s="109" t="str">
        <f t="shared" si="374"/>
        <v/>
      </c>
      <c r="J7942" s="113"/>
      <c r="K7942" s="90"/>
      <c r="L7942" s="73"/>
      <c r="M7942" s="69" t="str">
        <f>IF(C7942&lt;&gt;"",DailyLog!$S$3,"")</f>
        <v/>
      </c>
      <c r="N7942" s="56" t="str">
        <f t="shared" si="373"/>
        <v/>
      </c>
      <c r="O7942" s="53" t="str">
        <f>IF($B7942&lt;&gt;"",IF(ISNUMBER(_xlfn.XMATCH($B7942,Language!$A$6:$E$6)),0,IF(ISNUMBER(_xlfn.XMATCH($B7942,Language!$A$29:$E$29)),'Lista de Prestatarios'!$B$3,VLOOKUP(B7942,'Lista de Prestatarios'!$A$2:$B$500,2,FALSE))),"")</f>
        <v/>
      </c>
      <c r="P7942" s="58" t="str">
        <f>IF(B7942&lt;&gt;"",IF(OR(D7942&gt;0,G7942&gt;0),COUNTIF($B$2:B7942,B7942),COUNTIFS($B$2:B7942,B7942,$E$2:E7942,"&gt;0")),"")</f>
        <v/>
      </c>
    </row>
    <row r="7943" spans="1:16" x14ac:dyDescent="0.35">
      <c r="A7943" s="51" t="str">
        <f t="shared" si="372"/>
        <v/>
      </c>
      <c r="B7943" s="99"/>
      <c r="C7943" s="4"/>
      <c r="D7943" s="14"/>
      <c r="E7943" s="14"/>
      <c r="F7943" s="14"/>
      <c r="G7943" s="82"/>
      <c r="H7943" s="107" t="str">
        <f>IF(B7943&lt;&gt;"",IF(OR(O7943=0,O7943=999),"",SUMIFS($E$2:E7943,$A$2:A7943,A7943)-SUMIFS($F$2:F7943,$A$2:A7943,A7943)),"")</f>
        <v/>
      </c>
      <c r="I7943" s="109" t="str">
        <f t="shared" si="374"/>
        <v/>
      </c>
      <c r="J7943" s="113"/>
      <c r="K7943" s="90"/>
      <c r="L7943" s="73"/>
      <c r="M7943" s="69" t="str">
        <f>IF(C7943&lt;&gt;"",DailyLog!$S$3,"")</f>
        <v/>
      </c>
      <c r="N7943" s="56" t="str">
        <f t="shared" si="373"/>
        <v/>
      </c>
      <c r="O7943" s="53" t="str">
        <f>IF($B7943&lt;&gt;"",IF(ISNUMBER(_xlfn.XMATCH($B7943,Language!$A$6:$E$6)),0,IF(ISNUMBER(_xlfn.XMATCH($B7943,Language!$A$29:$E$29)),'Lista de Prestatarios'!$B$3,VLOOKUP(B7943,'Lista de Prestatarios'!$A$2:$B$500,2,FALSE))),"")</f>
        <v/>
      </c>
      <c r="P7943" s="58" t="str">
        <f>IF(B7943&lt;&gt;"",IF(OR(D7943&gt;0,G7943&gt;0),COUNTIF($B$2:B7943,B7943),COUNTIFS($B$2:B7943,B7943,$E$2:E7943,"&gt;0")),"")</f>
        <v/>
      </c>
    </row>
    <row r="7944" spans="1:16" x14ac:dyDescent="0.35">
      <c r="A7944" s="51" t="str">
        <f t="shared" si="372"/>
        <v/>
      </c>
      <c r="B7944" s="99"/>
      <c r="C7944" s="4"/>
      <c r="D7944" s="14"/>
      <c r="E7944" s="14"/>
      <c r="F7944" s="14"/>
      <c r="G7944" s="82"/>
      <c r="H7944" s="107" t="str">
        <f>IF(B7944&lt;&gt;"",IF(OR(O7944=0,O7944=999),"",SUMIFS($E$2:E7944,$A$2:A7944,A7944)-SUMIFS($F$2:F7944,$A$2:A7944,A7944)),"")</f>
        <v/>
      </c>
      <c r="I7944" s="109" t="str">
        <f t="shared" si="374"/>
        <v/>
      </c>
      <c r="J7944" s="113"/>
      <c r="K7944" s="90"/>
      <c r="L7944" s="73"/>
      <c r="M7944" s="69" t="str">
        <f>IF(C7944&lt;&gt;"",DailyLog!$S$3,"")</f>
        <v/>
      </c>
      <c r="N7944" s="56" t="str">
        <f t="shared" si="373"/>
        <v/>
      </c>
      <c r="O7944" s="53" t="str">
        <f>IF($B7944&lt;&gt;"",IF(ISNUMBER(_xlfn.XMATCH($B7944,Language!$A$6:$E$6)),0,IF(ISNUMBER(_xlfn.XMATCH($B7944,Language!$A$29:$E$29)),'Lista de Prestatarios'!$B$3,VLOOKUP(B7944,'Lista de Prestatarios'!$A$2:$B$500,2,FALSE))),"")</f>
        <v/>
      </c>
      <c r="P7944" s="58" t="str">
        <f>IF(B7944&lt;&gt;"",IF(OR(D7944&gt;0,G7944&gt;0),COUNTIF($B$2:B7944,B7944),COUNTIFS($B$2:B7944,B7944,$E$2:E7944,"&gt;0")),"")</f>
        <v/>
      </c>
    </row>
    <row r="7945" spans="1:16" x14ac:dyDescent="0.35">
      <c r="A7945" s="51" t="str">
        <f t="shared" si="372"/>
        <v/>
      </c>
      <c r="B7945" s="99"/>
      <c r="C7945" s="4"/>
      <c r="D7945" s="14"/>
      <c r="E7945" s="14"/>
      <c r="F7945" s="14"/>
      <c r="G7945" s="82"/>
      <c r="H7945" s="107" t="str">
        <f>IF(B7945&lt;&gt;"",IF(OR(O7945=0,O7945=999),"",SUMIFS($E$2:E7945,$A$2:A7945,A7945)-SUMIFS($F$2:F7945,$A$2:A7945,A7945)),"")</f>
        <v/>
      </c>
      <c r="I7945" s="109" t="str">
        <f t="shared" si="374"/>
        <v/>
      </c>
      <c r="J7945" s="113"/>
      <c r="K7945" s="90"/>
      <c r="L7945" s="73"/>
      <c r="M7945" s="69" t="str">
        <f>IF(C7945&lt;&gt;"",DailyLog!$S$3,"")</f>
        <v/>
      </c>
      <c r="N7945" s="56" t="str">
        <f t="shared" si="373"/>
        <v/>
      </c>
      <c r="O7945" s="53" t="str">
        <f>IF($B7945&lt;&gt;"",IF(ISNUMBER(_xlfn.XMATCH($B7945,Language!$A$6:$E$6)),0,IF(ISNUMBER(_xlfn.XMATCH($B7945,Language!$A$29:$E$29)),'Lista de Prestatarios'!$B$3,VLOOKUP(B7945,'Lista de Prestatarios'!$A$2:$B$500,2,FALSE))),"")</f>
        <v/>
      </c>
      <c r="P7945" s="58" t="str">
        <f>IF(B7945&lt;&gt;"",IF(OR(D7945&gt;0,G7945&gt;0),COUNTIF($B$2:B7945,B7945),COUNTIFS($B$2:B7945,B7945,$E$2:E7945,"&gt;0")),"")</f>
        <v/>
      </c>
    </row>
    <row r="7946" spans="1:16" x14ac:dyDescent="0.35">
      <c r="A7946" s="51" t="str">
        <f t="shared" si="372"/>
        <v/>
      </c>
      <c r="B7946" s="99"/>
      <c r="C7946" s="4"/>
      <c r="D7946" s="14"/>
      <c r="E7946" s="14"/>
      <c r="F7946" s="14"/>
      <c r="G7946" s="82"/>
      <c r="H7946" s="107" t="str">
        <f>IF(B7946&lt;&gt;"",IF(OR(O7946=0,O7946=999),"",SUMIFS($E$2:E7946,$A$2:A7946,A7946)-SUMIFS($F$2:F7946,$A$2:A7946,A7946)),"")</f>
        <v/>
      </c>
      <c r="I7946" s="109" t="str">
        <f t="shared" si="374"/>
        <v/>
      </c>
      <c r="J7946" s="113"/>
      <c r="K7946" s="90"/>
      <c r="L7946" s="73"/>
      <c r="M7946" s="69" t="str">
        <f>IF(C7946&lt;&gt;"",DailyLog!$S$3,"")</f>
        <v/>
      </c>
      <c r="N7946" s="56" t="str">
        <f t="shared" si="373"/>
        <v/>
      </c>
      <c r="O7946" s="53" t="str">
        <f>IF($B7946&lt;&gt;"",IF(ISNUMBER(_xlfn.XMATCH($B7946,Language!$A$6:$E$6)),0,IF(ISNUMBER(_xlfn.XMATCH($B7946,Language!$A$29:$E$29)),'Lista de Prestatarios'!$B$3,VLOOKUP(B7946,'Lista de Prestatarios'!$A$2:$B$500,2,FALSE))),"")</f>
        <v/>
      </c>
      <c r="P7946" s="58" t="str">
        <f>IF(B7946&lt;&gt;"",IF(OR(D7946&gt;0,G7946&gt;0),COUNTIF($B$2:B7946,B7946),COUNTIFS($B$2:B7946,B7946,$E$2:E7946,"&gt;0")),"")</f>
        <v/>
      </c>
    </row>
    <row r="7947" spans="1:16" x14ac:dyDescent="0.35">
      <c r="A7947" s="51" t="str">
        <f t="shared" si="372"/>
        <v/>
      </c>
      <c r="B7947" s="99"/>
      <c r="C7947" s="4"/>
      <c r="D7947" s="14"/>
      <c r="E7947" s="14"/>
      <c r="F7947" s="14"/>
      <c r="G7947" s="82"/>
      <c r="H7947" s="107" t="str">
        <f>IF(B7947&lt;&gt;"",IF(OR(O7947=0,O7947=999),"",SUMIFS($E$2:E7947,$A$2:A7947,A7947)-SUMIFS($F$2:F7947,$A$2:A7947,A7947)),"")</f>
        <v/>
      </c>
      <c r="I7947" s="109" t="str">
        <f t="shared" si="374"/>
        <v/>
      </c>
      <c r="J7947" s="113"/>
      <c r="K7947" s="90"/>
      <c r="L7947" s="73"/>
      <c r="M7947" s="69" t="str">
        <f>IF(C7947&lt;&gt;"",DailyLog!$S$3,"")</f>
        <v/>
      </c>
      <c r="N7947" s="56" t="str">
        <f t="shared" si="373"/>
        <v/>
      </c>
      <c r="O7947" s="53" t="str">
        <f>IF($B7947&lt;&gt;"",IF(ISNUMBER(_xlfn.XMATCH($B7947,Language!$A$6:$E$6)),0,IF(ISNUMBER(_xlfn.XMATCH($B7947,Language!$A$29:$E$29)),'Lista de Prestatarios'!$B$3,VLOOKUP(B7947,'Lista de Prestatarios'!$A$2:$B$500,2,FALSE))),"")</f>
        <v/>
      </c>
      <c r="P7947" s="58" t="str">
        <f>IF(B7947&lt;&gt;"",IF(OR(D7947&gt;0,G7947&gt;0),COUNTIF($B$2:B7947,B7947),COUNTIFS($B$2:B7947,B7947,$E$2:E7947,"&gt;0")),"")</f>
        <v/>
      </c>
    </row>
    <row r="7948" spans="1:16" x14ac:dyDescent="0.35">
      <c r="A7948" s="51" t="str">
        <f t="shared" si="372"/>
        <v/>
      </c>
      <c r="B7948" s="99"/>
      <c r="C7948" s="4"/>
      <c r="D7948" s="14"/>
      <c r="E7948" s="14"/>
      <c r="F7948" s="14"/>
      <c r="G7948" s="82"/>
      <c r="H7948" s="107" t="str">
        <f>IF(B7948&lt;&gt;"",IF(OR(O7948=0,O7948=999),"",SUMIFS($E$2:E7948,$A$2:A7948,A7948)-SUMIFS($F$2:F7948,$A$2:A7948,A7948)),"")</f>
        <v/>
      </c>
      <c r="I7948" s="109" t="str">
        <f t="shared" si="374"/>
        <v/>
      </c>
      <c r="J7948" s="113"/>
      <c r="K7948" s="90"/>
      <c r="L7948" s="73"/>
      <c r="M7948" s="69" t="str">
        <f>IF(C7948&lt;&gt;"",DailyLog!$S$3,"")</f>
        <v/>
      </c>
      <c r="N7948" s="56" t="str">
        <f t="shared" si="373"/>
        <v/>
      </c>
      <c r="O7948" s="53" t="str">
        <f>IF($B7948&lt;&gt;"",IF(ISNUMBER(_xlfn.XMATCH($B7948,Language!$A$6:$E$6)),0,IF(ISNUMBER(_xlfn.XMATCH($B7948,Language!$A$29:$E$29)),'Lista de Prestatarios'!$B$3,VLOOKUP(B7948,'Lista de Prestatarios'!$A$2:$B$500,2,FALSE))),"")</f>
        <v/>
      </c>
      <c r="P7948" s="58" t="str">
        <f>IF(B7948&lt;&gt;"",IF(OR(D7948&gt;0,G7948&gt;0),COUNTIF($B$2:B7948,B7948),COUNTIFS($B$2:B7948,B7948,$E$2:E7948,"&gt;0")),"")</f>
        <v/>
      </c>
    </row>
    <row r="7949" spans="1:16" x14ac:dyDescent="0.35">
      <c r="A7949" s="51" t="str">
        <f t="shared" si="372"/>
        <v/>
      </c>
      <c r="B7949" s="99"/>
      <c r="C7949" s="4"/>
      <c r="D7949" s="14"/>
      <c r="E7949" s="14"/>
      <c r="F7949" s="14"/>
      <c r="G7949" s="82"/>
      <c r="H7949" s="107" t="str">
        <f>IF(B7949&lt;&gt;"",IF(OR(O7949=0,O7949=999),"",SUMIFS($E$2:E7949,$A$2:A7949,A7949)-SUMIFS($F$2:F7949,$A$2:A7949,A7949)),"")</f>
        <v/>
      </c>
      <c r="I7949" s="109" t="str">
        <f t="shared" si="374"/>
        <v/>
      </c>
      <c r="J7949" s="113"/>
      <c r="K7949" s="90"/>
      <c r="L7949" s="73"/>
      <c r="M7949" s="69" t="str">
        <f>IF(C7949&lt;&gt;"",DailyLog!$S$3,"")</f>
        <v/>
      </c>
      <c r="N7949" s="56" t="str">
        <f t="shared" si="373"/>
        <v/>
      </c>
      <c r="O7949" s="53" t="str">
        <f>IF($B7949&lt;&gt;"",IF(ISNUMBER(_xlfn.XMATCH($B7949,Language!$A$6:$E$6)),0,IF(ISNUMBER(_xlfn.XMATCH($B7949,Language!$A$29:$E$29)),'Lista de Prestatarios'!$B$3,VLOOKUP(B7949,'Lista de Prestatarios'!$A$2:$B$500,2,FALSE))),"")</f>
        <v/>
      </c>
      <c r="P7949" s="58" t="str">
        <f>IF(B7949&lt;&gt;"",IF(OR(D7949&gt;0,G7949&gt;0),COUNTIF($B$2:B7949,B7949),COUNTIFS($B$2:B7949,B7949,$E$2:E7949,"&gt;0")),"")</f>
        <v/>
      </c>
    </row>
    <row r="7950" spans="1:16" x14ac:dyDescent="0.35">
      <c r="A7950" s="51" t="str">
        <f t="shared" si="372"/>
        <v/>
      </c>
      <c r="B7950" s="99"/>
      <c r="C7950" s="4"/>
      <c r="D7950" s="14"/>
      <c r="E7950" s="14"/>
      <c r="F7950" s="14"/>
      <c r="G7950" s="82"/>
      <c r="H7950" s="107" t="str">
        <f>IF(B7950&lt;&gt;"",IF(OR(O7950=0,O7950=999),"",SUMIFS($E$2:E7950,$A$2:A7950,A7950)-SUMIFS($F$2:F7950,$A$2:A7950,A7950)),"")</f>
        <v/>
      </c>
      <c r="I7950" s="109" t="str">
        <f t="shared" si="374"/>
        <v/>
      </c>
      <c r="J7950" s="113"/>
      <c r="K7950" s="90"/>
      <c r="L7950" s="73"/>
      <c r="M7950" s="69" t="str">
        <f>IF(C7950&lt;&gt;"",DailyLog!$S$3,"")</f>
        <v/>
      </c>
      <c r="N7950" s="56" t="str">
        <f t="shared" si="373"/>
        <v/>
      </c>
      <c r="O7950" s="53" t="str">
        <f>IF($B7950&lt;&gt;"",IF(ISNUMBER(_xlfn.XMATCH($B7950,Language!$A$6:$E$6)),0,IF(ISNUMBER(_xlfn.XMATCH($B7950,Language!$A$29:$E$29)),'Lista de Prestatarios'!$B$3,VLOOKUP(B7950,'Lista de Prestatarios'!$A$2:$B$500,2,FALSE))),"")</f>
        <v/>
      </c>
      <c r="P7950" s="58" t="str">
        <f>IF(B7950&lt;&gt;"",IF(OR(D7950&gt;0,G7950&gt;0),COUNTIF($B$2:B7950,B7950),COUNTIFS($B$2:B7950,B7950,$E$2:E7950,"&gt;0")),"")</f>
        <v/>
      </c>
    </row>
    <row r="7951" spans="1:16" x14ac:dyDescent="0.35">
      <c r="A7951" s="51" t="str">
        <f t="shared" si="372"/>
        <v/>
      </c>
      <c r="B7951" s="99"/>
      <c r="C7951" s="4"/>
      <c r="D7951" s="14"/>
      <c r="E7951" s="14"/>
      <c r="F7951" s="14"/>
      <c r="G7951" s="82"/>
      <c r="H7951" s="107" t="str">
        <f>IF(B7951&lt;&gt;"",IF(OR(O7951=0,O7951=999),"",SUMIFS($E$2:E7951,$A$2:A7951,A7951)-SUMIFS($F$2:F7951,$A$2:A7951,A7951)),"")</f>
        <v/>
      </c>
      <c r="I7951" s="109" t="str">
        <f t="shared" si="374"/>
        <v/>
      </c>
      <c r="J7951" s="113"/>
      <c r="K7951" s="90"/>
      <c r="L7951" s="73"/>
      <c r="M7951" s="69" t="str">
        <f>IF(C7951&lt;&gt;"",DailyLog!$S$3,"")</f>
        <v/>
      </c>
      <c r="N7951" s="56" t="str">
        <f t="shared" si="373"/>
        <v/>
      </c>
      <c r="O7951" s="53" t="str">
        <f>IF($B7951&lt;&gt;"",IF(ISNUMBER(_xlfn.XMATCH($B7951,Language!$A$6:$E$6)),0,IF(ISNUMBER(_xlfn.XMATCH($B7951,Language!$A$29:$E$29)),'Lista de Prestatarios'!$B$3,VLOOKUP(B7951,'Lista de Prestatarios'!$A$2:$B$500,2,FALSE))),"")</f>
        <v/>
      </c>
      <c r="P7951" s="58" t="str">
        <f>IF(B7951&lt;&gt;"",IF(OR(D7951&gt;0,G7951&gt;0),COUNTIF($B$2:B7951,B7951),COUNTIFS($B$2:B7951,B7951,$E$2:E7951,"&gt;0")),"")</f>
        <v/>
      </c>
    </row>
    <row r="7952" spans="1:16" x14ac:dyDescent="0.35">
      <c r="A7952" s="51" t="str">
        <f t="shared" si="372"/>
        <v/>
      </c>
      <c r="B7952" s="99"/>
      <c r="C7952" s="4"/>
      <c r="D7952" s="14"/>
      <c r="E7952" s="14"/>
      <c r="F7952" s="14"/>
      <c r="G7952" s="82"/>
      <c r="H7952" s="107" t="str">
        <f>IF(B7952&lt;&gt;"",IF(OR(O7952=0,O7952=999),"",SUMIFS($E$2:E7952,$A$2:A7952,A7952)-SUMIFS($F$2:F7952,$A$2:A7952,A7952)),"")</f>
        <v/>
      </c>
      <c r="I7952" s="109" t="str">
        <f t="shared" si="374"/>
        <v/>
      </c>
      <c r="J7952" s="113"/>
      <c r="K7952" s="90"/>
      <c r="L7952" s="73"/>
      <c r="M7952" s="69" t="str">
        <f>IF(C7952&lt;&gt;"",DailyLog!$S$3,"")</f>
        <v/>
      </c>
      <c r="N7952" s="56" t="str">
        <f t="shared" si="373"/>
        <v/>
      </c>
      <c r="O7952" s="53" t="str">
        <f>IF($B7952&lt;&gt;"",IF(ISNUMBER(_xlfn.XMATCH($B7952,Language!$A$6:$E$6)),0,IF(ISNUMBER(_xlfn.XMATCH($B7952,Language!$A$29:$E$29)),'Lista de Prestatarios'!$B$3,VLOOKUP(B7952,'Lista de Prestatarios'!$A$2:$B$500,2,FALSE))),"")</f>
        <v/>
      </c>
      <c r="P7952" s="58" t="str">
        <f>IF(B7952&lt;&gt;"",IF(OR(D7952&gt;0,G7952&gt;0),COUNTIF($B$2:B7952,B7952),COUNTIFS($B$2:B7952,B7952,$E$2:E7952,"&gt;0")),"")</f>
        <v/>
      </c>
    </row>
    <row r="7953" spans="1:16" x14ac:dyDescent="0.35">
      <c r="A7953" s="51" t="str">
        <f t="shared" si="372"/>
        <v/>
      </c>
      <c r="B7953" s="99"/>
      <c r="C7953" s="4"/>
      <c r="D7953" s="14"/>
      <c r="E7953" s="14"/>
      <c r="F7953" s="14"/>
      <c r="G7953" s="82"/>
      <c r="H7953" s="107" t="str">
        <f>IF(B7953&lt;&gt;"",IF(OR(O7953=0,O7953=999),"",SUMIFS($E$2:E7953,$A$2:A7953,A7953)-SUMIFS($F$2:F7953,$A$2:A7953,A7953)),"")</f>
        <v/>
      </c>
      <c r="I7953" s="109" t="str">
        <f t="shared" si="374"/>
        <v/>
      </c>
      <c r="J7953" s="113"/>
      <c r="K7953" s="90"/>
      <c r="L7953" s="73"/>
      <c r="M7953" s="69" t="str">
        <f>IF(C7953&lt;&gt;"",DailyLog!$S$3,"")</f>
        <v/>
      </c>
      <c r="N7953" s="56" t="str">
        <f t="shared" si="373"/>
        <v/>
      </c>
      <c r="O7953" s="53" t="str">
        <f>IF($B7953&lt;&gt;"",IF(ISNUMBER(_xlfn.XMATCH($B7953,Language!$A$6:$E$6)),0,IF(ISNUMBER(_xlfn.XMATCH($B7953,Language!$A$29:$E$29)),'Lista de Prestatarios'!$B$3,VLOOKUP(B7953,'Lista de Prestatarios'!$A$2:$B$500,2,FALSE))),"")</f>
        <v/>
      </c>
      <c r="P7953" s="58" t="str">
        <f>IF(B7953&lt;&gt;"",IF(OR(D7953&gt;0,G7953&gt;0),COUNTIF($B$2:B7953,B7953),COUNTIFS($B$2:B7953,B7953,$E$2:E7953,"&gt;0")),"")</f>
        <v/>
      </c>
    </row>
    <row r="7954" spans="1:16" x14ac:dyDescent="0.35">
      <c r="A7954" s="51" t="str">
        <f t="shared" si="372"/>
        <v/>
      </c>
      <c r="B7954" s="99"/>
      <c r="C7954" s="4"/>
      <c r="D7954" s="14"/>
      <c r="E7954" s="14"/>
      <c r="F7954" s="14"/>
      <c r="G7954" s="82"/>
      <c r="H7954" s="107" t="str">
        <f>IF(B7954&lt;&gt;"",IF(OR(O7954=0,O7954=999),"",SUMIFS($E$2:E7954,$A$2:A7954,A7954)-SUMIFS($F$2:F7954,$A$2:A7954,A7954)),"")</f>
        <v/>
      </c>
      <c r="I7954" s="109" t="str">
        <f t="shared" si="374"/>
        <v/>
      </c>
      <c r="J7954" s="113"/>
      <c r="K7954" s="90"/>
      <c r="L7954" s="73"/>
      <c r="M7954" s="69" t="str">
        <f>IF(C7954&lt;&gt;"",DailyLog!$S$3,"")</f>
        <v/>
      </c>
      <c r="N7954" s="56" t="str">
        <f t="shared" si="373"/>
        <v/>
      </c>
      <c r="O7954" s="53" t="str">
        <f>IF($B7954&lt;&gt;"",IF(ISNUMBER(_xlfn.XMATCH($B7954,Language!$A$6:$E$6)),0,IF(ISNUMBER(_xlfn.XMATCH($B7954,Language!$A$29:$E$29)),'Lista de Prestatarios'!$B$3,VLOOKUP(B7954,'Lista de Prestatarios'!$A$2:$B$500,2,FALSE))),"")</f>
        <v/>
      </c>
      <c r="P7954" s="58" t="str">
        <f>IF(B7954&lt;&gt;"",IF(OR(D7954&gt;0,G7954&gt;0),COUNTIF($B$2:B7954,B7954),COUNTIFS($B$2:B7954,B7954,$E$2:E7954,"&gt;0")),"")</f>
        <v/>
      </c>
    </row>
    <row r="7955" spans="1:16" x14ac:dyDescent="0.35">
      <c r="A7955" s="51" t="str">
        <f t="shared" si="372"/>
        <v/>
      </c>
      <c r="B7955" s="99"/>
      <c r="C7955" s="4"/>
      <c r="D7955" s="14"/>
      <c r="E7955" s="14"/>
      <c r="F7955" s="14"/>
      <c r="G7955" s="82"/>
      <c r="H7955" s="107" t="str">
        <f>IF(B7955&lt;&gt;"",IF(OR(O7955=0,O7955=999),"",SUMIFS($E$2:E7955,$A$2:A7955,A7955)-SUMIFS($F$2:F7955,$A$2:A7955,A7955)),"")</f>
        <v/>
      </c>
      <c r="I7955" s="109" t="str">
        <f t="shared" si="374"/>
        <v/>
      </c>
      <c r="J7955" s="113"/>
      <c r="K7955" s="90"/>
      <c r="L7955" s="73"/>
      <c r="M7955" s="69" t="str">
        <f>IF(C7955&lt;&gt;"",DailyLog!$S$3,"")</f>
        <v/>
      </c>
      <c r="N7955" s="56" t="str">
        <f t="shared" si="373"/>
        <v/>
      </c>
      <c r="O7955" s="53" t="str">
        <f>IF($B7955&lt;&gt;"",IF(ISNUMBER(_xlfn.XMATCH($B7955,Language!$A$6:$E$6)),0,IF(ISNUMBER(_xlfn.XMATCH($B7955,Language!$A$29:$E$29)),'Lista de Prestatarios'!$B$3,VLOOKUP(B7955,'Lista de Prestatarios'!$A$2:$B$500,2,FALSE))),"")</f>
        <v/>
      </c>
      <c r="P7955" s="58" t="str">
        <f>IF(B7955&lt;&gt;"",IF(OR(D7955&gt;0,G7955&gt;0),COUNTIF($B$2:B7955,B7955),COUNTIFS($B$2:B7955,B7955,$E$2:E7955,"&gt;0")),"")</f>
        <v/>
      </c>
    </row>
    <row r="7956" spans="1:16" x14ac:dyDescent="0.35">
      <c r="A7956" s="51" t="str">
        <f t="shared" si="372"/>
        <v/>
      </c>
      <c r="B7956" s="99"/>
      <c r="C7956" s="4"/>
      <c r="D7956" s="14"/>
      <c r="E7956" s="14"/>
      <c r="F7956" s="14"/>
      <c r="G7956" s="82"/>
      <c r="H7956" s="107" t="str">
        <f>IF(B7956&lt;&gt;"",IF(OR(O7956=0,O7956=999),"",SUMIFS($E$2:E7956,$A$2:A7956,A7956)-SUMIFS($F$2:F7956,$A$2:A7956,A7956)),"")</f>
        <v/>
      </c>
      <c r="I7956" s="109" t="str">
        <f t="shared" si="374"/>
        <v/>
      </c>
      <c r="J7956" s="113"/>
      <c r="K7956" s="90"/>
      <c r="L7956" s="73"/>
      <c r="M7956" s="69" t="str">
        <f>IF(C7956&lt;&gt;"",DailyLog!$S$3,"")</f>
        <v/>
      </c>
      <c r="N7956" s="56" t="str">
        <f t="shared" si="373"/>
        <v/>
      </c>
      <c r="O7956" s="53" t="str">
        <f>IF($B7956&lt;&gt;"",IF(ISNUMBER(_xlfn.XMATCH($B7956,Language!$A$6:$E$6)),0,IF(ISNUMBER(_xlfn.XMATCH($B7956,Language!$A$29:$E$29)),'Lista de Prestatarios'!$B$3,VLOOKUP(B7956,'Lista de Prestatarios'!$A$2:$B$500,2,FALSE))),"")</f>
        <v/>
      </c>
      <c r="P7956" s="58" t="str">
        <f>IF(B7956&lt;&gt;"",IF(OR(D7956&gt;0,G7956&gt;0),COUNTIF($B$2:B7956,B7956),COUNTIFS($B$2:B7956,B7956,$E$2:E7956,"&gt;0")),"")</f>
        <v/>
      </c>
    </row>
    <row r="7957" spans="1:16" x14ac:dyDescent="0.35">
      <c r="A7957" s="51" t="str">
        <f t="shared" si="372"/>
        <v/>
      </c>
      <c r="B7957" s="99"/>
      <c r="C7957" s="4"/>
      <c r="D7957" s="14"/>
      <c r="E7957" s="14"/>
      <c r="F7957" s="14"/>
      <c r="G7957" s="82"/>
      <c r="H7957" s="107" t="str">
        <f>IF(B7957&lt;&gt;"",IF(OR(O7957=0,O7957=999),"",SUMIFS($E$2:E7957,$A$2:A7957,A7957)-SUMIFS($F$2:F7957,$A$2:A7957,A7957)),"")</f>
        <v/>
      </c>
      <c r="I7957" s="109" t="str">
        <f t="shared" si="374"/>
        <v/>
      </c>
      <c r="J7957" s="113"/>
      <c r="K7957" s="90"/>
      <c r="L7957" s="73"/>
      <c r="M7957" s="69" t="str">
        <f>IF(C7957&lt;&gt;"",DailyLog!$S$3,"")</f>
        <v/>
      </c>
      <c r="N7957" s="56" t="str">
        <f t="shared" si="373"/>
        <v/>
      </c>
      <c r="O7957" s="53" t="str">
        <f>IF($B7957&lt;&gt;"",IF(ISNUMBER(_xlfn.XMATCH($B7957,Language!$A$6:$E$6)),0,IF(ISNUMBER(_xlfn.XMATCH($B7957,Language!$A$29:$E$29)),'Lista de Prestatarios'!$B$3,VLOOKUP(B7957,'Lista de Prestatarios'!$A$2:$B$500,2,FALSE))),"")</f>
        <v/>
      </c>
      <c r="P7957" s="58" t="str">
        <f>IF(B7957&lt;&gt;"",IF(OR(D7957&gt;0,G7957&gt;0),COUNTIF($B$2:B7957,B7957),COUNTIFS($B$2:B7957,B7957,$E$2:E7957,"&gt;0")),"")</f>
        <v/>
      </c>
    </row>
    <row r="7958" spans="1:16" x14ac:dyDescent="0.35">
      <c r="A7958" s="51" t="str">
        <f t="shared" si="372"/>
        <v/>
      </c>
      <c r="B7958" s="99"/>
      <c r="C7958" s="4"/>
      <c r="D7958" s="14"/>
      <c r="E7958" s="14"/>
      <c r="F7958" s="14"/>
      <c r="G7958" s="82"/>
      <c r="H7958" s="107" t="str">
        <f>IF(B7958&lt;&gt;"",IF(OR(O7958=0,O7958=999),"",SUMIFS($E$2:E7958,$A$2:A7958,A7958)-SUMIFS($F$2:F7958,$A$2:A7958,A7958)),"")</f>
        <v/>
      </c>
      <c r="I7958" s="109" t="str">
        <f t="shared" si="374"/>
        <v/>
      </c>
      <c r="J7958" s="113"/>
      <c r="K7958" s="90"/>
      <c r="L7958" s="73"/>
      <c r="M7958" s="69" t="str">
        <f>IF(C7958&lt;&gt;"",DailyLog!$S$3,"")</f>
        <v/>
      </c>
      <c r="N7958" s="56" t="str">
        <f t="shared" si="373"/>
        <v/>
      </c>
      <c r="O7958" s="53" t="str">
        <f>IF($B7958&lt;&gt;"",IF(ISNUMBER(_xlfn.XMATCH($B7958,Language!$A$6:$E$6)),0,IF(ISNUMBER(_xlfn.XMATCH($B7958,Language!$A$29:$E$29)),'Lista de Prestatarios'!$B$3,VLOOKUP(B7958,'Lista de Prestatarios'!$A$2:$B$500,2,FALSE))),"")</f>
        <v/>
      </c>
      <c r="P7958" s="58" t="str">
        <f>IF(B7958&lt;&gt;"",IF(OR(D7958&gt;0,G7958&gt;0),COUNTIF($B$2:B7958,B7958),COUNTIFS($B$2:B7958,B7958,$E$2:E7958,"&gt;0")),"")</f>
        <v/>
      </c>
    </row>
    <row r="7959" spans="1:16" x14ac:dyDescent="0.35">
      <c r="A7959" s="51" t="str">
        <f t="shared" si="372"/>
        <v/>
      </c>
      <c r="B7959" s="99"/>
      <c r="C7959" s="4"/>
      <c r="D7959" s="14"/>
      <c r="E7959" s="14"/>
      <c r="F7959" s="14"/>
      <c r="G7959" s="82"/>
      <c r="H7959" s="107" t="str">
        <f>IF(B7959&lt;&gt;"",IF(OR(O7959=0,O7959=999),"",SUMIFS($E$2:E7959,$A$2:A7959,A7959)-SUMIFS($F$2:F7959,$A$2:A7959,A7959)),"")</f>
        <v/>
      </c>
      <c r="I7959" s="109" t="str">
        <f t="shared" si="374"/>
        <v/>
      </c>
      <c r="J7959" s="113"/>
      <c r="K7959" s="90"/>
      <c r="L7959" s="73"/>
      <c r="M7959" s="69" t="str">
        <f>IF(C7959&lt;&gt;"",DailyLog!$S$3,"")</f>
        <v/>
      </c>
      <c r="N7959" s="56" t="str">
        <f t="shared" si="373"/>
        <v/>
      </c>
      <c r="O7959" s="53" t="str">
        <f>IF($B7959&lt;&gt;"",IF(ISNUMBER(_xlfn.XMATCH($B7959,Language!$A$6:$E$6)),0,IF(ISNUMBER(_xlfn.XMATCH($B7959,Language!$A$29:$E$29)),'Lista de Prestatarios'!$B$3,VLOOKUP(B7959,'Lista de Prestatarios'!$A$2:$B$500,2,FALSE))),"")</f>
        <v/>
      </c>
      <c r="P7959" s="58" t="str">
        <f>IF(B7959&lt;&gt;"",IF(OR(D7959&gt;0,G7959&gt;0),COUNTIF($B$2:B7959,B7959),COUNTIFS($B$2:B7959,B7959,$E$2:E7959,"&gt;0")),"")</f>
        <v/>
      </c>
    </row>
    <row r="7960" spans="1:16" x14ac:dyDescent="0.35">
      <c r="A7960" s="51" t="str">
        <f t="shared" si="372"/>
        <v/>
      </c>
      <c r="B7960" s="99"/>
      <c r="C7960" s="4"/>
      <c r="D7960" s="14"/>
      <c r="E7960" s="14"/>
      <c r="F7960" s="14"/>
      <c r="G7960" s="82"/>
      <c r="H7960" s="107" t="str">
        <f>IF(B7960&lt;&gt;"",IF(OR(O7960=0,O7960=999),"",SUMIFS($E$2:E7960,$A$2:A7960,A7960)-SUMIFS($F$2:F7960,$A$2:A7960,A7960)),"")</f>
        <v/>
      </c>
      <c r="I7960" s="109" t="str">
        <f t="shared" si="374"/>
        <v/>
      </c>
      <c r="J7960" s="113"/>
      <c r="K7960" s="90"/>
      <c r="L7960" s="73"/>
      <c r="M7960" s="69" t="str">
        <f>IF(C7960&lt;&gt;"",DailyLog!$S$3,"")</f>
        <v/>
      </c>
      <c r="N7960" s="56" t="str">
        <f t="shared" si="373"/>
        <v/>
      </c>
      <c r="O7960" s="53" t="str">
        <f>IF($B7960&lt;&gt;"",IF(ISNUMBER(_xlfn.XMATCH($B7960,Language!$A$6:$E$6)),0,IF(ISNUMBER(_xlfn.XMATCH($B7960,Language!$A$29:$E$29)),'Lista de Prestatarios'!$B$3,VLOOKUP(B7960,'Lista de Prestatarios'!$A$2:$B$500,2,FALSE))),"")</f>
        <v/>
      </c>
      <c r="P7960" s="58" t="str">
        <f>IF(B7960&lt;&gt;"",IF(OR(D7960&gt;0,G7960&gt;0),COUNTIF($B$2:B7960,B7960),COUNTIFS($B$2:B7960,B7960,$E$2:E7960,"&gt;0")),"")</f>
        <v/>
      </c>
    </row>
    <row r="7961" spans="1:16" x14ac:dyDescent="0.35">
      <c r="A7961" s="51" t="str">
        <f t="shared" si="372"/>
        <v/>
      </c>
      <c r="B7961" s="99"/>
      <c r="C7961" s="4"/>
      <c r="D7961" s="14"/>
      <c r="E7961" s="14"/>
      <c r="F7961" s="14"/>
      <c r="G7961" s="82"/>
      <c r="H7961" s="107" t="str">
        <f>IF(B7961&lt;&gt;"",IF(OR(O7961=0,O7961=999),"",SUMIFS($E$2:E7961,$A$2:A7961,A7961)-SUMIFS($F$2:F7961,$A$2:A7961,A7961)),"")</f>
        <v/>
      </c>
      <c r="I7961" s="109" t="str">
        <f t="shared" si="374"/>
        <v/>
      </c>
      <c r="J7961" s="113"/>
      <c r="K7961" s="90"/>
      <c r="L7961" s="73"/>
      <c r="M7961" s="69" t="str">
        <f>IF(C7961&lt;&gt;"",DailyLog!$S$3,"")</f>
        <v/>
      </c>
      <c r="N7961" s="56" t="str">
        <f t="shared" si="373"/>
        <v/>
      </c>
      <c r="O7961" s="53" t="str">
        <f>IF($B7961&lt;&gt;"",IF(ISNUMBER(_xlfn.XMATCH($B7961,Language!$A$6:$E$6)),0,IF(ISNUMBER(_xlfn.XMATCH($B7961,Language!$A$29:$E$29)),'Lista de Prestatarios'!$B$3,VLOOKUP(B7961,'Lista de Prestatarios'!$A$2:$B$500,2,FALSE))),"")</f>
        <v/>
      </c>
      <c r="P7961" s="58" t="str">
        <f>IF(B7961&lt;&gt;"",IF(OR(D7961&gt;0,G7961&gt;0),COUNTIF($B$2:B7961,B7961),COUNTIFS($B$2:B7961,B7961,$E$2:E7961,"&gt;0")),"")</f>
        <v/>
      </c>
    </row>
    <row r="7962" spans="1:16" x14ac:dyDescent="0.35">
      <c r="A7962" s="51" t="str">
        <f t="shared" si="372"/>
        <v/>
      </c>
      <c r="B7962" s="99"/>
      <c r="C7962" s="4"/>
      <c r="D7962" s="14"/>
      <c r="E7962" s="14"/>
      <c r="F7962" s="14"/>
      <c r="G7962" s="82"/>
      <c r="H7962" s="107" t="str">
        <f>IF(B7962&lt;&gt;"",IF(OR(O7962=0,O7962=999),"",SUMIFS($E$2:E7962,$A$2:A7962,A7962)-SUMIFS($F$2:F7962,$A$2:A7962,A7962)),"")</f>
        <v/>
      </c>
      <c r="I7962" s="109" t="str">
        <f t="shared" si="374"/>
        <v/>
      </c>
      <c r="J7962" s="113"/>
      <c r="K7962" s="90"/>
      <c r="L7962" s="73"/>
      <c r="M7962" s="69" t="str">
        <f>IF(C7962&lt;&gt;"",DailyLog!$S$3,"")</f>
        <v/>
      </c>
      <c r="N7962" s="56" t="str">
        <f t="shared" si="373"/>
        <v/>
      </c>
      <c r="O7962" s="53" t="str">
        <f>IF($B7962&lt;&gt;"",IF(ISNUMBER(_xlfn.XMATCH($B7962,Language!$A$6:$E$6)),0,IF(ISNUMBER(_xlfn.XMATCH($B7962,Language!$A$29:$E$29)),'Lista de Prestatarios'!$B$3,VLOOKUP(B7962,'Lista de Prestatarios'!$A$2:$B$500,2,FALSE))),"")</f>
        <v/>
      </c>
      <c r="P7962" s="58" t="str">
        <f>IF(B7962&lt;&gt;"",IF(OR(D7962&gt;0,G7962&gt;0),COUNTIF($B$2:B7962,B7962),COUNTIFS($B$2:B7962,B7962,$E$2:E7962,"&gt;0")),"")</f>
        <v/>
      </c>
    </row>
    <row r="7963" spans="1:16" x14ac:dyDescent="0.35">
      <c r="A7963" s="51" t="str">
        <f t="shared" si="372"/>
        <v/>
      </c>
      <c r="B7963" s="99"/>
      <c r="C7963" s="4"/>
      <c r="D7963" s="14"/>
      <c r="E7963" s="14"/>
      <c r="F7963" s="14"/>
      <c r="G7963" s="82"/>
      <c r="H7963" s="107" t="str">
        <f>IF(B7963&lt;&gt;"",IF(OR(O7963=0,O7963=999),"",SUMIFS($E$2:E7963,$A$2:A7963,A7963)-SUMIFS($F$2:F7963,$A$2:A7963,A7963)),"")</f>
        <v/>
      </c>
      <c r="I7963" s="109" t="str">
        <f t="shared" si="374"/>
        <v/>
      </c>
      <c r="J7963" s="113"/>
      <c r="K7963" s="90"/>
      <c r="L7963" s="73"/>
      <c r="M7963" s="69" t="str">
        <f>IF(C7963&lt;&gt;"",DailyLog!$S$3,"")</f>
        <v/>
      </c>
      <c r="N7963" s="56" t="str">
        <f t="shared" si="373"/>
        <v/>
      </c>
      <c r="O7963" s="53" t="str">
        <f>IF($B7963&lt;&gt;"",IF(ISNUMBER(_xlfn.XMATCH($B7963,Language!$A$6:$E$6)),0,IF(ISNUMBER(_xlfn.XMATCH($B7963,Language!$A$29:$E$29)),'Lista de Prestatarios'!$B$3,VLOOKUP(B7963,'Lista de Prestatarios'!$A$2:$B$500,2,FALSE))),"")</f>
        <v/>
      </c>
      <c r="P7963" s="58" t="str">
        <f>IF(B7963&lt;&gt;"",IF(OR(D7963&gt;0,G7963&gt;0),COUNTIF($B$2:B7963,B7963),COUNTIFS($B$2:B7963,B7963,$E$2:E7963,"&gt;0")),"")</f>
        <v/>
      </c>
    </row>
    <row r="7964" spans="1:16" x14ac:dyDescent="0.35">
      <c r="A7964" s="51" t="str">
        <f t="shared" si="372"/>
        <v/>
      </c>
      <c r="B7964" s="99"/>
      <c r="C7964" s="4"/>
      <c r="D7964" s="14"/>
      <c r="E7964" s="14"/>
      <c r="F7964" s="14"/>
      <c r="G7964" s="82"/>
      <c r="H7964" s="107" t="str">
        <f>IF(B7964&lt;&gt;"",IF(OR(O7964=0,O7964=999),"",SUMIFS($E$2:E7964,$A$2:A7964,A7964)-SUMIFS($F$2:F7964,$A$2:A7964,A7964)),"")</f>
        <v/>
      </c>
      <c r="I7964" s="109" t="str">
        <f t="shared" si="374"/>
        <v/>
      </c>
      <c r="J7964" s="113"/>
      <c r="K7964" s="90"/>
      <c r="L7964" s="73"/>
      <c r="M7964" s="69" t="str">
        <f>IF(C7964&lt;&gt;"",DailyLog!$S$3,"")</f>
        <v/>
      </c>
      <c r="N7964" s="56" t="str">
        <f t="shared" si="373"/>
        <v/>
      </c>
      <c r="O7964" s="53" t="str">
        <f>IF($B7964&lt;&gt;"",IF(ISNUMBER(_xlfn.XMATCH($B7964,Language!$A$6:$E$6)),0,IF(ISNUMBER(_xlfn.XMATCH($B7964,Language!$A$29:$E$29)),'Lista de Prestatarios'!$B$3,VLOOKUP(B7964,'Lista de Prestatarios'!$A$2:$B$500,2,FALSE))),"")</f>
        <v/>
      </c>
      <c r="P7964" s="58" t="str">
        <f>IF(B7964&lt;&gt;"",IF(OR(D7964&gt;0,G7964&gt;0),COUNTIF($B$2:B7964,B7964),COUNTIFS($B$2:B7964,B7964,$E$2:E7964,"&gt;0")),"")</f>
        <v/>
      </c>
    </row>
    <row r="7965" spans="1:16" x14ac:dyDescent="0.35">
      <c r="A7965" s="51" t="str">
        <f t="shared" si="372"/>
        <v/>
      </c>
      <c r="B7965" s="99"/>
      <c r="C7965" s="4"/>
      <c r="D7965" s="14"/>
      <c r="E7965" s="14"/>
      <c r="F7965" s="14"/>
      <c r="G7965" s="82"/>
      <c r="H7965" s="107" t="str">
        <f>IF(B7965&lt;&gt;"",IF(OR(O7965=0,O7965=999),"",SUMIFS($E$2:E7965,$A$2:A7965,A7965)-SUMIFS($F$2:F7965,$A$2:A7965,A7965)),"")</f>
        <v/>
      </c>
      <c r="I7965" s="109" t="str">
        <f t="shared" si="374"/>
        <v/>
      </c>
      <c r="J7965" s="113"/>
      <c r="K7965" s="90"/>
      <c r="L7965" s="73"/>
      <c r="M7965" s="69" t="str">
        <f>IF(C7965&lt;&gt;"",DailyLog!$S$3,"")</f>
        <v/>
      </c>
      <c r="N7965" s="56" t="str">
        <f t="shared" si="373"/>
        <v/>
      </c>
      <c r="O7965" s="53" t="str">
        <f>IF($B7965&lt;&gt;"",IF(ISNUMBER(_xlfn.XMATCH($B7965,Language!$A$6:$E$6)),0,IF(ISNUMBER(_xlfn.XMATCH($B7965,Language!$A$29:$E$29)),'Lista de Prestatarios'!$B$3,VLOOKUP(B7965,'Lista de Prestatarios'!$A$2:$B$500,2,FALSE))),"")</f>
        <v/>
      </c>
      <c r="P7965" s="58" t="str">
        <f>IF(B7965&lt;&gt;"",IF(OR(D7965&gt;0,G7965&gt;0),COUNTIF($B$2:B7965,B7965),COUNTIFS($B$2:B7965,B7965,$E$2:E7965,"&gt;0")),"")</f>
        <v/>
      </c>
    </row>
    <row r="7966" spans="1:16" x14ac:dyDescent="0.35">
      <c r="A7966" s="51" t="str">
        <f t="shared" si="372"/>
        <v/>
      </c>
      <c r="B7966" s="99"/>
      <c r="C7966" s="4"/>
      <c r="D7966" s="14"/>
      <c r="E7966" s="14"/>
      <c r="F7966" s="14"/>
      <c r="G7966" s="82"/>
      <c r="H7966" s="107" t="str">
        <f>IF(B7966&lt;&gt;"",IF(OR(O7966=0,O7966=999),"",SUMIFS($E$2:E7966,$A$2:A7966,A7966)-SUMIFS($F$2:F7966,$A$2:A7966,A7966)),"")</f>
        <v/>
      </c>
      <c r="I7966" s="109" t="str">
        <f t="shared" si="374"/>
        <v/>
      </c>
      <c r="J7966" s="113"/>
      <c r="K7966" s="90"/>
      <c r="L7966" s="73"/>
      <c r="M7966" s="69" t="str">
        <f>IF(C7966&lt;&gt;"",DailyLog!$S$3,"")</f>
        <v/>
      </c>
      <c r="N7966" s="56" t="str">
        <f t="shared" si="373"/>
        <v/>
      </c>
      <c r="O7966" s="53" t="str">
        <f>IF($B7966&lt;&gt;"",IF(ISNUMBER(_xlfn.XMATCH($B7966,Language!$A$6:$E$6)),0,IF(ISNUMBER(_xlfn.XMATCH($B7966,Language!$A$29:$E$29)),'Lista de Prestatarios'!$B$3,VLOOKUP(B7966,'Lista de Prestatarios'!$A$2:$B$500,2,FALSE))),"")</f>
        <v/>
      </c>
      <c r="P7966" s="58" t="str">
        <f>IF(B7966&lt;&gt;"",IF(OR(D7966&gt;0,G7966&gt;0),COUNTIF($B$2:B7966,B7966),COUNTIFS($B$2:B7966,B7966,$E$2:E7966,"&gt;0")),"")</f>
        <v/>
      </c>
    </row>
    <row r="7967" spans="1:16" x14ac:dyDescent="0.35">
      <c r="A7967" s="51" t="str">
        <f t="shared" si="372"/>
        <v/>
      </c>
      <c r="B7967" s="99"/>
      <c r="C7967" s="4"/>
      <c r="D7967" s="14"/>
      <c r="E7967" s="14"/>
      <c r="F7967" s="14"/>
      <c r="G7967" s="82"/>
      <c r="H7967" s="107" t="str">
        <f>IF(B7967&lt;&gt;"",IF(OR(O7967=0,O7967=999),"",SUMIFS($E$2:E7967,$A$2:A7967,A7967)-SUMIFS($F$2:F7967,$A$2:A7967,A7967)),"")</f>
        <v/>
      </c>
      <c r="I7967" s="109" t="str">
        <f t="shared" si="374"/>
        <v/>
      </c>
      <c r="J7967" s="113"/>
      <c r="K7967" s="90"/>
      <c r="L7967" s="73"/>
      <c r="M7967" s="69" t="str">
        <f>IF(C7967&lt;&gt;"",DailyLog!$S$3,"")</f>
        <v/>
      </c>
      <c r="N7967" s="56" t="str">
        <f t="shared" si="373"/>
        <v/>
      </c>
      <c r="O7967" s="53" t="str">
        <f>IF($B7967&lt;&gt;"",IF(ISNUMBER(_xlfn.XMATCH($B7967,Language!$A$6:$E$6)),0,IF(ISNUMBER(_xlfn.XMATCH($B7967,Language!$A$29:$E$29)),'Lista de Prestatarios'!$B$3,VLOOKUP(B7967,'Lista de Prestatarios'!$A$2:$B$500,2,FALSE))),"")</f>
        <v/>
      </c>
      <c r="P7967" s="58" t="str">
        <f>IF(B7967&lt;&gt;"",IF(OR(D7967&gt;0,G7967&gt;0),COUNTIF($B$2:B7967,B7967),COUNTIFS($B$2:B7967,B7967,$E$2:E7967,"&gt;0")),"")</f>
        <v/>
      </c>
    </row>
    <row r="7968" spans="1:16" x14ac:dyDescent="0.35">
      <c r="A7968" s="51" t="str">
        <f t="shared" si="372"/>
        <v/>
      </c>
      <c r="B7968" s="99"/>
      <c r="C7968" s="4"/>
      <c r="D7968" s="14"/>
      <c r="E7968" s="14"/>
      <c r="F7968" s="14"/>
      <c r="G7968" s="82"/>
      <c r="H7968" s="107" t="str">
        <f>IF(B7968&lt;&gt;"",IF(OR(O7968=0,O7968=999),"",SUMIFS($E$2:E7968,$A$2:A7968,A7968)-SUMIFS($F$2:F7968,$A$2:A7968,A7968)),"")</f>
        <v/>
      </c>
      <c r="I7968" s="109" t="str">
        <f t="shared" si="374"/>
        <v/>
      </c>
      <c r="J7968" s="113"/>
      <c r="K7968" s="90"/>
      <c r="L7968" s="73"/>
      <c r="M7968" s="69" t="str">
        <f>IF(C7968&lt;&gt;"",DailyLog!$S$3,"")</f>
        <v/>
      </c>
      <c r="N7968" s="56" t="str">
        <f t="shared" si="373"/>
        <v/>
      </c>
      <c r="O7968" s="53" t="str">
        <f>IF($B7968&lt;&gt;"",IF(ISNUMBER(_xlfn.XMATCH($B7968,Language!$A$6:$E$6)),0,IF(ISNUMBER(_xlfn.XMATCH($B7968,Language!$A$29:$E$29)),'Lista de Prestatarios'!$B$3,VLOOKUP(B7968,'Lista de Prestatarios'!$A$2:$B$500,2,FALSE))),"")</f>
        <v/>
      </c>
      <c r="P7968" s="58" t="str">
        <f>IF(B7968&lt;&gt;"",IF(OR(D7968&gt;0,G7968&gt;0),COUNTIF($B$2:B7968,B7968),COUNTIFS($B$2:B7968,B7968,$E$2:E7968,"&gt;0")),"")</f>
        <v/>
      </c>
    </row>
    <row r="7969" spans="1:16" x14ac:dyDescent="0.35">
      <c r="A7969" s="51" t="str">
        <f t="shared" si="372"/>
        <v/>
      </c>
      <c r="B7969" s="99"/>
      <c r="C7969" s="4"/>
      <c r="D7969" s="14"/>
      <c r="E7969" s="14"/>
      <c r="F7969" s="14"/>
      <c r="G7969" s="82"/>
      <c r="H7969" s="107" t="str">
        <f>IF(B7969&lt;&gt;"",IF(OR(O7969=0,O7969=999),"",SUMIFS($E$2:E7969,$A$2:A7969,A7969)-SUMIFS($F$2:F7969,$A$2:A7969,A7969)),"")</f>
        <v/>
      </c>
      <c r="I7969" s="109" t="str">
        <f t="shared" si="374"/>
        <v/>
      </c>
      <c r="J7969" s="113"/>
      <c r="K7969" s="90"/>
      <c r="L7969" s="73"/>
      <c r="M7969" s="69" t="str">
        <f>IF(C7969&lt;&gt;"",DailyLog!$S$3,"")</f>
        <v/>
      </c>
      <c r="N7969" s="56" t="str">
        <f t="shared" si="373"/>
        <v/>
      </c>
      <c r="O7969" s="53" t="str">
        <f>IF($B7969&lt;&gt;"",IF(ISNUMBER(_xlfn.XMATCH($B7969,Language!$A$6:$E$6)),0,IF(ISNUMBER(_xlfn.XMATCH($B7969,Language!$A$29:$E$29)),'Lista de Prestatarios'!$B$3,VLOOKUP(B7969,'Lista de Prestatarios'!$A$2:$B$500,2,FALSE))),"")</f>
        <v/>
      </c>
      <c r="P7969" s="58" t="str">
        <f>IF(B7969&lt;&gt;"",IF(OR(D7969&gt;0,G7969&gt;0),COUNTIF($B$2:B7969,B7969),COUNTIFS($B$2:B7969,B7969,$E$2:E7969,"&gt;0")),"")</f>
        <v/>
      </c>
    </row>
    <row r="7970" spans="1:16" x14ac:dyDescent="0.35">
      <c r="A7970" s="51" t="str">
        <f t="shared" si="372"/>
        <v/>
      </c>
      <c r="B7970" s="99"/>
      <c r="C7970" s="4"/>
      <c r="D7970" s="14"/>
      <c r="E7970" s="14"/>
      <c r="F7970" s="14"/>
      <c r="G7970" s="82"/>
      <c r="H7970" s="107" t="str">
        <f>IF(B7970&lt;&gt;"",IF(OR(O7970=0,O7970=999),"",SUMIFS($E$2:E7970,$A$2:A7970,A7970)-SUMIFS($F$2:F7970,$A$2:A7970,A7970)),"")</f>
        <v/>
      </c>
      <c r="I7970" s="109" t="str">
        <f t="shared" si="374"/>
        <v/>
      </c>
      <c r="J7970" s="113"/>
      <c r="K7970" s="90"/>
      <c r="L7970" s="73"/>
      <c r="M7970" s="69" t="str">
        <f>IF(C7970&lt;&gt;"",DailyLog!$S$3,"")</f>
        <v/>
      </c>
      <c r="N7970" s="56" t="str">
        <f t="shared" si="373"/>
        <v/>
      </c>
      <c r="O7970" s="53" t="str">
        <f>IF($B7970&lt;&gt;"",IF(ISNUMBER(_xlfn.XMATCH($B7970,Language!$A$6:$E$6)),0,IF(ISNUMBER(_xlfn.XMATCH($B7970,Language!$A$29:$E$29)),'Lista de Prestatarios'!$B$3,VLOOKUP(B7970,'Lista de Prestatarios'!$A$2:$B$500,2,FALSE))),"")</f>
        <v/>
      </c>
      <c r="P7970" s="58" t="str">
        <f>IF(B7970&lt;&gt;"",IF(OR(D7970&gt;0,G7970&gt;0),COUNTIF($B$2:B7970,B7970),COUNTIFS($B$2:B7970,B7970,$E$2:E7970,"&gt;0")),"")</f>
        <v/>
      </c>
    </row>
    <row r="7971" spans="1:16" x14ac:dyDescent="0.35">
      <c r="A7971" s="51" t="str">
        <f t="shared" si="372"/>
        <v/>
      </c>
      <c r="B7971" s="99"/>
      <c r="C7971" s="4"/>
      <c r="D7971" s="14"/>
      <c r="E7971" s="14"/>
      <c r="F7971" s="14"/>
      <c r="G7971" s="82"/>
      <c r="H7971" s="107" t="str">
        <f>IF(B7971&lt;&gt;"",IF(OR(O7971=0,O7971=999),"",SUMIFS($E$2:E7971,$A$2:A7971,A7971)-SUMIFS($F$2:F7971,$A$2:A7971,A7971)),"")</f>
        <v/>
      </c>
      <c r="I7971" s="109" t="str">
        <f t="shared" si="374"/>
        <v/>
      </c>
      <c r="J7971" s="113"/>
      <c r="K7971" s="90"/>
      <c r="L7971" s="73"/>
      <c r="M7971" s="69" t="str">
        <f>IF(C7971&lt;&gt;"",DailyLog!$S$3,"")</f>
        <v/>
      </c>
      <c r="N7971" s="56" t="str">
        <f t="shared" si="373"/>
        <v/>
      </c>
      <c r="O7971" s="53" t="str">
        <f>IF($B7971&lt;&gt;"",IF(ISNUMBER(_xlfn.XMATCH($B7971,Language!$A$6:$E$6)),0,IF(ISNUMBER(_xlfn.XMATCH($B7971,Language!$A$29:$E$29)),'Lista de Prestatarios'!$B$3,VLOOKUP(B7971,'Lista de Prestatarios'!$A$2:$B$500,2,FALSE))),"")</f>
        <v/>
      </c>
      <c r="P7971" s="58" t="str">
        <f>IF(B7971&lt;&gt;"",IF(OR(D7971&gt;0,G7971&gt;0),COUNTIF($B$2:B7971,B7971),COUNTIFS($B$2:B7971,B7971,$E$2:E7971,"&gt;0")),"")</f>
        <v/>
      </c>
    </row>
    <row r="7972" spans="1:16" x14ac:dyDescent="0.35">
      <c r="A7972" s="51" t="str">
        <f t="shared" si="372"/>
        <v/>
      </c>
      <c r="B7972" s="99"/>
      <c r="C7972" s="4"/>
      <c r="D7972" s="14"/>
      <c r="E7972" s="14"/>
      <c r="F7972" s="14"/>
      <c r="G7972" s="82"/>
      <c r="H7972" s="107" t="str">
        <f>IF(B7972&lt;&gt;"",IF(OR(O7972=0,O7972=999),"",SUMIFS($E$2:E7972,$A$2:A7972,A7972)-SUMIFS($F$2:F7972,$A$2:A7972,A7972)),"")</f>
        <v/>
      </c>
      <c r="I7972" s="109" t="str">
        <f t="shared" si="374"/>
        <v/>
      </c>
      <c r="J7972" s="113"/>
      <c r="K7972" s="90"/>
      <c r="L7972" s="73"/>
      <c r="M7972" s="69" t="str">
        <f>IF(C7972&lt;&gt;"",DailyLog!$S$3,"")</f>
        <v/>
      </c>
      <c r="N7972" s="56" t="str">
        <f t="shared" si="373"/>
        <v/>
      </c>
      <c r="O7972" s="53" t="str">
        <f>IF($B7972&lt;&gt;"",IF(ISNUMBER(_xlfn.XMATCH($B7972,Language!$A$6:$E$6)),0,IF(ISNUMBER(_xlfn.XMATCH($B7972,Language!$A$29:$E$29)),'Lista de Prestatarios'!$B$3,VLOOKUP(B7972,'Lista de Prestatarios'!$A$2:$B$500,2,FALSE))),"")</f>
        <v/>
      </c>
      <c r="P7972" s="58" t="str">
        <f>IF(B7972&lt;&gt;"",IF(OR(D7972&gt;0,G7972&gt;0),COUNTIF($B$2:B7972,B7972),COUNTIFS($B$2:B7972,B7972,$E$2:E7972,"&gt;0")),"")</f>
        <v/>
      </c>
    </row>
    <row r="7973" spans="1:16" x14ac:dyDescent="0.35">
      <c r="A7973" s="51" t="str">
        <f t="shared" si="372"/>
        <v/>
      </c>
      <c r="B7973" s="99"/>
      <c r="C7973" s="4"/>
      <c r="D7973" s="14"/>
      <c r="E7973" s="14"/>
      <c r="F7973" s="14"/>
      <c r="G7973" s="82"/>
      <c r="H7973" s="107" t="str">
        <f>IF(B7973&lt;&gt;"",IF(OR(O7973=0,O7973=999),"",SUMIFS($E$2:E7973,$A$2:A7973,A7973)-SUMIFS($F$2:F7973,$A$2:A7973,A7973)),"")</f>
        <v/>
      </c>
      <c r="I7973" s="109" t="str">
        <f t="shared" si="374"/>
        <v/>
      </c>
      <c r="J7973" s="113"/>
      <c r="K7973" s="90"/>
      <c r="L7973" s="73"/>
      <c r="M7973" s="69" t="str">
        <f>IF(C7973&lt;&gt;"",DailyLog!$S$3,"")</f>
        <v/>
      </c>
      <c r="N7973" s="56" t="str">
        <f t="shared" si="373"/>
        <v/>
      </c>
      <c r="O7973" s="53" t="str">
        <f>IF($B7973&lt;&gt;"",IF(ISNUMBER(_xlfn.XMATCH($B7973,Language!$A$6:$E$6)),0,IF(ISNUMBER(_xlfn.XMATCH($B7973,Language!$A$29:$E$29)),'Lista de Prestatarios'!$B$3,VLOOKUP(B7973,'Lista de Prestatarios'!$A$2:$B$500,2,FALSE))),"")</f>
        <v/>
      </c>
      <c r="P7973" s="58" t="str">
        <f>IF(B7973&lt;&gt;"",IF(OR(D7973&gt;0,G7973&gt;0),COUNTIF($B$2:B7973,B7973),COUNTIFS($B$2:B7973,B7973,$E$2:E7973,"&gt;0")),"")</f>
        <v/>
      </c>
    </row>
    <row r="7974" spans="1:16" x14ac:dyDescent="0.35">
      <c r="A7974" s="51" t="str">
        <f t="shared" si="372"/>
        <v/>
      </c>
      <c r="B7974" s="99"/>
      <c r="C7974" s="4"/>
      <c r="D7974" s="14"/>
      <c r="E7974" s="14"/>
      <c r="F7974" s="14"/>
      <c r="G7974" s="82"/>
      <c r="H7974" s="107" t="str">
        <f>IF(B7974&lt;&gt;"",IF(OR(O7974=0,O7974=999),"",SUMIFS($E$2:E7974,$A$2:A7974,A7974)-SUMIFS($F$2:F7974,$A$2:A7974,A7974)),"")</f>
        <v/>
      </c>
      <c r="I7974" s="109" t="str">
        <f t="shared" si="374"/>
        <v/>
      </c>
      <c r="J7974" s="113"/>
      <c r="K7974" s="90"/>
      <c r="L7974" s="73"/>
      <c r="M7974" s="69" t="str">
        <f>IF(C7974&lt;&gt;"",DailyLog!$S$3,"")</f>
        <v/>
      </c>
      <c r="N7974" s="56" t="str">
        <f t="shared" si="373"/>
        <v/>
      </c>
      <c r="O7974" s="53" t="str">
        <f>IF($B7974&lt;&gt;"",IF(ISNUMBER(_xlfn.XMATCH($B7974,Language!$A$6:$E$6)),0,IF(ISNUMBER(_xlfn.XMATCH($B7974,Language!$A$29:$E$29)),'Lista de Prestatarios'!$B$3,VLOOKUP(B7974,'Lista de Prestatarios'!$A$2:$B$500,2,FALSE))),"")</f>
        <v/>
      </c>
      <c r="P7974" s="58" t="str">
        <f>IF(B7974&lt;&gt;"",IF(OR(D7974&gt;0,G7974&gt;0),COUNTIF($B$2:B7974,B7974),COUNTIFS($B$2:B7974,B7974,$E$2:E7974,"&gt;0")),"")</f>
        <v/>
      </c>
    </row>
    <row r="7975" spans="1:16" x14ac:dyDescent="0.35">
      <c r="A7975" s="51" t="str">
        <f t="shared" si="372"/>
        <v/>
      </c>
      <c r="B7975" s="99"/>
      <c r="C7975" s="4"/>
      <c r="D7975" s="14"/>
      <c r="E7975" s="14"/>
      <c r="F7975" s="14"/>
      <c r="G7975" s="82"/>
      <c r="H7975" s="107" t="str">
        <f>IF(B7975&lt;&gt;"",IF(OR(O7975=0,O7975=999),"",SUMIFS($E$2:E7975,$A$2:A7975,A7975)-SUMIFS($F$2:F7975,$A$2:A7975,A7975)),"")</f>
        <v/>
      </c>
      <c r="I7975" s="109" t="str">
        <f t="shared" si="374"/>
        <v/>
      </c>
      <c r="J7975" s="113"/>
      <c r="K7975" s="90"/>
      <c r="L7975" s="73"/>
      <c r="M7975" s="69" t="str">
        <f>IF(C7975&lt;&gt;"",DailyLog!$S$3,"")</f>
        <v/>
      </c>
      <c r="N7975" s="56" t="str">
        <f t="shared" si="373"/>
        <v/>
      </c>
      <c r="O7975" s="53" t="str">
        <f>IF($B7975&lt;&gt;"",IF(ISNUMBER(_xlfn.XMATCH($B7975,Language!$A$6:$E$6)),0,IF(ISNUMBER(_xlfn.XMATCH($B7975,Language!$A$29:$E$29)),'Lista de Prestatarios'!$B$3,VLOOKUP(B7975,'Lista de Prestatarios'!$A$2:$B$500,2,FALSE))),"")</f>
        <v/>
      </c>
      <c r="P7975" s="58" t="str">
        <f>IF(B7975&lt;&gt;"",IF(OR(D7975&gt;0,G7975&gt;0),COUNTIF($B$2:B7975,B7975),COUNTIFS($B$2:B7975,B7975,$E$2:E7975,"&gt;0")),"")</f>
        <v/>
      </c>
    </row>
    <row r="7976" spans="1:16" x14ac:dyDescent="0.35">
      <c r="A7976" s="51" t="str">
        <f t="shared" si="372"/>
        <v/>
      </c>
      <c r="B7976" s="99"/>
      <c r="C7976" s="4"/>
      <c r="D7976" s="14"/>
      <c r="E7976" s="14"/>
      <c r="F7976" s="14"/>
      <c r="G7976" s="82"/>
      <c r="H7976" s="107" t="str">
        <f>IF(B7976&lt;&gt;"",IF(OR(O7976=0,O7976=999),"",SUMIFS($E$2:E7976,$A$2:A7976,A7976)-SUMIFS($F$2:F7976,$A$2:A7976,A7976)),"")</f>
        <v/>
      </c>
      <c r="I7976" s="109" t="str">
        <f t="shared" si="374"/>
        <v/>
      </c>
      <c r="J7976" s="113"/>
      <c r="K7976" s="90"/>
      <c r="L7976" s="73"/>
      <c r="M7976" s="69" t="str">
        <f>IF(C7976&lt;&gt;"",DailyLog!$S$3,"")</f>
        <v/>
      </c>
      <c r="N7976" s="56" t="str">
        <f t="shared" si="373"/>
        <v/>
      </c>
      <c r="O7976" s="53" t="str">
        <f>IF($B7976&lt;&gt;"",IF(ISNUMBER(_xlfn.XMATCH($B7976,Language!$A$6:$E$6)),0,IF(ISNUMBER(_xlfn.XMATCH($B7976,Language!$A$29:$E$29)),'Lista de Prestatarios'!$B$3,VLOOKUP(B7976,'Lista de Prestatarios'!$A$2:$B$500,2,FALSE))),"")</f>
        <v/>
      </c>
      <c r="P7976" s="58" t="str">
        <f>IF(B7976&lt;&gt;"",IF(OR(D7976&gt;0,G7976&gt;0),COUNTIF($B$2:B7976,B7976),COUNTIFS($B$2:B7976,B7976,$E$2:E7976,"&gt;0")),"")</f>
        <v/>
      </c>
    </row>
    <row r="7977" spans="1:16" x14ac:dyDescent="0.35">
      <c r="A7977" s="51" t="str">
        <f t="shared" si="372"/>
        <v/>
      </c>
      <c r="B7977" s="99"/>
      <c r="C7977" s="4"/>
      <c r="D7977" s="14"/>
      <c r="E7977" s="14"/>
      <c r="F7977" s="14"/>
      <c r="G7977" s="82"/>
      <c r="H7977" s="107" t="str">
        <f>IF(B7977&lt;&gt;"",IF(OR(O7977=0,O7977=999),"",SUMIFS($E$2:E7977,$A$2:A7977,A7977)-SUMIFS($F$2:F7977,$A$2:A7977,A7977)),"")</f>
        <v/>
      </c>
      <c r="I7977" s="109" t="str">
        <f t="shared" si="374"/>
        <v/>
      </c>
      <c r="J7977" s="113"/>
      <c r="K7977" s="90"/>
      <c r="L7977" s="73"/>
      <c r="M7977" s="69" t="str">
        <f>IF(C7977&lt;&gt;"",DailyLog!$S$3,"")</f>
        <v/>
      </c>
      <c r="N7977" s="56" t="str">
        <f t="shared" si="373"/>
        <v/>
      </c>
      <c r="O7977" s="53" t="str">
        <f>IF($B7977&lt;&gt;"",IF(ISNUMBER(_xlfn.XMATCH($B7977,Language!$A$6:$E$6)),0,IF(ISNUMBER(_xlfn.XMATCH($B7977,Language!$A$29:$E$29)),'Lista de Prestatarios'!$B$3,VLOOKUP(B7977,'Lista de Prestatarios'!$A$2:$B$500,2,FALSE))),"")</f>
        <v/>
      </c>
      <c r="P7977" s="58" t="str">
        <f>IF(B7977&lt;&gt;"",IF(OR(D7977&gt;0,G7977&gt;0),COUNTIF($B$2:B7977,B7977),COUNTIFS($B$2:B7977,B7977,$E$2:E7977,"&gt;0")),"")</f>
        <v/>
      </c>
    </row>
    <row r="7978" spans="1:16" x14ac:dyDescent="0.35">
      <c r="A7978" s="51" t="str">
        <f t="shared" si="372"/>
        <v/>
      </c>
      <c r="B7978" s="99"/>
      <c r="C7978" s="4"/>
      <c r="D7978" s="14"/>
      <c r="E7978" s="14"/>
      <c r="F7978" s="14"/>
      <c r="G7978" s="82"/>
      <c r="H7978" s="107" t="str">
        <f>IF(B7978&lt;&gt;"",IF(OR(O7978=0,O7978=999),"",SUMIFS($E$2:E7978,$A$2:A7978,A7978)-SUMIFS($F$2:F7978,$A$2:A7978,A7978)),"")</f>
        <v/>
      </c>
      <c r="I7978" s="109" t="str">
        <f t="shared" si="374"/>
        <v/>
      </c>
      <c r="J7978" s="113"/>
      <c r="K7978" s="90"/>
      <c r="L7978" s="73"/>
      <c r="M7978" s="69" t="str">
        <f>IF(C7978&lt;&gt;"",DailyLog!$S$3,"")</f>
        <v/>
      </c>
      <c r="N7978" s="56" t="str">
        <f t="shared" si="373"/>
        <v/>
      </c>
      <c r="O7978" s="53" t="str">
        <f>IF($B7978&lt;&gt;"",IF(ISNUMBER(_xlfn.XMATCH($B7978,Language!$A$6:$E$6)),0,IF(ISNUMBER(_xlfn.XMATCH($B7978,Language!$A$29:$E$29)),'Lista de Prestatarios'!$B$3,VLOOKUP(B7978,'Lista de Prestatarios'!$A$2:$B$500,2,FALSE))),"")</f>
        <v/>
      </c>
      <c r="P7978" s="58" t="str">
        <f>IF(B7978&lt;&gt;"",IF(OR(D7978&gt;0,G7978&gt;0),COUNTIF($B$2:B7978,B7978),COUNTIFS($B$2:B7978,B7978,$E$2:E7978,"&gt;0")),"")</f>
        <v/>
      </c>
    </row>
    <row r="7979" spans="1:16" x14ac:dyDescent="0.35">
      <c r="A7979" s="51" t="str">
        <f t="shared" si="372"/>
        <v/>
      </c>
      <c r="B7979" s="99"/>
      <c r="C7979" s="4"/>
      <c r="D7979" s="14"/>
      <c r="E7979" s="14"/>
      <c r="F7979" s="14"/>
      <c r="G7979" s="82"/>
      <c r="H7979" s="107" t="str">
        <f>IF(B7979&lt;&gt;"",IF(OR(O7979=0,O7979=999),"",SUMIFS($E$2:E7979,$A$2:A7979,A7979)-SUMIFS($F$2:F7979,$A$2:A7979,A7979)),"")</f>
        <v/>
      </c>
      <c r="I7979" s="109" t="str">
        <f t="shared" si="374"/>
        <v/>
      </c>
      <c r="J7979" s="113"/>
      <c r="K7979" s="90"/>
      <c r="L7979" s="73"/>
      <c r="M7979" s="69" t="str">
        <f>IF(C7979&lt;&gt;"",DailyLog!$S$3,"")</f>
        <v/>
      </c>
      <c r="N7979" s="56" t="str">
        <f t="shared" si="373"/>
        <v/>
      </c>
      <c r="O7979" s="53" t="str">
        <f>IF($B7979&lt;&gt;"",IF(ISNUMBER(_xlfn.XMATCH($B7979,Language!$A$6:$E$6)),0,IF(ISNUMBER(_xlfn.XMATCH($B7979,Language!$A$29:$E$29)),'Lista de Prestatarios'!$B$3,VLOOKUP(B7979,'Lista de Prestatarios'!$A$2:$B$500,2,FALSE))),"")</f>
        <v/>
      </c>
      <c r="P7979" s="58" t="str">
        <f>IF(B7979&lt;&gt;"",IF(OR(D7979&gt;0,G7979&gt;0),COUNTIF($B$2:B7979,B7979),COUNTIFS($B$2:B7979,B7979,$E$2:E7979,"&gt;0")),"")</f>
        <v/>
      </c>
    </row>
    <row r="7980" spans="1:16" x14ac:dyDescent="0.35">
      <c r="A7980" s="51" t="str">
        <f t="shared" si="372"/>
        <v/>
      </c>
      <c r="B7980" s="99"/>
      <c r="C7980" s="4"/>
      <c r="D7980" s="14"/>
      <c r="E7980" s="14"/>
      <c r="F7980" s="14"/>
      <c r="G7980" s="82"/>
      <c r="H7980" s="107" t="str">
        <f>IF(B7980&lt;&gt;"",IF(OR(O7980=0,O7980=999),"",SUMIFS($E$2:E7980,$A$2:A7980,A7980)-SUMIFS($F$2:F7980,$A$2:A7980,A7980)),"")</f>
        <v/>
      </c>
      <c r="I7980" s="109" t="str">
        <f t="shared" si="374"/>
        <v/>
      </c>
      <c r="J7980" s="113"/>
      <c r="K7980" s="90"/>
      <c r="L7980" s="73"/>
      <c r="M7980" s="69" t="str">
        <f>IF(C7980&lt;&gt;"",DailyLog!$S$3,"")</f>
        <v/>
      </c>
      <c r="N7980" s="56" t="str">
        <f t="shared" si="373"/>
        <v/>
      </c>
      <c r="O7980" s="53" t="str">
        <f>IF($B7980&lt;&gt;"",IF(ISNUMBER(_xlfn.XMATCH($B7980,Language!$A$6:$E$6)),0,IF(ISNUMBER(_xlfn.XMATCH($B7980,Language!$A$29:$E$29)),'Lista de Prestatarios'!$B$3,VLOOKUP(B7980,'Lista de Prestatarios'!$A$2:$B$500,2,FALSE))),"")</f>
        <v/>
      </c>
      <c r="P7980" s="58" t="str">
        <f>IF(B7980&lt;&gt;"",IF(OR(D7980&gt;0,G7980&gt;0),COUNTIF($B$2:B7980,B7980),COUNTIFS($B$2:B7980,B7980,$E$2:E7980,"&gt;0")),"")</f>
        <v/>
      </c>
    </row>
    <row r="7981" spans="1:16" x14ac:dyDescent="0.35">
      <c r="A7981" s="51" t="str">
        <f t="shared" si="372"/>
        <v/>
      </c>
      <c r="B7981" s="99"/>
      <c r="C7981" s="4"/>
      <c r="D7981" s="14"/>
      <c r="E7981" s="14"/>
      <c r="F7981" s="14"/>
      <c r="G7981" s="82"/>
      <c r="H7981" s="107" t="str">
        <f>IF(B7981&lt;&gt;"",IF(OR(O7981=0,O7981=999),"",SUMIFS($E$2:E7981,$A$2:A7981,A7981)-SUMIFS($F$2:F7981,$A$2:A7981,A7981)),"")</f>
        <v/>
      </c>
      <c r="I7981" s="109" t="str">
        <f t="shared" si="374"/>
        <v/>
      </c>
      <c r="J7981" s="113"/>
      <c r="K7981" s="90"/>
      <c r="L7981" s="73"/>
      <c r="M7981" s="69" t="str">
        <f>IF(C7981&lt;&gt;"",DailyLog!$S$3,"")</f>
        <v/>
      </c>
      <c r="N7981" s="56" t="str">
        <f t="shared" si="373"/>
        <v/>
      </c>
      <c r="O7981" s="53" t="str">
        <f>IF($B7981&lt;&gt;"",IF(ISNUMBER(_xlfn.XMATCH($B7981,Language!$A$6:$E$6)),0,IF(ISNUMBER(_xlfn.XMATCH($B7981,Language!$A$29:$E$29)),'Lista de Prestatarios'!$B$3,VLOOKUP(B7981,'Lista de Prestatarios'!$A$2:$B$500,2,FALSE))),"")</f>
        <v/>
      </c>
      <c r="P7981" s="58" t="str">
        <f>IF(B7981&lt;&gt;"",IF(OR(D7981&gt;0,G7981&gt;0),COUNTIF($B$2:B7981,B7981),COUNTIFS($B$2:B7981,B7981,$E$2:E7981,"&gt;0")),"")</f>
        <v/>
      </c>
    </row>
    <row r="7982" spans="1:16" x14ac:dyDescent="0.35">
      <c r="A7982" s="51" t="str">
        <f t="shared" si="372"/>
        <v/>
      </c>
      <c r="B7982" s="99"/>
      <c r="C7982" s="4"/>
      <c r="D7982" s="14"/>
      <c r="E7982" s="14"/>
      <c r="F7982" s="14"/>
      <c r="G7982" s="82"/>
      <c r="H7982" s="107" t="str">
        <f>IF(B7982&lt;&gt;"",IF(OR(O7982=0,O7982=999),"",SUMIFS($E$2:E7982,$A$2:A7982,A7982)-SUMIFS($F$2:F7982,$A$2:A7982,A7982)),"")</f>
        <v/>
      </c>
      <c r="I7982" s="109" t="str">
        <f t="shared" si="374"/>
        <v/>
      </c>
      <c r="J7982" s="113"/>
      <c r="K7982" s="90"/>
      <c r="L7982" s="73"/>
      <c r="M7982" s="69" t="str">
        <f>IF(C7982&lt;&gt;"",DailyLog!$S$3,"")</f>
        <v/>
      </c>
      <c r="N7982" s="56" t="str">
        <f t="shared" si="373"/>
        <v/>
      </c>
      <c r="O7982" s="53" t="str">
        <f>IF($B7982&lt;&gt;"",IF(ISNUMBER(_xlfn.XMATCH($B7982,Language!$A$6:$E$6)),0,IF(ISNUMBER(_xlfn.XMATCH($B7982,Language!$A$29:$E$29)),'Lista de Prestatarios'!$B$3,VLOOKUP(B7982,'Lista de Prestatarios'!$A$2:$B$500,2,FALSE))),"")</f>
        <v/>
      </c>
      <c r="P7982" s="58" t="str">
        <f>IF(B7982&lt;&gt;"",IF(OR(D7982&gt;0,G7982&gt;0),COUNTIF($B$2:B7982,B7982),COUNTIFS($B$2:B7982,B7982,$E$2:E7982,"&gt;0")),"")</f>
        <v/>
      </c>
    </row>
    <row r="7983" spans="1:16" x14ac:dyDescent="0.35">
      <c r="A7983" s="51" t="str">
        <f t="shared" si="372"/>
        <v/>
      </c>
      <c r="B7983" s="99"/>
      <c r="C7983" s="4"/>
      <c r="D7983" s="14"/>
      <c r="E7983" s="14"/>
      <c r="F7983" s="14"/>
      <c r="G7983" s="82"/>
      <c r="H7983" s="107" t="str">
        <f>IF(B7983&lt;&gt;"",IF(OR(O7983=0,O7983=999),"",SUMIFS($E$2:E7983,$A$2:A7983,A7983)-SUMIFS($F$2:F7983,$A$2:A7983,A7983)),"")</f>
        <v/>
      </c>
      <c r="I7983" s="109" t="str">
        <f t="shared" si="374"/>
        <v/>
      </c>
      <c r="J7983" s="113"/>
      <c r="K7983" s="90"/>
      <c r="L7983" s="73"/>
      <c r="M7983" s="69" t="str">
        <f>IF(C7983&lt;&gt;"",DailyLog!$S$3,"")</f>
        <v/>
      </c>
      <c r="N7983" s="56" t="str">
        <f t="shared" si="373"/>
        <v/>
      </c>
      <c r="O7983" s="53" t="str">
        <f>IF($B7983&lt;&gt;"",IF(ISNUMBER(_xlfn.XMATCH($B7983,Language!$A$6:$E$6)),0,IF(ISNUMBER(_xlfn.XMATCH($B7983,Language!$A$29:$E$29)),'Lista de Prestatarios'!$B$3,VLOOKUP(B7983,'Lista de Prestatarios'!$A$2:$B$500,2,FALSE))),"")</f>
        <v/>
      </c>
      <c r="P7983" s="58" t="str">
        <f>IF(B7983&lt;&gt;"",IF(OR(D7983&gt;0,G7983&gt;0),COUNTIF($B$2:B7983,B7983),COUNTIFS($B$2:B7983,B7983,$E$2:E7983,"&gt;0")),"")</f>
        <v/>
      </c>
    </row>
    <row r="7984" spans="1:16" x14ac:dyDescent="0.35">
      <c r="A7984" s="51" t="str">
        <f t="shared" si="372"/>
        <v/>
      </c>
      <c r="B7984" s="99"/>
      <c r="C7984" s="4"/>
      <c r="D7984" s="14"/>
      <c r="E7984" s="14"/>
      <c r="F7984" s="14"/>
      <c r="G7984" s="82"/>
      <c r="H7984" s="107" t="str">
        <f>IF(B7984&lt;&gt;"",IF(OR(O7984=0,O7984=999),"",SUMIFS($E$2:E7984,$A$2:A7984,A7984)-SUMIFS($F$2:F7984,$A$2:A7984,A7984)),"")</f>
        <v/>
      </c>
      <c r="I7984" s="109" t="str">
        <f t="shared" si="374"/>
        <v/>
      </c>
      <c r="J7984" s="113"/>
      <c r="K7984" s="90"/>
      <c r="L7984" s="73"/>
      <c r="M7984" s="69" t="str">
        <f>IF(C7984&lt;&gt;"",DailyLog!$S$3,"")</f>
        <v/>
      </c>
      <c r="N7984" s="56" t="str">
        <f t="shared" si="373"/>
        <v/>
      </c>
      <c r="O7984" s="53" t="str">
        <f>IF($B7984&lt;&gt;"",IF(ISNUMBER(_xlfn.XMATCH($B7984,Language!$A$6:$E$6)),0,IF(ISNUMBER(_xlfn.XMATCH($B7984,Language!$A$29:$E$29)),'Lista de Prestatarios'!$B$3,VLOOKUP(B7984,'Lista de Prestatarios'!$A$2:$B$500,2,FALSE))),"")</f>
        <v/>
      </c>
      <c r="P7984" s="58" t="str">
        <f>IF(B7984&lt;&gt;"",IF(OR(D7984&gt;0,G7984&gt;0),COUNTIF($B$2:B7984,B7984),COUNTIFS($B$2:B7984,B7984,$E$2:E7984,"&gt;0")),"")</f>
        <v/>
      </c>
    </row>
    <row r="7985" spans="1:16" x14ac:dyDescent="0.35">
      <c r="A7985" s="51" t="str">
        <f t="shared" si="372"/>
        <v/>
      </c>
      <c r="B7985" s="99"/>
      <c r="C7985" s="4"/>
      <c r="D7985" s="14"/>
      <c r="E7985" s="14"/>
      <c r="F7985" s="14"/>
      <c r="G7985" s="82"/>
      <c r="H7985" s="107" t="str">
        <f>IF(B7985&lt;&gt;"",IF(OR(O7985=0,O7985=999),"",SUMIFS($E$2:E7985,$A$2:A7985,A7985)-SUMIFS($F$2:F7985,$A$2:A7985,A7985)),"")</f>
        <v/>
      </c>
      <c r="I7985" s="109" t="str">
        <f t="shared" si="374"/>
        <v/>
      </c>
      <c r="J7985" s="113"/>
      <c r="K7985" s="90"/>
      <c r="L7985" s="73"/>
      <c r="M7985" s="69" t="str">
        <f>IF(C7985&lt;&gt;"",DailyLog!$S$3,"")</f>
        <v/>
      </c>
      <c r="N7985" s="56" t="str">
        <f t="shared" si="373"/>
        <v/>
      </c>
      <c r="O7985" s="53" t="str">
        <f>IF($B7985&lt;&gt;"",IF(ISNUMBER(_xlfn.XMATCH($B7985,Language!$A$6:$E$6)),0,IF(ISNUMBER(_xlfn.XMATCH($B7985,Language!$A$29:$E$29)),'Lista de Prestatarios'!$B$3,VLOOKUP(B7985,'Lista de Prestatarios'!$A$2:$B$500,2,FALSE))),"")</f>
        <v/>
      </c>
      <c r="P7985" s="58" t="str">
        <f>IF(B7985&lt;&gt;"",IF(OR(D7985&gt;0,G7985&gt;0),COUNTIF($B$2:B7985,B7985),COUNTIFS($B$2:B7985,B7985,$E$2:E7985,"&gt;0")),"")</f>
        <v/>
      </c>
    </row>
    <row r="7986" spans="1:16" x14ac:dyDescent="0.35">
      <c r="A7986" s="51" t="str">
        <f t="shared" si="372"/>
        <v/>
      </c>
      <c r="B7986" s="99"/>
      <c r="C7986" s="4"/>
      <c r="D7986" s="14"/>
      <c r="E7986" s="14"/>
      <c r="F7986" s="14"/>
      <c r="G7986" s="82"/>
      <c r="H7986" s="107" t="str">
        <f>IF(B7986&lt;&gt;"",IF(OR(O7986=0,O7986=999),"",SUMIFS($E$2:E7986,$A$2:A7986,A7986)-SUMIFS($F$2:F7986,$A$2:A7986,A7986)),"")</f>
        <v/>
      </c>
      <c r="I7986" s="109" t="str">
        <f t="shared" si="374"/>
        <v/>
      </c>
      <c r="J7986" s="113"/>
      <c r="K7986" s="90"/>
      <c r="L7986" s="73"/>
      <c r="M7986" s="69" t="str">
        <f>IF(C7986&lt;&gt;"",DailyLog!$S$3,"")</f>
        <v/>
      </c>
      <c r="N7986" s="56" t="str">
        <f t="shared" si="373"/>
        <v/>
      </c>
      <c r="O7986" s="53" t="str">
        <f>IF($B7986&lt;&gt;"",IF(ISNUMBER(_xlfn.XMATCH($B7986,Language!$A$6:$E$6)),0,IF(ISNUMBER(_xlfn.XMATCH($B7986,Language!$A$29:$E$29)),'Lista de Prestatarios'!$B$3,VLOOKUP(B7986,'Lista de Prestatarios'!$A$2:$B$500,2,FALSE))),"")</f>
        <v/>
      </c>
      <c r="P7986" s="58" t="str">
        <f>IF(B7986&lt;&gt;"",IF(OR(D7986&gt;0,G7986&gt;0),COUNTIF($B$2:B7986,B7986),COUNTIFS($B$2:B7986,B7986,$E$2:E7986,"&gt;0")),"")</f>
        <v/>
      </c>
    </row>
    <row r="7987" spans="1:16" x14ac:dyDescent="0.35">
      <c r="A7987" s="51" t="str">
        <f t="shared" si="372"/>
        <v/>
      </c>
      <c r="B7987" s="99"/>
      <c r="C7987" s="4"/>
      <c r="D7987" s="14"/>
      <c r="E7987" s="14"/>
      <c r="F7987" s="14"/>
      <c r="G7987" s="82"/>
      <c r="H7987" s="107" t="str">
        <f>IF(B7987&lt;&gt;"",IF(OR(O7987=0,O7987=999),"",SUMIFS($E$2:E7987,$A$2:A7987,A7987)-SUMIFS($F$2:F7987,$A$2:A7987,A7987)),"")</f>
        <v/>
      </c>
      <c r="I7987" s="109" t="str">
        <f t="shared" si="374"/>
        <v/>
      </c>
      <c r="J7987" s="113"/>
      <c r="K7987" s="90"/>
      <c r="L7987" s="73"/>
      <c r="M7987" s="69" t="str">
        <f>IF(C7987&lt;&gt;"",DailyLog!$S$3,"")</f>
        <v/>
      </c>
      <c r="N7987" s="56" t="str">
        <f t="shared" si="373"/>
        <v/>
      </c>
      <c r="O7987" s="53" t="str">
        <f>IF($B7987&lt;&gt;"",IF(ISNUMBER(_xlfn.XMATCH($B7987,Language!$A$6:$E$6)),0,IF(ISNUMBER(_xlfn.XMATCH($B7987,Language!$A$29:$E$29)),'Lista de Prestatarios'!$B$3,VLOOKUP(B7987,'Lista de Prestatarios'!$A$2:$B$500,2,FALSE))),"")</f>
        <v/>
      </c>
      <c r="P7987" s="58" t="str">
        <f>IF(B7987&lt;&gt;"",IF(OR(D7987&gt;0,G7987&gt;0),COUNTIF($B$2:B7987,B7987),COUNTIFS($B$2:B7987,B7987,$E$2:E7987,"&gt;0")),"")</f>
        <v/>
      </c>
    </row>
    <row r="7988" spans="1:16" x14ac:dyDescent="0.35">
      <c r="A7988" s="51" t="str">
        <f t="shared" si="372"/>
        <v/>
      </c>
      <c r="B7988" s="99"/>
      <c r="C7988" s="4"/>
      <c r="D7988" s="14"/>
      <c r="E7988" s="14"/>
      <c r="F7988" s="14"/>
      <c r="G7988" s="82"/>
      <c r="H7988" s="107" t="str">
        <f>IF(B7988&lt;&gt;"",IF(OR(O7988=0,O7988=999),"",SUMIFS($E$2:E7988,$A$2:A7988,A7988)-SUMIFS($F$2:F7988,$A$2:A7988,A7988)),"")</f>
        <v/>
      </c>
      <c r="I7988" s="109" t="str">
        <f t="shared" si="374"/>
        <v/>
      </c>
      <c r="J7988" s="113"/>
      <c r="K7988" s="90"/>
      <c r="L7988" s="73"/>
      <c r="M7988" s="69" t="str">
        <f>IF(C7988&lt;&gt;"",DailyLog!$S$3,"")</f>
        <v/>
      </c>
      <c r="N7988" s="56" t="str">
        <f t="shared" si="373"/>
        <v/>
      </c>
      <c r="O7988" s="53" t="str">
        <f>IF($B7988&lt;&gt;"",IF(ISNUMBER(_xlfn.XMATCH($B7988,Language!$A$6:$E$6)),0,IF(ISNUMBER(_xlfn.XMATCH($B7988,Language!$A$29:$E$29)),'Lista de Prestatarios'!$B$3,VLOOKUP(B7988,'Lista de Prestatarios'!$A$2:$B$500,2,FALSE))),"")</f>
        <v/>
      </c>
      <c r="P7988" s="58" t="str">
        <f>IF(B7988&lt;&gt;"",IF(OR(D7988&gt;0,G7988&gt;0),COUNTIF($B$2:B7988,B7988),COUNTIFS($B$2:B7988,B7988,$E$2:E7988,"&gt;0")),"")</f>
        <v/>
      </c>
    </row>
    <row r="7989" spans="1:16" x14ac:dyDescent="0.35">
      <c r="A7989" s="51" t="str">
        <f t="shared" si="372"/>
        <v/>
      </c>
      <c r="B7989" s="99"/>
      <c r="C7989" s="4"/>
      <c r="D7989" s="14"/>
      <c r="E7989" s="14"/>
      <c r="F7989" s="14"/>
      <c r="G7989" s="82"/>
      <c r="H7989" s="107" t="str">
        <f>IF(B7989&lt;&gt;"",IF(OR(O7989=0,O7989=999),"",SUMIFS($E$2:E7989,$A$2:A7989,A7989)-SUMIFS($F$2:F7989,$A$2:A7989,A7989)),"")</f>
        <v/>
      </c>
      <c r="I7989" s="109" t="str">
        <f t="shared" si="374"/>
        <v/>
      </c>
      <c r="J7989" s="113"/>
      <c r="K7989" s="90"/>
      <c r="L7989" s="73"/>
      <c r="M7989" s="69" t="str">
        <f>IF(C7989&lt;&gt;"",DailyLog!$S$3,"")</f>
        <v/>
      </c>
      <c r="N7989" s="56" t="str">
        <f t="shared" si="373"/>
        <v/>
      </c>
      <c r="O7989" s="53" t="str">
        <f>IF($B7989&lt;&gt;"",IF(ISNUMBER(_xlfn.XMATCH($B7989,Language!$A$6:$E$6)),0,IF(ISNUMBER(_xlfn.XMATCH($B7989,Language!$A$29:$E$29)),'Lista de Prestatarios'!$B$3,VLOOKUP(B7989,'Lista de Prestatarios'!$A$2:$B$500,2,FALSE))),"")</f>
        <v/>
      </c>
      <c r="P7989" s="58" t="str">
        <f>IF(B7989&lt;&gt;"",IF(OR(D7989&gt;0,G7989&gt;0),COUNTIF($B$2:B7989,B7989),COUNTIFS($B$2:B7989,B7989,$E$2:E7989,"&gt;0")),"")</f>
        <v/>
      </c>
    </row>
    <row r="7990" spans="1:16" x14ac:dyDescent="0.35">
      <c r="A7990" s="51" t="str">
        <f t="shared" si="372"/>
        <v/>
      </c>
      <c r="B7990" s="99"/>
      <c r="C7990" s="4"/>
      <c r="D7990" s="14"/>
      <c r="E7990" s="14"/>
      <c r="F7990" s="14"/>
      <c r="G7990" s="82"/>
      <c r="H7990" s="107" t="str">
        <f>IF(B7990&lt;&gt;"",IF(OR(O7990=0,O7990=999),"",SUMIFS($E$2:E7990,$A$2:A7990,A7990)-SUMIFS($F$2:F7990,$A$2:A7990,A7990)),"")</f>
        <v/>
      </c>
      <c r="I7990" s="109" t="str">
        <f t="shared" si="374"/>
        <v/>
      </c>
      <c r="J7990" s="113"/>
      <c r="K7990" s="90"/>
      <c r="L7990" s="73"/>
      <c r="M7990" s="69" t="str">
        <f>IF(C7990&lt;&gt;"",DailyLog!$S$3,"")</f>
        <v/>
      </c>
      <c r="N7990" s="56" t="str">
        <f t="shared" si="373"/>
        <v/>
      </c>
      <c r="O7990" s="53" t="str">
        <f>IF($B7990&lt;&gt;"",IF(ISNUMBER(_xlfn.XMATCH($B7990,Language!$A$6:$E$6)),0,IF(ISNUMBER(_xlfn.XMATCH($B7990,Language!$A$29:$E$29)),'Lista de Prestatarios'!$B$3,VLOOKUP(B7990,'Lista de Prestatarios'!$A$2:$B$500,2,FALSE))),"")</f>
        <v/>
      </c>
      <c r="P7990" s="58" t="str">
        <f>IF(B7990&lt;&gt;"",IF(OR(D7990&gt;0,G7990&gt;0),COUNTIF($B$2:B7990,B7990),COUNTIFS($B$2:B7990,B7990,$E$2:E7990,"&gt;0")),"")</f>
        <v/>
      </c>
    </row>
    <row r="7991" spans="1:16" x14ac:dyDescent="0.35">
      <c r="A7991" s="51" t="str">
        <f t="shared" si="372"/>
        <v/>
      </c>
      <c r="B7991" s="99"/>
      <c r="C7991" s="4"/>
      <c r="D7991" s="14"/>
      <c r="E7991" s="14"/>
      <c r="F7991" s="14"/>
      <c r="G7991" s="82"/>
      <c r="H7991" s="107" t="str">
        <f>IF(B7991&lt;&gt;"",IF(OR(O7991=0,O7991=999),"",SUMIFS($E$2:E7991,$A$2:A7991,A7991)-SUMIFS($F$2:F7991,$A$2:A7991,A7991)),"")</f>
        <v/>
      </c>
      <c r="I7991" s="109" t="str">
        <f t="shared" si="374"/>
        <v/>
      </c>
      <c r="J7991" s="113"/>
      <c r="K7991" s="90"/>
      <c r="L7991" s="73"/>
      <c r="M7991" s="69" t="str">
        <f>IF(C7991&lt;&gt;"",DailyLog!$S$3,"")</f>
        <v/>
      </c>
      <c r="N7991" s="56" t="str">
        <f t="shared" si="373"/>
        <v/>
      </c>
      <c r="O7991" s="53" t="str">
        <f>IF($B7991&lt;&gt;"",IF(ISNUMBER(_xlfn.XMATCH($B7991,Language!$A$6:$E$6)),0,IF(ISNUMBER(_xlfn.XMATCH($B7991,Language!$A$29:$E$29)),'Lista de Prestatarios'!$B$3,VLOOKUP(B7991,'Lista de Prestatarios'!$A$2:$B$500,2,FALSE))),"")</f>
        <v/>
      </c>
      <c r="P7991" s="58" t="str">
        <f>IF(B7991&lt;&gt;"",IF(OR(D7991&gt;0,G7991&gt;0),COUNTIF($B$2:B7991,B7991),COUNTIFS($B$2:B7991,B7991,$E$2:E7991,"&gt;0")),"")</f>
        <v/>
      </c>
    </row>
    <row r="7992" spans="1:16" x14ac:dyDescent="0.35">
      <c r="A7992" s="51" t="str">
        <f t="shared" si="372"/>
        <v/>
      </c>
      <c r="B7992" s="99"/>
      <c r="C7992" s="4"/>
      <c r="D7992" s="14"/>
      <c r="E7992" s="14"/>
      <c r="F7992" s="14"/>
      <c r="G7992" s="82"/>
      <c r="H7992" s="107" t="str">
        <f>IF(B7992&lt;&gt;"",IF(OR(O7992=0,O7992=999),"",SUMIFS($E$2:E7992,$A$2:A7992,A7992)-SUMIFS($F$2:F7992,$A$2:A7992,A7992)),"")</f>
        <v/>
      </c>
      <c r="I7992" s="109" t="str">
        <f t="shared" si="374"/>
        <v/>
      </c>
      <c r="J7992" s="113"/>
      <c r="K7992" s="90"/>
      <c r="L7992" s="73"/>
      <c r="M7992" s="69" t="str">
        <f>IF(C7992&lt;&gt;"",DailyLog!$S$3,"")</f>
        <v/>
      </c>
      <c r="N7992" s="56" t="str">
        <f t="shared" si="373"/>
        <v/>
      </c>
      <c r="O7992" s="53" t="str">
        <f>IF($B7992&lt;&gt;"",IF(ISNUMBER(_xlfn.XMATCH($B7992,Language!$A$6:$E$6)),0,IF(ISNUMBER(_xlfn.XMATCH($B7992,Language!$A$29:$E$29)),'Lista de Prestatarios'!$B$3,VLOOKUP(B7992,'Lista de Prestatarios'!$A$2:$B$500,2,FALSE))),"")</f>
        <v/>
      </c>
      <c r="P7992" s="58" t="str">
        <f>IF(B7992&lt;&gt;"",IF(OR(D7992&gt;0,G7992&gt;0),COUNTIF($B$2:B7992,B7992),COUNTIFS($B$2:B7992,B7992,$E$2:E7992,"&gt;0")),"")</f>
        <v/>
      </c>
    </row>
    <row r="7993" spans="1:16" x14ac:dyDescent="0.35">
      <c r="A7993" s="51" t="str">
        <f t="shared" si="372"/>
        <v/>
      </c>
      <c r="B7993" s="99"/>
      <c r="C7993" s="4"/>
      <c r="D7993" s="14"/>
      <c r="E7993" s="14"/>
      <c r="F7993" s="14"/>
      <c r="G7993" s="82"/>
      <c r="H7993" s="107" t="str">
        <f>IF(B7993&lt;&gt;"",IF(OR(O7993=0,O7993=999),"",SUMIFS($E$2:E7993,$A$2:A7993,A7993)-SUMIFS($F$2:F7993,$A$2:A7993,A7993)),"")</f>
        <v/>
      </c>
      <c r="I7993" s="109" t="str">
        <f t="shared" si="374"/>
        <v/>
      </c>
      <c r="J7993" s="113"/>
      <c r="K7993" s="90"/>
      <c r="L7993" s="73"/>
      <c r="M7993" s="69" t="str">
        <f>IF(C7993&lt;&gt;"",DailyLog!$S$3,"")</f>
        <v/>
      </c>
      <c r="N7993" s="56" t="str">
        <f t="shared" si="373"/>
        <v/>
      </c>
      <c r="O7993" s="53" t="str">
        <f>IF($B7993&lt;&gt;"",IF(ISNUMBER(_xlfn.XMATCH($B7993,Language!$A$6:$E$6)),0,IF(ISNUMBER(_xlfn.XMATCH($B7993,Language!$A$29:$E$29)),'Lista de Prestatarios'!$B$3,VLOOKUP(B7993,'Lista de Prestatarios'!$A$2:$B$500,2,FALSE))),"")</f>
        <v/>
      </c>
      <c r="P7993" s="58" t="str">
        <f>IF(B7993&lt;&gt;"",IF(OR(D7993&gt;0,G7993&gt;0),COUNTIF($B$2:B7993,B7993),COUNTIFS($B$2:B7993,B7993,$E$2:E7993,"&gt;0")),"")</f>
        <v/>
      </c>
    </row>
    <row r="7994" spans="1:16" x14ac:dyDescent="0.35">
      <c r="A7994" s="51" t="str">
        <f t="shared" si="372"/>
        <v/>
      </c>
      <c r="B7994" s="99"/>
      <c r="C7994" s="4"/>
      <c r="D7994" s="14"/>
      <c r="E7994" s="14"/>
      <c r="F7994" s="14"/>
      <c r="G7994" s="82"/>
      <c r="H7994" s="107" t="str">
        <f>IF(B7994&lt;&gt;"",IF(OR(O7994=0,O7994=999),"",SUMIFS($E$2:E7994,$A$2:A7994,A7994)-SUMIFS($F$2:F7994,$A$2:A7994,A7994)),"")</f>
        <v/>
      </c>
      <c r="I7994" s="109" t="str">
        <f t="shared" si="374"/>
        <v/>
      </c>
      <c r="J7994" s="113"/>
      <c r="K7994" s="90"/>
      <c r="L7994" s="73"/>
      <c r="M7994" s="69" t="str">
        <f>IF(C7994&lt;&gt;"",DailyLog!$S$3,"")</f>
        <v/>
      </c>
      <c r="N7994" s="56" t="str">
        <f t="shared" si="373"/>
        <v/>
      </c>
      <c r="O7994" s="53" t="str">
        <f>IF($B7994&lt;&gt;"",IF(ISNUMBER(_xlfn.XMATCH($B7994,Language!$A$6:$E$6)),0,IF(ISNUMBER(_xlfn.XMATCH($B7994,Language!$A$29:$E$29)),'Lista de Prestatarios'!$B$3,VLOOKUP(B7994,'Lista de Prestatarios'!$A$2:$B$500,2,FALSE))),"")</f>
        <v/>
      </c>
      <c r="P7994" s="58" t="str">
        <f>IF(B7994&lt;&gt;"",IF(OR(D7994&gt;0,G7994&gt;0),COUNTIF($B$2:B7994,B7994),COUNTIFS($B$2:B7994,B7994,$E$2:E7994,"&gt;0")),"")</f>
        <v/>
      </c>
    </row>
    <row r="7995" spans="1:16" x14ac:dyDescent="0.35">
      <c r="A7995" s="51" t="str">
        <f t="shared" si="372"/>
        <v/>
      </c>
      <c r="B7995" s="99"/>
      <c r="C7995" s="4"/>
      <c r="D7995" s="14"/>
      <c r="E7995" s="14"/>
      <c r="F7995" s="14"/>
      <c r="G7995" s="82"/>
      <c r="H7995" s="107" t="str">
        <f>IF(B7995&lt;&gt;"",IF(OR(O7995=0,O7995=999),"",SUMIFS($E$2:E7995,$A$2:A7995,A7995)-SUMIFS($F$2:F7995,$A$2:A7995,A7995)),"")</f>
        <v/>
      </c>
      <c r="I7995" s="109" t="str">
        <f t="shared" si="374"/>
        <v/>
      </c>
      <c r="J7995" s="113"/>
      <c r="K7995" s="90"/>
      <c r="L7995" s="73"/>
      <c r="M7995" s="69" t="str">
        <f>IF(C7995&lt;&gt;"",DailyLog!$S$3,"")</f>
        <v/>
      </c>
      <c r="N7995" s="56" t="str">
        <f t="shared" si="373"/>
        <v/>
      </c>
      <c r="O7995" s="53" t="str">
        <f>IF($B7995&lt;&gt;"",IF(ISNUMBER(_xlfn.XMATCH($B7995,Language!$A$6:$E$6)),0,IF(ISNUMBER(_xlfn.XMATCH($B7995,Language!$A$29:$E$29)),'Lista de Prestatarios'!$B$3,VLOOKUP(B7995,'Lista de Prestatarios'!$A$2:$B$500,2,FALSE))),"")</f>
        <v/>
      </c>
      <c r="P7995" s="58" t="str">
        <f>IF(B7995&lt;&gt;"",IF(OR(D7995&gt;0,G7995&gt;0),COUNTIF($B$2:B7995,B7995),COUNTIFS($B$2:B7995,B7995,$E$2:E7995,"&gt;0")),"")</f>
        <v/>
      </c>
    </row>
    <row r="7996" spans="1:16" x14ac:dyDescent="0.35">
      <c r="A7996" s="51" t="str">
        <f t="shared" si="372"/>
        <v/>
      </c>
      <c r="B7996" s="99"/>
      <c r="C7996" s="4"/>
      <c r="D7996" s="14"/>
      <c r="E7996" s="14"/>
      <c r="F7996" s="14"/>
      <c r="G7996" s="82"/>
      <c r="H7996" s="107" t="str">
        <f>IF(B7996&lt;&gt;"",IF(OR(O7996=0,O7996=999),"",SUMIFS($E$2:E7996,$A$2:A7996,A7996)-SUMIFS($F$2:F7996,$A$2:A7996,A7996)),"")</f>
        <v/>
      </c>
      <c r="I7996" s="109" t="str">
        <f t="shared" si="374"/>
        <v/>
      </c>
      <c r="J7996" s="113"/>
      <c r="K7996" s="90"/>
      <c r="L7996" s="73"/>
      <c r="M7996" s="69" t="str">
        <f>IF(C7996&lt;&gt;"",DailyLog!$S$3,"")</f>
        <v/>
      </c>
      <c r="N7996" s="56" t="str">
        <f t="shared" si="373"/>
        <v/>
      </c>
      <c r="O7996" s="53" t="str">
        <f>IF($B7996&lt;&gt;"",IF(ISNUMBER(_xlfn.XMATCH($B7996,Language!$A$6:$E$6)),0,IF(ISNUMBER(_xlfn.XMATCH($B7996,Language!$A$29:$E$29)),'Lista de Prestatarios'!$B$3,VLOOKUP(B7996,'Lista de Prestatarios'!$A$2:$B$500,2,FALSE))),"")</f>
        <v/>
      </c>
      <c r="P7996" s="58" t="str">
        <f>IF(B7996&lt;&gt;"",IF(OR(D7996&gt;0,G7996&gt;0),COUNTIF($B$2:B7996,B7996),COUNTIFS($B$2:B7996,B7996,$E$2:E7996,"&gt;0")),"")</f>
        <v/>
      </c>
    </row>
    <row r="7997" spans="1:16" x14ac:dyDescent="0.35">
      <c r="A7997" s="51" t="str">
        <f t="shared" si="372"/>
        <v/>
      </c>
      <c r="B7997" s="99"/>
      <c r="C7997" s="4"/>
      <c r="D7997" s="14"/>
      <c r="E7997" s="14"/>
      <c r="F7997" s="14"/>
      <c r="G7997" s="82"/>
      <c r="H7997" s="107" t="str">
        <f>IF(B7997&lt;&gt;"",IF(OR(O7997=0,O7997=999),"",SUMIFS($E$2:E7997,$A$2:A7997,A7997)-SUMIFS($F$2:F7997,$A$2:A7997,A7997)),"")</f>
        <v/>
      </c>
      <c r="I7997" s="109" t="str">
        <f t="shared" si="374"/>
        <v/>
      </c>
      <c r="J7997" s="113"/>
      <c r="K7997" s="90"/>
      <c r="L7997" s="73"/>
      <c r="M7997" s="69" t="str">
        <f>IF(C7997&lt;&gt;"",DailyLog!$S$3,"")</f>
        <v/>
      </c>
      <c r="N7997" s="56" t="str">
        <f t="shared" si="373"/>
        <v/>
      </c>
      <c r="O7997" s="53" t="str">
        <f>IF($B7997&lt;&gt;"",IF(ISNUMBER(_xlfn.XMATCH($B7997,Language!$A$6:$E$6)),0,IF(ISNUMBER(_xlfn.XMATCH($B7997,Language!$A$29:$E$29)),'Lista de Prestatarios'!$B$3,VLOOKUP(B7997,'Lista de Prestatarios'!$A$2:$B$500,2,FALSE))),"")</f>
        <v/>
      </c>
      <c r="P7997" s="58" t="str">
        <f>IF(B7997&lt;&gt;"",IF(OR(D7997&gt;0,G7997&gt;0),COUNTIF($B$2:B7997,B7997),COUNTIFS($B$2:B7997,B7997,$E$2:E7997,"&gt;0")),"")</f>
        <v/>
      </c>
    </row>
    <row r="7998" spans="1:16" x14ac:dyDescent="0.35">
      <c r="A7998" s="51" t="str">
        <f t="shared" si="372"/>
        <v/>
      </c>
      <c r="B7998" s="99"/>
      <c r="C7998" s="4"/>
      <c r="D7998" s="14"/>
      <c r="E7998" s="14"/>
      <c r="F7998" s="14"/>
      <c r="G7998" s="82"/>
      <c r="H7998" s="107" t="str">
        <f>IF(B7998&lt;&gt;"",IF(OR(O7998=0,O7998=999),"",SUMIFS($E$2:E7998,$A$2:A7998,A7998)-SUMIFS($F$2:F7998,$A$2:A7998,A7998)),"")</f>
        <v/>
      </c>
      <c r="I7998" s="109" t="str">
        <f t="shared" si="374"/>
        <v/>
      </c>
      <c r="J7998" s="113"/>
      <c r="K7998" s="90"/>
      <c r="L7998" s="73"/>
      <c r="M7998" s="69" t="str">
        <f>IF(C7998&lt;&gt;"",DailyLog!$S$3,"")</f>
        <v/>
      </c>
      <c r="N7998" s="56" t="str">
        <f t="shared" si="373"/>
        <v/>
      </c>
      <c r="O7998" s="53" t="str">
        <f>IF($B7998&lt;&gt;"",IF(ISNUMBER(_xlfn.XMATCH($B7998,Language!$A$6:$E$6)),0,IF(ISNUMBER(_xlfn.XMATCH($B7998,Language!$A$29:$E$29)),'Lista de Prestatarios'!$B$3,VLOOKUP(B7998,'Lista de Prestatarios'!$A$2:$B$500,2,FALSE))),"")</f>
        <v/>
      </c>
      <c r="P7998" s="58" t="str">
        <f>IF(B7998&lt;&gt;"",IF(OR(D7998&gt;0,G7998&gt;0),COUNTIF($B$2:B7998,B7998),COUNTIFS($B$2:B7998,B7998,$E$2:E7998,"&gt;0")),"")</f>
        <v/>
      </c>
    </row>
    <row r="7999" spans="1:16" x14ac:dyDescent="0.35">
      <c r="A7999" s="51" t="str">
        <f t="shared" si="372"/>
        <v/>
      </c>
      <c r="B7999" s="99"/>
      <c r="C7999" s="4"/>
      <c r="D7999" s="14"/>
      <c r="E7999" s="14"/>
      <c r="F7999" s="14"/>
      <c r="G7999" s="82"/>
      <c r="H7999" s="107" t="str">
        <f>IF(B7999&lt;&gt;"",IF(OR(O7999=0,O7999=999),"",SUMIFS($E$2:E7999,$A$2:A7999,A7999)-SUMIFS($F$2:F7999,$A$2:A7999,A7999)),"")</f>
        <v/>
      </c>
      <c r="I7999" s="109" t="str">
        <f t="shared" si="374"/>
        <v/>
      </c>
      <c r="J7999" s="113"/>
      <c r="K7999" s="90"/>
      <c r="L7999" s="73"/>
      <c r="M7999" s="69" t="str">
        <f>IF(C7999&lt;&gt;"",DailyLog!$S$3,"")</f>
        <v/>
      </c>
      <c r="N7999" s="56" t="str">
        <f t="shared" si="373"/>
        <v/>
      </c>
      <c r="O7999" s="53" t="str">
        <f>IF($B7999&lt;&gt;"",IF(ISNUMBER(_xlfn.XMATCH($B7999,Language!$A$6:$E$6)),0,IF(ISNUMBER(_xlfn.XMATCH($B7999,Language!$A$29:$E$29)),'Lista de Prestatarios'!$B$3,VLOOKUP(B7999,'Lista de Prestatarios'!$A$2:$B$500,2,FALSE))),"")</f>
        <v/>
      </c>
      <c r="P7999" s="58" t="str">
        <f>IF(B7999&lt;&gt;"",IF(OR(D7999&gt;0,G7999&gt;0),COUNTIF($B$2:B7999,B7999),COUNTIFS($B$2:B7999,B7999,$E$2:E7999,"&gt;0")),"")</f>
        <v/>
      </c>
    </row>
    <row r="8000" spans="1:16" x14ac:dyDescent="0.35">
      <c r="A8000" s="51" t="str">
        <f t="shared" si="372"/>
        <v/>
      </c>
      <c r="B8000" s="99"/>
      <c r="C8000" s="4"/>
      <c r="D8000" s="14"/>
      <c r="E8000" s="14"/>
      <c r="F8000" s="14"/>
      <c r="G8000" s="82"/>
      <c r="H8000" s="107" t="str">
        <f>IF(B8000&lt;&gt;"",IF(OR(O8000=0,O8000=999),"",SUMIFS($E$2:E8000,$A$2:A8000,A8000)-SUMIFS($F$2:F8000,$A$2:A8000,A8000)),"")</f>
        <v/>
      </c>
      <c r="I8000" s="109" t="str">
        <f t="shared" si="374"/>
        <v/>
      </c>
      <c r="J8000" s="113"/>
      <c r="K8000" s="90"/>
      <c r="L8000" s="73"/>
      <c r="M8000" s="69" t="str">
        <f>IF(C8000&lt;&gt;"",DailyLog!$S$3,"")</f>
        <v/>
      </c>
      <c r="N8000" s="56" t="str">
        <f t="shared" si="373"/>
        <v/>
      </c>
      <c r="O8000" s="53" t="str">
        <f>IF($B8000&lt;&gt;"",IF(ISNUMBER(_xlfn.XMATCH($B8000,Language!$A$6:$E$6)),0,IF(ISNUMBER(_xlfn.XMATCH($B8000,Language!$A$29:$E$29)),'Lista de Prestatarios'!$B$3,VLOOKUP(B8000,'Lista de Prestatarios'!$A$2:$B$500,2,FALSE))),"")</f>
        <v/>
      </c>
      <c r="P8000" s="58" t="str">
        <f>IF(B8000&lt;&gt;"",IF(OR(D8000&gt;0,G8000&gt;0),COUNTIF($B$2:B8000,B8000),COUNTIFS($B$2:B8000,B8000,$E$2:E8000,"&gt;0")),"")</f>
        <v/>
      </c>
    </row>
    <row r="8001" spans="1:16" x14ac:dyDescent="0.35">
      <c r="A8001" s="51" t="str">
        <f t="shared" si="372"/>
        <v/>
      </c>
      <c r="B8001" s="99"/>
      <c r="C8001" s="4"/>
      <c r="D8001" s="14"/>
      <c r="E8001" s="14"/>
      <c r="F8001" s="14"/>
      <c r="G8001" s="82"/>
      <c r="H8001" s="107" t="str">
        <f>IF(B8001&lt;&gt;"",IF(OR(O8001=0,O8001=999),"",SUMIFS($E$2:E8001,$A$2:A8001,A8001)-SUMIFS($F$2:F8001,$A$2:A8001,A8001)),"")</f>
        <v/>
      </c>
      <c r="I8001" s="109" t="str">
        <f t="shared" si="374"/>
        <v/>
      </c>
      <c r="J8001" s="113"/>
      <c r="K8001" s="90"/>
      <c r="L8001" s="73"/>
      <c r="M8001" s="69" t="str">
        <f>IF(C8001&lt;&gt;"",DailyLog!$S$3,"")</f>
        <v/>
      </c>
      <c r="N8001" s="56" t="str">
        <f t="shared" si="373"/>
        <v/>
      </c>
      <c r="O8001" s="53" t="str">
        <f>IF($B8001&lt;&gt;"",IF(ISNUMBER(_xlfn.XMATCH($B8001,Language!$A$6:$E$6)),0,IF(ISNUMBER(_xlfn.XMATCH($B8001,Language!$A$29:$E$29)),'Lista de Prestatarios'!$B$3,VLOOKUP(B8001,'Lista de Prestatarios'!$A$2:$B$500,2,FALSE))),"")</f>
        <v/>
      </c>
      <c r="P8001" s="58" t="str">
        <f>IF(B8001&lt;&gt;"",IF(OR(D8001&gt;0,G8001&gt;0),COUNTIF($B$2:B8001,B8001),COUNTIFS($B$2:B8001,B8001,$E$2:E8001,"&gt;0")),"")</f>
        <v/>
      </c>
    </row>
    <row r="8002" spans="1:16" x14ac:dyDescent="0.35">
      <c r="A8002" s="51" t="str">
        <f t="shared" ref="A8002:A8065" si="375">IF(B8002&lt;&gt;"",O8002&amp;"."&amp;P8002,"")</f>
        <v/>
      </c>
      <c r="B8002" s="99"/>
      <c r="C8002" s="4"/>
      <c r="D8002" s="14"/>
      <c r="E8002" s="14"/>
      <c r="F8002" s="14"/>
      <c r="G8002" s="82"/>
      <c r="H8002" s="107" t="str">
        <f>IF(B8002&lt;&gt;"",IF(OR(O8002=0,O8002=999),"",SUMIFS($E$2:E8002,$A$2:A8002,A8002)-SUMIFS($F$2:F8002,$A$2:A8002,A8002)),"")</f>
        <v/>
      </c>
      <c r="I8002" s="109" t="str">
        <f t="shared" si="374"/>
        <v/>
      </c>
      <c r="J8002" s="113"/>
      <c r="K8002" s="90"/>
      <c r="L8002" s="73"/>
      <c r="M8002" s="69" t="str">
        <f>IF(C8002&lt;&gt;"",DailyLog!$S$3,"")</f>
        <v/>
      </c>
      <c r="N8002" s="56" t="str">
        <f t="shared" ref="N8002:N8065" si="376">IF(B8002&lt;&gt;"",COUNT(D8002:G8002),"")</f>
        <v/>
      </c>
      <c r="O8002" s="53" t="str">
        <f>IF($B8002&lt;&gt;"",IF(ISNUMBER(_xlfn.XMATCH($B8002,Language!$A$6:$E$6)),0,IF(ISNUMBER(_xlfn.XMATCH($B8002,Language!$A$29:$E$29)),'Lista de Prestatarios'!$B$3,VLOOKUP(B8002,'Lista de Prestatarios'!$A$2:$B$500,2,FALSE))),"")</f>
        <v/>
      </c>
      <c r="P8002" s="58" t="str">
        <f>IF(B8002&lt;&gt;"",IF(OR(D8002&gt;0,G8002&gt;0),COUNTIF($B$2:B8002,B8002),COUNTIFS($B$2:B8002,B8002,$E$2:E8002,"&gt;0")),"")</f>
        <v/>
      </c>
    </row>
    <row r="8003" spans="1:16" x14ac:dyDescent="0.35">
      <c r="A8003" s="51" t="str">
        <f t="shared" si="375"/>
        <v/>
      </c>
      <c r="B8003" s="99"/>
      <c r="C8003" s="4"/>
      <c r="D8003" s="14"/>
      <c r="E8003" s="14"/>
      <c r="F8003" s="14"/>
      <c r="G8003" s="82"/>
      <c r="H8003" s="107" t="str">
        <f>IF(B8003&lt;&gt;"",IF(OR(O8003=0,O8003=999),"",SUMIFS($E$2:E8003,$A$2:A8003,A8003)-SUMIFS($F$2:F8003,$A$2:A8003,A8003)),"")</f>
        <v/>
      </c>
      <c r="I8003" s="109" t="str">
        <f t="shared" si="374"/>
        <v/>
      </c>
      <c r="J8003" s="113"/>
      <c r="K8003" s="90"/>
      <c r="L8003" s="73"/>
      <c r="M8003" s="69" t="str">
        <f>IF(C8003&lt;&gt;"",DailyLog!$S$3,"")</f>
        <v/>
      </c>
      <c r="N8003" s="56" t="str">
        <f t="shared" si="376"/>
        <v/>
      </c>
      <c r="O8003" s="53" t="str">
        <f>IF($B8003&lt;&gt;"",IF(ISNUMBER(_xlfn.XMATCH($B8003,Language!$A$6:$E$6)),0,IF(ISNUMBER(_xlfn.XMATCH($B8003,Language!$A$29:$E$29)),'Lista de Prestatarios'!$B$3,VLOOKUP(B8003,'Lista de Prestatarios'!$A$2:$B$500,2,FALSE))),"")</f>
        <v/>
      </c>
      <c r="P8003" s="58" t="str">
        <f>IF(B8003&lt;&gt;"",IF(OR(D8003&gt;0,G8003&gt;0),COUNTIF($B$2:B8003,B8003),COUNTIFS($B$2:B8003,B8003,$E$2:E8003,"&gt;0")),"")</f>
        <v/>
      </c>
    </row>
    <row r="8004" spans="1:16" x14ac:dyDescent="0.35">
      <c r="A8004" s="51" t="str">
        <f t="shared" si="375"/>
        <v/>
      </c>
      <c r="B8004" s="99"/>
      <c r="C8004" s="4"/>
      <c r="D8004" s="14"/>
      <c r="E8004" s="14"/>
      <c r="F8004" s="14"/>
      <c r="G8004" s="82"/>
      <c r="H8004" s="107" t="str">
        <f>IF(B8004&lt;&gt;"",IF(OR(O8004=0,O8004=999),"",SUMIFS($E$2:E8004,$A$2:A8004,A8004)-SUMIFS($F$2:F8004,$A$2:A8004,A8004)),"")</f>
        <v/>
      </c>
      <c r="I8004" s="109" t="str">
        <f t="shared" ref="I8004:I8067" si="377">IF(B8004&lt;&gt;"",I8003+D8004-E8004+F8004-G8004,"")</f>
        <v/>
      </c>
      <c r="J8004" s="113"/>
      <c r="K8004" s="90"/>
      <c r="L8004" s="73"/>
      <c r="M8004" s="69" t="str">
        <f>IF(C8004&lt;&gt;"",DailyLog!$S$3,"")</f>
        <v/>
      </c>
      <c r="N8004" s="56" t="str">
        <f t="shared" si="376"/>
        <v/>
      </c>
      <c r="O8004" s="53" t="str">
        <f>IF($B8004&lt;&gt;"",IF(ISNUMBER(_xlfn.XMATCH($B8004,Language!$A$6:$E$6)),0,IF(ISNUMBER(_xlfn.XMATCH($B8004,Language!$A$29:$E$29)),'Lista de Prestatarios'!$B$3,VLOOKUP(B8004,'Lista de Prestatarios'!$A$2:$B$500,2,FALSE))),"")</f>
        <v/>
      </c>
      <c r="P8004" s="58" t="str">
        <f>IF(B8004&lt;&gt;"",IF(OR(D8004&gt;0,G8004&gt;0),COUNTIF($B$2:B8004,B8004),COUNTIFS($B$2:B8004,B8004,$E$2:E8004,"&gt;0")),"")</f>
        <v/>
      </c>
    </row>
    <row r="8005" spans="1:16" x14ac:dyDescent="0.35">
      <c r="A8005" s="51" t="str">
        <f t="shared" si="375"/>
        <v/>
      </c>
      <c r="B8005" s="99"/>
      <c r="C8005" s="4"/>
      <c r="D8005" s="14"/>
      <c r="E8005" s="14"/>
      <c r="F8005" s="14"/>
      <c r="G8005" s="82"/>
      <c r="H8005" s="107" t="str">
        <f>IF(B8005&lt;&gt;"",IF(OR(O8005=0,O8005=999),"",SUMIFS($E$2:E8005,$A$2:A8005,A8005)-SUMIFS($F$2:F8005,$A$2:A8005,A8005)),"")</f>
        <v/>
      </c>
      <c r="I8005" s="109" t="str">
        <f t="shared" si="377"/>
        <v/>
      </c>
      <c r="J8005" s="113"/>
      <c r="K8005" s="90"/>
      <c r="L8005" s="73"/>
      <c r="M8005" s="69" t="str">
        <f>IF(C8005&lt;&gt;"",DailyLog!$S$3,"")</f>
        <v/>
      </c>
      <c r="N8005" s="56" t="str">
        <f t="shared" si="376"/>
        <v/>
      </c>
      <c r="O8005" s="53" t="str">
        <f>IF($B8005&lt;&gt;"",IF(ISNUMBER(_xlfn.XMATCH($B8005,Language!$A$6:$E$6)),0,IF(ISNUMBER(_xlfn.XMATCH($B8005,Language!$A$29:$E$29)),'Lista de Prestatarios'!$B$3,VLOOKUP(B8005,'Lista de Prestatarios'!$A$2:$B$500,2,FALSE))),"")</f>
        <v/>
      </c>
      <c r="P8005" s="58" t="str">
        <f>IF(B8005&lt;&gt;"",IF(OR(D8005&gt;0,G8005&gt;0),COUNTIF($B$2:B8005,B8005),COUNTIFS($B$2:B8005,B8005,$E$2:E8005,"&gt;0")),"")</f>
        <v/>
      </c>
    </row>
    <row r="8006" spans="1:16" x14ac:dyDescent="0.35">
      <c r="A8006" s="51" t="str">
        <f t="shared" si="375"/>
        <v/>
      </c>
      <c r="B8006" s="99"/>
      <c r="C8006" s="4"/>
      <c r="D8006" s="14"/>
      <c r="E8006" s="14"/>
      <c r="F8006" s="14"/>
      <c r="G8006" s="82"/>
      <c r="H8006" s="107" t="str">
        <f>IF(B8006&lt;&gt;"",IF(OR(O8006=0,O8006=999),"",SUMIFS($E$2:E8006,$A$2:A8006,A8006)-SUMIFS($F$2:F8006,$A$2:A8006,A8006)),"")</f>
        <v/>
      </c>
      <c r="I8006" s="109" t="str">
        <f t="shared" si="377"/>
        <v/>
      </c>
      <c r="J8006" s="113"/>
      <c r="K8006" s="90"/>
      <c r="L8006" s="73"/>
      <c r="M8006" s="69" t="str">
        <f>IF(C8006&lt;&gt;"",DailyLog!$S$3,"")</f>
        <v/>
      </c>
      <c r="N8006" s="56" t="str">
        <f t="shared" si="376"/>
        <v/>
      </c>
      <c r="O8006" s="53" t="str">
        <f>IF($B8006&lt;&gt;"",IF(ISNUMBER(_xlfn.XMATCH($B8006,Language!$A$6:$E$6)),0,IF(ISNUMBER(_xlfn.XMATCH($B8006,Language!$A$29:$E$29)),'Lista de Prestatarios'!$B$3,VLOOKUP(B8006,'Lista de Prestatarios'!$A$2:$B$500,2,FALSE))),"")</f>
        <v/>
      </c>
      <c r="P8006" s="58" t="str">
        <f>IF(B8006&lt;&gt;"",IF(OR(D8006&gt;0,G8006&gt;0),COUNTIF($B$2:B8006,B8006),COUNTIFS($B$2:B8006,B8006,$E$2:E8006,"&gt;0")),"")</f>
        <v/>
      </c>
    </row>
    <row r="8007" spans="1:16" x14ac:dyDescent="0.35">
      <c r="A8007" s="51" t="str">
        <f t="shared" si="375"/>
        <v/>
      </c>
      <c r="B8007" s="99"/>
      <c r="C8007" s="4"/>
      <c r="D8007" s="14"/>
      <c r="E8007" s="14"/>
      <c r="F8007" s="14"/>
      <c r="G8007" s="82"/>
      <c r="H8007" s="107" t="str">
        <f>IF(B8007&lt;&gt;"",IF(OR(O8007=0,O8007=999),"",SUMIFS($E$2:E8007,$A$2:A8007,A8007)-SUMIFS($F$2:F8007,$A$2:A8007,A8007)),"")</f>
        <v/>
      </c>
      <c r="I8007" s="109" t="str">
        <f t="shared" si="377"/>
        <v/>
      </c>
      <c r="J8007" s="113"/>
      <c r="K8007" s="90"/>
      <c r="L8007" s="73"/>
      <c r="M8007" s="69" t="str">
        <f>IF(C8007&lt;&gt;"",DailyLog!$S$3,"")</f>
        <v/>
      </c>
      <c r="N8007" s="56" t="str">
        <f t="shared" si="376"/>
        <v/>
      </c>
      <c r="O8007" s="53" t="str">
        <f>IF($B8007&lt;&gt;"",IF(ISNUMBER(_xlfn.XMATCH($B8007,Language!$A$6:$E$6)),0,IF(ISNUMBER(_xlfn.XMATCH($B8007,Language!$A$29:$E$29)),'Lista de Prestatarios'!$B$3,VLOOKUP(B8007,'Lista de Prestatarios'!$A$2:$B$500,2,FALSE))),"")</f>
        <v/>
      </c>
      <c r="P8007" s="58" t="str">
        <f>IF(B8007&lt;&gt;"",IF(OR(D8007&gt;0,G8007&gt;0),COUNTIF($B$2:B8007,B8007),COUNTIFS($B$2:B8007,B8007,$E$2:E8007,"&gt;0")),"")</f>
        <v/>
      </c>
    </row>
    <row r="8008" spans="1:16" x14ac:dyDescent="0.35">
      <c r="A8008" s="51" t="str">
        <f t="shared" si="375"/>
        <v/>
      </c>
      <c r="B8008" s="99"/>
      <c r="C8008" s="4"/>
      <c r="D8008" s="14"/>
      <c r="E8008" s="14"/>
      <c r="F8008" s="14"/>
      <c r="G8008" s="82"/>
      <c r="H8008" s="107" t="str">
        <f>IF(B8008&lt;&gt;"",IF(OR(O8008=0,O8008=999),"",SUMIFS($E$2:E8008,$A$2:A8008,A8008)-SUMIFS($F$2:F8008,$A$2:A8008,A8008)),"")</f>
        <v/>
      </c>
      <c r="I8008" s="109" t="str">
        <f t="shared" si="377"/>
        <v/>
      </c>
      <c r="J8008" s="113"/>
      <c r="K8008" s="90"/>
      <c r="L8008" s="73"/>
      <c r="M8008" s="69" t="str">
        <f>IF(C8008&lt;&gt;"",DailyLog!$S$3,"")</f>
        <v/>
      </c>
      <c r="N8008" s="56" t="str">
        <f t="shared" si="376"/>
        <v/>
      </c>
      <c r="O8008" s="53" t="str">
        <f>IF($B8008&lt;&gt;"",IF(ISNUMBER(_xlfn.XMATCH($B8008,Language!$A$6:$E$6)),0,IF(ISNUMBER(_xlfn.XMATCH($B8008,Language!$A$29:$E$29)),'Lista de Prestatarios'!$B$3,VLOOKUP(B8008,'Lista de Prestatarios'!$A$2:$B$500,2,FALSE))),"")</f>
        <v/>
      </c>
      <c r="P8008" s="58" t="str">
        <f>IF(B8008&lt;&gt;"",IF(OR(D8008&gt;0,G8008&gt;0),COUNTIF($B$2:B8008,B8008),COUNTIFS($B$2:B8008,B8008,$E$2:E8008,"&gt;0")),"")</f>
        <v/>
      </c>
    </row>
    <row r="8009" spans="1:16" x14ac:dyDescent="0.35">
      <c r="A8009" s="51" t="str">
        <f t="shared" si="375"/>
        <v/>
      </c>
      <c r="B8009" s="99"/>
      <c r="C8009" s="4"/>
      <c r="D8009" s="14"/>
      <c r="E8009" s="14"/>
      <c r="F8009" s="14"/>
      <c r="G8009" s="82"/>
      <c r="H8009" s="107" t="str">
        <f>IF(B8009&lt;&gt;"",IF(OR(O8009=0,O8009=999),"",SUMIFS($E$2:E8009,$A$2:A8009,A8009)-SUMIFS($F$2:F8009,$A$2:A8009,A8009)),"")</f>
        <v/>
      </c>
      <c r="I8009" s="109" t="str">
        <f t="shared" si="377"/>
        <v/>
      </c>
      <c r="J8009" s="113"/>
      <c r="K8009" s="90"/>
      <c r="L8009" s="73"/>
      <c r="M8009" s="69" t="str">
        <f>IF(C8009&lt;&gt;"",DailyLog!$S$3,"")</f>
        <v/>
      </c>
      <c r="N8009" s="56" t="str">
        <f t="shared" si="376"/>
        <v/>
      </c>
      <c r="O8009" s="53" t="str">
        <f>IF($B8009&lt;&gt;"",IF(ISNUMBER(_xlfn.XMATCH($B8009,Language!$A$6:$E$6)),0,IF(ISNUMBER(_xlfn.XMATCH($B8009,Language!$A$29:$E$29)),'Lista de Prestatarios'!$B$3,VLOOKUP(B8009,'Lista de Prestatarios'!$A$2:$B$500,2,FALSE))),"")</f>
        <v/>
      </c>
      <c r="P8009" s="58" t="str">
        <f>IF(B8009&lt;&gt;"",IF(OR(D8009&gt;0,G8009&gt;0),COUNTIF($B$2:B8009,B8009),COUNTIFS($B$2:B8009,B8009,$E$2:E8009,"&gt;0")),"")</f>
        <v/>
      </c>
    </row>
    <row r="8010" spans="1:16" x14ac:dyDescent="0.35">
      <c r="A8010" s="51" t="str">
        <f t="shared" si="375"/>
        <v/>
      </c>
      <c r="B8010" s="99"/>
      <c r="C8010" s="4"/>
      <c r="D8010" s="14"/>
      <c r="E8010" s="14"/>
      <c r="F8010" s="14"/>
      <c r="G8010" s="82"/>
      <c r="H8010" s="107" t="str">
        <f>IF(B8010&lt;&gt;"",IF(OR(O8010=0,O8010=999),"",SUMIFS($E$2:E8010,$A$2:A8010,A8010)-SUMIFS($F$2:F8010,$A$2:A8010,A8010)),"")</f>
        <v/>
      </c>
      <c r="I8010" s="109" t="str">
        <f t="shared" si="377"/>
        <v/>
      </c>
      <c r="J8010" s="113"/>
      <c r="K8010" s="90"/>
      <c r="L8010" s="73"/>
      <c r="M8010" s="69" t="str">
        <f>IF(C8010&lt;&gt;"",DailyLog!$S$3,"")</f>
        <v/>
      </c>
      <c r="N8010" s="56" t="str">
        <f t="shared" si="376"/>
        <v/>
      </c>
      <c r="O8010" s="53" t="str">
        <f>IF($B8010&lt;&gt;"",IF(ISNUMBER(_xlfn.XMATCH($B8010,Language!$A$6:$E$6)),0,IF(ISNUMBER(_xlfn.XMATCH($B8010,Language!$A$29:$E$29)),'Lista de Prestatarios'!$B$3,VLOOKUP(B8010,'Lista de Prestatarios'!$A$2:$B$500,2,FALSE))),"")</f>
        <v/>
      </c>
      <c r="P8010" s="58" t="str">
        <f>IF(B8010&lt;&gt;"",IF(OR(D8010&gt;0,G8010&gt;0),COUNTIF($B$2:B8010,B8010),COUNTIFS($B$2:B8010,B8010,$E$2:E8010,"&gt;0")),"")</f>
        <v/>
      </c>
    </row>
    <row r="8011" spans="1:16" x14ac:dyDescent="0.35">
      <c r="A8011" s="51" t="str">
        <f t="shared" si="375"/>
        <v/>
      </c>
      <c r="B8011" s="99"/>
      <c r="C8011" s="4"/>
      <c r="D8011" s="14"/>
      <c r="E8011" s="14"/>
      <c r="F8011" s="14"/>
      <c r="G8011" s="82"/>
      <c r="H8011" s="107" t="str">
        <f>IF(B8011&lt;&gt;"",IF(OR(O8011=0,O8011=999),"",SUMIFS($E$2:E8011,$A$2:A8011,A8011)-SUMIFS($F$2:F8011,$A$2:A8011,A8011)),"")</f>
        <v/>
      </c>
      <c r="I8011" s="109" t="str">
        <f t="shared" si="377"/>
        <v/>
      </c>
      <c r="J8011" s="113"/>
      <c r="K8011" s="90"/>
      <c r="L8011" s="73"/>
      <c r="M8011" s="69" t="str">
        <f>IF(C8011&lt;&gt;"",DailyLog!$S$3,"")</f>
        <v/>
      </c>
      <c r="N8011" s="56" t="str">
        <f t="shared" si="376"/>
        <v/>
      </c>
      <c r="O8011" s="53" t="str">
        <f>IF($B8011&lt;&gt;"",IF(ISNUMBER(_xlfn.XMATCH($B8011,Language!$A$6:$E$6)),0,IF(ISNUMBER(_xlfn.XMATCH($B8011,Language!$A$29:$E$29)),'Lista de Prestatarios'!$B$3,VLOOKUP(B8011,'Lista de Prestatarios'!$A$2:$B$500,2,FALSE))),"")</f>
        <v/>
      </c>
      <c r="P8011" s="58" t="str">
        <f>IF(B8011&lt;&gt;"",IF(OR(D8011&gt;0,G8011&gt;0),COUNTIF($B$2:B8011,B8011),COUNTIFS($B$2:B8011,B8011,$E$2:E8011,"&gt;0")),"")</f>
        <v/>
      </c>
    </row>
    <row r="8012" spans="1:16" x14ac:dyDescent="0.35">
      <c r="A8012" s="51" t="str">
        <f t="shared" si="375"/>
        <v/>
      </c>
      <c r="B8012" s="99"/>
      <c r="C8012" s="4"/>
      <c r="D8012" s="14"/>
      <c r="E8012" s="14"/>
      <c r="F8012" s="14"/>
      <c r="G8012" s="82"/>
      <c r="H8012" s="107" t="str">
        <f>IF(B8012&lt;&gt;"",IF(OR(O8012=0,O8012=999),"",SUMIFS($E$2:E8012,$A$2:A8012,A8012)-SUMIFS($F$2:F8012,$A$2:A8012,A8012)),"")</f>
        <v/>
      </c>
      <c r="I8012" s="109" t="str">
        <f t="shared" si="377"/>
        <v/>
      </c>
      <c r="J8012" s="113"/>
      <c r="K8012" s="90"/>
      <c r="L8012" s="73"/>
      <c r="M8012" s="69" t="str">
        <f>IF(C8012&lt;&gt;"",DailyLog!$S$3,"")</f>
        <v/>
      </c>
      <c r="N8012" s="56" t="str">
        <f t="shared" si="376"/>
        <v/>
      </c>
      <c r="O8012" s="53" t="str">
        <f>IF($B8012&lt;&gt;"",IF(ISNUMBER(_xlfn.XMATCH($B8012,Language!$A$6:$E$6)),0,IF(ISNUMBER(_xlfn.XMATCH($B8012,Language!$A$29:$E$29)),'Lista de Prestatarios'!$B$3,VLOOKUP(B8012,'Lista de Prestatarios'!$A$2:$B$500,2,FALSE))),"")</f>
        <v/>
      </c>
      <c r="P8012" s="58" t="str">
        <f>IF(B8012&lt;&gt;"",IF(OR(D8012&gt;0,G8012&gt;0),COUNTIF($B$2:B8012,B8012),COUNTIFS($B$2:B8012,B8012,$E$2:E8012,"&gt;0")),"")</f>
        <v/>
      </c>
    </row>
    <row r="8013" spans="1:16" x14ac:dyDescent="0.35">
      <c r="A8013" s="51" t="str">
        <f t="shared" si="375"/>
        <v/>
      </c>
      <c r="B8013" s="99"/>
      <c r="C8013" s="4"/>
      <c r="D8013" s="14"/>
      <c r="E8013" s="14"/>
      <c r="F8013" s="14"/>
      <c r="G8013" s="82"/>
      <c r="H8013" s="107" t="str">
        <f>IF(B8013&lt;&gt;"",IF(OR(O8013=0,O8013=999),"",SUMIFS($E$2:E8013,$A$2:A8013,A8013)-SUMIFS($F$2:F8013,$A$2:A8013,A8013)),"")</f>
        <v/>
      </c>
      <c r="I8013" s="109" t="str">
        <f t="shared" si="377"/>
        <v/>
      </c>
      <c r="J8013" s="113"/>
      <c r="K8013" s="90"/>
      <c r="L8013" s="73"/>
      <c r="M8013" s="69" t="str">
        <f>IF(C8013&lt;&gt;"",DailyLog!$S$3,"")</f>
        <v/>
      </c>
      <c r="N8013" s="56" t="str">
        <f t="shared" si="376"/>
        <v/>
      </c>
      <c r="O8013" s="53" t="str">
        <f>IF($B8013&lt;&gt;"",IF(ISNUMBER(_xlfn.XMATCH($B8013,Language!$A$6:$E$6)),0,IF(ISNUMBER(_xlfn.XMATCH($B8013,Language!$A$29:$E$29)),'Lista de Prestatarios'!$B$3,VLOOKUP(B8013,'Lista de Prestatarios'!$A$2:$B$500,2,FALSE))),"")</f>
        <v/>
      </c>
      <c r="P8013" s="58" t="str">
        <f>IF(B8013&lt;&gt;"",IF(OR(D8013&gt;0,G8013&gt;0),COUNTIF($B$2:B8013,B8013),COUNTIFS($B$2:B8013,B8013,$E$2:E8013,"&gt;0")),"")</f>
        <v/>
      </c>
    </row>
    <row r="8014" spans="1:16" x14ac:dyDescent="0.35">
      <c r="A8014" s="51" t="str">
        <f t="shared" si="375"/>
        <v/>
      </c>
      <c r="B8014" s="99"/>
      <c r="C8014" s="4"/>
      <c r="D8014" s="14"/>
      <c r="E8014" s="14"/>
      <c r="F8014" s="14"/>
      <c r="G8014" s="82"/>
      <c r="H8014" s="107" t="str">
        <f>IF(B8014&lt;&gt;"",IF(OR(O8014=0,O8014=999),"",SUMIFS($E$2:E8014,$A$2:A8014,A8014)-SUMIFS($F$2:F8014,$A$2:A8014,A8014)),"")</f>
        <v/>
      </c>
      <c r="I8014" s="109" t="str">
        <f t="shared" si="377"/>
        <v/>
      </c>
      <c r="J8014" s="113"/>
      <c r="K8014" s="90"/>
      <c r="L8014" s="73"/>
      <c r="M8014" s="69" t="str">
        <f>IF(C8014&lt;&gt;"",DailyLog!$S$3,"")</f>
        <v/>
      </c>
      <c r="N8014" s="56" t="str">
        <f t="shared" si="376"/>
        <v/>
      </c>
      <c r="O8014" s="53" t="str">
        <f>IF($B8014&lt;&gt;"",IF(ISNUMBER(_xlfn.XMATCH($B8014,Language!$A$6:$E$6)),0,IF(ISNUMBER(_xlfn.XMATCH($B8014,Language!$A$29:$E$29)),'Lista de Prestatarios'!$B$3,VLOOKUP(B8014,'Lista de Prestatarios'!$A$2:$B$500,2,FALSE))),"")</f>
        <v/>
      </c>
      <c r="P8014" s="58" t="str">
        <f>IF(B8014&lt;&gt;"",IF(OR(D8014&gt;0,G8014&gt;0),COUNTIF($B$2:B8014,B8014),COUNTIFS($B$2:B8014,B8014,$E$2:E8014,"&gt;0")),"")</f>
        <v/>
      </c>
    </row>
    <row r="8015" spans="1:16" x14ac:dyDescent="0.35">
      <c r="A8015" s="51" t="str">
        <f t="shared" si="375"/>
        <v/>
      </c>
      <c r="B8015" s="99"/>
      <c r="C8015" s="4"/>
      <c r="D8015" s="14"/>
      <c r="E8015" s="14"/>
      <c r="F8015" s="14"/>
      <c r="G8015" s="82"/>
      <c r="H8015" s="107" t="str">
        <f>IF(B8015&lt;&gt;"",IF(OR(O8015=0,O8015=999),"",SUMIFS($E$2:E8015,$A$2:A8015,A8015)-SUMIFS($F$2:F8015,$A$2:A8015,A8015)),"")</f>
        <v/>
      </c>
      <c r="I8015" s="109" t="str">
        <f t="shared" si="377"/>
        <v/>
      </c>
      <c r="J8015" s="113"/>
      <c r="K8015" s="90"/>
      <c r="L8015" s="73"/>
      <c r="M8015" s="69" t="str">
        <f>IF(C8015&lt;&gt;"",DailyLog!$S$3,"")</f>
        <v/>
      </c>
      <c r="N8015" s="56" t="str">
        <f t="shared" si="376"/>
        <v/>
      </c>
      <c r="O8015" s="53" t="str">
        <f>IF($B8015&lt;&gt;"",IF(ISNUMBER(_xlfn.XMATCH($B8015,Language!$A$6:$E$6)),0,IF(ISNUMBER(_xlfn.XMATCH($B8015,Language!$A$29:$E$29)),'Lista de Prestatarios'!$B$3,VLOOKUP(B8015,'Lista de Prestatarios'!$A$2:$B$500,2,FALSE))),"")</f>
        <v/>
      </c>
      <c r="P8015" s="58" t="str">
        <f>IF(B8015&lt;&gt;"",IF(OR(D8015&gt;0,G8015&gt;0),COUNTIF($B$2:B8015,B8015),COUNTIFS($B$2:B8015,B8015,$E$2:E8015,"&gt;0")),"")</f>
        <v/>
      </c>
    </row>
    <row r="8016" spans="1:16" x14ac:dyDescent="0.35">
      <c r="A8016" s="51" t="str">
        <f t="shared" si="375"/>
        <v/>
      </c>
      <c r="B8016" s="99"/>
      <c r="C8016" s="4"/>
      <c r="D8016" s="14"/>
      <c r="E8016" s="14"/>
      <c r="F8016" s="14"/>
      <c r="G8016" s="82"/>
      <c r="H8016" s="107" t="str">
        <f>IF(B8016&lt;&gt;"",IF(OR(O8016=0,O8016=999),"",SUMIFS($E$2:E8016,$A$2:A8016,A8016)-SUMIFS($F$2:F8016,$A$2:A8016,A8016)),"")</f>
        <v/>
      </c>
      <c r="I8016" s="109" t="str">
        <f t="shared" si="377"/>
        <v/>
      </c>
      <c r="J8016" s="113"/>
      <c r="K8016" s="90"/>
      <c r="L8016" s="73"/>
      <c r="M8016" s="69" t="str">
        <f>IF(C8016&lt;&gt;"",DailyLog!$S$3,"")</f>
        <v/>
      </c>
      <c r="N8016" s="56" t="str">
        <f t="shared" si="376"/>
        <v/>
      </c>
      <c r="O8016" s="53" t="str">
        <f>IF($B8016&lt;&gt;"",IF(ISNUMBER(_xlfn.XMATCH($B8016,Language!$A$6:$E$6)),0,IF(ISNUMBER(_xlfn.XMATCH($B8016,Language!$A$29:$E$29)),'Lista de Prestatarios'!$B$3,VLOOKUP(B8016,'Lista de Prestatarios'!$A$2:$B$500,2,FALSE))),"")</f>
        <v/>
      </c>
      <c r="P8016" s="58" t="str">
        <f>IF(B8016&lt;&gt;"",IF(OR(D8016&gt;0,G8016&gt;0),COUNTIF($B$2:B8016,B8016),COUNTIFS($B$2:B8016,B8016,$E$2:E8016,"&gt;0")),"")</f>
        <v/>
      </c>
    </row>
    <row r="8017" spans="1:16" x14ac:dyDescent="0.35">
      <c r="A8017" s="51" t="str">
        <f t="shared" si="375"/>
        <v/>
      </c>
      <c r="B8017" s="99"/>
      <c r="C8017" s="4"/>
      <c r="D8017" s="14"/>
      <c r="E8017" s="14"/>
      <c r="F8017" s="14"/>
      <c r="G8017" s="82"/>
      <c r="H8017" s="107" t="str">
        <f>IF(B8017&lt;&gt;"",IF(OR(O8017=0,O8017=999),"",SUMIFS($E$2:E8017,$A$2:A8017,A8017)-SUMIFS($F$2:F8017,$A$2:A8017,A8017)),"")</f>
        <v/>
      </c>
      <c r="I8017" s="109" t="str">
        <f t="shared" si="377"/>
        <v/>
      </c>
      <c r="J8017" s="113"/>
      <c r="K8017" s="90"/>
      <c r="L8017" s="73"/>
      <c r="M8017" s="69" t="str">
        <f>IF(C8017&lt;&gt;"",DailyLog!$S$3,"")</f>
        <v/>
      </c>
      <c r="N8017" s="56" t="str">
        <f t="shared" si="376"/>
        <v/>
      </c>
      <c r="O8017" s="53" t="str">
        <f>IF($B8017&lt;&gt;"",IF(ISNUMBER(_xlfn.XMATCH($B8017,Language!$A$6:$E$6)),0,IF(ISNUMBER(_xlfn.XMATCH($B8017,Language!$A$29:$E$29)),'Lista de Prestatarios'!$B$3,VLOOKUP(B8017,'Lista de Prestatarios'!$A$2:$B$500,2,FALSE))),"")</f>
        <v/>
      </c>
      <c r="P8017" s="58" t="str">
        <f>IF(B8017&lt;&gt;"",IF(OR(D8017&gt;0,G8017&gt;0),COUNTIF($B$2:B8017,B8017),COUNTIFS($B$2:B8017,B8017,$E$2:E8017,"&gt;0")),"")</f>
        <v/>
      </c>
    </row>
    <row r="8018" spans="1:16" x14ac:dyDescent="0.35">
      <c r="A8018" s="51" t="str">
        <f t="shared" si="375"/>
        <v/>
      </c>
      <c r="B8018" s="99"/>
      <c r="C8018" s="4"/>
      <c r="D8018" s="14"/>
      <c r="E8018" s="14"/>
      <c r="F8018" s="14"/>
      <c r="G8018" s="82"/>
      <c r="H8018" s="107" t="str">
        <f>IF(B8018&lt;&gt;"",IF(OR(O8018=0,O8018=999),"",SUMIFS($E$2:E8018,$A$2:A8018,A8018)-SUMIFS($F$2:F8018,$A$2:A8018,A8018)),"")</f>
        <v/>
      </c>
      <c r="I8018" s="109" t="str">
        <f t="shared" si="377"/>
        <v/>
      </c>
      <c r="J8018" s="113"/>
      <c r="K8018" s="90"/>
      <c r="L8018" s="73"/>
      <c r="M8018" s="69" t="str">
        <f>IF(C8018&lt;&gt;"",DailyLog!$S$3,"")</f>
        <v/>
      </c>
      <c r="N8018" s="56" t="str">
        <f t="shared" si="376"/>
        <v/>
      </c>
      <c r="O8018" s="53" t="str">
        <f>IF($B8018&lt;&gt;"",IF(ISNUMBER(_xlfn.XMATCH($B8018,Language!$A$6:$E$6)),0,IF(ISNUMBER(_xlfn.XMATCH($B8018,Language!$A$29:$E$29)),'Lista de Prestatarios'!$B$3,VLOOKUP(B8018,'Lista de Prestatarios'!$A$2:$B$500,2,FALSE))),"")</f>
        <v/>
      </c>
      <c r="P8018" s="58" t="str">
        <f>IF(B8018&lt;&gt;"",IF(OR(D8018&gt;0,G8018&gt;0),COUNTIF($B$2:B8018,B8018),COUNTIFS($B$2:B8018,B8018,$E$2:E8018,"&gt;0")),"")</f>
        <v/>
      </c>
    </row>
    <row r="8019" spans="1:16" x14ac:dyDescent="0.35">
      <c r="A8019" s="51" t="str">
        <f t="shared" si="375"/>
        <v/>
      </c>
      <c r="B8019" s="99"/>
      <c r="C8019" s="4"/>
      <c r="D8019" s="14"/>
      <c r="E8019" s="14"/>
      <c r="F8019" s="14"/>
      <c r="G8019" s="82"/>
      <c r="H8019" s="107" t="str">
        <f>IF(B8019&lt;&gt;"",IF(OR(O8019=0,O8019=999),"",SUMIFS($E$2:E8019,$A$2:A8019,A8019)-SUMIFS($F$2:F8019,$A$2:A8019,A8019)),"")</f>
        <v/>
      </c>
      <c r="I8019" s="109" t="str">
        <f t="shared" si="377"/>
        <v/>
      </c>
      <c r="J8019" s="113"/>
      <c r="K8019" s="90"/>
      <c r="L8019" s="73"/>
      <c r="M8019" s="69" t="str">
        <f>IF(C8019&lt;&gt;"",DailyLog!$S$3,"")</f>
        <v/>
      </c>
      <c r="N8019" s="56" t="str">
        <f t="shared" si="376"/>
        <v/>
      </c>
      <c r="O8019" s="53" t="str">
        <f>IF($B8019&lt;&gt;"",IF(ISNUMBER(_xlfn.XMATCH($B8019,Language!$A$6:$E$6)),0,IF(ISNUMBER(_xlfn.XMATCH($B8019,Language!$A$29:$E$29)),'Lista de Prestatarios'!$B$3,VLOOKUP(B8019,'Lista de Prestatarios'!$A$2:$B$500,2,FALSE))),"")</f>
        <v/>
      </c>
      <c r="P8019" s="58" t="str">
        <f>IF(B8019&lt;&gt;"",IF(OR(D8019&gt;0,G8019&gt;0),COUNTIF($B$2:B8019,B8019),COUNTIFS($B$2:B8019,B8019,$E$2:E8019,"&gt;0")),"")</f>
        <v/>
      </c>
    </row>
    <row r="8020" spans="1:16" x14ac:dyDescent="0.35">
      <c r="A8020" s="51" t="str">
        <f t="shared" si="375"/>
        <v/>
      </c>
      <c r="B8020" s="99"/>
      <c r="C8020" s="4"/>
      <c r="D8020" s="14"/>
      <c r="E8020" s="14"/>
      <c r="F8020" s="14"/>
      <c r="G8020" s="82"/>
      <c r="H8020" s="107" t="str">
        <f>IF(B8020&lt;&gt;"",IF(OR(O8020=0,O8020=999),"",SUMIFS($E$2:E8020,$A$2:A8020,A8020)-SUMIFS($F$2:F8020,$A$2:A8020,A8020)),"")</f>
        <v/>
      </c>
      <c r="I8020" s="109" t="str">
        <f t="shared" si="377"/>
        <v/>
      </c>
      <c r="J8020" s="113"/>
      <c r="K8020" s="90"/>
      <c r="L8020" s="73"/>
      <c r="M8020" s="69" t="str">
        <f>IF(C8020&lt;&gt;"",DailyLog!$S$3,"")</f>
        <v/>
      </c>
      <c r="N8020" s="56" t="str">
        <f t="shared" si="376"/>
        <v/>
      </c>
      <c r="O8020" s="53" t="str">
        <f>IF($B8020&lt;&gt;"",IF(ISNUMBER(_xlfn.XMATCH($B8020,Language!$A$6:$E$6)),0,IF(ISNUMBER(_xlfn.XMATCH($B8020,Language!$A$29:$E$29)),'Lista de Prestatarios'!$B$3,VLOOKUP(B8020,'Lista de Prestatarios'!$A$2:$B$500,2,FALSE))),"")</f>
        <v/>
      </c>
      <c r="P8020" s="58" t="str">
        <f>IF(B8020&lt;&gt;"",IF(OR(D8020&gt;0,G8020&gt;0),COUNTIF($B$2:B8020,B8020),COUNTIFS($B$2:B8020,B8020,$E$2:E8020,"&gt;0")),"")</f>
        <v/>
      </c>
    </row>
    <row r="8021" spans="1:16" x14ac:dyDescent="0.35">
      <c r="A8021" s="51" t="str">
        <f t="shared" si="375"/>
        <v/>
      </c>
      <c r="B8021" s="99"/>
      <c r="C8021" s="4"/>
      <c r="D8021" s="14"/>
      <c r="E8021" s="14"/>
      <c r="F8021" s="14"/>
      <c r="G8021" s="82"/>
      <c r="H8021" s="107" t="str">
        <f>IF(B8021&lt;&gt;"",IF(OR(O8021=0,O8021=999),"",SUMIFS($E$2:E8021,$A$2:A8021,A8021)-SUMIFS($F$2:F8021,$A$2:A8021,A8021)),"")</f>
        <v/>
      </c>
      <c r="I8021" s="109" t="str">
        <f t="shared" si="377"/>
        <v/>
      </c>
      <c r="J8021" s="113"/>
      <c r="K8021" s="90"/>
      <c r="L8021" s="73"/>
      <c r="M8021" s="69" t="str">
        <f>IF(C8021&lt;&gt;"",DailyLog!$S$3,"")</f>
        <v/>
      </c>
      <c r="N8021" s="56" t="str">
        <f t="shared" si="376"/>
        <v/>
      </c>
      <c r="O8021" s="53" t="str">
        <f>IF($B8021&lt;&gt;"",IF(ISNUMBER(_xlfn.XMATCH($B8021,Language!$A$6:$E$6)),0,IF(ISNUMBER(_xlfn.XMATCH($B8021,Language!$A$29:$E$29)),'Lista de Prestatarios'!$B$3,VLOOKUP(B8021,'Lista de Prestatarios'!$A$2:$B$500,2,FALSE))),"")</f>
        <v/>
      </c>
      <c r="P8021" s="58" t="str">
        <f>IF(B8021&lt;&gt;"",IF(OR(D8021&gt;0,G8021&gt;0),COUNTIF($B$2:B8021,B8021),COUNTIFS($B$2:B8021,B8021,$E$2:E8021,"&gt;0")),"")</f>
        <v/>
      </c>
    </row>
    <row r="8022" spans="1:16" x14ac:dyDescent="0.35">
      <c r="A8022" s="51" t="str">
        <f t="shared" si="375"/>
        <v/>
      </c>
      <c r="B8022" s="99"/>
      <c r="C8022" s="4"/>
      <c r="D8022" s="14"/>
      <c r="E8022" s="14"/>
      <c r="F8022" s="14"/>
      <c r="G8022" s="82"/>
      <c r="H8022" s="107" t="str">
        <f>IF(B8022&lt;&gt;"",IF(OR(O8022=0,O8022=999),"",SUMIFS($E$2:E8022,$A$2:A8022,A8022)-SUMIFS($F$2:F8022,$A$2:A8022,A8022)),"")</f>
        <v/>
      </c>
      <c r="I8022" s="109" t="str">
        <f t="shared" si="377"/>
        <v/>
      </c>
      <c r="J8022" s="113"/>
      <c r="K8022" s="90"/>
      <c r="L8022" s="73"/>
      <c r="M8022" s="69" t="str">
        <f>IF(C8022&lt;&gt;"",DailyLog!$S$3,"")</f>
        <v/>
      </c>
      <c r="N8022" s="56" t="str">
        <f t="shared" si="376"/>
        <v/>
      </c>
      <c r="O8022" s="53" t="str">
        <f>IF($B8022&lt;&gt;"",IF(ISNUMBER(_xlfn.XMATCH($B8022,Language!$A$6:$E$6)),0,IF(ISNUMBER(_xlfn.XMATCH($B8022,Language!$A$29:$E$29)),'Lista de Prestatarios'!$B$3,VLOOKUP(B8022,'Lista de Prestatarios'!$A$2:$B$500,2,FALSE))),"")</f>
        <v/>
      </c>
      <c r="P8022" s="58" t="str">
        <f>IF(B8022&lt;&gt;"",IF(OR(D8022&gt;0,G8022&gt;0),COUNTIF($B$2:B8022,B8022),COUNTIFS($B$2:B8022,B8022,$E$2:E8022,"&gt;0")),"")</f>
        <v/>
      </c>
    </row>
    <row r="8023" spans="1:16" x14ac:dyDescent="0.35">
      <c r="A8023" s="51" t="str">
        <f t="shared" si="375"/>
        <v/>
      </c>
      <c r="B8023" s="99"/>
      <c r="C8023" s="4"/>
      <c r="D8023" s="14"/>
      <c r="E8023" s="14"/>
      <c r="F8023" s="14"/>
      <c r="G8023" s="82"/>
      <c r="H8023" s="107" t="str">
        <f>IF(B8023&lt;&gt;"",IF(OR(O8023=0,O8023=999),"",SUMIFS($E$2:E8023,$A$2:A8023,A8023)-SUMIFS($F$2:F8023,$A$2:A8023,A8023)),"")</f>
        <v/>
      </c>
      <c r="I8023" s="109" t="str">
        <f t="shared" si="377"/>
        <v/>
      </c>
      <c r="J8023" s="113"/>
      <c r="K8023" s="90"/>
      <c r="L8023" s="73"/>
      <c r="M8023" s="69" t="str">
        <f>IF(C8023&lt;&gt;"",DailyLog!$S$3,"")</f>
        <v/>
      </c>
      <c r="N8023" s="56" t="str">
        <f t="shared" si="376"/>
        <v/>
      </c>
      <c r="O8023" s="53" t="str">
        <f>IF($B8023&lt;&gt;"",IF(ISNUMBER(_xlfn.XMATCH($B8023,Language!$A$6:$E$6)),0,IF(ISNUMBER(_xlfn.XMATCH($B8023,Language!$A$29:$E$29)),'Lista de Prestatarios'!$B$3,VLOOKUP(B8023,'Lista de Prestatarios'!$A$2:$B$500,2,FALSE))),"")</f>
        <v/>
      </c>
      <c r="P8023" s="58" t="str">
        <f>IF(B8023&lt;&gt;"",IF(OR(D8023&gt;0,G8023&gt;0),COUNTIF($B$2:B8023,B8023),COUNTIFS($B$2:B8023,B8023,$E$2:E8023,"&gt;0")),"")</f>
        <v/>
      </c>
    </row>
    <row r="8024" spans="1:16" x14ac:dyDescent="0.35">
      <c r="A8024" s="51" t="str">
        <f t="shared" si="375"/>
        <v/>
      </c>
      <c r="B8024" s="99"/>
      <c r="C8024" s="4"/>
      <c r="D8024" s="14"/>
      <c r="E8024" s="14"/>
      <c r="F8024" s="14"/>
      <c r="G8024" s="82"/>
      <c r="H8024" s="107" t="str">
        <f>IF(B8024&lt;&gt;"",IF(OR(O8024=0,O8024=999),"",SUMIFS($E$2:E8024,$A$2:A8024,A8024)-SUMIFS($F$2:F8024,$A$2:A8024,A8024)),"")</f>
        <v/>
      </c>
      <c r="I8024" s="109" t="str">
        <f t="shared" si="377"/>
        <v/>
      </c>
      <c r="J8024" s="113"/>
      <c r="K8024" s="90"/>
      <c r="L8024" s="73"/>
      <c r="M8024" s="69" t="str">
        <f>IF(C8024&lt;&gt;"",DailyLog!$S$3,"")</f>
        <v/>
      </c>
      <c r="N8024" s="56" t="str">
        <f t="shared" si="376"/>
        <v/>
      </c>
      <c r="O8024" s="53" t="str">
        <f>IF($B8024&lt;&gt;"",IF(ISNUMBER(_xlfn.XMATCH($B8024,Language!$A$6:$E$6)),0,IF(ISNUMBER(_xlfn.XMATCH($B8024,Language!$A$29:$E$29)),'Lista de Prestatarios'!$B$3,VLOOKUP(B8024,'Lista de Prestatarios'!$A$2:$B$500,2,FALSE))),"")</f>
        <v/>
      </c>
      <c r="P8024" s="58" t="str">
        <f>IF(B8024&lt;&gt;"",IF(OR(D8024&gt;0,G8024&gt;0),COUNTIF($B$2:B8024,B8024),COUNTIFS($B$2:B8024,B8024,$E$2:E8024,"&gt;0")),"")</f>
        <v/>
      </c>
    </row>
    <row r="8025" spans="1:16" x14ac:dyDescent="0.35">
      <c r="A8025" s="51" t="str">
        <f t="shared" si="375"/>
        <v/>
      </c>
      <c r="B8025" s="99"/>
      <c r="C8025" s="4"/>
      <c r="D8025" s="14"/>
      <c r="E8025" s="14"/>
      <c r="F8025" s="14"/>
      <c r="G8025" s="82"/>
      <c r="H8025" s="107" t="str">
        <f>IF(B8025&lt;&gt;"",IF(OR(O8025=0,O8025=999),"",SUMIFS($E$2:E8025,$A$2:A8025,A8025)-SUMIFS($F$2:F8025,$A$2:A8025,A8025)),"")</f>
        <v/>
      </c>
      <c r="I8025" s="109" t="str">
        <f t="shared" si="377"/>
        <v/>
      </c>
      <c r="J8025" s="113"/>
      <c r="K8025" s="90"/>
      <c r="L8025" s="73"/>
      <c r="M8025" s="69" t="str">
        <f>IF(C8025&lt;&gt;"",DailyLog!$S$3,"")</f>
        <v/>
      </c>
      <c r="N8025" s="56" t="str">
        <f t="shared" si="376"/>
        <v/>
      </c>
      <c r="O8025" s="53" t="str">
        <f>IF($B8025&lt;&gt;"",IF(ISNUMBER(_xlfn.XMATCH($B8025,Language!$A$6:$E$6)),0,IF(ISNUMBER(_xlfn.XMATCH($B8025,Language!$A$29:$E$29)),'Lista de Prestatarios'!$B$3,VLOOKUP(B8025,'Lista de Prestatarios'!$A$2:$B$500,2,FALSE))),"")</f>
        <v/>
      </c>
      <c r="P8025" s="58" t="str">
        <f>IF(B8025&lt;&gt;"",IF(OR(D8025&gt;0,G8025&gt;0),COUNTIF($B$2:B8025,B8025),COUNTIFS($B$2:B8025,B8025,$E$2:E8025,"&gt;0")),"")</f>
        <v/>
      </c>
    </row>
    <row r="8026" spans="1:16" x14ac:dyDescent="0.35">
      <c r="A8026" s="51" t="str">
        <f t="shared" si="375"/>
        <v/>
      </c>
      <c r="B8026" s="99"/>
      <c r="C8026" s="4"/>
      <c r="D8026" s="14"/>
      <c r="E8026" s="14"/>
      <c r="F8026" s="14"/>
      <c r="G8026" s="82"/>
      <c r="H8026" s="107" t="str">
        <f>IF(B8026&lt;&gt;"",IF(OR(O8026=0,O8026=999),"",SUMIFS($E$2:E8026,$A$2:A8026,A8026)-SUMIFS($F$2:F8026,$A$2:A8026,A8026)),"")</f>
        <v/>
      </c>
      <c r="I8026" s="109" t="str">
        <f t="shared" si="377"/>
        <v/>
      </c>
      <c r="J8026" s="113"/>
      <c r="K8026" s="90"/>
      <c r="L8026" s="73"/>
      <c r="M8026" s="69" t="str">
        <f>IF(C8026&lt;&gt;"",DailyLog!$S$3,"")</f>
        <v/>
      </c>
      <c r="N8026" s="56" t="str">
        <f t="shared" si="376"/>
        <v/>
      </c>
      <c r="O8026" s="53" t="str">
        <f>IF($B8026&lt;&gt;"",IF(ISNUMBER(_xlfn.XMATCH($B8026,Language!$A$6:$E$6)),0,IF(ISNUMBER(_xlfn.XMATCH($B8026,Language!$A$29:$E$29)),'Lista de Prestatarios'!$B$3,VLOOKUP(B8026,'Lista de Prestatarios'!$A$2:$B$500,2,FALSE))),"")</f>
        <v/>
      </c>
      <c r="P8026" s="58" t="str">
        <f>IF(B8026&lt;&gt;"",IF(OR(D8026&gt;0,G8026&gt;0),COUNTIF($B$2:B8026,B8026),COUNTIFS($B$2:B8026,B8026,$E$2:E8026,"&gt;0")),"")</f>
        <v/>
      </c>
    </row>
    <row r="8027" spans="1:16" x14ac:dyDescent="0.35">
      <c r="A8027" s="51" t="str">
        <f t="shared" si="375"/>
        <v/>
      </c>
      <c r="B8027" s="99"/>
      <c r="C8027" s="4"/>
      <c r="D8027" s="14"/>
      <c r="E8027" s="14"/>
      <c r="F8027" s="14"/>
      <c r="G8027" s="82"/>
      <c r="H8027" s="107" t="str">
        <f>IF(B8027&lt;&gt;"",IF(OR(O8027=0,O8027=999),"",SUMIFS($E$2:E8027,$A$2:A8027,A8027)-SUMIFS($F$2:F8027,$A$2:A8027,A8027)),"")</f>
        <v/>
      </c>
      <c r="I8027" s="109" t="str">
        <f t="shared" si="377"/>
        <v/>
      </c>
      <c r="J8027" s="113"/>
      <c r="K8027" s="90"/>
      <c r="L8027" s="73"/>
      <c r="M8027" s="69" t="str">
        <f>IF(C8027&lt;&gt;"",DailyLog!$S$3,"")</f>
        <v/>
      </c>
      <c r="N8027" s="56" t="str">
        <f t="shared" si="376"/>
        <v/>
      </c>
      <c r="O8027" s="53" t="str">
        <f>IF($B8027&lt;&gt;"",IF(ISNUMBER(_xlfn.XMATCH($B8027,Language!$A$6:$E$6)),0,IF(ISNUMBER(_xlfn.XMATCH($B8027,Language!$A$29:$E$29)),'Lista de Prestatarios'!$B$3,VLOOKUP(B8027,'Lista de Prestatarios'!$A$2:$B$500,2,FALSE))),"")</f>
        <v/>
      </c>
      <c r="P8027" s="58" t="str">
        <f>IF(B8027&lt;&gt;"",IF(OR(D8027&gt;0,G8027&gt;0),COUNTIF($B$2:B8027,B8027),COUNTIFS($B$2:B8027,B8027,$E$2:E8027,"&gt;0")),"")</f>
        <v/>
      </c>
    </row>
    <row r="8028" spans="1:16" x14ac:dyDescent="0.35">
      <c r="A8028" s="51" t="str">
        <f t="shared" si="375"/>
        <v/>
      </c>
      <c r="B8028" s="99"/>
      <c r="C8028" s="4"/>
      <c r="D8028" s="14"/>
      <c r="E8028" s="14"/>
      <c r="F8028" s="14"/>
      <c r="G8028" s="82"/>
      <c r="H8028" s="107" t="str">
        <f>IF(B8028&lt;&gt;"",IF(OR(O8028=0,O8028=999),"",SUMIFS($E$2:E8028,$A$2:A8028,A8028)-SUMIFS($F$2:F8028,$A$2:A8028,A8028)),"")</f>
        <v/>
      </c>
      <c r="I8028" s="109" t="str">
        <f t="shared" si="377"/>
        <v/>
      </c>
      <c r="J8028" s="113"/>
      <c r="K8028" s="90"/>
      <c r="L8028" s="73"/>
      <c r="M8028" s="69" t="str">
        <f>IF(C8028&lt;&gt;"",DailyLog!$S$3,"")</f>
        <v/>
      </c>
      <c r="N8028" s="56" t="str">
        <f t="shared" si="376"/>
        <v/>
      </c>
      <c r="O8028" s="53" t="str">
        <f>IF($B8028&lt;&gt;"",IF(ISNUMBER(_xlfn.XMATCH($B8028,Language!$A$6:$E$6)),0,IF(ISNUMBER(_xlfn.XMATCH($B8028,Language!$A$29:$E$29)),'Lista de Prestatarios'!$B$3,VLOOKUP(B8028,'Lista de Prestatarios'!$A$2:$B$500,2,FALSE))),"")</f>
        <v/>
      </c>
      <c r="P8028" s="58" t="str">
        <f>IF(B8028&lt;&gt;"",IF(OR(D8028&gt;0,G8028&gt;0),COUNTIF($B$2:B8028,B8028),COUNTIFS($B$2:B8028,B8028,$E$2:E8028,"&gt;0")),"")</f>
        <v/>
      </c>
    </row>
    <row r="8029" spans="1:16" x14ac:dyDescent="0.35">
      <c r="A8029" s="51" t="str">
        <f t="shared" si="375"/>
        <v/>
      </c>
      <c r="B8029" s="99"/>
      <c r="C8029" s="4"/>
      <c r="D8029" s="14"/>
      <c r="E8029" s="14"/>
      <c r="F8029" s="14"/>
      <c r="G8029" s="82"/>
      <c r="H8029" s="107" t="str">
        <f>IF(B8029&lt;&gt;"",IF(OR(O8029=0,O8029=999),"",SUMIFS($E$2:E8029,$A$2:A8029,A8029)-SUMIFS($F$2:F8029,$A$2:A8029,A8029)),"")</f>
        <v/>
      </c>
      <c r="I8029" s="109" t="str">
        <f t="shared" si="377"/>
        <v/>
      </c>
      <c r="J8029" s="113"/>
      <c r="K8029" s="90"/>
      <c r="L8029" s="73"/>
      <c r="M8029" s="69" t="str">
        <f>IF(C8029&lt;&gt;"",DailyLog!$S$3,"")</f>
        <v/>
      </c>
      <c r="N8029" s="56" t="str">
        <f t="shared" si="376"/>
        <v/>
      </c>
      <c r="O8029" s="53" t="str">
        <f>IF($B8029&lt;&gt;"",IF(ISNUMBER(_xlfn.XMATCH($B8029,Language!$A$6:$E$6)),0,IF(ISNUMBER(_xlfn.XMATCH($B8029,Language!$A$29:$E$29)),'Lista de Prestatarios'!$B$3,VLOOKUP(B8029,'Lista de Prestatarios'!$A$2:$B$500,2,FALSE))),"")</f>
        <v/>
      </c>
      <c r="P8029" s="58" t="str">
        <f>IF(B8029&lt;&gt;"",IF(OR(D8029&gt;0,G8029&gt;0),COUNTIF($B$2:B8029,B8029),COUNTIFS($B$2:B8029,B8029,$E$2:E8029,"&gt;0")),"")</f>
        <v/>
      </c>
    </row>
    <row r="8030" spans="1:16" x14ac:dyDescent="0.35">
      <c r="A8030" s="51" t="str">
        <f t="shared" si="375"/>
        <v/>
      </c>
      <c r="B8030" s="99"/>
      <c r="C8030" s="4"/>
      <c r="D8030" s="14"/>
      <c r="E8030" s="14"/>
      <c r="F8030" s="14"/>
      <c r="G8030" s="82"/>
      <c r="H8030" s="107" t="str">
        <f>IF(B8030&lt;&gt;"",IF(OR(O8030=0,O8030=999),"",SUMIFS($E$2:E8030,$A$2:A8030,A8030)-SUMIFS($F$2:F8030,$A$2:A8030,A8030)),"")</f>
        <v/>
      </c>
      <c r="I8030" s="109" t="str">
        <f t="shared" si="377"/>
        <v/>
      </c>
      <c r="J8030" s="113"/>
      <c r="K8030" s="90"/>
      <c r="L8030" s="73"/>
      <c r="M8030" s="69" t="str">
        <f>IF(C8030&lt;&gt;"",DailyLog!$S$3,"")</f>
        <v/>
      </c>
      <c r="N8030" s="56" t="str">
        <f t="shared" si="376"/>
        <v/>
      </c>
      <c r="O8030" s="53" t="str">
        <f>IF($B8030&lt;&gt;"",IF(ISNUMBER(_xlfn.XMATCH($B8030,Language!$A$6:$E$6)),0,IF(ISNUMBER(_xlfn.XMATCH($B8030,Language!$A$29:$E$29)),'Lista de Prestatarios'!$B$3,VLOOKUP(B8030,'Lista de Prestatarios'!$A$2:$B$500,2,FALSE))),"")</f>
        <v/>
      </c>
      <c r="P8030" s="58" t="str">
        <f>IF(B8030&lt;&gt;"",IF(OR(D8030&gt;0,G8030&gt;0),COUNTIF($B$2:B8030,B8030),COUNTIFS($B$2:B8030,B8030,$E$2:E8030,"&gt;0")),"")</f>
        <v/>
      </c>
    </row>
    <row r="8031" spans="1:16" x14ac:dyDescent="0.35">
      <c r="A8031" s="51" t="str">
        <f t="shared" si="375"/>
        <v/>
      </c>
      <c r="B8031" s="99"/>
      <c r="C8031" s="4"/>
      <c r="D8031" s="14"/>
      <c r="E8031" s="14"/>
      <c r="F8031" s="14"/>
      <c r="G8031" s="82"/>
      <c r="H8031" s="107" t="str">
        <f>IF(B8031&lt;&gt;"",IF(OR(O8031=0,O8031=999),"",SUMIFS($E$2:E8031,$A$2:A8031,A8031)-SUMIFS($F$2:F8031,$A$2:A8031,A8031)),"")</f>
        <v/>
      </c>
      <c r="I8031" s="109" t="str">
        <f t="shared" si="377"/>
        <v/>
      </c>
      <c r="J8031" s="113"/>
      <c r="K8031" s="90"/>
      <c r="L8031" s="73"/>
      <c r="M8031" s="69" t="str">
        <f>IF(C8031&lt;&gt;"",DailyLog!$S$3,"")</f>
        <v/>
      </c>
      <c r="N8031" s="56" t="str">
        <f t="shared" si="376"/>
        <v/>
      </c>
      <c r="O8031" s="53" t="str">
        <f>IF($B8031&lt;&gt;"",IF(ISNUMBER(_xlfn.XMATCH($B8031,Language!$A$6:$E$6)),0,IF(ISNUMBER(_xlfn.XMATCH($B8031,Language!$A$29:$E$29)),'Lista de Prestatarios'!$B$3,VLOOKUP(B8031,'Lista de Prestatarios'!$A$2:$B$500,2,FALSE))),"")</f>
        <v/>
      </c>
      <c r="P8031" s="58" t="str">
        <f>IF(B8031&lt;&gt;"",IF(OR(D8031&gt;0,G8031&gt;0),COUNTIF($B$2:B8031,B8031),COUNTIFS($B$2:B8031,B8031,$E$2:E8031,"&gt;0")),"")</f>
        <v/>
      </c>
    </row>
    <row r="8032" spans="1:16" x14ac:dyDescent="0.35">
      <c r="A8032" s="51" t="str">
        <f t="shared" si="375"/>
        <v/>
      </c>
      <c r="B8032" s="99"/>
      <c r="C8032" s="4"/>
      <c r="D8032" s="14"/>
      <c r="E8032" s="14"/>
      <c r="F8032" s="14"/>
      <c r="G8032" s="82"/>
      <c r="H8032" s="107" t="str">
        <f>IF(B8032&lt;&gt;"",IF(OR(O8032=0,O8032=999),"",SUMIFS($E$2:E8032,$A$2:A8032,A8032)-SUMIFS($F$2:F8032,$A$2:A8032,A8032)),"")</f>
        <v/>
      </c>
      <c r="I8032" s="109" t="str">
        <f t="shared" si="377"/>
        <v/>
      </c>
      <c r="J8032" s="113"/>
      <c r="K8032" s="90"/>
      <c r="L8032" s="73"/>
      <c r="M8032" s="69" t="str">
        <f>IF(C8032&lt;&gt;"",DailyLog!$S$3,"")</f>
        <v/>
      </c>
      <c r="N8032" s="56" t="str">
        <f t="shared" si="376"/>
        <v/>
      </c>
      <c r="O8032" s="53" t="str">
        <f>IF($B8032&lt;&gt;"",IF(ISNUMBER(_xlfn.XMATCH($B8032,Language!$A$6:$E$6)),0,IF(ISNUMBER(_xlfn.XMATCH($B8032,Language!$A$29:$E$29)),'Lista de Prestatarios'!$B$3,VLOOKUP(B8032,'Lista de Prestatarios'!$A$2:$B$500,2,FALSE))),"")</f>
        <v/>
      </c>
      <c r="P8032" s="58" t="str">
        <f>IF(B8032&lt;&gt;"",IF(OR(D8032&gt;0,G8032&gt;0),COUNTIF($B$2:B8032,B8032),COUNTIFS($B$2:B8032,B8032,$E$2:E8032,"&gt;0")),"")</f>
        <v/>
      </c>
    </row>
    <row r="8033" spans="1:16" x14ac:dyDescent="0.35">
      <c r="A8033" s="51" t="str">
        <f t="shared" si="375"/>
        <v/>
      </c>
      <c r="B8033" s="99"/>
      <c r="C8033" s="4"/>
      <c r="D8033" s="14"/>
      <c r="E8033" s="14"/>
      <c r="F8033" s="14"/>
      <c r="G8033" s="82"/>
      <c r="H8033" s="107" t="str">
        <f>IF(B8033&lt;&gt;"",IF(OR(O8033=0,O8033=999),"",SUMIFS($E$2:E8033,$A$2:A8033,A8033)-SUMIFS($F$2:F8033,$A$2:A8033,A8033)),"")</f>
        <v/>
      </c>
      <c r="I8033" s="109" t="str">
        <f t="shared" si="377"/>
        <v/>
      </c>
      <c r="J8033" s="113"/>
      <c r="K8033" s="90"/>
      <c r="L8033" s="73"/>
      <c r="M8033" s="69" t="str">
        <f>IF(C8033&lt;&gt;"",DailyLog!$S$3,"")</f>
        <v/>
      </c>
      <c r="N8033" s="56" t="str">
        <f t="shared" si="376"/>
        <v/>
      </c>
      <c r="O8033" s="53" t="str">
        <f>IF($B8033&lt;&gt;"",IF(ISNUMBER(_xlfn.XMATCH($B8033,Language!$A$6:$E$6)),0,IF(ISNUMBER(_xlfn.XMATCH($B8033,Language!$A$29:$E$29)),'Lista de Prestatarios'!$B$3,VLOOKUP(B8033,'Lista de Prestatarios'!$A$2:$B$500,2,FALSE))),"")</f>
        <v/>
      </c>
      <c r="P8033" s="58" t="str">
        <f>IF(B8033&lt;&gt;"",IF(OR(D8033&gt;0,G8033&gt;0),COUNTIF($B$2:B8033,B8033),COUNTIFS($B$2:B8033,B8033,$E$2:E8033,"&gt;0")),"")</f>
        <v/>
      </c>
    </row>
    <row r="8034" spans="1:16" x14ac:dyDescent="0.35">
      <c r="A8034" s="51" t="str">
        <f t="shared" si="375"/>
        <v/>
      </c>
      <c r="B8034" s="99"/>
      <c r="C8034" s="4"/>
      <c r="D8034" s="14"/>
      <c r="E8034" s="14"/>
      <c r="F8034" s="14"/>
      <c r="G8034" s="82"/>
      <c r="H8034" s="107" t="str">
        <f>IF(B8034&lt;&gt;"",IF(OR(O8034=0,O8034=999),"",SUMIFS($E$2:E8034,$A$2:A8034,A8034)-SUMIFS($F$2:F8034,$A$2:A8034,A8034)),"")</f>
        <v/>
      </c>
      <c r="I8034" s="109" t="str">
        <f t="shared" si="377"/>
        <v/>
      </c>
      <c r="J8034" s="113"/>
      <c r="K8034" s="90"/>
      <c r="L8034" s="73"/>
      <c r="M8034" s="69" t="str">
        <f>IF(C8034&lt;&gt;"",DailyLog!$S$3,"")</f>
        <v/>
      </c>
      <c r="N8034" s="56" t="str">
        <f t="shared" si="376"/>
        <v/>
      </c>
      <c r="O8034" s="53" t="str">
        <f>IF($B8034&lt;&gt;"",IF(ISNUMBER(_xlfn.XMATCH($B8034,Language!$A$6:$E$6)),0,IF(ISNUMBER(_xlfn.XMATCH($B8034,Language!$A$29:$E$29)),'Lista de Prestatarios'!$B$3,VLOOKUP(B8034,'Lista de Prestatarios'!$A$2:$B$500,2,FALSE))),"")</f>
        <v/>
      </c>
      <c r="P8034" s="58" t="str">
        <f>IF(B8034&lt;&gt;"",IF(OR(D8034&gt;0,G8034&gt;0),COUNTIF($B$2:B8034,B8034),COUNTIFS($B$2:B8034,B8034,$E$2:E8034,"&gt;0")),"")</f>
        <v/>
      </c>
    </row>
    <row r="8035" spans="1:16" x14ac:dyDescent="0.35">
      <c r="A8035" s="51" t="str">
        <f t="shared" si="375"/>
        <v/>
      </c>
      <c r="B8035" s="99"/>
      <c r="C8035" s="4"/>
      <c r="D8035" s="14"/>
      <c r="E8035" s="14"/>
      <c r="F8035" s="14"/>
      <c r="G8035" s="82"/>
      <c r="H8035" s="107" t="str">
        <f>IF(B8035&lt;&gt;"",IF(OR(O8035=0,O8035=999),"",SUMIFS($E$2:E8035,$A$2:A8035,A8035)-SUMIFS($F$2:F8035,$A$2:A8035,A8035)),"")</f>
        <v/>
      </c>
      <c r="I8035" s="109" t="str">
        <f t="shared" si="377"/>
        <v/>
      </c>
      <c r="J8035" s="113"/>
      <c r="K8035" s="90"/>
      <c r="L8035" s="73"/>
      <c r="M8035" s="69" t="str">
        <f>IF(C8035&lt;&gt;"",DailyLog!$S$3,"")</f>
        <v/>
      </c>
      <c r="N8035" s="56" t="str">
        <f t="shared" si="376"/>
        <v/>
      </c>
      <c r="O8035" s="53" t="str">
        <f>IF($B8035&lt;&gt;"",IF(ISNUMBER(_xlfn.XMATCH($B8035,Language!$A$6:$E$6)),0,IF(ISNUMBER(_xlfn.XMATCH($B8035,Language!$A$29:$E$29)),'Lista de Prestatarios'!$B$3,VLOOKUP(B8035,'Lista de Prestatarios'!$A$2:$B$500,2,FALSE))),"")</f>
        <v/>
      </c>
      <c r="P8035" s="58" t="str">
        <f>IF(B8035&lt;&gt;"",IF(OR(D8035&gt;0,G8035&gt;0),COUNTIF($B$2:B8035,B8035),COUNTIFS($B$2:B8035,B8035,$E$2:E8035,"&gt;0")),"")</f>
        <v/>
      </c>
    </row>
    <row r="8036" spans="1:16" x14ac:dyDescent="0.35">
      <c r="A8036" s="51" t="str">
        <f t="shared" si="375"/>
        <v/>
      </c>
      <c r="B8036" s="99"/>
      <c r="C8036" s="4"/>
      <c r="D8036" s="14"/>
      <c r="E8036" s="14"/>
      <c r="F8036" s="14"/>
      <c r="G8036" s="82"/>
      <c r="H8036" s="107" t="str">
        <f>IF(B8036&lt;&gt;"",IF(OR(O8036=0,O8036=999),"",SUMIFS($E$2:E8036,$A$2:A8036,A8036)-SUMIFS($F$2:F8036,$A$2:A8036,A8036)),"")</f>
        <v/>
      </c>
      <c r="I8036" s="109" t="str">
        <f t="shared" si="377"/>
        <v/>
      </c>
      <c r="J8036" s="113"/>
      <c r="K8036" s="90"/>
      <c r="L8036" s="73"/>
      <c r="M8036" s="69" t="str">
        <f>IF(C8036&lt;&gt;"",DailyLog!$S$3,"")</f>
        <v/>
      </c>
      <c r="N8036" s="56" t="str">
        <f t="shared" si="376"/>
        <v/>
      </c>
      <c r="O8036" s="53" t="str">
        <f>IF($B8036&lt;&gt;"",IF(ISNUMBER(_xlfn.XMATCH($B8036,Language!$A$6:$E$6)),0,IF(ISNUMBER(_xlfn.XMATCH($B8036,Language!$A$29:$E$29)),'Lista de Prestatarios'!$B$3,VLOOKUP(B8036,'Lista de Prestatarios'!$A$2:$B$500,2,FALSE))),"")</f>
        <v/>
      </c>
      <c r="P8036" s="58" t="str">
        <f>IF(B8036&lt;&gt;"",IF(OR(D8036&gt;0,G8036&gt;0),COUNTIF($B$2:B8036,B8036),COUNTIFS($B$2:B8036,B8036,$E$2:E8036,"&gt;0")),"")</f>
        <v/>
      </c>
    </row>
    <row r="8037" spans="1:16" x14ac:dyDescent="0.35">
      <c r="A8037" s="51" t="str">
        <f t="shared" si="375"/>
        <v/>
      </c>
      <c r="B8037" s="99"/>
      <c r="C8037" s="4"/>
      <c r="D8037" s="14"/>
      <c r="E8037" s="14"/>
      <c r="F8037" s="14"/>
      <c r="G8037" s="82"/>
      <c r="H8037" s="107" t="str">
        <f>IF(B8037&lt;&gt;"",IF(OR(O8037=0,O8037=999),"",SUMIFS($E$2:E8037,$A$2:A8037,A8037)-SUMIFS($F$2:F8037,$A$2:A8037,A8037)),"")</f>
        <v/>
      </c>
      <c r="I8037" s="109" t="str">
        <f t="shared" si="377"/>
        <v/>
      </c>
      <c r="J8037" s="113"/>
      <c r="K8037" s="90"/>
      <c r="L8037" s="73"/>
      <c r="M8037" s="69" t="str">
        <f>IF(C8037&lt;&gt;"",DailyLog!$S$3,"")</f>
        <v/>
      </c>
      <c r="N8037" s="56" t="str">
        <f t="shared" si="376"/>
        <v/>
      </c>
      <c r="O8037" s="53" t="str">
        <f>IF($B8037&lt;&gt;"",IF(ISNUMBER(_xlfn.XMATCH($B8037,Language!$A$6:$E$6)),0,IF(ISNUMBER(_xlfn.XMATCH($B8037,Language!$A$29:$E$29)),'Lista de Prestatarios'!$B$3,VLOOKUP(B8037,'Lista de Prestatarios'!$A$2:$B$500,2,FALSE))),"")</f>
        <v/>
      </c>
      <c r="P8037" s="58" t="str">
        <f>IF(B8037&lt;&gt;"",IF(OR(D8037&gt;0,G8037&gt;0),COUNTIF($B$2:B8037,B8037),COUNTIFS($B$2:B8037,B8037,$E$2:E8037,"&gt;0")),"")</f>
        <v/>
      </c>
    </row>
    <row r="8038" spans="1:16" x14ac:dyDescent="0.35">
      <c r="A8038" s="51" t="str">
        <f t="shared" si="375"/>
        <v/>
      </c>
      <c r="B8038" s="99"/>
      <c r="C8038" s="4"/>
      <c r="D8038" s="14"/>
      <c r="E8038" s="14"/>
      <c r="F8038" s="14"/>
      <c r="G8038" s="82"/>
      <c r="H8038" s="107" t="str">
        <f>IF(B8038&lt;&gt;"",IF(OR(O8038=0,O8038=999),"",SUMIFS($E$2:E8038,$A$2:A8038,A8038)-SUMIFS($F$2:F8038,$A$2:A8038,A8038)),"")</f>
        <v/>
      </c>
      <c r="I8038" s="109" t="str">
        <f t="shared" si="377"/>
        <v/>
      </c>
      <c r="J8038" s="113"/>
      <c r="K8038" s="90"/>
      <c r="L8038" s="73"/>
      <c r="M8038" s="69" t="str">
        <f>IF(C8038&lt;&gt;"",DailyLog!$S$3,"")</f>
        <v/>
      </c>
      <c r="N8038" s="56" t="str">
        <f t="shared" si="376"/>
        <v/>
      </c>
      <c r="O8038" s="53" t="str">
        <f>IF($B8038&lt;&gt;"",IF(ISNUMBER(_xlfn.XMATCH($B8038,Language!$A$6:$E$6)),0,IF(ISNUMBER(_xlfn.XMATCH($B8038,Language!$A$29:$E$29)),'Lista de Prestatarios'!$B$3,VLOOKUP(B8038,'Lista de Prestatarios'!$A$2:$B$500,2,FALSE))),"")</f>
        <v/>
      </c>
      <c r="P8038" s="58" t="str">
        <f>IF(B8038&lt;&gt;"",IF(OR(D8038&gt;0,G8038&gt;0),COUNTIF($B$2:B8038,B8038),COUNTIFS($B$2:B8038,B8038,$E$2:E8038,"&gt;0")),"")</f>
        <v/>
      </c>
    </row>
    <row r="8039" spans="1:16" x14ac:dyDescent="0.35">
      <c r="A8039" s="51" t="str">
        <f t="shared" si="375"/>
        <v/>
      </c>
      <c r="B8039" s="99"/>
      <c r="C8039" s="4"/>
      <c r="D8039" s="14"/>
      <c r="E8039" s="14"/>
      <c r="F8039" s="14"/>
      <c r="G8039" s="82"/>
      <c r="H8039" s="107" t="str">
        <f>IF(B8039&lt;&gt;"",IF(OR(O8039=0,O8039=999),"",SUMIFS($E$2:E8039,$A$2:A8039,A8039)-SUMIFS($F$2:F8039,$A$2:A8039,A8039)),"")</f>
        <v/>
      </c>
      <c r="I8039" s="109" t="str">
        <f t="shared" si="377"/>
        <v/>
      </c>
      <c r="J8039" s="113"/>
      <c r="K8039" s="90"/>
      <c r="L8039" s="73"/>
      <c r="M8039" s="69" t="str">
        <f>IF(C8039&lt;&gt;"",DailyLog!$S$3,"")</f>
        <v/>
      </c>
      <c r="N8039" s="56" t="str">
        <f t="shared" si="376"/>
        <v/>
      </c>
      <c r="O8039" s="53" t="str">
        <f>IF($B8039&lt;&gt;"",IF(ISNUMBER(_xlfn.XMATCH($B8039,Language!$A$6:$E$6)),0,IF(ISNUMBER(_xlfn.XMATCH($B8039,Language!$A$29:$E$29)),'Lista de Prestatarios'!$B$3,VLOOKUP(B8039,'Lista de Prestatarios'!$A$2:$B$500,2,FALSE))),"")</f>
        <v/>
      </c>
      <c r="P8039" s="58" t="str">
        <f>IF(B8039&lt;&gt;"",IF(OR(D8039&gt;0,G8039&gt;0),COUNTIF($B$2:B8039,B8039),COUNTIFS($B$2:B8039,B8039,$E$2:E8039,"&gt;0")),"")</f>
        <v/>
      </c>
    </row>
    <row r="8040" spans="1:16" x14ac:dyDescent="0.35">
      <c r="A8040" s="51" t="str">
        <f t="shared" si="375"/>
        <v/>
      </c>
      <c r="B8040" s="99"/>
      <c r="C8040" s="4"/>
      <c r="D8040" s="14"/>
      <c r="E8040" s="14"/>
      <c r="F8040" s="14"/>
      <c r="G8040" s="82"/>
      <c r="H8040" s="107" t="str">
        <f>IF(B8040&lt;&gt;"",IF(OR(O8040=0,O8040=999),"",SUMIFS($E$2:E8040,$A$2:A8040,A8040)-SUMIFS($F$2:F8040,$A$2:A8040,A8040)),"")</f>
        <v/>
      </c>
      <c r="I8040" s="109" t="str">
        <f t="shared" si="377"/>
        <v/>
      </c>
      <c r="J8040" s="113"/>
      <c r="K8040" s="90"/>
      <c r="L8040" s="73"/>
      <c r="M8040" s="69" t="str">
        <f>IF(C8040&lt;&gt;"",DailyLog!$S$3,"")</f>
        <v/>
      </c>
      <c r="N8040" s="56" t="str">
        <f t="shared" si="376"/>
        <v/>
      </c>
      <c r="O8040" s="53" t="str">
        <f>IF($B8040&lt;&gt;"",IF(ISNUMBER(_xlfn.XMATCH($B8040,Language!$A$6:$E$6)),0,IF(ISNUMBER(_xlfn.XMATCH($B8040,Language!$A$29:$E$29)),'Lista de Prestatarios'!$B$3,VLOOKUP(B8040,'Lista de Prestatarios'!$A$2:$B$500,2,FALSE))),"")</f>
        <v/>
      </c>
      <c r="P8040" s="58" t="str">
        <f>IF(B8040&lt;&gt;"",IF(OR(D8040&gt;0,G8040&gt;0),COUNTIF($B$2:B8040,B8040),COUNTIFS($B$2:B8040,B8040,$E$2:E8040,"&gt;0")),"")</f>
        <v/>
      </c>
    </row>
    <row r="8041" spans="1:16" x14ac:dyDescent="0.35">
      <c r="A8041" s="51" t="str">
        <f t="shared" si="375"/>
        <v/>
      </c>
      <c r="B8041" s="99"/>
      <c r="C8041" s="4"/>
      <c r="D8041" s="14"/>
      <c r="E8041" s="14"/>
      <c r="F8041" s="14"/>
      <c r="G8041" s="82"/>
      <c r="H8041" s="107" t="str">
        <f>IF(B8041&lt;&gt;"",IF(OR(O8041=0,O8041=999),"",SUMIFS($E$2:E8041,$A$2:A8041,A8041)-SUMIFS($F$2:F8041,$A$2:A8041,A8041)),"")</f>
        <v/>
      </c>
      <c r="I8041" s="109" t="str">
        <f t="shared" si="377"/>
        <v/>
      </c>
      <c r="J8041" s="113"/>
      <c r="K8041" s="90"/>
      <c r="L8041" s="73"/>
      <c r="M8041" s="69" t="str">
        <f>IF(C8041&lt;&gt;"",DailyLog!$S$3,"")</f>
        <v/>
      </c>
      <c r="N8041" s="56" t="str">
        <f t="shared" si="376"/>
        <v/>
      </c>
      <c r="O8041" s="53" t="str">
        <f>IF($B8041&lt;&gt;"",IF(ISNUMBER(_xlfn.XMATCH($B8041,Language!$A$6:$E$6)),0,IF(ISNUMBER(_xlfn.XMATCH($B8041,Language!$A$29:$E$29)),'Lista de Prestatarios'!$B$3,VLOOKUP(B8041,'Lista de Prestatarios'!$A$2:$B$500,2,FALSE))),"")</f>
        <v/>
      </c>
      <c r="P8041" s="58" t="str">
        <f>IF(B8041&lt;&gt;"",IF(OR(D8041&gt;0,G8041&gt;0),COUNTIF($B$2:B8041,B8041),COUNTIFS($B$2:B8041,B8041,$E$2:E8041,"&gt;0")),"")</f>
        <v/>
      </c>
    </row>
    <row r="8042" spans="1:16" x14ac:dyDescent="0.35">
      <c r="A8042" s="51" t="str">
        <f t="shared" si="375"/>
        <v/>
      </c>
      <c r="B8042" s="99"/>
      <c r="C8042" s="4"/>
      <c r="D8042" s="14"/>
      <c r="E8042" s="14"/>
      <c r="F8042" s="14"/>
      <c r="G8042" s="82"/>
      <c r="H8042" s="107" t="str">
        <f>IF(B8042&lt;&gt;"",IF(OR(O8042=0,O8042=999),"",SUMIFS($E$2:E8042,$A$2:A8042,A8042)-SUMIFS($F$2:F8042,$A$2:A8042,A8042)),"")</f>
        <v/>
      </c>
      <c r="I8042" s="109" t="str">
        <f t="shared" si="377"/>
        <v/>
      </c>
      <c r="J8042" s="113"/>
      <c r="K8042" s="90"/>
      <c r="L8042" s="73"/>
      <c r="M8042" s="69" t="str">
        <f>IF(C8042&lt;&gt;"",DailyLog!$S$3,"")</f>
        <v/>
      </c>
      <c r="N8042" s="56" t="str">
        <f t="shared" si="376"/>
        <v/>
      </c>
      <c r="O8042" s="53" t="str">
        <f>IF($B8042&lt;&gt;"",IF(ISNUMBER(_xlfn.XMATCH($B8042,Language!$A$6:$E$6)),0,IF(ISNUMBER(_xlfn.XMATCH($B8042,Language!$A$29:$E$29)),'Lista de Prestatarios'!$B$3,VLOOKUP(B8042,'Lista de Prestatarios'!$A$2:$B$500,2,FALSE))),"")</f>
        <v/>
      </c>
      <c r="P8042" s="58" t="str">
        <f>IF(B8042&lt;&gt;"",IF(OR(D8042&gt;0,G8042&gt;0),COUNTIF($B$2:B8042,B8042),COUNTIFS($B$2:B8042,B8042,$E$2:E8042,"&gt;0")),"")</f>
        <v/>
      </c>
    </row>
    <row r="8043" spans="1:16" x14ac:dyDescent="0.35">
      <c r="A8043" s="51" t="str">
        <f t="shared" si="375"/>
        <v/>
      </c>
      <c r="B8043" s="99"/>
      <c r="C8043" s="4"/>
      <c r="D8043" s="14"/>
      <c r="E8043" s="14"/>
      <c r="F8043" s="14"/>
      <c r="G8043" s="82"/>
      <c r="H8043" s="107" t="str">
        <f>IF(B8043&lt;&gt;"",IF(OR(O8043=0,O8043=999),"",SUMIFS($E$2:E8043,$A$2:A8043,A8043)-SUMIFS($F$2:F8043,$A$2:A8043,A8043)),"")</f>
        <v/>
      </c>
      <c r="I8043" s="109" t="str">
        <f t="shared" si="377"/>
        <v/>
      </c>
      <c r="J8043" s="113"/>
      <c r="K8043" s="90"/>
      <c r="L8043" s="73"/>
      <c r="M8043" s="69" t="str">
        <f>IF(C8043&lt;&gt;"",DailyLog!$S$3,"")</f>
        <v/>
      </c>
      <c r="N8043" s="56" t="str">
        <f t="shared" si="376"/>
        <v/>
      </c>
      <c r="O8043" s="53" t="str">
        <f>IF($B8043&lt;&gt;"",IF(ISNUMBER(_xlfn.XMATCH($B8043,Language!$A$6:$E$6)),0,IF(ISNUMBER(_xlfn.XMATCH($B8043,Language!$A$29:$E$29)),'Lista de Prestatarios'!$B$3,VLOOKUP(B8043,'Lista de Prestatarios'!$A$2:$B$500,2,FALSE))),"")</f>
        <v/>
      </c>
      <c r="P8043" s="58" t="str">
        <f>IF(B8043&lt;&gt;"",IF(OR(D8043&gt;0,G8043&gt;0),COUNTIF($B$2:B8043,B8043),COUNTIFS($B$2:B8043,B8043,$E$2:E8043,"&gt;0")),"")</f>
        <v/>
      </c>
    </row>
    <row r="8044" spans="1:16" x14ac:dyDescent="0.35">
      <c r="A8044" s="51" t="str">
        <f t="shared" si="375"/>
        <v/>
      </c>
      <c r="B8044" s="99"/>
      <c r="C8044" s="4"/>
      <c r="D8044" s="14"/>
      <c r="E8044" s="14"/>
      <c r="F8044" s="14"/>
      <c r="G8044" s="82"/>
      <c r="H8044" s="107" t="str">
        <f>IF(B8044&lt;&gt;"",IF(OR(O8044=0,O8044=999),"",SUMIFS($E$2:E8044,$A$2:A8044,A8044)-SUMIFS($F$2:F8044,$A$2:A8044,A8044)),"")</f>
        <v/>
      </c>
      <c r="I8044" s="109" t="str">
        <f t="shared" si="377"/>
        <v/>
      </c>
      <c r="J8044" s="113"/>
      <c r="K8044" s="90"/>
      <c r="L8044" s="73"/>
      <c r="M8044" s="69" t="str">
        <f>IF(C8044&lt;&gt;"",DailyLog!$S$3,"")</f>
        <v/>
      </c>
      <c r="N8044" s="56" t="str">
        <f t="shared" si="376"/>
        <v/>
      </c>
      <c r="O8044" s="53" t="str">
        <f>IF($B8044&lt;&gt;"",IF(ISNUMBER(_xlfn.XMATCH($B8044,Language!$A$6:$E$6)),0,IF(ISNUMBER(_xlfn.XMATCH($B8044,Language!$A$29:$E$29)),'Lista de Prestatarios'!$B$3,VLOOKUP(B8044,'Lista de Prestatarios'!$A$2:$B$500,2,FALSE))),"")</f>
        <v/>
      </c>
      <c r="P8044" s="58" t="str">
        <f>IF(B8044&lt;&gt;"",IF(OR(D8044&gt;0,G8044&gt;0),COUNTIF($B$2:B8044,B8044),COUNTIFS($B$2:B8044,B8044,$E$2:E8044,"&gt;0")),"")</f>
        <v/>
      </c>
    </row>
    <row r="8045" spans="1:16" x14ac:dyDescent="0.35">
      <c r="A8045" s="51" t="str">
        <f t="shared" si="375"/>
        <v/>
      </c>
      <c r="B8045" s="99"/>
      <c r="C8045" s="4"/>
      <c r="D8045" s="14"/>
      <c r="E8045" s="14"/>
      <c r="F8045" s="14"/>
      <c r="G8045" s="82"/>
      <c r="H8045" s="107" t="str">
        <f>IF(B8045&lt;&gt;"",IF(OR(O8045=0,O8045=999),"",SUMIFS($E$2:E8045,$A$2:A8045,A8045)-SUMIFS($F$2:F8045,$A$2:A8045,A8045)),"")</f>
        <v/>
      </c>
      <c r="I8045" s="109" t="str">
        <f t="shared" si="377"/>
        <v/>
      </c>
      <c r="J8045" s="113"/>
      <c r="K8045" s="90"/>
      <c r="L8045" s="73"/>
      <c r="M8045" s="69" t="str">
        <f>IF(C8045&lt;&gt;"",DailyLog!$S$3,"")</f>
        <v/>
      </c>
      <c r="N8045" s="56" t="str">
        <f t="shared" si="376"/>
        <v/>
      </c>
      <c r="O8045" s="53" t="str">
        <f>IF($B8045&lt;&gt;"",IF(ISNUMBER(_xlfn.XMATCH($B8045,Language!$A$6:$E$6)),0,IF(ISNUMBER(_xlfn.XMATCH($B8045,Language!$A$29:$E$29)),'Lista de Prestatarios'!$B$3,VLOOKUP(B8045,'Lista de Prestatarios'!$A$2:$B$500,2,FALSE))),"")</f>
        <v/>
      </c>
      <c r="P8045" s="58" t="str">
        <f>IF(B8045&lt;&gt;"",IF(OR(D8045&gt;0,G8045&gt;0),COUNTIF($B$2:B8045,B8045),COUNTIFS($B$2:B8045,B8045,$E$2:E8045,"&gt;0")),"")</f>
        <v/>
      </c>
    </row>
    <row r="8046" spans="1:16" x14ac:dyDescent="0.35">
      <c r="A8046" s="51" t="str">
        <f t="shared" si="375"/>
        <v/>
      </c>
      <c r="B8046" s="99"/>
      <c r="C8046" s="4"/>
      <c r="D8046" s="14"/>
      <c r="E8046" s="14"/>
      <c r="F8046" s="14"/>
      <c r="G8046" s="82"/>
      <c r="H8046" s="107" t="str">
        <f>IF(B8046&lt;&gt;"",IF(OR(O8046=0,O8046=999),"",SUMIFS($E$2:E8046,$A$2:A8046,A8046)-SUMIFS($F$2:F8046,$A$2:A8046,A8046)),"")</f>
        <v/>
      </c>
      <c r="I8046" s="109" t="str">
        <f t="shared" si="377"/>
        <v/>
      </c>
      <c r="J8046" s="113"/>
      <c r="K8046" s="90"/>
      <c r="L8046" s="73"/>
      <c r="M8046" s="69" t="str">
        <f>IF(C8046&lt;&gt;"",DailyLog!$S$3,"")</f>
        <v/>
      </c>
      <c r="N8046" s="56" t="str">
        <f t="shared" si="376"/>
        <v/>
      </c>
      <c r="O8046" s="53" t="str">
        <f>IF($B8046&lt;&gt;"",IF(ISNUMBER(_xlfn.XMATCH($B8046,Language!$A$6:$E$6)),0,IF(ISNUMBER(_xlfn.XMATCH($B8046,Language!$A$29:$E$29)),'Lista de Prestatarios'!$B$3,VLOOKUP(B8046,'Lista de Prestatarios'!$A$2:$B$500,2,FALSE))),"")</f>
        <v/>
      </c>
      <c r="P8046" s="58" t="str">
        <f>IF(B8046&lt;&gt;"",IF(OR(D8046&gt;0,G8046&gt;0),COUNTIF($B$2:B8046,B8046),COUNTIFS($B$2:B8046,B8046,$E$2:E8046,"&gt;0")),"")</f>
        <v/>
      </c>
    </row>
    <row r="8047" spans="1:16" x14ac:dyDescent="0.35">
      <c r="A8047" s="51" t="str">
        <f t="shared" si="375"/>
        <v/>
      </c>
      <c r="B8047" s="99"/>
      <c r="C8047" s="4"/>
      <c r="D8047" s="14"/>
      <c r="E8047" s="14"/>
      <c r="F8047" s="14"/>
      <c r="G8047" s="82"/>
      <c r="H8047" s="107" t="str">
        <f>IF(B8047&lt;&gt;"",IF(OR(O8047=0,O8047=999),"",SUMIFS($E$2:E8047,$A$2:A8047,A8047)-SUMIFS($F$2:F8047,$A$2:A8047,A8047)),"")</f>
        <v/>
      </c>
      <c r="I8047" s="109" t="str">
        <f t="shared" si="377"/>
        <v/>
      </c>
      <c r="J8047" s="113"/>
      <c r="K8047" s="90"/>
      <c r="L8047" s="73"/>
      <c r="M8047" s="69" t="str">
        <f>IF(C8047&lt;&gt;"",DailyLog!$S$3,"")</f>
        <v/>
      </c>
      <c r="N8047" s="56" t="str">
        <f t="shared" si="376"/>
        <v/>
      </c>
      <c r="O8047" s="53" t="str">
        <f>IF($B8047&lt;&gt;"",IF(ISNUMBER(_xlfn.XMATCH($B8047,Language!$A$6:$E$6)),0,IF(ISNUMBER(_xlfn.XMATCH($B8047,Language!$A$29:$E$29)),'Lista de Prestatarios'!$B$3,VLOOKUP(B8047,'Lista de Prestatarios'!$A$2:$B$500,2,FALSE))),"")</f>
        <v/>
      </c>
      <c r="P8047" s="58" t="str">
        <f>IF(B8047&lt;&gt;"",IF(OR(D8047&gt;0,G8047&gt;0),COUNTIF($B$2:B8047,B8047),COUNTIFS($B$2:B8047,B8047,$E$2:E8047,"&gt;0")),"")</f>
        <v/>
      </c>
    </row>
    <row r="8048" spans="1:16" x14ac:dyDescent="0.35">
      <c r="A8048" s="51" t="str">
        <f t="shared" si="375"/>
        <v/>
      </c>
      <c r="B8048" s="99"/>
      <c r="C8048" s="4"/>
      <c r="D8048" s="14"/>
      <c r="E8048" s="14"/>
      <c r="F8048" s="14"/>
      <c r="G8048" s="82"/>
      <c r="H8048" s="107" t="str">
        <f>IF(B8048&lt;&gt;"",IF(OR(O8048=0,O8048=999),"",SUMIFS($E$2:E8048,$A$2:A8048,A8048)-SUMIFS($F$2:F8048,$A$2:A8048,A8048)),"")</f>
        <v/>
      </c>
      <c r="I8048" s="109" t="str">
        <f t="shared" si="377"/>
        <v/>
      </c>
      <c r="J8048" s="113"/>
      <c r="K8048" s="90"/>
      <c r="L8048" s="73"/>
      <c r="M8048" s="69" t="str">
        <f>IF(C8048&lt;&gt;"",DailyLog!$S$3,"")</f>
        <v/>
      </c>
      <c r="N8048" s="56" t="str">
        <f t="shared" si="376"/>
        <v/>
      </c>
      <c r="O8048" s="53" t="str">
        <f>IF($B8048&lt;&gt;"",IF(ISNUMBER(_xlfn.XMATCH($B8048,Language!$A$6:$E$6)),0,IF(ISNUMBER(_xlfn.XMATCH($B8048,Language!$A$29:$E$29)),'Lista de Prestatarios'!$B$3,VLOOKUP(B8048,'Lista de Prestatarios'!$A$2:$B$500,2,FALSE))),"")</f>
        <v/>
      </c>
      <c r="P8048" s="58" t="str">
        <f>IF(B8048&lt;&gt;"",IF(OR(D8048&gt;0,G8048&gt;0),COUNTIF($B$2:B8048,B8048),COUNTIFS($B$2:B8048,B8048,$E$2:E8048,"&gt;0")),"")</f>
        <v/>
      </c>
    </row>
    <row r="8049" spans="1:16" x14ac:dyDescent="0.35">
      <c r="A8049" s="51" t="str">
        <f t="shared" si="375"/>
        <v/>
      </c>
      <c r="B8049" s="99"/>
      <c r="C8049" s="4"/>
      <c r="D8049" s="14"/>
      <c r="E8049" s="14"/>
      <c r="F8049" s="14"/>
      <c r="G8049" s="82"/>
      <c r="H8049" s="107" t="str">
        <f>IF(B8049&lt;&gt;"",IF(OR(O8049=0,O8049=999),"",SUMIFS($E$2:E8049,$A$2:A8049,A8049)-SUMIFS($F$2:F8049,$A$2:A8049,A8049)),"")</f>
        <v/>
      </c>
      <c r="I8049" s="109" t="str">
        <f t="shared" si="377"/>
        <v/>
      </c>
      <c r="J8049" s="113"/>
      <c r="K8049" s="90"/>
      <c r="L8049" s="73"/>
      <c r="M8049" s="69" t="str">
        <f>IF(C8049&lt;&gt;"",DailyLog!$S$3,"")</f>
        <v/>
      </c>
      <c r="N8049" s="56" t="str">
        <f t="shared" si="376"/>
        <v/>
      </c>
      <c r="O8049" s="53" t="str">
        <f>IF($B8049&lt;&gt;"",IF(ISNUMBER(_xlfn.XMATCH($B8049,Language!$A$6:$E$6)),0,IF(ISNUMBER(_xlfn.XMATCH($B8049,Language!$A$29:$E$29)),'Lista de Prestatarios'!$B$3,VLOOKUP(B8049,'Lista de Prestatarios'!$A$2:$B$500,2,FALSE))),"")</f>
        <v/>
      </c>
      <c r="P8049" s="58" t="str">
        <f>IF(B8049&lt;&gt;"",IF(OR(D8049&gt;0,G8049&gt;0),COUNTIF($B$2:B8049,B8049),COUNTIFS($B$2:B8049,B8049,$E$2:E8049,"&gt;0")),"")</f>
        <v/>
      </c>
    </row>
    <row r="8050" spans="1:16" x14ac:dyDescent="0.35">
      <c r="A8050" s="51" t="str">
        <f t="shared" si="375"/>
        <v/>
      </c>
      <c r="B8050" s="99"/>
      <c r="C8050" s="4"/>
      <c r="D8050" s="14"/>
      <c r="E8050" s="14"/>
      <c r="F8050" s="14"/>
      <c r="G8050" s="82"/>
      <c r="H8050" s="107" t="str">
        <f>IF(B8050&lt;&gt;"",IF(OR(O8050=0,O8050=999),"",SUMIFS($E$2:E8050,$A$2:A8050,A8050)-SUMIFS($F$2:F8050,$A$2:A8050,A8050)),"")</f>
        <v/>
      </c>
      <c r="I8050" s="109" t="str">
        <f t="shared" si="377"/>
        <v/>
      </c>
      <c r="J8050" s="113"/>
      <c r="K8050" s="90"/>
      <c r="L8050" s="73"/>
      <c r="M8050" s="69" t="str">
        <f>IF(C8050&lt;&gt;"",DailyLog!$S$3,"")</f>
        <v/>
      </c>
      <c r="N8050" s="56" t="str">
        <f t="shared" si="376"/>
        <v/>
      </c>
      <c r="O8050" s="53" t="str">
        <f>IF($B8050&lt;&gt;"",IF(ISNUMBER(_xlfn.XMATCH($B8050,Language!$A$6:$E$6)),0,IF(ISNUMBER(_xlfn.XMATCH($B8050,Language!$A$29:$E$29)),'Lista de Prestatarios'!$B$3,VLOOKUP(B8050,'Lista de Prestatarios'!$A$2:$B$500,2,FALSE))),"")</f>
        <v/>
      </c>
      <c r="P8050" s="58" t="str">
        <f>IF(B8050&lt;&gt;"",IF(OR(D8050&gt;0,G8050&gt;0),COUNTIF($B$2:B8050,B8050),COUNTIFS($B$2:B8050,B8050,$E$2:E8050,"&gt;0")),"")</f>
        <v/>
      </c>
    </row>
    <row r="8051" spans="1:16" x14ac:dyDescent="0.35">
      <c r="A8051" s="51" t="str">
        <f t="shared" si="375"/>
        <v/>
      </c>
      <c r="B8051" s="99"/>
      <c r="C8051" s="4"/>
      <c r="D8051" s="14"/>
      <c r="E8051" s="14"/>
      <c r="F8051" s="14"/>
      <c r="G8051" s="82"/>
      <c r="H8051" s="107" t="str">
        <f>IF(B8051&lt;&gt;"",IF(OR(O8051=0,O8051=999),"",SUMIFS($E$2:E8051,$A$2:A8051,A8051)-SUMIFS($F$2:F8051,$A$2:A8051,A8051)),"")</f>
        <v/>
      </c>
      <c r="I8051" s="109" t="str">
        <f t="shared" si="377"/>
        <v/>
      </c>
      <c r="J8051" s="113"/>
      <c r="K8051" s="90"/>
      <c r="L8051" s="73"/>
      <c r="M8051" s="69" t="str">
        <f>IF(C8051&lt;&gt;"",DailyLog!$S$3,"")</f>
        <v/>
      </c>
      <c r="N8051" s="56" t="str">
        <f t="shared" si="376"/>
        <v/>
      </c>
      <c r="O8051" s="53" t="str">
        <f>IF($B8051&lt;&gt;"",IF(ISNUMBER(_xlfn.XMATCH($B8051,Language!$A$6:$E$6)),0,IF(ISNUMBER(_xlfn.XMATCH($B8051,Language!$A$29:$E$29)),'Lista de Prestatarios'!$B$3,VLOOKUP(B8051,'Lista de Prestatarios'!$A$2:$B$500,2,FALSE))),"")</f>
        <v/>
      </c>
      <c r="P8051" s="58" t="str">
        <f>IF(B8051&lt;&gt;"",IF(OR(D8051&gt;0,G8051&gt;0),COUNTIF($B$2:B8051,B8051),COUNTIFS($B$2:B8051,B8051,$E$2:E8051,"&gt;0")),"")</f>
        <v/>
      </c>
    </row>
    <row r="8052" spans="1:16" x14ac:dyDescent="0.35">
      <c r="A8052" s="51" t="str">
        <f t="shared" si="375"/>
        <v/>
      </c>
      <c r="B8052" s="99"/>
      <c r="C8052" s="4"/>
      <c r="D8052" s="14"/>
      <c r="E8052" s="14"/>
      <c r="F8052" s="14"/>
      <c r="G8052" s="82"/>
      <c r="H8052" s="107" t="str">
        <f>IF(B8052&lt;&gt;"",IF(OR(O8052=0,O8052=999),"",SUMIFS($E$2:E8052,$A$2:A8052,A8052)-SUMIFS($F$2:F8052,$A$2:A8052,A8052)),"")</f>
        <v/>
      </c>
      <c r="I8052" s="109" t="str">
        <f t="shared" si="377"/>
        <v/>
      </c>
      <c r="J8052" s="113"/>
      <c r="K8052" s="90"/>
      <c r="L8052" s="73"/>
      <c r="M8052" s="69" t="str">
        <f>IF(C8052&lt;&gt;"",DailyLog!$S$3,"")</f>
        <v/>
      </c>
      <c r="N8052" s="56" t="str">
        <f t="shared" si="376"/>
        <v/>
      </c>
      <c r="O8052" s="53" t="str">
        <f>IF($B8052&lt;&gt;"",IF(ISNUMBER(_xlfn.XMATCH($B8052,Language!$A$6:$E$6)),0,IF(ISNUMBER(_xlfn.XMATCH($B8052,Language!$A$29:$E$29)),'Lista de Prestatarios'!$B$3,VLOOKUP(B8052,'Lista de Prestatarios'!$A$2:$B$500,2,FALSE))),"")</f>
        <v/>
      </c>
      <c r="P8052" s="58" t="str">
        <f>IF(B8052&lt;&gt;"",IF(OR(D8052&gt;0,G8052&gt;0),COUNTIF($B$2:B8052,B8052),COUNTIFS($B$2:B8052,B8052,$E$2:E8052,"&gt;0")),"")</f>
        <v/>
      </c>
    </row>
    <row r="8053" spans="1:16" x14ac:dyDescent="0.35">
      <c r="A8053" s="51" t="str">
        <f t="shared" si="375"/>
        <v/>
      </c>
      <c r="B8053" s="99"/>
      <c r="C8053" s="4"/>
      <c r="D8053" s="14"/>
      <c r="E8053" s="14"/>
      <c r="F8053" s="14"/>
      <c r="G8053" s="82"/>
      <c r="H8053" s="107" t="str">
        <f>IF(B8053&lt;&gt;"",IF(OR(O8053=0,O8053=999),"",SUMIFS($E$2:E8053,$A$2:A8053,A8053)-SUMIFS($F$2:F8053,$A$2:A8053,A8053)),"")</f>
        <v/>
      </c>
      <c r="I8053" s="109" t="str">
        <f t="shared" si="377"/>
        <v/>
      </c>
      <c r="J8053" s="113"/>
      <c r="K8053" s="90"/>
      <c r="L8053" s="73"/>
      <c r="M8053" s="69" t="str">
        <f>IF(C8053&lt;&gt;"",DailyLog!$S$3,"")</f>
        <v/>
      </c>
      <c r="N8053" s="56" t="str">
        <f t="shared" si="376"/>
        <v/>
      </c>
      <c r="O8053" s="53" t="str">
        <f>IF($B8053&lt;&gt;"",IF(ISNUMBER(_xlfn.XMATCH($B8053,Language!$A$6:$E$6)),0,IF(ISNUMBER(_xlfn.XMATCH($B8053,Language!$A$29:$E$29)),'Lista de Prestatarios'!$B$3,VLOOKUP(B8053,'Lista de Prestatarios'!$A$2:$B$500,2,FALSE))),"")</f>
        <v/>
      </c>
      <c r="P8053" s="58" t="str">
        <f>IF(B8053&lt;&gt;"",IF(OR(D8053&gt;0,G8053&gt;0),COUNTIF($B$2:B8053,B8053),COUNTIFS($B$2:B8053,B8053,$E$2:E8053,"&gt;0")),"")</f>
        <v/>
      </c>
    </row>
    <row r="8054" spans="1:16" x14ac:dyDescent="0.35">
      <c r="A8054" s="51" t="str">
        <f t="shared" si="375"/>
        <v/>
      </c>
      <c r="B8054" s="99"/>
      <c r="C8054" s="4"/>
      <c r="D8054" s="14"/>
      <c r="E8054" s="14"/>
      <c r="F8054" s="14"/>
      <c r="G8054" s="82"/>
      <c r="H8054" s="107" t="str">
        <f>IF(B8054&lt;&gt;"",IF(OR(O8054=0,O8054=999),"",SUMIFS($E$2:E8054,$A$2:A8054,A8054)-SUMIFS($F$2:F8054,$A$2:A8054,A8054)),"")</f>
        <v/>
      </c>
      <c r="I8054" s="109" t="str">
        <f t="shared" si="377"/>
        <v/>
      </c>
      <c r="J8054" s="113"/>
      <c r="K8054" s="90"/>
      <c r="L8054" s="73"/>
      <c r="M8054" s="69" t="str">
        <f>IF(C8054&lt;&gt;"",DailyLog!$S$3,"")</f>
        <v/>
      </c>
      <c r="N8054" s="56" t="str">
        <f t="shared" si="376"/>
        <v/>
      </c>
      <c r="O8054" s="53" t="str">
        <f>IF($B8054&lt;&gt;"",IF(ISNUMBER(_xlfn.XMATCH($B8054,Language!$A$6:$E$6)),0,IF(ISNUMBER(_xlfn.XMATCH($B8054,Language!$A$29:$E$29)),'Lista de Prestatarios'!$B$3,VLOOKUP(B8054,'Lista de Prestatarios'!$A$2:$B$500,2,FALSE))),"")</f>
        <v/>
      </c>
      <c r="P8054" s="58" t="str">
        <f>IF(B8054&lt;&gt;"",IF(OR(D8054&gt;0,G8054&gt;0),COUNTIF($B$2:B8054,B8054),COUNTIFS($B$2:B8054,B8054,$E$2:E8054,"&gt;0")),"")</f>
        <v/>
      </c>
    </row>
    <row r="8055" spans="1:16" x14ac:dyDescent="0.35">
      <c r="A8055" s="51" t="str">
        <f t="shared" si="375"/>
        <v/>
      </c>
      <c r="B8055" s="99"/>
      <c r="C8055" s="4"/>
      <c r="D8055" s="14"/>
      <c r="E8055" s="14"/>
      <c r="F8055" s="14"/>
      <c r="G8055" s="82"/>
      <c r="H8055" s="107" t="str">
        <f>IF(B8055&lt;&gt;"",IF(OR(O8055=0,O8055=999),"",SUMIFS($E$2:E8055,$A$2:A8055,A8055)-SUMIFS($F$2:F8055,$A$2:A8055,A8055)),"")</f>
        <v/>
      </c>
      <c r="I8055" s="109" t="str">
        <f t="shared" si="377"/>
        <v/>
      </c>
      <c r="J8055" s="113"/>
      <c r="K8055" s="90"/>
      <c r="L8055" s="73"/>
      <c r="M8055" s="69" t="str">
        <f>IF(C8055&lt;&gt;"",DailyLog!$S$3,"")</f>
        <v/>
      </c>
      <c r="N8055" s="56" t="str">
        <f t="shared" si="376"/>
        <v/>
      </c>
      <c r="O8055" s="53" t="str">
        <f>IF($B8055&lt;&gt;"",IF(ISNUMBER(_xlfn.XMATCH($B8055,Language!$A$6:$E$6)),0,IF(ISNUMBER(_xlfn.XMATCH($B8055,Language!$A$29:$E$29)),'Lista de Prestatarios'!$B$3,VLOOKUP(B8055,'Lista de Prestatarios'!$A$2:$B$500,2,FALSE))),"")</f>
        <v/>
      </c>
      <c r="P8055" s="58" t="str">
        <f>IF(B8055&lt;&gt;"",IF(OR(D8055&gt;0,G8055&gt;0),COUNTIF($B$2:B8055,B8055),COUNTIFS($B$2:B8055,B8055,$E$2:E8055,"&gt;0")),"")</f>
        <v/>
      </c>
    </row>
    <row r="8056" spans="1:16" x14ac:dyDescent="0.35">
      <c r="A8056" s="51" t="str">
        <f t="shared" si="375"/>
        <v/>
      </c>
      <c r="B8056" s="99"/>
      <c r="C8056" s="4"/>
      <c r="D8056" s="14"/>
      <c r="E8056" s="14"/>
      <c r="F8056" s="14"/>
      <c r="G8056" s="82"/>
      <c r="H8056" s="107" t="str">
        <f>IF(B8056&lt;&gt;"",IF(OR(O8056=0,O8056=999),"",SUMIFS($E$2:E8056,$A$2:A8056,A8056)-SUMIFS($F$2:F8056,$A$2:A8056,A8056)),"")</f>
        <v/>
      </c>
      <c r="I8056" s="109" t="str">
        <f t="shared" si="377"/>
        <v/>
      </c>
      <c r="J8056" s="113"/>
      <c r="K8056" s="90"/>
      <c r="L8056" s="73"/>
      <c r="M8056" s="69" t="str">
        <f>IF(C8056&lt;&gt;"",DailyLog!$S$3,"")</f>
        <v/>
      </c>
      <c r="N8056" s="56" t="str">
        <f t="shared" si="376"/>
        <v/>
      </c>
      <c r="O8056" s="53" t="str">
        <f>IF($B8056&lt;&gt;"",IF(ISNUMBER(_xlfn.XMATCH($B8056,Language!$A$6:$E$6)),0,IF(ISNUMBER(_xlfn.XMATCH($B8056,Language!$A$29:$E$29)),'Lista de Prestatarios'!$B$3,VLOOKUP(B8056,'Lista de Prestatarios'!$A$2:$B$500,2,FALSE))),"")</f>
        <v/>
      </c>
      <c r="P8056" s="58" t="str">
        <f>IF(B8056&lt;&gt;"",IF(OR(D8056&gt;0,G8056&gt;0),COUNTIF($B$2:B8056,B8056),COUNTIFS($B$2:B8056,B8056,$E$2:E8056,"&gt;0")),"")</f>
        <v/>
      </c>
    </row>
    <row r="8057" spans="1:16" x14ac:dyDescent="0.35">
      <c r="A8057" s="51" t="str">
        <f t="shared" si="375"/>
        <v/>
      </c>
      <c r="B8057" s="99"/>
      <c r="C8057" s="4"/>
      <c r="D8057" s="14"/>
      <c r="E8057" s="14"/>
      <c r="F8057" s="14"/>
      <c r="G8057" s="82"/>
      <c r="H8057" s="107" t="str">
        <f>IF(B8057&lt;&gt;"",IF(OR(O8057=0,O8057=999),"",SUMIFS($E$2:E8057,$A$2:A8057,A8057)-SUMIFS($F$2:F8057,$A$2:A8057,A8057)),"")</f>
        <v/>
      </c>
      <c r="I8057" s="109" t="str">
        <f t="shared" si="377"/>
        <v/>
      </c>
      <c r="J8057" s="113"/>
      <c r="K8057" s="90"/>
      <c r="L8057" s="73"/>
      <c r="M8057" s="69" t="str">
        <f>IF(C8057&lt;&gt;"",DailyLog!$S$3,"")</f>
        <v/>
      </c>
      <c r="N8057" s="56" t="str">
        <f t="shared" si="376"/>
        <v/>
      </c>
      <c r="O8057" s="53" t="str">
        <f>IF($B8057&lt;&gt;"",IF(ISNUMBER(_xlfn.XMATCH($B8057,Language!$A$6:$E$6)),0,IF(ISNUMBER(_xlfn.XMATCH($B8057,Language!$A$29:$E$29)),'Lista de Prestatarios'!$B$3,VLOOKUP(B8057,'Lista de Prestatarios'!$A$2:$B$500,2,FALSE))),"")</f>
        <v/>
      </c>
      <c r="P8057" s="58" t="str">
        <f>IF(B8057&lt;&gt;"",IF(OR(D8057&gt;0,G8057&gt;0),COUNTIF($B$2:B8057,B8057),COUNTIFS($B$2:B8057,B8057,$E$2:E8057,"&gt;0")),"")</f>
        <v/>
      </c>
    </row>
    <row r="8058" spans="1:16" x14ac:dyDescent="0.35">
      <c r="A8058" s="51" t="str">
        <f t="shared" si="375"/>
        <v/>
      </c>
      <c r="B8058" s="99"/>
      <c r="C8058" s="4"/>
      <c r="D8058" s="14"/>
      <c r="E8058" s="14"/>
      <c r="F8058" s="14"/>
      <c r="G8058" s="82"/>
      <c r="H8058" s="107" t="str">
        <f>IF(B8058&lt;&gt;"",IF(OR(O8058=0,O8058=999),"",SUMIFS($E$2:E8058,$A$2:A8058,A8058)-SUMIFS($F$2:F8058,$A$2:A8058,A8058)),"")</f>
        <v/>
      </c>
      <c r="I8058" s="109" t="str">
        <f t="shared" si="377"/>
        <v/>
      </c>
      <c r="J8058" s="113"/>
      <c r="K8058" s="90"/>
      <c r="L8058" s="73"/>
      <c r="M8058" s="69" t="str">
        <f>IF(C8058&lt;&gt;"",DailyLog!$S$3,"")</f>
        <v/>
      </c>
      <c r="N8058" s="56" t="str">
        <f t="shared" si="376"/>
        <v/>
      </c>
      <c r="O8058" s="53" t="str">
        <f>IF($B8058&lt;&gt;"",IF(ISNUMBER(_xlfn.XMATCH($B8058,Language!$A$6:$E$6)),0,IF(ISNUMBER(_xlfn.XMATCH($B8058,Language!$A$29:$E$29)),'Lista de Prestatarios'!$B$3,VLOOKUP(B8058,'Lista de Prestatarios'!$A$2:$B$500,2,FALSE))),"")</f>
        <v/>
      </c>
      <c r="P8058" s="58" t="str">
        <f>IF(B8058&lt;&gt;"",IF(OR(D8058&gt;0,G8058&gt;0),COUNTIF($B$2:B8058,B8058),COUNTIFS($B$2:B8058,B8058,$E$2:E8058,"&gt;0")),"")</f>
        <v/>
      </c>
    </row>
    <row r="8059" spans="1:16" x14ac:dyDescent="0.35">
      <c r="A8059" s="51" t="str">
        <f t="shared" si="375"/>
        <v/>
      </c>
      <c r="B8059" s="99"/>
      <c r="C8059" s="4"/>
      <c r="D8059" s="14"/>
      <c r="E8059" s="14"/>
      <c r="F8059" s="14"/>
      <c r="G8059" s="82"/>
      <c r="H8059" s="107" t="str">
        <f>IF(B8059&lt;&gt;"",IF(OR(O8059=0,O8059=999),"",SUMIFS($E$2:E8059,$A$2:A8059,A8059)-SUMIFS($F$2:F8059,$A$2:A8059,A8059)),"")</f>
        <v/>
      </c>
      <c r="I8059" s="109" t="str">
        <f t="shared" si="377"/>
        <v/>
      </c>
      <c r="J8059" s="113"/>
      <c r="K8059" s="90"/>
      <c r="L8059" s="73"/>
      <c r="M8059" s="69" t="str">
        <f>IF(C8059&lt;&gt;"",DailyLog!$S$3,"")</f>
        <v/>
      </c>
      <c r="N8059" s="56" t="str">
        <f t="shared" si="376"/>
        <v/>
      </c>
      <c r="O8059" s="53" t="str">
        <f>IF($B8059&lt;&gt;"",IF(ISNUMBER(_xlfn.XMATCH($B8059,Language!$A$6:$E$6)),0,IF(ISNUMBER(_xlfn.XMATCH($B8059,Language!$A$29:$E$29)),'Lista de Prestatarios'!$B$3,VLOOKUP(B8059,'Lista de Prestatarios'!$A$2:$B$500,2,FALSE))),"")</f>
        <v/>
      </c>
      <c r="P8059" s="58" t="str">
        <f>IF(B8059&lt;&gt;"",IF(OR(D8059&gt;0,G8059&gt;0),COUNTIF($B$2:B8059,B8059),COUNTIFS($B$2:B8059,B8059,$E$2:E8059,"&gt;0")),"")</f>
        <v/>
      </c>
    </row>
    <row r="8060" spans="1:16" x14ac:dyDescent="0.35">
      <c r="A8060" s="51" t="str">
        <f t="shared" si="375"/>
        <v/>
      </c>
      <c r="B8060" s="99"/>
      <c r="C8060" s="4"/>
      <c r="D8060" s="14"/>
      <c r="E8060" s="14"/>
      <c r="F8060" s="14"/>
      <c r="G8060" s="82"/>
      <c r="H8060" s="107" t="str">
        <f>IF(B8060&lt;&gt;"",IF(OR(O8060=0,O8060=999),"",SUMIFS($E$2:E8060,$A$2:A8060,A8060)-SUMIFS($F$2:F8060,$A$2:A8060,A8060)),"")</f>
        <v/>
      </c>
      <c r="I8060" s="109" t="str">
        <f t="shared" si="377"/>
        <v/>
      </c>
      <c r="J8060" s="113"/>
      <c r="K8060" s="90"/>
      <c r="L8060" s="73"/>
      <c r="M8060" s="69" t="str">
        <f>IF(C8060&lt;&gt;"",DailyLog!$S$3,"")</f>
        <v/>
      </c>
      <c r="N8060" s="56" t="str">
        <f t="shared" si="376"/>
        <v/>
      </c>
      <c r="O8060" s="53" t="str">
        <f>IF($B8060&lt;&gt;"",IF(ISNUMBER(_xlfn.XMATCH($B8060,Language!$A$6:$E$6)),0,IF(ISNUMBER(_xlfn.XMATCH($B8060,Language!$A$29:$E$29)),'Lista de Prestatarios'!$B$3,VLOOKUP(B8060,'Lista de Prestatarios'!$A$2:$B$500,2,FALSE))),"")</f>
        <v/>
      </c>
      <c r="P8060" s="58" t="str">
        <f>IF(B8060&lt;&gt;"",IF(OR(D8060&gt;0,G8060&gt;0),COUNTIF($B$2:B8060,B8060),COUNTIFS($B$2:B8060,B8060,$E$2:E8060,"&gt;0")),"")</f>
        <v/>
      </c>
    </row>
    <row r="8061" spans="1:16" x14ac:dyDescent="0.35">
      <c r="A8061" s="51" t="str">
        <f t="shared" si="375"/>
        <v/>
      </c>
      <c r="B8061" s="99"/>
      <c r="C8061" s="4"/>
      <c r="D8061" s="14"/>
      <c r="E8061" s="14"/>
      <c r="F8061" s="14"/>
      <c r="G8061" s="82"/>
      <c r="H8061" s="107" t="str">
        <f>IF(B8061&lt;&gt;"",IF(OR(O8061=0,O8061=999),"",SUMIFS($E$2:E8061,$A$2:A8061,A8061)-SUMIFS($F$2:F8061,$A$2:A8061,A8061)),"")</f>
        <v/>
      </c>
      <c r="I8061" s="109" t="str">
        <f t="shared" si="377"/>
        <v/>
      </c>
      <c r="J8061" s="113"/>
      <c r="K8061" s="90"/>
      <c r="L8061" s="73"/>
      <c r="M8061" s="69" t="str">
        <f>IF(C8061&lt;&gt;"",DailyLog!$S$3,"")</f>
        <v/>
      </c>
      <c r="N8061" s="56" t="str">
        <f t="shared" si="376"/>
        <v/>
      </c>
      <c r="O8061" s="53" t="str">
        <f>IF($B8061&lt;&gt;"",IF(ISNUMBER(_xlfn.XMATCH($B8061,Language!$A$6:$E$6)),0,IF(ISNUMBER(_xlfn.XMATCH($B8061,Language!$A$29:$E$29)),'Lista de Prestatarios'!$B$3,VLOOKUP(B8061,'Lista de Prestatarios'!$A$2:$B$500,2,FALSE))),"")</f>
        <v/>
      </c>
      <c r="P8061" s="58" t="str">
        <f>IF(B8061&lt;&gt;"",IF(OR(D8061&gt;0,G8061&gt;0),COUNTIF($B$2:B8061,B8061),COUNTIFS($B$2:B8061,B8061,$E$2:E8061,"&gt;0")),"")</f>
        <v/>
      </c>
    </row>
    <row r="8062" spans="1:16" x14ac:dyDescent="0.35">
      <c r="A8062" s="51" t="str">
        <f t="shared" si="375"/>
        <v/>
      </c>
      <c r="B8062" s="99"/>
      <c r="C8062" s="4"/>
      <c r="D8062" s="14"/>
      <c r="E8062" s="14"/>
      <c r="F8062" s="14"/>
      <c r="G8062" s="82"/>
      <c r="H8062" s="107" t="str">
        <f>IF(B8062&lt;&gt;"",IF(OR(O8062=0,O8062=999),"",SUMIFS($E$2:E8062,$A$2:A8062,A8062)-SUMIFS($F$2:F8062,$A$2:A8062,A8062)),"")</f>
        <v/>
      </c>
      <c r="I8062" s="109" t="str">
        <f t="shared" si="377"/>
        <v/>
      </c>
      <c r="J8062" s="113"/>
      <c r="K8062" s="90"/>
      <c r="L8062" s="73"/>
      <c r="M8062" s="69" t="str">
        <f>IF(C8062&lt;&gt;"",DailyLog!$S$3,"")</f>
        <v/>
      </c>
      <c r="N8062" s="56" t="str">
        <f t="shared" si="376"/>
        <v/>
      </c>
      <c r="O8062" s="53" t="str">
        <f>IF($B8062&lt;&gt;"",IF(ISNUMBER(_xlfn.XMATCH($B8062,Language!$A$6:$E$6)),0,IF(ISNUMBER(_xlfn.XMATCH($B8062,Language!$A$29:$E$29)),'Lista de Prestatarios'!$B$3,VLOOKUP(B8062,'Lista de Prestatarios'!$A$2:$B$500,2,FALSE))),"")</f>
        <v/>
      </c>
      <c r="P8062" s="58" t="str">
        <f>IF(B8062&lt;&gt;"",IF(OR(D8062&gt;0,G8062&gt;0),COUNTIF($B$2:B8062,B8062),COUNTIFS($B$2:B8062,B8062,$E$2:E8062,"&gt;0")),"")</f>
        <v/>
      </c>
    </row>
    <row r="8063" spans="1:16" x14ac:dyDescent="0.35">
      <c r="A8063" s="51" t="str">
        <f t="shared" si="375"/>
        <v/>
      </c>
      <c r="B8063" s="99"/>
      <c r="C8063" s="4"/>
      <c r="D8063" s="14"/>
      <c r="E8063" s="14"/>
      <c r="F8063" s="14"/>
      <c r="G8063" s="82"/>
      <c r="H8063" s="107" t="str">
        <f>IF(B8063&lt;&gt;"",IF(OR(O8063=0,O8063=999),"",SUMIFS($E$2:E8063,$A$2:A8063,A8063)-SUMIFS($F$2:F8063,$A$2:A8063,A8063)),"")</f>
        <v/>
      </c>
      <c r="I8063" s="109" t="str">
        <f t="shared" si="377"/>
        <v/>
      </c>
      <c r="J8063" s="113"/>
      <c r="K8063" s="90"/>
      <c r="L8063" s="73"/>
      <c r="M8063" s="69" t="str">
        <f>IF(C8063&lt;&gt;"",DailyLog!$S$3,"")</f>
        <v/>
      </c>
      <c r="N8063" s="56" t="str">
        <f t="shared" si="376"/>
        <v/>
      </c>
      <c r="O8063" s="53" t="str">
        <f>IF($B8063&lt;&gt;"",IF(ISNUMBER(_xlfn.XMATCH($B8063,Language!$A$6:$E$6)),0,IF(ISNUMBER(_xlfn.XMATCH($B8063,Language!$A$29:$E$29)),'Lista de Prestatarios'!$B$3,VLOOKUP(B8063,'Lista de Prestatarios'!$A$2:$B$500,2,FALSE))),"")</f>
        <v/>
      </c>
      <c r="P8063" s="58" t="str">
        <f>IF(B8063&lt;&gt;"",IF(OR(D8063&gt;0,G8063&gt;0),COUNTIF($B$2:B8063,B8063),COUNTIFS($B$2:B8063,B8063,$E$2:E8063,"&gt;0")),"")</f>
        <v/>
      </c>
    </row>
    <row r="8064" spans="1:16" x14ac:dyDescent="0.35">
      <c r="A8064" s="51" t="str">
        <f t="shared" si="375"/>
        <v/>
      </c>
      <c r="B8064" s="99"/>
      <c r="C8064" s="4"/>
      <c r="D8064" s="14"/>
      <c r="E8064" s="14"/>
      <c r="F8064" s="14"/>
      <c r="G8064" s="82"/>
      <c r="H8064" s="107" t="str">
        <f>IF(B8064&lt;&gt;"",IF(OR(O8064=0,O8064=999),"",SUMIFS($E$2:E8064,$A$2:A8064,A8064)-SUMIFS($F$2:F8064,$A$2:A8064,A8064)),"")</f>
        <v/>
      </c>
      <c r="I8064" s="109" t="str">
        <f t="shared" si="377"/>
        <v/>
      </c>
      <c r="J8064" s="113"/>
      <c r="K8064" s="90"/>
      <c r="L8064" s="73"/>
      <c r="M8064" s="69" t="str">
        <f>IF(C8064&lt;&gt;"",DailyLog!$S$3,"")</f>
        <v/>
      </c>
      <c r="N8064" s="56" t="str">
        <f t="shared" si="376"/>
        <v/>
      </c>
      <c r="O8064" s="53" t="str">
        <f>IF($B8064&lt;&gt;"",IF(ISNUMBER(_xlfn.XMATCH($B8064,Language!$A$6:$E$6)),0,IF(ISNUMBER(_xlfn.XMATCH($B8064,Language!$A$29:$E$29)),'Lista de Prestatarios'!$B$3,VLOOKUP(B8064,'Lista de Prestatarios'!$A$2:$B$500,2,FALSE))),"")</f>
        <v/>
      </c>
      <c r="P8064" s="58" t="str">
        <f>IF(B8064&lt;&gt;"",IF(OR(D8064&gt;0,G8064&gt;0),COUNTIF($B$2:B8064,B8064),COUNTIFS($B$2:B8064,B8064,$E$2:E8064,"&gt;0")),"")</f>
        <v/>
      </c>
    </row>
    <row r="8065" spans="1:16" x14ac:dyDescent="0.35">
      <c r="A8065" s="51" t="str">
        <f t="shared" si="375"/>
        <v/>
      </c>
      <c r="B8065" s="99"/>
      <c r="C8065" s="4"/>
      <c r="D8065" s="14"/>
      <c r="E8065" s="14"/>
      <c r="F8065" s="14"/>
      <c r="G8065" s="82"/>
      <c r="H8065" s="107" t="str">
        <f>IF(B8065&lt;&gt;"",IF(OR(O8065=0,O8065=999),"",SUMIFS($E$2:E8065,$A$2:A8065,A8065)-SUMIFS($F$2:F8065,$A$2:A8065,A8065)),"")</f>
        <v/>
      </c>
      <c r="I8065" s="109" t="str">
        <f t="shared" si="377"/>
        <v/>
      </c>
      <c r="J8065" s="113"/>
      <c r="K8065" s="90"/>
      <c r="L8065" s="73"/>
      <c r="M8065" s="69" t="str">
        <f>IF(C8065&lt;&gt;"",DailyLog!$S$3,"")</f>
        <v/>
      </c>
      <c r="N8065" s="56" t="str">
        <f t="shared" si="376"/>
        <v/>
      </c>
      <c r="O8065" s="53" t="str">
        <f>IF($B8065&lt;&gt;"",IF(ISNUMBER(_xlfn.XMATCH($B8065,Language!$A$6:$E$6)),0,IF(ISNUMBER(_xlfn.XMATCH($B8065,Language!$A$29:$E$29)),'Lista de Prestatarios'!$B$3,VLOOKUP(B8065,'Lista de Prestatarios'!$A$2:$B$500,2,FALSE))),"")</f>
        <v/>
      </c>
      <c r="P8065" s="58" t="str">
        <f>IF(B8065&lt;&gt;"",IF(OR(D8065&gt;0,G8065&gt;0),COUNTIF($B$2:B8065,B8065),COUNTIFS($B$2:B8065,B8065,$E$2:E8065,"&gt;0")),"")</f>
        <v/>
      </c>
    </row>
    <row r="8066" spans="1:16" x14ac:dyDescent="0.35">
      <c r="A8066" s="51" t="str">
        <f t="shared" ref="A8066:A8129" si="378">IF(B8066&lt;&gt;"",O8066&amp;"."&amp;P8066,"")</f>
        <v/>
      </c>
      <c r="B8066" s="99"/>
      <c r="C8066" s="4"/>
      <c r="D8066" s="14"/>
      <c r="E8066" s="14"/>
      <c r="F8066" s="14"/>
      <c r="G8066" s="82"/>
      <c r="H8066" s="107" t="str">
        <f>IF(B8066&lt;&gt;"",IF(OR(O8066=0,O8066=999),"",SUMIFS($E$2:E8066,$A$2:A8066,A8066)-SUMIFS($F$2:F8066,$A$2:A8066,A8066)),"")</f>
        <v/>
      </c>
      <c r="I8066" s="109" t="str">
        <f t="shared" si="377"/>
        <v/>
      </c>
      <c r="J8066" s="113"/>
      <c r="K8066" s="90"/>
      <c r="L8066" s="73"/>
      <c r="M8066" s="69" t="str">
        <f>IF(C8066&lt;&gt;"",DailyLog!$S$3,"")</f>
        <v/>
      </c>
      <c r="N8066" s="56" t="str">
        <f t="shared" ref="N8066:N8129" si="379">IF(B8066&lt;&gt;"",COUNT(D8066:G8066),"")</f>
        <v/>
      </c>
      <c r="O8066" s="53" t="str">
        <f>IF($B8066&lt;&gt;"",IF(ISNUMBER(_xlfn.XMATCH($B8066,Language!$A$6:$E$6)),0,IF(ISNUMBER(_xlfn.XMATCH($B8066,Language!$A$29:$E$29)),'Lista de Prestatarios'!$B$3,VLOOKUP(B8066,'Lista de Prestatarios'!$A$2:$B$500,2,FALSE))),"")</f>
        <v/>
      </c>
      <c r="P8066" s="58" t="str">
        <f>IF(B8066&lt;&gt;"",IF(OR(D8066&gt;0,G8066&gt;0),COUNTIF($B$2:B8066,B8066),COUNTIFS($B$2:B8066,B8066,$E$2:E8066,"&gt;0")),"")</f>
        <v/>
      </c>
    </row>
    <row r="8067" spans="1:16" x14ac:dyDescent="0.35">
      <c r="A8067" s="51" t="str">
        <f t="shared" si="378"/>
        <v/>
      </c>
      <c r="B8067" s="99"/>
      <c r="C8067" s="4"/>
      <c r="D8067" s="14"/>
      <c r="E8067" s="14"/>
      <c r="F8067" s="14"/>
      <c r="G8067" s="82"/>
      <c r="H8067" s="107" t="str">
        <f>IF(B8067&lt;&gt;"",IF(OR(O8067=0,O8067=999),"",SUMIFS($E$2:E8067,$A$2:A8067,A8067)-SUMIFS($F$2:F8067,$A$2:A8067,A8067)),"")</f>
        <v/>
      </c>
      <c r="I8067" s="109" t="str">
        <f t="shared" si="377"/>
        <v/>
      </c>
      <c r="J8067" s="113"/>
      <c r="K8067" s="90"/>
      <c r="L8067" s="73"/>
      <c r="M8067" s="69" t="str">
        <f>IF(C8067&lt;&gt;"",DailyLog!$S$3,"")</f>
        <v/>
      </c>
      <c r="N8067" s="56" t="str">
        <f t="shared" si="379"/>
        <v/>
      </c>
      <c r="O8067" s="53" t="str">
        <f>IF($B8067&lt;&gt;"",IF(ISNUMBER(_xlfn.XMATCH($B8067,Language!$A$6:$E$6)),0,IF(ISNUMBER(_xlfn.XMATCH($B8067,Language!$A$29:$E$29)),'Lista de Prestatarios'!$B$3,VLOOKUP(B8067,'Lista de Prestatarios'!$A$2:$B$500,2,FALSE))),"")</f>
        <v/>
      </c>
      <c r="P8067" s="58" t="str">
        <f>IF(B8067&lt;&gt;"",IF(OR(D8067&gt;0,G8067&gt;0),COUNTIF($B$2:B8067,B8067),COUNTIFS($B$2:B8067,B8067,$E$2:E8067,"&gt;0")),"")</f>
        <v/>
      </c>
    </row>
    <row r="8068" spans="1:16" x14ac:dyDescent="0.35">
      <c r="A8068" s="51" t="str">
        <f t="shared" si="378"/>
        <v/>
      </c>
      <c r="B8068" s="99"/>
      <c r="C8068" s="4"/>
      <c r="D8068" s="14"/>
      <c r="E8068" s="14"/>
      <c r="F8068" s="14"/>
      <c r="G8068" s="82"/>
      <c r="H8068" s="107" t="str">
        <f>IF(B8068&lt;&gt;"",IF(OR(O8068=0,O8068=999),"",SUMIFS($E$2:E8068,$A$2:A8068,A8068)-SUMIFS($F$2:F8068,$A$2:A8068,A8068)),"")</f>
        <v/>
      </c>
      <c r="I8068" s="109" t="str">
        <f t="shared" ref="I8068:I8131" si="380">IF(B8068&lt;&gt;"",I8067+D8068-E8068+F8068-G8068,"")</f>
        <v/>
      </c>
      <c r="J8068" s="113"/>
      <c r="K8068" s="90"/>
      <c r="L8068" s="73"/>
      <c r="M8068" s="69" t="str">
        <f>IF(C8068&lt;&gt;"",DailyLog!$S$3,"")</f>
        <v/>
      </c>
      <c r="N8068" s="56" t="str">
        <f t="shared" si="379"/>
        <v/>
      </c>
      <c r="O8068" s="53" t="str">
        <f>IF($B8068&lt;&gt;"",IF(ISNUMBER(_xlfn.XMATCH($B8068,Language!$A$6:$E$6)),0,IF(ISNUMBER(_xlfn.XMATCH($B8068,Language!$A$29:$E$29)),'Lista de Prestatarios'!$B$3,VLOOKUP(B8068,'Lista de Prestatarios'!$A$2:$B$500,2,FALSE))),"")</f>
        <v/>
      </c>
      <c r="P8068" s="58" t="str">
        <f>IF(B8068&lt;&gt;"",IF(OR(D8068&gt;0,G8068&gt;0),COUNTIF($B$2:B8068,B8068),COUNTIFS($B$2:B8068,B8068,$E$2:E8068,"&gt;0")),"")</f>
        <v/>
      </c>
    </row>
    <row r="8069" spans="1:16" x14ac:dyDescent="0.35">
      <c r="A8069" s="51" t="str">
        <f t="shared" si="378"/>
        <v/>
      </c>
      <c r="B8069" s="99"/>
      <c r="C8069" s="4"/>
      <c r="D8069" s="14"/>
      <c r="E8069" s="14"/>
      <c r="F8069" s="14"/>
      <c r="G8069" s="82"/>
      <c r="H8069" s="107" t="str">
        <f>IF(B8069&lt;&gt;"",IF(OR(O8069=0,O8069=999),"",SUMIFS($E$2:E8069,$A$2:A8069,A8069)-SUMIFS($F$2:F8069,$A$2:A8069,A8069)),"")</f>
        <v/>
      </c>
      <c r="I8069" s="109" t="str">
        <f t="shared" si="380"/>
        <v/>
      </c>
      <c r="J8069" s="113"/>
      <c r="K8069" s="90"/>
      <c r="L8069" s="73"/>
      <c r="M8069" s="69" t="str">
        <f>IF(C8069&lt;&gt;"",DailyLog!$S$3,"")</f>
        <v/>
      </c>
      <c r="N8069" s="56" t="str">
        <f t="shared" si="379"/>
        <v/>
      </c>
      <c r="O8069" s="53" t="str">
        <f>IF($B8069&lt;&gt;"",IF(ISNUMBER(_xlfn.XMATCH($B8069,Language!$A$6:$E$6)),0,IF(ISNUMBER(_xlfn.XMATCH($B8069,Language!$A$29:$E$29)),'Lista de Prestatarios'!$B$3,VLOOKUP(B8069,'Lista de Prestatarios'!$A$2:$B$500,2,FALSE))),"")</f>
        <v/>
      </c>
      <c r="P8069" s="58" t="str">
        <f>IF(B8069&lt;&gt;"",IF(OR(D8069&gt;0,G8069&gt;0),COUNTIF($B$2:B8069,B8069),COUNTIFS($B$2:B8069,B8069,$E$2:E8069,"&gt;0")),"")</f>
        <v/>
      </c>
    </row>
    <row r="8070" spans="1:16" x14ac:dyDescent="0.35">
      <c r="A8070" s="51" t="str">
        <f t="shared" si="378"/>
        <v/>
      </c>
      <c r="B8070" s="99"/>
      <c r="C8070" s="4"/>
      <c r="D8070" s="14"/>
      <c r="E8070" s="14"/>
      <c r="F8070" s="14"/>
      <c r="G8070" s="82"/>
      <c r="H8070" s="107" t="str">
        <f>IF(B8070&lt;&gt;"",IF(OR(O8070=0,O8070=999),"",SUMIFS($E$2:E8070,$A$2:A8070,A8070)-SUMIFS($F$2:F8070,$A$2:A8070,A8070)),"")</f>
        <v/>
      </c>
      <c r="I8070" s="109" t="str">
        <f t="shared" si="380"/>
        <v/>
      </c>
      <c r="J8070" s="113"/>
      <c r="K8070" s="90"/>
      <c r="L8070" s="73"/>
      <c r="M8070" s="69" t="str">
        <f>IF(C8070&lt;&gt;"",DailyLog!$S$3,"")</f>
        <v/>
      </c>
      <c r="N8070" s="56" t="str">
        <f t="shared" si="379"/>
        <v/>
      </c>
      <c r="O8070" s="53" t="str">
        <f>IF($B8070&lt;&gt;"",IF(ISNUMBER(_xlfn.XMATCH($B8070,Language!$A$6:$E$6)),0,IF(ISNUMBER(_xlfn.XMATCH($B8070,Language!$A$29:$E$29)),'Lista de Prestatarios'!$B$3,VLOOKUP(B8070,'Lista de Prestatarios'!$A$2:$B$500,2,FALSE))),"")</f>
        <v/>
      </c>
      <c r="P8070" s="58" t="str">
        <f>IF(B8070&lt;&gt;"",IF(OR(D8070&gt;0,G8070&gt;0),COUNTIF($B$2:B8070,B8070),COUNTIFS($B$2:B8070,B8070,$E$2:E8070,"&gt;0")),"")</f>
        <v/>
      </c>
    </row>
    <row r="8071" spans="1:16" x14ac:dyDescent="0.35">
      <c r="A8071" s="51" t="str">
        <f t="shared" si="378"/>
        <v/>
      </c>
      <c r="B8071" s="99"/>
      <c r="C8071" s="4"/>
      <c r="D8071" s="14"/>
      <c r="E8071" s="14"/>
      <c r="F8071" s="14"/>
      <c r="G8071" s="82"/>
      <c r="H8071" s="107" t="str">
        <f>IF(B8071&lt;&gt;"",IF(OR(O8071=0,O8071=999),"",SUMIFS($E$2:E8071,$A$2:A8071,A8071)-SUMIFS($F$2:F8071,$A$2:A8071,A8071)),"")</f>
        <v/>
      </c>
      <c r="I8071" s="109" t="str">
        <f t="shared" si="380"/>
        <v/>
      </c>
      <c r="J8071" s="113"/>
      <c r="K8071" s="90"/>
      <c r="L8071" s="73"/>
      <c r="M8071" s="69" t="str">
        <f>IF(C8071&lt;&gt;"",DailyLog!$S$3,"")</f>
        <v/>
      </c>
      <c r="N8071" s="56" t="str">
        <f t="shared" si="379"/>
        <v/>
      </c>
      <c r="O8071" s="53" t="str">
        <f>IF($B8071&lt;&gt;"",IF(ISNUMBER(_xlfn.XMATCH($B8071,Language!$A$6:$E$6)),0,IF(ISNUMBER(_xlfn.XMATCH($B8071,Language!$A$29:$E$29)),'Lista de Prestatarios'!$B$3,VLOOKUP(B8071,'Lista de Prestatarios'!$A$2:$B$500,2,FALSE))),"")</f>
        <v/>
      </c>
      <c r="P8071" s="58" t="str">
        <f>IF(B8071&lt;&gt;"",IF(OR(D8071&gt;0,G8071&gt;0),COUNTIF($B$2:B8071,B8071),COUNTIFS($B$2:B8071,B8071,$E$2:E8071,"&gt;0")),"")</f>
        <v/>
      </c>
    </row>
    <row r="8072" spans="1:16" x14ac:dyDescent="0.35">
      <c r="A8072" s="51" t="str">
        <f t="shared" si="378"/>
        <v/>
      </c>
      <c r="B8072" s="99"/>
      <c r="C8072" s="4"/>
      <c r="D8072" s="14"/>
      <c r="E8072" s="14"/>
      <c r="F8072" s="14"/>
      <c r="G8072" s="82"/>
      <c r="H8072" s="107" t="str">
        <f>IF(B8072&lt;&gt;"",IF(OR(O8072=0,O8072=999),"",SUMIFS($E$2:E8072,$A$2:A8072,A8072)-SUMIFS($F$2:F8072,$A$2:A8072,A8072)),"")</f>
        <v/>
      </c>
      <c r="I8072" s="109" t="str">
        <f t="shared" si="380"/>
        <v/>
      </c>
      <c r="J8072" s="113"/>
      <c r="K8072" s="90"/>
      <c r="L8072" s="73"/>
      <c r="M8072" s="69" t="str">
        <f>IF(C8072&lt;&gt;"",DailyLog!$S$3,"")</f>
        <v/>
      </c>
      <c r="N8072" s="56" t="str">
        <f t="shared" si="379"/>
        <v/>
      </c>
      <c r="O8072" s="53" t="str">
        <f>IF($B8072&lt;&gt;"",IF(ISNUMBER(_xlfn.XMATCH($B8072,Language!$A$6:$E$6)),0,IF(ISNUMBER(_xlfn.XMATCH($B8072,Language!$A$29:$E$29)),'Lista de Prestatarios'!$B$3,VLOOKUP(B8072,'Lista de Prestatarios'!$A$2:$B$500,2,FALSE))),"")</f>
        <v/>
      </c>
      <c r="P8072" s="58" t="str">
        <f>IF(B8072&lt;&gt;"",IF(OR(D8072&gt;0,G8072&gt;0),COUNTIF($B$2:B8072,B8072),COUNTIFS($B$2:B8072,B8072,$E$2:E8072,"&gt;0")),"")</f>
        <v/>
      </c>
    </row>
    <row r="8073" spans="1:16" x14ac:dyDescent="0.35">
      <c r="A8073" s="51" t="str">
        <f t="shared" si="378"/>
        <v/>
      </c>
      <c r="B8073" s="99"/>
      <c r="C8073" s="4"/>
      <c r="D8073" s="14"/>
      <c r="E8073" s="14"/>
      <c r="F8073" s="14"/>
      <c r="G8073" s="82"/>
      <c r="H8073" s="107" t="str">
        <f>IF(B8073&lt;&gt;"",IF(OR(O8073=0,O8073=999),"",SUMIFS($E$2:E8073,$A$2:A8073,A8073)-SUMIFS($F$2:F8073,$A$2:A8073,A8073)),"")</f>
        <v/>
      </c>
      <c r="I8073" s="109" t="str">
        <f t="shared" si="380"/>
        <v/>
      </c>
      <c r="J8073" s="113"/>
      <c r="K8073" s="90"/>
      <c r="L8073" s="73"/>
      <c r="M8073" s="69" t="str">
        <f>IF(C8073&lt;&gt;"",DailyLog!$S$3,"")</f>
        <v/>
      </c>
      <c r="N8073" s="56" t="str">
        <f t="shared" si="379"/>
        <v/>
      </c>
      <c r="O8073" s="53" t="str">
        <f>IF($B8073&lt;&gt;"",IF(ISNUMBER(_xlfn.XMATCH($B8073,Language!$A$6:$E$6)),0,IF(ISNUMBER(_xlfn.XMATCH($B8073,Language!$A$29:$E$29)),'Lista de Prestatarios'!$B$3,VLOOKUP(B8073,'Lista de Prestatarios'!$A$2:$B$500,2,FALSE))),"")</f>
        <v/>
      </c>
      <c r="P8073" s="58" t="str">
        <f>IF(B8073&lt;&gt;"",IF(OR(D8073&gt;0,G8073&gt;0),COUNTIF($B$2:B8073,B8073),COUNTIFS($B$2:B8073,B8073,$E$2:E8073,"&gt;0")),"")</f>
        <v/>
      </c>
    </row>
    <row r="8074" spans="1:16" x14ac:dyDescent="0.35">
      <c r="A8074" s="51" t="str">
        <f t="shared" si="378"/>
        <v/>
      </c>
      <c r="B8074" s="99"/>
      <c r="C8074" s="4"/>
      <c r="D8074" s="14"/>
      <c r="E8074" s="14"/>
      <c r="F8074" s="14"/>
      <c r="G8074" s="82"/>
      <c r="H8074" s="107" t="str">
        <f>IF(B8074&lt;&gt;"",IF(OR(O8074=0,O8074=999),"",SUMIFS($E$2:E8074,$A$2:A8074,A8074)-SUMIFS($F$2:F8074,$A$2:A8074,A8074)),"")</f>
        <v/>
      </c>
      <c r="I8074" s="109" t="str">
        <f t="shared" si="380"/>
        <v/>
      </c>
      <c r="J8074" s="113"/>
      <c r="K8074" s="90"/>
      <c r="L8074" s="73"/>
      <c r="M8074" s="69" t="str">
        <f>IF(C8074&lt;&gt;"",DailyLog!$S$3,"")</f>
        <v/>
      </c>
      <c r="N8074" s="56" t="str">
        <f t="shared" si="379"/>
        <v/>
      </c>
      <c r="O8074" s="53" t="str">
        <f>IF($B8074&lt;&gt;"",IF(ISNUMBER(_xlfn.XMATCH($B8074,Language!$A$6:$E$6)),0,IF(ISNUMBER(_xlfn.XMATCH($B8074,Language!$A$29:$E$29)),'Lista de Prestatarios'!$B$3,VLOOKUP(B8074,'Lista de Prestatarios'!$A$2:$B$500,2,FALSE))),"")</f>
        <v/>
      </c>
      <c r="P8074" s="58" t="str">
        <f>IF(B8074&lt;&gt;"",IF(OR(D8074&gt;0,G8074&gt;0),COUNTIF($B$2:B8074,B8074),COUNTIFS($B$2:B8074,B8074,$E$2:E8074,"&gt;0")),"")</f>
        <v/>
      </c>
    </row>
    <row r="8075" spans="1:16" x14ac:dyDescent="0.35">
      <c r="A8075" s="51" t="str">
        <f t="shared" si="378"/>
        <v/>
      </c>
      <c r="B8075" s="99"/>
      <c r="C8075" s="4"/>
      <c r="D8075" s="14"/>
      <c r="E8075" s="14"/>
      <c r="F8075" s="14"/>
      <c r="G8075" s="82"/>
      <c r="H8075" s="107" t="str">
        <f>IF(B8075&lt;&gt;"",IF(OR(O8075=0,O8075=999),"",SUMIFS($E$2:E8075,$A$2:A8075,A8075)-SUMIFS($F$2:F8075,$A$2:A8075,A8075)),"")</f>
        <v/>
      </c>
      <c r="I8075" s="109" t="str">
        <f t="shared" si="380"/>
        <v/>
      </c>
      <c r="J8075" s="113"/>
      <c r="K8075" s="90"/>
      <c r="L8075" s="73"/>
      <c r="M8075" s="69" t="str">
        <f>IF(C8075&lt;&gt;"",DailyLog!$S$3,"")</f>
        <v/>
      </c>
      <c r="N8075" s="56" t="str">
        <f t="shared" si="379"/>
        <v/>
      </c>
      <c r="O8075" s="53" t="str">
        <f>IF($B8075&lt;&gt;"",IF(ISNUMBER(_xlfn.XMATCH($B8075,Language!$A$6:$E$6)),0,IF(ISNUMBER(_xlfn.XMATCH($B8075,Language!$A$29:$E$29)),'Lista de Prestatarios'!$B$3,VLOOKUP(B8075,'Lista de Prestatarios'!$A$2:$B$500,2,FALSE))),"")</f>
        <v/>
      </c>
      <c r="P8075" s="58" t="str">
        <f>IF(B8075&lt;&gt;"",IF(OR(D8075&gt;0,G8075&gt;0),COUNTIF($B$2:B8075,B8075),COUNTIFS($B$2:B8075,B8075,$E$2:E8075,"&gt;0")),"")</f>
        <v/>
      </c>
    </row>
    <row r="8076" spans="1:16" x14ac:dyDescent="0.35">
      <c r="A8076" s="51" t="str">
        <f t="shared" si="378"/>
        <v/>
      </c>
      <c r="B8076" s="99"/>
      <c r="C8076" s="4"/>
      <c r="D8076" s="14"/>
      <c r="E8076" s="14"/>
      <c r="F8076" s="14"/>
      <c r="G8076" s="82"/>
      <c r="H8076" s="107" t="str">
        <f>IF(B8076&lt;&gt;"",IF(OR(O8076=0,O8076=999),"",SUMIFS($E$2:E8076,$A$2:A8076,A8076)-SUMIFS($F$2:F8076,$A$2:A8076,A8076)),"")</f>
        <v/>
      </c>
      <c r="I8076" s="109" t="str">
        <f t="shared" si="380"/>
        <v/>
      </c>
      <c r="J8076" s="113"/>
      <c r="K8076" s="90"/>
      <c r="L8076" s="73"/>
      <c r="M8076" s="69" t="str">
        <f>IF(C8076&lt;&gt;"",DailyLog!$S$3,"")</f>
        <v/>
      </c>
      <c r="N8076" s="56" t="str">
        <f t="shared" si="379"/>
        <v/>
      </c>
      <c r="O8076" s="53" t="str">
        <f>IF($B8076&lt;&gt;"",IF(ISNUMBER(_xlfn.XMATCH($B8076,Language!$A$6:$E$6)),0,IF(ISNUMBER(_xlfn.XMATCH($B8076,Language!$A$29:$E$29)),'Lista de Prestatarios'!$B$3,VLOOKUP(B8076,'Lista de Prestatarios'!$A$2:$B$500,2,FALSE))),"")</f>
        <v/>
      </c>
      <c r="P8076" s="58" t="str">
        <f>IF(B8076&lt;&gt;"",IF(OR(D8076&gt;0,G8076&gt;0),COUNTIF($B$2:B8076,B8076),COUNTIFS($B$2:B8076,B8076,$E$2:E8076,"&gt;0")),"")</f>
        <v/>
      </c>
    </row>
    <row r="8077" spans="1:16" x14ac:dyDescent="0.35">
      <c r="A8077" s="51" t="str">
        <f t="shared" si="378"/>
        <v/>
      </c>
      <c r="B8077" s="99"/>
      <c r="C8077" s="4"/>
      <c r="D8077" s="14"/>
      <c r="E8077" s="14"/>
      <c r="F8077" s="14"/>
      <c r="G8077" s="82"/>
      <c r="H8077" s="107" t="str">
        <f>IF(B8077&lt;&gt;"",IF(OR(O8077=0,O8077=999),"",SUMIFS($E$2:E8077,$A$2:A8077,A8077)-SUMIFS($F$2:F8077,$A$2:A8077,A8077)),"")</f>
        <v/>
      </c>
      <c r="I8077" s="109" t="str">
        <f t="shared" si="380"/>
        <v/>
      </c>
      <c r="J8077" s="113"/>
      <c r="K8077" s="90"/>
      <c r="L8077" s="73"/>
      <c r="M8077" s="69" t="str">
        <f>IF(C8077&lt;&gt;"",DailyLog!$S$3,"")</f>
        <v/>
      </c>
      <c r="N8077" s="56" t="str">
        <f t="shared" si="379"/>
        <v/>
      </c>
      <c r="O8077" s="53" t="str">
        <f>IF($B8077&lt;&gt;"",IF(ISNUMBER(_xlfn.XMATCH($B8077,Language!$A$6:$E$6)),0,IF(ISNUMBER(_xlfn.XMATCH($B8077,Language!$A$29:$E$29)),'Lista de Prestatarios'!$B$3,VLOOKUP(B8077,'Lista de Prestatarios'!$A$2:$B$500,2,FALSE))),"")</f>
        <v/>
      </c>
      <c r="P8077" s="58" t="str">
        <f>IF(B8077&lt;&gt;"",IF(OR(D8077&gt;0,G8077&gt;0),COUNTIF($B$2:B8077,B8077),COUNTIFS($B$2:B8077,B8077,$E$2:E8077,"&gt;0")),"")</f>
        <v/>
      </c>
    </row>
    <row r="8078" spans="1:16" x14ac:dyDescent="0.35">
      <c r="A8078" s="51" t="str">
        <f t="shared" si="378"/>
        <v/>
      </c>
      <c r="B8078" s="99"/>
      <c r="C8078" s="4"/>
      <c r="D8078" s="14"/>
      <c r="E8078" s="14"/>
      <c r="F8078" s="14"/>
      <c r="G8078" s="82"/>
      <c r="H8078" s="107" t="str">
        <f>IF(B8078&lt;&gt;"",IF(OR(O8078=0,O8078=999),"",SUMIFS($E$2:E8078,$A$2:A8078,A8078)-SUMIFS($F$2:F8078,$A$2:A8078,A8078)),"")</f>
        <v/>
      </c>
      <c r="I8078" s="109" t="str">
        <f t="shared" si="380"/>
        <v/>
      </c>
      <c r="J8078" s="113"/>
      <c r="K8078" s="90"/>
      <c r="L8078" s="73"/>
      <c r="M8078" s="69" t="str">
        <f>IF(C8078&lt;&gt;"",DailyLog!$S$3,"")</f>
        <v/>
      </c>
      <c r="N8078" s="56" t="str">
        <f t="shared" si="379"/>
        <v/>
      </c>
      <c r="O8078" s="53" t="str">
        <f>IF($B8078&lt;&gt;"",IF(ISNUMBER(_xlfn.XMATCH($B8078,Language!$A$6:$E$6)),0,IF(ISNUMBER(_xlfn.XMATCH($B8078,Language!$A$29:$E$29)),'Lista de Prestatarios'!$B$3,VLOOKUP(B8078,'Lista de Prestatarios'!$A$2:$B$500,2,FALSE))),"")</f>
        <v/>
      </c>
      <c r="P8078" s="58" t="str">
        <f>IF(B8078&lt;&gt;"",IF(OR(D8078&gt;0,G8078&gt;0),COUNTIF($B$2:B8078,B8078),COUNTIFS($B$2:B8078,B8078,$E$2:E8078,"&gt;0")),"")</f>
        <v/>
      </c>
    </row>
    <row r="8079" spans="1:16" x14ac:dyDescent="0.35">
      <c r="A8079" s="51" t="str">
        <f t="shared" si="378"/>
        <v/>
      </c>
      <c r="B8079" s="99"/>
      <c r="C8079" s="4"/>
      <c r="D8079" s="14"/>
      <c r="E8079" s="14"/>
      <c r="F8079" s="14"/>
      <c r="G8079" s="82"/>
      <c r="H8079" s="107" t="str">
        <f>IF(B8079&lt;&gt;"",IF(OR(O8079=0,O8079=999),"",SUMIFS($E$2:E8079,$A$2:A8079,A8079)-SUMIFS($F$2:F8079,$A$2:A8079,A8079)),"")</f>
        <v/>
      </c>
      <c r="I8079" s="109" t="str">
        <f t="shared" si="380"/>
        <v/>
      </c>
      <c r="J8079" s="113"/>
      <c r="K8079" s="90"/>
      <c r="L8079" s="73"/>
      <c r="M8079" s="69" t="str">
        <f>IF(C8079&lt;&gt;"",DailyLog!$S$3,"")</f>
        <v/>
      </c>
      <c r="N8079" s="56" t="str">
        <f t="shared" si="379"/>
        <v/>
      </c>
      <c r="O8079" s="53" t="str">
        <f>IF($B8079&lt;&gt;"",IF(ISNUMBER(_xlfn.XMATCH($B8079,Language!$A$6:$E$6)),0,IF(ISNUMBER(_xlfn.XMATCH($B8079,Language!$A$29:$E$29)),'Lista de Prestatarios'!$B$3,VLOOKUP(B8079,'Lista de Prestatarios'!$A$2:$B$500,2,FALSE))),"")</f>
        <v/>
      </c>
      <c r="P8079" s="58" t="str">
        <f>IF(B8079&lt;&gt;"",IF(OR(D8079&gt;0,G8079&gt;0),COUNTIF($B$2:B8079,B8079),COUNTIFS($B$2:B8079,B8079,$E$2:E8079,"&gt;0")),"")</f>
        <v/>
      </c>
    </row>
    <row r="8080" spans="1:16" x14ac:dyDescent="0.35">
      <c r="A8080" s="51" t="str">
        <f t="shared" si="378"/>
        <v/>
      </c>
      <c r="B8080" s="99"/>
      <c r="C8080" s="4"/>
      <c r="D8080" s="14"/>
      <c r="E8080" s="14"/>
      <c r="F8080" s="14"/>
      <c r="G8080" s="82"/>
      <c r="H8080" s="107" t="str">
        <f>IF(B8080&lt;&gt;"",IF(OR(O8080=0,O8080=999),"",SUMIFS($E$2:E8080,$A$2:A8080,A8080)-SUMIFS($F$2:F8080,$A$2:A8080,A8080)),"")</f>
        <v/>
      </c>
      <c r="I8080" s="109" t="str">
        <f t="shared" si="380"/>
        <v/>
      </c>
      <c r="J8080" s="113"/>
      <c r="K8080" s="90"/>
      <c r="L8080" s="73"/>
      <c r="M8080" s="69" t="str">
        <f>IF(C8080&lt;&gt;"",DailyLog!$S$3,"")</f>
        <v/>
      </c>
      <c r="N8080" s="56" t="str">
        <f t="shared" si="379"/>
        <v/>
      </c>
      <c r="O8080" s="53" t="str">
        <f>IF($B8080&lt;&gt;"",IF(ISNUMBER(_xlfn.XMATCH($B8080,Language!$A$6:$E$6)),0,IF(ISNUMBER(_xlfn.XMATCH($B8080,Language!$A$29:$E$29)),'Lista de Prestatarios'!$B$3,VLOOKUP(B8080,'Lista de Prestatarios'!$A$2:$B$500,2,FALSE))),"")</f>
        <v/>
      </c>
      <c r="P8080" s="58" t="str">
        <f>IF(B8080&lt;&gt;"",IF(OR(D8080&gt;0,G8080&gt;0),COUNTIF($B$2:B8080,B8080),COUNTIFS($B$2:B8080,B8080,$E$2:E8080,"&gt;0")),"")</f>
        <v/>
      </c>
    </row>
    <row r="8081" spans="1:16" x14ac:dyDescent="0.35">
      <c r="A8081" s="51" t="str">
        <f t="shared" si="378"/>
        <v/>
      </c>
      <c r="B8081" s="99"/>
      <c r="C8081" s="4"/>
      <c r="D8081" s="14"/>
      <c r="E8081" s="14"/>
      <c r="F8081" s="14"/>
      <c r="G8081" s="82"/>
      <c r="H8081" s="107" t="str">
        <f>IF(B8081&lt;&gt;"",IF(OR(O8081=0,O8081=999),"",SUMIFS($E$2:E8081,$A$2:A8081,A8081)-SUMIFS($F$2:F8081,$A$2:A8081,A8081)),"")</f>
        <v/>
      </c>
      <c r="I8081" s="109" t="str">
        <f t="shared" si="380"/>
        <v/>
      </c>
      <c r="J8081" s="113"/>
      <c r="K8081" s="90"/>
      <c r="L8081" s="73"/>
      <c r="M8081" s="69" t="str">
        <f>IF(C8081&lt;&gt;"",DailyLog!$S$3,"")</f>
        <v/>
      </c>
      <c r="N8081" s="56" t="str">
        <f t="shared" si="379"/>
        <v/>
      </c>
      <c r="O8081" s="53" t="str">
        <f>IF($B8081&lt;&gt;"",IF(ISNUMBER(_xlfn.XMATCH($B8081,Language!$A$6:$E$6)),0,IF(ISNUMBER(_xlfn.XMATCH($B8081,Language!$A$29:$E$29)),'Lista de Prestatarios'!$B$3,VLOOKUP(B8081,'Lista de Prestatarios'!$A$2:$B$500,2,FALSE))),"")</f>
        <v/>
      </c>
      <c r="P8081" s="58" t="str">
        <f>IF(B8081&lt;&gt;"",IF(OR(D8081&gt;0,G8081&gt;0),COUNTIF($B$2:B8081,B8081),COUNTIFS($B$2:B8081,B8081,$E$2:E8081,"&gt;0")),"")</f>
        <v/>
      </c>
    </row>
    <row r="8082" spans="1:16" x14ac:dyDescent="0.35">
      <c r="A8082" s="51" t="str">
        <f t="shared" si="378"/>
        <v/>
      </c>
      <c r="B8082" s="99"/>
      <c r="C8082" s="4"/>
      <c r="D8082" s="14"/>
      <c r="E8082" s="14"/>
      <c r="F8082" s="14"/>
      <c r="G8082" s="82"/>
      <c r="H8082" s="107" t="str">
        <f>IF(B8082&lt;&gt;"",IF(OR(O8082=0,O8082=999),"",SUMIFS($E$2:E8082,$A$2:A8082,A8082)-SUMIFS($F$2:F8082,$A$2:A8082,A8082)),"")</f>
        <v/>
      </c>
      <c r="I8082" s="109" t="str">
        <f t="shared" si="380"/>
        <v/>
      </c>
      <c r="J8082" s="113"/>
      <c r="K8082" s="90"/>
      <c r="L8082" s="73"/>
      <c r="M8082" s="69" t="str">
        <f>IF(C8082&lt;&gt;"",DailyLog!$S$3,"")</f>
        <v/>
      </c>
      <c r="N8082" s="56" t="str">
        <f t="shared" si="379"/>
        <v/>
      </c>
      <c r="O8082" s="53" t="str">
        <f>IF($B8082&lt;&gt;"",IF(ISNUMBER(_xlfn.XMATCH($B8082,Language!$A$6:$E$6)),0,IF(ISNUMBER(_xlfn.XMATCH($B8082,Language!$A$29:$E$29)),'Lista de Prestatarios'!$B$3,VLOOKUP(B8082,'Lista de Prestatarios'!$A$2:$B$500,2,FALSE))),"")</f>
        <v/>
      </c>
      <c r="P8082" s="58" t="str">
        <f>IF(B8082&lt;&gt;"",IF(OR(D8082&gt;0,G8082&gt;0),COUNTIF($B$2:B8082,B8082),COUNTIFS($B$2:B8082,B8082,$E$2:E8082,"&gt;0")),"")</f>
        <v/>
      </c>
    </row>
    <row r="8083" spans="1:16" x14ac:dyDescent="0.35">
      <c r="A8083" s="51" t="str">
        <f t="shared" si="378"/>
        <v/>
      </c>
      <c r="B8083" s="99"/>
      <c r="C8083" s="4"/>
      <c r="D8083" s="14"/>
      <c r="E8083" s="14"/>
      <c r="F8083" s="14"/>
      <c r="G8083" s="82"/>
      <c r="H8083" s="107" t="str">
        <f>IF(B8083&lt;&gt;"",IF(OR(O8083=0,O8083=999),"",SUMIFS($E$2:E8083,$A$2:A8083,A8083)-SUMIFS($F$2:F8083,$A$2:A8083,A8083)),"")</f>
        <v/>
      </c>
      <c r="I8083" s="109" t="str">
        <f t="shared" si="380"/>
        <v/>
      </c>
      <c r="J8083" s="113"/>
      <c r="K8083" s="90"/>
      <c r="L8083" s="73"/>
      <c r="M8083" s="69" t="str">
        <f>IF(C8083&lt;&gt;"",DailyLog!$S$3,"")</f>
        <v/>
      </c>
      <c r="N8083" s="56" t="str">
        <f t="shared" si="379"/>
        <v/>
      </c>
      <c r="O8083" s="53" t="str">
        <f>IF($B8083&lt;&gt;"",IF(ISNUMBER(_xlfn.XMATCH($B8083,Language!$A$6:$E$6)),0,IF(ISNUMBER(_xlfn.XMATCH($B8083,Language!$A$29:$E$29)),'Lista de Prestatarios'!$B$3,VLOOKUP(B8083,'Lista de Prestatarios'!$A$2:$B$500,2,FALSE))),"")</f>
        <v/>
      </c>
      <c r="P8083" s="58" t="str">
        <f>IF(B8083&lt;&gt;"",IF(OR(D8083&gt;0,G8083&gt;0),COUNTIF($B$2:B8083,B8083),COUNTIFS($B$2:B8083,B8083,$E$2:E8083,"&gt;0")),"")</f>
        <v/>
      </c>
    </row>
    <row r="8084" spans="1:16" x14ac:dyDescent="0.35">
      <c r="A8084" s="51" t="str">
        <f t="shared" si="378"/>
        <v/>
      </c>
      <c r="B8084" s="99"/>
      <c r="C8084" s="4"/>
      <c r="D8084" s="14"/>
      <c r="E8084" s="14"/>
      <c r="F8084" s="14"/>
      <c r="G8084" s="82"/>
      <c r="H8084" s="107" t="str">
        <f>IF(B8084&lt;&gt;"",IF(OR(O8084=0,O8084=999),"",SUMIFS($E$2:E8084,$A$2:A8084,A8084)-SUMIFS($F$2:F8084,$A$2:A8084,A8084)),"")</f>
        <v/>
      </c>
      <c r="I8084" s="109" t="str">
        <f t="shared" si="380"/>
        <v/>
      </c>
      <c r="J8084" s="113"/>
      <c r="K8084" s="90"/>
      <c r="L8084" s="73"/>
      <c r="M8084" s="69" t="str">
        <f>IF(C8084&lt;&gt;"",DailyLog!$S$3,"")</f>
        <v/>
      </c>
      <c r="N8084" s="56" t="str">
        <f t="shared" si="379"/>
        <v/>
      </c>
      <c r="O8084" s="53" t="str">
        <f>IF($B8084&lt;&gt;"",IF(ISNUMBER(_xlfn.XMATCH($B8084,Language!$A$6:$E$6)),0,IF(ISNUMBER(_xlfn.XMATCH($B8084,Language!$A$29:$E$29)),'Lista de Prestatarios'!$B$3,VLOOKUP(B8084,'Lista de Prestatarios'!$A$2:$B$500,2,FALSE))),"")</f>
        <v/>
      </c>
      <c r="P8084" s="58" t="str">
        <f>IF(B8084&lt;&gt;"",IF(OR(D8084&gt;0,G8084&gt;0),COUNTIF($B$2:B8084,B8084),COUNTIFS($B$2:B8084,B8084,$E$2:E8084,"&gt;0")),"")</f>
        <v/>
      </c>
    </row>
    <row r="8085" spans="1:16" x14ac:dyDescent="0.35">
      <c r="A8085" s="51" t="str">
        <f t="shared" si="378"/>
        <v/>
      </c>
      <c r="B8085" s="99"/>
      <c r="C8085" s="4"/>
      <c r="D8085" s="14"/>
      <c r="E8085" s="14"/>
      <c r="F8085" s="14"/>
      <c r="G8085" s="82"/>
      <c r="H8085" s="107" t="str">
        <f>IF(B8085&lt;&gt;"",IF(OR(O8085=0,O8085=999),"",SUMIFS($E$2:E8085,$A$2:A8085,A8085)-SUMIFS($F$2:F8085,$A$2:A8085,A8085)),"")</f>
        <v/>
      </c>
      <c r="I8085" s="109" t="str">
        <f t="shared" si="380"/>
        <v/>
      </c>
      <c r="J8085" s="113"/>
      <c r="K8085" s="90"/>
      <c r="L8085" s="73"/>
      <c r="M8085" s="69" t="str">
        <f>IF(C8085&lt;&gt;"",DailyLog!$S$3,"")</f>
        <v/>
      </c>
      <c r="N8085" s="56" t="str">
        <f t="shared" si="379"/>
        <v/>
      </c>
      <c r="O8085" s="53" t="str">
        <f>IF($B8085&lt;&gt;"",IF(ISNUMBER(_xlfn.XMATCH($B8085,Language!$A$6:$E$6)),0,IF(ISNUMBER(_xlfn.XMATCH($B8085,Language!$A$29:$E$29)),'Lista de Prestatarios'!$B$3,VLOOKUP(B8085,'Lista de Prestatarios'!$A$2:$B$500,2,FALSE))),"")</f>
        <v/>
      </c>
      <c r="P8085" s="58" t="str">
        <f>IF(B8085&lt;&gt;"",IF(OR(D8085&gt;0,G8085&gt;0),COUNTIF($B$2:B8085,B8085),COUNTIFS($B$2:B8085,B8085,$E$2:E8085,"&gt;0")),"")</f>
        <v/>
      </c>
    </row>
    <row r="8086" spans="1:16" x14ac:dyDescent="0.35">
      <c r="A8086" s="51" t="str">
        <f t="shared" si="378"/>
        <v/>
      </c>
      <c r="B8086" s="99"/>
      <c r="C8086" s="4"/>
      <c r="D8086" s="14"/>
      <c r="E8086" s="14"/>
      <c r="F8086" s="14"/>
      <c r="G8086" s="82"/>
      <c r="H8086" s="107" t="str">
        <f>IF(B8086&lt;&gt;"",IF(OR(O8086=0,O8086=999),"",SUMIFS($E$2:E8086,$A$2:A8086,A8086)-SUMIFS($F$2:F8086,$A$2:A8086,A8086)),"")</f>
        <v/>
      </c>
      <c r="I8086" s="109" t="str">
        <f t="shared" si="380"/>
        <v/>
      </c>
      <c r="J8086" s="113"/>
      <c r="K8086" s="90"/>
      <c r="L8086" s="73"/>
      <c r="M8086" s="69" t="str">
        <f>IF(C8086&lt;&gt;"",DailyLog!$S$3,"")</f>
        <v/>
      </c>
      <c r="N8086" s="56" t="str">
        <f t="shared" si="379"/>
        <v/>
      </c>
      <c r="O8086" s="53" t="str">
        <f>IF($B8086&lt;&gt;"",IF(ISNUMBER(_xlfn.XMATCH($B8086,Language!$A$6:$E$6)),0,IF(ISNUMBER(_xlfn.XMATCH($B8086,Language!$A$29:$E$29)),'Lista de Prestatarios'!$B$3,VLOOKUP(B8086,'Lista de Prestatarios'!$A$2:$B$500,2,FALSE))),"")</f>
        <v/>
      </c>
      <c r="P8086" s="58" t="str">
        <f>IF(B8086&lt;&gt;"",IF(OR(D8086&gt;0,G8086&gt;0),COUNTIF($B$2:B8086,B8086),COUNTIFS($B$2:B8086,B8086,$E$2:E8086,"&gt;0")),"")</f>
        <v/>
      </c>
    </row>
    <row r="8087" spans="1:16" x14ac:dyDescent="0.35">
      <c r="A8087" s="51" t="str">
        <f t="shared" si="378"/>
        <v/>
      </c>
      <c r="B8087" s="99"/>
      <c r="C8087" s="4"/>
      <c r="D8087" s="14"/>
      <c r="E8087" s="14"/>
      <c r="F8087" s="14"/>
      <c r="G8087" s="82"/>
      <c r="H8087" s="107" t="str">
        <f>IF(B8087&lt;&gt;"",IF(OR(O8087=0,O8087=999),"",SUMIFS($E$2:E8087,$A$2:A8087,A8087)-SUMIFS($F$2:F8087,$A$2:A8087,A8087)),"")</f>
        <v/>
      </c>
      <c r="I8087" s="109" t="str">
        <f t="shared" si="380"/>
        <v/>
      </c>
      <c r="J8087" s="113"/>
      <c r="K8087" s="90"/>
      <c r="L8087" s="73"/>
      <c r="M8087" s="69" t="str">
        <f>IF(C8087&lt;&gt;"",DailyLog!$S$3,"")</f>
        <v/>
      </c>
      <c r="N8087" s="56" t="str">
        <f t="shared" si="379"/>
        <v/>
      </c>
      <c r="O8087" s="53" t="str">
        <f>IF($B8087&lt;&gt;"",IF(ISNUMBER(_xlfn.XMATCH($B8087,Language!$A$6:$E$6)),0,IF(ISNUMBER(_xlfn.XMATCH($B8087,Language!$A$29:$E$29)),'Lista de Prestatarios'!$B$3,VLOOKUP(B8087,'Lista de Prestatarios'!$A$2:$B$500,2,FALSE))),"")</f>
        <v/>
      </c>
      <c r="P8087" s="58" t="str">
        <f>IF(B8087&lt;&gt;"",IF(OR(D8087&gt;0,G8087&gt;0),COUNTIF($B$2:B8087,B8087),COUNTIFS($B$2:B8087,B8087,$E$2:E8087,"&gt;0")),"")</f>
        <v/>
      </c>
    </row>
    <row r="8088" spans="1:16" x14ac:dyDescent="0.35">
      <c r="A8088" s="51" t="str">
        <f t="shared" si="378"/>
        <v/>
      </c>
      <c r="B8088" s="99"/>
      <c r="C8088" s="4"/>
      <c r="D8088" s="14"/>
      <c r="E8088" s="14"/>
      <c r="F8088" s="14"/>
      <c r="G8088" s="82"/>
      <c r="H8088" s="107" t="str">
        <f>IF(B8088&lt;&gt;"",IF(OR(O8088=0,O8088=999),"",SUMIFS($E$2:E8088,$A$2:A8088,A8088)-SUMIFS($F$2:F8088,$A$2:A8088,A8088)),"")</f>
        <v/>
      </c>
      <c r="I8088" s="109" t="str">
        <f t="shared" si="380"/>
        <v/>
      </c>
      <c r="J8088" s="113"/>
      <c r="K8088" s="90"/>
      <c r="L8088" s="73"/>
      <c r="M8088" s="69" t="str">
        <f>IF(C8088&lt;&gt;"",DailyLog!$S$3,"")</f>
        <v/>
      </c>
      <c r="N8088" s="56" t="str">
        <f t="shared" si="379"/>
        <v/>
      </c>
      <c r="O8088" s="53" t="str">
        <f>IF($B8088&lt;&gt;"",IF(ISNUMBER(_xlfn.XMATCH($B8088,Language!$A$6:$E$6)),0,IF(ISNUMBER(_xlfn.XMATCH($B8088,Language!$A$29:$E$29)),'Lista de Prestatarios'!$B$3,VLOOKUP(B8088,'Lista de Prestatarios'!$A$2:$B$500,2,FALSE))),"")</f>
        <v/>
      </c>
      <c r="P8088" s="58" t="str">
        <f>IF(B8088&lt;&gt;"",IF(OR(D8088&gt;0,G8088&gt;0),COUNTIF($B$2:B8088,B8088),COUNTIFS($B$2:B8088,B8088,$E$2:E8088,"&gt;0")),"")</f>
        <v/>
      </c>
    </row>
    <row r="8089" spans="1:16" x14ac:dyDescent="0.35">
      <c r="A8089" s="51" t="str">
        <f t="shared" si="378"/>
        <v/>
      </c>
      <c r="B8089" s="99"/>
      <c r="C8089" s="4"/>
      <c r="D8089" s="14"/>
      <c r="E8089" s="14"/>
      <c r="F8089" s="14"/>
      <c r="G8089" s="82"/>
      <c r="H8089" s="107" t="str">
        <f>IF(B8089&lt;&gt;"",IF(OR(O8089=0,O8089=999),"",SUMIFS($E$2:E8089,$A$2:A8089,A8089)-SUMIFS($F$2:F8089,$A$2:A8089,A8089)),"")</f>
        <v/>
      </c>
      <c r="I8089" s="109" t="str">
        <f t="shared" si="380"/>
        <v/>
      </c>
      <c r="J8089" s="113"/>
      <c r="K8089" s="90"/>
      <c r="L8089" s="73"/>
      <c r="M8089" s="69" t="str">
        <f>IF(C8089&lt;&gt;"",DailyLog!$S$3,"")</f>
        <v/>
      </c>
      <c r="N8089" s="56" t="str">
        <f t="shared" si="379"/>
        <v/>
      </c>
      <c r="O8089" s="53" t="str">
        <f>IF($B8089&lt;&gt;"",IF(ISNUMBER(_xlfn.XMATCH($B8089,Language!$A$6:$E$6)),0,IF(ISNUMBER(_xlfn.XMATCH($B8089,Language!$A$29:$E$29)),'Lista de Prestatarios'!$B$3,VLOOKUP(B8089,'Lista de Prestatarios'!$A$2:$B$500,2,FALSE))),"")</f>
        <v/>
      </c>
      <c r="P8089" s="58" t="str">
        <f>IF(B8089&lt;&gt;"",IF(OR(D8089&gt;0,G8089&gt;0),COUNTIF($B$2:B8089,B8089),COUNTIFS($B$2:B8089,B8089,$E$2:E8089,"&gt;0")),"")</f>
        <v/>
      </c>
    </row>
    <row r="8090" spans="1:16" x14ac:dyDescent="0.35">
      <c r="A8090" s="51" t="str">
        <f t="shared" si="378"/>
        <v/>
      </c>
      <c r="B8090" s="99"/>
      <c r="C8090" s="4"/>
      <c r="D8090" s="14"/>
      <c r="E8090" s="14"/>
      <c r="F8090" s="14"/>
      <c r="G8090" s="82"/>
      <c r="H8090" s="107" t="str">
        <f>IF(B8090&lt;&gt;"",IF(OR(O8090=0,O8090=999),"",SUMIFS($E$2:E8090,$A$2:A8090,A8090)-SUMIFS($F$2:F8090,$A$2:A8090,A8090)),"")</f>
        <v/>
      </c>
      <c r="I8090" s="109" t="str">
        <f t="shared" si="380"/>
        <v/>
      </c>
      <c r="J8090" s="113"/>
      <c r="K8090" s="90"/>
      <c r="L8090" s="73"/>
      <c r="M8090" s="69" t="str">
        <f>IF(C8090&lt;&gt;"",DailyLog!$S$3,"")</f>
        <v/>
      </c>
      <c r="N8090" s="56" t="str">
        <f t="shared" si="379"/>
        <v/>
      </c>
      <c r="O8090" s="53" t="str">
        <f>IF($B8090&lt;&gt;"",IF(ISNUMBER(_xlfn.XMATCH($B8090,Language!$A$6:$E$6)),0,IF(ISNUMBER(_xlfn.XMATCH($B8090,Language!$A$29:$E$29)),'Lista de Prestatarios'!$B$3,VLOOKUP(B8090,'Lista de Prestatarios'!$A$2:$B$500,2,FALSE))),"")</f>
        <v/>
      </c>
      <c r="P8090" s="58" t="str">
        <f>IF(B8090&lt;&gt;"",IF(OR(D8090&gt;0,G8090&gt;0),COUNTIF($B$2:B8090,B8090),COUNTIFS($B$2:B8090,B8090,$E$2:E8090,"&gt;0")),"")</f>
        <v/>
      </c>
    </row>
    <row r="8091" spans="1:16" x14ac:dyDescent="0.35">
      <c r="A8091" s="51" t="str">
        <f t="shared" si="378"/>
        <v/>
      </c>
      <c r="B8091" s="99"/>
      <c r="C8091" s="4"/>
      <c r="D8091" s="14"/>
      <c r="E8091" s="14"/>
      <c r="F8091" s="14"/>
      <c r="G8091" s="82"/>
      <c r="H8091" s="107" t="str">
        <f>IF(B8091&lt;&gt;"",IF(OR(O8091=0,O8091=999),"",SUMIFS($E$2:E8091,$A$2:A8091,A8091)-SUMIFS($F$2:F8091,$A$2:A8091,A8091)),"")</f>
        <v/>
      </c>
      <c r="I8091" s="109" t="str">
        <f t="shared" si="380"/>
        <v/>
      </c>
      <c r="J8091" s="113"/>
      <c r="K8091" s="90"/>
      <c r="L8091" s="73"/>
      <c r="M8091" s="69" t="str">
        <f>IF(C8091&lt;&gt;"",DailyLog!$S$3,"")</f>
        <v/>
      </c>
      <c r="N8091" s="56" t="str">
        <f t="shared" si="379"/>
        <v/>
      </c>
      <c r="O8091" s="53" t="str">
        <f>IF($B8091&lt;&gt;"",IF(ISNUMBER(_xlfn.XMATCH($B8091,Language!$A$6:$E$6)),0,IF(ISNUMBER(_xlfn.XMATCH($B8091,Language!$A$29:$E$29)),'Lista de Prestatarios'!$B$3,VLOOKUP(B8091,'Lista de Prestatarios'!$A$2:$B$500,2,FALSE))),"")</f>
        <v/>
      </c>
      <c r="P8091" s="58" t="str">
        <f>IF(B8091&lt;&gt;"",IF(OR(D8091&gt;0,G8091&gt;0),COUNTIF($B$2:B8091,B8091),COUNTIFS($B$2:B8091,B8091,$E$2:E8091,"&gt;0")),"")</f>
        <v/>
      </c>
    </row>
    <row r="8092" spans="1:16" x14ac:dyDescent="0.35">
      <c r="A8092" s="51" t="str">
        <f t="shared" si="378"/>
        <v/>
      </c>
      <c r="B8092" s="99"/>
      <c r="C8092" s="4"/>
      <c r="D8092" s="14"/>
      <c r="E8092" s="14"/>
      <c r="F8092" s="14"/>
      <c r="G8092" s="82"/>
      <c r="H8092" s="107" t="str">
        <f>IF(B8092&lt;&gt;"",IF(OR(O8092=0,O8092=999),"",SUMIFS($E$2:E8092,$A$2:A8092,A8092)-SUMIFS($F$2:F8092,$A$2:A8092,A8092)),"")</f>
        <v/>
      </c>
      <c r="I8092" s="109" t="str">
        <f t="shared" si="380"/>
        <v/>
      </c>
      <c r="J8092" s="113"/>
      <c r="K8092" s="90"/>
      <c r="L8092" s="73"/>
      <c r="M8092" s="69" t="str">
        <f>IF(C8092&lt;&gt;"",DailyLog!$S$3,"")</f>
        <v/>
      </c>
      <c r="N8092" s="56" t="str">
        <f t="shared" si="379"/>
        <v/>
      </c>
      <c r="O8092" s="53" t="str">
        <f>IF($B8092&lt;&gt;"",IF(ISNUMBER(_xlfn.XMATCH($B8092,Language!$A$6:$E$6)),0,IF(ISNUMBER(_xlfn.XMATCH($B8092,Language!$A$29:$E$29)),'Lista de Prestatarios'!$B$3,VLOOKUP(B8092,'Lista de Prestatarios'!$A$2:$B$500,2,FALSE))),"")</f>
        <v/>
      </c>
      <c r="P8092" s="58" t="str">
        <f>IF(B8092&lt;&gt;"",IF(OR(D8092&gt;0,G8092&gt;0),COUNTIF($B$2:B8092,B8092),COUNTIFS($B$2:B8092,B8092,$E$2:E8092,"&gt;0")),"")</f>
        <v/>
      </c>
    </row>
    <row r="8093" spans="1:16" x14ac:dyDescent="0.35">
      <c r="A8093" s="51" t="str">
        <f t="shared" si="378"/>
        <v/>
      </c>
      <c r="B8093" s="99"/>
      <c r="C8093" s="4"/>
      <c r="D8093" s="14"/>
      <c r="E8093" s="14"/>
      <c r="F8093" s="14"/>
      <c r="G8093" s="82"/>
      <c r="H8093" s="107" t="str">
        <f>IF(B8093&lt;&gt;"",IF(OR(O8093=0,O8093=999),"",SUMIFS($E$2:E8093,$A$2:A8093,A8093)-SUMIFS($F$2:F8093,$A$2:A8093,A8093)),"")</f>
        <v/>
      </c>
      <c r="I8093" s="109" t="str">
        <f t="shared" si="380"/>
        <v/>
      </c>
      <c r="J8093" s="113"/>
      <c r="K8093" s="90"/>
      <c r="L8093" s="73"/>
      <c r="M8093" s="69" t="str">
        <f>IF(C8093&lt;&gt;"",DailyLog!$S$3,"")</f>
        <v/>
      </c>
      <c r="N8093" s="56" t="str">
        <f t="shared" si="379"/>
        <v/>
      </c>
      <c r="O8093" s="53" t="str">
        <f>IF($B8093&lt;&gt;"",IF(ISNUMBER(_xlfn.XMATCH($B8093,Language!$A$6:$E$6)),0,IF(ISNUMBER(_xlfn.XMATCH($B8093,Language!$A$29:$E$29)),'Lista de Prestatarios'!$B$3,VLOOKUP(B8093,'Lista de Prestatarios'!$A$2:$B$500,2,FALSE))),"")</f>
        <v/>
      </c>
      <c r="P8093" s="58" t="str">
        <f>IF(B8093&lt;&gt;"",IF(OR(D8093&gt;0,G8093&gt;0),COUNTIF($B$2:B8093,B8093),COUNTIFS($B$2:B8093,B8093,$E$2:E8093,"&gt;0")),"")</f>
        <v/>
      </c>
    </row>
    <row r="8094" spans="1:16" x14ac:dyDescent="0.35">
      <c r="A8094" s="51" t="str">
        <f t="shared" si="378"/>
        <v/>
      </c>
      <c r="B8094" s="99"/>
      <c r="C8094" s="4"/>
      <c r="D8094" s="14"/>
      <c r="E8094" s="14"/>
      <c r="F8094" s="14"/>
      <c r="G8094" s="82"/>
      <c r="H8094" s="107" t="str">
        <f>IF(B8094&lt;&gt;"",IF(OR(O8094=0,O8094=999),"",SUMIFS($E$2:E8094,$A$2:A8094,A8094)-SUMIFS($F$2:F8094,$A$2:A8094,A8094)),"")</f>
        <v/>
      </c>
      <c r="I8094" s="109" t="str">
        <f t="shared" si="380"/>
        <v/>
      </c>
      <c r="J8094" s="113"/>
      <c r="K8094" s="90"/>
      <c r="L8094" s="73"/>
      <c r="M8094" s="69" t="str">
        <f>IF(C8094&lt;&gt;"",DailyLog!$S$3,"")</f>
        <v/>
      </c>
      <c r="N8094" s="56" t="str">
        <f t="shared" si="379"/>
        <v/>
      </c>
      <c r="O8094" s="53" t="str">
        <f>IF($B8094&lt;&gt;"",IF(ISNUMBER(_xlfn.XMATCH($B8094,Language!$A$6:$E$6)),0,IF(ISNUMBER(_xlfn.XMATCH($B8094,Language!$A$29:$E$29)),'Lista de Prestatarios'!$B$3,VLOOKUP(B8094,'Lista de Prestatarios'!$A$2:$B$500,2,FALSE))),"")</f>
        <v/>
      </c>
      <c r="P8094" s="58" t="str">
        <f>IF(B8094&lt;&gt;"",IF(OR(D8094&gt;0,G8094&gt;0),COUNTIF($B$2:B8094,B8094),COUNTIFS($B$2:B8094,B8094,$E$2:E8094,"&gt;0")),"")</f>
        <v/>
      </c>
    </row>
    <row r="8095" spans="1:16" x14ac:dyDescent="0.35">
      <c r="A8095" s="51" t="str">
        <f t="shared" si="378"/>
        <v/>
      </c>
      <c r="B8095" s="99"/>
      <c r="C8095" s="4"/>
      <c r="D8095" s="14"/>
      <c r="E8095" s="14"/>
      <c r="F8095" s="14"/>
      <c r="G8095" s="82"/>
      <c r="H8095" s="107" t="str">
        <f>IF(B8095&lt;&gt;"",IF(OR(O8095=0,O8095=999),"",SUMIFS($E$2:E8095,$A$2:A8095,A8095)-SUMIFS($F$2:F8095,$A$2:A8095,A8095)),"")</f>
        <v/>
      </c>
      <c r="I8095" s="109" t="str">
        <f t="shared" si="380"/>
        <v/>
      </c>
      <c r="J8095" s="113"/>
      <c r="K8095" s="90"/>
      <c r="L8095" s="73"/>
      <c r="M8095" s="69" t="str">
        <f>IF(C8095&lt;&gt;"",DailyLog!$S$3,"")</f>
        <v/>
      </c>
      <c r="N8095" s="56" t="str">
        <f t="shared" si="379"/>
        <v/>
      </c>
      <c r="O8095" s="53" t="str">
        <f>IF($B8095&lt;&gt;"",IF(ISNUMBER(_xlfn.XMATCH($B8095,Language!$A$6:$E$6)),0,IF(ISNUMBER(_xlfn.XMATCH($B8095,Language!$A$29:$E$29)),'Lista de Prestatarios'!$B$3,VLOOKUP(B8095,'Lista de Prestatarios'!$A$2:$B$500,2,FALSE))),"")</f>
        <v/>
      </c>
      <c r="P8095" s="58" t="str">
        <f>IF(B8095&lt;&gt;"",IF(OR(D8095&gt;0,G8095&gt;0),COUNTIF($B$2:B8095,B8095),COUNTIFS($B$2:B8095,B8095,$E$2:E8095,"&gt;0")),"")</f>
        <v/>
      </c>
    </row>
    <row r="8096" spans="1:16" x14ac:dyDescent="0.35">
      <c r="A8096" s="51" t="str">
        <f t="shared" si="378"/>
        <v/>
      </c>
      <c r="B8096" s="99"/>
      <c r="C8096" s="4"/>
      <c r="D8096" s="14"/>
      <c r="E8096" s="14"/>
      <c r="F8096" s="14"/>
      <c r="G8096" s="82"/>
      <c r="H8096" s="107" t="str">
        <f>IF(B8096&lt;&gt;"",IF(OR(O8096=0,O8096=999),"",SUMIFS($E$2:E8096,$A$2:A8096,A8096)-SUMIFS($F$2:F8096,$A$2:A8096,A8096)),"")</f>
        <v/>
      </c>
      <c r="I8096" s="109" t="str">
        <f t="shared" si="380"/>
        <v/>
      </c>
      <c r="J8096" s="113"/>
      <c r="K8096" s="90"/>
      <c r="L8096" s="73"/>
      <c r="M8096" s="69" t="str">
        <f>IF(C8096&lt;&gt;"",DailyLog!$S$3,"")</f>
        <v/>
      </c>
      <c r="N8096" s="56" t="str">
        <f t="shared" si="379"/>
        <v/>
      </c>
      <c r="O8096" s="53" t="str">
        <f>IF($B8096&lt;&gt;"",IF(ISNUMBER(_xlfn.XMATCH($B8096,Language!$A$6:$E$6)),0,IF(ISNUMBER(_xlfn.XMATCH($B8096,Language!$A$29:$E$29)),'Lista de Prestatarios'!$B$3,VLOOKUP(B8096,'Lista de Prestatarios'!$A$2:$B$500,2,FALSE))),"")</f>
        <v/>
      </c>
      <c r="P8096" s="58" t="str">
        <f>IF(B8096&lt;&gt;"",IF(OR(D8096&gt;0,G8096&gt;0),COUNTIF($B$2:B8096,B8096),COUNTIFS($B$2:B8096,B8096,$E$2:E8096,"&gt;0")),"")</f>
        <v/>
      </c>
    </row>
    <row r="8097" spans="1:16" x14ac:dyDescent="0.35">
      <c r="A8097" s="51" t="str">
        <f t="shared" si="378"/>
        <v/>
      </c>
      <c r="B8097" s="99"/>
      <c r="C8097" s="4"/>
      <c r="D8097" s="14"/>
      <c r="E8097" s="14"/>
      <c r="F8097" s="14"/>
      <c r="G8097" s="82"/>
      <c r="H8097" s="107" t="str">
        <f>IF(B8097&lt;&gt;"",IF(OR(O8097=0,O8097=999),"",SUMIFS($E$2:E8097,$A$2:A8097,A8097)-SUMIFS($F$2:F8097,$A$2:A8097,A8097)),"")</f>
        <v/>
      </c>
      <c r="I8097" s="109" t="str">
        <f t="shared" si="380"/>
        <v/>
      </c>
      <c r="J8097" s="113"/>
      <c r="K8097" s="90"/>
      <c r="L8097" s="73"/>
      <c r="M8097" s="69" t="str">
        <f>IF(C8097&lt;&gt;"",DailyLog!$S$3,"")</f>
        <v/>
      </c>
      <c r="N8097" s="56" t="str">
        <f t="shared" si="379"/>
        <v/>
      </c>
      <c r="O8097" s="53" t="str">
        <f>IF($B8097&lt;&gt;"",IF(ISNUMBER(_xlfn.XMATCH($B8097,Language!$A$6:$E$6)),0,IF(ISNUMBER(_xlfn.XMATCH($B8097,Language!$A$29:$E$29)),'Lista de Prestatarios'!$B$3,VLOOKUP(B8097,'Lista de Prestatarios'!$A$2:$B$500,2,FALSE))),"")</f>
        <v/>
      </c>
      <c r="P8097" s="58" t="str">
        <f>IF(B8097&lt;&gt;"",IF(OR(D8097&gt;0,G8097&gt;0),COUNTIF($B$2:B8097,B8097),COUNTIFS($B$2:B8097,B8097,$E$2:E8097,"&gt;0")),"")</f>
        <v/>
      </c>
    </row>
    <row r="8098" spans="1:16" x14ac:dyDescent="0.35">
      <c r="A8098" s="51" t="str">
        <f t="shared" si="378"/>
        <v/>
      </c>
      <c r="B8098" s="99"/>
      <c r="C8098" s="4"/>
      <c r="D8098" s="14"/>
      <c r="E8098" s="14"/>
      <c r="F8098" s="14"/>
      <c r="G8098" s="82"/>
      <c r="H8098" s="107" t="str">
        <f>IF(B8098&lt;&gt;"",IF(OR(O8098=0,O8098=999),"",SUMIFS($E$2:E8098,$A$2:A8098,A8098)-SUMIFS($F$2:F8098,$A$2:A8098,A8098)),"")</f>
        <v/>
      </c>
      <c r="I8098" s="109" t="str">
        <f t="shared" si="380"/>
        <v/>
      </c>
      <c r="J8098" s="113"/>
      <c r="K8098" s="90"/>
      <c r="L8098" s="73"/>
      <c r="M8098" s="69" t="str">
        <f>IF(C8098&lt;&gt;"",DailyLog!$S$3,"")</f>
        <v/>
      </c>
      <c r="N8098" s="56" t="str">
        <f t="shared" si="379"/>
        <v/>
      </c>
      <c r="O8098" s="53" t="str">
        <f>IF($B8098&lt;&gt;"",IF(ISNUMBER(_xlfn.XMATCH($B8098,Language!$A$6:$E$6)),0,IF(ISNUMBER(_xlfn.XMATCH($B8098,Language!$A$29:$E$29)),'Lista de Prestatarios'!$B$3,VLOOKUP(B8098,'Lista de Prestatarios'!$A$2:$B$500,2,FALSE))),"")</f>
        <v/>
      </c>
      <c r="P8098" s="58" t="str">
        <f>IF(B8098&lt;&gt;"",IF(OR(D8098&gt;0,G8098&gt;0),COUNTIF($B$2:B8098,B8098),COUNTIFS($B$2:B8098,B8098,$E$2:E8098,"&gt;0")),"")</f>
        <v/>
      </c>
    </row>
    <row r="8099" spans="1:16" x14ac:dyDescent="0.35">
      <c r="A8099" s="51" t="str">
        <f t="shared" si="378"/>
        <v/>
      </c>
      <c r="B8099" s="99"/>
      <c r="C8099" s="4"/>
      <c r="D8099" s="14"/>
      <c r="E8099" s="14"/>
      <c r="F8099" s="14"/>
      <c r="G8099" s="82"/>
      <c r="H8099" s="107" t="str">
        <f>IF(B8099&lt;&gt;"",IF(OR(O8099=0,O8099=999),"",SUMIFS($E$2:E8099,$A$2:A8099,A8099)-SUMIFS($F$2:F8099,$A$2:A8099,A8099)),"")</f>
        <v/>
      </c>
      <c r="I8099" s="109" t="str">
        <f t="shared" si="380"/>
        <v/>
      </c>
      <c r="J8099" s="113"/>
      <c r="K8099" s="90"/>
      <c r="L8099" s="73"/>
      <c r="M8099" s="69" t="str">
        <f>IF(C8099&lt;&gt;"",DailyLog!$S$3,"")</f>
        <v/>
      </c>
      <c r="N8099" s="56" t="str">
        <f t="shared" si="379"/>
        <v/>
      </c>
      <c r="O8099" s="53" t="str">
        <f>IF($B8099&lt;&gt;"",IF(ISNUMBER(_xlfn.XMATCH($B8099,Language!$A$6:$E$6)),0,IF(ISNUMBER(_xlfn.XMATCH($B8099,Language!$A$29:$E$29)),'Lista de Prestatarios'!$B$3,VLOOKUP(B8099,'Lista de Prestatarios'!$A$2:$B$500,2,FALSE))),"")</f>
        <v/>
      </c>
      <c r="P8099" s="58" t="str">
        <f>IF(B8099&lt;&gt;"",IF(OR(D8099&gt;0,G8099&gt;0),COUNTIF($B$2:B8099,B8099),COUNTIFS($B$2:B8099,B8099,$E$2:E8099,"&gt;0")),"")</f>
        <v/>
      </c>
    </row>
    <row r="8100" spans="1:16" x14ac:dyDescent="0.35">
      <c r="A8100" s="51" t="str">
        <f t="shared" si="378"/>
        <v/>
      </c>
      <c r="B8100" s="99"/>
      <c r="C8100" s="4"/>
      <c r="D8100" s="14"/>
      <c r="E8100" s="14"/>
      <c r="F8100" s="14"/>
      <c r="G8100" s="82"/>
      <c r="H8100" s="107" t="str">
        <f>IF(B8100&lt;&gt;"",IF(OR(O8100=0,O8100=999),"",SUMIFS($E$2:E8100,$A$2:A8100,A8100)-SUMIFS($F$2:F8100,$A$2:A8100,A8100)),"")</f>
        <v/>
      </c>
      <c r="I8100" s="109" t="str">
        <f t="shared" si="380"/>
        <v/>
      </c>
      <c r="J8100" s="113"/>
      <c r="K8100" s="90"/>
      <c r="L8100" s="73"/>
      <c r="M8100" s="69" t="str">
        <f>IF(C8100&lt;&gt;"",DailyLog!$S$3,"")</f>
        <v/>
      </c>
      <c r="N8100" s="56" t="str">
        <f t="shared" si="379"/>
        <v/>
      </c>
      <c r="O8100" s="53" t="str">
        <f>IF($B8100&lt;&gt;"",IF(ISNUMBER(_xlfn.XMATCH($B8100,Language!$A$6:$E$6)),0,IF(ISNUMBER(_xlfn.XMATCH($B8100,Language!$A$29:$E$29)),'Lista de Prestatarios'!$B$3,VLOOKUP(B8100,'Lista de Prestatarios'!$A$2:$B$500,2,FALSE))),"")</f>
        <v/>
      </c>
      <c r="P8100" s="58" t="str">
        <f>IF(B8100&lt;&gt;"",IF(OR(D8100&gt;0,G8100&gt;0),COUNTIF($B$2:B8100,B8100),COUNTIFS($B$2:B8100,B8100,$E$2:E8100,"&gt;0")),"")</f>
        <v/>
      </c>
    </row>
    <row r="8101" spans="1:16" x14ac:dyDescent="0.35">
      <c r="A8101" s="51" t="str">
        <f t="shared" si="378"/>
        <v/>
      </c>
      <c r="B8101" s="99"/>
      <c r="C8101" s="4"/>
      <c r="D8101" s="14"/>
      <c r="E8101" s="14"/>
      <c r="F8101" s="14"/>
      <c r="G8101" s="82"/>
      <c r="H8101" s="107" t="str">
        <f>IF(B8101&lt;&gt;"",IF(OR(O8101=0,O8101=999),"",SUMIFS($E$2:E8101,$A$2:A8101,A8101)-SUMIFS($F$2:F8101,$A$2:A8101,A8101)),"")</f>
        <v/>
      </c>
      <c r="I8101" s="109" t="str">
        <f t="shared" si="380"/>
        <v/>
      </c>
      <c r="J8101" s="113"/>
      <c r="K8101" s="90"/>
      <c r="L8101" s="73"/>
      <c r="M8101" s="69" t="str">
        <f>IF(C8101&lt;&gt;"",DailyLog!$S$3,"")</f>
        <v/>
      </c>
      <c r="N8101" s="56" t="str">
        <f t="shared" si="379"/>
        <v/>
      </c>
      <c r="O8101" s="53" t="str">
        <f>IF($B8101&lt;&gt;"",IF(ISNUMBER(_xlfn.XMATCH($B8101,Language!$A$6:$E$6)),0,IF(ISNUMBER(_xlfn.XMATCH($B8101,Language!$A$29:$E$29)),'Lista de Prestatarios'!$B$3,VLOOKUP(B8101,'Lista de Prestatarios'!$A$2:$B$500,2,FALSE))),"")</f>
        <v/>
      </c>
      <c r="P8101" s="58" t="str">
        <f>IF(B8101&lt;&gt;"",IF(OR(D8101&gt;0,G8101&gt;0),COUNTIF($B$2:B8101,B8101),COUNTIFS($B$2:B8101,B8101,$E$2:E8101,"&gt;0")),"")</f>
        <v/>
      </c>
    </row>
    <row r="8102" spans="1:16" x14ac:dyDescent="0.35">
      <c r="A8102" s="51" t="str">
        <f t="shared" si="378"/>
        <v/>
      </c>
      <c r="B8102" s="99"/>
      <c r="C8102" s="4"/>
      <c r="D8102" s="14"/>
      <c r="E8102" s="14"/>
      <c r="F8102" s="14"/>
      <c r="G8102" s="82"/>
      <c r="H8102" s="107" t="str">
        <f>IF(B8102&lt;&gt;"",IF(OR(O8102=0,O8102=999),"",SUMIFS($E$2:E8102,$A$2:A8102,A8102)-SUMIFS($F$2:F8102,$A$2:A8102,A8102)),"")</f>
        <v/>
      </c>
      <c r="I8102" s="109" t="str">
        <f t="shared" si="380"/>
        <v/>
      </c>
      <c r="J8102" s="113"/>
      <c r="K8102" s="90"/>
      <c r="L8102" s="73"/>
      <c r="M8102" s="69" t="str">
        <f>IF(C8102&lt;&gt;"",DailyLog!$S$3,"")</f>
        <v/>
      </c>
      <c r="N8102" s="56" t="str">
        <f t="shared" si="379"/>
        <v/>
      </c>
      <c r="O8102" s="53" t="str">
        <f>IF($B8102&lt;&gt;"",IF(ISNUMBER(_xlfn.XMATCH($B8102,Language!$A$6:$E$6)),0,IF(ISNUMBER(_xlfn.XMATCH($B8102,Language!$A$29:$E$29)),'Lista de Prestatarios'!$B$3,VLOOKUP(B8102,'Lista de Prestatarios'!$A$2:$B$500,2,FALSE))),"")</f>
        <v/>
      </c>
      <c r="P8102" s="58" t="str">
        <f>IF(B8102&lt;&gt;"",IF(OR(D8102&gt;0,G8102&gt;0),COUNTIF($B$2:B8102,B8102),COUNTIFS($B$2:B8102,B8102,$E$2:E8102,"&gt;0")),"")</f>
        <v/>
      </c>
    </row>
    <row r="8103" spans="1:16" x14ac:dyDescent="0.35">
      <c r="A8103" s="51" t="str">
        <f t="shared" si="378"/>
        <v/>
      </c>
      <c r="B8103" s="99"/>
      <c r="C8103" s="4"/>
      <c r="D8103" s="14"/>
      <c r="E8103" s="14"/>
      <c r="F8103" s="14"/>
      <c r="G8103" s="82"/>
      <c r="H8103" s="107" t="str">
        <f>IF(B8103&lt;&gt;"",IF(OR(O8103=0,O8103=999),"",SUMIFS($E$2:E8103,$A$2:A8103,A8103)-SUMIFS($F$2:F8103,$A$2:A8103,A8103)),"")</f>
        <v/>
      </c>
      <c r="I8103" s="109" t="str">
        <f t="shared" si="380"/>
        <v/>
      </c>
      <c r="J8103" s="113"/>
      <c r="K8103" s="90"/>
      <c r="L8103" s="73"/>
      <c r="M8103" s="69" t="str">
        <f>IF(C8103&lt;&gt;"",DailyLog!$S$3,"")</f>
        <v/>
      </c>
      <c r="N8103" s="56" t="str">
        <f t="shared" si="379"/>
        <v/>
      </c>
      <c r="O8103" s="53" t="str">
        <f>IF($B8103&lt;&gt;"",IF(ISNUMBER(_xlfn.XMATCH($B8103,Language!$A$6:$E$6)),0,IF(ISNUMBER(_xlfn.XMATCH($B8103,Language!$A$29:$E$29)),'Lista de Prestatarios'!$B$3,VLOOKUP(B8103,'Lista de Prestatarios'!$A$2:$B$500,2,FALSE))),"")</f>
        <v/>
      </c>
      <c r="P8103" s="58" t="str">
        <f>IF(B8103&lt;&gt;"",IF(OR(D8103&gt;0,G8103&gt;0),COUNTIF($B$2:B8103,B8103),COUNTIFS($B$2:B8103,B8103,$E$2:E8103,"&gt;0")),"")</f>
        <v/>
      </c>
    </row>
    <row r="8104" spans="1:16" x14ac:dyDescent="0.35">
      <c r="A8104" s="51" t="str">
        <f t="shared" si="378"/>
        <v/>
      </c>
      <c r="B8104" s="99"/>
      <c r="C8104" s="4"/>
      <c r="D8104" s="14"/>
      <c r="E8104" s="14"/>
      <c r="F8104" s="14"/>
      <c r="G8104" s="82"/>
      <c r="H8104" s="107" t="str">
        <f>IF(B8104&lt;&gt;"",IF(OR(O8104=0,O8104=999),"",SUMIFS($E$2:E8104,$A$2:A8104,A8104)-SUMIFS($F$2:F8104,$A$2:A8104,A8104)),"")</f>
        <v/>
      </c>
      <c r="I8104" s="109" t="str">
        <f t="shared" si="380"/>
        <v/>
      </c>
      <c r="J8104" s="113"/>
      <c r="K8104" s="90"/>
      <c r="L8104" s="73"/>
      <c r="M8104" s="69" t="str">
        <f>IF(C8104&lt;&gt;"",DailyLog!$S$3,"")</f>
        <v/>
      </c>
      <c r="N8104" s="56" t="str">
        <f t="shared" si="379"/>
        <v/>
      </c>
      <c r="O8104" s="53" t="str">
        <f>IF($B8104&lt;&gt;"",IF(ISNUMBER(_xlfn.XMATCH($B8104,Language!$A$6:$E$6)),0,IF(ISNUMBER(_xlfn.XMATCH($B8104,Language!$A$29:$E$29)),'Lista de Prestatarios'!$B$3,VLOOKUP(B8104,'Lista de Prestatarios'!$A$2:$B$500,2,FALSE))),"")</f>
        <v/>
      </c>
      <c r="P8104" s="58" t="str">
        <f>IF(B8104&lt;&gt;"",IF(OR(D8104&gt;0,G8104&gt;0),COUNTIF($B$2:B8104,B8104),COUNTIFS($B$2:B8104,B8104,$E$2:E8104,"&gt;0")),"")</f>
        <v/>
      </c>
    </row>
    <row r="8105" spans="1:16" x14ac:dyDescent="0.35">
      <c r="A8105" s="51" t="str">
        <f t="shared" si="378"/>
        <v/>
      </c>
      <c r="B8105" s="99"/>
      <c r="C8105" s="4"/>
      <c r="D8105" s="14"/>
      <c r="E8105" s="14"/>
      <c r="F8105" s="14"/>
      <c r="G8105" s="82"/>
      <c r="H8105" s="107" t="str">
        <f>IF(B8105&lt;&gt;"",IF(OR(O8105=0,O8105=999),"",SUMIFS($E$2:E8105,$A$2:A8105,A8105)-SUMIFS($F$2:F8105,$A$2:A8105,A8105)),"")</f>
        <v/>
      </c>
      <c r="I8105" s="109" t="str">
        <f t="shared" si="380"/>
        <v/>
      </c>
      <c r="J8105" s="113"/>
      <c r="K8105" s="90"/>
      <c r="L8105" s="73"/>
      <c r="M8105" s="69" t="str">
        <f>IF(C8105&lt;&gt;"",DailyLog!$S$3,"")</f>
        <v/>
      </c>
      <c r="N8105" s="56" t="str">
        <f t="shared" si="379"/>
        <v/>
      </c>
      <c r="O8105" s="53" t="str">
        <f>IF($B8105&lt;&gt;"",IF(ISNUMBER(_xlfn.XMATCH($B8105,Language!$A$6:$E$6)),0,IF(ISNUMBER(_xlfn.XMATCH($B8105,Language!$A$29:$E$29)),'Lista de Prestatarios'!$B$3,VLOOKUP(B8105,'Lista de Prestatarios'!$A$2:$B$500,2,FALSE))),"")</f>
        <v/>
      </c>
      <c r="P8105" s="58" t="str">
        <f>IF(B8105&lt;&gt;"",IF(OR(D8105&gt;0,G8105&gt;0),COUNTIF($B$2:B8105,B8105),COUNTIFS($B$2:B8105,B8105,$E$2:E8105,"&gt;0")),"")</f>
        <v/>
      </c>
    </row>
    <row r="8106" spans="1:16" x14ac:dyDescent="0.35">
      <c r="A8106" s="51" t="str">
        <f t="shared" si="378"/>
        <v/>
      </c>
      <c r="B8106" s="99"/>
      <c r="C8106" s="4"/>
      <c r="D8106" s="14"/>
      <c r="E8106" s="14"/>
      <c r="F8106" s="14"/>
      <c r="G8106" s="82"/>
      <c r="H8106" s="107" t="str">
        <f>IF(B8106&lt;&gt;"",IF(OR(O8106=0,O8106=999),"",SUMIFS($E$2:E8106,$A$2:A8106,A8106)-SUMIFS($F$2:F8106,$A$2:A8106,A8106)),"")</f>
        <v/>
      </c>
      <c r="I8106" s="109" t="str">
        <f t="shared" si="380"/>
        <v/>
      </c>
      <c r="J8106" s="113"/>
      <c r="K8106" s="90"/>
      <c r="L8106" s="73"/>
      <c r="M8106" s="69" t="str">
        <f>IF(C8106&lt;&gt;"",DailyLog!$S$3,"")</f>
        <v/>
      </c>
      <c r="N8106" s="56" t="str">
        <f t="shared" si="379"/>
        <v/>
      </c>
      <c r="O8106" s="53" t="str">
        <f>IF($B8106&lt;&gt;"",IF(ISNUMBER(_xlfn.XMATCH($B8106,Language!$A$6:$E$6)),0,IF(ISNUMBER(_xlfn.XMATCH($B8106,Language!$A$29:$E$29)),'Lista de Prestatarios'!$B$3,VLOOKUP(B8106,'Lista de Prestatarios'!$A$2:$B$500,2,FALSE))),"")</f>
        <v/>
      </c>
      <c r="P8106" s="58" t="str">
        <f>IF(B8106&lt;&gt;"",IF(OR(D8106&gt;0,G8106&gt;0),COUNTIF($B$2:B8106,B8106),COUNTIFS($B$2:B8106,B8106,$E$2:E8106,"&gt;0")),"")</f>
        <v/>
      </c>
    </row>
    <row r="8107" spans="1:16" x14ac:dyDescent="0.35">
      <c r="A8107" s="51" t="str">
        <f t="shared" si="378"/>
        <v/>
      </c>
      <c r="B8107" s="99"/>
      <c r="C8107" s="4"/>
      <c r="D8107" s="14"/>
      <c r="E8107" s="14"/>
      <c r="F8107" s="14"/>
      <c r="G8107" s="82"/>
      <c r="H8107" s="107" t="str">
        <f>IF(B8107&lt;&gt;"",IF(OR(O8107=0,O8107=999),"",SUMIFS($E$2:E8107,$A$2:A8107,A8107)-SUMIFS($F$2:F8107,$A$2:A8107,A8107)),"")</f>
        <v/>
      </c>
      <c r="I8107" s="109" t="str">
        <f t="shared" si="380"/>
        <v/>
      </c>
      <c r="J8107" s="113"/>
      <c r="K8107" s="90"/>
      <c r="L8107" s="73"/>
      <c r="M8107" s="69" t="str">
        <f>IF(C8107&lt;&gt;"",DailyLog!$S$3,"")</f>
        <v/>
      </c>
      <c r="N8107" s="56" t="str">
        <f t="shared" si="379"/>
        <v/>
      </c>
      <c r="O8107" s="53" t="str">
        <f>IF($B8107&lt;&gt;"",IF(ISNUMBER(_xlfn.XMATCH($B8107,Language!$A$6:$E$6)),0,IF(ISNUMBER(_xlfn.XMATCH($B8107,Language!$A$29:$E$29)),'Lista de Prestatarios'!$B$3,VLOOKUP(B8107,'Lista de Prestatarios'!$A$2:$B$500,2,FALSE))),"")</f>
        <v/>
      </c>
      <c r="P8107" s="58" t="str">
        <f>IF(B8107&lt;&gt;"",IF(OR(D8107&gt;0,G8107&gt;0),COUNTIF($B$2:B8107,B8107),COUNTIFS($B$2:B8107,B8107,$E$2:E8107,"&gt;0")),"")</f>
        <v/>
      </c>
    </row>
    <row r="8108" spans="1:16" x14ac:dyDescent="0.35">
      <c r="A8108" s="51" t="str">
        <f t="shared" si="378"/>
        <v/>
      </c>
      <c r="B8108" s="99"/>
      <c r="C8108" s="4"/>
      <c r="D8108" s="14"/>
      <c r="E8108" s="14"/>
      <c r="F8108" s="14"/>
      <c r="G8108" s="82"/>
      <c r="H8108" s="107" t="str">
        <f>IF(B8108&lt;&gt;"",IF(OR(O8108=0,O8108=999),"",SUMIFS($E$2:E8108,$A$2:A8108,A8108)-SUMIFS($F$2:F8108,$A$2:A8108,A8108)),"")</f>
        <v/>
      </c>
      <c r="I8108" s="109" t="str">
        <f t="shared" si="380"/>
        <v/>
      </c>
      <c r="J8108" s="113"/>
      <c r="K8108" s="90"/>
      <c r="L8108" s="73"/>
      <c r="M8108" s="69" t="str">
        <f>IF(C8108&lt;&gt;"",DailyLog!$S$3,"")</f>
        <v/>
      </c>
      <c r="N8108" s="56" t="str">
        <f t="shared" si="379"/>
        <v/>
      </c>
      <c r="O8108" s="53" t="str">
        <f>IF($B8108&lt;&gt;"",IF(ISNUMBER(_xlfn.XMATCH($B8108,Language!$A$6:$E$6)),0,IF(ISNUMBER(_xlfn.XMATCH($B8108,Language!$A$29:$E$29)),'Lista de Prestatarios'!$B$3,VLOOKUP(B8108,'Lista de Prestatarios'!$A$2:$B$500,2,FALSE))),"")</f>
        <v/>
      </c>
      <c r="P8108" s="58" t="str">
        <f>IF(B8108&lt;&gt;"",IF(OR(D8108&gt;0,G8108&gt;0),COUNTIF($B$2:B8108,B8108),COUNTIFS($B$2:B8108,B8108,$E$2:E8108,"&gt;0")),"")</f>
        <v/>
      </c>
    </row>
    <row r="8109" spans="1:16" x14ac:dyDescent="0.35">
      <c r="A8109" s="51" t="str">
        <f t="shared" si="378"/>
        <v/>
      </c>
      <c r="B8109" s="99"/>
      <c r="C8109" s="4"/>
      <c r="D8109" s="14"/>
      <c r="E8109" s="14"/>
      <c r="F8109" s="14"/>
      <c r="G8109" s="82"/>
      <c r="H8109" s="107" t="str">
        <f>IF(B8109&lt;&gt;"",IF(OR(O8109=0,O8109=999),"",SUMIFS($E$2:E8109,$A$2:A8109,A8109)-SUMIFS($F$2:F8109,$A$2:A8109,A8109)),"")</f>
        <v/>
      </c>
      <c r="I8109" s="109" t="str">
        <f t="shared" si="380"/>
        <v/>
      </c>
      <c r="J8109" s="113"/>
      <c r="K8109" s="90"/>
      <c r="L8109" s="73"/>
      <c r="M8109" s="69" t="str">
        <f>IF(C8109&lt;&gt;"",DailyLog!$S$3,"")</f>
        <v/>
      </c>
      <c r="N8109" s="56" t="str">
        <f t="shared" si="379"/>
        <v/>
      </c>
      <c r="O8109" s="53" t="str">
        <f>IF($B8109&lt;&gt;"",IF(ISNUMBER(_xlfn.XMATCH($B8109,Language!$A$6:$E$6)),0,IF(ISNUMBER(_xlfn.XMATCH($B8109,Language!$A$29:$E$29)),'Lista de Prestatarios'!$B$3,VLOOKUP(B8109,'Lista de Prestatarios'!$A$2:$B$500,2,FALSE))),"")</f>
        <v/>
      </c>
      <c r="P8109" s="58" t="str">
        <f>IF(B8109&lt;&gt;"",IF(OR(D8109&gt;0,G8109&gt;0),COUNTIF($B$2:B8109,B8109),COUNTIFS($B$2:B8109,B8109,$E$2:E8109,"&gt;0")),"")</f>
        <v/>
      </c>
    </row>
    <row r="8110" spans="1:16" x14ac:dyDescent="0.35">
      <c r="A8110" s="51" t="str">
        <f t="shared" si="378"/>
        <v/>
      </c>
      <c r="B8110" s="99"/>
      <c r="C8110" s="4"/>
      <c r="D8110" s="14"/>
      <c r="E8110" s="14"/>
      <c r="F8110" s="14"/>
      <c r="G8110" s="82"/>
      <c r="H8110" s="107" t="str">
        <f>IF(B8110&lt;&gt;"",IF(OR(O8110=0,O8110=999),"",SUMIFS($E$2:E8110,$A$2:A8110,A8110)-SUMIFS($F$2:F8110,$A$2:A8110,A8110)),"")</f>
        <v/>
      </c>
      <c r="I8110" s="109" t="str">
        <f t="shared" si="380"/>
        <v/>
      </c>
      <c r="J8110" s="113"/>
      <c r="K8110" s="90"/>
      <c r="L8110" s="73"/>
      <c r="M8110" s="69" t="str">
        <f>IF(C8110&lt;&gt;"",DailyLog!$S$3,"")</f>
        <v/>
      </c>
      <c r="N8110" s="56" t="str">
        <f t="shared" si="379"/>
        <v/>
      </c>
      <c r="O8110" s="53" t="str">
        <f>IF($B8110&lt;&gt;"",IF(ISNUMBER(_xlfn.XMATCH($B8110,Language!$A$6:$E$6)),0,IF(ISNUMBER(_xlfn.XMATCH($B8110,Language!$A$29:$E$29)),'Lista de Prestatarios'!$B$3,VLOOKUP(B8110,'Lista de Prestatarios'!$A$2:$B$500,2,FALSE))),"")</f>
        <v/>
      </c>
      <c r="P8110" s="58" t="str">
        <f>IF(B8110&lt;&gt;"",IF(OR(D8110&gt;0,G8110&gt;0),COUNTIF($B$2:B8110,B8110),COUNTIFS($B$2:B8110,B8110,$E$2:E8110,"&gt;0")),"")</f>
        <v/>
      </c>
    </row>
    <row r="8111" spans="1:16" x14ac:dyDescent="0.35">
      <c r="A8111" s="51" t="str">
        <f t="shared" si="378"/>
        <v/>
      </c>
      <c r="B8111" s="99"/>
      <c r="C8111" s="4"/>
      <c r="D8111" s="14"/>
      <c r="E8111" s="14"/>
      <c r="F8111" s="14"/>
      <c r="G8111" s="82"/>
      <c r="H8111" s="107" t="str">
        <f>IF(B8111&lt;&gt;"",IF(OR(O8111=0,O8111=999),"",SUMIFS($E$2:E8111,$A$2:A8111,A8111)-SUMIFS($F$2:F8111,$A$2:A8111,A8111)),"")</f>
        <v/>
      </c>
      <c r="I8111" s="109" t="str">
        <f t="shared" si="380"/>
        <v/>
      </c>
      <c r="J8111" s="113"/>
      <c r="K8111" s="90"/>
      <c r="L8111" s="73"/>
      <c r="M8111" s="69" t="str">
        <f>IF(C8111&lt;&gt;"",DailyLog!$S$3,"")</f>
        <v/>
      </c>
      <c r="N8111" s="56" t="str">
        <f t="shared" si="379"/>
        <v/>
      </c>
      <c r="O8111" s="53" t="str">
        <f>IF($B8111&lt;&gt;"",IF(ISNUMBER(_xlfn.XMATCH($B8111,Language!$A$6:$E$6)),0,IF(ISNUMBER(_xlfn.XMATCH($B8111,Language!$A$29:$E$29)),'Lista de Prestatarios'!$B$3,VLOOKUP(B8111,'Lista de Prestatarios'!$A$2:$B$500,2,FALSE))),"")</f>
        <v/>
      </c>
      <c r="P8111" s="58" t="str">
        <f>IF(B8111&lt;&gt;"",IF(OR(D8111&gt;0,G8111&gt;0),COUNTIF($B$2:B8111,B8111),COUNTIFS($B$2:B8111,B8111,$E$2:E8111,"&gt;0")),"")</f>
        <v/>
      </c>
    </row>
    <row r="8112" spans="1:16" x14ac:dyDescent="0.35">
      <c r="A8112" s="51" t="str">
        <f t="shared" si="378"/>
        <v/>
      </c>
      <c r="B8112" s="99"/>
      <c r="C8112" s="4"/>
      <c r="D8112" s="14"/>
      <c r="E8112" s="14"/>
      <c r="F8112" s="14"/>
      <c r="G8112" s="82"/>
      <c r="H8112" s="107" t="str">
        <f>IF(B8112&lt;&gt;"",IF(OR(O8112=0,O8112=999),"",SUMIFS($E$2:E8112,$A$2:A8112,A8112)-SUMIFS($F$2:F8112,$A$2:A8112,A8112)),"")</f>
        <v/>
      </c>
      <c r="I8112" s="109" t="str">
        <f t="shared" si="380"/>
        <v/>
      </c>
      <c r="J8112" s="113"/>
      <c r="K8112" s="90"/>
      <c r="L8112" s="73"/>
      <c r="M8112" s="69" t="str">
        <f>IF(C8112&lt;&gt;"",DailyLog!$S$3,"")</f>
        <v/>
      </c>
      <c r="N8112" s="56" t="str">
        <f t="shared" si="379"/>
        <v/>
      </c>
      <c r="O8112" s="53" t="str">
        <f>IF($B8112&lt;&gt;"",IF(ISNUMBER(_xlfn.XMATCH($B8112,Language!$A$6:$E$6)),0,IF(ISNUMBER(_xlfn.XMATCH($B8112,Language!$A$29:$E$29)),'Lista de Prestatarios'!$B$3,VLOOKUP(B8112,'Lista de Prestatarios'!$A$2:$B$500,2,FALSE))),"")</f>
        <v/>
      </c>
      <c r="P8112" s="58" t="str">
        <f>IF(B8112&lt;&gt;"",IF(OR(D8112&gt;0,G8112&gt;0),COUNTIF($B$2:B8112,B8112),COUNTIFS($B$2:B8112,B8112,$E$2:E8112,"&gt;0")),"")</f>
        <v/>
      </c>
    </row>
    <row r="8113" spans="1:16" x14ac:dyDescent="0.35">
      <c r="A8113" s="51" t="str">
        <f t="shared" si="378"/>
        <v/>
      </c>
      <c r="B8113" s="99"/>
      <c r="C8113" s="4"/>
      <c r="D8113" s="14"/>
      <c r="E8113" s="14"/>
      <c r="F8113" s="14"/>
      <c r="G8113" s="82"/>
      <c r="H8113" s="107" t="str">
        <f>IF(B8113&lt;&gt;"",IF(OR(O8113=0,O8113=999),"",SUMIFS($E$2:E8113,$A$2:A8113,A8113)-SUMIFS($F$2:F8113,$A$2:A8113,A8113)),"")</f>
        <v/>
      </c>
      <c r="I8113" s="109" t="str">
        <f t="shared" si="380"/>
        <v/>
      </c>
      <c r="J8113" s="113"/>
      <c r="K8113" s="90"/>
      <c r="L8113" s="73"/>
      <c r="M8113" s="69" t="str">
        <f>IF(C8113&lt;&gt;"",DailyLog!$S$3,"")</f>
        <v/>
      </c>
      <c r="N8113" s="56" t="str">
        <f t="shared" si="379"/>
        <v/>
      </c>
      <c r="O8113" s="53" t="str">
        <f>IF($B8113&lt;&gt;"",IF(ISNUMBER(_xlfn.XMATCH($B8113,Language!$A$6:$E$6)),0,IF(ISNUMBER(_xlfn.XMATCH($B8113,Language!$A$29:$E$29)),'Lista de Prestatarios'!$B$3,VLOOKUP(B8113,'Lista de Prestatarios'!$A$2:$B$500,2,FALSE))),"")</f>
        <v/>
      </c>
      <c r="P8113" s="58" t="str">
        <f>IF(B8113&lt;&gt;"",IF(OR(D8113&gt;0,G8113&gt;0),COUNTIF($B$2:B8113,B8113),COUNTIFS($B$2:B8113,B8113,$E$2:E8113,"&gt;0")),"")</f>
        <v/>
      </c>
    </row>
    <row r="8114" spans="1:16" x14ac:dyDescent="0.35">
      <c r="A8114" s="51" t="str">
        <f t="shared" si="378"/>
        <v/>
      </c>
      <c r="B8114" s="99"/>
      <c r="C8114" s="4"/>
      <c r="D8114" s="14"/>
      <c r="E8114" s="14"/>
      <c r="F8114" s="14"/>
      <c r="G8114" s="82"/>
      <c r="H8114" s="107" t="str">
        <f>IF(B8114&lt;&gt;"",IF(OR(O8114=0,O8114=999),"",SUMIFS($E$2:E8114,$A$2:A8114,A8114)-SUMIFS($F$2:F8114,$A$2:A8114,A8114)),"")</f>
        <v/>
      </c>
      <c r="I8114" s="109" t="str">
        <f t="shared" si="380"/>
        <v/>
      </c>
      <c r="J8114" s="113"/>
      <c r="K8114" s="90"/>
      <c r="L8114" s="73"/>
      <c r="M8114" s="69" t="str">
        <f>IF(C8114&lt;&gt;"",DailyLog!$S$3,"")</f>
        <v/>
      </c>
      <c r="N8114" s="56" t="str">
        <f t="shared" si="379"/>
        <v/>
      </c>
      <c r="O8114" s="53" t="str">
        <f>IF($B8114&lt;&gt;"",IF(ISNUMBER(_xlfn.XMATCH($B8114,Language!$A$6:$E$6)),0,IF(ISNUMBER(_xlfn.XMATCH($B8114,Language!$A$29:$E$29)),'Lista de Prestatarios'!$B$3,VLOOKUP(B8114,'Lista de Prestatarios'!$A$2:$B$500,2,FALSE))),"")</f>
        <v/>
      </c>
      <c r="P8114" s="58" t="str">
        <f>IF(B8114&lt;&gt;"",IF(OR(D8114&gt;0,G8114&gt;0),COUNTIF($B$2:B8114,B8114),COUNTIFS($B$2:B8114,B8114,$E$2:E8114,"&gt;0")),"")</f>
        <v/>
      </c>
    </row>
    <row r="8115" spans="1:16" x14ac:dyDescent="0.35">
      <c r="A8115" s="51" t="str">
        <f t="shared" si="378"/>
        <v/>
      </c>
      <c r="B8115" s="99"/>
      <c r="C8115" s="4"/>
      <c r="D8115" s="14"/>
      <c r="E8115" s="14"/>
      <c r="F8115" s="14"/>
      <c r="G8115" s="82"/>
      <c r="H8115" s="107" t="str">
        <f>IF(B8115&lt;&gt;"",IF(OR(O8115=0,O8115=999),"",SUMIFS($E$2:E8115,$A$2:A8115,A8115)-SUMIFS($F$2:F8115,$A$2:A8115,A8115)),"")</f>
        <v/>
      </c>
      <c r="I8115" s="109" t="str">
        <f t="shared" si="380"/>
        <v/>
      </c>
      <c r="J8115" s="113"/>
      <c r="K8115" s="90"/>
      <c r="L8115" s="73"/>
      <c r="M8115" s="69" t="str">
        <f>IF(C8115&lt;&gt;"",DailyLog!$S$3,"")</f>
        <v/>
      </c>
      <c r="N8115" s="56" t="str">
        <f t="shared" si="379"/>
        <v/>
      </c>
      <c r="O8115" s="53" t="str">
        <f>IF($B8115&lt;&gt;"",IF(ISNUMBER(_xlfn.XMATCH($B8115,Language!$A$6:$E$6)),0,IF(ISNUMBER(_xlfn.XMATCH($B8115,Language!$A$29:$E$29)),'Lista de Prestatarios'!$B$3,VLOOKUP(B8115,'Lista de Prestatarios'!$A$2:$B$500,2,FALSE))),"")</f>
        <v/>
      </c>
      <c r="P8115" s="58" t="str">
        <f>IF(B8115&lt;&gt;"",IF(OR(D8115&gt;0,G8115&gt;0),COUNTIF($B$2:B8115,B8115),COUNTIFS($B$2:B8115,B8115,$E$2:E8115,"&gt;0")),"")</f>
        <v/>
      </c>
    </row>
    <row r="8116" spans="1:16" x14ac:dyDescent="0.35">
      <c r="A8116" s="51" t="str">
        <f t="shared" si="378"/>
        <v/>
      </c>
      <c r="B8116" s="99"/>
      <c r="C8116" s="4"/>
      <c r="D8116" s="14"/>
      <c r="E8116" s="14"/>
      <c r="F8116" s="14"/>
      <c r="G8116" s="82"/>
      <c r="H8116" s="107" t="str">
        <f>IF(B8116&lt;&gt;"",IF(OR(O8116=0,O8116=999),"",SUMIFS($E$2:E8116,$A$2:A8116,A8116)-SUMIFS($F$2:F8116,$A$2:A8116,A8116)),"")</f>
        <v/>
      </c>
      <c r="I8116" s="109" t="str">
        <f t="shared" si="380"/>
        <v/>
      </c>
      <c r="J8116" s="113"/>
      <c r="K8116" s="90"/>
      <c r="L8116" s="73"/>
      <c r="M8116" s="69" t="str">
        <f>IF(C8116&lt;&gt;"",DailyLog!$S$3,"")</f>
        <v/>
      </c>
      <c r="N8116" s="56" t="str">
        <f t="shared" si="379"/>
        <v/>
      </c>
      <c r="O8116" s="53" t="str">
        <f>IF($B8116&lt;&gt;"",IF(ISNUMBER(_xlfn.XMATCH($B8116,Language!$A$6:$E$6)),0,IF(ISNUMBER(_xlfn.XMATCH($B8116,Language!$A$29:$E$29)),'Lista de Prestatarios'!$B$3,VLOOKUP(B8116,'Lista de Prestatarios'!$A$2:$B$500,2,FALSE))),"")</f>
        <v/>
      </c>
      <c r="P8116" s="58" t="str">
        <f>IF(B8116&lt;&gt;"",IF(OR(D8116&gt;0,G8116&gt;0),COUNTIF($B$2:B8116,B8116),COUNTIFS($B$2:B8116,B8116,$E$2:E8116,"&gt;0")),"")</f>
        <v/>
      </c>
    </row>
    <row r="8117" spans="1:16" x14ac:dyDescent="0.35">
      <c r="A8117" s="51" t="str">
        <f t="shared" si="378"/>
        <v/>
      </c>
      <c r="B8117" s="99"/>
      <c r="C8117" s="4"/>
      <c r="D8117" s="14"/>
      <c r="E8117" s="14"/>
      <c r="F8117" s="14"/>
      <c r="G8117" s="82"/>
      <c r="H8117" s="107" t="str">
        <f>IF(B8117&lt;&gt;"",IF(OR(O8117=0,O8117=999),"",SUMIFS($E$2:E8117,$A$2:A8117,A8117)-SUMIFS($F$2:F8117,$A$2:A8117,A8117)),"")</f>
        <v/>
      </c>
      <c r="I8117" s="109" t="str">
        <f t="shared" si="380"/>
        <v/>
      </c>
      <c r="J8117" s="113"/>
      <c r="K8117" s="90"/>
      <c r="L8117" s="73"/>
      <c r="M8117" s="69" t="str">
        <f>IF(C8117&lt;&gt;"",DailyLog!$S$3,"")</f>
        <v/>
      </c>
      <c r="N8117" s="56" t="str">
        <f t="shared" si="379"/>
        <v/>
      </c>
      <c r="O8117" s="53" t="str">
        <f>IF($B8117&lt;&gt;"",IF(ISNUMBER(_xlfn.XMATCH($B8117,Language!$A$6:$E$6)),0,IF(ISNUMBER(_xlfn.XMATCH($B8117,Language!$A$29:$E$29)),'Lista de Prestatarios'!$B$3,VLOOKUP(B8117,'Lista de Prestatarios'!$A$2:$B$500,2,FALSE))),"")</f>
        <v/>
      </c>
      <c r="P8117" s="58" t="str">
        <f>IF(B8117&lt;&gt;"",IF(OR(D8117&gt;0,G8117&gt;0),COUNTIF($B$2:B8117,B8117),COUNTIFS($B$2:B8117,B8117,$E$2:E8117,"&gt;0")),"")</f>
        <v/>
      </c>
    </row>
    <row r="8118" spans="1:16" x14ac:dyDescent="0.35">
      <c r="A8118" s="51" t="str">
        <f t="shared" si="378"/>
        <v/>
      </c>
      <c r="B8118" s="99"/>
      <c r="C8118" s="4"/>
      <c r="D8118" s="14"/>
      <c r="E8118" s="14"/>
      <c r="F8118" s="14"/>
      <c r="G8118" s="82"/>
      <c r="H8118" s="107" t="str">
        <f>IF(B8118&lt;&gt;"",IF(OR(O8118=0,O8118=999),"",SUMIFS($E$2:E8118,$A$2:A8118,A8118)-SUMIFS($F$2:F8118,$A$2:A8118,A8118)),"")</f>
        <v/>
      </c>
      <c r="I8118" s="109" t="str">
        <f t="shared" si="380"/>
        <v/>
      </c>
      <c r="J8118" s="113"/>
      <c r="K8118" s="90"/>
      <c r="L8118" s="73"/>
      <c r="M8118" s="69" t="str">
        <f>IF(C8118&lt;&gt;"",DailyLog!$S$3,"")</f>
        <v/>
      </c>
      <c r="N8118" s="56" t="str">
        <f t="shared" si="379"/>
        <v/>
      </c>
      <c r="O8118" s="53" t="str">
        <f>IF($B8118&lt;&gt;"",IF(ISNUMBER(_xlfn.XMATCH($B8118,Language!$A$6:$E$6)),0,IF(ISNUMBER(_xlfn.XMATCH($B8118,Language!$A$29:$E$29)),'Lista de Prestatarios'!$B$3,VLOOKUP(B8118,'Lista de Prestatarios'!$A$2:$B$500,2,FALSE))),"")</f>
        <v/>
      </c>
      <c r="P8118" s="58" t="str">
        <f>IF(B8118&lt;&gt;"",IF(OR(D8118&gt;0,G8118&gt;0),COUNTIF($B$2:B8118,B8118),COUNTIFS($B$2:B8118,B8118,$E$2:E8118,"&gt;0")),"")</f>
        <v/>
      </c>
    </row>
    <row r="8119" spans="1:16" x14ac:dyDescent="0.35">
      <c r="A8119" s="51" t="str">
        <f t="shared" si="378"/>
        <v/>
      </c>
      <c r="B8119" s="99"/>
      <c r="C8119" s="4"/>
      <c r="D8119" s="14"/>
      <c r="E8119" s="14"/>
      <c r="F8119" s="14"/>
      <c r="G8119" s="82"/>
      <c r="H8119" s="107" t="str">
        <f>IF(B8119&lt;&gt;"",IF(OR(O8119=0,O8119=999),"",SUMIFS($E$2:E8119,$A$2:A8119,A8119)-SUMIFS($F$2:F8119,$A$2:A8119,A8119)),"")</f>
        <v/>
      </c>
      <c r="I8119" s="109" t="str">
        <f t="shared" si="380"/>
        <v/>
      </c>
      <c r="J8119" s="113"/>
      <c r="K8119" s="90"/>
      <c r="L8119" s="73"/>
      <c r="M8119" s="69" t="str">
        <f>IF(C8119&lt;&gt;"",DailyLog!$S$3,"")</f>
        <v/>
      </c>
      <c r="N8119" s="56" t="str">
        <f t="shared" si="379"/>
        <v/>
      </c>
      <c r="O8119" s="53" t="str">
        <f>IF($B8119&lt;&gt;"",IF(ISNUMBER(_xlfn.XMATCH($B8119,Language!$A$6:$E$6)),0,IF(ISNUMBER(_xlfn.XMATCH($B8119,Language!$A$29:$E$29)),'Lista de Prestatarios'!$B$3,VLOOKUP(B8119,'Lista de Prestatarios'!$A$2:$B$500,2,FALSE))),"")</f>
        <v/>
      </c>
      <c r="P8119" s="58" t="str">
        <f>IF(B8119&lt;&gt;"",IF(OR(D8119&gt;0,G8119&gt;0),COUNTIF($B$2:B8119,B8119),COUNTIFS($B$2:B8119,B8119,$E$2:E8119,"&gt;0")),"")</f>
        <v/>
      </c>
    </row>
    <row r="8120" spans="1:16" x14ac:dyDescent="0.35">
      <c r="A8120" s="51" t="str">
        <f t="shared" si="378"/>
        <v/>
      </c>
      <c r="B8120" s="99"/>
      <c r="C8120" s="4"/>
      <c r="D8120" s="14"/>
      <c r="E8120" s="14"/>
      <c r="F8120" s="14"/>
      <c r="G8120" s="82"/>
      <c r="H8120" s="107" t="str">
        <f>IF(B8120&lt;&gt;"",IF(OR(O8120=0,O8120=999),"",SUMIFS($E$2:E8120,$A$2:A8120,A8120)-SUMIFS($F$2:F8120,$A$2:A8120,A8120)),"")</f>
        <v/>
      </c>
      <c r="I8120" s="109" t="str">
        <f t="shared" si="380"/>
        <v/>
      </c>
      <c r="J8120" s="113"/>
      <c r="K8120" s="90"/>
      <c r="L8120" s="73"/>
      <c r="M8120" s="69" t="str">
        <f>IF(C8120&lt;&gt;"",DailyLog!$S$3,"")</f>
        <v/>
      </c>
      <c r="N8120" s="56" t="str">
        <f t="shared" si="379"/>
        <v/>
      </c>
      <c r="O8120" s="53" t="str">
        <f>IF($B8120&lt;&gt;"",IF(ISNUMBER(_xlfn.XMATCH($B8120,Language!$A$6:$E$6)),0,IF(ISNUMBER(_xlfn.XMATCH($B8120,Language!$A$29:$E$29)),'Lista de Prestatarios'!$B$3,VLOOKUP(B8120,'Lista de Prestatarios'!$A$2:$B$500,2,FALSE))),"")</f>
        <v/>
      </c>
      <c r="P8120" s="58" t="str">
        <f>IF(B8120&lt;&gt;"",IF(OR(D8120&gt;0,G8120&gt;0),COUNTIF($B$2:B8120,B8120),COUNTIFS($B$2:B8120,B8120,$E$2:E8120,"&gt;0")),"")</f>
        <v/>
      </c>
    </row>
    <row r="8121" spans="1:16" x14ac:dyDescent="0.35">
      <c r="A8121" s="51" t="str">
        <f t="shared" si="378"/>
        <v/>
      </c>
      <c r="B8121" s="99"/>
      <c r="C8121" s="4"/>
      <c r="D8121" s="14"/>
      <c r="E8121" s="14"/>
      <c r="F8121" s="14"/>
      <c r="G8121" s="82"/>
      <c r="H8121" s="107" t="str">
        <f>IF(B8121&lt;&gt;"",IF(OR(O8121=0,O8121=999),"",SUMIFS($E$2:E8121,$A$2:A8121,A8121)-SUMIFS($F$2:F8121,$A$2:A8121,A8121)),"")</f>
        <v/>
      </c>
      <c r="I8121" s="109" t="str">
        <f t="shared" si="380"/>
        <v/>
      </c>
      <c r="J8121" s="113"/>
      <c r="K8121" s="90"/>
      <c r="L8121" s="73"/>
      <c r="M8121" s="69" t="str">
        <f>IF(C8121&lt;&gt;"",DailyLog!$S$3,"")</f>
        <v/>
      </c>
      <c r="N8121" s="56" t="str">
        <f t="shared" si="379"/>
        <v/>
      </c>
      <c r="O8121" s="53" t="str">
        <f>IF($B8121&lt;&gt;"",IF(ISNUMBER(_xlfn.XMATCH($B8121,Language!$A$6:$E$6)),0,IF(ISNUMBER(_xlfn.XMATCH($B8121,Language!$A$29:$E$29)),'Lista de Prestatarios'!$B$3,VLOOKUP(B8121,'Lista de Prestatarios'!$A$2:$B$500,2,FALSE))),"")</f>
        <v/>
      </c>
      <c r="P8121" s="58" t="str">
        <f>IF(B8121&lt;&gt;"",IF(OR(D8121&gt;0,G8121&gt;0),COUNTIF($B$2:B8121,B8121),COUNTIFS($B$2:B8121,B8121,$E$2:E8121,"&gt;0")),"")</f>
        <v/>
      </c>
    </row>
    <row r="8122" spans="1:16" x14ac:dyDescent="0.35">
      <c r="A8122" s="51" t="str">
        <f t="shared" si="378"/>
        <v/>
      </c>
      <c r="B8122" s="99"/>
      <c r="C8122" s="4"/>
      <c r="D8122" s="14"/>
      <c r="E8122" s="14"/>
      <c r="F8122" s="14"/>
      <c r="G8122" s="82"/>
      <c r="H8122" s="107" t="str">
        <f>IF(B8122&lt;&gt;"",IF(OR(O8122=0,O8122=999),"",SUMIFS($E$2:E8122,$A$2:A8122,A8122)-SUMIFS($F$2:F8122,$A$2:A8122,A8122)),"")</f>
        <v/>
      </c>
      <c r="I8122" s="109" t="str">
        <f t="shared" si="380"/>
        <v/>
      </c>
      <c r="J8122" s="113"/>
      <c r="K8122" s="90"/>
      <c r="L8122" s="73"/>
      <c r="M8122" s="69" t="str">
        <f>IF(C8122&lt;&gt;"",DailyLog!$S$3,"")</f>
        <v/>
      </c>
      <c r="N8122" s="56" t="str">
        <f t="shared" si="379"/>
        <v/>
      </c>
      <c r="O8122" s="53" t="str">
        <f>IF($B8122&lt;&gt;"",IF(ISNUMBER(_xlfn.XMATCH($B8122,Language!$A$6:$E$6)),0,IF(ISNUMBER(_xlfn.XMATCH($B8122,Language!$A$29:$E$29)),'Lista de Prestatarios'!$B$3,VLOOKUP(B8122,'Lista de Prestatarios'!$A$2:$B$500,2,FALSE))),"")</f>
        <v/>
      </c>
      <c r="P8122" s="58" t="str">
        <f>IF(B8122&lt;&gt;"",IF(OR(D8122&gt;0,G8122&gt;0),COUNTIF($B$2:B8122,B8122),COUNTIFS($B$2:B8122,B8122,$E$2:E8122,"&gt;0")),"")</f>
        <v/>
      </c>
    </row>
    <row r="8123" spans="1:16" x14ac:dyDescent="0.35">
      <c r="A8123" s="51" t="str">
        <f t="shared" si="378"/>
        <v/>
      </c>
      <c r="B8123" s="99"/>
      <c r="C8123" s="4"/>
      <c r="D8123" s="14"/>
      <c r="E8123" s="14"/>
      <c r="F8123" s="14"/>
      <c r="G8123" s="82"/>
      <c r="H8123" s="107" t="str">
        <f>IF(B8123&lt;&gt;"",IF(OR(O8123=0,O8123=999),"",SUMIFS($E$2:E8123,$A$2:A8123,A8123)-SUMIFS($F$2:F8123,$A$2:A8123,A8123)),"")</f>
        <v/>
      </c>
      <c r="I8123" s="109" t="str">
        <f t="shared" si="380"/>
        <v/>
      </c>
      <c r="J8123" s="113"/>
      <c r="K8123" s="90"/>
      <c r="L8123" s="73"/>
      <c r="M8123" s="69" t="str">
        <f>IF(C8123&lt;&gt;"",DailyLog!$S$3,"")</f>
        <v/>
      </c>
      <c r="N8123" s="56" t="str">
        <f t="shared" si="379"/>
        <v/>
      </c>
      <c r="O8123" s="53" t="str">
        <f>IF($B8123&lt;&gt;"",IF(ISNUMBER(_xlfn.XMATCH($B8123,Language!$A$6:$E$6)),0,IF(ISNUMBER(_xlfn.XMATCH($B8123,Language!$A$29:$E$29)),'Lista de Prestatarios'!$B$3,VLOOKUP(B8123,'Lista de Prestatarios'!$A$2:$B$500,2,FALSE))),"")</f>
        <v/>
      </c>
      <c r="P8123" s="58" t="str">
        <f>IF(B8123&lt;&gt;"",IF(OR(D8123&gt;0,G8123&gt;0),COUNTIF($B$2:B8123,B8123),COUNTIFS($B$2:B8123,B8123,$E$2:E8123,"&gt;0")),"")</f>
        <v/>
      </c>
    </row>
    <row r="8124" spans="1:16" x14ac:dyDescent="0.35">
      <c r="A8124" s="51" t="str">
        <f t="shared" si="378"/>
        <v/>
      </c>
      <c r="B8124" s="99"/>
      <c r="C8124" s="4"/>
      <c r="D8124" s="14"/>
      <c r="E8124" s="14"/>
      <c r="F8124" s="14"/>
      <c r="G8124" s="82"/>
      <c r="H8124" s="107" t="str">
        <f>IF(B8124&lt;&gt;"",IF(OR(O8124=0,O8124=999),"",SUMIFS($E$2:E8124,$A$2:A8124,A8124)-SUMIFS($F$2:F8124,$A$2:A8124,A8124)),"")</f>
        <v/>
      </c>
      <c r="I8124" s="109" t="str">
        <f t="shared" si="380"/>
        <v/>
      </c>
      <c r="J8124" s="113"/>
      <c r="K8124" s="90"/>
      <c r="L8124" s="73"/>
      <c r="M8124" s="69" t="str">
        <f>IF(C8124&lt;&gt;"",DailyLog!$S$3,"")</f>
        <v/>
      </c>
      <c r="N8124" s="56" t="str">
        <f t="shared" si="379"/>
        <v/>
      </c>
      <c r="O8124" s="53" t="str">
        <f>IF($B8124&lt;&gt;"",IF(ISNUMBER(_xlfn.XMATCH($B8124,Language!$A$6:$E$6)),0,IF(ISNUMBER(_xlfn.XMATCH($B8124,Language!$A$29:$E$29)),'Lista de Prestatarios'!$B$3,VLOOKUP(B8124,'Lista de Prestatarios'!$A$2:$B$500,2,FALSE))),"")</f>
        <v/>
      </c>
      <c r="P8124" s="58" t="str">
        <f>IF(B8124&lt;&gt;"",IF(OR(D8124&gt;0,G8124&gt;0),COUNTIF($B$2:B8124,B8124),COUNTIFS($B$2:B8124,B8124,$E$2:E8124,"&gt;0")),"")</f>
        <v/>
      </c>
    </row>
    <row r="8125" spans="1:16" x14ac:dyDescent="0.35">
      <c r="A8125" s="51" t="str">
        <f t="shared" si="378"/>
        <v/>
      </c>
      <c r="B8125" s="99"/>
      <c r="C8125" s="4"/>
      <c r="D8125" s="14"/>
      <c r="E8125" s="14"/>
      <c r="F8125" s="14"/>
      <c r="G8125" s="82"/>
      <c r="H8125" s="107" t="str">
        <f>IF(B8125&lt;&gt;"",IF(OR(O8125=0,O8125=999),"",SUMIFS($E$2:E8125,$A$2:A8125,A8125)-SUMIFS($F$2:F8125,$A$2:A8125,A8125)),"")</f>
        <v/>
      </c>
      <c r="I8125" s="109" t="str">
        <f t="shared" si="380"/>
        <v/>
      </c>
      <c r="J8125" s="113"/>
      <c r="K8125" s="90"/>
      <c r="L8125" s="73"/>
      <c r="M8125" s="69" t="str">
        <f>IF(C8125&lt;&gt;"",DailyLog!$S$3,"")</f>
        <v/>
      </c>
      <c r="N8125" s="56" t="str">
        <f t="shared" si="379"/>
        <v/>
      </c>
      <c r="O8125" s="53" t="str">
        <f>IF($B8125&lt;&gt;"",IF(ISNUMBER(_xlfn.XMATCH($B8125,Language!$A$6:$E$6)),0,IF(ISNUMBER(_xlfn.XMATCH($B8125,Language!$A$29:$E$29)),'Lista de Prestatarios'!$B$3,VLOOKUP(B8125,'Lista de Prestatarios'!$A$2:$B$500,2,FALSE))),"")</f>
        <v/>
      </c>
      <c r="P8125" s="58" t="str">
        <f>IF(B8125&lt;&gt;"",IF(OR(D8125&gt;0,G8125&gt;0),COUNTIF($B$2:B8125,B8125),COUNTIFS($B$2:B8125,B8125,$E$2:E8125,"&gt;0")),"")</f>
        <v/>
      </c>
    </row>
    <row r="8126" spans="1:16" x14ac:dyDescent="0.35">
      <c r="A8126" s="51" t="str">
        <f t="shared" si="378"/>
        <v/>
      </c>
      <c r="B8126" s="99"/>
      <c r="C8126" s="4"/>
      <c r="D8126" s="14"/>
      <c r="E8126" s="14"/>
      <c r="F8126" s="14"/>
      <c r="G8126" s="82"/>
      <c r="H8126" s="107" t="str">
        <f>IF(B8126&lt;&gt;"",IF(OR(O8126=0,O8126=999),"",SUMIFS($E$2:E8126,$A$2:A8126,A8126)-SUMIFS($F$2:F8126,$A$2:A8126,A8126)),"")</f>
        <v/>
      </c>
      <c r="I8126" s="109" t="str">
        <f t="shared" si="380"/>
        <v/>
      </c>
      <c r="J8126" s="113"/>
      <c r="K8126" s="90"/>
      <c r="L8126" s="73"/>
      <c r="M8126" s="69" t="str">
        <f>IF(C8126&lt;&gt;"",DailyLog!$S$3,"")</f>
        <v/>
      </c>
      <c r="N8126" s="56" t="str">
        <f t="shared" si="379"/>
        <v/>
      </c>
      <c r="O8126" s="53" t="str">
        <f>IF($B8126&lt;&gt;"",IF(ISNUMBER(_xlfn.XMATCH($B8126,Language!$A$6:$E$6)),0,IF(ISNUMBER(_xlfn.XMATCH($B8126,Language!$A$29:$E$29)),'Lista de Prestatarios'!$B$3,VLOOKUP(B8126,'Lista de Prestatarios'!$A$2:$B$500,2,FALSE))),"")</f>
        <v/>
      </c>
      <c r="P8126" s="58" t="str">
        <f>IF(B8126&lt;&gt;"",IF(OR(D8126&gt;0,G8126&gt;0),COUNTIF($B$2:B8126,B8126),COUNTIFS($B$2:B8126,B8126,$E$2:E8126,"&gt;0")),"")</f>
        <v/>
      </c>
    </row>
    <row r="8127" spans="1:16" x14ac:dyDescent="0.35">
      <c r="A8127" s="51" t="str">
        <f t="shared" si="378"/>
        <v/>
      </c>
      <c r="B8127" s="99"/>
      <c r="C8127" s="4"/>
      <c r="D8127" s="14"/>
      <c r="E8127" s="14"/>
      <c r="F8127" s="14"/>
      <c r="G8127" s="82"/>
      <c r="H8127" s="107" t="str">
        <f>IF(B8127&lt;&gt;"",IF(OR(O8127=0,O8127=999),"",SUMIFS($E$2:E8127,$A$2:A8127,A8127)-SUMIFS($F$2:F8127,$A$2:A8127,A8127)),"")</f>
        <v/>
      </c>
      <c r="I8127" s="109" t="str">
        <f t="shared" si="380"/>
        <v/>
      </c>
      <c r="J8127" s="113"/>
      <c r="K8127" s="90"/>
      <c r="L8127" s="73"/>
      <c r="M8127" s="69" t="str">
        <f>IF(C8127&lt;&gt;"",DailyLog!$S$3,"")</f>
        <v/>
      </c>
      <c r="N8127" s="56" t="str">
        <f t="shared" si="379"/>
        <v/>
      </c>
      <c r="O8127" s="53" t="str">
        <f>IF($B8127&lt;&gt;"",IF(ISNUMBER(_xlfn.XMATCH($B8127,Language!$A$6:$E$6)),0,IF(ISNUMBER(_xlfn.XMATCH($B8127,Language!$A$29:$E$29)),'Lista de Prestatarios'!$B$3,VLOOKUP(B8127,'Lista de Prestatarios'!$A$2:$B$500,2,FALSE))),"")</f>
        <v/>
      </c>
      <c r="P8127" s="58" t="str">
        <f>IF(B8127&lt;&gt;"",IF(OR(D8127&gt;0,G8127&gt;0),COUNTIF($B$2:B8127,B8127),COUNTIFS($B$2:B8127,B8127,$E$2:E8127,"&gt;0")),"")</f>
        <v/>
      </c>
    </row>
    <row r="8128" spans="1:16" x14ac:dyDescent="0.35">
      <c r="A8128" s="51" t="str">
        <f t="shared" si="378"/>
        <v/>
      </c>
      <c r="B8128" s="99"/>
      <c r="C8128" s="4"/>
      <c r="D8128" s="14"/>
      <c r="E8128" s="14"/>
      <c r="F8128" s="14"/>
      <c r="G8128" s="82"/>
      <c r="H8128" s="107" t="str">
        <f>IF(B8128&lt;&gt;"",IF(OR(O8128=0,O8128=999),"",SUMIFS($E$2:E8128,$A$2:A8128,A8128)-SUMIFS($F$2:F8128,$A$2:A8128,A8128)),"")</f>
        <v/>
      </c>
      <c r="I8128" s="109" t="str">
        <f t="shared" si="380"/>
        <v/>
      </c>
      <c r="J8128" s="113"/>
      <c r="K8128" s="90"/>
      <c r="L8128" s="73"/>
      <c r="M8128" s="69" t="str">
        <f>IF(C8128&lt;&gt;"",DailyLog!$S$3,"")</f>
        <v/>
      </c>
      <c r="N8128" s="56" t="str">
        <f t="shared" si="379"/>
        <v/>
      </c>
      <c r="O8128" s="53" t="str">
        <f>IF($B8128&lt;&gt;"",IF(ISNUMBER(_xlfn.XMATCH($B8128,Language!$A$6:$E$6)),0,IF(ISNUMBER(_xlfn.XMATCH($B8128,Language!$A$29:$E$29)),'Lista de Prestatarios'!$B$3,VLOOKUP(B8128,'Lista de Prestatarios'!$A$2:$B$500,2,FALSE))),"")</f>
        <v/>
      </c>
      <c r="P8128" s="58" t="str">
        <f>IF(B8128&lt;&gt;"",IF(OR(D8128&gt;0,G8128&gt;0),COUNTIF($B$2:B8128,B8128),COUNTIFS($B$2:B8128,B8128,$E$2:E8128,"&gt;0")),"")</f>
        <v/>
      </c>
    </row>
    <row r="8129" spans="1:16" x14ac:dyDescent="0.35">
      <c r="A8129" s="51" t="str">
        <f t="shared" si="378"/>
        <v/>
      </c>
      <c r="B8129" s="99"/>
      <c r="C8129" s="4"/>
      <c r="D8129" s="14"/>
      <c r="E8129" s="14"/>
      <c r="F8129" s="14"/>
      <c r="G8129" s="82"/>
      <c r="H8129" s="107" t="str">
        <f>IF(B8129&lt;&gt;"",IF(OR(O8129=0,O8129=999),"",SUMIFS($E$2:E8129,$A$2:A8129,A8129)-SUMIFS($F$2:F8129,$A$2:A8129,A8129)),"")</f>
        <v/>
      </c>
      <c r="I8129" s="109" t="str">
        <f t="shared" si="380"/>
        <v/>
      </c>
      <c r="J8129" s="113"/>
      <c r="K8129" s="90"/>
      <c r="L8129" s="73"/>
      <c r="M8129" s="69" t="str">
        <f>IF(C8129&lt;&gt;"",DailyLog!$S$3,"")</f>
        <v/>
      </c>
      <c r="N8129" s="56" t="str">
        <f t="shared" si="379"/>
        <v/>
      </c>
      <c r="O8129" s="53" t="str">
        <f>IF($B8129&lt;&gt;"",IF(ISNUMBER(_xlfn.XMATCH($B8129,Language!$A$6:$E$6)),0,IF(ISNUMBER(_xlfn.XMATCH($B8129,Language!$A$29:$E$29)),'Lista de Prestatarios'!$B$3,VLOOKUP(B8129,'Lista de Prestatarios'!$A$2:$B$500,2,FALSE))),"")</f>
        <v/>
      </c>
      <c r="P8129" s="58" t="str">
        <f>IF(B8129&lt;&gt;"",IF(OR(D8129&gt;0,G8129&gt;0),COUNTIF($B$2:B8129,B8129),COUNTIFS($B$2:B8129,B8129,$E$2:E8129,"&gt;0")),"")</f>
        <v/>
      </c>
    </row>
    <row r="8130" spans="1:16" x14ac:dyDescent="0.35">
      <c r="A8130" s="51" t="str">
        <f t="shared" ref="A8130:A8193" si="381">IF(B8130&lt;&gt;"",O8130&amp;"."&amp;P8130,"")</f>
        <v/>
      </c>
      <c r="B8130" s="99"/>
      <c r="C8130" s="4"/>
      <c r="D8130" s="14"/>
      <c r="E8130" s="14"/>
      <c r="F8130" s="14"/>
      <c r="G8130" s="82"/>
      <c r="H8130" s="107" t="str">
        <f>IF(B8130&lt;&gt;"",IF(OR(O8130=0,O8130=999),"",SUMIFS($E$2:E8130,$A$2:A8130,A8130)-SUMIFS($F$2:F8130,$A$2:A8130,A8130)),"")</f>
        <v/>
      </c>
      <c r="I8130" s="109" t="str">
        <f t="shared" si="380"/>
        <v/>
      </c>
      <c r="J8130" s="113"/>
      <c r="K8130" s="90"/>
      <c r="L8130" s="73"/>
      <c r="M8130" s="69" t="str">
        <f>IF(C8130&lt;&gt;"",DailyLog!$S$3,"")</f>
        <v/>
      </c>
      <c r="N8130" s="56" t="str">
        <f t="shared" ref="N8130:N8193" si="382">IF(B8130&lt;&gt;"",COUNT(D8130:G8130),"")</f>
        <v/>
      </c>
      <c r="O8130" s="53" t="str">
        <f>IF($B8130&lt;&gt;"",IF(ISNUMBER(_xlfn.XMATCH($B8130,Language!$A$6:$E$6)),0,IF(ISNUMBER(_xlfn.XMATCH($B8130,Language!$A$29:$E$29)),'Lista de Prestatarios'!$B$3,VLOOKUP(B8130,'Lista de Prestatarios'!$A$2:$B$500,2,FALSE))),"")</f>
        <v/>
      </c>
      <c r="P8130" s="58" t="str">
        <f>IF(B8130&lt;&gt;"",IF(OR(D8130&gt;0,G8130&gt;0),COUNTIF($B$2:B8130,B8130),COUNTIFS($B$2:B8130,B8130,$E$2:E8130,"&gt;0")),"")</f>
        <v/>
      </c>
    </row>
    <row r="8131" spans="1:16" x14ac:dyDescent="0.35">
      <c r="A8131" s="51" t="str">
        <f t="shared" si="381"/>
        <v/>
      </c>
      <c r="B8131" s="99"/>
      <c r="C8131" s="4"/>
      <c r="D8131" s="14"/>
      <c r="E8131" s="14"/>
      <c r="F8131" s="14"/>
      <c r="G8131" s="82"/>
      <c r="H8131" s="107" t="str">
        <f>IF(B8131&lt;&gt;"",IF(OR(O8131=0,O8131=999),"",SUMIFS($E$2:E8131,$A$2:A8131,A8131)-SUMIFS($F$2:F8131,$A$2:A8131,A8131)),"")</f>
        <v/>
      </c>
      <c r="I8131" s="109" t="str">
        <f t="shared" si="380"/>
        <v/>
      </c>
      <c r="J8131" s="113"/>
      <c r="K8131" s="90"/>
      <c r="L8131" s="73"/>
      <c r="M8131" s="69" t="str">
        <f>IF(C8131&lt;&gt;"",DailyLog!$S$3,"")</f>
        <v/>
      </c>
      <c r="N8131" s="56" t="str">
        <f t="shared" si="382"/>
        <v/>
      </c>
      <c r="O8131" s="53" t="str">
        <f>IF($B8131&lt;&gt;"",IF(ISNUMBER(_xlfn.XMATCH($B8131,Language!$A$6:$E$6)),0,IF(ISNUMBER(_xlfn.XMATCH($B8131,Language!$A$29:$E$29)),'Lista de Prestatarios'!$B$3,VLOOKUP(B8131,'Lista de Prestatarios'!$A$2:$B$500,2,FALSE))),"")</f>
        <v/>
      </c>
      <c r="P8131" s="58" t="str">
        <f>IF(B8131&lt;&gt;"",IF(OR(D8131&gt;0,G8131&gt;0),COUNTIF($B$2:B8131,B8131),COUNTIFS($B$2:B8131,B8131,$E$2:E8131,"&gt;0")),"")</f>
        <v/>
      </c>
    </row>
    <row r="8132" spans="1:16" x14ac:dyDescent="0.35">
      <c r="A8132" s="51" t="str">
        <f t="shared" si="381"/>
        <v/>
      </c>
      <c r="B8132" s="99"/>
      <c r="C8132" s="4"/>
      <c r="D8132" s="14"/>
      <c r="E8132" s="14"/>
      <c r="F8132" s="14"/>
      <c r="G8132" s="82"/>
      <c r="H8132" s="107" t="str">
        <f>IF(B8132&lt;&gt;"",IF(OR(O8132=0,O8132=999),"",SUMIFS($E$2:E8132,$A$2:A8132,A8132)-SUMIFS($F$2:F8132,$A$2:A8132,A8132)),"")</f>
        <v/>
      </c>
      <c r="I8132" s="109" t="str">
        <f t="shared" ref="I8132:I8195" si="383">IF(B8132&lt;&gt;"",I8131+D8132-E8132+F8132-G8132,"")</f>
        <v/>
      </c>
      <c r="J8132" s="113"/>
      <c r="K8132" s="90"/>
      <c r="L8132" s="73"/>
      <c r="M8132" s="69" t="str">
        <f>IF(C8132&lt;&gt;"",DailyLog!$S$3,"")</f>
        <v/>
      </c>
      <c r="N8132" s="56" t="str">
        <f t="shared" si="382"/>
        <v/>
      </c>
      <c r="O8132" s="53" t="str">
        <f>IF($B8132&lt;&gt;"",IF(ISNUMBER(_xlfn.XMATCH($B8132,Language!$A$6:$E$6)),0,IF(ISNUMBER(_xlfn.XMATCH($B8132,Language!$A$29:$E$29)),'Lista de Prestatarios'!$B$3,VLOOKUP(B8132,'Lista de Prestatarios'!$A$2:$B$500,2,FALSE))),"")</f>
        <v/>
      </c>
      <c r="P8132" s="58" t="str">
        <f>IF(B8132&lt;&gt;"",IF(OR(D8132&gt;0,G8132&gt;0),COUNTIF($B$2:B8132,B8132),COUNTIFS($B$2:B8132,B8132,$E$2:E8132,"&gt;0")),"")</f>
        <v/>
      </c>
    </row>
    <row r="8133" spans="1:16" x14ac:dyDescent="0.35">
      <c r="A8133" s="51" t="str">
        <f t="shared" si="381"/>
        <v/>
      </c>
      <c r="B8133" s="99"/>
      <c r="C8133" s="4"/>
      <c r="D8133" s="14"/>
      <c r="E8133" s="14"/>
      <c r="F8133" s="14"/>
      <c r="G8133" s="82"/>
      <c r="H8133" s="107" t="str">
        <f>IF(B8133&lt;&gt;"",IF(OR(O8133=0,O8133=999),"",SUMIFS($E$2:E8133,$A$2:A8133,A8133)-SUMIFS($F$2:F8133,$A$2:A8133,A8133)),"")</f>
        <v/>
      </c>
      <c r="I8133" s="109" t="str">
        <f t="shared" si="383"/>
        <v/>
      </c>
      <c r="J8133" s="113"/>
      <c r="K8133" s="90"/>
      <c r="L8133" s="73"/>
      <c r="M8133" s="69" t="str">
        <f>IF(C8133&lt;&gt;"",DailyLog!$S$3,"")</f>
        <v/>
      </c>
      <c r="N8133" s="56" t="str">
        <f t="shared" si="382"/>
        <v/>
      </c>
      <c r="O8133" s="53" t="str">
        <f>IF($B8133&lt;&gt;"",IF(ISNUMBER(_xlfn.XMATCH($B8133,Language!$A$6:$E$6)),0,IF(ISNUMBER(_xlfn.XMATCH($B8133,Language!$A$29:$E$29)),'Lista de Prestatarios'!$B$3,VLOOKUP(B8133,'Lista de Prestatarios'!$A$2:$B$500,2,FALSE))),"")</f>
        <v/>
      </c>
      <c r="P8133" s="58" t="str">
        <f>IF(B8133&lt;&gt;"",IF(OR(D8133&gt;0,G8133&gt;0),COUNTIF($B$2:B8133,B8133),COUNTIFS($B$2:B8133,B8133,$E$2:E8133,"&gt;0")),"")</f>
        <v/>
      </c>
    </row>
    <row r="8134" spans="1:16" x14ac:dyDescent="0.35">
      <c r="A8134" s="51" t="str">
        <f t="shared" si="381"/>
        <v/>
      </c>
      <c r="B8134" s="99"/>
      <c r="C8134" s="4"/>
      <c r="D8134" s="14"/>
      <c r="E8134" s="14"/>
      <c r="F8134" s="14"/>
      <c r="G8134" s="82"/>
      <c r="H8134" s="107" t="str">
        <f>IF(B8134&lt;&gt;"",IF(OR(O8134=0,O8134=999),"",SUMIFS($E$2:E8134,$A$2:A8134,A8134)-SUMIFS($F$2:F8134,$A$2:A8134,A8134)),"")</f>
        <v/>
      </c>
      <c r="I8134" s="109" t="str">
        <f t="shared" si="383"/>
        <v/>
      </c>
      <c r="J8134" s="113"/>
      <c r="K8134" s="90"/>
      <c r="L8134" s="73"/>
      <c r="M8134" s="69" t="str">
        <f>IF(C8134&lt;&gt;"",DailyLog!$S$3,"")</f>
        <v/>
      </c>
      <c r="N8134" s="56" t="str">
        <f t="shared" si="382"/>
        <v/>
      </c>
      <c r="O8134" s="53" t="str">
        <f>IF($B8134&lt;&gt;"",IF(ISNUMBER(_xlfn.XMATCH($B8134,Language!$A$6:$E$6)),0,IF(ISNUMBER(_xlfn.XMATCH($B8134,Language!$A$29:$E$29)),'Lista de Prestatarios'!$B$3,VLOOKUP(B8134,'Lista de Prestatarios'!$A$2:$B$500,2,FALSE))),"")</f>
        <v/>
      </c>
      <c r="P8134" s="58" t="str">
        <f>IF(B8134&lt;&gt;"",IF(OR(D8134&gt;0,G8134&gt;0),COUNTIF($B$2:B8134,B8134),COUNTIFS($B$2:B8134,B8134,$E$2:E8134,"&gt;0")),"")</f>
        <v/>
      </c>
    </row>
    <row r="8135" spans="1:16" x14ac:dyDescent="0.35">
      <c r="A8135" s="51" t="str">
        <f t="shared" si="381"/>
        <v/>
      </c>
      <c r="B8135" s="99"/>
      <c r="C8135" s="4"/>
      <c r="D8135" s="14"/>
      <c r="E8135" s="14"/>
      <c r="F8135" s="14"/>
      <c r="G8135" s="82"/>
      <c r="H8135" s="107" t="str">
        <f>IF(B8135&lt;&gt;"",IF(OR(O8135=0,O8135=999),"",SUMIFS($E$2:E8135,$A$2:A8135,A8135)-SUMIFS($F$2:F8135,$A$2:A8135,A8135)),"")</f>
        <v/>
      </c>
      <c r="I8135" s="109" t="str">
        <f t="shared" si="383"/>
        <v/>
      </c>
      <c r="J8135" s="113"/>
      <c r="K8135" s="90"/>
      <c r="L8135" s="73"/>
      <c r="M8135" s="69" t="str">
        <f>IF(C8135&lt;&gt;"",DailyLog!$S$3,"")</f>
        <v/>
      </c>
      <c r="N8135" s="56" t="str">
        <f t="shared" si="382"/>
        <v/>
      </c>
      <c r="O8135" s="53" t="str">
        <f>IF($B8135&lt;&gt;"",IF(ISNUMBER(_xlfn.XMATCH($B8135,Language!$A$6:$E$6)),0,IF(ISNUMBER(_xlfn.XMATCH($B8135,Language!$A$29:$E$29)),'Lista de Prestatarios'!$B$3,VLOOKUP(B8135,'Lista de Prestatarios'!$A$2:$B$500,2,FALSE))),"")</f>
        <v/>
      </c>
      <c r="P8135" s="58" t="str">
        <f>IF(B8135&lt;&gt;"",IF(OR(D8135&gt;0,G8135&gt;0),COUNTIF($B$2:B8135,B8135),COUNTIFS($B$2:B8135,B8135,$E$2:E8135,"&gt;0")),"")</f>
        <v/>
      </c>
    </row>
    <row r="8136" spans="1:16" x14ac:dyDescent="0.35">
      <c r="A8136" s="51" t="str">
        <f t="shared" si="381"/>
        <v/>
      </c>
      <c r="B8136" s="99"/>
      <c r="C8136" s="4"/>
      <c r="D8136" s="14"/>
      <c r="E8136" s="14"/>
      <c r="F8136" s="14"/>
      <c r="G8136" s="82"/>
      <c r="H8136" s="107" t="str">
        <f>IF(B8136&lt;&gt;"",IF(OR(O8136=0,O8136=999),"",SUMIFS($E$2:E8136,$A$2:A8136,A8136)-SUMIFS($F$2:F8136,$A$2:A8136,A8136)),"")</f>
        <v/>
      </c>
      <c r="I8136" s="109" t="str">
        <f t="shared" si="383"/>
        <v/>
      </c>
      <c r="J8136" s="113"/>
      <c r="K8136" s="90"/>
      <c r="L8136" s="73"/>
      <c r="M8136" s="69" t="str">
        <f>IF(C8136&lt;&gt;"",DailyLog!$S$3,"")</f>
        <v/>
      </c>
      <c r="N8136" s="56" t="str">
        <f t="shared" si="382"/>
        <v/>
      </c>
      <c r="O8136" s="53" t="str">
        <f>IF($B8136&lt;&gt;"",IF(ISNUMBER(_xlfn.XMATCH($B8136,Language!$A$6:$E$6)),0,IF(ISNUMBER(_xlfn.XMATCH($B8136,Language!$A$29:$E$29)),'Lista de Prestatarios'!$B$3,VLOOKUP(B8136,'Lista de Prestatarios'!$A$2:$B$500,2,FALSE))),"")</f>
        <v/>
      </c>
      <c r="P8136" s="58" t="str">
        <f>IF(B8136&lt;&gt;"",IF(OR(D8136&gt;0,G8136&gt;0),COUNTIF($B$2:B8136,B8136),COUNTIFS($B$2:B8136,B8136,$E$2:E8136,"&gt;0")),"")</f>
        <v/>
      </c>
    </row>
    <row r="8137" spans="1:16" x14ac:dyDescent="0.35">
      <c r="A8137" s="51" t="str">
        <f t="shared" si="381"/>
        <v/>
      </c>
      <c r="B8137" s="99"/>
      <c r="C8137" s="4"/>
      <c r="D8137" s="14"/>
      <c r="E8137" s="14"/>
      <c r="F8137" s="14"/>
      <c r="G8137" s="82"/>
      <c r="H8137" s="107" t="str">
        <f>IF(B8137&lt;&gt;"",IF(OR(O8137=0,O8137=999),"",SUMIFS($E$2:E8137,$A$2:A8137,A8137)-SUMIFS($F$2:F8137,$A$2:A8137,A8137)),"")</f>
        <v/>
      </c>
      <c r="I8137" s="109" t="str">
        <f t="shared" si="383"/>
        <v/>
      </c>
      <c r="J8137" s="113"/>
      <c r="K8137" s="90"/>
      <c r="L8137" s="73"/>
      <c r="M8137" s="69" t="str">
        <f>IF(C8137&lt;&gt;"",DailyLog!$S$3,"")</f>
        <v/>
      </c>
      <c r="N8137" s="56" t="str">
        <f t="shared" si="382"/>
        <v/>
      </c>
      <c r="O8137" s="53" t="str">
        <f>IF($B8137&lt;&gt;"",IF(ISNUMBER(_xlfn.XMATCH($B8137,Language!$A$6:$E$6)),0,IF(ISNUMBER(_xlfn.XMATCH($B8137,Language!$A$29:$E$29)),'Lista de Prestatarios'!$B$3,VLOOKUP(B8137,'Lista de Prestatarios'!$A$2:$B$500,2,FALSE))),"")</f>
        <v/>
      </c>
      <c r="P8137" s="58" t="str">
        <f>IF(B8137&lt;&gt;"",IF(OR(D8137&gt;0,G8137&gt;0),COUNTIF($B$2:B8137,B8137),COUNTIFS($B$2:B8137,B8137,$E$2:E8137,"&gt;0")),"")</f>
        <v/>
      </c>
    </row>
    <row r="8138" spans="1:16" x14ac:dyDescent="0.35">
      <c r="A8138" s="51" t="str">
        <f t="shared" si="381"/>
        <v/>
      </c>
      <c r="B8138" s="99"/>
      <c r="C8138" s="4"/>
      <c r="D8138" s="14"/>
      <c r="E8138" s="14"/>
      <c r="F8138" s="14"/>
      <c r="G8138" s="82"/>
      <c r="H8138" s="107" t="str">
        <f>IF(B8138&lt;&gt;"",IF(OR(O8138=0,O8138=999),"",SUMIFS($E$2:E8138,$A$2:A8138,A8138)-SUMIFS($F$2:F8138,$A$2:A8138,A8138)),"")</f>
        <v/>
      </c>
      <c r="I8138" s="109" t="str">
        <f t="shared" si="383"/>
        <v/>
      </c>
      <c r="J8138" s="113"/>
      <c r="K8138" s="90"/>
      <c r="L8138" s="73"/>
      <c r="M8138" s="69" t="str">
        <f>IF(C8138&lt;&gt;"",DailyLog!$S$3,"")</f>
        <v/>
      </c>
      <c r="N8138" s="56" t="str">
        <f t="shared" si="382"/>
        <v/>
      </c>
      <c r="O8138" s="53" t="str">
        <f>IF($B8138&lt;&gt;"",IF(ISNUMBER(_xlfn.XMATCH($B8138,Language!$A$6:$E$6)),0,IF(ISNUMBER(_xlfn.XMATCH($B8138,Language!$A$29:$E$29)),'Lista de Prestatarios'!$B$3,VLOOKUP(B8138,'Lista de Prestatarios'!$A$2:$B$500,2,FALSE))),"")</f>
        <v/>
      </c>
      <c r="P8138" s="58" t="str">
        <f>IF(B8138&lt;&gt;"",IF(OR(D8138&gt;0,G8138&gt;0),COUNTIF($B$2:B8138,B8138),COUNTIFS($B$2:B8138,B8138,$E$2:E8138,"&gt;0")),"")</f>
        <v/>
      </c>
    </row>
    <row r="8139" spans="1:16" x14ac:dyDescent="0.35">
      <c r="A8139" s="51" t="str">
        <f t="shared" si="381"/>
        <v/>
      </c>
      <c r="B8139" s="99"/>
      <c r="C8139" s="4"/>
      <c r="D8139" s="14"/>
      <c r="E8139" s="14"/>
      <c r="F8139" s="14"/>
      <c r="G8139" s="82"/>
      <c r="H8139" s="107" t="str">
        <f>IF(B8139&lt;&gt;"",IF(OR(O8139=0,O8139=999),"",SUMIFS($E$2:E8139,$A$2:A8139,A8139)-SUMIFS($F$2:F8139,$A$2:A8139,A8139)),"")</f>
        <v/>
      </c>
      <c r="I8139" s="109" t="str">
        <f t="shared" si="383"/>
        <v/>
      </c>
      <c r="J8139" s="113"/>
      <c r="K8139" s="90"/>
      <c r="L8139" s="73"/>
      <c r="M8139" s="69" t="str">
        <f>IF(C8139&lt;&gt;"",DailyLog!$S$3,"")</f>
        <v/>
      </c>
      <c r="N8139" s="56" t="str">
        <f t="shared" si="382"/>
        <v/>
      </c>
      <c r="O8139" s="53" t="str">
        <f>IF($B8139&lt;&gt;"",IF(ISNUMBER(_xlfn.XMATCH($B8139,Language!$A$6:$E$6)),0,IF(ISNUMBER(_xlfn.XMATCH($B8139,Language!$A$29:$E$29)),'Lista de Prestatarios'!$B$3,VLOOKUP(B8139,'Lista de Prestatarios'!$A$2:$B$500,2,FALSE))),"")</f>
        <v/>
      </c>
      <c r="P8139" s="58" t="str">
        <f>IF(B8139&lt;&gt;"",IF(OR(D8139&gt;0,G8139&gt;0),COUNTIF($B$2:B8139,B8139),COUNTIFS($B$2:B8139,B8139,$E$2:E8139,"&gt;0")),"")</f>
        <v/>
      </c>
    </row>
    <row r="8140" spans="1:16" x14ac:dyDescent="0.35">
      <c r="A8140" s="51" t="str">
        <f t="shared" si="381"/>
        <v/>
      </c>
      <c r="B8140" s="99"/>
      <c r="C8140" s="4"/>
      <c r="D8140" s="14"/>
      <c r="E8140" s="14"/>
      <c r="F8140" s="14"/>
      <c r="G8140" s="82"/>
      <c r="H8140" s="107" t="str">
        <f>IF(B8140&lt;&gt;"",IF(OR(O8140=0,O8140=999),"",SUMIFS($E$2:E8140,$A$2:A8140,A8140)-SUMIFS($F$2:F8140,$A$2:A8140,A8140)),"")</f>
        <v/>
      </c>
      <c r="I8140" s="109" t="str">
        <f t="shared" si="383"/>
        <v/>
      </c>
      <c r="J8140" s="113"/>
      <c r="K8140" s="90"/>
      <c r="L8140" s="73"/>
      <c r="M8140" s="69" t="str">
        <f>IF(C8140&lt;&gt;"",DailyLog!$S$3,"")</f>
        <v/>
      </c>
      <c r="N8140" s="56" t="str">
        <f t="shared" si="382"/>
        <v/>
      </c>
      <c r="O8140" s="53" t="str">
        <f>IF($B8140&lt;&gt;"",IF(ISNUMBER(_xlfn.XMATCH($B8140,Language!$A$6:$E$6)),0,IF(ISNUMBER(_xlfn.XMATCH($B8140,Language!$A$29:$E$29)),'Lista de Prestatarios'!$B$3,VLOOKUP(B8140,'Lista de Prestatarios'!$A$2:$B$500,2,FALSE))),"")</f>
        <v/>
      </c>
      <c r="P8140" s="58" t="str">
        <f>IF(B8140&lt;&gt;"",IF(OR(D8140&gt;0,G8140&gt;0),COUNTIF($B$2:B8140,B8140),COUNTIFS($B$2:B8140,B8140,$E$2:E8140,"&gt;0")),"")</f>
        <v/>
      </c>
    </row>
    <row r="8141" spans="1:16" x14ac:dyDescent="0.35">
      <c r="A8141" s="51" t="str">
        <f t="shared" si="381"/>
        <v/>
      </c>
      <c r="B8141" s="99"/>
      <c r="C8141" s="4"/>
      <c r="D8141" s="14"/>
      <c r="E8141" s="14"/>
      <c r="F8141" s="14"/>
      <c r="G8141" s="82"/>
      <c r="H8141" s="107" t="str">
        <f>IF(B8141&lt;&gt;"",IF(OR(O8141=0,O8141=999),"",SUMIFS($E$2:E8141,$A$2:A8141,A8141)-SUMIFS($F$2:F8141,$A$2:A8141,A8141)),"")</f>
        <v/>
      </c>
      <c r="I8141" s="109" t="str">
        <f t="shared" si="383"/>
        <v/>
      </c>
      <c r="J8141" s="113"/>
      <c r="K8141" s="90"/>
      <c r="L8141" s="73"/>
      <c r="M8141" s="69" t="str">
        <f>IF(C8141&lt;&gt;"",DailyLog!$S$3,"")</f>
        <v/>
      </c>
      <c r="N8141" s="56" t="str">
        <f t="shared" si="382"/>
        <v/>
      </c>
      <c r="O8141" s="53" t="str">
        <f>IF($B8141&lt;&gt;"",IF(ISNUMBER(_xlfn.XMATCH($B8141,Language!$A$6:$E$6)),0,IF(ISNUMBER(_xlfn.XMATCH($B8141,Language!$A$29:$E$29)),'Lista de Prestatarios'!$B$3,VLOOKUP(B8141,'Lista de Prestatarios'!$A$2:$B$500,2,FALSE))),"")</f>
        <v/>
      </c>
      <c r="P8141" s="58" t="str">
        <f>IF(B8141&lt;&gt;"",IF(OR(D8141&gt;0,G8141&gt;0),COUNTIF($B$2:B8141,B8141),COUNTIFS($B$2:B8141,B8141,$E$2:E8141,"&gt;0")),"")</f>
        <v/>
      </c>
    </row>
    <row r="8142" spans="1:16" x14ac:dyDescent="0.35">
      <c r="A8142" s="51" t="str">
        <f t="shared" si="381"/>
        <v/>
      </c>
      <c r="B8142" s="99"/>
      <c r="C8142" s="4"/>
      <c r="D8142" s="14"/>
      <c r="E8142" s="14"/>
      <c r="F8142" s="14"/>
      <c r="G8142" s="82"/>
      <c r="H8142" s="107" t="str">
        <f>IF(B8142&lt;&gt;"",IF(OR(O8142=0,O8142=999),"",SUMIFS($E$2:E8142,$A$2:A8142,A8142)-SUMIFS($F$2:F8142,$A$2:A8142,A8142)),"")</f>
        <v/>
      </c>
      <c r="I8142" s="109" t="str">
        <f t="shared" si="383"/>
        <v/>
      </c>
      <c r="J8142" s="113"/>
      <c r="K8142" s="90"/>
      <c r="L8142" s="73"/>
      <c r="M8142" s="69" t="str">
        <f>IF(C8142&lt;&gt;"",DailyLog!$S$3,"")</f>
        <v/>
      </c>
      <c r="N8142" s="56" t="str">
        <f t="shared" si="382"/>
        <v/>
      </c>
      <c r="O8142" s="53" t="str">
        <f>IF($B8142&lt;&gt;"",IF(ISNUMBER(_xlfn.XMATCH($B8142,Language!$A$6:$E$6)),0,IF(ISNUMBER(_xlfn.XMATCH($B8142,Language!$A$29:$E$29)),'Lista de Prestatarios'!$B$3,VLOOKUP(B8142,'Lista de Prestatarios'!$A$2:$B$500,2,FALSE))),"")</f>
        <v/>
      </c>
      <c r="P8142" s="58" t="str">
        <f>IF(B8142&lt;&gt;"",IF(OR(D8142&gt;0,G8142&gt;0),COUNTIF($B$2:B8142,B8142),COUNTIFS($B$2:B8142,B8142,$E$2:E8142,"&gt;0")),"")</f>
        <v/>
      </c>
    </row>
    <row r="8143" spans="1:16" x14ac:dyDescent="0.35">
      <c r="A8143" s="51" t="str">
        <f t="shared" si="381"/>
        <v/>
      </c>
      <c r="B8143" s="99"/>
      <c r="C8143" s="4"/>
      <c r="D8143" s="14"/>
      <c r="E8143" s="14"/>
      <c r="F8143" s="14"/>
      <c r="G8143" s="82"/>
      <c r="H8143" s="107" t="str">
        <f>IF(B8143&lt;&gt;"",IF(OR(O8143=0,O8143=999),"",SUMIFS($E$2:E8143,$A$2:A8143,A8143)-SUMIFS($F$2:F8143,$A$2:A8143,A8143)),"")</f>
        <v/>
      </c>
      <c r="I8143" s="109" t="str">
        <f t="shared" si="383"/>
        <v/>
      </c>
      <c r="J8143" s="113"/>
      <c r="K8143" s="90"/>
      <c r="L8143" s="73"/>
      <c r="M8143" s="69" t="str">
        <f>IF(C8143&lt;&gt;"",DailyLog!$S$3,"")</f>
        <v/>
      </c>
      <c r="N8143" s="56" t="str">
        <f t="shared" si="382"/>
        <v/>
      </c>
      <c r="O8143" s="53" t="str">
        <f>IF($B8143&lt;&gt;"",IF(ISNUMBER(_xlfn.XMATCH($B8143,Language!$A$6:$E$6)),0,IF(ISNUMBER(_xlfn.XMATCH($B8143,Language!$A$29:$E$29)),'Lista de Prestatarios'!$B$3,VLOOKUP(B8143,'Lista de Prestatarios'!$A$2:$B$500,2,FALSE))),"")</f>
        <v/>
      </c>
      <c r="P8143" s="58" t="str">
        <f>IF(B8143&lt;&gt;"",IF(OR(D8143&gt;0,G8143&gt;0),COUNTIF($B$2:B8143,B8143),COUNTIFS($B$2:B8143,B8143,$E$2:E8143,"&gt;0")),"")</f>
        <v/>
      </c>
    </row>
    <row r="8144" spans="1:16" x14ac:dyDescent="0.35">
      <c r="A8144" s="51" t="str">
        <f t="shared" si="381"/>
        <v/>
      </c>
      <c r="B8144" s="99"/>
      <c r="C8144" s="4"/>
      <c r="D8144" s="14"/>
      <c r="E8144" s="14"/>
      <c r="F8144" s="14"/>
      <c r="G8144" s="82"/>
      <c r="H8144" s="107" t="str">
        <f>IF(B8144&lt;&gt;"",IF(OR(O8144=0,O8144=999),"",SUMIFS($E$2:E8144,$A$2:A8144,A8144)-SUMIFS($F$2:F8144,$A$2:A8144,A8144)),"")</f>
        <v/>
      </c>
      <c r="I8144" s="109" t="str">
        <f t="shared" si="383"/>
        <v/>
      </c>
      <c r="J8144" s="113"/>
      <c r="K8144" s="90"/>
      <c r="L8144" s="73"/>
      <c r="M8144" s="69" t="str">
        <f>IF(C8144&lt;&gt;"",DailyLog!$S$3,"")</f>
        <v/>
      </c>
      <c r="N8144" s="56" t="str">
        <f t="shared" si="382"/>
        <v/>
      </c>
      <c r="O8144" s="53" t="str">
        <f>IF($B8144&lt;&gt;"",IF(ISNUMBER(_xlfn.XMATCH($B8144,Language!$A$6:$E$6)),0,IF(ISNUMBER(_xlfn.XMATCH($B8144,Language!$A$29:$E$29)),'Lista de Prestatarios'!$B$3,VLOOKUP(B8144,'Lista de Prestatarios'!$A$2:$B$500,2,FALSE))),"")</f>
        <v/>
      </c>
      <c r="P8144" s="58" t="str">
        <f>IF(B8144&lt;&gt;"",IF(OR(D8144&gt;0,G8144&gt;0),COUNTIF($B$2:B8144,B8144),COUNTIFS($B$2:B8144,B8144,$E$2:E8144,"&gt;0")),"")</f>
        <v/>
      </c>
    </row>
    <row r="8145" spans="1:16" x14ac:dyDescent="0.35">
      <c r="A8145" s="51" t="str">
        <f t="shared" si="381"/>
        <v/>
      </c>
      <c r="B8145" s="99"/>
      <c r="C8145" s="4"/>
      <c r="D8145" s="14"/>
      <c r="E8145" s="14"/>
      <c r="F8145" s="14"/>
      <c r="G8145" s="82"/>
      <c r="H8145" s="107" t="str">
        <f>IF(B8145&lt;&gt;"",IF(OR(O8145=0,O8145=999),"",SUMIFS($E$2:E8145,$A$2:A8145,A8145)-SUMIFS($F$2:F8145,$A$2:A8145,A8145)),"")</f>
        <v/>
      </c>
      <c r="I8145" s="109" t="str">
        <f t="shared" si="383"/>
        <v/>
      </c>
      <c r="J8145" s="113"/>
      <c r="K8145" s="90"/>
      <c r="L8145" s="73"/>
      <c r="M8145" s="69" t="str">
        <f>IF(C8145&lt;&gt;"",DailyLog!$S$3,"")</f>
        <v/>
      </c>
      <c r="N8145" s="56" t="str">
        <f t="shared" si="382"/>
        <v/>
      </c>
      <c r="O8145" s="53" t="str">
        <f>IF($B8145&lt;&gt;"",IF(ISNUMBER(_xlfn.XMATCH($B8145,Language!$A$6:$E$6)),0,IF(ISNUMBER(_xlfn.XMATCH($B8145,Language!$A$29:$E$29)),'Lista de Prestatarios'!$B$3,VLOOKUP(B8145,'Lista de Prestatarios'!$A$2:$B$500,2,FALSE))),"")</f>
        <v/>
      </c>
      <c r="P8145" s="58" t="str">
        <f>IF(B8145&lt;&gt;"",IF(OR(D8145&gt;0,G8145&gt;0),COUNTIF($B$2:B8145,B8145),COUNTIFS($B$2:B8145,B8145,$E$2:E8145,"&gt;0")),"")</f>
        <v/>
      </c>
    </row>
    <row r="8146" spans="1:16" x14ac:dyDescent="0.35">
      <c r="A8146" s="51" t="str">
        <f t="shared" si="381"/>
        <v/>
      </c>
      <c r="B8146" s="99"/>
      <c r="C8146" s="4"/>
      <c r="D8146" s="14"/>
      <c r="E8146" s="14"/>
      <c r="F8146" s="14"/>
      <c r="G8146" s="82"/>
      <c r="H8146" s="107" t="str">
        <f>IF(B8146&lt;&gt;"",IF(OR(O8146=0,O8146=999),"",SUMIFS($E$2:E8146,$A$2:A8146,A8146)-SUMIFS($F$2:F8146,$A$2:A8146,A8146)),"")</f>
        <v/>
      </c>
      <c r="I8146" s="109" t="str">
        <f t="shared" si="383"/>
        <v/>
      </c>
      <c r="J8146" s="113"/>
      <c r="K8146" s="90"/>
      <c r="L8146" s="73"/>
      <c r="M8146" s="69" t="str">
        <f>IF(C8146&lt;&gt;"",DailyLog!$S$3,"")</f>
        <v/>
      </c>
      <c r="N8146" s="56" t="str">
        <f t="shared" si="382"/>
        <v/>
      </c>
      <c r="O8146" s="53" t="str">
        <f>IF($B8146&lt;&gt;"",IF(ISNUMBER(_xlfn.XMATCH($B8146,Language!$A$6:$E$6)),0,IF(ISNUMBER(_xlfn.XMATCH($B8146,Language!$A$29:$E$29)),'Lista de Prestatarios'!$B$3,VLOOKUP(B8146,'Lista de Prestatarios'!$A$2:$B$500,2,FALSE))),"")</f>
        <v/>
      </c>
      <c r="P8146" s="58" t="str">
        <f>IF(B8146&lt;&gt;"",IF(OR(D8146&gt;0,G8146&gt;0),COUNTIF($B$2:B8146,B8146),COUNTIFS($B$2:B8146,B8146,$E$2:E8146,"&gt;0")),"")</f>
        <v/>
      </c>
    </row>
    <row r="8147" spans="1:16" x14ac:dyDescent="0.35">
      <c r="A8147" s="51" t="str">
        <f t="shared" si="381"/>
        <v/>
      </c>
      <c r="B8147" s="99"/>
      <c r="C8147" s="4"/>
      <c r="D8147" s="14"/>
      <c r="E8147" s="14"/>
      <c r="F8147" s="14"/>
      <c r="G8147" s="82"/>
      <c r="H8147" s="107" t="str">
        <f>IF(B8147&lt;&gt;"",IF(OR(O8147=0,O8147=999),"",SUMIFS($E$2:E8147,$A$2:A8147,A8147)-SUMIFS($F$2:F8147,$A$2:A8147,A8147)),"")</f>
        <v/>
      </c>
      <c r="I8147" s="109" t="str">
        <f t="shared" si="383"/>
        <v/>
      </c>
      <c r="J8147" s="113"/>
      <c r="K8147" s="90"/>
      <c r="L8147" s="73"/>
      <c r="M8147" s="69" t="str">
        <f>IF(C8147&lt;&gt;"",DailyLog!$S$3,"")</f>
        <v/>
      </c>
      <c r="N8147" s="56" t="str">
        <f t="shared" si="382"/>
        <v/>
      </c>
      <c r="O8147" s="53" t="str">
        <f>IF($B8147&lt;&gt;"",IF(ISNUMBER(_xlfn.XMATCH($B8147,Language!$A$6:$E$6)),0,IF(ISNUMBER(_xlfn.XMATCH($B8147,Language!$A$29:$E$29)),'Lista de Prestatarios'!$B$3,VLOOKUP(B8147,'Lista de Prestatarios'!$A$2:$B$500,2,FALSE))),"")</f>
        <v/>
      </c>
      <c r="P8147" s="58" t="str">
        <f>IF(B8147&lt;&gt;"",IF(OR(D8147&gt;0,G8147&gt;0),COUNTIF($B$2:B8147,B8147),COUNTIFS($B$2:B8147,B8147,$E$2:E8147,"&gt;0")),"")</f>
        <v/>
      </c>
    </row>
    <row r="8148" spans="1:16" x14ac:dyDescent="0.35">
      <c r="A8148" s="51" t="str">
        <f t="shared" si="381"/>
        <v/>
      </c>
      <c r="B8148" s="99"/>
      <c r="C8148" s="4"/>
      <c r="D8148" s="14"/>
      <c r="E8148" s="14"/>
      <c r="F8148" s="14"/>
      <c r="G8148" s="82"/>
      <c r="H8148" s="107" t="str">
        <f>IF(B8148&lt;&gt;"",IF(OR(O8148=0,O8148=999),"",SUMIFS($E$2:E8148,$A$2:A8148,A8148)-SUMIFS($F$2:F8148,$A$2:A8148,A8148)),"")</f>
        <v/>
      </c>
      <c r="I8148" s="109" t="str">
        <f t="shared" si="383"/>
        <v/>
      </c>
      <c r="J8148" s="113"/>
      <c r="K8148" s="90"/>
      <c r="L8148" s="73"/>
      <c r="M8148" s="69" t="str">
        <f>IF(C8148&lt;&gt;"",DailyLog!$S$3,"")</f>
        <v/>
      </c>
      <c r="N8148" s="56" t="str">
        <f t="shared" si="382"/>
        <v/>
      </c>
      <c r="O8148" s="53" t="str">
        <f>IF($B8148&lt;&gt;"",IF(ISNUMBER(_xlfn.XMATCH($B8148,Language!$A$6:$E$6)),0,IF(ISNUMBER(_xlfn.XMATCH($B8148,Language!$A$29:$E$29)),'Lista de Prestatarios'!$B$3,VLOOKUP(B8148,'Lista de Prestatarios'!$A$2:$B$500,2,FALSE))),"")</f>
        <v/>
      </c>
      <c r="P8148" s="58" t="str">
        <f>IF(B8148&lt;&gt;"",IF(OR(D8148&gt;0,G8148&gt;0),COUNTIF($B$2:B8148,B8148),COUNTIFS($B$2:B8148,B8148,$E$2:E8148,"&gt;0")),"")</f>
        <v/>
      </c>
    </row>
    <row r="8149" spans="1:16" x14ac:dyDescent="0.35">
      <c r="A8149" s="51" t="str">
        <f t="shared" si="381"/>
        <v/>
      </c>
      <c r="B8149" s="99"/>
      <c r="C8149" s="4"/>
      <c r="D8149" s="14"/>
      <c r="E8149" s="14"/>
      <c r="F8149" s="14"/>
      <c r="G8149" s="82"/>
      <c r="H8149" s="107" t="str">
        <f>IF(B8149&lt;&gt;"",IF(OR(O8149=0,O8149=999),"",SUMIFS($E$2:E8149,$A$2:A8149,A8149)-SUMIFS($F$2:F8149,$A$2:A8149,A8149)),"")</f>
        <v/>
      </c>
      <c r="I8149" s="109" t="str">
        <f t="shared" si="383"/>
        <v/>
      </c>
      <c r="J8149" s="113"/>
      <c r="K8149" s="90"/>
      <c r="L8149" s="73"/>
      <c r="M8149" s="69" t="str">
        <f>IF(C8149&lt;&gt;"",DailyLog!$S$3,"")</f>
        <v/>
      </c>
      <c r="N8149" s="56" t="str">
        <f t="shared" si="382"/>
        <v/>
      </c>
      <c r="O8149" s="53" t="str">
        <f>IF($B8149&lt;&gt;"",IF(ISNUMBER(_xlfn.XMATCH($B8149,Language!$A$6:$E$6)),0,IF(ISNUMBER(_xlfn.XMATCH($B8149,Language!$A$29:$E$29)),'Lista de Prestatarios'!$B$3,VLOOKUP(B8149,'Lista de Prestatarios'!$A$2:$B$500,2,FALSE))),"")</f>
        <v/>
      </c>
      <c r="P8149" s="58" t="str">
        <f>IF(B8149&lt;&gt;"",IF(OR(D8149&gt;0,G8149&gt;0),COUNTIF($B$2:B8149,B8149),COUNTIFS($B$2:B8149,B8149,$E$2:E8149,"&gt;0")),"")</f>
        <v/>
      </c>
    </row>
    <row r="8150" spans="1:16" x14ac:dyDescent="0.35">
      <c r="A8150" s="51" t="str">
        <f t="shared" si="381"/>
        <v/>
      </c>
      <c r="B8150" s="99"/>
      <c r="C8150" s="4"/>
      <c r="D8150" s="14"/>
      <c r="E8150" s="14"/>
      <c r="F8150" s="14"/>
      <c r="G8150" s="82"/>
      <c r="H8150" s="107" t="str">
        <f>IF(B8150&lt;&gt;"",IF(OR(O8150=0,O8150=999),"",SUMIFS($E$2:E8150,$A$2:A8150,A8150)-SUMIFS($F$2:F8150,$A$2:A8150,A8150)),"")</f>
        <v/>
      </c>
      <c r="I8150" s="109" t="str">
        <f t="shared" si="383"/>
        <v/>
      </c>
      <c r="J8150" s="113"/>
      <c r="K8150" s="90"/>
      <c r="L8150" s="73"/>
      <c r="M8150" s="69" t="str">
        <f>IF(C8150&lt;&gt;"",DailyLog!$S$3,"")</f>
        <v/>
      </c>
      <c r="N8150" s="56" t="str">
        <f t="shared" si="382"/>
        <v/>
      </c>
      <c r="O8150" s="53" t="str">
        <f>IF($B8150&lt;&gt;"",IF(ISNUMBER(_xlfn.XMATCH($B8150,Language!$A$6:$E$6)),0,IF(ISNUMBER(_xlfn.XMATCH($B8150,Language!$A$29:$E$29)),'Lista de Prestatarios'!$B$3,VLOOKUP(B8150,'Lista de Prestatarios'!$A$2:$B$500,2,FALSE))),"")</f>
        <v/>
      </c>
      <c r="P8150" s="58" t="str">
        <f>IF(B8150&lt;&gt;"",IF(OR(D8150&gt;0,G8150&gt;0),COUNTIF($B$2:B8150,B8150),COUNTIFS($B$2:B8150,B8150,$E$2:E8150,"&gt;0")),"")</f>
        <v/>
      </c>
    </row>
    <row r="8151" spans="1:16" x14ac:dyDescent="0.35">
      <c r="A8151" s="51" t="str">
        <f t="shared" si="381"/>
        <v/>
      </c>
      <c r="B8151" s="99"/>
      <c r="C8151" s="4"/>
      <c r="D8151" s="14"/>
      <c r="E8151" s="14"/>
      <c r="F8151" s="14"/>
      <c r="G8151" s="82"/>
      <c r="H8151" s="107" t="str">
        <f>IF(B8151&lt;&gt;"",IF(OR(O8151=0,O8151=999),"",SUMIFS($E$2:E8151,$A$2:A8151,A8151)-SUMIFS($F$2:F8151,$A$2:A8151,A8151)),"")</f>
        <v/>
      </c>
      <c r="I8151" s="109" t="str">
        <f t="shared" si="383"/>
        <v/>
      </c>
      <c r="J8151" s="113"/>
      <c r="K8151" s="90"/>
      <c r="L8151" s="73"/>
      <c r="M8151" s="69" t="str">
        <f>IF(C8151&lt;&gt;"",DailyLog!$S$3,"")</f>
        <v/>
      </c>
      <c r="N8151" s="56" t="str">
        <f t="shared" si="382"/>
        <v/>
      </c>
      <c r="O8151" s="53" t="str">
        <f>IF($B8151&lt;&gt;"",IF(ISNUMBER(_xlfn.XMATCH($B8151,Language!$A$6:$E$6)),0,IF(ISNUMBER(_xlfn.XMATCH($B8151,Language!$A$29:$E$29)),'Lista de Prestatarios'!$B$3,VLOOKUP(B8151,'Lista de Prestatarios'!$A$2:$B$500,2,FALSE))),"")</f>
        <v/>
      </c>
      <c r="P8151" s="58" t="str">
        <f>IF(B8151&lt;&gt;"",IF(OR(D8151&gt;0,G8151&gt;0),COUNTIF($B$2:B8151,B8151),COUNTIFS($B$2:B8151,B8151,$E$2:E8151,"&gt;0")),"")</f>
        <v/>
      </c>
    </row>
    <row r="8152" spans="1:16" x14ac:dyDescent="0.35">
      <c r="A8152" s="51" t="str">
        <f t="shared" si="381"/>
        <v/>
      </c>
      <c r="B8152" s="99"/>
      <c r="C8152" s="4"/>
      <c r="D8152" s="14"/>
      <c r="E8152" s="14"/>
      <c r="F8152" s="14"/>
      <c r="G8152" s="82"/>
      <c r="H8152" s="107" t="str">
        <f>IF(B8152&lt;&gt;"",IF(OR(O8152=0,O8152=999),"",SUMIFS($E$2:E8152,$A$2:A8152,A8152)-SUMIFS($F$2:F8152,$A$2:A8152,A8152)),"")</f>
        <v/>
      </c>
      <c r="I8152" s="109" t="str">
        <f t="shared" si="383"/>
        <v/>
      </c>
      <c r="J8152" s="113"/>
      <c r="K8152" s="90"/>
      <c r="L8152" s="73"/>
      <c r="M8152" s="69" t="str">
        <f>IF(C8152&lt;&gt;"",DailyLog!$S$3,"")</f>
        <v/>
      </c>
      <c r="N8152" s="56" t="str">
        <f t="shared" si="382"/>
        <v/>
      </c>
      <c r="O8152" s="53" t="str">
        <f>IF($B8152&lt;&gt;"",IF(ISNUMBER(_xlfn.XMATCH($B8152,Language!$A$6:$E$6)),0,IF(ISNUMBER(_xlfn.XMATCH($B8152,Language!$A$29:$E$29)),'Lista de Prestatarios'!$B$3,VLOOKUP(B8152,'Lista de Prestatarios'!$A$2:$B$500,2,FALSE))),"")</f>
        <v/>
      </c>
      <c r="P8152" s="58" t="str">
        <f>IF(B8152&lt;&gt;"",IF(OR(D8152&gt;0,G8152&gt;0),COUNTIF($B$2:B8152,B8152),COUNTIFS($B$2:B8152,B8152,$E$2:E8152,"&gt;0")),"")</f>
        <v/>
      </c>
    </row>
    <row r="8153" spans="1:16" x14ac:dyDescent="0.35">
      <c r="A8153" s="51" t="str">
        <f t="shared" si="381"/>
        <v/>
      </c>
      <c r="B8153" s="99"/>
      <c r="C8153" s="4"/>
      <c r="D8153" s="14"/>
      <c r="E8153" s="14"/>
      <c r="F8153" s="14"/>
      <c r="G8153" s="82"/>
      <c r="H8153" s="107" t="str">
        <f>IF(B8153&lt;&gt;"",IF(OR(O8153=0,O8153=999),"",SUMIFS($E$2:E8153,$A$2:A8153,A8153)-SUMIFS($F$2:F8153,$A$2:A8153,A8153)),"")</f>
        <v/>
      </c>
      <c r="I8153" s="109" t="str">
        <f t="shared" si="383"/>
        <v/>
      </c>
      <c r="J8153" s="113"/>
      <c r="K8153" s="90"/>
      <c r="L8153" s="73"/>
      <c r="M8153" s="69" t="str">
        <f>IF(C8153&lt;&gt;"",DailyLog!$S$3,"")</f>
        <v/>
      </c>
      <c r="N8153" s="56" t="str">
        <f t="shared" si="382"/>
        <v/>
      </c>
      <c r="O8153" s="53" t="str">
        <f>IF($B8153&lt;&gt;"",IF(ISNUMBER(_xlfn.XMATCH($B8153,Language!$A$6:$E$6)),0,IF(ISNUMBER(_xlfn.XMATCH($B8153,Language!$A$29:$E$29)),'Lista de Prestatarios'!$B$3,VLOOKUP(B8153,'Lista de Prestatarios'!$A$2:$B$500,2,FALSE))),"")</f>
        <v/>
      </c>
      <c r="P8153" s="58" t="str">
        <f>IF(B8153&lt;&gt;"",IF(OR(D8153&gt;0,G8153&gt;0),COUNTIF($B$2:B8153,B8153),COUNTIFS($B$2:B8153,B8153,$E$2:E8153,"&gt;0")),"")</f>
        <v/>
      </c>
    </row>
    <row r="8154" spans="1:16" x14ac:dyDescent="0.35">
      <c r="A8154" s="51" t="str">
        <f t="shared" si="381"/>
        <v/>
      </c>
      <c r="B8154" s="99"/>
      <c r="C8154" s="4"/>
      <c r="D8154" s="14"/>
      <c r="E8154" s="14"/>
      <c r="F8154" s="14"/>
      <c r="G8154" s="82"/>
      <c r="H8154" s="107" t="str">
        <f>IF(B8154&lt;&gt;"",IF(OR(O8154=0,O8154=999),"",SUMIFS($E$2:E8154,$A$2:A8154,A8154)-SUMIFS($F$2:F8154,$A$2:A8154,A8154)),"")</f>
        <v/>
      </c>
      <c r="I8154" s="109" t="str">
        <f t="shared" si="383"/>
        <v/>
      </c>
      <c r="J8154" s="113"/>
      <c r="K8154" s="90"/>
      <c r="L8154" s="73"/>
      <c r="M8154" s="69" t="str">
        <f>IF(C8154&lt;&gt;"",DailyLog!$S$3,"")</f>
        <v/>
      </c>
      <c r="N8154" s="56" t="str">
        <f t="shared" si="382"/>
        <v/>
      </c>
      <c r="O8154" s="53" t="str">
        <f>IF($B8154&lt;&gt;"",IF(ISNUMBER(_xlfn.XMATCH($B8154,Language!$A$6:$E$6)),0,IF(ISNUMBER(_xlfn.XMATCH($B8154,Language!$A$29:$E$29)),'Lista de Prestatarios'!$B$3,VLOOKUP(B8154,'Lista de Prestatarios'!$A$2:$B$500,2,FALSE))),"")</f>
        <v/>
      </c>
      <c r="P8154" s="58" t="str">
        <f>IF(B8154&lt;&gt;"",IF(OR(D8154&gt;0,G8154&gt;0),COUNTIF($B$2:B8154,B8154),COUNTIFS($B$2:B8154,B8154,$E$2:E8154,"&gt;0")),"")</f>
        <v/>
      </c>
    </row>
    <row r="8155" spans="1:16" x14ac:dyDescent="0.35">
      <c r="A8155" s="51" t="str">
        <f t="shared" si="381"/>
        <v/>
      </c>
      <c r="B8155" s="99"/>
      <c r="C8155" s="4"/>
      <c r="D8155" s="14"/>
      <c r="E8155" s="14"/>
      <c r="F8155" s="14"/>
      <c r="G8155" s="82"/>
      <c r="H8155" s="107" t="str">
        <f>IF(B8155&lt;&gt;"",IF(OR(O8155=0,O8155=999),"",SUMIFS($E$2:E8155,$A$2:A8155,A8155)-SUMIFS($F$2:F8155,$A$2:A8155,A8155)),"")</f>
        <v/>
      </c>
      <c r="I8155" s="109" t="str">
        <f t="shared" si="383"/>
        <v/>
      </c>
      <c r="J8155" s="113"/>
      <c r="K8155" s="90"/>
      <c r="L8155" s="73"/>
      <c r="M8155" s="69" t="str">
        <f>IF(C8155&lt;&gt;"",DailyLog!$S$3,"")</f>
        <v/>
      </c>
      <c r="N8155" s="56" t="str">
        <f t="shared" si="382"/>
        <v/>
      </c>
      <c r="O8155" s="53" t="str">
        <f>IF($B8155&lt;&gt;"",IF(ISNUMBER(_xlfn.XMATCH($B8155,Language!$A$6:$E$6)),0,IF(ISNUMBER(_xlfn.XMATCH($B8155,Language!$A$29:$E$29)),'Lista de Prestatarios'!$B$3,VLOOKUP(B8155,'Lista de Prestatarios'!$A$2:$B$500,2,FALSE))),"")</f>
        <v/>
      </c>
      <c r="P8155" s="58" t="str">
        <f>IF(B8155&lt;&gt;"",IF(OR(D8155&gt;0,G8155&gt;0),COUNTIF($B$2:B8155,B8155),COUNTIFS($B$2:B8155,B8155,$E$2:E8155,"&gt;0")),"")</f>
        <v/>
      </c>
    </row>
    <row r="8156" spans="1:16" x14ac:dyDescent="0.35">
      <c r="A8156" s="51" t="str">
        <f t="shared" si="381"/>
        <v/>
      </c>
      <c r="B8156" s="99"/>
      <c r="C8156" s="4"/>
      <c r="D8156" s="14"/>
      <c r="E8156" s="14"/>
      <c r="F8156" s="14"/>
      <c r="G8156" s="82"/>
      <c r="H8156" s="107" t="str">
        <f>IF(B8156&lt;&gt;"",IF(OR(O8156=0,O8156=999),"",SUMIFS($E$2:E8156,$A$2:A8156,A8156)-SUMIFS($F$2:F8156,$A$2:A8156,A8156)),"")</f>
        <v/>
      </c>
      <c r="I8156" s="109" t="str">
        <f t="shared" si="383"/>
        <v/>
      </c>
      <c r="J8156" s="113"/>
      <c r="K8156" s="90"/>
      <c r="L8156" s="73"/>
      <c r="M8156" s="69" t="str">
        <f>IF(C8156&lt;&gt;"",DailyLog!$S$3,"")</f>
        <v/>
      </c>
      <c r="N8156" s="56" t="str">
        <f t="shared" si="382"/>
        <v/>
      </c>
      <c r="O8156" s="53" t="str">
        <f>IF($B8156&lt;&gt;"",IF(ISNUMBER(_xlfn.XMATCH($B8156,Language!$A$6:$E$6)),0,IF(ISNUMBER(_xlfn.XMATCH($B8156,Language!$A$29:$E$29)),'Lista de Prestatarios'!$B$3,VLOOKUP(B8156,'Lista de Prestatarios'!$A$2:$B$500,2,FALSE))),"")</f>
        <v/>
      </c>
      <c r="P8156" s="58" t="str">
        <f>IF(B8156&lt;&gt;"",IF(OR(D8156&gt;0,G8156&gt;0),COUNTIF($B$2:B8156,B8156),COUNTIFS($B$2:B8156,B8156,$E$2:E8156,"&gt;0")),"")</f>
        <v/>
      </c>
    </row>
    <row r="8157" spans="1:16" x14ac:dyDescent="0.35">
      <c r="A8157" s="51" t="str">
        <f t="shared" si="381"/>
        <v/>
      </c>
      <c r="B8157" s="99"/>
      <c r="C8157" s="4"/>
      <c r="D8157" s="14"/>
      <c r="E8157" s="14"/>
      <c r="F8157" s="14"/>
      <c r="G8157" s="82"/>
      <c r="H8157" s="107" t="str">
        <f>IF(B8157&lt;&gt;"",IF(OR(O8157=0,O8157=999),"",SUMIFS($E$2:E8157,$A$2:A8157,A8157)-SUMIFS($F$2:F8157,$A$2:A8157,A8157)),"")</f>
        <v/>
      </c>
      <c r="I8157" s="109" t="str">
        <f t="shared" si="383"/>
        <v/>
      </c>
      <c r="J8157" s="113"/>
      <c r="K8157" s="90"/>
      <c r="L8157" s="73"/>
      <c r="M8157" s="69" t="str">
        <f>IF(C8157&lt;&gt;"",DailyLog!$S$3,"")</f>
        <v/>
      </c>
      <c r="N8157" s="56" t="str">
        <f t="shared" si="382"/>
        <v/>
      </c>
      <c r="O8157" s="53" t="str">
        <f>IF($B8157&lt;&gt;"",IF(ISNUMBER(_xlfn.XMATCH($B8157,Language!$A$6:$E$6)),0,IF(ISNUMBER(_xlfn.XMATCH($B8157,Language!$A$29:$E$29)),'Lista de Prestatarios'!$B$3,VLOOKUP(B8157,'Lista de Prestatarios'!$A$2:$B$500,2,FALSE))),"")</f>
        <v/>
      </c>
      <c r="P8157" s="58" t="str">
        <f>IF(B8157&lt;&gt;"",IF(OR(D8157&gt;0,G8157&gt;0),COUNTIF($B$2:B8157,B8157),COUNTIFS($B$2:B8157,B8157,$E$2:E8157,"&gt;0")),"")</f>
        <v/>
      </c>
    </row>
    <row r="8158" spans="1:16" x14ac:dyDescent="0.35">
      <c r="A8158" s="51" t="str">
        <f t="shared" si="381"/>
        <v/>
      </c>
      <c r="B8158" s="99"/>
      <c r="C8158" s="4"/>
      <c r="D8158" s="14"/>
      <c r="E8158" s="14"/>
      <c r="F8158" s="14"/>
      <c r="G8158" s="82"/>
      <c r="H8158" s="107" t="str">
        <f>IF(B8158&lt;&gt;"",IF(OR(O8158=0,O8158=999),"",SUMIFS($E$2:E8158,$A$2:A8158,A8158)-SUMIFS($F$2:F8158,$A$2:A8158,A8158)),"")</f>
        <v/>
      </c>
      <c r="I8158" s="109" t="str">
        <f t="shared" si="383"/>
        <v/>
      </c>
      <c r="J8158" s="113"/>
      <c r="K8158" s="90"/>
      <c r="L8158" s="73"/>
      <c r="M8158" s="69" t="str">
        <f>IF(C8158&lt;&gt;"",DailyLog!$S$3,"")</f>
        <v/>
      </c>
      <c r="N8158" s="56" t="str">
        <f t="shared" si="382"/>
        <v/>
      </c>
      <c r="O8158" s="53" t="str">
        <f>IF($B8158&lt;&gt;"",IF(ISNUMBER(_xlfn.XMATCH($B8158,Language!$A$6:$E$6)),0,IF(ISNUMBER(_xlfn.XMATCH($B8158,Language!$A$29:$E$29)),'Lista de Prestatarios'!$B$3,VLOOKUP(B8158,'Lista de Prestatarios'!$A$2:$B$500,2,FALSE))),"")</f>
        <v/>
      </c>
      <c r="P8158" s="58" t="str">
        <f>IF(B8158&lt;&gt;"",IF(OR(D8158&gt;0,G8158&gt;0),COUNTIF($B$2:B8158,B8158),COUNTIFS($B$2:B8158,B8158,$E$2:E8158,"&gt;0")),"")</f>
        <v/>
      </c>
    </row>
    <row r="8159" spans="1:16" x14ac:dyDescent="0.35">
      <c r="A8159" s="51" t="str">
        <f t="shared" si="381"/>
        <v/>
      </c>
      <c r="B8159" s="99"/>
      <c r="C8159" s="4"/>
      <c r="D8159" s="14"/>
      <c r="E8159" s="14"/>
      <c r="F8159" s="14"/>
      <c r="G8159" s="82"/>
      <c r="H8159" s="107" t="str">
        <f>IF(B8159&lt;&gt;"",IF(OR(O8159=0,O8159=999),"",SUMIFS($E$2:E8159,$A$2:A8159,A8159)-SUMIFS($F$2:F8159,$A$2:A8159,A8159)),"")</f>
        <v/>
      </c>
      <c r="I8159" s="109" t="str">
        <f t="shared" si="383"/>
        <v/>
      </c>
      <c r="J8159" s="113"/>
      <c r="K8159" s="90"/>
      <c r="L8159" s="73"/>
      <c r="M8159" s="69" t="str">
        <f>IF(C8159&lt;&gt;"",DailyLog!$S$3,"")</f>
        <v/>
      </c>
      <c r="N8159" s="56" t="str">
        <f t="shared" si="382"/>
        <v/>
      </c>
      <c r="O8159" s="53" t="str">
        <f>IF($B8159&lt;&gt;"",IF(ISNUMBER(_xlfn.XMATCH($B8159,Language!$A$6:$E$6)),0,IF(ISNUMBER(_xlfn.XMATCH($B8159,Language!$A$29:$E$29)),'Lista de Prestatarios'!$B$3,VLOOKUP(B8159,'Lista de Prestatarios'!$A$2:$B$500,2,FALSE))),"")</f>
        <v/>
      </c>
      <c r="P8159" s="58" t="str">
        <f>IF(B8159&lt;&gt;"",IF(OR(D8159&gt;0,G8159&gt;0),COUNTIF($B$2:B8159,B8159),COUNTIFS($B$2:B8159,B8159,$E$2:E8159,"&gt;0")),"")</f>
        <v/>
      </c>
    </row>
    <row r="8160" spans="1:16" x14ac:dyDescent="0.35">
      <c r="A8160" s="51" t="str">
        <f t="shared" si="381"/>
        <v/>
      </c>
      <c r="B8160" s="99"/>
      <c r="C8160" s="4"/>
      <c r="D8160" s="14"/>
      <c r="E8160" s="14"/>
      <c r="F8160" s="14"/>
      <c r="G8160" s="82"/>
      <c r="H8160" s="107" t="str">
        <f>IF(B8160&lt;&gt;"",IF(OR(O8160=0,O8160=999),"",SUMIFS($E$2:E8160,$A$2:A8160,A8160)-SUMIFS($F$2:F8160,$A$2:A8160,A8160)),"")</f>
        <v/>
      </c>
      <c r="I8160" s="109" t="str">
        <f t="shared" si="383"/>
        <v/>
      </c>
      <c r="J8160" s="113"/>
      <c r="K8160" s="90"/>
      <c r="L8160" s="73"/>
      <c r="M8160" s="69" t="str">
        <f>IF(C8160&lt;&gt;"",DailyLog!$S$3,"")</f>
        <v/>
      </c>
      <c r="N8160" s="56" t="str">
        <f t="shared" si="382"/>
        <v/>
      </c>
      <c r="O8160" s="53" t="str">
        <f>IF($B8160&lt;&gt;"",IF(ISNUMBER(_xlfn.XMATCH($B8160,Language!$A$6:$E$6)),0,IF(ISNUMBER(_xlfn.XMATCH($B8160,Language!$A$29:$E$29)),'Lista de Prestatarios'!$B$3,VLOOKUP(B8160,'Lista de Prestatarios'!$A$2:$B$500,2,FALSE))),"")</f>
        <v/>
      </c>
      <c r="P8160" s="58" t="str">
        <f>IF(B8160&lt;&gt;"",IF(OR(D8160&gt;0,G8160&gt;0),COUNTIF($B$2:B8160,B8160),COUNTIFS($B$2:B8160,B8160,$E$2:E8160,"&gt;0")),"")</f>
        <v/>
      </c>
    </row>
    <row r="8161" spans="1:16" x14ac:dyDescent="0.35">
      <c r="A8161" s="51" t="str">
        <f t="shared" si="381"/>
        <v/>
      </c>
      <c r="B8161" s="99"/>
      <c r="C8161" s="4"/>
      <c r="D8161" s="14"/>
      <c r="E8161" s="14"/>
      <c r="F8161" s="14"/>
      <c r="G8161" s="82"/>
      <c r="H8161" s="107" t="str">
        <f>IF(B8161&lt;&gt;"",IF(OR(O8161=0,O8161=999),"",SUMIFS($E$2:E8161,$A$2:A8161,A8161)-SUMIFS($F$2:F8161,$A$2:A8161,A8161)),"")</f>
        <v/>
      </c>
      <c r="I8161" s="109" t="str">
        <f t="shared" si="383"/>
        <v/>
      </c>
      <c r="J8161" s="113"/>
      <c r="K8161" s="90"/>
      <c r="L8161" s="73"/>
      <c r="M8161" s="69" t="str">
        <f>IF(C8161&lt;&gt;"",DailyLog!$S$3,"")</f>
        <v/>
      </c>
      <c r="N8161" s="56" t="str">
        <f t="shared" si="382"/>
        <v/>
      </c>
      <c r="O8161" s="53" t="str">
        <f>IF($B8161&lt;&gt;"",IF(ISNUMBER(_xlfn.XMATCH($B8161,Language!$A$6:$E$6)),0,IF(ISNUMBER(_xlfn.XMATCH($B8161,Language!$A$29:$E$29)),'Lista de Prestatarios'!$B$3,VLOOKUP(B8161,'Lista de Prestatarios'!$A$2:$B$500,2,FALSE))),"")</f>
        <v/>
      </c>
      <c r="P8161" s="58" t="str">
        <f>IF(B8161&lt;&gt;"",IF(OR(D8161&gt;0,G8161&gt;0),COUNTIF($B$2:B8161,B8161),COUNTIFS($B$2:B8161,B8161,$E$2:E8161,"&gt;0")),"")</f>
        <v/>
      </c>
    </row>
    <row r="8162" spans="1:16" x14ac:dyDescent="0.35">
      <c r="A8162" s="51" t="str">
        <f t="shared" si="381"/>
        <v/>
      </c>
      <c r="B8162" s="99"/>
      <c r="C8162" s="4"/>
      <c r="D8162" s="14"/>
      <c r="E8162" s="14"/>
      <c r="F8162" s="14"/>
      <c r="G8162" s="82"/>
      <c r="H8162" s="107" t="str">
        <f>IF(B8162&lt;&gt;"",IF(OR(O8162=0,O8162=999),"",SUMIFS($E$2:E8162,$A$2:A8162,A8162)-SUMIFS($F$2:F8162,$A$2:A8162,A8162)),"")</f>
        <v/>
      </c>
      <c r="I8162" s="109" t="str">
        <f t="shared" si="383"/>
        <v/>
      </c>
      <c r="J8162" s="113"/>
      <c r="K8162" s="90"/>
      <c r="L8162" s="73"/>
      <c r="M8162" s="69" t="str">
        <f>IF(C8162&lt;&gt;"",DailyLog!$S$3,"")</f>
        <v/>
      </c>
      <c r="N8162" s="56" t="str">
        <f t="shared" si="382"/>
        <v/>
      </c>
      <c r="O8162" s="53" t="str">
        <f>IF($B8162&lt;&gt;"",IF(ISNUMBER(_xlfn.XMATCH($B8162,Language!$A$6:$E$6)),0,IF(ISNUMBER(_xlfn.XMATCH($B8162,Language!$A$29:$E$29)),'Lista de Prestatarios'!$B$3,VLOOKUP(B8162,'Lista de Prestatarios'!$A$2:$B$500,2,FALSE))),"")</f>
        <v/>
      </c>
      <c r="P8162" s="58" t="str">
        <f>IF(B8162&lt;&gt;"",IF(OR(D8162&gt;0,G8162&gt;0),COUNTIF($B$2:B8162,B8162),COUNTIFS($B$2:B8162,B8162,$E$2:E8162,"&gt;0")),"")</f>
        <v/>
      </c>
    </row>
    <row r="8163" spans="1:16" x14ac:dyDescent="0.35">
      <c r="A8163" s="51" t="str">
        <f t="shared" si="381"/>
        <v/>
      </c>
      <c r="B8163" s="99"/>
      <c r="C8163" s="4"/>
      <c r="D8163" s="14"/>
      <c r="E8163" s="14"/>
      <c r="F8163" s="14"/>
      <c r="G8163" s="82"/>
      <c r="H8163" s="107" t="str">
        <f>IF(B8163&lt;&gt;"",IF(OR(O8163=0,O8163=999),"",SUMIFS($E$2:E8163,$A$2:A8163,A8163)-SUMIFS($F$2:F8163,$A$2:A8163,A8163)),"")</f>
        <v/>
      </c>
      <c r="I8163" s="109" t="str">
        <f t="shared" si="383"/>
        <v/>
      </c>
      <c r="J8163" s="113"/>
      <c r="K8163" s="90"/>
      <c r="L8163" s="73"/>
      <c r="M8163" s="69" t="str">
        <f>IF(C8163&lt;&gt;"",DailyLog!$S$3,"")</f>
        <v/>
      </c>
      <c r="N8163" s="56" t="str">
        <f t="shared" si="382"/>
        <v/>
      </c>
      <c r="O8163" s="53" t="str">
        <f>IF($B8163&lt;&gt;"",IF(ISNUMBER(_xlfn.XMATCH($B8163,Language!$A$6:$E$6)),0,IF(ISNUMBER(_xlfn.XMATCH($B8163,Language!$A$29:$E$29)),'Lista de Prestatarios'!$B$3,VLOOKUP(B8163,'Lista de Prestatarios'!$A$2:$B$500,2,FALSE))),"")</f>
        <v/>
      </c>
      <c r="P8163" s="58" t="str">
        <f>IF(B8163&lt;&gt;"",IF(OR(D8163&gt;0,G8163&gt;0),COUNTIF($B$2:B8163,B8163),COUNTIFS($B$2:B8163,B8163,$E$2:E8163,"&gt;0")),"")</f>
        <v/>
      </c>
    </row>
    <row r="8164" spans="1:16" x14ac:dyDescent="0.35">
      <c r="A8164" s="51" t="str">
        <f t="shared" si="381"/>
        <v/>
      </c>
      <c r="B8164" s="99"/>
      <c r="C8164" s="4"/>
      <c r="D8164" s="14"/>
      <c r="E8164" s="14"/>
      <c r="F8164" s="14"/>
      <c r="G8164" s="82"/>
      <c r="H8164" s="107" t="str">
        <f>IF(B8164&lt;&gt;"",IF(OR(O8164=0,O8164=999),"",SUMIFS($E$2:E8164,$A$2:A8164,A8164)-SUMIFS($F$2:F8164,$A$2:A8164,A8164)),"")</f>
        <v/>
      </c>
      <c r="I8164" s="109" t="str">
        <f t="shared" si="383"/>
        <v/>
      </c>
      <c r="J8164" s="113"/>
      <c r="K8164" s="90"/>
      <c r="L8164" s="73"/>
      <c r="M8164" s="69" t="str">
        <f>IF(C8164&lt;&gt;"",DailyLog!$S$3,"")</f>
        <v/>
      </c>
      <c r="N8164" s="56" t="str">
        <f t="shared" si="382"/>
        <v/>
      </c>
      <c r="O8164" s="53" t="str">
        <f>IF($B8164&lt;&gt;"",IF(ISNUMBER(_xlfn.XMATCH($B8164,Language!$A$6:$E$6)),0,IF(ISNUMBER(_xlfn.XMATCH($B8164,Language!$A$29:$E$29)),'Lista de Prestatarios'!$B$3,VLOOKUP(B8164,'Lista de Prestatarios'!$A$2:$B$500,2,FALSE))),"")</f>
        <v/>
      </c>
      <c r="P8164" s="58" t="str">
        <f>IF(B8164&lt;&gt;"",IF(OR(D8164&gt;0,G8164&gt;0),COUNTIF($B$2:B8164,B8164),COUNTIFS($B$2:B8164,B8164,$E$2:E8164,"&gt;0")),"")</f>
        <v/>
      </c>
    </row>
    <row r="8165" spans="1:16" x14ac:dyDescent="0.35">
      <c r="A8165" s="51" t="str">
        <f t="shared" si="381"/>
        <v/>
      </c>
      <c r="B8165" s="99"/>
      <c r="C8165" s="4"/>
      <c r="D8165" s="14"/>
      <c r="E8165" s="14"/>
      <c r="F8165" s="14"/>
      <c r="G8165" s="82"/>
      <c r="H8165" s="107" t="str">
        <f>IF(B8165&lt;&gt;"",IF(OR(O8165=0,O8165=999),"",SUMIFS($E$2:E8165,$A$2:A8165,A8165)-SUMIFS($F$2:F8165,$A$2:A8165,A8165)),"")</f>
        <v/>
      </c>
      <c r="I8165" s="109" t="str">
        <f t="shared" si="383"/>
        <v/>
      </c>
      <c r="J8165" s="113"/>
      <c r="K8165" s="90"/>
      <c r="L8165" s="73"/>
      <c r="M8165" s="69" t="str">
        <f>IF(C8165&lt;&gt;"",DailyLog!$S$3,"")</f>
        <v/>
      </c>
      <c r="N8165" s="56" t="str">
        <f t="shared" si="382"/>
        <v/>
      </c>
      <c r="O8165" s="53" t="str">
        <f>IF($B8165&lt;&gt;"",IF(ISNUMBER(_xlfn.XMATCH($B8165,Language!$A$6:$E$6)),0,IF(ISNUMBER(_xlfn.XMATCH($B8165,Language!$A$29:$E$29)),'Lista de Prestatarios'!$B$3,VLOOKUP(B8165,'Lista de Prestatarios'!$A$2:$B$500,2,FALSE))),"")</f>
        <v/>
      </c>
      <c r="P8165" s="58" t="str">
        <f>IF(B8165&lt;&gt;"",IF(OR(D8165&gt;0,G8165&gt;0),COUNTIF($B$2:B8165,B8165),COUNTIFS($B$2:B8165,B8165,$E$2:E8165,"&gt;0")),"")</f>
        <v/>
      </c>
    </row>
    <row r="8166" spans="1:16" x14ac:dyDescent="0.35">
      <c r="A8166" s="51" t="str">
        <f t="shared" si="381"/>
        <v/>
      </c>
      <c r="B8166" s="99"/>
      <c r="C8166" s="4"/>
      <c r="D8166" s="14"/>
      <c r="E8166" s="14"/>
      <c r="F8166" s="14"/>
      <c r="G8166" s="82"/>
      <c r="H8166" s="107" t="str">
        <f>IF(B8166&lt;&gt;"",IF(OR(O8166=0,O8166=999),"",SUMIFS($E$2:E8166,$A$2:A8166,A8166)-SUMIFS($F$2:F8166,$A$2:A8166,A8166)),"")</f>
        <v/>
      </c>
      <c r="I8166" s="109" t="str">
        <f t="shared" si="383"/>
        <v/>
      </c>
      <c r="J8166" s="113"/>
      <c r="K8166" s="90"/>
      <c r="L8166" s="73"/>
      <c r="M8166" s="69" t="str">
        <f>IF(C8166&lt;&gt;"",DailyLog!$S$3,"")</f>
        <v/>
      </c>
      <c r="N8166" s="56" t="str">
        <f t="shared" si="382"/>
        <v/>
      </c>
      <c r="O8166" s="53" t="str">
        <f>IF($B8166&lt;&gt;"",IF(ISNUMBER(_xlfn.XMATCH($B8166,Language!$A$6:$E$6)),0,IF(ISNUMBER(_xlfn.XMATCH($B8166,Language!$A$29:$E$29)),'Lista de Prestatarios'!$B$3,VLOOKUP(B8166,'Lista de Prestatarios'!$A$2:$B$500,2,FALSE))),"")</f>
        <v/>
      </c>
      <c r="P8166" s="58" t="str">
        <f>IF(B8166&lt;&gt;"",IF(OR(D8166&gt;0,G8166&gt;0),COUNTIF($B$2:B8166,B8166),COUNTIFS($B$2:B8166,B8166,$E$2:E8166,"&gt;0")),"")</f>
        <v/>
      </c>
    </row>
    <row r="8167" spans="1:16" x14ac:dyDescent="0.35">
      <c r="A8167" s="51" t="str">
        <f t="shared" si="381"/>
        <v/>
      </c>
      <c r="B8167" s="99"/>
      <c r="C8167" s="4"/>
      <c r="D8167" s="14"/>
      <c r="E8167" s="14"/>
      <c r="F8167" s="14"/>
      <c r="G8167" s="82"/>
      <c r="H8167" s="107" t="str">
        <f>IF(B8167&lt;&gt;"",IF(OR(O8167=0,O8167=999),"",SUMIFS($E$2:E8167,$A$2:A8167,A8167)-SUMIFS($F$2:F8167,$A$2:A8167,A8167)),"")</f>
        <v/>
      </c>
      <c r="I8167" s="109" t="str">
        <f t="shared" si="383"/>
        <v/>
      </c>
      <c r="J8167" s="113"/>
      <c r="K8167" s="90"/>
      <c r="L8167" s="73"/>
      <c r="M8167" s="69" t="str">
        <f>IF(C8167&lt;&gt;"",DailyLog!$S$3,"")</f>
        <v/>
      </c>
      <c r="N8167" s="56" t="str">
        <f t="shared" si="382"/>
        <v/>
      </c>
      <c r="O8167" s="53" t="str">
        <f>IF($B8167&lt;&gt;"",IF(ISNUMBER(_xlfn.XMATCH($B8167,Language!$A$6:$E$6)),0,IF(ISNUMBER(_xlfn.XMATCH($B8167,Language!$A$29:$E$29)),'Lista de Prestatarios'!$B$3,VLOOKUP(B8167,'Lista de Prestatarios'!$A$2:$B$500,2,FALSE))),"")</f>
        <v/>
      </c>
      <c r="P8167" s="58" t="str">
        <f>IF(B8167&lt;&gt;"",IF(OR(D8167&gt;0,G8167&gt;0),COUNTIF($B$2:B8167,B8167),COUNTIFS($B$2:B8167,B8167,$E$2:E8167,"&gt;0")),"")</f>
        <v/>
      </c>
    </row>
    <row r="8168" spans="1:16" x14ac:dyDescent="0.35">
      <c r="A8168" s="51" t="str">
        <f t="shared" si="381"/>
        <v/>
      </c>
      <c r="B8168" s="99"/>
      <c r="C8168" s="4"/>
      <c r="D8168" s="14"/>
      <c r="E8168" s="14"/>
      <c r="F8168" s="14"/>
      <c r="G8168" s="82"/>
      <c r="H8168" s="107" t="str">
        <f>IF(B8168&lt;&gt;"",IF(OR(O8168=0,O8168=999),"",SUMIFS($E$2:E8168,$A$2:A8168,A8168)-SUMIFS($F$2:F8168,$A$2:A8168,A8168)),"")</f>
        <v/>
      </c>
      <c r="I8168" s="109" t="str">
        <f t="shared" si="383"/>
        <v/>
      </c>
      <c r="J8168" s="113"/>
      <c r="K8168" s="90"/>
      <c r="L8168" s="73"/>
      <c r="M8168" s="69" t="str">
        <f>IF(C8168&lt;&gt;"",DailyLog!$S$3,"")</f>
        <v/>
      </c>
      <c r="N8168" s="56" t="str">
        <f t="shared" si="382"/>
        <v/>
      </c>
      <c r="O8168" s="53" t="str">
        <f>IF($B8168&lt;&gt;"",IF(ISNUMBER(_xlfn.XMATCH($B8168,Language!$A$6:$E$6)),0,IF(ISNUMBER(_xlfn.XMATCH($B8168,Language!$A$29:$E$29)),'Lista de Prestatarios'!$B$3,VLOOKUP(B8168,'Lista de Prestatarios'!$A$2:$B$500,2,FALSE))),"")</f>
        <v/>
      </c>
      <c r="P8168" s="58" t="str">
        <f>IF(B8168&lt;&gt;"",IF(OR(D8168&gt;0,G8168&gt;0),COUNTIF($B$2:B8168,B8168),COUNTIFS($B$2:B8168,B8168,$E$2:E8168,"&gt;0")),"")</f>
        <v/>
      </c>
    </row>
    <row r="8169" spans="1:16" x14ac:dyDescent="0.35">
      <c r="A8169" s="51" t="str">
        <f t="shared" si="381"/>
        <v/>
      </c>
      <c r="B8169" s="99"/>
      <c r="C8169" s="4"/>
      <c r="D8169" s="14"/>
      <c r="E8169" s="14"/>
      <c r="F8169" s="14"/>
      <c r="G8169" s="82"/>
      <c r="H8169" s="107" t="str">
        <f>IF(B8169&lt;&gt;"",IF(OR(O8169=0,O8169=999),"",SUMIFS($E$2:E8169,$A$2:A8169,A8169)-SUMIFS($F$2:F8169,$A$2:A8169,A8169)),"")</f>
        <v/>
      </c>
      <c r="I8169" s="109" t="str">
        <f t="shared" si="383"/>
        <v/>
      </c>
      <c r="J8169" s="113"/>
      <c r="K8169" s="90"/>
      <c r="L8169" s="73"/>
      <c r="M8169" s="69" t="str">
        <f>IF(C8169&lt;&gt;"",DailyLog!$S$3,"")</f>
        <v/>
      </c>
      <c r="N8169" s="56" t="str">
        <f t="shared" si="382"/>
        <v/>
      </c>
      <c r="O8169" s="53" t="str">
        <f>IF($B8169&lt;&gt;"",IF(ISNUMBER(_xlfn.XMATCH($B8169,Language!$A$6:$E$6)),0,IF(ISNUMBER(_xlfn.XMATCH($B8169,Language!$A$29:$E$29)),'Lista de Prestatarios'!$B$3,VLOOKUP(B8169,'Lista de Prestatarios'!$A$2:$B$500,2,FALSE))),"")</f>
        <v/>
      </c>
      <c r="P8169" s="58" t="str">
        <f>IF(B8169&lt;&gt;"",IF(OR(D8169&gt;0,G8169&gt;0),COUNTIF($B$2:B8169,B8169),COUNTIFS($B$2:B8169,B8169,$E$2:E8169,"&gt;0")),"")</f>
        <v/>
      </c>
    </row>
    <row r="8170" spans="1:16" x14ac:dyDescent="0.35">
      <c r="A8170" s="51" t="str">
        <f t="shared" si="381"/>
        <v/>
      </c>
      <c r="B8170" s="99"/>
      <c r="C8170" s="4"/>
      <c r="D8170" s="14"/>
      <c r="E8170" s="14"/>
      <c r="F8170" s="14"/>
      <c r="G8170" s="82"/>
      <c r="H8170" s="107" t="str">
        <f>IF(B8170&lt;&gt;"",IF(OR(O8170=0,O8170=999),"",SUMIFS($E$2:E8170,$A$2:A8170,A8170)-SUMIFS($F$2:F8170,$A$2:A8170,A8170)),"")</f>
        <v/>
      </c>
      <c r="I8170" s="109" t="str">
        <f t="shared" si="383"/>
        <v/>
      </c>
      <c r="J8170" s="113"/>
      <c r="K8170" s="90"/>
      <c r="L8170" s="73"/>
      <c r="M8170" s="69" t="str">
        <f>IF(C8170&lt;&gt;"",DailyLog!$S$3,"")</f>
        <v/>
      </c>
      <c r="N8170" s="56" t="str">
        <f t="shared" si="382"/>
        <v/>
      </c>
      <c r="O8170" s="53" t="str">
        <f>IF($B8170&lt;&gt;"",IF(ISNUMBER(_xlfn.XMATCH($B8170,Language!$A$6:$E$6)),0,IF(ISNUMBER(_xlfn.XMATCH($B8170,Language!$A$29:$E$29)),'Lista de Prestatarios'!$B$3,VLOOKUP(B8170,'Lista de Prestatarios'!$A$2:$B$500,2,FALSE))),"")</f>
        <v/>
      </c>
      <c r="P8170" s="58" t="str">
        <f>IF(B8170&lt;&gt;"",IF(OR(D8170&gt;0,G8170&gt;0),COUNTIF($B$2:B8170,B8170),COUNTIFS($B$2:B8170,B8170,$E$2:E8170,"&gt;0")),"")</f>
        <v/>
      </c>
    </row>
    <row r="8171" spans="1:16" x14ac:dyDescent="0.35">
      <c r="A8171" s="51" t="str">
        <f t="shared" si="381"/>
        <v/>
      </c>
      <c r="B8171" s="99"/>
      <c r="C8171" s="4"/>
      <c r="D8171" s="14"/>
      <c r="E8171" s="14"/>
      <c r="F8171" s="14"/>
      <c r="G8171" s="82"/>
      <c r="H8171" s="107" t="str">
        <f>IF(B8171&lt;&gt;"",IF(OR(O8171=0,O8171=999),"",SUMIFS($E$2:E8171,$A$2:A8171,A8171)-SUMIFS($F$2:F8171,$A$2:A8171,A8171)),"")</f>
        <v/>
      </c>
      <c r="I8171" s="109" t="str">
        <f t="shared" si="383"/>
        <v/>
      </c>
      <c r="J8171" s="113"/>
      <c r="K8171" s="90"/>
      <c r="L8171" s="73"/>
      <c r="M8171" s="69" t="str">
        <f>IF(C8171&lt;&gt;"",DailyLog!$S$3,"")</f>
        <v/>
      </c>
      <c r="N8171" s="56" t="str">
        <f t="shared" si="382"/>
        <v/>
      </c>
      <c r="O8171" s="53" t="str">
        <f>IF($B8171&lt;&gt;"",IF(ISNUMBER(_xlfn.XMATCH($B8171,Language!$A$6:$E$6)),0,IF(ISNUMBER(_xlfn.XMATCH($B8171,Language!$A$29:$E$29)),'Lista de Prestatarios'!$B$3,VLOOKUP(B8171,'Lista de Prestatarios'!$A$2:$B$500,2,FALSE))),"")</f>
        <v/>
      </c>
      <c r="P8171" s="58" t="str">
        <f>IF(B8171&lt;&gt;"",IF(OR(D8171&gt;0,G8171&gt;0),COUNTIF($B$2:B8171,B8171),COUNTIFS($B$2:B8171,B8171,$E$2:E8171,"&gt;0")),"")</f>
        <v/>
      </c>
    </row>
    <row r="8172" spans="1:16" x14ac:dyDescent="0.35">
      <c r="A8172" s="51" t="str">
        <f t="shared" si="381"/>
        <v/>
      </c>
      <c r="B8172" s="99"/>
      <c r="C8172" s="4"/>
      <c r="D8172" s="14"/>
      <c r="E8172" s="14"/>
      <c r="F8172" s="14"/>
      <c r="G8172" s="82"/>
      <c r="H8172" s="107" t="str">
        <f>IF(B8172&lt;&gt;"",IF(OR(O8172=0,O8172=999),"",SUMIFS($E$2:E8172,$A$2:A8172,A8172)-SUMIFS($F$2:F8172,$A$2:A8172,A8172)),"")</f>
        <v/>
      </c>
      <c r="I8172" s="109" t="str">
        <f t="shared" si="383"/>
        <v/>
      </c>
      <c r="J8172" s="113"/>
      <c r="K8172" s="90"/>
      <c r="L8172" s="73"/>
      <c r="M8172" s="69" t="str">
        <f>IF(C8172&lt;&gt;"",DailyLog!$S$3,"")</f>
        <v/>
      </c>
      <c r="N8172" s="56" t="str">
        <f t="shared" si="382"/>
        <v/>
      </c>
      <c r="O8172" s="53" t="str">
        <f>IF($B8172&lt;&gt;"",IF(ISNUMBER(_xlfn.XMATCH($B8172,Language!$A$6:$E$6)),0,IF(ISNUMBER(_xlfn.XMATCH($B8172,Language!$A$29:$E$29)),'Lista de Prestatarios'!$B$3,VLOOKUP(B8172,'Lista de Prestatarios'!$A$2:$B$500,2,FALSE))),"")</f>
        <v/>
      </c>
      <c r="P8172" s="58" t="str">
        <f>IF(B8172&lt;&gt;"",IF(OR(D8172&gt;0,G8172&gt;0),COUNTIF($B$2:B8172,B8172),COUNTIFS($B$2:B8172,B8172,$E$2:E8172,"&gt;0")),"")</f>
        <v/>
      </c>
    </row>
    <row r="8173" spans="1:16" x14ac:dyDescent="0.35">
      <c r="A8173" s="51" t="str">
        <f t="shared" si="381"/>
        <v/>
      </c>
      <c r="B8173" s="99"/>
      <c r="C8173" s="4"/>
      <c r="D8173" s="14"/>
      <c r="E8173" s="14"/>
      <c r="F8173" s="14"/>
      <c r="G8173" s="82"/>
      <c r="H8173" s="107" t="str">
        <f>IF(B8173&lt;&gt;"",IF(OR(O8173=0,O8173=999),"",SUMIFS($E$2:E8173,$A$2:A8173,A8173)-SUMIFS($F$2:F8173,$A$2:A8173,A8173)),"")</f>
        <v/>
      </c>
      <c r="I8173" s="109" t="str">
        <f t="shared" si="383"/>
        <v/>
      </c>
      <c r="J8173" s="113"/>
      <c r="K8173" s="90"/>
      <c r="L8173" s="73"/>
      <c r="M8173" s="69" t="str">
        <f>IF(C8173&lt;&gt;"",DailyLog!$S$3,"")</f>
        <v/>
      </c>
      <c r="N8173" s="56" t="str">
        <f t="shared" si="382"/>
        <v/>
      </c>
      <c r="O8173" s="53" t="str">
        <f>IF($B8173&lt;&gt;"",IF(ISNUMBER(_xlfn.XMATCH($B8173,Language!$A$6:$E$6)),0,IF(ISNUMBER(_xlfn.XMATCH($B8173,Language!$A$29:$E$29)),'Lista de Prestatarios'!$B$3,VLOOKUP(B8173,'Lista de Prestatarios'!$A$2:$B$500,2,FALSE))),"")</f>
        <v/>
      </c>
      <c r="P8173" s="58" t="str">
        <f>IF(B8173&lt;&gt;"",IF(OR(D8173&gt;0,G8173&gt;0),COUNTIF($B$2:B8173,B8173),COUNTIFS($B$2:B8173,B8173,$E$2:E8173,"&gt;0")),"")</f>
        <v/>
      </c>
    </row>
    <row r="8174" spans="1:16" x14ac:dyDescent="0.35">
      <c r="A8174" s="51" t="str">
        <f t="shared" si="381"/>
        <v/>
      </c>
      <c r="B8174" s="99"/>
      <c r="C8174" s="4"/>
      <c r="D8174" s="14"/>
      <c r="E8174" s="14"/>
      <c r="F8174" s="14"/>
      <c r="G8174" s="82"/>
      <c r="H8174" s="107" t="str">
        <f>IF(B8174&lt;&gt;"",IF(OR(O8174=0,O8174=999),"",SUMIFS($E$2:E8174,$A$2:A8174,A8174)-SUMIFS($F$2:F8174,$A$2:A8174,A8174)),"")</f>
        <v/>
      </c>
      <c r="I8174" s="109" t="str">
        <f t="shared" si="383"/>
        <v/>
      </c>
      <c r="J8174" s="113"/>
      <c r="K8174" s="90"/>
      <c r="L8174" s="73"/>
      <c r="M8174" s="69" t="str">
        <f>IF(C8174&lt;&gt;"",DailyLog!$S$3,"")</f>
        <v/>
      </c>
      <c r="N8174" s="56" t="str">
        <f t="shared" si="382"/>
        <v/>
      </c>
      <c r="O8174" s="53" t="str">
        <f>IF($B8174&lt;&gt;"",IF(ISNUMBER(_xlfn.XMATCH($B8174,Language!$A$6:$E$6)),0,IF(ISNUMBER(_xlfn.XMATCH($B8174,Language!$A$29:$E$29)),'Lista de Prestatarios'!$B$3,VLOOKUP(B8174,'Lista de Prestatarios'!$A$2:$B$500,2,FALSE))),"")</f>
        <v/>
      </c>
      <c r="P8174" s="58" t="str">
        <f>IF(B8174&lt;&gt;"",IF(OR(D8174&gt;0,G8174&gt;0),COUNTIF($B$2:B8174,B8174),COUNTIFS($B$2:B8174,B8174,$E$2:E8174,"&gt;0")),"")</f>
        <v/>
      </c>
    </row>
    <row r="8175" spans="1:16" x14ac:dyDescent="0.35">
      <c r="A8175" s="51" t="str">
        <f t="shared" si="381"/>
        <v/>
      </c>
      <c r="B8175" s="99"/>
      <c r="C8175" s="4"/>
      <c r="D8175" s="14"/>
      <c r="E8175" s="14"/>
      <c r="F8175" s="14"/>
      <c r="G8175" s="82"/>
      <c r="H8175" s="107" t="str">
        <f>IF(B8175&lt;&gt;"",IF(OR(O8175=0,O8175=999),"",SUMIFS($E$2:E8175,$A$2:A8175,A8175)-SUMIFS($F$2:F8175,$A$2:A8175,A8175)),"")</f>
        <v/>
      </c>
      <c r="I8175" s="109" t="str">
        <f t="shared" si="383"/>
        <v/>
      </c>
      <c r="J8175" s="113"/>
      <c r="K8175" s="90"/>
      <c r="L8175" s="73"/>
      <c r="M8175" s="69" t="str">
        <f>IF(C8175&lt;&gt;"",DailyLog!$S$3,"")</f>
        <v/>
      </c>
      <c r="N8175" s="56" t="str">
        <f t="shared" si="382"/>
        <v/>
      </c>
      <c r="O8175" s="53" t="str">
        <f>IF($B8175&lt;&gt;"",IF(ISNUMBER(_xlfn.XMATCH($B8175,Language!$A$6:$E$6)),0,IF(ISNUMBER(_xlfn.XMATCH($B8175,Language!$A$29:$E$29)),'Lista de Prestatarios'!$B$3,VLOOKUP(B8175,'Lista de Prestatarios'!$A$2:$B$500,2,FALSE))),"")</f>
        <v/>
      </c>
      <c r="P8175" s="58" t="str">
        <f>IF(B8175&lt;&gt;"",IF(OR(D8175&gt;0,G8175&gt;0),COUNTIF($B$2:B8175,B8175),COUNTIFS($B$2:B8175,B8175,$E$2:E8175,"&gt;0")),"")</f>
        <v/>
      </c>
    </row>
    <row r="8176" spans="1:16" x14ac:dyDescent="0.35">
      <c r="A8176" s="51" t="str">
        <f t="shared" si="381"/>
        <v/>
      </c>
      <c r="B8176" s="99"/>
      <c r="C8176" s="4"/>
      <c r="D8176" s="14"/>
      <c r="E8176" s="14"/>
      <c r="F8176" s="14"/>
      <c r="G8176" s="82"/>
      <c r="H8176" s="107" t="str">
        <f>IF(B8176&lt;&gt;"",IF(OR(O8176=0,O8176=999),"",SUMIFS($E$2:E8176,$A$2:A8176,A8176)-SUMIFS($F$2:F8176,$A$2:A8176,A8176)),"")</f>
        <v/>
      </c>
      <c r="I8176" s="109" t="str">
        <f t="shared" si="383"/>
        <v/>
      </c>
      <c r="J8176" s="113"/>
      <c r="K8176" s="90"/>
      <c r="L8176" s="73"/>
      <c r="M8176" s="69" t="str">
        <f>IF(C8176&lt;&gt;"",DailyLog!$S$3,"")</f>
        <v/>
      </c>
      <c r="N8176" s="56" t="str">
        <f t="shared" si="382"/>
        <v/>
      </c>
      <c r="O8176" s="53" t="str">
        <f>IF($B8176&lt;&gt;"",IF(ISNUMBER(_xlfn.XMATCH($B8176,Language!$A$6:$E$6)),0,IF(ISNUMBER(_xlfn.XMATCH($B8176,Language!$A$29:$E$29)),'Lista de Prestatarios'!$B$3,VLOOKUP(B8176,'Lista de Prestatarios'!$A$2:$B$500,2,FALSE))),"")</f>
        <v/>
      </c>
      <c r="P8176" s="58" t="str">
        <f>IF(B8176&lt;&gt;"",IF(OR(D8176&gt;0,G8176&gt;0),COUNTIF($B$2:B8176,B8176),COUNTIFS($B$2:B8176,B8176,$E$2:E8176,"&gt;0")),"")</f>
        <v/>
      </c>
    </row>
    <row r="8177" spans="1:16" x14ac:dyDescent="0.35">
      <c r="A8177" s="51" t="str">
        <f t="shared" si="381"/>
        <v/>
      </c>
      <c r="B8177" s="99"/>
      <c r="C8177" s="4"/>
      <c r="D8177" s="14"/>
      <c r="E8177" s="14"/>
      <c r="F8177" s="14"/>
      <c r="G8177" s="82"/>
      <c r="H8177" s="107" t="str">
        <f>IF(B8177&lt;&gt;"",IF(OR(O8177=0,O8177=999),"",SUMIFS($E$2:E8177,$A$2:A8177,A8177)-SUMIFS($F$2:F8177,$A$2:A8177,A8177)),"")</f>
        <v/>
      </c>
      <c r="I8177" s="109" t="str">
        <f t="shared" si="383"/>
        <v/>
      </c>
      <c r="J8177" s="113"/>
      <c r="K8177" s="90"/>
      <c r="L8177" s="73"/>
      <c r="M8177" s="69" t="str">
        <f>IF(C8177&lt;&gt;"",DailyLog!$S$3,"")</f>
        <v/>
      </c>
      <c r="N8177" s="56" t="str">
        <f t="shared" si="382"/>
        <v/>
      </c>
      <c r="O8177" s="53" t="str">
        <f>IF($B8177&lt;&gt;"",IF(ISNUMBER(_xlfn.XMATCH($B8177,Language!$A$6:$E$6)),0,IF(ISNUMBER(_xlfn.XMATCH($B8177,Language!$A$29:$E$29)),'Lista de Prestatarios'!$B$3,VLOOKUP(B8177,'Lista de Prestatarios'!$A$2:$B$500,2,FALSE))),"")</f>
        <v/>
      </c>
      <c r="P8177" s="58" t="str">
        <f>IF(B8177&lt;&gt;"",IF(OR(D8177&gt;0,G8177&gt;0),COUNTIF($B$2:B8177,B8177),COUNTIFS($B$2:B8177,B8177,$E$2:E8177,"&gt;0")),"")</f>
        <v/>
      </c>
    </row>
    <row r="8178" spans="1:16" x14ac:dyDescent="0.35">
      <c r="A8178" s="51" t="str">
        <f t="shared" si="381"/>
        <v/>
      </c>
      <c r="B8178" s="99"/>
      <c r="C8178" s="4"/>
      <c r="D8178" s="14"/>
      <c r="E8178" s="14"/>
      <c r="F8178" s="14"/>
      <c r="G8178" s="82"/>
      <c r="H8178" s="107" t="str">
        <f>IF(B8178&lt;&gt;"",IF(OR(O8178=0,O8178=999),"",SUMIFS($E$2:E8178,$A$2:A8178,A8178)-SUMIFS($F$2:F8178,$A$2:A8178,A8178)),"")</f>
        <v/>
      </c>
      <c r="I8178" s="109" t="str">
        <f t="shared" si="383"/>
        <v/>
      </c>
      <c r="J8178" s="113"/>
      <c r="K8178" s="90"/>
      <c r="L8178" s="73"/>
      <c r="M8178" s="69" t="str">
        <f>IF(C8178&lt;&gt;"",DailyLog!$S$3,"")</f>
        <v/>
      </c>
      <c r="N8178" s="56" t="str">
        <f t="shared" si="382"/>
        <v/>
      </c>
      <c r="O8178" s="53" t="str">
        <f>IF($B8178&lt;&gt;"",IF(ISNUMBER(_xlfn.XMATCH($B8178,Language!$A$6:$E$6)),0,IF(ISNUMBER(_xlfn.XMATCH($B8178,Language!$A$29:$E$29)),'Lista de Prestatarios'!$B$3,VLOOKUP(B8178,'Lista de Prestatarios'!$A$2:$B$500,2,FALSE))),"")</f>
        <v/>
      </c>
      <c r="P8178" s="58" t="str">
        <f>IF(B8178&lt;&gt;"",IF(OR(D8178&gt;0,G8178&gt;0),COUNTIF($B$2:B8178,B8178),COUNTIFS($B$2:B8178,B8178,$E$2:E8178,"&gt;0")),"")</f>
        <v/>
      </c>
    </row>
    <row r="8179" spans="1:16" x14ac:dyDescent="0.35">
      <c r="A8179" s="51" t="str">
        <f t="shared" si="381"/>
        <v/>
      </c>
      <c r="B8179" s="99"/>
      <c r="C8179" s="4"/>
      <c r="D8179" s="14"/>
      <c r="E8179" s="14"/>
      <c r="F8179" s="14"/>
      <c r="G8179" s="82"/>
      <c r="H8179" s="107" t="str">
        <f>IF(B8179&lt;&gt;"",IF(OR(O8179=0,O8179=999),"",SUMIFS($E$2:E8179,$A$2:A8179,A8179)-SUMIFS($F$2:F8179,$A$2:A8179,A8179)),"")</f>
        <v/>
      </c>
      <c r="I8179" s="109" t="str">
        <f t="shared" si="383"/>
        <v/>
      </c>
      <c r="J8179" s="113"/>
      <c r="K8179" s="90"/>
      <c r="L8179" s="73"/>
      <c r="M8179" s="69" t="str">
        <f>IF(C8179&lt;&gt;"",DailyLog!$S$3,"")</f>
        <v/>
      </c>
      <c r="N8179" s="56" t="str">
        <f t="shared" si="382"/>
        <v/>
      </c>
      <c r="O8179" s="53" t="str">
        <f>IF($B8179&lt;&gt;"",IF(ISNUMBER(_xlfn.XMATCH($B8179,Language!$A$6:$E$6)),0,IF(ISNUMBER(_xlfn.XMATCH($B8179,Language!$A$29:$E$29)),'Lista de Prestatarios'!$B$3,VLOOKUP(B8179,'Lista de Prestatarios'!$A$2:$B$500,2,FALSE))),"")</f>
        <v/>
      </c>
      <c r="P8179" s="58" t="str">
        <f>IF(B8179&lt;&gt;"",IF(OR(D8179&gt;0,G8179&gt;0),COUNTIF($B$2:B8179,B8179),COUNTIFS($B$2:B8179,B8179,$E$2:E8179,"&gt;0")),"")</f>
        <v/>
      </c>
    </row>
    <row r="8180" spans="1:16" x14ac:dyDescent="0.35">
      <c r="A8180" s="51" t="str">
        <f t="shared" si="381"/>
        <v/>
      </c>
      <c r="B8180" s="99"/>
      <c r="C8180" s="4"/>
      <c r="D8180" s="14"/>
      <c r="E8180" s="14"/>
      <c r="F8180" s="14"/>
      <c r="G8180" s="82"/>
      <c r="H8180" s="107" t="str">
        <f>IF(B8180&lt;&gt;"",IF(OR(O8180=0,O8180=999),"",SUMIFS($E$2:E8180,$A$2:A8180,A8180)-SUMIFS($F$2:F8180,$A$2:A8180,A8180)),"")</f>
        <v/>
      </c>
      <c r="I8180" s="109" t="str">
        <f t="shared" si="383"/>
        <v/>
      </c>
      <c r="J8180" s="113"/>
      <c r="K8180" s="90"/>
      <c r="L8180" s="73"/>
      <c r="M8180" s="69" t="str">
        <f>IF(C8180&lt;&gt;"",DailyLog!$S$3,"")</f>
        <v/>
      </c>
      <c r="N8180" s="56" t="str">
        <f t="shared" si="382"/>
        <v/>
      </c>
      <c r="O8180" s="53" t="str">
        <f>IF($B8180&lt;&gt;"",IF(ISNUMBER(_xlfn.XMATCH($B8180,Language!$A$6:$E$6)),0,IF(ISNUMBER(_xlfn.XMATCH($B8180,Language!$A$29:$E$29)),'Lista de Prestatarios'!$B$3,VLOOKUP(B8180,'Lista de Prestatarios'!$A$2:$B$500,2,FALSE))),"")</f>
        <v/>
      </c>
      <c r="P8180" s="58" t="str">
        <f>IF(B8180&lt;&gt;"",IF(OR(D8180&gt;0,G8180&gt;0),COUNTIF($B$2:B8180,B8180),COUNTIFS($B$2:B8180,B8180,$E$2:E8180,"&gt;0")),"")</f>
        <v/>
      </c>
    </row>
    <row r="8181" spans="1:16" x14ac:dyDescent="0.35">
      <c r="A8181" s="51" t="str">
        <f t="shared" si="381"/>
        <v/>
      </c>
      <c r="B8181" s="99"/>
      <c r="C8181" s="4"/>
      <c r="D8181" s="14"/>
      <c r="E8181" s="14"/>
      <c r="F8181" s="14"/>
      <c r="G8181" s="82"/>
      <c r="H8181" s="107" t="str">
        <f>IF(B8181&lt;&gt;"",IF(OR(O8181=0,O8181=999),"",SUMIFS($E$2:E8181,$A$2:A8181,A8181)-SUMIFS($F$2:F8181,$A$2:A8181,A8181)),"")</f>
        <v/>
      </c>
      <c r="I8181" s="109" t="str">
        <f t="shared" si="383"/>
        <v/>
      </c>
      <c r="J8181" s="113"/>
      <c r="K8181" s="90"/>
      <c r="L8181" s="73"/>
      <c r="M8181" s="69" t="str">
        <f>IF(C8181&lt;&gt;"",DailyLog!$S$3,"")</f>
        <v/>
      </c>
      <c r="N8181" s="56" t="str">
        <f t="shared" si="382"/>
        <v/>
      </c>
      <c r="O8181" s="53" t="str">
        <f>IF($B8181&lt;&gt;"",IF(ISNUMBER(_xlfn.XMATCH($B8181,Language!$A$6:$E$6)),0,IF(ISNUMBER(_xlfn.XMATCH($B8181,Language!$A$29:$E$29)),'Lista de Prestatarios'!$B$3,VLOOKUP(B8181,'Lista de Prestatarios'!$A$2:$B$500,2,FALSE))),"")</f>
        <v/>
      </c>
      <c r="P8181" s="58" t="str">
        <f>IF(B8181&lt;&gt;"",IF(OR(D8181&gt;0,G8181&gt;0),COUNTIF($B$2:B8181,B8181),COUNTIFS($B$2:B8181,B8181,$E$2:E8181,"&gt;0")),"")</f>
        <v/>
      </c>
    </row>
    <row r="8182" spans="1:16" x14ac:dyDescent="0.35">
      <c r="A8182" s="51" t="str">
        <f t="shared" si="381"/>
        <v/>
      </c>
      <c r="B8182" s="99"/>
      <c r="C8182" s="4"/>
      <c r="D8182" s="14"/>
      <c r="E8182" s="14"/>
      <c r="F8182" s="14"/>
      <c r="G8182" s="82"/>
      <c r="H8182" s="107" t="str">
        <f>IF(B8182&lt;&gt;"",IF(OR(O8182=0,O8182=999),"",SUMIFS($E$2:E8182,$A$2:A8182,A8182)-SUMIFS($F$2:F8182,$A$2:A8182,A8182)),"")</f>
        <v/>
      </c>
      <c r="I8182" s="109" t="str">
        <f t="shared" si="383"/>
        <v/>
      </c>
      <c r="J8182" s="113"/>
      <c r="K8182" s="90"/>
      <c r="L8182" s="73"/>
      <c r="M8182" s="69" t="str">
        <f>IF(C8182&lt;&gt;"",DailyLog!$S$3,"")</f>
        <v/>
      </c>
      <c r="N8182" s="56" t="str">
        <f t="shared" si="382"/>
        <v/>
      </c>
      <c r="O8182" s="53" t="str">
        <f>IF($B8182&lt;&gt;"",IF(ISNUMBER(_xlfn.XMATCH($B8182,Language!$A$6:$E$6)),0,IF(ISNUMBER(_xlfn.XMATCH($B8182,Language!$A$29:$E$29)),'Lista de Prestatarios'!$B$3,VLOOKUP(B8182,'Lista de Prestatarios'!$A$2:$B$500,2,FALSE))),"")</f>
        <v/>
      </c>
      <c r="P8182" s="58" t="str">
        <f>IF(B8182&lt;&gt;"",IF(OR(D8182&gt;0,G8182&gt;0),COUNTIF($B$2:B8182,B8182),COUNTIFS($B$2:B8182,B8182,$E$2:E8182,"&gt;0")),"")</f>
        <v/>
      </c>
    </row>
    <row r="8183" spans="1:16" x14ac:dyDescent="0.35">
      <c r="A8183" s="51" t="str">
        <f t="shared" si="381"/>
        <v/>
      </c>
      <c r="B8183" s="99"/>
      <c r="C8183" s="4"/>
      <c r="D8183" s="14"/>
      <c r="E8183" s="14"/>
      <c r="F8183" s="14"/>
      <c r="G8183" s="82"/>
      <c r="H8183" s="107" t="str">
        <f>IF(B8183&lt;&gt;"",IF(OR(O8183=0,O8183=999),"",SUMIFS($E$2:E8183,$A$2:A8183,A8183)-SUMIFS($F$2:F8183,$A$2:A8183,A8183)),"")</f>
        <v/>
      </c>
      <c r="I8183" s="109" t="str">
        <f t="shared" si="383"/>
        <v/>
      </c>
      <c r="J8183" s="113"/>
      <c r="K8183" s="90"/>
      <c r="L8183" s="73"/>
      <c r="M8183" s="69" t="str">
        <f>IF(C8183&lt;&gt;"",DailyLog!$S$3,"")</f>
        <v/>
      </c>
      <c r="N8183" s="56" t="str">
        <f t="shared" si="382"/>
        <v/>
      </c>
      <c r="O8183" s="53" t="str">
        <f>IF($B8183&lt;&gt;"",IF(ISNUMBER(_xlfn.XMATCH($B8183,Language!$A$6:$E$6)),0,IF(ISNUMBER(_xlfn.XMATCH($B8183,Language!$A$29:$E$29)),'Lista de Prestatarios'!$B$3,VLOOKUP(B8183,'Lista de Prestatarios'!$A$2:$B$500,2,FALSE))),"")</f>
        <v/>
      </c>
      <c r="P8183" s="58" t="str">
        <f>IF(B8183&lt;&gt;"",IF(OR(D8183&gt;0,G8183&gt;0),COUNTIF($B$2:B8183,B8183),COUNTIFS($B$2:B8183,B8183,$E$2:E8183,"&gt;0")),"")</f>
        <v/>
      </c>
    </row>
    <row r="8184" spans="1:16" x14ac:dyDescent="0.35">
      <c r="A8184" s="51" t="str">
        <f t="shared" si="381"/>
        <v/>
      </c>
      <c r="B8184" s="99"/>
      <c r="C8184" s="4"/>
      <c r="D8184" s="14"/>
      <c r="E8184" s="14"/>
      <c r="F8184" s="14"/>
      <c r="G8184" s="82"/>
      <c r="H8184" s="107" t="str">
        <f>IF(B8184&lt;&gt;"",IF(OR(O8184=0,O8184=999),"",SUMIFS($E$2:E8184,$A$2:A8184,A8184)-SUMIFS($F$2:F8184,$A$2:A8184,A8184)),"")</f>
        <v/>
      </c>
      <c r="I8184" s="109" t="str">
        <f t="shared" si="383"/>
        <v/>
      </c>
      <c r="J8184" s="113"/>
      <c r="K8184" s="90"/>
      <c r="L8184" s="73"/>
      <c r="M8184" s="69" t="str">
        <f>IF(C8184&lt;&gt;"",DailyLog!$S$3,"")</f>
        <v/>
      </c>
      <c r="N8184" s="56" t="str">
        <f t="shared" si="382"/>
        <v/>
      </c>
      <c r="O8184" s="53" t="str">
        <f>IF($B8184&lt;&gt;"",IF(ISNUMBER(_xlfn.XMATCH($B8184,Language!$A$6:$E$6)),0,IF(ISNUMBER(_xlfn.XMATCH($B8184,Language!$A$29:$E$29)),'Lista de Prestatarios'!$B$3,VLOOKUP(B8184,'Lista de Prestatarios'!$A$2:$B$500,2,FALSE))),"")</f>
        <v/>
      </c>
      <c r="P8184" s="58" t="str">
        <f>IF(B8184&lt;&gt;"",IF(OR(D8184&gt;0,G8184&gt;0),COUNTIF($B$2:B8184,B8184),COUNTIFS($B$2:B8184,B8184,$E$2:E8184,"&gt;0")),"")</f>
        <v/>
      </c>
    </row>
    <row r="8185" spans="1:16" x14ac:dyDescent="0.35">
      <c r="A8185" s="51" t="str">
        <f t="shared" si="381"/>
        <v/>
      </c>
      <c r="B8185" s="99"/>
      <c r="C8185" s="4"/>
      <c r="D8185" s="14"/>
      <c r="E8185" s="14"/>
      <c r="F8185" s="14"/>
      <c r="G8185" s="82"/>
      <c r="H8185" s="107" t="str">
        <f>IF(B8185&lt;&gt;"",IF(OR(O8185=0,O8185=999),"",SUMIFS($E$2:E8185,$A$2:A8185,A8185)-SUMIFS($F$2:F8185,$A$2:A8185,A8185)),"")</f>
        <v/>
      </c>
      <c r="I8185" s="109" t="str">
        <f t="shared" si="383"/>
        <v/>
      </c>
      <c r="J8185" s="113"/>
      <c r="K8185" s="90"/>
      <c r="L8185" s="73"/>
      <c r="M8185" s="69" t="str">
        <f>IF(C8185&lt;&gt;"",DailyLog!$S$3,"")</f>
        <v/>
      </c>
      <c r="N8185" s="56" t="str">
        <f t="shared" si="382"/>
        <v/>
      </c>
      <c r="O8185" s="53" t="str">
        <f>IF($B8185&lt;&gt;"",IF(ISNUMBER(_xlfn.XMATCH($B8185,Language!$A$6:$E$6)),0,IF(ISNUMBER(_xlfn.XMATCH($B8185,Language!$A$29:$E$29)),'Lista de Prestatarios'!$B$3,VLOOKUP(B8185,'Lista de Prestatarios'!$A$2:$B$500,2,FALSE))),"")</f>
        <v/>
      </c>
      <c r="P8185" s="58" t="str">
        <f>IF(B8185&lt;&gt;"",IF(OR(D8185&gt;0,G8185&gt;0),COUNTIF($B$2:B8185,B8185),COUNTIFS($B$2:B8185,B8185,$E$2:E8185,"&gt;0")),"")</f>
        <v/>
      </c>
    </row>
    <row r="8186" spans="1:16" x14ac:dyDescent="0.35">
      <c r="A8186" s="51" t="str">
        <f t="shared" si="381"/>
        <v/>
      </c>
      <c r="B8186" s="99"/>
      <c r="C8186" s="4"/>
      <c r="D8186" s="14"/>
      <c r="E8186" s="14"/>
      <c r="F8186" s="14"/>
      <c r="G8186" s="82"/>
      <c r="H8186" s="107" t="str">
        <f>IF(B8186&lt;&gt;"",IF(OR(O8186=0,O8186=999),"",SUMIFS($E$2:E8186,$A$2:A8186,A8186)-SUMIFS($F$2:F8186,$A$2:A8186,A8186)),"")</f>
        <v/>
      </c>
      <c r="I8186" s="109" t="str">
        <f t="shared" si="383"/>
        <v/>
      </c>
      <c r="J8186" s="113"/>
      <c r="K8186" s="90"/>
      <c r="L8186" s="73"/>
      <c r="M8186" s="69" t="str">
        <f>IF(C8186&lt;&gt;"",DailyLog!$S$3,"")</f>
        <v/>
      </c>
      <c r="N8186" s="56" t="str">
        <f t="shared" si="382"/>
        <v/>
      </c>
      <c r="O8186" s="53" t="str">
        <f>IF($B8186&lt;&gt;"",IF(ISNUMBER(_xlfn.XMATCH($B8186,Language!$A$6:$E$6)),0,IF(ISNUMBER(_xlfn.XMATCH($B8186,Language!$A$29:$E$29)),'Lista de Prestatarios'!$B$3,VLOOKUP(B8186,'Lista de Prestatarios'!$A$2:$B$500,2,FALSE))),"")</f>
        <v/>
      </c>
      <c r="P8186" s="58" t="str">
        <f>IF(B8186&lt;&gt;"",IF(OR(D8186&gt;0,G8186&gt;0),COUNTIF($B$2:B8186,B8186),COUNTIFS($B$2:B8186,B8186,$E$2:E8186,"&gt;0")),"")</f>
        <v/>
      </c>
    </row>
    <row r="8187" spans="1:16" x14ac:dyDescent="0.35">
      <c r="A8187" s="51" t="str">
        <f t="shared" si="381"/>
        <v/>
      </c>
      <c r="B8187" s="99"/>
      <c r="C8187" s="4"/>
      <c r="D8187" s="14"/>
      <c r="E8187" s="14"/>
      <c r="F8187" s="14"/>
      <c r="G8187" s="82"/>
      <c r="H8187" s="107" t="str">
        <f>IF(B8187&lt;&gt;"",IF(OR(O8187=0,O8187=999),"",SUMIFS($E$2:E8187,$A$2:A8187,A8187)-SUMIFS($F$2:F8187,$A$2:A8187,A8187)),"")</f>
        <v/>
      </c>
      <c r="I8187" s="109" t="str">
        <f t="shared" si="383"/>
        <v/>
      </c>
      <c r="J8187" s="113"/>
      <c r="K8187" s="90"/>
      <c r="L8187" s="73"/>
      <c r="M8187" s="69" t="str">
        <f>IF(C8187&lt;&gt;"",DailyLog!$S$3,"")</f>
        <v/>
      </c>
      <c r="N8187" s="56" t="str">
        <f t="shared" si="382"/>
        <v/>
      </c>
      <c r="O8187" s="53" t="str">
        <f>IF($B8187&lt;&gt;"",IF(ISNUMBER(_xlfn.XMATCH($B8187,Language!$A$6:$E$6)),0,IF(ISNUMBER(_xlfn.XMATCH($B8187,Language!$A$29:$E$29)),'Lista de Prestatarios'!$B$3,VLOOKUP(B8187,'Lista de Prestatarios'!$A$2:$B$500,2,FALSE))),"")</f>
        <v/>
      </c>
      <c r="P8187" s="58" t="str">
        <f>IF(B8187&lt;&gt;"",IF(OR(D8187&gt;0,G8187&gt;0),COUNTIF($B$2:B8187,B8187),COUNTIFS($B$2:B8187,B8187,$E$2:E8187,"&gt;0")),"")</f>
        <v/>
      </c>
    </row>
    <row r="8188" spans="1:16" x14ac:dyDescent="0.35">
      <c r="A8188" s="51" t="str">
        <f t="shared" si="381"/>
        <v/>
      </c>
      <c r="B8188" s="99"/>
      <c r="C8188" s="4"/>
      <c r="D8188" s="14"/>
      <c r="E8188" s="14"/>
      <c r="F8188" s="14"/>
      <c r="G8188" s="82"/>
      <c r="H8188" s="107" t="str">
        <f>IF(B8188&lt;&gt;"",IF(OR(O8188=0,O8188=999),"",SUMIFS($E$2:E8188,$A$2:A8188,A8188)-SUMIFS($F$2:F8188,$A$2:A8188,A8188)),"")</f>
        <v/>
      </c>
      <c r="I8188" s="109" t="str">
        <f t="shared" si="383"/>
        <v/>
      </c>
      <c r="J8188" s="113"/>
      <c r="K8188" s="90"/>
      <c r="L8188" s="73"/>
      <c r="M8188" s="69" t="str">
        <f>IF(C8188&lt;&gt;"",DailyLog!$S$3,"")</f>
        <v/>
      </c>
      <c r="N8188" s="56" t="str">
        <f t="shared" si="382"/>
        <v/>
      </c>
      <c r="O8188" s="53" t="str">
        <f>IF($B8188&lt;&gt;"",IF(ISNUMBER(_xlfn.XMATCH($B8188,Language!$A$6:$E$6)),0,IF(ISNUMBER(_xlfn.XMATCH($B8188,Language!$A$29:$E$29)),'Lista de Prestatarios'!$B$3,VLOOKUP(B8188,'Lista de Prestatarios'!$A$2:$B$500,2,FALSE))),"")</f>
        <v/>
      </c>
      <c r="P8188" s="58" t="str">
        <f>IF(B8188&lt;&gt;"",IF(OR(D8188&gt;0,G8188&gt;0),COUNTIF($B$2:B8188,B8188),COUNTIFS($B$2:B8188,B8188,$E$2:E8188,"&gt;0")),"")</f>
        <v/>
      </c>
    </row>
    <row r="8189" spans="1:16" x14ac:dyDescent="0.35">
      <c r="A8189" s="51" t="str">
        <f t="shared" si="381"/>
        <v/>
      </c>
      <c r="B8189" s="99"/>
      <c r="C8189" s="4"/>
      <c r="D8189" s="14"/>
      <c r="E8189" s="14"/>
      <c r="F8189" s="14"/>
      <c r="G8189" s="82"/>
      <c r="H8189" s="107" t="str">
        <f>IF(B8189&lt;&gt;"",IF(OR(O8189=0,O8189=999),"",SUMIFS($E$2:E8189,$A$2:A8189,A8189)-SUMIFS($F$2:F8189,$A$2:A8189,A8189)),"")</f>
        <v/>
      </c>
      <c r="I8189" s="109" t="str">
        <f t="shared" si="383"/>
        <v/>
      </c>
      <c r="J8189" s="113"/>
      <c r="K8189" s="90"/>
      <c r="L8189" s="73"/>
      <c r="M8189" s="69" t="str">
        <f>IF(C8189&lt;&gt;"",DailyLog!$S$3,"")</f>
        <v/>
      </c>
      <c r="N8189" s="56" t="str">
        <f t="shared" si="382"/>
        <v/>
      </c>
      <c r="O8189" s="53" t="str">
        <f>IF($B8189&lt;&gt;"",IF(ISNUMBER(_xlfn.XMATCH($B8189,Language!$A$6:$E$6)),0,IF(ISNUMBER(_xlfn.XMATCH($B8189,Language!$A$29:$E$29)),'Lista de Prestatarios'!$B$3,VLOOKUP(B8189,'Lista de Prestatarios'!$A$2:$B$500,2,FALSE))),"")</f>
        <v/>
      </c>
      <c r="P8189" s="58" t="str">
        <f>IF(B8189&lt;&gt;"",IF(OR(D8189&gt;0,G8189&gt;0),COUNTIF($B$2:B8189,B8189),COUNTIFS($B$2:B8189,B8189,$E$2:E8189,"&gt;0")),"")</f>
        <v/>
      </c>
    </row>
    <row r="8190" spans="1:16" x14ac:dyDescent="0.35">
      <c r="A8190" s="51" t="str">
        <f t="shared" si="381"/>
        <v/>
      </c>
      <c r="B8190" s="99"/>
      <c r="C8190" s="4"/>
      <c r="D8190" s="14"/>
      <c r="E8190" s="14"/>
      <c r="F8190" s="14"/>
      <c r="G8190" s="82"/>
      <c r="H8190" s="107" t="str">
        <f>IF(B8190&lt;&gt;"",IF(OR(O8190=0,O8190=999),"",SUMIFS($E$2:E8190,$A$2:A8190,A8190)-SUMIFS($F$2:F8190,$A$2:A8190,A8190)),"")</f>
        <v/>
      </c>
      <c r="I8190" s="109" t="str">
        <f t="shared" si="383"/>
        <v/>
      </c>
      <c r="J8190" s="113"/>
      <c r="K8190" s="90"/>
      <c r="L8190" s="73"/>
      <c r="M8190" s="69" t="str">
        <f>IF(C8190&lt;&gt;"",DailyLog!$S$3,"")</f>
        <v/>
      </c>
      <c r="N8190" s="56" t="str">
        <f t="shared" si="382"/>
        <v/>
      </c>
      <c r="O8190" s="53" t="str">
        <f>IF($B8190&lt;&gt;"",IF(ISNUMBER(_xlfn.XMATCH($B8190,Language!$A$6:$E$6)),0,IF(ISNUMBER(_xlfn.XMATCH($B8190,Language!$A$29:$E$29)),'Lista de Prestatarios'!$B$3,VLOOKUP(B8190,'Lista de Prestatarios'!$A$2:$B$500,2,FALSE))),"")</f>
        <v/>
      </c>
      <c r="P8190" s="58" t="str">
        <f>IF(B8190&lt;&gt;"",IF(OR(D8190&gt;0,G8190&gt;0),COUNTIF($B$2:B8190,B8190),COUNTIFS($B$2:B8190,B8190,$E$2:E8190,"&gt;0")),"")</f>
        <v/>
      </c>
    </row>
    <row r="8191" spans="1:16" x14ac:dyDescent="0.35">
      <c r="A8191" s="51" t="str">
        <f t="shared" si="381"/>
        <v/>
      </c>
      <c r="B8191" s="99"/>
      <c r="C8191" s="4"/>
      <c r="D8191" s="14"/>
      <c r="E8191" s="14"/>
      <c r="F8191" s="14"/>
      <c r="G8191" s="82"/>
      <c r="H8191" s="107" t="str">
        <f>IF(B8191&lt;&gt;"",IF(OR(O8191=0,O8191=999),"",SUMIFS($E$2:E8191,$A$2:A8191,A8191)-SUMIFS($F$2:F8191,$A$2:A8191,A8191)),"")</f>
        <v/>
      </c>
      <c r="I8191" s="109" t="str">
        <f t="shared" si="383"/>
        <v/>
      </c>
      <c r="J8191" s="113"/>
      <c r="K8191" s="90"/>
      <c r="L8191" s="73"/>
      <c r="M8191" s="69" t="str">
        <f>IF(C8191&lt;&gt;"",DailyLog!$S$3,"")</f>
        <v/>
      </c>
      <c r="N8191" s="56" t="str">
        <f t="shared" si="382"/>
        <v/>
      </c>
      <c r="O8191" s="53" t="str">
        <f>IF($B8191&lt;&gt;"",IF(ISNUMBER(_xlfn.XMATCH($B8191,Language!$A$6:$E$6)),0,IF(ISNUMBER(_xlfn.XMATCH($B8191,Language!$A$29:$E$29)),'Lista de Prestatarios'!$B$3,VLOOKUP(B8191,'Lista de Prestatarios'!$A$2:$B$500,2,FALSE))),"")</f>
        <v/>
      </c>
      <c r="P8191" s="58" t="str">
        <f>IF(B8191&lt;&gt;"",IF(OR(D8191&gt;0,G8191&gt;0),COUNTIF($B$2:B8191,B8191),COUNTIFS($B$2:B8191,B8191,$E$2:E8191,"&gt;0")),"")</f>
        <v/>
      </c>
    </row>
    <row r="8192" spans="1:16" x14ac:dyDescent="0.35">
      <c r="A8192" s="51" t="str">
        <f t="shared" si="381"/>
        <v/>
      </c>
      <c r="B8192" s="99"/>
      <c r="C8192" s="4"/>
      <c r="D8192" s="14"/>
      <c r="E8192" s="14"/>
      <c r="F8192" s="14"/>
      <c r="G8192" s="82"/>
      <c r="H8192" s="107" t="str">
        <f>IF(B8192&lt;&gt;"",IF(OR(O8192=0,O8192=999),"",SUMIFS($E$2:E8192,$A$2:A8192,A8192)-SUMIFS($F$2:F8192,$A$2:A8192,A8192)),"")</f>
        <v/>
      </c>
      <c r="I8192" s="109" t="str">
        <f t="shared" si="383"/>
        <v/>
      </c>
      <c r="J8192" s="113"/>
      <c r="K8192" s="90"/>
      <c r="L8192" s="73"/>
      <c r="M8192" s="69" t="str">
        <f>IF(C8192&lt;&gt;"",DailyLog!$S$3,"")</f>
        <v/>
      </c>
      <c r="N8192" s="56" t="str">
        <f t="shared" si="382"/>
        <v/>
      </c>
      <c r="O8192" s="53" t="str">
        <f>IF($B8192&lt;&gt;"",IF(ISNUMBER(_xlfn.XMATCH($B8192,Language!$A$6:$E$6)),0,IF(ISNUMBER(_xlfn.XMATCH($B8192,Language!$A$29:$E$29)),'Lista de Prestatarios'!$B$3,VLOOKUP(B8192,'Lista de Prestatarios'!$A$2:$B$500,2,FALSE))),"")</f>
        <v/>
      </c>
      <c r="P8192" s="58" t="str">
        <f>IF(B8192&lt;&gt;"",IF(OR(D8192&gt;0,G8192&gt;0),COUNTIF($B$2:B8192,B8192),COUNTIFS($B$2:B8192,B8192,$E$2:E8192,"&gt;0")),"")</f>
        <v/>
      </c>
    </row>
    <row r="8193" spans="1:16" x14ac:dyDescent="0.35">
      <c r="A8193" s="51" t="str">
        <f t="shared" si="381"/>
        <v/>
      </c>
      <c r="B8193" s="99"/>
      <c r="C8193" s="4"/>
      <c r="D8193" s="14"/>
      <c r="E8193" s="14"/>
      <c r="F8193" s="14"/>
      <c r="G8193" s="82"/>
      <c r="H8193" s="107" t="str">
        <f>IF(B8193&lt;&gt;"",IF(OR(O8193=0,O8193=999),"",SUMIFS($E$2:E8193,$A$2:A8193,A8193)-SUMIFS($F$2:F8193,$A$2:A8193,A8193)),"")</f>
        <v/>
      </c>
      <c r="I8193" s="109" t="str">
        <f t="shared" si="383"/>
        <v/>
      </c>
      <c r="J8193" s="113"/>
      <c r="K8193" s="90"/>
      <c r="L8193" s="73"/>
      <c r="M8193" s="69" t="str">
        <f>IF(C8193&lt;&gt;"",DailyLog!$S$3,"")</f>
        <v/>
      </c>
      <c r="N8193" s="56" t="str">
        <f t="shared" si="382"/>
        <v/>
      </c>
      <c r="O8193" s="53" t="str">
        <f>IF($B8193&lt;&gt;"",IF(ISNUMBER(_xlfn.XMATCH($B8193,Language!$A$6:$E$6)),0,IF(ISNUMBER(_xlfn.XMATCH($B8193,Language!$A$29:$E$29)),'Lista de Prestatarios'!$B$3,VLOOKUP(B8193,'Lista de Prestatarios'!$A$2:$B$500,2,FALSE))),"")</f>
        <v/>
      </c>
      <c r="P8193" s="58" t="str">
        <f>IF(B8193&lt;&gt;"",IF(OR(D8193&gt;0,G8193&gt;0),COUNTIF($B$2:B8193,B8193),COUNTIFS($B$2:B8193,B8193,$E$2:E8193,"&gt;0")),"")</f>
        <v/>
      </c>
    </row>
    <row r="8194" spans="1:16" x14ac:dyDescent="0.35">
      <c r="A8194" s="51" t="str">
        <f t="shared" ref="A8194:A8257" si="384">IF(B8194&lt;&gt;"",O8194&amp;"."&amp;P8194,"")</f>
        <v/>
      </c>
      <c r="B8194" s="99"/>
      <c r="C8194" s="4"/>
      <c r="D8194" s="14"/>
      <c r="E8194" s="14"/>
      <c r="F8194" s="14"/>
      <c r="G8194" s="82"/>
      <c r="H8194" s="107" t="str">
        <f>IF(B8194&lt;&gt;"",IF(OR(O8194=0,O8194=999),"",SUMIFS($E$2:E8194,$A$2:A8194,A8194)-SUMIFS($F$2:F8194,$A$2:A8194,A8194)),"")</f>
        <v/>
      </c>
      <c r="I8194" s="109" t="str">
        <f t="shared" si="383"/>
        <v/>
      </c>
      <c r="J8194" s="113"/>
      <c r="K8194" s="90"/>
      <c r="L8194" s="73"/>
      <c r="M8194" s="69" t="str">
        <f>IF(C8194&lt;&gt;"",DailyLog!$S$3,"")</f>
        <v/>
      </c>
      <c r="N8194" s="56" t="str">
        <f t="shared" ref="N8194:N8257" si="385">IF(B8194&lt;&gt;"",COUNT(D8194:G8194),"")</f>
        <v/>
      </c>
      <c r="O8194" s="53" t="str">
        <f>IF($B8194&lt;&gt;"",IF(ISNUMBER(_xlfn.XMATCH($B8194,Language!$A$6:$E$6)),0,IF(ISNUMBER(_xlfn.XMATCH($B8194,Language!$A$29:$E$29)),'Lista de Prestatarios'!$B$3,VLOOKUP(B8194,'Lista de Prestatarios'!$A$2:$B$500,2,FALSE))),"")</f>
        <v/>
      </c>
      <c r="P8194" s="58" t="str">
        <f>IF(B8194&lt;&gt;"",IF(OR(D8194&gt;0,G8194&gt;0),COUNTIF($B$2:B8194,B8194),COUNTIFS($B$2:B8194,B8194,$E$2:E8194,"&gt;0")),"")</f>
        <v/>
      </c>
    </row>
    <row r="8195" spans="1:16" x14ac:dyDescent="0.35">
      <c r="A8195" s="51" t="str">
        <f t="shared" si="384"/>
        <v/>
      </c>
      <c r="B8195" s="99"/>
      <c r="C8195" s="4"/>
      <c r="D8195" s="14"/>
      <c r="E8195" s="14"/>
      <c r="F8195" s="14"/>
      <c r="G8195" s="82"/>
      <c r="H8195" s="107" t="str">
        <f>IF(B8195&lt;&gt;"",IF(OR(O8195=0,O8195=999),"",SUMIFS($E$2:E8195,$A$2:A8195,A8195)-SUMIFS($F$2:F8195,$A$2:A8195,A8195)),"")</f>
        <v/>
      </c>
      <c r="I8195" s="109" t="str">
        <f t="shared" si="383"/>
        <v/>
      </c>
      <c r="J8195" s="113"/>
      <c r="K8195" s="90"/>
      <c r="L8195" s="73"/>
      <c r="M8195" s="69" t="str">
        <f>IF(C8195&lt;&gt;"",DailyLog!$S$3,"")</f>
        <v/>
      </c>
      <c r="N8195" s="56" t="str">
        <f t="shared" si="385"/>
        <v/>
      </c>
      <c r="O8195" s="53" t="str">
        <f>IF($B8195&lt;&gt;"",IF(ISNUMBER(_xlfn.XMATCH($B8195,Language!$A$6:$E$6)),0,IF(ISNUMBER(_xlfn.XMATCH($B8195,Language!$A$29:$E$29)),'Lista de Prestatarios'!$B$3,VLOOKUP(B8195,'Lista de Prestatarios'!$A$2:$B$500,2,FALSE))),"")</f>
        <v/>
      </c>
      <c r="P8195" s="58" t="str">
        <f>IF(B8195&lt;&gt;"",IF(OR(D8195&gt;0,G8195&gt;0),COUNTIF($B$2:B8195,B8195),COUNTIFS($B$2:B8195,B8195,$E$2:E8195,"&gt;0")),"")</f>
        <v/>
      </c>
    </row>
    <row r="8196" spans="1:16" x14ac:dyDescent="0.35">
      <c r="A8196" s="51" t="str">
        <f t="shared" si="384"/>
        <v/>
      </c>
      <c r="B8196" s="99"/>
      <c r="C8196" s="4"/>
      <c r="D8196" s="14"/>
      <c r="E8196" s="14"/>
      <c r="F8196" s="14"/>
      <c r="G8196" s="82"/>
      <c r="H8196" s="107" t="str">
        <f>IF(B8196&lt;&gt;"",IF(OR(O8196=0,O8196=999),"",SUMIFS($E$2:E8196,$A$2:A8196,A8196)-SUMIFS($F$2:F8196,$A$2:A8196,A8196)),"")</f>
        <v/>
      </c>
      <c r="I8196" s="109" t="str">
        <f t="shared" ref="I8196:I8259" si="386">IF(B8196&lt;&gt;"",I8195+D8196-E8196+F8196-G8196,"")</f>
        <v/>
      </c>
      <c r="J8196" s="113"/>
      <c r="K8196" s="90"/>
      <c r="L8196" s="73"/>
      <c r="M8196" s="69" t="str">
        <f>IF(C8196&lt;&gt;"",DailyLog!$S$3,"")</f>
        <v/>
      </c>
      <c r="N8196" s="56" t="str">
        <f t="shared" si="385"/>
        <v/>
      </c>
      <c r="O8196" s="53" t="str">
        <f>IF($B8196&lt;&gt;"",IF(ISNUMBER(_xlfn.XMATCH($B8196,Language!$A$6:$E$6)),0,IF(ISNUMBER(_xlfn.XMATCH($B8196,Language!$A$29:$E$29)),'Lista de Prestatarios'!$B$3,VLOOKUP(B8196,'Lista de Prestatarios'!$A$2:$B$500,2,FALSE))),"")</f>
        <v/>
      </c>
      <c r="P8196" s="58" t="str">
        <f>IF(B8196&lt;&gt;"",IF(OR(D8196&gt;0,G8196&gt;0),COUNTIF($B$2:B8196,B8196),COUNTIFS($B$2:B8196,B8196,$E$2:E8196,"&gt;0")),"")</f>
        <v/>
      </c>
    </row>
    <row r="8197" spans="1:16" x14ac:dyDescent="0.35">
      <c r="A8197" s="51" t="str">
        <f t="shared" si="384"/>
        <v/>
      </c>
      <c r="B8197" s="99"/>
      <c r="C8197" s="4"/>
      <c r="D8197" s="14"/>
      <c r="E8197" s="14"/>
      <c r="F8197" s="14"/>
      <c r="G8197" s="82"/>
      <c r="H8197" s="107" t="str">
        <f>IF(B8197&lt;&gt;"",IF(OR(O8197=0,O8197=999),"",SUMIFS($E$2:E8197,$A$2:A8197,A8197)-SUMIFS($F$2:F8197,$A$2:A8197,A8197)),"")</f>
        <v/>
      </c>
      <c r="I8197" s="109" t="str">
        <f t="shared" si="386"/>
        <v/>
      </c>
      <c r="J8197" s="113"/>
      <c r="K8197" s="90"/>
      <c r="L8197" s="73"/>
      <c r="M8197" s="69" t="str">
        <f>IF(C8197&lt;&gt;"",DailyLog!$S$3,"")</f>
        <v/>
      </c>
      <c r="N8197" s="56" t="str">
        <f t="shared" si="385"/>
        <v/>
      </c>
      <c r="O8197" s="53" t="str">
        <f>IF($B8197&lt;&gt;"",IF(ISNUMBER(_xlfn.XMATCH($B8197,Language!$A$6:$E$6)),0,IF(ISNUMBER(_xlfn.XMATCH($B8197,Language!$A$29:$E$29)),'Lista de Prestatarios'!$B$3,VLOOKUP(B8197,'Lista de Prestatarios'!$A$2:$B$500,2,FALSE))),"")</f>
        <v/>
      </c>
      <c r="P8197" s="58" t="str">
        <f>IF(B8197&lt;&gt;"",IF(OR(D8197&gt;0,G8197&gt;0),COUNTIF($B$2:B8197,B8197),COUNTIFS($B$2:B8197,B8197,$E$2:E8197,"&gt;0")),"")</f>
        <v/>
      </c>
    </row>
    <row r="8198" spans="1:16" x14ac:dyDescent="0.35">
      <c r="A8198" s="51" t="str">
        <f t="shared" si="384"/>
        <v/>
      </c>
      <c r="B8198" s="99"/>
      <c r="C8198" s="4"/>
      <c r="D8198" s="14"/>
      <c r="E8198" s="14"/>
      <c r="F8198" s="14"/>
      <c r="G8198" s="82"/>
      <c r="H8198" s="107" t="str">
        <f>IF(B8198&lt;&gt;"",IF(OR(O8198=0,O8198=999),"",SUMIFS($E$2:E8198,$A$2:A8198,A8198)-SUMIFS($F$2:F8198,$A$2:A8198,A8198)),"")</f>
        <v/>
      </c>
      <c r="I8198" s="109" t="str">
        <f t="shared" si="386"/>
        <v/>
      </c>
      <c r="J8198" s="113"/>
      <c r="K8198" s="90"/>
      <c r="L8198" s="73"/>
      <c r="M8198" s="69" t="str">
        <f>IF(C8198&lt;&gt;"",DailyLog!$S$3,"")</f>
        <v/>
      </c>
      <c r="N8198" s="56" t="str">
        <f t="shared" si="385"/>
        <v/>
      </c>
      <c r="O8198" s="53" t="str">
        <f>IF($B8198&lt;&gt;"",IF(ISNUMBER(_xlfn.XMATCH($B8198,Language!$A$6:$E$6)),0,IF(ISNUMBER(_xlfn.XMATCH($B8198,Language!$A$29:$E$29)),'Lista de Prestatarios'!$B$3,VLOOKUP(B8198,'Lista de Prestatarios'!$A$2:$B$500,2,FALSE))),"")</f>
        <v/>
      </c>
      <c r="P8198" s="58" t="str">
        <f>IF(B8198&lt;&gt;"",IF(OR(D8198&gt;0,G8198&gt;0),COUNTIF($B$2:B8198,B8198),COUNTIFS($B$2:B8198,B8198,$E$2:E8198,"&gt;0")),"")</f>
        <v/>
      </c>
    </row>
    <row r="8199" spans="1:16" x14ac:dyDescent="0.35">
      <c r="A8199" s="51" t="str">
        <f t="shared" si="384"/>
        <v/>
      </c>
      <c r="B8199" s="99"/>
      <c r="C8199" s="4"/>
      <c r="D8199" s="14"/>
      <c r="E8199" s="14"/>
      <c r="F8199" s="14"/>
      <c r="G8199" s="82"/>
      <c r="H8199" s="107" t="str">
        <f>IF(B8199&lt;&gt;"",IF(OR(O8199=0,O8199=999),"",SUMIFS($E$2:E8199,$A$2:A8199,A8199)-SUMIFS($F$2:F8199,$A$2:A8199,A8199)),"")</f>
        <v/>
      </c>
      <c r="I8199" s="109" t="str">
        <f t="shared" si="386"/>
        <v/>
      </c>
      <c r="J8199" s="113"/>
      <c r="K8199" s="90"/>
      <c r="L8199" s="73"/>
      <c r="M8199" s="69" t="str">
        <f>IF(C8199&lt;&gt;"",DailyLog!$S$3,"")</f>
        <v/>
      </c>
      <c r="N8199" s="56" t="str">
        <f t="shared" si="385"/>
        <v/>
      </c>
      <c r="O8199" s="53" t="str">
        <f>IF($B8199&lt;&gt;"",IF(ISNUMBER(_xlfn.XMATCH($B8199,Language!$A$6:$E$6)),0,IF(ISNUMBER(_xlfn.XMATCH($B8199,Language!$A$29:$E$29)),'Lista de Prestatarios'!$B$3,VLOOKUP(B8199,'Lista de Prestatarios'!$A$2:$B$500,2,FALSE))),"")</f>
        <v/>
      </c>
      <c r="P8199" s="58" t="str">
        <f>IF(B8199&lt;&gt;"",IF(OR(D8199&gt;0,G8199&gt;0),COUNTIF($B$2:B8199,B8199),COUNTIFS($B$2:B8199,B8199,$E$2:E8199,"&gt;0")),"")</f>
        <v/>
      </c>
    </row>
    <row r="8200" spans="1:16" x14ac:dyDescent="0.35">
      <c r="A8200" s="51" t="str">
        <f t="shared" si="384"/>
        <v/>
      </c>
      <c r="B8200" s="99"/>
      <c r="C8200" s="4"/>
      <c r="D8200" s="14"/>
      <c r="E8200" s="14"/>
      <c r="F8200" s="14"/>
      <c r="G8200" s="82"/>
      <c r="H8200" s="107" t="str">
        <f>IF(B8200&lt;&gt;"",IF(OR(O8200=0,O8200=999),"",SUMIFS($E$2:E8200,$A$2:A8200,A8200)-SUMIFS($F$2:F8200,$A$2:A8200,A8200)),"")</f>
        <v/>
      </c>
      <c r="I8200" s="109" t="str">
        <f t="shared" si="386"/>
        <v/>
      </c>
      <c r="J8200" s="113"/>
      <c r="K8200" s="90"/>
      <c r="L8200" s="73"/>
      <c r="M8200" s="69" t="str">
        <f>IF(C8200&lt;&gt;"",DailyLog!$S$3,"")</f>
        <v/>
      </c>
      <c r="N8200" s="56" t="str">
        <f t="shared" si="385"/>
        <v/>
      </c>
      <c r="O8200" s="53" t="str">
        <f>IF($B8200&lt;&gt;"",IF(ISNUMBER(_xlfn.XMATCH($B8200,Language!$A$6:$E$6)),0,IF(ISNUMBER(_xlfn.XMATCH($B8200,Language!$A$29:$E$29)),'Lista de Prestatarios'!$B$3,VLOOKUP(B8200,'Lista de Prestatarios'!$A$2:$B$500,2,FALSE))),"")</f>
        <v/>
      </c>
      <c r="P8200" s="58" t="str">
        <f>IF(B8200&lt;&gt;"",IF(OR(D8200&gt;0,G8200&gt;0),COUNTIF($B$2:B8200,B8200),COUNTIFS($B$2:B8200,B8200,$E$2:E8200,"&gt;0")),"")</f>
        <v/>
      </c>
    </row>
    <row r="8201" spans="1:16" x14ac:dyDescent="0.35">
      <c r="A8201" s="51" t="str">
        <f t="shared" si="384"/>
        <v/>
      </c>
      <c r="B8201" s="99"/>
      <c r="C8201" s="4"/>
      <c r="D8201" s="14"/>
      <c r="E8201" s="14"/>
      <c r="F8201" s="14"/>
      <c r="G8201" s="82"/>
      <c r="H8201" s="107" t="str">
        <f>IF(B8201&lt;&gt;"",IF(OR(O8201=0,O8201=999),"",SUMIFS($E$2:E8201,$A$2:A8201,A8201)-SUMIFS($F$2:F8201,$A$2:A8201,A8201)),"")</f>
        <v/>
      </c>
      <c r="I8201" s="109" t="str">
        <f t="shared" si="386"/>
        <v/>
      </c>
      <c r="J8201" s="113"/>
      <c r="K8201" s="90"/>
      <c r="L8201" s="73"/>
      <c r="M8201" s="69" t="str">
        <f>IF(C8201&lt;&gt;"",DailyLog!$S$3,"")</f>
        <v/>
      </c>
      <c r="N8201" s="56" t="str">
        <f t="shared" si="385"/>
        <v/>
      </c>
      <c r="O8201" s="53" t="str">
        <f>IF($B8201&lt;&gt;"",IF(ISNUMBER(_xlfn.XMATCH($B8201,Language!$A$6:$E$6)),0,IF(ISNUMBER(_xlfn.XMATCH($B8201,Language!$A$29:$E$29)),'Lista de Prestatarios'!$B$3,VLOOKUP(B8201,'Lista de Prestatarios'!$A$2:$B$500,2,FALSE))),"")</f>
        <v/>
      </c>
      <c r="P8201" s="58" t="str">
        <f>IF(B8201&lt;&gt;"",IF(OR(D8201&gt;0,G8201&gt;0),COUNTIF($B$2:B8201,B8201),COUNTIFS($B$2:B8201,B8201,$E$2:E8201,"&gt;0")),"")</f>
        <v/>
      </c>
    </row>
    <row r="8202" spans="1:16" x14ac:dyDescent="0.35">
      <c r="A8202" s="51" t="str">
        <f t="shared" si="384"/>
        <v/>
      </c>
      <c r="B8202" s="99"/>
      <c r="C8202" s="4"/>
      <c r="D8202" s="14"/>
      <c r="E8202" s="14"/>
      <c r="F8202" s="14"/>
      <c r="G8202" s="82"/>
      <c r="H8202" s="107" t="str">
        <f>IF(B8202&lt;&gt;"",IF(OR(O8202=0,O8202=999),"",SUMIFS($E$2:E8202,$A$2:A8202,A8202)-SUMIFS($F$2:F8202,$A$2:A8202,A8202)),"")</f>
        <v/>
      </c>
      <c r="I8202" s="109" t="str">
        <f t="shared" si="386"/>
        <v/>
      </c>
      <c r="J8202" s="113"/>
      <c r="K8202" s="90"/>
      <c r="L8202" s="73"/>
      <c r="M8202" s="69" t="str">
        <f>IF(C8202&lt;&gt;"",DailyLog!$S$3,"")</f>
        <v/>
      </c>
      <c r="N8202" s="56" t="str">
        <f t="shared" si="385"/>
        <v/>
      </c>
      <c r="O8202" s="53" t="str">
        <f>IF($B8202&lt;&gt;"",IF(ISNUMBER(_xlfn.XMATCH($B8202,Language!$A$6:$E$6)),0,IF(ISNUMBER(_xlfn.XMATCH($B8202,Language!$A$29:$E$29)),'Lista de Prestatarios'!$B$3,VLOOKUP(B8202,'Lista de Prestatarios'!$A$2:$B$500,2,FALSE))),"")</f>
        <v/>
      </c>
      <c r="P8202" s="58" t="str">
        <f>IF(B8202&lt;&gt;"",IF(OR(D8202&gt;0,G8202&gt;0),COUNTIF($B$2:B8202,B8202),COUNTIFS($B$2:B8202,B8202,$E$2:E8202,"&gt;0")),"")</f>
        <v/>
      </c>
    </row>
    <row r="8203" spans="1:16" x14ac:dyDescent="0.35">
      <c r="A8203" s="51" t="str">
        <f t="shared" si="384"/>
        <v/>
      </c>
      <c r="B8203" s="99"/>
      <c r="C8203" s="4"/>
      <c r="D8203" s="14"/>
      <c r="E8203" s="14"/>
      <c r="F8203" s="14"/>
      <c r="G8203" s="82"/>
      <c r="H8203" s="107" t="str">
        <f>IF(B8203&lt;&gt;"",IF(OR(O8203=0,O8203=999),"",SUMIFS($E$2:E8203,$A$2:A8203,A8203)-SUMIFS($F$2:F8203,$A$2:A8203,A8203)),"")</f>
        <v/>
      </c>
      <c r="I8203" s="109" t="str">
        <f t="shared" si="386"/>
        <v/>
      </c>
      <c r="J8203" s="113"/>
      <c r="K8203" s="90"/>
      <c r="L8203" s="73"/>
      <c r="M8203" s="69" t="str">
        <f>IF(C8203&lt;&gt;"",DailyLog!$S$3,"")</f>
        <v/>
      </c>
      <c r="N8203" s="56" t="str">
        <f t="shared" si="385"/>
        <v/>
      </c>
      <c r="O8203" s="53" t="str">
        <f>IF($B8203&lt;&gt;"",IF(ISNUMBER(_xlfn.XMATCH($B8203,Language!$A$6:$E$6)),0,IF(ISNUMBER(_xlfn.XMATCH($B8203,Language!$A$29:$E$29)),'Lista de Prestatarios'!$B$3,VLOOKUP(B8203,'Lista de Prestatarios'!$A$2:$B$500,2,FALSE))),"")</f>
        <v/>
      </c>
      <c r="P8203" s="58" t="str">
        <f>IF(B8203&lt;&gt;"",IF(OR(D8203&gt;0,G8203&gt;0),COUNTIF($B$2:B8203,B8203),COUNTIFS($B$2:B8203,B8203,$E$2:E8203,"&gt;0")),"")</f>
        <v/>
      </c>
    </row>
    <row r="8204" spans="1:16" x14ac:dyDescent="0.35">
      <c r="A8204" s="51" t="str">
        <f t="shared" si="384"/>
        <v/>
      </c>
      <c r="B8204" s="99"/>
      <c r="C8204" s="4"/>
      <c r="D8204" s="14"/>
      <c r="E8204" s="14"/>
      <c r="F8204" s="14"/>
      <c r="G8204" s="82"/>
      <c r="H8204" s="107" t="str">
        <f>IF(B8204&lt;&gt;"",IF(OR(O8204=0,O8204=999),"",SUMIFS($E$2:E8204,$A$2:A8204,A8204)-SUMIFS($F$2:F8204,$A$2:A8204,A8204)),"")</f>
        <v/>
      </c>
      <c r="I8204" s="109" t="str">
        <f t="shared" si="386"/>
        <v/>
      </c>
      <c r="J8204" s="113"/>
      <c r="K8204" s="90"/>
      <c r="L8204" s="73"/>
      <c r="M8204" s="69" t="str">
        <f>IF(C8204&lt;&gt;"",DailyLog!$S$3,"")</f>
        <v/>
      </c>
      <c r="N8204" s="56" t="str">
        <f t="shared" si="385"/>
        <v/>
      </c>
      <c r="O8204" s="53" t="str">
        <f>IF($B8204&lt;&gt;"",IF(ISNUMBER(_xlfn.XMATCH($B8204,Language!$A$6:$E$6)),0,IF(ISNUMBER(_xlfn.XMATCH($B8204,Language!$A$29:$E$29)),'Lista de Prestatarios'!$B$3,VLOOKUP(B8204,'Lista de Prestatarios'!$A$2:$B$500,2,FALSE))),"")</f>
        <v/>
      </c>
      <c r="P8204" s="58" t="str">
        <f>IF(B8204&lt;&gt;"",IF(OR(D8204&gt;0,G8204&gt;0),COUNTIF($B$2:B8204,B8204),COUNTIFS($B$2:B8204,B8204,$E$2:E8204,"&gt;0")),"")</f>
        <v/>
      </c>
    </row>
    <row r="8205" spans="1:16" x14ac:dyDescent="0.35">
      <c r="A8205" s="51" t="str">
        <f t="shared" si="384"/>
        <v/>
      </c>
      <c r="B8205" s="99"/>
      <c r="C8205" s="4"/>
      <c r="D8205" s="14"/>
      <c r="E8205" s="14"/>
      <c r="F8205" s="14"/>
      <c r="G8205" s="82"/>
      <c r="H8205" s="107" t="str">
        <f>IF(B8205&lt;&gt;"",IF(OR(O8205=0,O8205=999),"",SUMIFS($E$2:E8205,$A$2:A8205,A8205)-SUMIFS($F$2:F8205,$A$2:A8205,A8205)),"")</f>
        <v/>
      </c>
      <c r="I8205" s="109" t="str">
        <f t="shared" si="386"/>
        <v/>
      </c>
      <c r="J8205" s="113"/>
      <c r="K8205" s="90"/>
      <c r="L8205" s="73"/>
      <c r="M8205" s="69" t="str">
        <f>IF(C8205&lt;&gt;"",DailyLog!$S$3,"")</f>
        <v/>
      </c>
      <c r="N8205" s="56" t="str">
        <f t="shared" si="385"/>
        <v/>
      </c>
      <c r="O8205" s="53" t="str">
        <f>IF($B8205&lt;&gt;"",IF(ISNUMBER(_xlfn.XMATCH($B8205,Language!$A$6:$E$6)),0,IF(ISNUMBER(_xlfn.XMATCH($B8205,Language!$A$29:$E$29)),'Lista de Prestatarios'!$B$3,VLOOKUP(B8205,'Lista de Prestatarios'!$A$2:$B$500,2,FALSE))),"")</f>
        <v/>
      </c>
      <c r="P8205" s="58" t="str">
        <f>IF(B8205&lt;&gt;"",IF(OR(D8205&gt;0,G8205&gt;0),COUNTIF($B$2:B8205,B8205),COUNTIFS($B$2:B8205,B8205,$E$2:E8205,"&gt;0")),"")</f>
        <v/>
      </c>
    </row>
    <row r="8206" spans="1:16" x14ac:dyDescent="0.35">
      <c r="A8206" s="51" t="str">
        <f t="shared" si="384"/>
        <v/>
      </c>
      <c r="B8206" s="99"/>
      <c r="C8206" s="4"/>
      <c r="D8206" s="14"/>
      <c r="E8206" s="14"/>
      <c r="F8206" s="14"/>
      <c r="G8206" s="82"/>
      <c r="H8206" s="107" t="str">
        <f>IF(B8206&lt;&gt;"",IF(OR(O8206=0,O8206=999),"",SUMIFS($E$2:E8206,$A$2:A8206,A8206)-SUMIFS($F$2:F8206,$A$2:A8206,A8206)),"")</f>
        <v/>
      </c>
      <c r="I8206" s="109" t="str">
        <f t="shared" si="386"/>
        <v/>
      </c>
      <c r="J8206" s="113"/>
      <c r="K8206" s="90"/>
      <c r="L8206" s="73"/>
      <c r="M8206" s="69" t="str">
        <f>IF(C8206&lt;&gt;"",DailyLog!$S$3,"")</f>
        <v/>
      </c>
      <c r="N8206" s="56" t="str">
        <f t="shared" si="385"/>
        <v/>
      </c>
      <c r="O8206" s="53" t="str">
        <f>IF($B8206&lt;&gt;"",IF(ISNUMBER(_xlfn.XMATCH($B8206,Language!$A$6:$E$6)),0,IF(ISNUMBER(_xlfn.XMATCH($B8206,Language!$A$29:$E$29)),'Lista de Prestatarios'!$B$3,VLOOKUP(B8206,'Lista de Prestatarios'!$A$2:$B$500,2,FALSE))),"")</f>
        <v/>
      </c>
      <c r="P8206" s="58" t="str">
        <f>IF(B8206&lt;&gt;"",IF(OR(D8206&gt;0,G8206&gt;0),COUNTIF($B$2:B8206,B8206),COUNTIFS($B$2:B8206,B8206,$E$2:E8206,"&gt;0")),"")</f>
        <v/>
      </c>
    </row>
    <row r="8207" spans="1:16" x14ac:dyDescent="0.35">
      <c r="A8207" s="51" t="str">
        <f t="shared" si="384"/>
        <v/>
      </c>
      <c r="B8207" s="99"/>
      <c r="C8207" s="4"/>
      <c r="D8207" s="14"/>
      <c r="E8207" s="14"/>
      <c r="F8207" s="14"/>
      <c r="G8207" s="82"/>
      <c r="H8207" s="107" t="str">
        <f>IF(B8207&lt;&gt;"",IF(OR(O8207=0,O8207=999),"",SUMIFS($E$2:E8207,$A$2:A8207,A8207)-SUMIFS($F$2:F8207,$A$2:A8207,A8207)),"")</f>
        <v/>
      </c>
      <c r="I8207" s="109" t="str">
        <f t="shared" si="386"/>
        <v/>
      </c>
      <c r="J8207" s="113"/>
      <c r="K8207" s="90"/>
      <c r="L8207" s="73"/>
      <c r="M8207" s="69" t="str">
        <f>IF(C8207&lt;&gt;"",DailyLog!$S$3,"")</f>
        <v/>
      </c>
      <c r="N8207" s="56" t="str">
        <f t="shared" si="385"/>
        <v/>
      </c>
      <c r="O8207" s="53" t="str">
        <f>IF($B8207&lt;&gt;"",IF(ISNUMBER(_xlfn.XMATCH($B8207,Language!$A$6:$E$6)),0,IF(ISNUMBER(_xlfn.XMATCH($B8207,Language!$A$29:$E$29)),'Lista de Prestatarios'!$B$3,VLOOKUP(B8207,'Lista de Prestatarios'!$A$2:$B$500,2,FALSE))),"")</f>
        <v/>
      </c>
      <c r="P8207" s="58" t="str">
        <f>IF(B8207&lt;&gt;"",IF(OR(D8207&gt;0,G8207&gt;0),COUNTIF($B$2:B8207,B8207),COUNTIFS($B$2:B8207,B8207,$E$2:E8207,"&gt;0")),"")</f>
        <v/>
      </c>
    </row>
    <row r="8208" spans="1:16" x14ac:dyDescent="0.35">
      <c r="A8208" s="51" t="str">
        <f t="shared" si="384"/>
        <v/>
      </c>
      <c r="B8208" s="99"/>
      <c r="C8208" s="4"/>
      <c r="D8208" s="14"/>
      <c r="E8208" s="14"/>
      <c r="F8208" s="14"/>
      <c r="G8208" s="82"/>
      <c r="H8208" s="107" t="str">
        <f>IF(B8208&lt;&gt;"",IF(OR(O8208=0,O8208=999),"",SUMIFS($E$2:E8208,$A$2:A8208,A8208)-SUMIFS($F$2:F8208,$A$2:A8208,A8208)),"")</f>
        <v/>
      </c>
      <c r="I8208" s="109" t="str">
        <f t="shared" si="386"/>
        <v/>
      </c>
      <c r="J8208" s="113"/>
      <c r="K8208" s="90"/>
      <c r="L8208" s="73"/>
      <c r="M8208" s="69" t="str">
        <f>IF(C8208&lt;&gt;"",DailyLog!$S$3,"")</f>
        <v/>
      </c>
      <c r="N8208" s="56" t="str">
        <f t="shared" si="385"/>
        <v/>
      </c>
      <c r="O8208" s="53" t="str">
        <f>IF($B8208&lt;&gt;"",IF(ISNUMBER(_xlfn.XMATCH($B8208,Language!$A$6:$E$6)),0,IF(ISNUMBER(_xlfn.XMATCH($B8208,Language!$A$29:$E$29)),'Lista de Prestatarios'!$B$3,VLOOKUP(B8208,'Lista de Prestatarios'!$A$2:$B$500,2,FALSE))),"")</f>
        <v/>
      </c>
      <c r="P8208" s="58" t="str">
        <f>IF(B8208&lt;&gt;"",IF(OR(D8208&gt;0,G8208&gt;0),COUNTIF($B$2:B8208,B8208),COUNTIFS($B$2:B8208,B8208,$E$2:E8208,"&gt;0")),"")</f>
        <v/>
      </c>
    </row>
    <row r="8209" spans="1:16" x14ac:dyDescent="0.35">
      <c r="A8209" s="51" t="str">
        <f t="shared" si="384"/>
        <v/>
      </c>
      <c r="B8209" s="99"/>
      <c r="C8209" s="4"/>
      <c r="D8209" s="14"/>
      <c r="E8209" s="14"/>
      <c r="F8209" s="14"/>
      <c r="G8209" s="82"/>
      <c r="H8209" s="107" t="str">
        <f>IF(B8209&lt;&gt;"",IF(OR(O8209=0,O8209=999),"",SUMIFS($E$2:E8209,$A$2:A8209,A8209)-SUMIFS($F$2:F8209,$A$2:A8209,A8209)),"")</f>
        <v/>
      </c>
      <c r="I8209" s="109" t="str">
        <f t="shared" si="386"/>
        <v/>
      </c>
      <c r="J8209" s="113"/>
      <c r="K8209" s="90"/>
      <c r="L8209" s="73"/>
      <c r="M8209" s="69" t="str">
        <f>IF(C8209&lt;&gt;"",DailyLog!$S$3,"")</f>
        <v/>
      </c>
      <c r="N8209" s="56" t="str">
        <f t="shared" si="385"/>
        <v/>
      </c>
      <c r="O8209" s="53" t="str">
        <f>IF($B8209&lt;&gt;"",IF(ISNUMBER(_xlfn.XMATCH($B8209,Language!$A$6:$E$6)),0,IF(ISNUMBER(_xlfn.XMATCH($B8209,Language!$A$29:$E$29)),'Lista de Prestatarios'!$B$3,VLOOKUP(B8209,'Lista de Prestatarios'!$A$2:$B$500,2,FALSE))),"")</f>
        <v/>
      </c>
      <c r="P8209" s="58" t="str">
        <f>IF(B8209&lt;&gt;"",IF(OR(D8209&gt;0,G8209&gt;0),COUNTIF($B$2:B8209,B8209),COUNTIFS($B$2:B8209,B8209,$E$2:E8209,"&gt;0")),"")</f>
        <v/>
      </c>
    </row>
    <row r="8210" spans="1:16" x14ac:dyDescent="0.35">
      <c r="A8210" s="51" t="str">
        <f t="shared" si="384"/>
        <v/>
      </c>
      <c r="B8210" s="99"/>
      <c r="C8210" s="4"/>
      <c r="D8210" s="14"/>
      <c r="E8210" s="14"/>
      <c r="F8210" s="14"/>
      <c r="G8210" s="82"/>
      <c r="H8210" s="107" t="str">
        <f>IF(B8210&lt;&gt;"",IF(OR(O8210=0,O8210=999),"",SUMIFS($E$2:E8210,$A$2:A8210,A8210)-SUMIFS($F$2:F8210,$A$2:A8210,A8210)),"")</f>
        <v/>
      </c>
      <c r="I8210" s="109" t="str">
        <f t="shared" si="386"/>
        <v/>
      </c>
      <c r="J8210" s="113"/>
      <c r="K8210" s="90"/>
      <c r="L8210" s="73"/>
      <c r="M8210" s="69" t="str">
        <f>IF(C8210&lt;&gt;"",DailyLog!$S$3,"")</f>
        <v/>
      </c>
      <c r="N8210" s="56" t="str">
        <f t="shared" si="385"/>
        <v/>
      </c>
      <c r="O8210" s="53" t="str">
        <f>IF($B8210&lt;&gt;"",IF(ISNUMBER(_xlfn.XMATCH($B8210,Language!$A$6:$E$6)),0,IF(ISNUMBER(_xlfn.XMATCH($B8210,Language!$A$29:$E$29)),'Lista de Prestatarios'!$B$3,VLOOKUP(B8210,'Lista de Prestatarios'!$A$2:$B$500,2,FALSE))),"")</f>
        <v/>
      </c>
      <c r="P8210" s="58" t="str">
        <f>IF(B8210&lt;&gt;"",IF(OR(D8210&gt;0,G8210&gt;0),COUNTIF($B$2:B8210,B8210),COUNTIFS($B$2:B8210,B8210,$E$2:E8210,"&gt;0")),"")</f>
        <v/>
      </c>
    </row>
    <row r="8211" spans="1:16" x14ac:dyDescent="0.35">
      <c r="A8211" s="51" t="str">
        <f t="shared" si="384"/>
        <v/>
      </c>
      <c r="B8211" s="99"/>
      <c r="C8211" s="4"/>
      <c r="D8211" s="14"/>
      <c r="E8211" s="14"/>
      <c r="F8211" s="14"/>
      <c r="G8211" s="82"/>
      <c r="H8211" s="107" t="str">
        <f>IF(B8211&lt;&gt;"",IF(OR(O8211=0,O8211=999),"",SUMIFS($E$2:E8211,$A$2:A8211,A8211)-SUMIFS($F$2:F8211,$A$2:A8211,A8211)),"")</f>
        <v/>
      </c>
      <c r="I8211" s="109" t="str">
        <f t="shared" si="386"/>
        <v/>
      </c>
      <c r="J8211" s="113"/>
      <c r="K8211" s="90"/>
      <c r="L8211" s="73"/>
      <c r="M8211" s="69" t="str">
        <f>IF(C8211&lt;&gt;"",DailyLog!$S$3,"")</f>
        <v/>
      </c>
      <c r="N8211" s="56" t="str">
        <f t="shared" si="385"/>
        <v/>
      </c>
      <c r="O8211" s="53" t="str">
        <f>IF($B8211&lt;&gt;"",IF(ISNUMBER(_xlfn.XMATCH($B8211,Language!$A$6:$E$6)),0,IF(ISNUMBER(_xlfn.XMATCH($B8211,Language!$A$29:$E$29)),'Lista de Prestatarios'!$B$3,VLOOKUP(B8211,'Lista de Prestatarios'!$A$2:$B$500,2,FALSE))),"")</f>
        <v/>
      </c>
      <c r="P8211" s="58" t="str">
        <f>IF(B8211&lt;&gt;"",IF(OR(D8211&gt;0,G8211&gt;0),COUNTIF($B$2:B8211,B8211),COUNTIFS($B$2:B8211,B8211,$E$2:E8211,"&gt;0")),"")</f>
        <v/>
      </c>
    </row>
    <row r="8212" spans="1:16" x14ac:dyDescent="0.35">
      <c r="A8212" s="51" t="str">
        <f t="shared" si="384"/>
        <v/>
      </c>
      <c r="B8212" s="99"/>
      <c r="C8212" s="4"/>
      <c r="D8212" s="14"/>
      <c r="E8212" s="14"/>
      <c r="F8212" s="14"/>
      <c r="G8212" s="82"/>
      <c r="H8212" s="107" t="str">
        <f>IF(B8212&lt;&gt;"",IF(OR(O8212=0,O8212=999),"",SUMIFS($E$2:E8212,$A$2:A8212,A8212)-SUMIFS($F$2:F8212,$A$2:A8212,A8212)),"")</f>
        <v/>
      </c>
      <c r="I8212" s="109" t="str">
        <f t="shared" si="386"/>
        <v/>
      </c>
      <c r="J8212" s="113"/>
      <c r="K8212" s="90"/>
      <c r="L8212" s="73"/>
      <c r="M8212" s="69" t="str">
        <f>IF(C8212&lt;&gt;"",DailyLog!$S$3,"")</f>
        <v/>
      </c>
      <c r="N8212" s="56" t="str">
        <f t="shared" si="385"/>
        <v/>
      </c>
      <c r="O8212" s="53" t="str">
        <f>IF($B8212&lt;&gt;"",IF(ISNUMBER(_xlfn.XMATCH($B8212,Language!$A$6:$E$6)),0,IF(ISNUMBER(_xlfn.XMATCH($B8212,Language!$A$29:$E$29)),'Lista de Prestatarios'!$B$3,VLOOKUP(B8212,'Lista de Prestatarios'!$A$2:$B$500,2,FALSE))),"")</f>
        <v/>
      </c>
      <c r="P8212" s="58" t="str">
        <f>IF(B8212&lt;&gt;"",IF(OR(D8212&gt;0,G8212&gt;0),COUNTIF($B$2:B8212,B8212),COUNTIFS($B$2:B8212,B8212,$E$2:E8212,"&gt;0")),"")</f>
        <v/>
      </c>
    </row>
    <row r="8213" spans="1:16" x14ac:dyDescent="0.35">
      <c r="A8213" s="51" t="str">
        <f t="shared" si="384"/>
        <v/>
      </c>
      <c r="B8213" s="99"/>
      <c r="C8213" s="4"/>
      <c r="D8213" s="14"/>
      <c r="E8213" s="14"/>
      <c r="F8213" s="14"/>
      <c r="G8213" s="82"/>
      <c r="H8213" s="107" t="str">
        <f>IF(B8213&lt;&gt;"",IF(OR(O8213=0,O8213=999),"",SUMIFS($E$2:E8213,$A$2:A8213,A8213)-SUMIFS($F$2:F8213,$A$2:A8213,A8213)),"")</f>
        <v/>
      </c>
      <c r="I8213" s="109" t="str">
        <f t="shared" si="386"/>
        <v/>
      </c>
      <c r="J8213" s="113"/>
      <c r="K8213" s="90"/>
      <c r="L8213" s="73"/>
      <c r="M8213" s="69" t="str">
        <f>IF(C8213&lt;&gt;"",DailyLog!$S$3,"")</f>
        <v/>
      </c>
      <c r="N8213" s="56" t="str">
        <f t="shared" si="385"/>
        <v/>
      </c>
      <c r="O8213" s="53" t="str">
        <f>IF($B8213&lt;&gt;"",IF(ISNUMBER(_xlfn.XMATCH($B8213,Language!$A$6:$E$6)),0,IF(ISNUMBER(_xlfn.XMATCH($B8213,Language!$A$29:$E$29)),'Lista de Prestatarios'!$B$3,VLOOKUP(B8213,'Lista de Prestatarios'!$A$2:$B$500,2,FALSE))),"")</f>
        <v/>
      </c>
      <c r="P8213" s="58" t="str">
        <f>IF(B8213&lt;&gt;"",IF(OR(D8213&gt;0,G8213&gt;0),COUNTIF($B$2:B8213,B8213),COUNTIFS($B$2:B8213,B8213,$E$2:E8213,"&gt;0")),"")</f>
        <v/>
      </c>
    </row>
    <row r="8214" spans="1:16" x14ac:dyDescent="0.35">
      <c r="A8214" s="51" t="str">
        <f t="shared" si="384"/>
        <v/>
      </c>
      <c r="B8214" s="99"/>
      <c r="C8214" s="4"/>
      <c r="D8214" s="14"/>
      <c r="E8214" s="14"/>
      <c r="F8214" s="14"/>
      <c r="G8214" s="82"/>
      <c r="H8214" s="107" t="str">
        <f>IF(B8214&lt;&gt;"",IF(OR(O8214=0,O8214=999),"",SUMIFS($E$2:E8214,$A$2:A8214,A8214)-SUMIFS($F$2:F8214,$A$2:A8214,A8214)),"")</f>
        <v/>
      </c>
      <c r="I8214" s="109" t="str">
        <f t="shared" si="386"/>
        <v/>
      </c>
      <c r="J8214" s="113"/>
      <c r="K8214" s="90"/>
      <c r="L8214" s="73"/>
      <c r="M8214" s="69" t="str">
        <f>IF(C8214&lt;&gt;"",DailyLog!$S$3,"")</f>
        <v/>
      </c>
      <c r="N8214" s="56" t="str">
        <f t="shared" si="385"/>
        <v/>
      </c>
      <c r="O8214" s="53" t="str">
        <f>IF($B8214&lt;&gt;"",IF(ISNUMBER(_xlfn.XMATCH($B8214,Language!$A$6:$E$6)),0,IF(ISNUMBER(_xlfn.XMATCH($B8214,Language!$A$29:$E$29)),'Lista de Prestatarios'!$B$3,VLOOKUP(B8214,'Lista de Prestatarios'!$A$2:$B$500,2,FALSE))),"")</f>
        <v/>
      </c>
      <c r="P8214" s="58" t="str">
        <f>IF(B8214&lt;&gt;"",IF(OR(D8214&gt;0,G8214&gt;0),COUNTIF($B$2:B8214,B8214),COUNTIFS($B$2:B8214,B8214,$E$2:E8214,"&gt;0")),"")</f>
        <v/>
      </c>
    </row>
    <row r="8215" spans="1:16" x14ac:dyDescent="0.35">
      <c r="A8215" s="51" t="str">
        <f t="shared" si="384"/>
        <v/>
      </c>
      <c r="B8215" s="99"/>
      <c r="C8215" s="4"/>
      <c r="D8215" s="14"/>
      <c r="E8215" s="14"/>
      <c r="F8215" s="14"/>
      <c r="G8215" s="82"/>
      <c r="H8215" s="107" t="str">
        <f>IF(B8215&lt;&gt;"",IF(OR(O8215=0,O8215=999),"",SUMIFS($E$2:E8215,$A$2:A8215,A8215)-SUMIFS($F$2:F8215,$A$2:A8215,A8215)),"")</f>
        <v/>
      </c>
      <c r="I8215" s="109" t="str">
        <f t="shared" si="386"/>
        <v/>
      </c>
      <c r="J8215" s="113"/>
      <c r="K8215" s="90"/>
      <c r="L8215" s="73"/>
      <c r="M8215" s="69" t="str">
        <f>IF(C8215&lt;&gt;"",DailyLog!$S$3,"")</f>
        <v/>
      </c>
      <c r="N8215" s="56" t="str">
        <f t="shared" si="385"/>
        <v/>
      </c>
      <c r="O8215" s="53" t="str">
        <f>IF($B8215&lt;&gt;"",IF(ISNUMBER(_xlfn.XMATCH($B8215,Language!$A$6:$E$6)),0,IF(ISNUMBER(_xlfn.XMATCH($B8215,Language!$A$29:$E$29)),'Lista de Prestatarios'!$B$3,VLOOKUP(B8215,'Lista de Prestatarios'!$A$2:$B$500,2,FALSE))),"")</f>
        <v/>
      </c>
      <c r="P8215" s="58" t="str">
        <f>IF(B8215&lt;&gt;"",IF(OR(D8215&gt;0,G8215&gt;0),COUNTIF($B$2:B8215,B8215),COUNTIFS($B$2:B8215,B8215,$E$2:E8215,"&gt;0")),"")</f>
        <v/>
      </c>
    </row>
    <row r="8216" spans="1:16" x14ac:dyDescent="0.35">
      <c r="A8216" s="51" t="str">
        <f t="shared" si="384"/>
        <v/>
      </c>
      <c r="B8216" s="99"/>
      <c r="C8216" s="4"/>
      <c r="D8216" s="14"/>
      <c r="E8216" s="14"/>
      <c r="F8216" s="14"/>
      <c r="G8216" s="82"/>
      <c r="H8216" s="107" t="str">
        <f>IF(B8216&lt;&gt;"",IF(OR(O8216=0,O8216=999),"",SUMIFS($E$2:E8216,$A$2:A8216,A8216)-SUMIFS($F$2:F8216,$A$2:A8216,A8216)),"")</f>
        <v/>
      </c>
      <c r="I8216" s="109" t="str">
        <f t="shared" si="386"/>
        <v/>
      </c>
      <c r="J8216" s="113"/>
      <c r="K8216" s="90"/>
      <c r="L8216" s="73"/>
      <c r="M8216" s="69" t="str">
        <f>IF(C8216&lt;&gt;"",DailyLog!$S$3,"")</f>
        <v/>
      </c>
      <c r="N8216" s="56" t="str">
        <f t="shared" si="385"/>
        <v/>
      </c>
      <c r="O8216" s="53" t="str">
        <f>IF($B8216&lt;&gt;"",IF(ISNUMBER(_xlfn.XMATCH($B8216,Language!$A$6:$E$6)),0,IF(ISNUMBER(_xlfn.XMATCH($B8216,Language!$A$29:$E$29)),'Lista de Prestatarios'!$B$3,VLOOKUP(B8216,'Lista de Prestatarios'!$A$2:$B$500,2,FALSE))),"")</f>
        <v/>
      </c>
      <c r="P8216" s="58" t="str">
        <f>IF(B8216&lt;&gt;"",IF(OR(D8216&gt;0,G8216&gt;0),COUNTIF($B$2:B8216,B8216),COUNTIFS($B$2:B8216,B8216,$E$2:E8216,"&gt;0")),"")</f>
        <v/>
      </c>
    </row>
    <row r="8217" spans="1:16" x14ac:dyDescent="0.35">
      <c r="A8217" s="51" t="str">
        <f t="shared" si="384"/>
        <v/>
      </c>
      <c r="B8217" s="99"/>
      <c r="C8217" s="4"/>
      <c r="D8217" s="14"/>
      <c r="E8217" s="14"/>
      <c r="F8217" s="14"/>
      <c r="G8217" s="82"/>
      <c r="H8217" s="107" t="str">
        <f>IF(B8217&lt;&gt;"",IF(OR(O8217=0,O8217=999),"",SUMIFS($E$2:E8217,$A$2:A8217,A8217)-SUMIFS($F$2:F8217,$A$2:A8217,A8217)),"")</f>
        <v/>
      </c>
      <c r="I8217" s="109" t="str">
        <f t="shared" si="386"/>
        <v/>
      </c>
      <c r="J8217" s="113"/>
      <c r="K8217" s="90"/>
      <c r="L8217" s="73"/>
      <c r="M8217" s="69" t="str">
        <f>IF(C8217&lt;&gt;"",DailyLog!$S$3,"")</f>
        <v/>
      </c>
      <c r="N8217" s="56" t="str">
        <f t="shared" si="385"/>
        <v/>
      </c>
      <c r="O8217" s="53" t="str">
        <f>IF($B8217&lt;&gt;"",IF(ISNUMBER(_xlfn.XMATCH($B8217,Language!$A$6:$E$6)),0,IF(ISNUMBER(_xlfn.XMATCH($B8217,Language!$A$29:$E$29)),'Lista de Prestatarios'!$B$3,VLOOKUP(B8217,'Lista de Prestatarios'!$A$2:$B$500,2,FALSE))),"")</f>
        <v/>
      </c>
      <c r="P8217" s="58" t="str">
        <f>IF(B8217&lt;&gt;"",IF(OR(D8217&gt;0,G8217&gt;0),COUNTIF($B$2:B8217,B8217),COUNTIFS($B$2:B8217,B8217,$E$2:E8217,"&gt;0")),"")</f>
        <v/>
      </c>
    </row>
    <row r="8218" spans="1:16" x14ac:dyDescent="0.35">
      <c r="A8218" s="51" t="str">
        <f t="shared" si="384"/>
        <v/>
      </c>
      <c r="B8218" s="99"/>
      <c r="C8218" s="4"/>
      <c r="D8218" s="14"/>
      <c r="E8218" s="14"/>
      <c r="F8218" s="14"/>
      <c r="G8218" s="82"/>
      <c r="H8218" s="107" t="str">
        <f>IF(B8218&lt;&gt;"",IF(OR(O8218=0,O8218=999),"",SUMIFS($E$2:E8218,$A$2:A8218,A8218)-SUMIFS($F$2:F8218,$A$2:A8218,A8218)),"")</f>
        <v/>
      </c>
      <c r="I8218" s="109" t="str">
        <f t="shared" si="386"/>
        <v/>
      </c>
      <c r="J8218" s="113"/>
      <c r="K8218" s="90"/>
      <c r="L8218" s="73"/>
      <c r="M8218" s="69" t="str">
        <f>IF(C8218&lt;&gt;"",DailyLog!$S$3,"")</f>
        <v/>
      </c>
      <c r="N8218" s="56" t="str">
        <f t="shared" si="385"/>
        <v/>
      </c>
      <c r="O8218" s="53" t="str">
        <f>IF($B8218&lt;&gt;"",IF(ISNUMBER(_xlfn.XMATCH($B8218,Language!$A$6:$E$6)),0,IF(ISNUMBER(_xlfn.XMATCH($B8218,Language!$A$29:$E$29)),'Lista de Prestatarios'!$B$3,VLOOKUP(B8218,'Lista de Prestatarios'!$A$2:$B$500,2,FALSE))),"")</f>
        <v/>
      </c>
      <c r="P8218" s="58" t="str">
        <f>IF(B8218&lt;&gt;"",IF(OR(D8218&gt;0,G8218&gt;0),COUNTIF($B$2:B8218,B8218),COUNTIFS($B$2:B8218,B8218,$E$2:E8218,"&gt;0")),"")</f>
        <v/>
      </c>
    </row>
    <row r="8219" spans="1:16" x14ac:dyDescent="0.35">
      <c r="A8219" s="51" t="str">
        <f t="shared" si="384"/>
        <v/>
      </c>
      <c r="B8219" s="99"/>
      <c r="C8219" s="4"/>
      <c r="D8219" s="14"/>
      <c r="E8219" s="14"/>
      <c r="F8219" s="14"/>
      <c r="G8219" s="82"/>
      <c r="H8219" s="107" t="str">
        <f>IF(B8219&lt;&gt;"",IF(OR(O8219=0,O8219=999),"",SUMIFS($E$2:E8219,$A$2:A8219,A8219)-SUMIFS($F$2:F8219,$A$2:A8219,A8219)),"")</f>
        <v/>
      </c>
      <c r="I8219" s="109" t="str">
        <f t="shared" si="386"/>
        <v/>
      </c>
      <c r="J8219" s="113"/>
      <c r="K8219" s="90"/>
      <c r="L8219" s="73"/>
      <c r="M8219" s="69" t="str">
        <f>IF(C8219&lt;&gt;"",DailyLog!$S$3,"")</f>
        <v/>
      </c>
      <c r="N8219" s="56" t="str">
        <f t="shared" si="385"/>
        <v/>
      </c>
      <c r="O8219" s="53" t="str">
        <f>IF($B8219&lt;&gt;"",IF(ISNUMBER(_xlfn.XMATCH($B8219,Language!$A$6:$E$6)),0,IF(ISNUMBER(_xlfn.XMATCH($B8219,Language!$A$29:$E$29)),'Lista de Prestatarios'!$B$3,VLOOKUP(B8219,'Lista de Prestatarios'!$A$2:$B$500,2,FALSE))),"")</f>
        <v/>
      </c>
      <c r="P8219" s="58" t="str">
        <f>IF(B8219&lt;&gt;"",IF(OR(D8219&gt;0,G8219&gt;0),COUNTIF($B$2:B8219,B8219),COUNTIFS($B$2:B8219,B8219,$E$2:E8219,"&gt;0")),"")</f>
        <v/>
      </c>
    </row>
    <row r="8220" spans="1:16" x14ac:dyDescent="0.35">
      <c r="A8220" s="51" t="str">
        <f t="shared" si="384"/>
        <v/>
      </c>
      <c r="B8220" s="99"/>
      <c r="C8220" s="4"/>
      <c r="D8220" s="14"/>
      <c r="E8220" s="14"/>
      <c r="F8220" s="14"/>
      <c r="G8220" s="82"/>
      <c r="H8220" s="107" t="str">
        <f>IF(B8220&lt;&gt;"",IF(OR(O8220=0,O8220=999),"",SUMIFS($E$2:E8220,$A$2:A8220,A8220)-SUMIFS($F$2:F8220,$A$2:A8220,A8220)),"")</f>
        <v/>
      </c>
      <c r="I8220" s="109" t="str">
        <f t="shared" si="386"/>
        <v/>
      </c>
      <c r="J8220" s="113"/>
      <c r="K8220" s="90"/>
      <c r="L8220" s="73"/>
      <c r="M8220" s="69" t="str">
        <f>IF(C8220&lt;&gt;"",DailyLog!$S$3,"")</f>
        <v/>
      </c>
      <c r="N8220" s="56" t="str">
        <f t="shared" si="385"/>
        <v/>
      </c>
      <c r="O8220" s="53" t="str">
        <f>IF($B8220&lt;&gt;"",IF(ISNUMBER(_xlfn.XMATCH($B8220,Language!$A$6:$E$6)),0,IF(ISNUMBER(_xlfn.XMATCH($B8220,Language!$A$29:$E$29)),'Lista de Prestatarios'!$B$3,VLOOKUP(B8220,'Lista de Prestatarios'!$A$2:$B$500,2,FALSE))),"")</f>
        <v/>
      </c>
      <c r="P8220" s="58" t="str">
        <f>IF(B8220&lt;&gt;"",IF(OR(D8220&gt;0,G8220&gt;0),COUNTIF($B$2:B8220,B8220),COUNTIFS($B$2:B8220,B8220,$E$2:E8220,"&gt;0")),"")</f>
        <v/>
      </c>
    </row>
    <row r="8221" spans="1:16" x14ac:dyDescent="0.35">
      <c r="A8221" s="51" t="str">
        <f t="shared" si="384"/>
        <v/>
      </c>
      <c r="B8221" s="99"/>
      <c r="C8221" s="4"/>
      <c r="D8221" s="14"/>
      <c r="E8221" s="14"/>
      <c r="F8221" s="14"/>
      <c r="G8221" s="82"/>
      <c r="H8221" s="107" t="str">
        <f>IF(B8221&lt;&gt;"",IF(OR(O8221=0,O8221=999),"",SUMIFS($E$2:E8221,$A$2:A8221,A8221)-SUMIFS($F$2:F8221,$A$2:A8221,A8221)),"")</f>
        <v/>
      </c>
      <c r="I8221" s="109" t="str">
        <f t="shared" si="386"/>
        <v/>
      </c>
      <c r="J8221" s="113"/>
      <c r="K8221" s="90"/>
      <c r="L8221" s="73"/>
      <c r="M8221" s="69" t="str">
        <f>IF(C8221&lt;&gt;"",DailyLog!$S$3,"")</f>
        <v/>
      </c>
      <c r="N8221" s="56" t="str">
        <f t="shared" si="385"/>
        <v/>
      </c>
      <c r="O8221" s="53" t="str">
        <f>IF($B8221&lt;&gt;"",IF(ISNUMBER(_xlfn.XMATCH($B8221,Language!$A$6:$E$6)),0,IF(ISNUMBER(_xlfn.XMATCH($B8221,Language!$A$29:$E$29)),'Lista de Prestatarios'!$B$3,VLOOKUP(B8221,'Lista de Prestatarios'!$A$2:$B$500,2,FALSE))),"")</f>
        <v/>
      </c>
      <c r="P8221" s="58" t="str">
        <f>IF(B8221&lt;&gt;"",IF(OR(D8221&gt;0,G8221&gt;0),COUNTIF($B$2:B8221,B8221),COUNTIFS($B$2:B8221,B8221,$E$2:E8221,"&gt;0")),"")</f>
        <v/>
      </c>
    </row>
    <row r="8222" spans="1:16" x14ac:dyDescent="0.35">
      <c r="A8222" s="51" t="str">
        <f t="shared" si="384"/>
        <v/>
      </c>
      <c r="B8222" s="99"/>
      <c r="C8222" s="4"/>
      <c r="D8222" s="14"/>
      <c r="E8222" s="14"/>
      <c r="F8222" s="14"/>
      <c r="G8222" s="82"/>
      <c r="H8222" s="107" t="str">
        <f>IF(B8222&lt;&gt;"",IF(OR(O8222=0,O8222=999),"",SUMIFS($E$2:E8222,$A$2:A8222,A8222)-SUMIFS($F$2:F8222,$A$2:A8222,A8222)),"")</f>
        <v/>
      </c>
      <c r="I8222" s="109" t="str">
        <f t="shared" si="386"/>
        <v/>
      </c>
      <c r="J8222" s="113"/>
      <c r="K8222" s="90"/>
      <c r="L8222" s="73"/>
      <c r="M8222" s="69" t="str">
        <f>IF(C8222&lt;&gt;"",DailyLog!$S$3,"")</f>
        <v/>
      </c>
      <c r="N8222" s="56" t="str">
        <f t="shared" si="385"/>
        <v/>
      </c>
      <c r="O8222" s="53" t="str">
        <f>IF($B8222&lt;&gt;"",IF(ISNUMBER(_xlfn.XMATCH($B8222,Language!$A$6:$E$6)),0,IF(ISNUMBER(_xlfn.XMATCH($B8222,Language!$A$29:$E$29)),'Lista de Prestatarios'!$B$3,VLOOKUP(B8222,'Lista de Prestatarios'!$A$2:$B$500,2,FALSE))),"")</f>
        <v/>
      </c>
      <c r="P8222" s="58" t="str">
        <f>IF(B8222&lt;&gt;"",IF(OR(D8222&gt;0,G8222&gt;0),COUNTIF($B$2:B8222,B8222),COUNTIFS($B$2:B8222,B8222,$E$2:E8222,"&gt;0")),"")</f>
        <v/>
      </c>
    </row>
    <row r="8223" spans="1:16" x14ac:dyDescent="0.35">
      <c r="A8223" s="51" t="str">
        <f t="shared" si="384"/>
        <v/>
      </c>
      <c r="B8223" s="99"/>
      <c r="C8223" s="4"/>
      <c r="D8223" s="14"/>
      <c r="E8223" s="14"/>
      <c r="F8223" s="14"/>
      <c r="G8223" s="82"/>
      <c r="H8223" s="107" t="str">
        <f>IF(B8223&lt;&gt;"",IF(OR(O8223=0,O8223=999),"",SUMIFS($E$2:E8223,$A$2:A8223,A8223)-SUMIFS($F$2:F8223,$A$2:A8223,A8223)),"")</f>
        <v/>
      </c>
      <c r="I8223" s="109" t="str">
        <f t="shared" si="386"/>
        <v/>
      </c>
      <c r="J8223" s="113"/>
      <c r="K8223" s="90"/>
      <c r="L8223" s="73"/>
      <c r="M8223" s="69" t="str">
        <f>IF(C8223&lt;&gt;"",DailyLog!$S$3,"")</f>
        <v/>
      </c>
      <c r="N8223" s="56" t="str">
        <f t="shared" si="385"/>
        <v/>
      </c>
      <c r="O8223" s="53" t="str">
        <f>IF($B8223&lt;&gt;"",IF(ISNUMBER(_xlfn.XMATCH($B8223,Language!$A$6:$E$6)),0,IF(ISNUMBER(_xlfn.XMATCH($B8223,Language!$A$29:$E$29)),'Lista de Prestatarios'!$B$3,VLOOKUP(B8223,'Lista de Prestatarios'!$A$2:$B$500,2,FALSE))),"")</f>
        <v/>
      </c>
      <c r="P8223" s="58" t="str">
        <f>IF(B8223&lt;&gt;"",IF(OR(D8223&gt;0,G8223&gt;0),COUNTIF($B$2:B8223,B8223),COUNTIFS($B$2:B8223,B8223,$E$2:E8223,"&gt;0")),"")</f>
        <v/>
      </c>
    </row>
    <row r="8224" spans="1:16" x14ac:dyDescent="0.35">
      <c r="A8224" s="51" t="str">
        <f t="shared" si="384"/>
        <v/>
      </c>
      <c r="B8224" s="99"/>
      <c r="C8224" s="4"/>
      <c r="D8224" s="14"/>
      <c r="E8224" s="14"/>
      <c r="F8224" s="14"/>
      <c r="G8224" s="82"/>
      <c r="H8224" s="107" t="str">
        <f>IF(B8224&lt;&gt;"",IF(OR(O8224=0,O8224=999),"",SUMIFS($E$2:E8224,$A$2:A8224,A8224)-SUMIFS($F$2:F8224,$A$2:A8224,A8224)),"")</f>
        <v/>
      </c>
      <c r="I8224" s="109" t="str">
        <f t="shared" si="386"/>
        <v/>
      </c>
      <c r="J8224" s="113"/>
      <c r="K8224" s="90"/>
      <c r="L8224" s="73"/>
      <c r="M8224" s="69" t="str">
        <f>IF(C8224&lt;&gt;"",DailyLog!$S$3,"")</f>
        <v/>
      </c>
      <c r="N8224" s="56" t="str">
        <f t="shared" si="385"/>
        <v/>
      </c>
      <c r="O8224" s="53" t="str">
        <f>IF($B8224&lt;&gt;"",IF(ISNUMBER(_xlfn.XMATCH($B8224,Language!$A$6:$E$6)),0,IF(ISNUMBER(_xlfn.XMATCH($B8224,Language!$A$29:$E$29)),'Lista de Prestatarios'!$B$3,VLOOKUP(B8224,'Lista de Prestatarios'!$A$2:$B$500,2,FALSE))),"")</f>
        <v/>
      </c>
      <c r="P8224" s="58" t="str">
        <f>IF(B8224&lt;&gt;"",IF(OR(D8224&gt;0,G8224&gt;0),COUNTIF($B$2:B8224,B8224),COUNTIFS($B$2:B8224,B8224,$E$2:E8224,"&gt;0")),"")</f>
        <v/>
      </c>
    </row>
    <row r="8225" spans="1:16" x14ac:dyDescent="0.35">
      <c r="A8225" s="51" t="str">
        <f t="shared" si="384"/>
        <v/>
      </c>
      <c r="B8225" s="99"/>
      <c r="C8225" s="4"/>
      <c r="D8225" s="14"/>
      <c r="E8225" s="14"/>
      <c r="F8225" s="14"/>
      <c r="G8225" s="82"/>
      <c r="H8225" s="107" t="str">
        <f>IF(B8225&lt;&gt;"",IF(OR(O8225=0,O8225=999),"",SUMIFS($E$2:E8225,$A$2:A8225,A8225)-SUMIFS($F$2:F8225,$A$2:A8225,A8225)),"")</f>
        <v/>
      </c>
      <c r="I8225" s="109" t="str">
        <f t="shared" si="386"/>
        <v/>
      </c>
      <c r="J8225" s="113"/>
      <c r="K8225" s="90"/>
      <c r="L8225" s="73"/>
      <c r="M8225" s="69" t="str">
        <f>IF(C8225&lt;&gt;"",DailyLog!$S$3,"")</f>
        <v/>
      </c>
      <c r="N8225" s="56" t="str">
        <f t="shared" si="385"/>
        <v/>
      </c>
      <c r="O8225" s="53" t="str">
        <f>IF($B8225&lt;&gt;"",IF(ISNUMBER(_xlfn.XMATCH($B8225,Language!$A$6:$E$6)),0,IF(ISNUMBER(_xlfn.XMATCH($B8225,Language!$A$29:$E$29)),'Lista de Prestatarios'!$B$3,VLOOKUP(B8225,'Lista de Prestatarios'!$A$2:$B$500,2,FALSE))),"")</f>
        <v/>
      </c>
      <c r="P8225" s="58" t="str">
        <f>IF(B8225&lt;&gt;"",IF(OR(D8225&gt;0,G8225&gt;0),COUNTIF($B$2:B8225,B8225),COUNTIFS($B$2:B8225,B8225,$E$2:E8225,"&gt;0")),"")</f>
        <v/>
      </c>
    </row>
    <row r="8226" spans="1:16" x14ac:dyDescent="0.35">
      <c r="A8226" s="51" t="str">
        <f t="shared" si="384"/>
        <v/>
      </c>
      <c r="B8226" s="99"/>
      <c r="C8226" s="4"/>
      <c r="D8226" s="14"/>
      <c r="E8226" s="14"/>
      <c r="F8226" s="14"/>
      <c r="G8226" s="82"/>
      <c r="H8226" s="107" t="str">
        <f>IF(B8226&lt;&gt;"",IF(OR(O8226=0,O8226=999),"",SUMIFS($E$2:E8226,$A$2:A8226,A8226)-SUMIFS($F$2:F8226,$A$2:A8226,A8226)),"")</f>
        <v/>
      </c>
      <c r="I8226" s="109" t="str">
        <f t="shared" si="386"/>
        <v/>
      </c>
      <c r="J8226" s="113"/>
      <c r="K8226" s="90"/>
      <c r="L8226" s="73"/>
      <c r="M8226" s="69" t="str">
        <f>IF(C8226&lt;&gt;"",DailyLog!$S$3,"")</f>
        <v/>
      </c>
      <c r="N8226" s="56" t="str">
        <f t="shared" si="385"/>
        <v/>
      </c>
      <c r="O8226" s="53" t="str">
        <f>IF($B8226&lt;&gt;"",IF(ISNUMBER(_xlfn.XMATCH($B8226,Language!$A$6:$E$6)),0,IF(ISNUMBER(_xlfn.XMATCH($B8226,Language!$A$29:$E$29)),'Lista de Prestatarios'!$B$3,VLOOKUP(B8226,'Lista de Prestatarios'!$A$2:$B$500,2,FALSE))),"")</f>
        <v/>
      </c>
      <c r="P8226" s="58" t="str">
        <f>IF(B8226&lt;&gt;"",IF(OR(D8226&gt;0,G8226&gt;0),COUNTIF($B$2:B8226,B8226),COUNTIFS($B$2:B8226,B8226,$E$2:E8226,"&gt;0")),"")</f>
        <v/>
      </c>
    </row>
    <row r="8227" spans="1:16" x14ac:dyDescent="0.35">
      <c r="A8227" s="51" t="str">
        <f t="shared" si="384"/>
        <v/>
      </c>
      <c r="B8227" s="99"/>
      <c r="C8227" s="4"/>
      <c r="D8227" s="14"/>
      <c r="E8227" s="14"/>
      <c r="F8227" s="14"/>
      <c r="G8227" s="82"/>
      <c r="H8227" s="107" t="str">
        <f>IF(B8227&lt;&gt;"",IF(OR(O8227=0,O8227=999),"",SUMIFS($E$2:E8227,$A$2:A8227,A8227)-SUMIFS($F$2:F8227,$A$2:A8227,A8227)),"")</f>
        <v/>
      </c>
      <c r="I8227" s="109" t="str">
        <f t="shared" si="386"/>
        <v/>
      </c>
      <c r="J8227" s="113"/>
      <c r="K8227" s="90"/>
      <c r="L8227" s="73"/>
      <c r="M8227" s="69" t="str">
        <f>IF(C8227&lt;&gt;"",DailyLog!$S$3,"")</f>
        <v/>
      </c>
      <c r="N8227" s="56" t="str">
        <f t="shared" si="385"/>
        <v/>
      </c>
      <c r="O8227" s="53" t="str">
        <f>IF($B8227&lt;&gt;"",IF(ISNUMBER(_xlfn.XMATCH($B8227,Language!$A$6:$E$6)),0,IF(ISNUMBER(_xlfn.XMATCH($B8227,Language!$A$29:$E$29)),'Lista de Prestatarios'!$B$3,VLOOKUP(B8227,'Lista de Prestatarios'!$A$2:$B$500,2,FALSE))),"")</f>
        <v/>
      </c>
      <c r="P8227" s="58" t="str">
        <f>IF(B8227&lt;&gt;"",IF(OR(D8227&gt;0,G8227&gt;0),COUNTIF($B$2:B8227,B8227),COUNTIFS($B$2:B8227,B8227,$E$2:E8227,"&gt;0")),"")</f>
        <v/>
      </c>
    </row>
    <row r="8228" spans="1:16" x14ac:dyDescent="0.35">
      <c r="A8228" s="51" t="str">
        <f t="shared" si="384"/>
        <v/>
      </c>
      <c r="B8228" s="99"/>
      <c r="C8228" s="4"/>
      <c r="D8228" s="14"/>
      <c r="E8228" s="14"/>
      <c r="F8228" s="14"/>
      <c r="G8228" s="82"/>
      <c r="H8228" s="107" t="str">
        <f>IF(B8228&lt;&gt;"",IF(OR(O8228=0,O8228=999),"",SUMIFS($E$2:E8228,$A$2:A8228,A8228)-SUMIFS($F$2:F8228,$A$2:A8228,A8228)),"")</f>
        <v/>
      </c>
      <c r="I8228" s="109" t="str">
        <f t="shared" si="386"/>
        <v/>
      </c>
      <c r="J8228" s="113"/>
      <c r="K8228" s="90"/>
      <c r="L8228" s="73"/>
      <c r="M8228" s="69" t="str">
        <f>IF(C8228&lt;&gt;"",DailyLog!$S$3,"")</f>
        <v/>
      </c>
      <c r="N8228" s="56" t="str">
        <f t="shared" si="385"/>
        <v/>
      </c>
      <c r="O8228" s="53" t="str">
        <f>IF($B8228&lt;&gt;"",IF(ISNUMBER(_xlfn.XMATCH($B8228,Language!$A$6:$E$6)),0,IF(ISNUMBER(_xlfn.XMATCH($B8228,Language!$A$29:$E$29)),'Lista de Prestatarios'!$B$3,VLOOKUP(B8228,'Lista de Prestatarios'!$A$2:$B$500,2,FALSE))),"")</f>
        <v/>
      </c>
      <c r="P8228" s="58" t="str">
        <f>IF(B8228&lt;&gt;"",IF(OR(D8228&gt;0,G8228&gt;0),COUNTIF($B$2:B8228,B8228),COUNTIFS($B$2:B8228,B8228,$E$2:E8228,"&gt;0")),"")</f>
        <v/>
      </c>
    </row>
    <row r="8229" spans="1:16" x14ac:dyDescent="0.35">
      <c r="A8229" s="51" t="str">
        <f t="shared" si="384"/>
        <v/>
      </c>
      <c r="B8229" s="99"/>
      <c r="C8229" s="4"/>
      <c r="D8229" s="14"/>
      <c r="E8229" s="14"/>
      <c r="F8229" s="14"/>
      <c r="G8229" s="82"/>
      <c r="H8229" s="107" t="str">
        <f>IF(B8229&lt;&gt;"",IF(OR(O8229=0,O8229=999),"",SUMIFS($E$2:E8229,$A$2:A8229,A8229)-SUMIFS($F$2:F8229,$A$2:A8229,A8229)),"")</f>
        <v/>
      </c>
      <c r="I8229" s="109" t="str">
        <f t="shared" si="386"/>
        <v/>
      </c>
      <c r="J8229" s="113"/>
      <c r="K8229" s="90"/>
      <c r="L8229" s="73"/>
      <c r="M8229" s="69" t="str">
        <f>IF(C8229&lt;&gt;"",DailyLog!$S$3,"")</f>
        <v/>
      </c>
      <c r="N8229" s="56" t="str">
        <f t="shared" si="385"/>
        <v/>
      </c>
      <c r="O8229" s="53" t="str">
        <f>IF($B8229&lt;&gt;"",IF(ISNUMBER(_xlfn.XMATCH($B8229,Language!$A$6:$E$6)),0,IF(ISNUMBER(_xlfn.XMATCH($B8229,Language!$A$29:$E$29)),'Lista de Prestatarios'!$B$3,VLOOKUP(B8229,'Lista de Prestatarios'!$A$2:$B$500,2,FALSE))),"")</f>
        <v/>
      </c>
      <c r="P8229" s="58" t="str">
        <f>IF(B8229&lt;&gt;"",IF(OR(D8229&gt;0,G8229&gt;0),COUNTIF($B$2:B8229,B8229),COUNTIFS($B$2:B8229,B8229,$E$2:E8229,"&gt;0")),"")</f>
        <v/>
      </c>
    </row>
    <row r="8230" spans="1:16" x14ac:dyDescent="0.35">
      <c r="A8230" s="51" t="str">
        <f t="shared" si="384"/>
        <v/>
      </c>
      <c r="B8230" s="99"/>
      <c r="C8230" s="4"/>
      <c r="D8230" s="14"/>
      <c r="E8230" s="14"/>
      <c r="F8230" s="14"/>
      <c r="G8230" s="82"/>
      <c r="H8230" s="107" t="str">
        <f>IF(B8230&lt;&gt;"",IF(OR(O8230=0,O8230=999),"",SUMIFS($E$2:E8230,$A$2:A8230,A8230)-SUMIFS($F$2:F8230,$A$2:A8230,A8230)),"")</f>
        <v/>
      </c>
      <c r="I8230" s="109" t="str">
        <f t="shared" si="386"/>
        <v/>
      </c>
      <c r="J8230" s="113"/>
      <c r="K8230" s="90"/>
      <c r="L8230" s="73"/>
      <c r="M8230" s="69" t="str">
        <f>IF(C8230&lt;&gt;"",DailyLog!$S$3,"")</f>
        <v/>
      </c>
      <c r="N8230" s="56" t="str">
        <f t="shared" si="385"/>
        <v/>
      </c>
      <c r="O8230" s="53" t="str">
        <f>IF($B8230&lt;&gt;"",IF(ISNUMBER(_xlfn.XMATCH($B8230,Language!$A$6:$E$6)),0,IF(ISNUMBER(_xlfn.XMATCH($B8230,Language!$A$29:$E$29)),'Lista de Prestatarios'!$B$3,VLOOKUP(B8230,'Lista de Prestatarios'!$A$2:$B$500,2,FALSE))),"")</f>
        <v/>
      </c>
      <c r="P8230" s="58" t="str">
        <f>IF(B8230&lt;&gt;"",IF(OR(D8230&gt;0,G8230&gt;0),COUNTIF($B$2:B8230,B8230),COUNTIFS($B$2:B8230,B8230,$E$2:E8230,"&gt;0")),"")</f>
        <v/>
      </c>
    </row>
    <row r="8231" spans="1:16" x14ac:dyDescent="0.35">
      <c r="A8231" s="51" t="str">
        <f t="shared" si="384"/>
        <v/>
      </c>
      <c r="B8231" s="99"/>
      <c r="C8231" s="4"/>
      <c r="D8231" s="14"/>
      <c r="E8231" s="14"/>
      <c r="F8231" s="14"/>
      <c r="G8231" s="82"/>
      <c r="H8231" s="107" t="str">
        <f>IF(B8231&lt;&gt;"",IF(OR(O8231=0,O8231=999),"",SUMIFS($E$2:E8231,$A$2:A8231,A8231)-SUMIFS($F$2:F8231,$A$2:A8231,A8231)),"")</f>
        <v/>
      </c>
      <c r="I8231" s="109" t="str">
        <f t="shared" si="386"/>
        <v/>
      </c>
      <c r="J8231" s="113"/>
      <c r="K8231" s="90"/>
      <c r="L8231" s="73"/>
      <c r="M8231" s="69" t="str">
        <f>IF(C8231&lt;&gt;"",DailyLog!$S$3,"")</f>
        <v/>
      </c>
      <c r="N8231" s="56" t="str">
        <f t="shared" si="385"/>
        <v/>
      </c>
      <c r="O8231" s="53" t="str">
        <f>IF($B8231&lt;&gt;"",IF(ISNUMBER(_xlfn.XMATCH($B8231,Language!$A$6:$E$6)),0,IF(ISNUMBER(_xlfn.XMATCH($B8231,Language!$A$29:$E$29)),'Lista de Prestatarios'!$B$3,VLOOKUP(B8231,'Lista de Prestatarios'!$A$2:$B$500,2,FALSE))),"")</f>
        <v/>
      </c>
      <c r="P8231" s="58" t="str">
        <f>IF(B8231&lt;&gt;"",IF(OR(D8231&gt;0,G8231&gt;0),COUNTIF($B$2:B8231,B8231),COUNTIFS($B$2:B8231,B8231,$E$2:E8231,"&gt;0")),"")</f>
        <v/>
      </c>
    </row>
    <row r="8232" spans="1:16" x14ac:dyDescent="0.35">
      <c r="A8232" s="51" t="str">
        <f t="shared" si="384"/>
        <v/>
      </c>
      <c r="B8232" s="99"/>
      <c r="C8232" s="4"/>
      <c r="D8232" s="14"/>
      <c r="E8232" s="14"/>
      <c r="F8232" s="14"/>
      <c r="G8232" s="82"/>
      <c r="H8232" s="107" t="str">
        <f>IF(B8232&lt;&gt;"",IF(OR(O8232=0,O8232=999),"",SUMIFS($E$2:E8232,$A$2:A8232,A8232)-SUMIFS($F$2:F8232,$A$2:A8232,A8232)),"")</f>
        <v/>
      </c>
      <c r="I8232" s="109" t="str">
        <f t="shared" si="386"/>
        <v/>
      </c>
      <c r="J8232" s="113"/>
      <c r="K8232" s="90"/>
      <c r="L8232" s="73"/>
      <c r="M8232" s="69" t="str">
        <f>IF(C8232&lt;&gt;"",DailyLog!$S$3,"")</f>
        <v/>
      </c>
      <c r="N8232" s="56" t="str">
        <f t="shared" si="385"/>
        <v/>
      </c>
      <c r="O8232" s="53" t="str">
        <f>IF($B8232&lt;&gt;"",IF(ISNUMBER(_xlfn.XMATCH($B8232,Language!$A$6:$E$6)),0,IF(ISNUMBER(_xlfn.XMATCH($B8232,Language!$A$29:$E$29)),'Lista de Prestatarios'!$B$3,VLOOKUP(B8232,'Lista de Prestatarios'!$A$2:$B$500,2,FALSE))),"")</f>
        <v/>
      </c>
      <c r="P8232" s="58" t="str">
        <f>IF(B8232&lt;&gt;"",IF(OR(D8232&gt;0,G8232&gt;0),COUNTIF($B$2:B8232,B8232),COUNTIFS($B$2:B8232,B8232,$E$2:E8232,"&gt;0")),"")</f>
        <v/>
      </c>
    </row>
    <row r="8233" spans="1:16" x14ac:dyDescent="0.35">
      <c r="A8233" s="51" t="str">
        <f t="shared" si="384"/>
        <v/>
      </c>
      <c r="B8233" s="99"/>
      <c r="C8233" s="4"/>
      <c r="D8233" s="14"/>
      <c r="E8233" s="14"/>
      <c r="F8233" s="14"/>
      <c r="G8233" s="82"/>
      <c r="H8233" s="107" t="str">
        <f>IF(B8233&lt;&gt;"",IF(OR(O8233=0,O8233=999),"",SUMIFS($E$2:E8233,$A$2:A8233,A8233)-SUMIFS($F$2:F8233,$A$2:A8233,A8233)),"")</f>
        <v/>
      </c>
      <c r="I8233" s="109" t="str">
        <f t="shared" si="386"/>
        <v/>
      </c>
      <c r="J8233" s="113"/>
      <c r="K8233" s="90"/>
      <c r="L8233" s="73"/>
      <c r="M8233" s="69" t="str">
        <f>IF(C8233&lt;&gt;"",DailyLog!$S$3,"")</f>
        <v/>
      </c>
      <c r="N8233" s="56" t="str">
        <f t="shared" si="385"/>
        <v/>
      </c>
      <c r="O8233" s="53" t="str">
        <f>IF($B8233&lt;&gt;"",IF(ISNUMBER(_xlfn.XMATCH($B8233,Language!$A$6:$E$6)),0,IF(ISNUMBER(_xlfn.XMATCH($B8233,Language!$A$29:$E$29)),'Lista de Prestatarios'!$B$3,VLOOKUP(B8233,'Lista de Prestatarios'!$A$2:$B$500,2,FALSE))),"")</f>
        <v/>
      </c>
      <c r="P8233" s="58" t="str">
        <f>IF(B8233&lt;&gt;"",IF(OR(D8233&gt;0,G8233&gt;0),COUNTIF($B$2:B8233,B8233),COUNTIFS($B$2:B8233,B8233,$E$2:E8233,"&gt;0")),"")</f>
        <v/>
      </c>
    </row>
    <row r="8234" spans="1:16" x14ac:dyDescent="0.35">
      <c r="A8234" s="51" t="str">
        <f t="shared" si="384"/>
        <v/>
      </c>
      <c r="B8234" s="99"/>
      <c r="C8234" s="4"/>
      <c r="D8234" s="14"/>
      <c r="E8234" s="14"/>
      <c r="F8234" s="14"/>
      <c r="G8234" s="82"/>
      <c r="H8234" s="107" t="str">
        <f>IF(B8234&lt;&gt;"",IF(OR(O8234=0,O8234=999),"",SUMIFS($E$2:E8234,$A$2:A8234,A8234)-SUMIFS($F$2:F8234,$A$2:A8234,A8234)),"")</f>
        <v/>
      </c>
      <c r="I8234" s="109" t="str">
        <f t="shared" si="386"/>
        <v/>
      </c>
      <c r="J8234" s="113"/>
      <c r="K8234" s="90"/>
      <c r="L8234" s="73"/>
      <c r="M8234" s="69" t="str">
        <f>IF(C8234&lt;&gt;"",DailyLog!$S$3,"")</f>
        <v/>
      </c>
      <c r="N8234" s="56" t="str">
        <f t="shared" si="385"/>
        <v/>
      </c>
      <c r="O8234" s="53" t="str">
        <f>IF($B8234&lt;&gt;"",IF(ISNUMBER(_xlfn.XMATCH($B8234,Language!$A$6:$E$6)),0,IF(ISNUMBER(_xlfn.XMATCH($B8234,Language!$A$29:$E$29)),'Lista de Prestatarios'!$B$3,VLOOKUP(B8234,'Lista de Prestatarios'!$A$2:$B$500,2,FALSE))),"")</f>
        <v/>
      </c>
      <c r="P8234" s="58" t="str">
        <f>IF(B8234&lt;&gt;"",IF(OR(D8234&gt;0,G8234&gt;0),COUNTIF($B$2:B8234,B8234),COUNTIFS($B$2:B8234,B8234,$E$2:E8234,"&gt;0")),"")</f>
        <v/>
      </c>
    </row>
    <row r="8235" spans="1:16" x14ac:dyDescent="0.35">
      <c r="A8235" s="51" t="str">
        <f t="shared" si="384"/>
        <v/>
      </c>
      <c r="B8235" s="99"/>
      <c r="C8235" s="4"/>
      <c r="D8235" s="14"/>
      <c r="E8235" s="14"/>
      <c r="F8235" s="14"/>
      <c r="G8235" s="82"/>
      <c r="H8235" s="107" t="str">
        <f>IF(B8235&lt;&gt;"",IF(OR(O8235=0,O8235=999),"",SUMIFS($E$2:E8235,$A$2:A8235,A8235)-SUMIFS($F$2:F8235,$A$2:A8235,A8235)),"")</f>
        <v/>
      </c>
      <c r="I8235" s="109" t="str">
        <f t="shared" si="386"/>
        <v/>
      </c>
      <c r="J8235" s="113"/>
      <c r="K8235" s="90"/>
      <c r="L8235" s="73"/>
      <c r="M8235" s="69" t="str">
        <f>IF(C8235&lt;&gt;"",DailyLog!$S$3,"")</f>
        <v/>
      </c>
      <c r="N8235" s="56" t="str">
        <f t="shared" si="385"/>
        <v/>
      </c>
      <c r="O8235" s="53" t="str">
        <f>IF($B8235&lt;&gt;"",IF(ISNUMBER(_xlfn.XMATCH($B8235,Language!$A$6:$E$6)),0,IF(ISNUMBER(_xlfn.XMATCH($B8235,Language!$A$29:$E$29)),'Lista de Prestatarios'!$B$3,VLOOKUP(B8235,'Lista de Prestatarios'!$A$2:$B$500,2,FALSE))),"")</f>
        <v/>
      </c>
      <c r="P8235" s="58" t="str">
        <f>IF(B8235&lt;&gt;"",IF(OR(D8235&gt;0,G8235&gt;0),COUNTIF($B$2:B8235,B8235),COUNTIFS($B$2:B8235,B8235,$E$2:E8235,"&gt;0")),"")</f>
        <v/>
      </c>
    </row>
    <row r="8236" spans="1:16" x14ac:dyDescent="0.35">
      <c r="A8236" s="51" t="str">
        <f t="shared" si="384"/>
        <v/>
      </c>
      <c r="B8236" s="99"/>
      <c r="C8236" s="4"/>
      <c r="D8236" s="14"/>
      <c r="E8236" s="14"/>
      <c r="F8236" s="14"/>
      <c r="G8236" s="82"/>
      <c r="H8236" s="107" t="str">
        <f>IF(B8236&lt;&gt;"",IF(OR(O8236=0,O8236=999),"",SUMIFS($E$2:E8236,$A$2:A8236,A8236)-SUMIFS($F$2:F8236,$A$2:A8236,A8236)),"")</f>
        <v/>
      </c>
      <c r="I8236" s="109" t="str">
        <f t="shared" si="386"/>
        <v/>
      </c>
      <c r="J8236" s="113"/>
      <c r="K8236" s="90"/>
      <c r="L8236" s="73"/>
      <c r="M8236" s="69" t="str">
        <f>IF(C8236&lt;&gt;"",DailyLog!$S$3,"")</f>
        <v/>
      </c>
      <c r="N8236" s="56" t="str">
        <f t="shared" si="385"/>
        <v/>
      </c>
      <c r="O8236" s="53" t="str">
        <f>IF($B8236&lt;&gt;"",IF(ISNUMBER(_xlfn.XMATCH($B8236,Language!$A$6:$E$6)),0,IF(ISNUMBER(_xlfn.XMATCH($B8236,Language!$A$29:$E$29)),'Lista de Prestatarios'!$B$3,VLOOKUP(B8236,'Lista de Prestatarios'!$A$2:$B$500,2,FALSE))),"")</f>
        <v/>
      </c>
      <c r="P8236" s="58" t="str">
        <f>IF(B8236&lt;&gt;"",IF(OR(D8236&gt;0,G8236&gt;0),COUNTIF($B$2:B8236,B8236),COUNTIFS($B$2:B8236,B8236,$E$2:E8236,"&gt;0")),"")</f>
        <v/>
      </c>
    </row>
    <row r="8237" spans="1:16" x14ac:dyDescent="0.35">
      <c r="A8237" s="51" t="str">
        <f t="shared" si="384"/>
        <v/>
      </c>
      <c r="B8237" s="99"/>
      <c r="C8237" s="4"/>
      <c r="D8237" s="14"/>
      <c r="E8237" s="14"/>
      <c r="F8237" s="14"/>
      <c r="G8237" s="82"/>
      <c r="H8237" s="107" t="str">
        <f>IF(B8237&lt;&gt;"",IF(OR(O8237=0,O8237=999),"",SUMIFS($E$2:E8237,$A$2:A8237,A8237)-SUMIFS($F$2:F8237,$A$2:A8237,A8237)),"")</f>
        <v/>
      </c>
      <c r="I8237" s="109" t="str">
        <f t="shared" si="386"/>
        <v/>
      </c>
      <c r="J8237" s="113"/>
      <c r="K8237" s="90"/>
      <c r="L8237" s="73"/>
      <c r="M8237" s="69" t="str">
        <f>IF(C8237&lt;&gt;"",DailyLog!$S$3,"")</f>
        <v/>
      </c>
      <c r="N8237" s="56" t="str">
        <f t="shared" si="385"/>
        <v/>
      </c>
      <c r="O8237" s="53" t="str">
        <f>IF($B8237&lt;&gt;"",IF(ISNUMBER(_xlfn.XMATCH($B8237,Language!$A$6:$E$6)),0,IF(ISNUMBER(_xlfn.XMATCH($B8237,Language!$A$29:$E$29)),'Lista de Prestatarios'!$B$3,VLOOKUP(B8237,'Lista de Prestatarios'!$A$2:$B$500,2,FALSE))),"")</f>
        <v/>
      </c>
      <c r="P8237" s="58" t="str">
        <f>IF(B8237&lt;&gt;"",IF(OR(D8237&gt;0,G8237&gt;0),COUNTIF($B$2:B8237,B8237),COUNTIFS($B$2:B8237,B8237,$E$2:E8237,"&gt;0")),"")</f>
        <v/>
      </c>
    </row>
    <row r="8238" spans="1:16" x14ac:dyDescent="0.35">
      <c r="A8238" s="51" t="str">
        <f t="shared" si="384"/>
        <v/>
      </c>
      <c r="B8238" s="99"/>
      <c r="C8238" s="4"/>
      <c r="D8238" s="14"/>
      <c r="E8238" s="14"/>
      <c r="F8238" s="14"/>
      <c r="G8238" s="82"/>
      <c r="H8238" s="107" t="str">
        <f>IF(B8238&lt;&gt;"",IF(OR(O8238=0,O8238=999),"",SUMIFS($E$2:E8238,$A$2:A8238,A8238)-SUMIFS($F$2:F8238,$A$2:A8238,A8238)),"")</f>
        <v/>
      </c>
      <c r="I8238" s="109" t="str">
        <f t="shared" si="386"/>
        <v/>
      </c>
      <c r="J8238" s="113"/>
      <c r="K8238" s="90"/>
      <c r="L8238" s="73"/>
      <c r="M8238" s="69" t="str">
        <f>IF(C8238&lt;&gt;"",DailyLog!$S$3,"")</f>
        <v/>
      </c>
      <c r="N8238" s="56" t="str">
        <f t="shared" si="385"/>
        <v/>
      </c>
      <c r="O8238" s="53" t="str">
        <f>IF($B8238&lt;&gt;"",IF(ISNUMBER(_xlfn.XMATCH($B8238,Language!$A$6:$E$6)),0,IF(ISNUMBER(_xlfn.XMATCH($B8238,Language!$A$29:$E$29)),'Lista de Prestatarios'!$B$3,VLOOKUP(B8238,'Lista de Prestatarios'!$A$2:$B$500,2,FALSE))),"")</f>
        <v/>
      </c>
      <c r="P8238" s="58" t="str">
        <f>IF(B8238&lt;&gt;"",IF(OR(D8238&gt;0,G8238&gt;0),COUNTIF($B$2:B8238,B8238),COUNTIFS($B$2:B8238,B8238,$E$2:E8238,"&gt;0")),"")</f>
        <v/>
      </c>
    </row>
    <row r="8239" spans="1:16" x14ac:dyDescent="0.35">
      <c r="A8239" s="51" t="str">
        <f t="shared" si="384"/>
        <v/>
      </c>
      <c r="B8239" s="99"/>
      <c r="C8239" s="4"/>
      <c r="D8239" s="14"/>
      <c r="E8239" s="14"/>
      <c r="F8239" s="14"/>
      <c r="G8239" s="82"/>
      <c r="H8239" s="107" t="str">
        <f>IF(B8239&lt;&gt;"",IF(OR(O8239=0,O8239=999),"",SUMIFS($E$2:E8239,$A$2:A8239,A8239)-SUMIFS($F$2:F8239,$A$2:A8239,A8239)),"")</f>
        <v/>
      </c>
      <c r="I8239" s="109" t="str">
        <f t="shared" si="386"/>
        <v/>
      </c>
      <c r="J8239" s="113"/>
      <c r="K8239" s="90"/>
      <c r="L8239" s="73"/>
      <c r="M8239" s="69" t="str">
        <f>IF(C8239&lt;&gt;"",DailyLog!$S$3,"")</f>
        <v/>
      </c>
      <c r="N8239" s="56" t="str">
        <f t="shared" si="385"/>
        <v/>
      </c>
      <c r="O8239" s="53" t="str">
        <f>IF($B8239&lt;&gt;"",IF(ISNUMBER(_xlfn.XMATCH($B8239,Language!$A$6:$E$6)),0,IF(ISNUMBER(_xlfn.XMATCH($B8239,Language!$A$29:$E$29)),'Lista de Prestatarios'!$B$3,VLOOKUP(B8239,'Lista de Prestatarios'!$A$2:$B$500,2,FALSE))),"")</f>
        <v/>
      </c>
      <c r="P8239" s="58" t="str">
        <f>IF(B8239&lt;&gt;"",IF(OR(D8239&gt;0,G8239&gt;0),COUNTIF($B$2:B8239,B8239),COUNTIFS($B$2:B8239,B8239,$E$2:E8239,"&gt;0")),"")</f>
        <v/>
      </c>
    </row>
    <row r="8240" spans="1:16" x14ac:dyDescent="0.35">
      <c r="A8240" s="51" t="str">
        <f t="shared" si="384"/>
        <v/>
      </c>
      <c r="B8240" s="99"/>
      <c r="C8240" s="4"/>
      <c r="D8240" s="14"/>
      <c r="E8240" s="14"/>
      <c r="F8240" s="14"/>
      <c r="G8240" s="82"/>
      <c r="H8240" s="107" t="str">
        <f>IF(B8240&lt;&gt;"",IF(OR(O8240=0,O8240=999),"",SUMIFS($E$2:E8240,$A$2:A8240,A8240)-SUMIFS($F$2:F8240,$A$2:A8240,A8240)),"")</f>
        <v/>
      </c>
      <c r="I8240" s="109" t="str">
        <f t="shared" si="386"/>
        <v/>
      </c>
      <c r="J8240" s="113"/>
      <c r="K8240" s="90"/>
      <c r="L8240" s="73"/>
      <c r="M8240" s="69" t="str">
        <f>IF(C8240&lt;&gt;"",DailyLog!$S$3,"")</f>
        <v/>
      </c>
      <c r="N8240" s="56" t="str">
        <f t="shared" si="385"/>
        <v/>
      </c>
      <c r="O8240" s="53" t="str">
        <f>IF($B8240&lt;&gt;"",IF(ISNUMBER(_xlfn.XMATCH($B8240,Language!$A$6:$E$6)),0,IF(ISNUMBER(_xlfn.XMATCH($B8240,Language!$A$29:$E$29)),'Lista de Prestatarios'!$B$3,VLOOKUP(B8240,'Lista de Prestatarios'!$A$2:$B$500,2,FALSE))),"")</f>
        <v/>
      </c>
      <c r="P8240" s="58" t="str">
        <f>IF(B8240&lt;&gt;"",IF(OR(D8240&gt;0,G8240&gt;0),COUNTIF($B$2:B8240,B8240),COUNTIFS($B$2:B8240,B8240,$E$2:E8240,"&gt;0")),"")</f>
        <v/>
      </c>
    </row>
    <row r="8241" spans="1:16" x14ac:dyDescent="0.35">
      <c r="A8241" s="51" t="str">
        <f t="shared" si="384"/>
        <v/>
      </c>
      <c r="B8241" s="99"/>
      <c r="C8241" s="4"/>
      <c r="D8241" s="14"/>
      <c r="E8241" s="14"/>
      <c r="F8241" s="14"/>
      <c r="G8241" s="82"/>
      <c r="H8241" s="107" t="str">
        <f>IF(B8241&lt;&gt;"",IF(OR(O8241=0,O8241=999),"",SUMIFS($E$2:E8241,$A$2:A8241,A8241)-SUMIFS($F$2:F8241,$A$2:A8241,A8241)),"")</f>
        <v/>
      </c>
      <c r="I8241" s="109" t="str">
        <f t="shared" si="386"/>
        <v/>
      </c>
      <c r="J8241" s="113"/>
      <c r="K8241" s="90"/>
      <c r="L8241" s="73"/>
      <c r="M8241" s="69" t="str">
        <f>IF(C8241&lt;&gt;"",DailyLog!$S$3,"")</f>
        <v/>
      </c>
      <c r="N8241" s="56" t="str">
        <f t="shared" si="385"/>
        <v/>
      </c>
      <c r="O8241" s="53" t="str">
        <f>IF($B8241&lt;&gt;"",IF(ISNUMBER(_xlfn.XMATCH($B8241,Language!$A$6:$E$6)),0,IF(ISNUMBER(_xlfn.XMATCH($B8241,Language!$A$29:$E$29)),'Lista de Prestatarios'!$B$3,VLOOKUP(B8241,'Lista de Prestatarios'!$A$2:$B$500,2,FALSE))),"")</f>
        <v/>
      </c>
      <c r="P8241" s="58" t="str">
        <f>IF(B8241&lt;&gt;"",IF(OR(D8241&gt;0,G8241&gt;0),COUNTIF($B$2:B8241,B8241),COUNTIFS($B$2:B8241,B8241,$E$2:E8241,"&gt;0")),"")</f>
        <v/>
      </c>
    </row>
    <row r="8242" spans="1:16" x14ac:dyDescent="0.35">
      <c r="A8242" s="51" t="str">
        <f t="shared" si="384"/>
        <v/>
      </c>
      <c r="B8242" s="99"/>
      <c r="C8242" s="4"/>
      <c r="D8242" s="14"/>
      <c r="E8242" s="14"/>
      <c r="F8242" s="14"/>
      <c r="G8242" s="82"/>
      <c r="H8242" s="107" t="str">
        <f>IF(B8242&lt;&gt;"",IF(OR(O8242=0,O8242=999),"",SUMIFS($E$2:E8242,$A$2:A8242,A8242)-SUMIFS($F$2:F8242,$A$2:A8242,A8242)),"")</f>
        <v/>
      </c>
      <c r="I8242" s="109" t="str">
        <f t="shared" si="386"/>
        <v/>
      </c>
      <c r="J8242" s="113"/>
      <c r="K8242" s="90"/>
      <c r="L8242" s="73"/>
      <c r="M8242" s="69" t="str">
        <f>IF(C8242&lt;&gt;"",DailyLog!$S$3,"")</f>
        <v/>
      </c>
      <c r="N8242" s="56" t="str">
        <f t="shared" si="385"/>
        <v/>
      </c>
      <c r="O8242" s="53" t="str">
        <f>IF($B8242&lt;&gt;"",IF(ISNUMBER(_xlfn.XMATCH($B8242,Language!$A$6:$E$6)),0,IF(ISNUMBER(_xlfn.XMATCH($B8242,Language!$A$29:$E$29)),'Lista de Prestatarios'!$B$3,VLOOKUP(B8242,'Lista de Prestatarios'!$A$2:$B$500,2,FALSE))),"")</f>
        <v/>
      </c>
      <c r="P8242" s="58" t="str">
        <f>IF(B8242&lt;&gt;"",IF(OR(D8242&gt;0,G8242&gt;0),COUNTIF($B$2:B8242,B8242),COUNTIFS($B$2:B8242,B8242,$E$2:E8242,"&gt;0")),"")</f>
        <v/>
      </c>
    </row>
    <row r="8243" spans="1:16" x14ac:dyDescent="0.35">
      <c r="A8243" s="51" t="str">
        <f t="shared" si="384"/>
        <v/>
      </c>
      <c r="B8243" s="99"/>
      <c r="C8243" s="4"/>
      <c r="D8243" s="14"/>
      <c r="E8243" s="14"/>
      <c r="F8243" s="14"/>
      <c r="G8243" s="82"/>
      <c r="H8243" s="107" t="str">
        <f>IF(B8243&lt;&gt;"",IF(OR(O8243=0,O8243=999),"",SUMIFS($E$2:E8243,$A$2:A8243,A8243)-SUMIFS($F$2:F8243,$A$2:A8243,A8243)),"")</f>
        <v/>
      </c>
      <c r="I8243" s="109" t="str">
        <f t="shared" si="386"/>
        <v/>
      </c>
      <c r="J8243" s="113"/>
      <c r="K8243" s="90"/>
      <c r="L8243" s="73"/>
      <c r="M8243" s="69" t="str">
        <f>IF(C8243&lt;&gt;"",DailyLog!$S$3,"")</f>
        <v/>
      </c>
      <c r="N8243" s="56" t="str">
        <f t="shared" si="385"/>
        <v/>
      </c>
      <c r="O8243" s="53" t="str">
        <f>IF($B8243&lt;&gt;"",IF(ISNUMBER(_xlfn.XMATCH($B8243,Language!$A$6:$E$6)),0,IF(ISNUMBER(_xlfn.XMATCH($B8243,Language!$A$29:$E$29)),'Lista de Prestatarios'!$B$3,VLOOKUP(B8243,'Lista de Prestatarios'!$A$2:$B$500,2,FALSE))),"")</f>
        <v/>
      </c>
      <c r="P8243" s="58" t="str">
        <f>IF(B8243&lt;&gt;"",IF(OR(D8243&gt;0,G8243&gt;0),COUNTIF($B$2:B8243,B8243),COUNTIFS($B$2:B8243,B8243,$E$2:E8243,"&gt;0")),"")</f>
        <v/>
      </c>
    </row>
    <row r="8244" spans="1:16" x14ac:dyDescent="0.35">
      <c r="A8244" s="51" t="str">
        <f t="shared" si="384"/>
        <v/>
      </c>
      <c r="B8244" s="99"/>
      <c r="C8244" s="4"/>
      <c r="D8244" s="14"/>
      <c r="E8244" s="14"/>
      <c r="F8244" s="14"/>
      <c r="G8244" s="82"/>
      <c r="H8244" s="107" t="str">
        <f>IF(B8244&lt;&gt;"",IF(OR(O8244=0,O8244=999),"",SUMIFS($E$2:E8244,$A$2:A8244,A8244)-SUMIFS($F$2:F8244,$A$2:A8244,A8244)),"")</f>
        <v/>
      </c>
      <c r="I8244" s="109" t="str">
        <f t="shared" si="386"/>
        <v/>
      </c>
      <c r="J8244" s="113"/>
      <c r="K8244" s="90"/>
      <c r="L8244" s="73"/>
      <c r="M8244" s="69" t="str">
        <f>IF(C8244&lt;&gt;"",DailyLog!$S$3,"")</f>
        <v/>
      </c>
      <c r="N8244" s="56" t="str">
        <f t="shared" si="385"/>
        <v/>
      </c>
      <c r="O8244" s="53" t="str">
        <f>IF($B8244&lt;&gt;"",IF(ISNUMBER(_xlfn.XMATCH($B8244,Language!$A$6:$E$6)),0,IF(ISNUMBER(_xlfn.XMATCH($B8244,Language!$A$29:$E$29)),'Lista de Prestatarios'!$B$3,VLOOKUP(B8244,'Lista de Prestatarios'!$A$2:$B$500,2,FALSE))),"")</f>
        <v/>
      </c>
      <c r="P8244" s="58" t="str">
        <f>IF(B8244&lt;&gt;"",IF(OR(D8244&gt;0,G8244&gt;0),COUNTIF($B$2:B8244,B8244),COUNTIFS($B$2:B8244,B8244,$E$2:E8244,"&gt;0")),"")</f>
        <v/>
      </c>
    </row>
    <row r="8245" spans="1:16" x14ac:dyDescent="0.35">
      <c r="A8245" s="51" t="str">
        <f t="shared" si="384"/>
        <v/>
      </c>
      <c r="B8245" s="99"/>
      <c r="C8245" s="4"/>
      <c r="D8245" s="14"/>
      <c r="E8245" s="14"/>
      <c r="F8245" s="14"/>
      <c r="G8245" s="82"/>
      <c r="H8245" s="107" t="str">
        <f>IF(B8245&lt;&gt;"",IF(OR(O8245=0,O8245=999),"",SUMIFS($E$2:E8245,$A$2:A8245,A8245)-SUMIFS($F$2:F8245,$A$2:A8245,A8245)),"")</f>
        <v/>
      </c>
      <c r="I8245" s="109" t="str">
        <f t="shared" si="386"/>
        <v/>
      </c>
      <c r="J8245" s="113"/>
      <c r="K8245" s="90"/>
      <c r="L8245" s="73"/>
      <c r="M8245" s="69" t="str">
        <f>IF(C8245&lt;&gt;"",DailyLog!$S$3,"")</f>
        <v/>
      </c>
      <c r="N8245" s="56" t="str">
        <f t="shared" si="385"/>
        <v/>
      </c>
      <c r="O8245" s="53" t="str">
        <f>IF($B8245&lt;&gt;"",IF(ISNUMBER(_xlfn.XMATCH($B8245,Language!$A$6:$E$6)),0,IF(ISNUMBER(_xlfn.XMATCH($B8245,Language!$A$29:$E$29)),'Lista de Prestatarios'!$B$3,VLOOKUP(B8245,'Lista de Prestatarios'!$A$2:$B$500,2,FALSE))),"")</f>
        <v/>
      </c>
      <c r="P8245" s="58" t="str">
        <f>IF(B8245&lt;&gt;"",IF(OR(D8245&gt;0,G8245&gt;0),COUNTIF($B$2:B8245,B8245),COUNTIFS($B$2:B8245,B8245,$E$2:E8245,"&gt;0")),"")</f>
        <v/>
      </c>
    </row>
    <row r="8246" spans="1:16" x14ac:dyDescent="0.35">
      <c r="A8246" s="51" t="str">
        <f t="shared" si="384"/>
        <v/>
      </c>
      <c r="B8246" s="99"/>
      <c r="C8246" s="4"/>
      <c r="D8246" s="14"/>
      <c r="E8246" s="14"/>
      <c r="F8246" s="14"/>
      <c r="G8246" s="82"/>
      <c r="H8246" s="107" t="str">
        <f>IF(B8246&lt;&gt;"",IF(OR(O8246=0,O8246=999),"",SUMIFS($E$2:E8246,$A$2:A8246,A8246)-SUMIFS($F$2:F8246,$A$2:A8246,A8246)),"")</f>
        <v/>
      </c>
      <c r="I8246" s="109" t="str">
        <f t="shared" si="386"/>
        <v/>
      </c>
      <c r="J8246" s="113"/>
      <c r="K8246" s="90"/>
      <c r="L8246" s="73"/>
      <c r="M8246" s="69" t="str">
        <f>IF(C8246&lt;&gt;"",DailyLog!$S$3,"")</f>
        <v/>
      </c>
      <c r="N8246" s="56" t="str">
        <f t="shared" si="385"/>
        <v/>
      </c>
      <c r="O8246" s="53" t="str">
        <f>IF($B8246&lt;&gt;"",IF(ISNUMBER(_xlfn.XMATCH($B8246,Language!$A$6:$E$6)),0,IF(ISNUMBER(_xlfn.XMATCH($B8246,Language!$A$29:$E$29)),'Lista de Prestatarios'!$B$3,VLOOKUP(B8246,'Lista de Prestatarios'!$A$2:$B$500,2,FALSE))),"")</f>
        <v/>
      </c>
      <c r="P8246" s="58" t="str">
        <f>IF(B8246&lt;&gt;"",IF(OR(D8246&gt;0,G8246&gt;0),COUNTIF($B$2:B8246,B8246),COUNTIFS($B$2:B8246,B8246,$E$2:E8246,"&gt;0")),"")</f>
        <v/>
      </c>
    </row>
    <row r="8247" spans="1:16" x14ac:dyDescent="0.35">
      <c r="A8247" s="51" t="str">
        <f t="shared" si="384"/>
        <v/>
      </c>
      <c r="B8247" s="99"/>
      <c r="C8247" s="4"/>
      <c r="D8247" s="14"/>
      <c r="E8247" s="14"/>
      <c r="F8247" s="14"/>
      <c r="G8247" s="82"/>
      <c r="H8247" s="107" t="str">
        <f>IF(B8247&lt;&gt;"",IF(OR(O8247=0,O8247=999),"",SUMIFS($E$2:E8247,$A$2:A8247,A8247)-SUMIFS($F$2:F8247,$A$2:A8247,A8247)),"")</f>
        <v/>
      </c>
      <c r="I8247" s="109" t="str">
        <f t="shared" si="386"/>
        <v/>
      </c>
      <c r="J8247" s="113"/>
      <c r="K8247" s="90"/>
      <c r="L8247" s="73"/>
      <c r="M8247" s="69" t="str">
        <f>IF(C8247&lt;&gt;"",DailyLog!$S$3,"")</f>
        <v/>
      </c>
      <c r="N8247" s="56" t="str">
        <f t="shared" si="385"/>
        <v/>
      </c>
      <c r="O8247" s="53" t="str">
        <f>IF($B8247&lt;&gt;"",IF(ISNUMBER(_xlfn.XMATCH($B8247,Language!$A$6:$E$6)),0,IF(ISNUMBER(_xlfn.XMATCH($B8247,Language!$A$29:$E$29)),'Lista de Prestatarios'!$B$3,VLOOKUP(B8247,'Lista de Prestatarios'!$A$2:$B$500,2,FALSE))),"")</f>
        <v/>
      </c>
      <c r="P8247" s="58" t="str">
        <f>IF(B8247&lt;&gt;"",IF(OR(D8247&gt;0,G8247&gt;0),COUNTIF($B$2:B8247,B8247),COUNTIFS($B$2:B8247,B8247,$E$2:E8247,"&gt;0")),"")</f>
        <v/>
      </c>
    </row>
    <row r="8248" spans="1:16" x14ac:dyDescent="0.35">
      <c r="A8248" s="51" t="str">
        <f t="shared" si="384"/>
        <v/>
      </c>
      <c r="B8248" s="99"/>
      <c r="C8248" s="4"/>
      <c r="D8248" s="14"/>
      <c r="E8248" s="14"/>
      <c r="F8248" s="14"/>
      <c r="G8248" s="82"/>
      <c r="H8248" s="107" t="str">
        <f>IF(B8248&lt;&gt;"",IF(OR(O8248=0,O8248=999),"",SUMIFS($E$2:E8248,$A$2:A8248,A8248)-SUMIFS($F$2:F8248,$A$2:A8248,A8248)),"")</f>
        <v/>
      </c>
      <c r="I8248" s="109" t="str">
        <f t="shared" si="386"/>
        <v/>
      </c>
      <c r="J8248" s="113"/>
      <c r="K8248" s="90"/>
      <c r="L8248" s="73"/>
      <c r="M8248" s="69" t="str">
        <f>IF(C8248&lt;&gt;"",DailyLog!$S$3,"")</f>
        <v/>
      </c>
      <c r="N8248" s="56" t="str">
        <f t="shared" si="385"/>
        <v/>
      </c>
      <c r="O8248" s="53" t="str">
        <f>IF($B8248&lt;&gt;"",IF(ISNUMBER(_xlfn.XMATCH($B8248,Language!$A$6:$E$6)),0,IF(ISNUMBER(_xlfn.XMATCH($B8248,Language!$A$29:$E$29)),'Lista de Prestatarios'!$B$3,VLOOKUP(B8248,'Lista de Prestatarios'!$A$2:$B$500,2,FALSE))),"")</f>
        <v/>
      </c>
      <c r="P8248" s="58" t="str">
        <f>IF(B8248&lt;&gt;"",IF(OR(D8248&gt;0,G8248&gt;0),COUNTIF($B$2:B8248,B8248),COUNTIFS($B$2:B8248,B8248,$E$2:E8248,"&gt;0")),"")</f>
        <v/>
      </c>
    </row>
    <row r="8249" spans="1:16" x14ac:dyDescent="0.35">
      <c r="A8249" s="51" t="str">
        <f t="shared" si="384"/>
        <v/>
      </c>
      <c r="B8249" s="99"/>
      <c r="C8249" s="4"/>
      <c r="D8249" s="14"/>
      <c r="E8249" s="14"/>
      <c r="F8249" s="14"/>
      <c r="G8249" s="82"/>
      <c r="H8249" s="107" t="str">
        <f>IF(B8249&lt;&gt;"",IF(OR(O8249=0,O8249=999),"",SUMIFS($E$2:E8249,$A$2:A8249,A8249)-SUMIFS($F$2:F8249,$A$2:A8249,A8249)),"")</f>
        <v/>
      </c>
      <c r="I8249" s="109" t="str">
        <f t="shared" si="386"/>
        <v/>
      </c>
      <c r="J8249" s="113"/>
      <c r="K8249" s="90"/>
      <c r="L8249" s="73"/>
      <c r="M8249" s="69" t="str">
        <f>IF(C8249&lt;&gt;"",DailyLog!$S$3,"")</f>
        <v/>
      </c>
      <c r="N8249" s="56" t="str">
        <f t="shared" si="385"/>
        <v/>
      </c>
      <c r="O8249" s="53" t="str">
        <f>IF($B8249&lt;&gt;"",IF(ISNUMBER(_xlfn.XMATCH($B8249,Language!$A$6:$E$6)),0,IF(ISNUMBER(_xlfn.XMATCH($B8249,Language!$A$29:$E$29)),'Lista de Prestatarios'!$B$3,VLOOKUP(B8249,'Lista de Prestatarios'!$A$2:$B$500,2,FALSE))),"")</f>
        <v/>
      </c>
      <c r="P8249" s="58" t="str">
        <f>IF(B8249&lt;&gt;"",IF(OR(D8249&gt;0,G8249&gt;0),COUNTIF($B$2:B8249,B8249),COUNTIFS($B$2:B8249,B8249,$E$2:E8249,"&gt;0")),"")</f>
        <v/>
      </c>
    </row>
    <row r="8250" spans="1:16" x14ac:dyDescent="0.35">
      <c r="A8250" s="51" t="str">
        <f t="shared" si="384"/>
        <v/>
      </c>
      <c r="B8250" s="99"/>
      <c r="C8250" s="4"/>
      <c r="D8250" s="14"/>
      <c r="E8250" s="14"/>
      <c r="F8250" s="14"/>
      <c r="G8250" s="82"/>
      <c r="H8250" s="107" t="str">
        <f>IF(B8250&lt;&gt;"",IF(OR(O8250=0,O8250=999),"",SUMIFS($E$2:E8250,$A$2:A8250,A8250)-SUMIFS($F$2:F8250,$A$2:A8250,A8250)),"")</f>
        <v/>
      </c>
      <c r="I8250" s="109" t="str">
        <f t="shared" si="386"/>
        <v/>
      </c>
      <c r="J8250" s="113"/>
      <c r="K8250" s="90"/>
      <c r="L8250" s="73"/>
      <c r="M8250" s="69" t="str">
        <f>IF(C8250&lt;&gt;"",DailyLog!$S$3,"")</f>
        <v/>
      </c>
      <c r="N8250" s="56" t="str">
        <f t="shared" si="385"/>
        <v/>
      </c>
      <c r="O8250" s="53" t="str">
        <f>IF($B8250&lt;&gt;"",IF(ISNUMBER(_xlfn.XMATCH($B8250,Language!$A$6:$E$6)),0,IF(ISNUMBER(_xlfn.XMATCH($B8250,Language!$A$29:$E$29)),'Lista de Prestatarios'!$B$3,VLOOKUP(B8250,'Lista de Prestatarios'!$A$2:$B$500,2,FALSE))),"")</f>
        <v/>
      </c>
      <c r="P8250" s="58" t="str">
        <f>IF(B8250&lt;&gt;"",IF(OR(D8250&gt;0,G8250&gt;0),COUNTIF($B$2:B8250,B8250),COUNTIFS($B$2:B8250,B8250,$E$2:E8250,"&gt;0")),"")</f>
        <v/>
      </c>
    </row>
    <row r="8251" spans="1:16" x14ac:dyDescent="0.35">
      <c r="A8251" s="51" t="str">
        <f t="shared" si="384"/>
        <v/>
      </c>
      <c r="B8251" s="99"/>
      <c r="C8251" s="4"/>
      <c r="D8251" s="14"/>
      <c r="E8251" s="14"/>
      <c r="F8251" s="14"/>
      <c r="G8251" s="82"/>
      <c r="H8251" s="107" t="str">
        <f>IF(B8251&lt;&gt;"",IF(OR(O8251=0,O8251=999),"",SUMIFS($E$2:E8251,$A$2:A8251,A8251)-SUMIFS($F$2:F8251,$A$2:A8251,A8251)),"")</f>
        <v/>
      </c>
      <c r="I8251" s="109" t="str">
        <f t="shared" si="386"/>
        <v/>
      </c>
      <c r="J8251" s="113"/>
      <c r="K8251" s="90"/>
      <c r="L8251" s="73"/>
      <c r="M8251" s="69" t="str">
        <f>IF(C8251&lt;&gt;"",DailyLog!$S$3,"")</f>
        <v/>
      </c>
      <c r="N8251" s="56" t="str">
        <f t="shared" si="385"/>
        <v/>
      </c>
      <c r="O8251" s="53" t="str">
        <f>IF($B8251&lt;&gt;"",IF(ISNUMBER(_xlfn.XMATCH($B8251,Language!$A$6:$E$6)),0,IF(ISNUMBER(_xlfn.XMATCH($B8251,Language!$A$29:$E$29)),'Lista de Prestatarios'!$B$3,VLOOKUP(B8251,'Lista de Prestatarios'!$A$2:$B$500,2,FALSE))),"")</f>
        <v/>
      </c>
      <c r="P8251" s="58" t="str">
        <f>IF(B8251&lt;&gt;"",IF(OR(D8251&gt;0,G8251&gt;0),COUNTIF($B$2:B8251,B8251),COUNTIFS($B$2:B8251,B8251,$E$2:E8251,"&gt;0")),"")</f>
        <v/>
      </c>
    </row>
    <row r="8252" spans="1:16" x14ac:dyDescent="0.35">
      <c r="A8252" s="51" t="str">
        <f t="shared" si="384"/>
        <v/>
      </c>
      <c r="B8252" s="99"/>
      <c r="C8252" s="4"/>
      <c r="D8252" s="14"/>
      <c r="E8252" s="14"/>
      <c r="F8252" s="14"/>
      <c r="G8252" s="82"/>
      <c r="H8252" s="107" t="str">
        <f>IF(B8252&lt;&gt;"",IF(OR(O8252=0,O8252=999),"",SUMIFS($E$2:E8252,$A$2:A8252,A8252)-SUMIFS($F$2:F8252,$A$2:A8252,A8252)),"")</f>
        <v/>
      </c>
      <c r="I8252" s="109" t="str">
        <f t="shared" si="386"/>
        <v/>
      </c>
      <c r="J8252" s="113"/>
      <c r="K8252" s="90"/>
      <c r="L8252" s="73"/>
      <c r="M8252" s="69" t="str">
        <f>IF(C8252&lt;&gt;"",DailyLog!$S$3,"")</f>
        <v/>
      </c>
      <c r="N8252" s="56" t="str">
        <f t="shared" si="385"/>
        <v/>
      </c>
      <c r="O8252" s="53" t="str">
        <f>IF($B8252&lt;&gt;"",IF(ISNUMBER(_xlfn.XMATCH($B8252,Language!$A$6:$E$6)),0,IF(ISNUMBER(_xlfn.XMATCH($B8252,Language!$A$29:$E$29)),'Lista de Prestatarios'!$B$3,VLOOKUP(B8252,'Lista de Prestatarios'!$A$2:$B$500,2,FALSE))),"")</f>
        <v/>
      </c>
      <c r="P8252" s="58" t="str">
        <f>IF(B8252&lt;&gt;"",IF(OR(D8252&gt;0,G8252&gt;0),COUNTIF($B$2:B8252,B8252),COUNTIFS($B$2:B8252,B8252,$E$2:E8252,"&gt;0")),"")</f>
        <v/>
      </c>
    </row>
    <row r="8253" spans="1:16" x14ac:dyDescent="0.35">
      <c r="A8253" s="51" t="str">
        <f t="shared" si="384"/>
        <v/>
      </c>
      <c r="B8253" s="99"/>
      <c r="C8253" s="4"/>
      <c r="D8253" s="14"/>
      <c r="E8253" s="14"/>
      <c r="F8253" s="14"/>
      <c r="G8253" s="82"/>
      <c r="H8253" s="107" t="str">
        <f>IF(B8253&lt;&gt;"",IF(OR(O8253=0,O8253=999),"",SUMIFS($E$2:E8253,$A$2:A8253,A8253)-SUMIFS($F$2:F8253,$A$2:A8253,A8253)),"")</f>
        <v/>
      </c>
      <c r="I8253" s="109" t="str">
        <f t="shared" si="386"/>
        <v/>
      </c>
      <c r="J8253" s="113"/>
      <c r="K8253" s="90"/>
      <c r="L8253" s="73"/>
      <c r="M8253" s="69" t="str">
        <f>IF(C8253&lt;&gt;"",DailyLog!$S$3,"")</f>
        <v/>
      </c>
      <c r="N8253" s="56" t="str">
        <f t="shared" si="385"/>
        <v/>
      </c>
      <c r="O8253" s="53" t="str">
        <f>IF($B8253&lt;&gt;"",IF(ISNUMBER(_xlfn.XMATCH($B8253,Language!$A$6:$E$6)),0,IF(ISNUMBER(_xlfn.XMATCH($B8253,Language!$A$29:$E$29)),'Lista de Prestatarios'!$B$3,VLOOKUP(B8253,'Lista de Prestatarios'!$A$2:$B$500,2,FALSE))),"")</f>
        <v/>
      </c>
      <c r="P8253" s="58" t="str">
        <f>IF(B8253&lt;&gt;"",IF(OR(D8253&gt;0,G8253&gt;0),COUNTIF($B$2:B8253,B8253),COUNTIFS($B$2:B8253,B8253,$E$2:E8253,"&gt;0")),"")</f>
        <v/>
      </c>
    </row>
    <row r="8254" spans="1:16" x14ac:dyDescent="0.35">
      <c r="A8254" s="51" t="str">
        <f t="shared" si="384"/>
        <v/>
      </c>
      <c r="B8254" s="99"/>
      <c r="C8254" s="4"/>
      <c r="D8254" s="14"/>
      <c r="E8254" s="14"/>
      <c r="F8254" s="14"/>
      <c r="G8254" s="82"/>
      <c r="H8254" s="107" t="str">
        <f>IF(B8254&lt;&gt;"",IF(OR(O8254=0,O8254=999),"",SUMIFS($E$2:E8254,$A$2:A8254,A8254)-SUMIFS($F$2:F8254,$A$2:A8254,A8254)),"")</f>
        <v/>
      </c>
      <c r="I8254" s="109" t="str">
        <f t="shared" si="386"/>
        <v/>
      </c>
      <c r="J8254" s="113"/>
      <c r="K8254" s="90"/>
      <c r="L8254" s="73"/>
      <c r="M8254" s="69" t="str">
        <f>IF(C8254&lt;&gt;"",DailyLog!$S$3,"")</f>
        <v/>
      </c>
      <c r="N8254" s="56" t="str">
        <f t="shared" si="385"/>
        <v/>
      </c>
      <c r="O8254" s="53" t="str">
        <f>IF($B8254&lt;&gt;"",IF(ISNUMBER(_xlfn.XMATCH($B8254,Language!$A$6:$E$6)),0,IF(ISNUMBER(_xlfn.XMATCH($B8254,Language!$A$29:$E$29)),'Lista de Prestatarios'!$B$3,VLOOKUP(B8254,'Lista de Prestatarios'!$A$2:$B$500,2,FALSE))),"")</f>
        <v/>
      </c>
      <c r="P8254" s="58" t="str">
        <f>IF(B8254&lt;&gt;"",IF(OR(D8254&gt;0,G8254&gt;0),COUNTIF($B$2:B8254,B8254),COUNTIFS($B$2:B8254,B8254,$E$2:E8254,"&gt;0")),"")</f>
        <v/>
      </c>
    </row>
    <row r="8255" spans="1:16" x14ac:dyDescent="0.35">
      <c r="A8255" s="51" t="str">
        <f t="shared" si="384"/>
        <v/>
      </c>
      <c r="B8255" s="99"/>
      <c r="C8255" s="4"/>
      <c r="D8255" s="14"/>
      <c r="E8255" s="14"/>
      <c r="F8255" s="14"/>
      <c r="G8255" s="82"/>
      <c r="H8255" s="107" t="str">
        <f>IF(B8255&lt;&gt;"",IF(OR(O8255=0,O8255=999),"",SUMIFS($E$2:E8255,$A$2:A8255,A8255)-SUMIFS($F$2:F8255,$A$2:A8255,A8255)),"")</f>
        <v/>
      </c>
      <c r="I8255" s="109" t="str">
        <f t="shared" si="386"/>
        <v/>
      </c>
      <c r="J8255" s="113"/>
      <c r="K8255" s="90"/>
      <c r="L8255" s="73"/>
      <c r="M8255" s="69" t="str">
        <f>IF(C8255&lt;&gt;"",DailyLog!$S$3,"")</f>
        <v/>
      </c>
      <c r="N8255" s="56" t="str">
        <f t="shared" si="385"/>
        <v/>
      </c>
      <c r="O8255" s="53" t="str">
        <f>IF($B8255&lt;&gt;"",IF(ISNUMBER(_xlfn.XMATCH($B8255,Language!$A$6:$E$6)),0,IF(ISNUMBER(_xlfn.XMATCH($B8255,Language!$A$29:$E$29)),'Lista de Prestatarios'!$B$3,VLOOKUP(B8255,'Lista de Prestatarios'!$A$2:$B$500,2,FALSE))),"")</f>
        <v/>
      </c>
      <c r="P8255" s="58" t="str">
        <f>IF(B8255&lt;&gt;"",IF(OR(D8255&gt;0,G8255&gt;0),COUNTIF($B$2:B8255,B8255),COUNTIFS($B$2:B8255,B8255,$E$2:E8255,"&gt;0")),"")</f>
        <v/>
      </c>
    </row>
    <row r="8256" spans="1:16" x14ac:dyDescent="0.35">
      <c r="A8256" s="51" t="str">
        <f t="shared" si="384"/>
        <v/>
      </c>
      <c r="B8256" s="99"/>
      <c r="C8256" s="4"/>
      <c r="D8256" s="14"/>
      <c r="E8256" s="14"/>
      <c r="F8256" s="14"/>
      <c r="G8256" s="82"/>
      <c r="H8256" s="107" t="str">
        <f>IF(B8256&lt;&gt;"",IF(OR(O8256=0,O8256=999),"",SUMIFS($E$2:E8256,$A$2:A8256,A8256)-SUMIFS($F$2:F8256,$A$2:A8256,A8256)),"")</f>
        <v/>
      </c>
      <c r="I8256" s="109" t="str">
        <f t="shared" si="386"/>
        <v/>
      </c>
      <c r="J8256" s="113"/>
      <c r="K8256" s="90"/>
      <c r="L8256" s="73"/>
      <c r="M8256" s="69" t="str">
        <f>IF(C8256&lt;&gt;"",DailyLog!$S$3,"")</f>
        <v/>
      </c>
      <c r="N8256" s="56" t="str">
        <f t="shared" si="385"/>
        <v/>
      </c>
      <c r="O8256" s="53" t="str">
        <f>IF($B8256&lt;&gt;"",IF(ISNUMBER(_xlfn.XMATCH($B8256,Language!$A$6:$E$6)),0,IF(ISNUMBER(_xlfn.XMATCH($B8256,Language!$A$29:$E$29)),'Lista de Prestatarios'!$B$3,VLOOKUP(B8256,'Lista de Prestatarios'!$A$2:$B$500,2,FALSE))),"")</f>
        <v/>
      </c>
      <c r="P8256" s="58" t="str">
        <f>IF(B8256&lt;&gt;"",IF(OR(D8256&gt;0,G8256&gt;0),COUNTIF($B$2:B8256,B8256),COUNTIFS($B$2:B8256,B8256,$E$2:E8256,"&gt;0")),"")</f>
        <v/>
      </c>
    </row>
    <row r="8257" spans="1:16" x14ac:dyDescent="0.35">
      <c r="A8257" s="51" t="str">
        <f t="shared" si="384"/>
        <v/>
      </c>
      <c r="B8257" s="99"/>
      <c r="C8257" s="4"/>
      <c r="D8257" s="14"/>
      <c r="E8257" s="14"/>
      <c r="F8257" s="14"/>
      <c r="G8257" s="82"/>
      <c r="H8257" s="107" t="str">
        <f>IF(B8257&lt;&gt;"",IF(OR(O8257=0,O8257=999),"",SUMIFS($E$2:E8257,$A$2:A8257,A8257)-SUMIFS($F$2:F8257,$A$2:A8257,A8257)),"")</f>
        <v/>
      </c>
      <c r="I8257" s="109" t="str">
        <f t="shared" si="386"/>
        <v/>
      </c>
      <c r="J8257" s="113"/>
      <c r="K8257" s="90"/>
      <c r="L8257" s="73"/>
      <c r="M8257" s="69" t="str">
        <f>IF(C8257&lt;&gt;"",DailyLog!$S$3,"")</f>
        <v/>
      </c>
      <c r="N8257" s="56" t="str">
        <f t="shared" si="385"/>
        <v/>
      </c>
      <c r="O8257" s="53" t="str">
        <f>IF($B8257&lt;&gt;"",IF(ISNUMBER(_xlfn.XMATCH($B8257,Language!$A$6:$E$6)),0,IF(ISNUMBER(_xlfn.XMATCH($B8257,Language!$A$29:$E$29)),'Lista de Prestatarios'!$B$3,VLOOKUP(B8257,'Lista de Prestatarios'!$A$2:$B$500,2,FALSE))),"")</f>
        <v/>
      </c>
      <c r="P8257" s="58" t="str">
        <f>IF(B8257&lt;&gt;"",IF(OR(D8257&gt;0,G8257&gt;0),COUNTIF($B$2:B8257,B8257),COUNTIFS($B$2:B8257,B8257,$E$2:E8257,"&gt;0")),"")</f>
        <v/>
      </c>
    </row>
    <row r="8258" spans="1:16" x14ac:dyDescent="0.35">
      <c r="A8258" s="51" t="str">
        <f t="shared" ref="A8258:A8321" si="387">IF(B8258&lt;&gt;"",O8258&amp;"."&amp;P8258,"")</f>
        <v/>
      </c>
      <c r="B8258" s="99"/>
      <c r="C8258" s="4"/>
      <c r="D8258" s="14"/>
      <c r="E8258" s="14"/>
      <c r="F8258" s="14"/>
      <c r="G8258" s="82"/>
      <c r="H8258" s="107" t="str">
        <f>IF(B8258&lt;&gt;"",IF(OR(O8258=0,O8258=999),"",SUMIFS($E$2:E8258,$A$2:A8258,A8258)-SUMIFS($F$2:F8258,$A$2:A8258,A8258)),"")</f>
        <v/>
      </c>
      <c r="I8258" s="109" t="str">
        <f t="shared" si="386"/>
        <v/>
      </c>
      <c r="J8258" s="113"/>
      <c r="K8258" s="90"/>
      <c r="L8258" s="73"/>
      <c r="M8258" s="69" t="str">
        <f>IF(C8258&lt;&gt;"",DailyLog!$S$3,"")</f>
        <v/>
      </c>
      <c r="N8258" s="56" t="str">
        <f t="shared" ref="N8258:N8321" si="388">IF(B8258&lt;&gt;"",COUNT(D8258:G8258),"")</f>
        <v/>
      </c>
      <c r="O8258" s="53" t="str">
        <f>IF($B8258&lt;&gt;"",IF(ISNUMBER(_xlfn.XMATCH($B8258,Language!$A$6:$E$6)),0,IF(ISNUMBER(_xlfn.XMATCH($B8258,Language!$A$29:$E$29)),'Lista de Prestatarios'!$B$3,VLOOKUP(B8258,'Lista de Prestatarios'!$A$2:$B$500,2,FALSE))),"")</f>
        <v/>
      </c>
      <c r="P8258" s="58" t="str">
        <f>IF(B8258&lt;&gt;"",IF(OR(D8258&gt;0,G8258&gt;0),COUNTIF($B$2:B8258,B8258),COUNTIFS($B$2:B8258,B8258,$E$2:E8258,"&gt;0")),"")</f>
        <v/>
      </c>
    </row>
    <row r="8259" spans="1:16" x14ac:dyDescent="0.35">
      <c r="A8259" s="51" t="str">
        <f t="shared" si="387"/>
        <v/>
      </c>
      <c r="B8259" s="99"/>
      <c r="C8259" s="4"/>
      <c r="D8259" s="14"/>
      <c r="E8259" s="14"/>
      <c r="F8259" s="14"/>
      <c r="G8259" s="82"/>
      <c r="H8259" s="107" t="str">
        <f>IF(B8259&lt;&gt;"",IF(OR(O8259=0,O8259=999),"",SUMIFS($E$2:E8259,$A$2:A8259,A8259)-SUMIFS($F$2:F8259,$A$2:A8259,A8259)),"")</f>
        <v/>
      </c>
      <c r="I8259" s="109" t="str">
        <f t="shared" si="386"/>
        <v/>
      </c>
      <c r="J8259" s="113"/>
      <c r="K8259" s="90"/>
      <c r="L8259" s="73"/>
      <c r="M8259" s="69" t="str">
        <f>IF(C8259&lt;&gt;"",DailyLog!$S$3,"")</f>
        <v/>
      </c>
      <c r="N8259" s="56" t="str">
        <f t="shared" si="388"/>
        <v/>
      </c>
      <c r="O8259" s="53" t="str">
        <f>IF($B8259&lt;&gt;"",IF(ISNUMBER(_xlfn.XMATCH($B8259,Language!$A$6:$E$6)),0,IF(ISNUMBER(_xlfn.XMATCH($B8259,Language!$A$29:$E$29)),'Lista de Prestatarios'!$B$3,VLOOKUP(B8259,'Lista de Prestatarios'!$A$2:$B$500,2,FALSE))),"")</f>
        <v/>
      </c>
      <c r="P8259" s="58" t="str">
        <f>IF(B8259&lt;&gt;"",IF(OR(D8259&gt;0,G8259&gt;0),COUNTIF($B$2:B8259,B8259),COUNTIFS($B$2:B8259,B8259,$E$2:E8259,"&gt;0")),"")</f>
        <v/>
      </c>
    </row>
    <row r="8260" spans="1:16" x14ac:dyDescent="0.35">
      <c r="A8260" s="51" t="str">
        <f t="shared" si="387"/>
        <v/>
      </c>
      <c r="B8260" s="99"/>
      <c r="C8260" s="4"/>
      <c r="D8260" s="14"/>
      <c r="E8260" s="14"/>
      <c r="F8260" s="14"/>
      <c r="G8260" s="82"/>
      <c r="H8260" s="107" t="str">
        <f>IF(B8260&lt;&gt;"",IF(OR(O8260=0,O8260=999),"",SUMIFS($E$2:E8260,$A$2:A8260,A8260)-SUMIFS($F$2:F8260,$A$2:A8260,A8260)),"")</f>
        <v/>
      </c>
      <c r="I8260" s="109" t="str">
        <f t="shared" ref="I8260:I8323" si="389">IF(B8260&lt;&gt;"",I8259+D8260-E8260+F8260-G8260,"")</f>
        <v/>
      </c>
      <c r="J8260" s="113"/>
      <c r="K8260" s="90"/>
      <c r="L8260" s="73"/>
      <c r="M8260" s="69" t="str">
        <f>IF(C8260&lt;&gt;"",DailyLog!$S$3,"")</f>
        <v/>
      </c>
      <c r="N8260" s="56" t="str">
        <f t="shared" si="388"/>
        <v/>
      </c>
      <c r="O8260" s="53" t="str">
        <f>IF($B8260&lt;&gt;"",IF(ISNUMBER(_xlfn.XMATCH($B8260,Language!$A$6:$E$6)),0,IF(ISNUMBER(_xlfn.XMATCH($B8260,Language!$A$29:$E$29)),'Lista de Prestatarios'!$B$3,VLOOKUP(B8260,'Lista de Prestatarios'!$A$2:$B$500,2,FALSE))),"")</f>
        <v/>
      </c>
      <c r="P8260" s="58" t="str">
        <f>IF(B8260&lt;&gt;"",IF(OR(D8260&gt;0,G8260&gt;0),COUNTIF($B$2:B8260,B8260),COUNTIFS($B$2:B8260,B8260,$E$2:E8260,"&gt;0")),"")</f>
        <v/>
      </c>
    </row>
    <row r="8261" spans="1:16" x14ac:dyDescent="0.35">
      <c r="A8261" s="51" t="str">
        <f t="shared" si="387"/>
        <v/>
      </c>
      <c r="B8261" s="99"/>
      <c r="C8261" s="4"/>
      <c r="D8261" s="14"/>
      <c r="E8261" s="14"/>
      <c r="F8261" s="14"/>
      <c r="G8261" s="82"/>
      <c r="H8261" s="107" t="str">
        <f>IF(B8261&lt;&gt;"",IF(OR(O8261=0,O8261=999),"",SUMIFS($E$2:E8261,$A$2:A8261,A8261)-SUMIFS($F$2:F8261,$A$2:A8261,A8261)),"")</f>
        <v/>
      </c>
      <c r="I8261" s="109" t="str">
        <f t="shared" si="389"/>
        <v/>
      </c>
      <c r="J8261" s="113"/>
      <c r="K8261" s="90"/>
      <c r="L8261" s="73"/>
      <c r="M8261" s="69" t="str">
        <f>IF(C8261&lt;&gt;"",DailyLog!$S$3,"")</f>
        <v/>
      </c>
      <c r="N8261" s="56" t="str">
        <f t="shared" si="388"/>
        <v/>
      </c>
      <c r="O8261" s="53" t="str">
        <f>IF($B8261&lt;&gt;"",IF(ISNUMBER(_xlfn.XMATCH($B8261,Language!$A$6:$E$6)),0,IF(ISNUMBER(_xlfn.XMATCH($B8261,Language!$A$29:$E$29)),'Lista de Prestatarios'!$B$3,VLOOKUP(B8261,'Lista de Prestatarios'!$A$2:$B$500,2,FALSE))),"")</f>
        <v/>
      </c>
      <c r="P8261" s="58" t="str">
        <f>IF(B8261&lt;&gt;"",IF(OR(D8261&gt;0,G8261&gt;0),COUNTIF($B$2:B8261,B8261),COUNTIFS($B$2:B8261,B8261,$E$2:E8261,"&gt;0")),"")</f>
        <v/>
      </c>
    </row>
    <row r="8262" spans="1:16" x14ac:dyDescent="0.35">
      <c r="A8262" s="51" t="str">
        <f t="shared" si="387"/>
        <v/>
      </c>
      <c r="B8262" s="99"/>
      <c r="C8262" s="4"/>
      <c r="D8262" s="14"/>
      <c r="E8262" s="14"/>
      <c r="F8262" s="14"/>
      <c r="G8262" s="82"/>
      <c r="H8262" s="107" t="str">
        <f>IF(B8262&lt;&gt;"",IF(OR(O8262=0,O8262=999),"",SUMIFS($E$2:E8262,$A$2:A8262,A8262)-SUMIFS($F$2:F8262,$A$2:A8262,A8262)),"")</f>
        <v/>
      </c>
      <c r="I8262" s="109" t="str">
        <f t="shared" si="389"/>
        <v/>
      </c>
      <c r="J8262" s="113"/>
      <c r="K8262" s="90"/>
      <c r="L8262" s="73"/>
      <c r="M8262" s="69" t="str">
        <f>IF(C8262&lt;&gt;"",DailyLog!$S$3,"")</f>
        <v/>
      </c>
      <c r="N8262" s="56" t="str">
        <f t="shared" si="388"/>
        <v/>
      </c>
      <c r="O8262" s="53" t="str">
        <f>IF($B8262&lt;&gt;"",IF(ISNUMBER(_xlfn.XMATCH($B8262,Language!$A$6:$E$6)),0,IF(ISNUMBER(_xlfn.XMATCH($B8262,Language!$A$29:$E$29)),'Lista de Prestatarios'!$B$3,VLOOKUP(B8262,'Lista de Prestatarios'!$A$2:$B$500,2,FALSE))),"")</f>
        <v/>
      </c>
      <c r="P8262" s="58" t="str">
        <f>IF(B8262&lt;&gt;"",IF(OR(D8262&gt;0,G8262&gt;0),COUNTIF($B$2:B8262,B8262),COUNTIFS($B$2:B8262,B8262,$E$2:E8262,"&gt;0")),"")</f>
        <v/>
      </c>
    </row>
    <row r="8263" spans="1:16" x14ac:dyDescent="0.35">
      <c r="A8263" s="51" t="str">
        <f t="shared" si="387"/>
        <v/>
      </c>
      <c r="B8263" s="99"/>
      <c r="C8263" s="4"/>
      <c r="D8263" s="14"/>
      <c r="E8263" s="14"/>
      <c r="F8263" s="14"/>
      <c r="G8263" s="82"/>
      <c r="H8263" s="107" t="str">
        <f>IF(B8263&lt;&gt;"",IF(OR(O8263=0,O8263=999),"",SUMIFS($E$2:E8263,$A$2:A8263,A8263)-SUMIFS($F$2:F8263,$A$2:A8263,A8263)),"")</f>
        <v/>
      </c>
      <c r="I8263" s="109" t="str">
        <f t="shared" si="389"/>
        <v/>
      </c>
      <c r="J8263" s="113"/>
      <c r="K8263" s="90"/>
      <c r="L8263" s="73"/>
      <c r="M8263" s="69" t="str">
        <f>IF(C8263&lt;&gt;"",DailyLog!$S$3,"")</f>
        <v/>
      </c>
      <c r="N8263" s="56" t="str">
        <f t="shared" si="388"/>
        <v/>
      </c>
      <c r="O8263" s="53" t="str">
        <f>IF($B8263&lt;&gt;"",IF(ISNUMBER(_xlfn.XMATCH($B8263,Language!$A$6:$E$6)),0,IF(ISNUMBER(_xlfn.XMATCH($B8263,Language!$A$29:$E$29)),'Lista de Prestatarios'!$B$3,VLOOKUP(B8263,'Lista de Prestatarios'!$A$2:$B$500,2,FALSE))),"")</f>
        <v/>
      </c>
      <c r="P8263" s="58" t="str">
        <f>IF(B8263&lt;&gt;"",IF(OR(D8263&gt;0,G8263&gt;0),COUNTIF($B$2:B8263,B8263),COUNTIFS($B$2:B8263,B8263,$E$2:E8263,"&gt;0")),"")</f>
        <v/>
      </c>
    </row>
    <row r="8264" spans="1:16" x14ac:dyDescent="0.35">
      <c r="A8264" s="51" t="str">
        <f t="shared" si="387"/>
        <v/>
      </c>
      <c r="B8264" s="99"/>
      <c r="C8264" s="4"/>
      <c r="D8264" s="14"/>
      <c r="E8264" s="14"/>
      <c r="F8264" s="14"/>
      <c r="G8264" s="82"/>
      <c r="H8264" s="107" t="str">
        <f>IF(B8264&lt;&gt;"",IF(OR(O8264=0,O8264=999),"",SUMIFS($E$2:E8264,$A$2:A8264,A8264)-SUMIFS($F$2:F8264,$A$2:A8264,A8264)),"")</f>
        <v/>
      </c>
      <c r="I8264" s="109" t="str">
        <f t="shared" si="389"/>
        <v/>
      </c>
      <c r="J8264" s="113"/>
      <c r="K8264" s="90"/>
      <c r="L8264" s="73"/>
      <c r="M8264" s="69" t="str">
        <f>IF(C8264&lt;&gt;"",DailyLog!$S$3,"")</f>
        <v/>
      </c>
      <c r="N8264" s="56" t="str">
        <f t="shared" si="388"/>
        <v/>
      </c>
      <c r="O8264" s="53" t="str">
        <f>IF($B8264&lt;&gt;"",IF(ISNUMBER(_xlfn.XMATCH($B8264,Language!$A$6:$E$6)),0,IF(ISNUMBER(_xlfn.XMATCH($B8264,Language!$A$29:$E$29)),'Lista de Prestatarios'!$B$3,VLOOKUP(B8264,'Lista de Prestatarios'!$A$2:$B$500,2,FALSE))),"")</f>
        <v/>
      </c>
      <c r="P8264" s="58" t="str">
        <f>IF(B8264&lt;&gt;"",IF(OR(D8264&gt;0,G8264&gt;0),COUNTIF($B$2:B8264,B8264),COUNTIFS($B$2:B8264,B8264,$E$2:E8264,"&gt;0")),"")</f>
        <v/>
      </c>
    </row>
    <row r="8265" spans="1:16" x14ac:dyDescent="0.35">
      <c r="A8265" s="51" t="str">
        <f t="shared" si="387"/>
        <v/>
      </c>
      <c r="B8265" s="99"/>
      <c r="C8265" s="4"/>
      <c r="D8265" s="14"/>
      <c r="E8265" s="14"/>
      <c r="F8265" s="14"/>
      <c r="G8265" s="82"/>
      <c r="H8265" s="107" t="str">
        <f>IF(B8265&lt;&gt;"",IF(OR(O8265=0,O8265=999),"",SUMIFS($E$2:E8265,$A$2:A8265,A8265)-SUMIFS($F$2:F8265,$A$2:A8265,A8265)),"")</f>
        <v/>
      </c>
      <c r="I8265" s="109" t="str">
        <f t="shared" si="389"/>
        <v/>
      </c>
      <c r="J8265" s="113"/>
      <c r="K8265" s="90"/>
      <c r="L8265" s="73"/>
      <c r="M8265" s="69" t="str">
        <f>IF(C8265&lt;&gt;"",DailyLog!$S$3,"")</f>
        <v/>
      </c>
      <c r="N8265" s="56" t="str">
        <f t="shared" si="388"/>
        <v/>
      </c>
      <c r="O8265" s="53" t="str">
        <f>IF($B8265&lt;&gt;"",IF(ISNUMBER(_xlfn.XMATCH($B8265,Language!$A$6:$E$6)),0,IF(ISNUMBER(_xlfn.XMATCH($B8265,Language!$A$29:$E$29)),'Lista de Prestatarios'!$B$3,VLOOKUP(B8265,'Lista de Prestatarios'!$A$2:$B$500,2,FALSE))),"")</f>
        <v/>
      </c>
      <c r="P8265" s="58" t="str">
        <f>IF(B8265&lt;&gt;"",IF(OR(D8265&gt;0,G8265&gt;0),COUNTIF($B$2:B8265,B8265),COUNTIFS($B$2:B8265,B8265,$E$2:E8265,"&gt;0")),"")</f>
        <v/>
      </c>
    </row>
    <row r="8266" spans="1:16" x14ac:dyDescent="0.35">
      <c r="A8266" s="51" t="str">
        <f t="shared" si="387"/>
        <v/>
      </c>
      <c r="B8266" s="99"/>
      <c r="C8266" s="4"/>
      <c r="D8266" s="14"/>
      <c r="E8266" s="14"/>
      <c r="F8266" s="14"/>
      <c r="G8266" s="82"/>
      <c r="H8266" s="107" t="str">
        <f>IF(B8266&lt;&gt;"",IF(OR(O8266=0,O8266=999),"",SUMIFS($E$2:E8266,$A$2:A8266,A8266)-SUMIFS($F$2:F8266,$A$2:A8266,A8266)),"")</f>
        <v/>
      </c>
      <c r="I8266" s="109" t="str">
        <f t="shared" si="389"/>
        <v/>
      </c>
      <c r="J8266" s="113"/>
      <c r="K8266" s="90"/>
      <c r="L8266" s="73"/>
      <c r="M8266" s="69" t="str">
        <f>IF(C8266&lt;&gt;"",DailyLog!$S$3,"")</f>
        <v/>
      </c>
      <c r="N8266" s="56" t="str">
        <f t="shared" si="388"/>
        <v/>
      </c>
      <c r="O8266" s="53" t="str">
        <f>IF($B8266&lt;&gt;"",IF(ISNUMBER(_xlfn.XMATCH($B8266,Language!$A$6:$E$6)),0,IF(ISNUMBER(_xlfn.XMATCH($B8266,Language!$A$29:$E$29)),'Lista de Prestatarios'!$B$3,VLOOKUP(B8266,'Lista de Prestatarios'!$A$2:$B$500,2,FALSE))),"")</f>
        <v/>
      </c>
      <c r="P8266" s="58" t="str">
        <f>IF(B8266&lt;&gt;"",IF(OR(D8266&gt;0,G8266&gt;0),COUNTIF($B$2:B8266,B8266),COUNTIFS($B$2:B8266,B8266,$E$2:E8266,"&gt;0")),"")</f>
        <v/>
      </c>
    </row>
    <row r="8267" spans="1:16" x14ac:dyDescent="0.35">
      <c r="A8267" s="51" t="str">
        <f t="shared" si="387"/>
        <v/>
      </c>
      <c r="B8267" s="99"/>
      <c r="C8267" s="4"/>
      <c r="D8267" s="14"/>
      <c r="E8267" s="14"/>
      <c r="F8267" s="14"/>
      <c r="G8267" s="82"/>
      <c r="H8267" s="107" t="str">
        <f>IF(B8267&lt;&gt;"",IF(OR(O8267=0,O8267=999),"",SUMIFS($E$2:E8267,$A$2:A8267,A8267)-SUMIFS($F$2:F8267,$A$2:A8267,A8267)),"")</f>
        <v/>
      </c>
      <c r="I8267" s="109" t="str">
        <f t="shared" si="389"/>
        <v/>
      </c>
      <c r="J8267" s="113"/>
      <c r="K8267" s="90"/>
      <c r="L8267" s="73"/>
      <c r="M8267" s="69" t="str">
        <f>IF(C8267&lt;&gt;"",DailyLog!$S$3,"")</f>
        <v/>
      </c>
      <c r="N8267" s="56" t="str">
        <f t="shared" si="388"/>
        <v/>
      </c>
      <c r="O8267" s="53" t="str">
        <f>IF($B8267&lt;&gt;"",IF(ISNUMBER(_xlfn.XMATCH($B8267,Language!$A$6:$E$6)),0,IF(ISNUMBER(_xlfn.XMATCH($B8267,Language!$A$29:$E$29)),'Lista de Prestatarios'!$B$3,VLOOKUP(B8267,'Lista de Prestatarios'!$A$2:$B$500,2,FALSE))),"")</f>
        <v/>
      </c>
      <c r="P8267" s="58" t="str">
        <f>IF(B8267&lt;&gt;"",IF(OR(D8267&gt;0,G8267&gt;0),COUNTIF($B$2:B8267,B8267),COUNTIFS($B$2:B8267,B8267,$E$2:E8267,"&gt;0")),"")</f>
        <v/>
      </c>
    </row>
    <row r="8268" spans="1:16" x14ac:dyDescent="0.35">
      <c r="A8268" s="51" t="str">
        <f t="shared" si="387"/>
        <v/>
      </c>
      <c r="B8268" s="99"/>
      <c r="C8268" s="4"/>
      <c r="D8268" s="14"/>
      <c r="E8268" s="14"/>
      <c r="F8268" s="14"/>
      <c r="G8268" s="82"/>
      <c r="H8268" s="107" t="str">
        <f>IF(B8268&lt;&gt;"",IF(OR(O8268=0,O8268=999),"",SUMIFS($E$2:E8268,$A$2:A8268,A8268)-SUMIFS($F$2:F8268,$A$2:A8268,A8268)),"")</f>
        <v/>
      </c>
      <c r="I8268" s="109" t="str">
        <f t="shared" si="389"/>
        <v/>
      </c>
      <c r="J8268" s="113"/>
      <c r="K8268" s="90"/>
      <c r="L8268" s="73"/>
      <c r="M8268" s="69" t="str">
        <f>IF(C8268&lt;&gt;"",DailyLog!$S$3,"")</f>
        <v/>
      </c>
      <c r="N8268" s="56" t="str">
        <f t="shared" si="388"/>
        <v/>
      </c>
      <c r="O8268" s="53" t="str">
        <f>IF($B8268&lt;&gt;"",IF(ISNUMBER(_xlfn.XMATCH($B8268,Language!$A$6:$E$6)),0,IF(ISNUMBER(_xlfn.XMATCH($B8268,Language!$A$29:$E$29)),'Lista de Prestatarios'!$B$3,VLOOKUP(B8268,'Lista de Prestatarios'!$A$2:$B$500,2,FALSE))),"")</f>
        <v/>
      </c>
      <c r="P8268" s="58" t="str">
        <f>IF(B8268&lt;&gt;"",IF(OR(D8268&gt;0,G8268&gt;0),COUNTIF($B$2:B8268,B8268),COUNTIFS($B$2:B8268,B8268,$E$2:E8268,"&gt;0")),"")</f>
        <v/>
      </c>
    </row>
    <row r="8269" spans="1:16" x14ac:dyDescent="0.35">
      <c r="A8269" s="51" t="str">
        <f t="shared" si="387"/>
        <v/>
      </c>
      <c r="B8269" s="99"/>
      <c r="C8269" s="4"/>
      <c r="D8269" s="14"/>
      <c r="E8269" s="14"/>
      <c r="F8269" s="14"/>
      <c r="G8269" s="82"/>
      <c r="H8269" s="107" t="str">
        <f>IF(B8269&lt;&gt;"",IF(OR(O8269=0,O8269=999),"",SUMIFS($E$2:E8269,$A$2:A8269,A8269)-SUMIFS($F$2:F8269,$A$2:A8269,A8269)),"")</f>
        <v/>
      </c>
      <c r="I8269" s="109" t="str">
        <f t="shared" si="389"/>
        <v/>
      </c>
      <c r="J8269" s="113"/>
      <c r="K8269" s="90"/>
      <c r="L8269" s="73"/>
      <c r="M8269" s="69" t="str">
        <f>IF(C8269&lt;&gt;"",DailyLog!$S$3,"")</f>
        <v/>
      </c>
      <c r="N8269" s="56" t="str">
        <f t="shared" si="388"/>
        <v/>
      </c>
      <c r="O8269" s="53" t="str">
        <f>IF($B8269&lt;&gt;"",IF(ISNUMBER(_xlfn.XMATCH($B8269,Language!$A$6:$E$6)),0,IF(ISNUMBER(_xlfn.XMATCH($B8269,Language!$A$29:$E$29)),'Lista de Prestatarios'!$B$3,VLOOKUP(B8269,'Lista de Prestatarios'!$A$2:$B$500,2,FALSE))),"")</f>
        <v/>
      </c>
      <c r="P8269" s="58" t="str">
        <f>IF(B8269&lt;&gt;"",IF(OR(D8269&gt;0,G8269&gt;0),COUNTIF($B$2:B8269,B8269),COUNTIFS($B$2:B8269,B8269,$E$2:E8269,"&gt;0")),"")</f>
        <v/>
      </c>
    </row>
    <row r="8270" spans="1:16" x14ac:dyDescent="0.35">
      <c r="A8270" s="51" t="str">
        <f t="shared" si="387"/>
        <v/>
      </c>
      <c r="B8270" s="99"/>
      <c r="C8270" s="4"/>
      <c r="D8270" s="14"/>
      <c r="E8270" s="14"/>
      <c r="F8270" s="14"/>
      <c r="G8270" s="82"/>
      <c r="H8270" s="107" t="str">
        <f>IF(B8270&lt;&gt;"",IF(OR(O8270=0,O8270=999),"",SUMIFS($E$2:E8270,$A$2:A8270,A8270)-SUMIFS($F$2:F8270,$A$2:A8270,A8270)),"")</f>
        <v/>
      </c>
      <c r="I8270" s="109" t="str">
        <f t="shared" si="389"/>
        <v/>
      </c>
      <c r="J8270" s="113"/>
      <c r="K8270" s="90"/>
      <c r="L8270" s="73"/>
      <c r="M8270" s="69" t="str">
        <f>IF(C8270&lt;&gt;"",DailyLog!$S$3,"")</f>
        <v/>
      </c>
      <c r="N8270" s="56" t="str">
        <f t="shared" si="388"/>
        <v/>
      </c>
      <c r="O8270" s="53" t="str">
        <f>IF($B8270&lt;&gt;"",IF(ISNUMBER(_xlfn.XMATCH($B8270,Language!$A$6:$E$6)),0,IF(ISNUMBER(_xlfn.XMATCH($B8270,Language!$A$29:$E$29)),'Lista de Prestatarios'!$B$3,VLOOKUP(B8270,'Lista de Prestatarios'!$A$2:$B$500,2,FALSE))),"")</f>
        <v/>
      </c>
      <c r="P8270" s="58" t="str">
        <f>IF(B8270&lt;&gt;"",IF(OR(D8270&gt;0,G8270&gt;0),COUNTIF($B$2:B8270,B8270),COUNTIFS($B$2:B8270,B8270,$E$2:E8270,"&gt;0")),"")</f>
        <v/>
      </c>
    </row>
    <row r="8271" spans="1:16" x14ac:dyDescent="0.35">
      <c r="A8271" s="51" t="str">
        <f t="shared" si="387"/>
        <v/>
      </c>
      <c r="B8271" s="99"/>
      <c r="C8271" s="4"/>
      <c r="D8271" s="14"/>
      <c r="E8271" s="14"/>
      <c r="F8271" s="14"/>
      <c r="G8271" s="82"/>
      <c r="H8271" s="107" t="str">
        <f>IF(B8271&lt;&gt;"",IF(OR(O8271=0,O8271=999),"",SUMIFS($E$2:E8271,$A$2:A8271,A8271)-SUMIFS($F$2:F8271,$A$2:A8271,A8271)),"")</f>
        <v/>
      </c>
      <c r="I8271" s="109" t="str">
        <f t="shared" si="389"/>
        <v/>
      </c>
      <c r="J8271" s="113"/>
      <c r="K8271" s="90"/>
      <c r="L8271" s="73"/>
      <c r="M8271" s="69" t="str">
        <f>IF(C8271&lt;&gt;"",DailyLog!$S$3,"")</f>
        <v/>
      </c>
      <c r="N8271" s="56" t="str">
        <f t="shared" si="388"/>
        <v/>
      </c>
      <c r="O8271" s="53" t="str">
        <f>IF($B8271&lt;&gt;"",IF(ISNUMBER(_xlfn.XMATCH($B8271,Language!$A$6:$E$6)),0,IF(ISNUMBER(_xlfn.XMATCH($B8271,Language!$A$29:$E$29)),'Lista de Prestatarios'!$B$3,VLOOKUP(B8271,'Lista de Prestatarios'!$A$2:$B$500,2,FALSE))),"")</f>
        <v/>
      </c>
      <c r="P8271" s="58" t="str">
        <f>IF(B8271&lt;&gt;"",IF(OR(D8271&gt;0,G8271&gt;0),COUNTIF($B$2:B8271,B8271),COUNTIFS($B$2:B8271,B8271,$E$2:E8271,"&gt;0")),"")</f>
        <v/>
      </c>
    </row>
    <row r="8272" spans="1:16" x14ac:dyDescent="0.35">
      <c r="A8272" s="51" t="str">
        <f t="shared" si="387"/>
        <v/>
      </c>
      <c r="B8272" s="99"/>
      <c r="C8272" s="4"/>
      <c r="D8272" s="14"/>
      <c r="E8272" s="14"/>
      <c r="F8272" s="14"/>
      <c r="G8272" s="82"/>
      <c r="H8272" s="107" t="str">
        <f>IF(B8272&lt;&gt;"",IF(OR(O8272=0,O8272=999),"",SUMIFS($E$2:E8272,$A$2:A8272,A8272)-SUMIFS($F$2:F8272,$A$2:A8272,A8272)),"")</f>
        <v/>
      </c>
      <c r="I8272" s="109" t="str">
        <f t="shared" si="389"/>
        <v/>
      </c>
      <c r="J8272" s="113"/>
      <c r="K8272" s="90"/>
      <c r="L8272" s="73"/>
      <c r="M8272" s="69" t="str">
        <f>IF(C8272&lt;&gt;"",DailyLog!$S$3,"")</f>
        <v/>
      </c>
      <c r="N8272" s="56" t="str">
        <f t="shared" si="388"/>
        <v/>
      </c>
      <c r="O8272" s="53" t="str">
        <f>IF($B8272&lt;&gt;"",IF(ISNUMBER(_xlfn.XMATCH($B8272,Language!$A$6:$E$6)),0,IF(ISNUMBER(_xlfn.XMATCH($B8272,Language!$A$29:$E$29)),'Lista de Prestatarios'!$B$3,VLOOKUP(B8272,'Lista de Prestatarios'!$A$2:$B$500,2,FALSE))),"")</f>
        <v/>
      </c>
      <c r="P8272" s="58" t="str">
        <f>IF(B8272&lt;&gt;"",IF(OR(D8272&gt;0,G8272&gt;0),COUNTIF($B$2:B8272,B8272),COUNTIFS($B$2:B8272,B8272,$E$2:E8272,"&gt;0")),"")</f>
        <v/>
      </c>
    </row>
    <row r="8273" spans="1:16" x14ac:dyDescent="0.35">
      <c r="A8273" s="51" t="str">
        <f t="shared" si="387"/>
        <v/>
      </c>
      <c r="B8273" s="99"/>
      <c r="C8273" s="4"/>
      <c r="D8273" s="14"/>
      <c r="E8273" s="14"/>
      <c r="F8273" s="14"/>
      <c r="G8273" s="82"/>
      <c r="H8273" s="107" t="str">
        <f>IF(B8273&lt;&gt;"",IF(OR(O8273=0,O8273=999),"",SUMIFS($E$2:E8273,$A$2:A8273,A8273)-SUMIFS($F$2:F8273,$A$2:A8273,A8273)),"")</f>
        <v/>
      </c>
      <c r="I8273" s="109" t="str">
        <f t="shared" si="389"/>
        <v/>
      </c>
      <c r="J8273" s="113"/>
      <c r="K8273" s="90"/>
      <c r="L8273" s="73"/>
      <c r="M8273" s="69" t="str">
        <f>IF(C8273&lt;&gt;"",DailyLog!$S$3,"")</f>
        <v/>
      </c>
      <c r="N8273" s="56" t="str">
        <f t="shared" si="388"/>
        <v/>
      </c>
      <c r="O8273" s="53" t="str">
        <f>IF($B8273&lt;&gt;"",IF(ISNUMBER(_xlfn.XMATCH($B8273,Language!$A$6:$E$6)),0,IF(ISNUMBER(_xlfn.XMATCH($B8273,Language!$A$29:$E$29)),'Lista de Prestatarios'!$B$3,VLOOKUP(B8273,'Lista de Prestatarios'!$A$2:$B$500,2,FALSE))),"")</f>
        <v/>
      </c>
      <c r="P8273" s="58" t="str">
        <f>IF(B8273&lt;&gt;"",IF(OR(D8273&gt;0,G8273&gt;0),COUNTIF($B$2:B8273,B8273),COUNTIFS($B$2:B8273,B8273,$E$2:E8273,"&gt;0")),"")</f>
        <v/>
      </c>
    </row>
    <row r="8274" spans="1:16" x14ac:dyDescent="0.35">
      <c r="A8274" s="51" t="str">
        <f t="shared" si="387"/>
        <v/>
      </c>
      <c r="B8274" s="99"/>
      <c r="C8274" s="4"/>
      <c r="D8274" s="14"/>
      <c r="E8274" s="14"/>
      <c r="F8274" s="14"/>
      <c r="G8274" s="82"/>
      <c r="H8274" s="107" t="str">
        <f>IF(B8274&lt;&gt;"",IF(OR(O8274=0,O8274=999),"",SUMIFS($E$2:E8274,$A$2:A8274,A8274)-SUMIFS($F$2:F8274,$A$2:A8274,A8274)),"")</f>
        <v/>
      </c>
      <c r="I8274" s="109" t="str">
        <f t="shared" si="389"/>
        <v/>
      </c>
      <c r="J8274" s="113"/>
      <c r="K8274" s="90"/>
      <c r="L8274" s="73"/>
      <c r="M8274" s="69" t="str">
        <f>IF(C8274&lt;&gt;"",DailyLog!$S$3,"")</f>
        <v/>
      </c>
      <c r="N8274" s="56" t="str">
        <f t="shared" si="388"/>
        <v/>
      </c>
      <c r="O8274" s="53" t="str">
        <f>IF($B8274&lt;&gt;"",IF(ISNUMBER(_xlfn.XMATCH($B8274,Language!$A$6:$E$6)),0,IF(ISNUMBER(_xlfn.XMATCH($B8274,Language!$A$29:$E$29)),'Lista de Prestatarios'!$B$3,VLOOKUP(B8274,'Lista de Prestatarios'!$A$2:$B$500,2,FALSE))),"")</f>
        <v/>
      </c>
      <c r="P8274" s="58" t="str">
        <f>IF(B8274&lt;&gt;"",IF(OR(D8274&gt;0,G8274&gt;0),COUNTIF($B$2:B8274,B8274),COUNTIFS($B$2:B8274,B8274,$E$2:E8274,"&gt;0")),"")</f>
        <v/>
      </c>
    </row>
    <row r="8275" spans="1:16" x14ac:dyDescent="0.35">
      <c r="A8275" s="51" t="str">
        <f t="shared" si="387"/>
        <v/>
      </c>
      <c r="B8275" s="99"/>
      <c r="C8275" s="4"/>
      <c r="D8275" s="14"/>
      <c r="E8275" s="14"/>
      <c r="F8275" s="14"/>
      <c r="G8275" s="82"/>
      <c r="H8275" s="107" t="str">
        <f>IF(B8275&lt;&gt;"",IF(OR(O8275=0,O8275=999),"",SUMIFS($E$2:E8275,$A$2:A8275,A8275)-SUMIFS($F$2:F8275,$A$2:A8275,A8275)),"")</f>
        <v/>
      </c>
      <c r="I8275" s="109" t="str">
        <f t="shared" si="389"/>
        <v/>
      </c>
      <c r="J8275" s="113"/>
      <c r="K8275" s="90"/>
      <c r="L8275" s="73"/>
      <c r="M8275" s="69" t="str">
        <f>IF(C8275&lt;&gt;"",DailyLog!$S$3,"")</f>
        <v/>
      </c>
      <c r="N8275" s="56" t="str">
        <f t="shared" si="388"/>
        <v/>
      </c>
      <c r="O8275" s="53" t="str">
        <f>IF($B8275&lt;&gt;"",IF(ISNUMBER(_xlfn.XMATCH($B8275,Language!$A$6:$E$6)),0,IF(ISNUMBER(_xlfn.XMATCH($B8275,Language!$A$29:$E$29)),'Lista de Prestatarios'!$B$3,VLOOKUP(B8275,'Lista de Prestatarios'!$A$2:$B$500,2,FALSE))),"")</f>
        <v/>
      </c>
      <c r="P8275" s="58" t="str">
        <f>IF(B8275&lt;&gt;"",IF(OR(D8275&gt;0,G8275&gt;0),COUNTIF($B$2:B8275,B8275),COUNTIFS($B$2:B8275,B8275,$E$2:E8275,"&gt;0")),"")</f>
        <v/>
      </c>
    </row>
    <row r="8276" spans="1:16" x14ac:dyDescent="0.35">
      <c r="A8276" s="51" t="str">
        <f t="shared" si="387"/>
        <v/>
      </c>
      <c r="B8276" s="99"/>
      <c r="C8276" s="4"/>
      <c r="D8276" s="14"/>
      <c r="E8276" s="14"/>
      <c r="F8276" s="14"/>
      <c r="G8276" s="82"/>
      <c r="H8276" s="107" t="str">
        <f>IF(B8276&lt;&gt;"",IF(OR(O8276=0,O8276=999),"",SUMIFS($E$2:E8276,$A$2:A8276,A8276)-SUMIFS($F$2:F8276,$A$2:A8276,A8276)),"")</f>
        <v/>
      </c>
      <c r="I8276" s="109" t="str">
        <f t="shared" si="389"/>
        <v/>
      </c>
      <c r="J8276" s="113"/>
      <c r="K8276" s="90"/>
      <c r="L8276" s="73"/>
      <c r="M8276" s="69" t="str">
        <f>IF(C8276&lt;&gt;"",DailyLog!$S$3,"")</f>
        <v/>
      </c>
      <c r="N8276" s="56" t="str">
        <f t="shared" si="388"/>
        <v/>
      </c>
      <c r="O8276" s="53" t="str">
        <f>IF($B8276&lt;&gt;"",IF(ISNUMBER(_xlfn.XMATCH($B8276,Language!$A$6:$E$6)),0,IF(ISNUMBER(_xlfn.XMATCH($B8276,Language!$A$29:$E$29)),'Lista de Prestatarios'!$B$3,VLOOKUP(B8276,'Lista de Prestatarios'!$A$2:$B$500,2,FALSE))),"")</f>
        <v/>
      </c>
      <c r="P8276" s="58" t="str">
        <f>IF(B8276&lt;&gt;"",IF(OR(D8276&gt;0,G8276&gt;0),COUNTIF($B$2:B8276,B8276),COUNTIFS($B$2:B8276,B8276,$E$2:E8276,"&gt;0")),"")</f>
        <v/>
      </c>
    </row>
    <row r="8277" spans="1:16" x14ac:dyDescent="0.35">
      <c r="A8277" s="51" t="str">
        <f t="shared" si="387"/>
        <v/>
      </c>
      <c r="B8277" s="99"/>
      <c r="C8277" s="4"/>
      <c r="D8277" s="14"/>
      <c r="E8277" s="14"/>
      <c r="F8277" s="14"/>
      <c r="G8277" s="82"/>
      <c r="H8277" s="107" t="str">
        <f>IF(B8277&lt;&gt;"",IF(OR(O8277=0,O8277=999),"",SUMIFS($E$2:E8277,$A$2:A8277,A8277)-SUMIFS($F$2:F8277,$A$2:A8277,A8277)),"")</f>
        <v/>
      </c>
      <c r="I8277" s="109" t="str">
        <f t="shared" si="389"/>
        <v/>
      </c>
      <c r="J8277" s="113"/>
      <c r="K8277" s="90"/>
      <c r="L8277" s="73"/>
      <c r="M8277" s="69" t="str">
        <f>IF(C8277&lt;&gt;"",DailyLog!$S$3,"")</f>
        <v/>
      </c>
      <c r="N8277" s="56" t="str">
        <f t="shared" si="388"/>
        <v/>
      </c>
      <c r="O8277" s="53" t="str">
        <f>IF($B8277&lt;&gt;"",IF(ISNUMBER(_xlfn.XMATCH($B8277,Language!$A$6:$E$6)),0,IF(ISNUMBER(_xlfn.XMATCH($B8277,Language!$A$29:$E$29)),'Lista de Prestatarios'!$B$3,VLOOKUP(B8277,'Lista de Prestatarios'!$A$2:$B$500,2,FALSE))),"")</f>
        <v/>
      </c>
      <c r="P8277" s="58" t="str">
        <f>IF(B8277&lt;&gt;"",IF(OR(D8277&gt;0,G8277&gt;0),COUNTIF($B$2:B8277,B8277),COUNTIFS($B$2:B8277,B8277,$E$2:E8277,"&gt;0")),"")</f>
        <v/>
      </c>
    </row>
    <row r="8278" spans="1:16" x14ac:dyDescent="0.35">
      <c r="A8278" s="51" t="str">
        <f t="shared" si="387"/>
        <v/>
      </c>
      <c r="B8278" s="99"/>
      <c r="C8278" s="4"/>
      <c r="D8278" s="14"/>
      <c r="E8278" s="14"/>
      <c r="F8278" s="14"/>
      <c r="G8278" s="82"/>
      <c r="H8278" s="107" t="str">
        <f>IF(B8278&lt;&gt;"",IF(OR(O8278=0,O8278=999),"",SUMIFS($E$2:E8278,$A$2:A8278,A8278)-SUMIFS($F$2:F8278,$A$2:A8278,A8278)),"")</f>
        <v/>
      </c>
      <c r="I8278" s="109" t="str">
        <f t="shared" si="389"/>
        <v/>
      </c>
      <c r="J8278" s="113"/>
      <c r="K8278" s="90"/>
      <c r="L8278" s="73"/>
      <c r="M8278" s="69" t="str">
        <f>IF(C8278&lt;&gt;"",DailyLog!$S$3,"")</f>
        <v/>
      </c>
      <c r="N8278" s="56" t="str">
        <f t="shared" si="388"/>
        <v/>
      </c>
      <c r="O8278" s="53" t="str">
        <f>IF($B8278&lt;&gt;"",IF(ISNUMBER(_xlfn.XMATCH($B8278,Language!$A$6:$E$6)),0,IF(ISNUMBER(_xlfn.XMATCH($B8278,Language!$A$29:$E$29)),'Lista de Prestatarios'!$B$3,VLOOKUP(B8278,'Lista de Prestatarios'!$A$2:$B$500,2,FALSE))),"")</f>
        <v/>
      </c>
      <c r="P8278" s="58" t="str">
        <f>IF(B8278&lt;&gt;"",IF(OR(D8278&gt;0,G8278&gt;0),COUNTIF($B$2:B8278,B8278),COUNTIFS($B$2:B8278,B8278,$E$2:E8278,"&gt;0")),"")</f>
        <v/>
      </c>
    </row>
    <row r="8279" spans="1:16" x14ac:dyDescent="0.35">
      <c r="A8279" s="51" t="str">
        <f t="shared" si="387"/>
        <v/>
      </c>
      <c r="B8279" s="99"/>
      <c r="C8279" s="4"/>
      <c r="D8279" s="14"/>
      <c r="E8279" s="14"/>
      <c r="F8279" s="14"/>
      <c r="G8279" s="82"/>
      <c r="H8279" s="107" t="str">
        <f>IF(B8279&lt;&gt;"",IF(OR(O8279=0,O8279=999),"",SUMIFS($E$2:E8279,$A$2:A8279,A8279)-SUMIFS($F$2:F8279,$A$2:A8279,A8279)),"")</f>
        <v/>
      </c>
      <c r="I8279" s="109" t="str">
        <f t="shared" si="389"/>
        <v/>
      </c>
      <c r="J8279" s="113"/>
      <c r="K8279" s="90"/>
      <c r="L8279" s="73"/>
      <c r="M8279" s="69" t="str">
        <f>IF(C8279&lt;&gt;"",DailyLog!$S$3,"")</f>
        <v/>
      </c>
      <c r="N8279" s="56" t="str">
        <f t="shared" si="388"/>
        <v/>
      </c>
      <c r="O8279" s="53" t="str">
        <f>IF($B8279&lt;&gt;"",IF(ISNUMBER(_xlfn.XMATCH($B8279,Language!$A$6:$E$6)),0,IF(ISNUMBER(_xlfn.XMATCH($B8279,Language!$A$29:$E$29)),'Lista de Prestatarios'!$B$3,VLOOKUP(B8279,'Lista de Prestatarios'!$A$2:$B$500,2,FALSE))),"")</f>
        <v/>
      </c>
      <c r="P8279" s="58" t="str">
        <f>IF(B8279&lt;&gt;"",IF(OR(D8279&gt;0,G8279&gt;0),COUNTIF($B$2:B8279,B8279),COUNTIFS($B$2:B8279,B8279,$E$2:E8279,"&gt;0")),"")</f>
        <v/>
      </c>
    </row>
    <row r="8280" spans="1:16" x14ac:dyDescent="0.35">
      <c r="A8280" s="51" t="str">
        <f t="shared" si="387"/>
        <v/>
      </c>
      <c r="B8280" s="99"/>
      <c r="C8280" s="4"/>
      <c r="D8280" s="14"/>
      <c r="E8280" s="14"/>
      <c r="F8280" s="14"/>
      <c r="G8280" s="82"/>
      <c r="H8280" s="107" t="str">
        <f>IF(B8280&lt;&gt;"",IF(OR(O8280=0,O8280=999),"",SUMIFS($E$2:E8280,$A$2:A8280,A8280)-SUMIFS($F$2:F8280,$A$2:A8280,A8280)),"")</f>
        <v/>
      </c>
      <c r="I8280" s="109" t="str">
        <f t="shared" si="389"/>
        <v/>
      </c>
      <c r="J8280" s="113"/>
      <c r="K8280" s="90"/>
      <c r="L8280" s="73"/>
      <c r="M8280" s="69" t="str">
        <f>IF(C8280&lt;&gt;"",DailyLog!$S$3,"")</f>
        <v/>
      </c>
      <c r="N8280" s="56" t="str">
        <f t="shared" si="388"/>
        <v/>
      </c>
      <c r="O8280" s="53" t="str">
        <f>IF($B8280&lt;&gt;"",IF(ISNUMBER(_xlfn.XMATCH($B8280,Language!$A$6:$E$6)),0,IF(ISNUMBER(_xlfn.XMATCH($B8280,Language!$A$29:$E$29)),'Lista de Prestatarios'!$B$3,VLOOKUP(B8280,'Lista de Prestatarios'!$A$2:$B$500,2,FALSE))),"")</f>
        <v/>
      </c>
      <c r="P8280" s="58" t="str">
        <f>IF(B8280&lt;&gt;"",IF(OR(D8280&gt;0,G8280&gt;0),COUNTIF($B$2:B8280,B8280),COUNTIFS($B$2:B8280,B8280,$E$2:E8280,"&gt;0")),"")</f>
        <v/>
      </c>
    </row>
    <row r="8281" spans="1:16" x14ac:dyDescent="0.35">
      <c r="A8281" s="51" t="str">
        <f t="shared" si="387"/>
        <v/>
      </c>
      <c r="B8281" s="99"/>
      <c r="C8281" s="4"/>
      <c r="D8281" s="14"/>
      <c r="E8281" s="14"/>
      <c r="F8281" s="14"/>
      <c r="G8281" s="82"/>
      <c r="H8281" s="107" t="str">
        <f>IF(B8281&lt;&gt;"",IF(OR(O8281=0,O8281=999),"",SUMIFS($E$2:E8281,$A$2:A8281,A8281)-SUMIFS($F$2:F8281,$A$2:A8281,A8281)),"")</f>
        <v/>
      </c>
      <c r="I8281" s="109" t="str">
        <f t="shared" si="389"/>
        <v/>
      </c>
      <c r="J8281" s="113"/>
      <c r="K8281" s="90"/>
      <c r="L8281" s="73"/>
      <c r="M8281" s="69" t="str">
        <f>IF(C8281&lt;&gt;"",DailyLog!$S$3,"")</f>
        <v/>
      </c>
      <c r="N8281" s="56" t="str">
        <f t="shared" si="388"/>
        <v/>
      </c>
      <c r="O8281" s="53" t="str">
        <f>IF($B8281&lt;&gt;"",IF(ISNUMBER(_xlfn.XMATCH($B8281,Language!$A$6:$E$6)),0,IF(ISNUMBER(_xlfn.XMATCH($B8281,Language!$A$29:$E$29)),'Lista de Prestatarios'!$B$3,VLOOKUP(B8281,'Lista de Prestatarios'!$A$2:$B$500,2,FALSE))),"")</f>
        <v/>
      </c>
      <c r="P8281" s="58" t="str">
        <f>IF(B8281&lt;&gt;"",IF(OR(D8281&gt;0,G8281&gt;0),COUNTIF($B$2:B8281,B8281),COUNTIFS($B$2:B8281,B8281,$E$2:E8281,"&gt;0")),"")</f>
        <v/>
      </c>
    </row>
    <row r="8282" spans="1:16" x14ac:dyDescent="0.35">
      <c r="A8282" s="51" t="str">
        <f t="shared" si="387"/>
        <v/>
      </c>
      <c r="B8282" s="99"/>
      <c r="C8282" s="4"/>
      <c r="D8282" s="14"/>
      <c r="E8282" s="14"/>
      <c r="F8282" s="14"/>
      <c r="G8282" s="82"/>
      <c r="H8282" s="107" t="str">
        <f>IF(B8282&lt;&gt;"",IF(OR(O8282=0,O8282=999),"",SUMIFS($E$2:E8282,$A$2:A8282,A8282)-SUMIFS($F$2:F8282,$A$2:A8282,A8282)),"")</f>
        <v/>
      </c>
      <c r="I8282" s="109" t="str">
        <f t="shared" si="389"/>
        <v/>
      </c>
      <c r="J8282" s="113"/>
      <c r="K8282" s="90"/>
      <c r="L8282" s="73"/>
      <c r="M8282" s="69" t="str">
        <f>IF(C8282&lt;&gt;"",DailyLog!$S$3,"")</f>
        <v/>
      </c>
      <c r="N8282" s="56" t="str">
        <f t="shared" si="388"/>
        <v/>
      </c>
      <c r="O8282" s="53" t="str">
        <f>IF($B8282&lt;&gt;"",IF(ISNUMBER(_xlfn.XMATCH($B8282,Language!$A$6:$E$6)),0,IF(ISNUMBER(_xlfn.XMATCH($B8282,Language!$A$29:$E$29)),'Lista de Prestatarios'!$B$3,VLOOKUP(B8282,'Lista de Prestatarios'!$A$2:$B$500,2,FALSE))),"")</f>
        <v/>
      </c>
      <c r="P8282" s="58" t="str">
        <f>IF(B8282&lt;&gt;"",IF(OR(D8282&gt;0,G8282&gt;0),COUNTIF($B$2:B8282,B8282),COUNTIFS($B$2:B8282,B8282,$E$2:E8282,"&gt;0")),"")</f>
        <v/>
      </c>
    </row>
    <row r="8283" spans="1:16" x14ac:dyDescent="0.35">
      <c r="A8283" s="51" t="str">
        <f t="shared" si="387"/>
        <v/>
      </c>
      <c r="B8283" s="99"/>
      <c r="C8283" s="4"/>
      <c r="D8283" s="14"/>
      <c r="E8283" s="14"/>
      <c r="F8283" s="14"/>
      <c r="G8283" s="82"/>
      <c r="H8283" s="107" t="str">
        <f>IF(B8283&lt;&gt;"",IF(OR(O8283=0,O8283=999),"",SUMIFS($E$2:E8283,$A$2:A8283,A8283)-SUMIFS($F$2:F8283,$A$2:A8283,A8283)),"")</f>
        <v/>
      </c>
      <c r="I8283" s="109" t="str">
        <f t="shared" si="389"/>
        <v/>
      </c>
      <c r="J8283" s="113"/>
      <c r="K8283" s="90"/>
      <c r="L8283" s="73"/>
      <c r="M8283" s="69" t="str">
        <f>IF(C8283&lt;&gt;"",DailyLog!$S$3,"")</f>
        <v/>
      </c>
      <c r="N8283" s="56" t="str">
        <f t="shared" si="388"/>
        <v/>
      </c>
      <c r="O8283" s="53" t="str">
        <f>IF($B8283&lt;&gt;"",IF(ISNUMBER(_xlfn.XMATCH($B8283,Language!$A$6:$E$6)),0,IF(ISNUMBER(_xlfn.XMATCH($B8283,Language!$A$29:$E$29)),'Lista de Prestatarios'!$B$3,VLOOKUP(B8283,'Lista de Prestatarios'!$A$2:$B$500,2,FALSE))),"")</f>
        <v/>
      </c>
      <c r="P8283" s="58" t="str">
        <f>IF(B8283&lt;&gt;"",IF(OR(D8283&gt;0,G8283&gt;0),COUNTIF($B$2:B8283,B8283),COUNTIFS($B$2:B8283,B8283,$E$2:E8283,"&gt;0")),"")</f>
        <v/>
      </c>
    </row>
    <row r="8284" spans="1:16" x14ac:dyDescent="0.35">
      <c r="A8284" s="51" t="str">
        <f t="shared" si="387"/>
        <v/>
      </c>
      <c r="B8284" s="99"/>
      <c r="C8284" s="4"/>
      <c r="D8284" s="14"/>
      <c r="E8284" s="14"/>
      <c r="F8284" s="14"/>
      <c r="G8284" s="82"/>
      <c r="H8284" s="107" t="str">
        <f>IF(B8284&lt;&gt;"",IF(OR(O8284=0,O8284=999),"",SUMIFS($E$2:E8284,$A$2:A8284,A8284)-SUMIFS($F$2:F8284,$A$2:A8284,A8284)),"")</f>
        <v/>
      </c>
      <c r="I8284" s="109" t="str">
        <f t="shared" si="389"/>
        <v/>
      </c>
      <c r="J8284" s="113"/>
      <c r="K8284" s="90"/>
      <c r="L8284" s="73"/>
      <c r="M8284" s="69" t="str">
        <f>IF(C8284&lt;&gt;"",DailyLog!$S$3,"")</f>
        <v/>
      </c>
      <c r="N8284" s="56" t="str">
        <f t="shared" si="388"/>
        <v/>
      </c>
      <c r="O8284" s="53" t="str">
        <f>IF($B8284&lt;&gt;"",IF(ISNUMBER(_xlfn.XMATCH($B8284,Language!$A$6:$E$6)),0,IF(ISNUMBER(_xlfn.XMATCH($B8284,Language!$A$29:$E$29)),'Lista de Prestatarios'!$B$3,VLOOKUP(B8284,'Lista de Prestatarios'!$A$2:$B$500,2,FALSE))),"")</f>
        <v/>
      </c>
      <c r="P8284" s="58" t="str">
        <f>IF(B8284&lt;&gt;"",IF(OR(D8284&gt;0,G8284&gt;0),COUNTIF($B$2:B8284,B8284),COUNTIFS($B$2:B8284,B8284,$E$2:E8284,"&gt;0")),"")</f>
        <v/>
      </c>
    </row>
    <row r="8285" spans="1:16" x14ac:dyDescent="0.35">
      <c r="A8285" s="51" t="str">
        <f t="shared" si="387"/>
        <v/>
      </c>
      <c r="B8285" s="99"/>
      <c r="C8285" s="4"/>
      <c r="D8285" s="14"/>
      <c r="E8285" s="14"/>
      <c r="F8285" s="14"/>
      <c r="G8285" s="82"/>
      <c r="H8285" s="107" t="str">
        <f>IF(B8285&lt;&gt;"",IF(OR(O8285=0,O8285=999),"",SUMIFS($E$2:E8285,$A$2:A8285,A8285)-SUMIFS($F$2:F8285,$A$2:A8285,A8285)),"")</f>
        <v/>
      </c>
      <c r="I8285" s="109" t="str">
        <f t="shared" si="389"/>
        <v/>
      </c>
      <c r="J8285" s="113"/>
      <c r="K8285" s="90"/>
      <c r="L8285" s="73"/>
      <c r="M8285" s="69" t="str">
        <f>IF(C8285&lt;&gt;"",DailyLog!$S$3,"")</f>
        <v/>
      </c>
      <c r="N8285" s="56" t="str">
        <f t="shared" si="388"/>
        <v/>
      </c>
      <c r="O8285" s="53" t="str">
        <f>IF($B8285&lt;&gt;"",IF(ISNUMBER(_xlfn.XMATCH($B8285,Language!$A$6:$E$6)),0,IF(ISNUMBER(_xlfn.XMATCH($B8285,Language!$A$29:$E$29)),'Lista de Prestatarios'!$B$3,VLOOKUP(B8285,'Lista de Prestatarios'!$A$2:$B$500,2,FALSE))),"")</f>
        <v/>
      </c>
      <c r="P8285" s="58" t="str">
        <f>IF(B8285&lt;&gt;"",IF(OR(D8285&gt;0,G8285&gt;0),COUNTIF($B$2:B8285,B8285),COUNTIFS($B$2:B8285,B8285,$E$2:E8285,"&gt;0")),"")</f>
        <v/>
      </c>
    </row>
    <row r="8286" spans="1:16" x14ac:dyDescent="0.35">
      <c r="A8286" s="51" t="str">
        <f t="shared" si="387"/>
        <v/>
      </c>
      <c r="B8286" s="99"/>
      <c r="C8286" s="4"/>
      <c r="D8286" s="14"/>
      <c r="E8286" s="14"/>
      <c r="F8286" s="14"/>
      <c r="G8286" s="82"/>
      <c r="H8286" s="107" t="str">
        <f>IF(B8286&lt;&gt;"",IF(OR(O8286=0,O8286=999),"",SUMIFS($E$2:E8286,$A$2:A8286,A8286)-SUMIFS($F$2:F8286,$A$2:A8286,A8286)),"")</f>
        <v/>
      </c>
      <c r="I8286" s="109" t="str">
        <f t="shared" si="389"/>
        <v/>
      </c>
      <c r="J8286" s="113"/>
      <c r="K8286" s="90"/>
      <c r="L8286" s="73"/>
      <c r="M8286" s="69" t="str">
        <f>IF(C8286&lt;&gt;"",DailyLog!$S$3,"")</f>
        <v/>
      </c>
      <c r="N8286" s="56" t="str">
        <f t="shared" si="388"/>
        <v/>
      </c>
      <c r="O8286" s="53" t="str">
        <f>IF($B8286&lt;&gt;"",IF(ISNUMBER(_xlfn.XMATCH($B8286,Language!$A$6:$E$6)),0,IF(ISNUMBER(_xlfn.XMATCH($B8286,Language!$A$29:$E$29)),'Lista de Prestatarios'!$B$3,VLOOKUP(B8286,'Lista de Prestatarios'!$A$2:$B$500,2,FALSE))),"")</f>
        <v/>
      </c>
      <c r="P8286" s="58" t="str">
        <f>IF(B8286&lt;&gt;"",IF(OR(D8286&gt;0,G8286&gt;0),COUNTIF($B$2:B8286,B8286),COUNTIFS($B$2:B8286,B8286,$E$2:E8286,"&gt;0")),"")</f>
        <v/>
      </c>
    </row>
    <row r="8287" spans="1:16" x14ac:dyDescent="0.35">
      <c r="A8287" s="51" t="str">
        <f t="shared" si="387"/>
        <v/>
      </c>
      <c r="B8287" s="99"/>
      <c r="C8287" s="4"/>
      <c r="D8287" s="14"/>
      <c r="E8287" s="14"/>
      <c r="F8287" s="14"/>
      <c r="G8287" s="82"/>
      <c r="H8287" s="107" t="str">
        <f>IF(B8287&lt;&gt;"",IF(OR(O8287=0,O8287=999),"",SUMIFS($E$2:E8287,$A$2:A8287,A8287)-SUMIFS($F$2:F8287,$A$2:A8287,A8287)),"")</f>
        <v/>
      </c>
      <c r="I8287" s="109" t="str">
        <f t="shared" si="389"/>
        <v/>
      </c>
      <c r="J8287" s="113"/>
      <c r="K8287" s="90"/>
      <c r="L8287" s="73"/>
      <c r="M8287" s="69" t="str">
        <f>IF(C8287&lt;&gt;"",DailyLog!$S$3,"")</f>
        <v/>
      </c>
      <c r="N8287" s="56" t="str">
        <f t="shared" si="388"/>
        <v/>
      </c>
      <c r="O8287" s="53" t="str">
        <f>IF($B8287&lt;&gt;"",IF(ISNUMBER(_xlfn.XMATCH($B8287,Language!$A$6:$E$6)),0,IF(ISNUMBER(_xlfn.XMATCH($B8287,Language!$A$29:$E$29)),'Lista de Prestatarios'!$B$3,VLOOKUP(B8287,'Lista de Prestatarios'!$A$2:$B$500,2,FALSE))),"")</f>
        <v/>
      </c>
      <c r="P8287" s="58" t="str">
        <f>IF(B8287&lt;&gt;"",IF(OR(D8287&gt;0,G8287&gt;0),COUNTIF($B$2:B8287,B8287),COUNTIFS($B$2:B8287,B8287,$E$2:E8287,"&gt;0")),"")</f>
        <v/>
      </c>
    </row>
    <row r="8288" spans="1:16" x14ac:dyDescent="0.35">
      <c r="A8288" s="51" t="str">
        <f t="shared" si="387"/>
        <v/>
      </c>
      <c r="B8288" s="99"/>
      <c r="C8288" s="4"/>
      <c r="D8288" s="14"/>
      <c r="E8288" s="14"/>
      <c r="F8288" s="14"/>
      <c r="G8288" s="82"/>
      <c r="H8288" s="107" t="str">
        <f>IF(B8288&lt;&gt;"",IF(OR(O8288=0,O8288=999),"",SUMIFS($E$2:E8288,$A$2:A8288,A8288)-SUMIFS($F$2:F8288,$A$2:A8288,A8288)),"")</f>
        <v/>
      </c>
      <c r="I8288" s="109" t="str">
        <f t="shared" si="389"/>
        <v/>
      </c>
      <c r="J8288" s="113"/>
      <c r="K8288" s="90"/>
      <c r="L8288" s="73"/>
      <c r="M8288" s="69" t="str">
        <f>IF(C8288&lt;&gt;"",DailyLog!$S$3,"")</f>
        <v/>
      </c>
      <c r="N8288" s="56" t="str">
        <f t="shared" si="388"/>
        <v/>
      </c>
      <c r="O8288" s="53" t="str">
        <f>IF($B8288&lt;&gt;"",IF(ISNUMBER(_xlfn.XMATCH($B8288,Language!$A$6:$E$6)),0,IF(ISNUMBER(_xlfn.XMATCH($B8288,Language!$A$29:$E$29)),'Lista de Prestatarios'!$B$3,VLOOKUP(B8288,'Lista de Prestatarios'!$A$2:$B$500,2,FALSE))),"")</f>
        <v/>
      </c>
      <c r="P8288" s="58" t="str">
        <f>IF(B8288&lt;&gt;"",IF(OR(D8288&gt;0,G8288&gt;0),COUNTIF($B$2:B8288,B8288),COUNTIFS($B$2:B8288,B8288,$E$2:E8288,"&gt;0")),"")</f>
        <v/>
      </c>
    </row>
    <row r="8289" spans="1:16" x14ac:dyDescent="0.35">
      <c r="A8289" s="51" t="str">
        <f t="shared" si="387"/>
        <v/>
      </c>
      <c r="B8289" s="99"/>
      <c r="C8289" s="4"/>
      <c r="D8289" s="14"/>
      <c r="E8289" s="14"/>
      <c r="F8289" s="14"/>
      <c r="G8289" s="82"/>
      <c r="H8289" s="107" t="str">
        <f>IF(B8289&lt;&gt;"",IF(OR(O8289=0,O8289=999),"",SUMIFS($E$2:E8289,$A$2:A8289,A8289)-SUMIFS($F$2:F8289,$A$2:A8289,A8289)),"")</f>
        <v/>
      </c>
      <c r="I8289" s="109" t="str">
        <f t="shared" si="389"/>
        <v/>
      </c>
      <c r="J8289" s="113"/>
      <c r="K8289" s="90"/>
      <c r="L8289" s="73"/>
      <c r="M8289" s="69" t="str">
        <f>IF(C8289&lt;&gt;"",DailyLog!$S$3,"")</f>
        <v/>
      </c>
      <c r="N8289" s="56" t="str">
        <f t="shared" si="388"/>
        <v/>
      </c>
      <c r="O8289" s="53" t="str">
        <f>IF($B8289&lt;&gt;"",IF(ISNUMBER(_xlfn.XMATCH($B8289,Language!$A$6:$E$6)),0,IF(ISNUMBER(_xlfn.XMATCH($B8289,Language!$A$29:$E$29)),'Lista de Prestatarios'!$B$3,VLOOKUP(B8289,'Lista de Prestatarios'!$A$2:$B$500,2,FALSE))),"")</f>
        <v/>
      </c>
      <c r="P8289" s="58" t="str">
        <f>IF(B8289&lt;&gt;"",IF(OR(D8289&gt;0,G8289&gt;0),COUNTIF($B$2:B8289,B8289),COUNTIFS($B$2:B8289,B8289,$E$2:E8289,"&gt;0")),"")</f>
        <v/>
      </c>
    </row>
    <row r="8290" spans="1:16" x14ac:dyDescent="0.35">
      <c r="A8290" s="51" t="str">
        <f t="shared" si="387"/>
        <v/>
      </c>
      <c r="B8290" s="99"/>
      <c r="C8290" s="4"/>
      <c r="D8290" s="14"/>
      <c r="E8290" s="14"/>
      <c r="F8290" s="14"/>
      <c r="G8290" s="82"/>
      <c r="H8290" s="107" t="str">
        <f>IF(B8290&lt;&gt;"",IF(OR(O8290=0,O8290=999),"",SUMIFS($E$2:E8290,$A$2:A8290,A8290)-SUMIFS($F$2:F8290,$A$2:A8290,A8290)),"")</f>
        <v/>
      </c>
      <c r="I8290" s="109" t="str">
        <f t="shared" si="389"/>
        <v/>
      </c>
      <c r="J8290" s="113"/>
      <c r="K8290" s="90"/>
      <c r="L8290" s="73"/>
      <c r="M8290" s="69" t="str">
        <f>IF(C8290&lt;&gt;"",DailyLog!$S$3,"")</f>
        <v/>
      </c>
      <c r="N8290" s="56" t="str">
        <f t="shared" si="388"/>
        <v/>
      </c>
      <c r="O8290" s="53" t="str">
        <f>IF($B8290&lt;&gt;"",IF(ISNUMBER(_xlfn.XMATCH($B8290,Language!$A$6:$E$6)),0,IF(ISNUMBER(_xlfn.XMATCH($B8290,Language!$A$29:$E$29)),'Lista de Prestatarios'!$B$3,VLOOKUP(B8290,'Lista de Prestatarios'!$A$2:$B$500,2,FALSE))),"")</f>
        <v/>
      </c>
      <c r="P8290" s="58" t="str">
        <f>IF(B8290&lt;&gt;"",IF(OR(D8290&gt;0,G8290&gt;0),COUNTIF($B$2:B8290,B8290),COUNTIFS($B$2:B8290,B8290,$E$2:E8290,"&gt;0")),"")</f>
        <v/>
      </c>
    </row>
    <row r="8291" spans="1:16" x14ac:dyDescent="0.35">
      <c r="A8291" s="51" t="str">
        <f t="shared" si="387"/>
        <v/>
      </c>
      <c r="B8291" s="99"/>
      <c r="C8291" s="4"/>
      <c r="D8291" s="14"/>
      <c r="E8291" s="14"/>
      <c r="F8291" s="14"/>
      <c r="G8291" s="82"/>
      <c r="H8291" s="107" t="str">
        <f>IF(B8291&lt;&gt;"",IF(OR(O8291=0,O8291=999),"",SUMIFS($E$2:E8291,$A$2:A8291,A8291)-SUMIFS($F$2:F8291,$A$2:A8291,A8291)),"")</f>
        <v/>
      </c>
      <c r="I8291" s="109" t="str">
        <f t="shared" si="389"/>
        <v/>
      </c>
      <c r="J8291" s="113"/>
      <c r="K8291" s="90"/>
      <c r="L8291" s="73"/>
      <c r="M8291" s="69" t="str">
        <f>IF(C8291&lt;&gt;"",DailyLog!$S$3,"")</f>
        <v/>
      </c>
      <c r="N8291" s="56" t="str">
        <f t="shared" si="388"/>
        <v/>
      </c>
      <c r="O8291" s="53" t="str">
        <f>IF($B8291&lt;&gt;"",IF(ISNUMBER(_xlfn.XMATCH($B8291,Language!$A$6:$E$6)),0,IF(ISNUMBER(_xlfn.XMATCH($B8291,Language!$A$29:$E$29)),'Lista de Prestatarios'!$B$3,VLOOKUP(B8291,'Lista de Prestatarios'!$A$2:$B$500,2,FALSE))),"")</f>
        <v/>
      </c>
      <c r="P8291" s="58" t="str">
        <f>IF(B8291&lt;&gt;"",IF(OR(D8291&gt;0,G8291&gt;0),COUNTIF($B$2:B8291,B8291),COUNTIFS($B$2:B8291,B8291,$E$2:E8291,"&gt;0")),"")</f>
        <v/>
      </c>
    </row>
    <row r="8292" spans="1:16" x14ac:dyDescent="0.35">
      <c r="A8292" s="51" t="str">
        <f t="shared" si="387"/>
        <v/>
      </c>
      <c r="B8292" s="99"/>
      <c r="C8292" s="4"/>
      <c r="D8292" s="14"/>
      <c r="E8292" s="14"/>
      <c r="F8292" s="14"/>
      <c r="G8292" s="82"/>
      <c r="H8292" s="107" t="str">
        <f>IF(B8292&lt;&gt;"",IF(OR(O8292=0,O8292=999),"",SUMIFS($E$2:E8292,$A$2:A8292,A8292)-SUMIFS($F$2:F8292,$A$2:A8292,A8292)),"")</f>
        <v/>
      </c>
      <c r="I8292" s="109" t="str">
        <f t="shared" si="389"/>
        <v/>
      </c>
      <c r="J8292" s="113"/>
      <c r="K8292" s="90"/>
      <c r="L8292" s="73"/>
      <c r="M8292" s="69" t="str">
        <f>IF(C8292&lt;&gt;"",DailyLog!$S$3,"")</f>
        <v/>
      </c>
      <c r="N8292" s="56" t="str">
        <f t="shared" si="388"/>
        <v/>
      </c>
      <c r="O8292" s="53" t="str">
        <f>IF($B8292&lt;&gt;"",IF(ISNUMBER(_xlfn.XMATCH($B8292,Language!$A$6:$E$6)),0,IF(ISNUMBER(_xlfn.XMATCH($B8292,Language!$A$29:$E$29)),'Lista de Prestatarios'!$B$3,VLOOKUP(B8292,'Lista de Prestatarios'!$A$2:$B$500,2,FALSE))),"")</f>
        <v/>
      </c>
      <c r="P8292" s="58" t="str">
        <f>IF(B8292&lt;&gt;"",IF(OR(D8292&gt;0,G8292&gt;0),COUNTIF($B$2:B8292,B8292),COUNTIFS($B$2:B8292,B8292,$E$2:E8292,"&gt;0")),"")</f>
        <v/>
      </c>
    </row>
    <row r="8293" spans="1:16" x14ac:dyDescent="0.35">
      <c r="A8293" s="51" t="str">
        <f t="shared" si="387"/>
        <v/>
      </c>
      <c r="B8293" s="99"/>
      <c r="C8293" s="4"/>
      <c r="D8293" s="14"/>
      <c r="E8293" s="14"/>
      <c r="F8293" s="14"/>
      <c r="G8293" s="82"/>
      <c r="H8293" s="107" t="str">
        <f>IF(B8293&lt;&gt;"",IF(OR(O8293=0,O8293=999),"",SUMIFS($E$2:E8293,$A$2:A8293,A8293)-SUMIFS($F$2:F8293,$A$2:A8293,A8293)),"")</f>
        <v/>
      </c>
      <c r="I8293" s="109" t="str">
        <f t="shared" si="389"/>
        <v/>
      </c>
      <c r="J8293" s="113"/>
      <c r="K8293" s="90"/>
      <c r="L8293" s="73"/>
      <c r="M8293" s="69" t="str">
        <f>IF(C8293&lt;&gt;"",DailyLog!$S$3,"")</f>
        <v/>
      </c>
      <c r="N8293" s="56" t="str">
        <f t="shared" si="388"/>
        <v/>
      </c>
      <c r="O8293" s="53" t="str">
        <f>IF($B8293&lt;&gt;"",IF(ISNUMBER(_xlfn.XMATCH($B8293,Language!$A$6:$E$6)),0,IF(ISNUMBER(_xlfn.XMATCH($B8293,Language!$A$29:$E$29)),'Lista de Prestatarios'!$B$3,VLOOKUP(B8293,'Lista de Prestatarios'!$A$2:$B$500,2,FALSE))),"")</f>
        <v/>
      </c>
      <c r="P8293" s="58" t="str">
        <f>IF(B8293&lt;&gt;"",IF(OR(D8293&gt;0,G8293&gt;0),COUNTIF($B$2:B8293,B8293),COUNTIFS($B$2:B8293,B8293,$E$2:E8293,"&gt;0")),"")</f>
        <v/>
      </c>
    </row>
    <row r="8294" spans="1:16" x14ac:dyDescent="0.35">
      <c r="A8294" s="51" t="str">
        <f t="shared" si="387"/>
        <v/>
      </c>
      <c r="B8294" s="99"/>
      <c r="C8294" s="4"/>
      <c r="D8294" s="14"/>
      <c r="E8294" s="14"/>
      <c r="F8294" s="14"/>
      <c r="G8294" s="82"/>
      <c r="H8294" s="107" t="str">
        <f>IF(B8294&lt;&gt;"",IF(OR(O8294=0,O8294=999),"",SUMIFS($E$2:E8294,$A$2:A8294,A8294)-SUMIFS($F$2:F8294,$A$2:A8294,A8294)),"")</f>
        <v/>
      </c>
      <c r="I8294" s="109" t="str">
        <f t="shared" si="389"/>
        <v/>
      </c>
      <c r="J8294" s="113"/>
      <c r="K8294" s="90"/>
      <c r="L8294" s="73"/>
      <c r="M8294" s="69" t="str">
        <f>IF(C8294&lt;&gt;"",DailyLog!$S$3,"")</f>
        <v/>
      </c>
      <c r="N8294" s="56" t="str">
        <f t="shared" si="388"/>
        <v/>
      </c>
      <c r="O8294" s="53" t="str">
        <f>IF($B8294&lt;&gt;"",IF(ISNUMBER(_xlfn.XMATCH($B8294,Language!$A$6:$E$6)),0,IF(ISNUMBER(_xlfn.XMATCH($B8294,Language!$A$29:$E$29)),'Lista de Prestatarios'!$B$3,VLOOKUP(B8294,'Lista de Prestatarios'!$A$2:$B$500,2,FALSE))),"")</f>
        <v/>
      </c>
      <c r="P8294" s="58" t="str">
        <f>IF(B8294&lt;&gt;"",IF(OR(D8294&gt;0,G8294&gt;0),COUNTIF($B$2:B8294,B8294),COUNTIFS($B$2:B8294,B8294,$E$2:E8294,"&gt;0")),"")</f>
        <v/>
      </c>
    </row>
    <row r="8295" spans="1:16" x14ac:dyDescent="0.35">
      <c r="A8295" s="51" t="str">
        <f t="shared" si="387"/>
        <v/>
      </c>
      <c r="B8295" s="99"/>
      <c r="C8295" s="4"/>
      <c r="D8295" s="14"/>
      <c r="E8295" s="14"/>
      <c r="F8295" s="14"/>
      <c r="G8295" s="82"/>
      <c r="H8295" s="107" t="str">
        <f>IF(B8295&lt;&gt;"",IF(OR(O8295=0,O8295=999),"",SUMIFS($E$2:E8295,$A$2:A8295,A8295)-SUMIFS($F$2:F8295,$A$2:A8295,A8295)),"")</f>
        <v/>
      </c>
      <c r="I8295" s="109" t="str">
        <f t="shared" si="389"/>
        <v/>
      </c>
      <c r="J8295" s="113"/>
      <c r="K8295" s="90"/>
      <c r="L8295" s="73"/>
      <c r="M8295" s="69" t="str">
        <f>IF(C8295&lt;&gt;"",DailyLog!$S$3,"")</f>
        <v/>
      </c>
      <c r="N8295" s="56" t="str">
        <f t="shared" si="388"/>
        <v/>
      </c>
      <c r="O8295" s="53" t="str">
        <f>IF($B8295&lt;&gt;"",IF(ISNUMBER(_xlfn.XMATCH($B8295,Language!$A$6:$E$6)),0,IF(ISNUMBER(_xlfn.XMATCH($B8295,Language!$A$29:$E$29)),'Lista de Prestatarios'!$B$3,VLOOKUP(B8295,'Lista de Prestatarios'!$A$2:$B$500,2,FALSE))),"")</f>
        <v/>
      </c>
      <c r="P8295" s="58" t="str">
        <f>IF(B8295&lt;&gt;"",IF(OR(D8295&gt;0,G8295&gt;0),COUNTIF($B$2:B8295,B8295),COUNTIFS($B$2:B8295,B8295,$E$2:E8295,"&gt;0")),"")</f>
        <v/>
      </c>
    </row>
    <row r="8296" spans="1:16" x14ac:dyDescent="0.35">
      <c r="A8296" s="51" t="str">
        <f t="shared" si="387"/>
        <v/>
      </c>
      <c r="B8296" s="99"/>
      <c r="C8296" s="4"/>
      <c r="D8296" s="14"/>
      <c r="E8296" s="14"/>
      <c r="F8296" s="14"/>
      <c r="G8296" s="82"/>
      <c r="H8296" s="107" t="str">
        <f>IF(B8296&lt;&gt;"",IF(OR(O8296=0,O8296=999),"",SUMIFS($E$2:E8296,$A$2:A8296,A8296)-SUMIFS($F$2:F8296,$A$2:A8296,A8296)),"")</f>
        <v/>
      </c>
      <c r="I8296" s="109" t="str">
        <f t="shared" si="389"/>
        <v/>
      </c>
      <c r="J8296" s="113"/>
      <c r="K8296" s="90"/>
      <c r="L8296" s="73"/>
      <c r="M8296" s="69" t="str">
        <f>IF(C8296&lt;&gt;"",DailyLog!$S$3,"")</f>
        <v/>
      </c>
      <c r="N8296" s="56" t="str">
        <f t="shared" si="388"/>
        <v/>
      </c>
      <c r="O8296" s="53" t="str">
        <f>IF($B8296&lt;&gt;"",IF(ISNUMBER(_xlfn.XMATCH($B8296,Language!$A$6:$E$6)),0,IF(ISNUMBER(_xlfn.XMATCH($B8296,Language!$A$29:$E$29)),'Lista de Prestatarios'!$B$3,VLOOKUP(B8296,'Lista de Prestatarios'!$A$2:$B$500,2,FALSE))),"")</f>
        <v/>
      </c>
      <c r="P8296" s="58" t="str">
        <f>IF(B8296&lt;&gt;"",IF(OR(D8296&gt;0,G8296&gt;0),COUNTIF($B$2:B8296,B8296),COUNTIFS($B$2:B8296,B8296,$E$2:E8296,"&gt;0")),"")</f>
        <v/>
      </c>
    </row>
    <row r="8297" spans="1:16" x14ac:dyDescent="0.35">
      <c r="A8297" s="51" t="str">
        <f t="shared" si="387"/>
        <v/>
      </c>
      <c r="B8297" s="99"/>
      <c r="C8297" s="4"/>
      <c r="D8297" s="14"/>
      <c r="E8297" s="14"/>
      <c r="F8297" s="14"/>
      <c r="G8297" s="82"/>
      <c r="H8297" s="107" t="str">
        <f>IF(B8297&lt;&gt;"",IF(OR(O8297=0,O8297=999),"",SUMIFS($E$2:E8297,$A$2:A8297,A8297)-SUMIFS($F$2:F8297,$A$2:A8297,A8297)),"")</f>
        <v/>
      </c>
      <c r="I8297" s="109" t="str">
        <f t="shared" si="389"/>
        <v/>
      </c>
      <c r="J8297" s="113"/>
      <c r="K8297" s="90"/>
      <c r="L8297" s="73"/>
      <c r="M8297" s="69" t="str">
        <f>IF(C8297&lt;&gt;"",DailyLog!$S$3,"")</f>
        <v/>
      </c>
      <c r="N8297" s="56" t="str">
        <f t="shared" si="388"/>
        <v/>
      </c>
      <c r="O8297" s="53" t="str">
        <f>IF($B8297&lt;&gt;"",IF(ISNUMBER(_xlfn.XMATCH($B8297,Language!$A$6:$E$6)),0,IF(ISNUMBER(_xlfn.XMATCH($B8297,Language!$A$29:$E$29)),'Lista de Prestatarios'!$B$3,VLOOKUP(B8297,'Lista de Prestatarios'!$A$2:$B$500,2,FALSE))),"")</f>
        <v/>
      </c>
      <c r="P8297" s="58" t="str">
        <f>IF(B8297&lt;&gt;"",IF(OR(D8297&gt;0,G8297&gt;0),COUNTIF($B$2:B8297,B8297),COUNTIFS($B$2:B8297,B8297,$E$2:E8297,"&gt;0")),"")</f>
        <v/>
      </c>
    </row>
    <row r="8298" spans="1:16" x14ac:dyDescent="0.35">
      <c r="A8298" s="51" t="str">
        <f t="shared" si="387"/>
        <v/>
      </c>
      <c r="B8298" s="99"/>
      <c r="C8298" s="4"/>
      <c r="D8298" s="14"/>
      <c r="E8298" s="14"/>
      <c r="F8298" s="14"/>
      <c r="G8298" s="82"/>
      <c r="H8298" s="107" t="str">
        <f>IF(B8298&lt;&gt;"",IF(OR(O8298=0,O8298=999),"",SUMIFS($E$2:E8298,$A$2:A8298,A8298)-SUMIFS($F$2:F8298,$A$2:A8298,A8298)),"")</f>
        <v/>
      </c>
      <c r="I8298" s="109" t="str">
        <f t="shared" si="389"/>
        <v/>
      </c>
      <c r="J8298" s="113"/>
      <c r="K8298" s="90"/>
      <c r="L8298" s="73"/>
      <c r="M8298" s="69" t="str">
        <f>IF(C8298&lt;&gt;"",DailyLog!$S$3,"")</f>
        <v/>
      </c>
      <c r="N8298" s="56" t="str">
        <f t="shared" si="388"/>
        <v/>
      </c>
      <c r="O8298" s="53" t="str">
        <f>IF($B8298&lt;&gt;"",IF(ISNUMBER(_xlfn.XMATCH($B8298,Language!$A$6:$E$6)),0,IF(ISNUMBER(_xlfn.XMATCH($B8298,Language!$A$29:$E$29)),'Lista de Prestatarios'!$B$3,VLOOKUP(B8298,'Lista de Prestatarios'!$A$2:$B$500,2,FALSE))),"")</f>
        <v/>
      </c>
      <c r="P8298" s="58" t="str">
        <f>IF(B8298&lt;&gt;"",IF(OR(D8298&gt;0,G8298&gt;0),COUNTIF($B$2:B8298,B8298),COUNTIFS($B$2:B8298,B8298,$E$2:E8298,"&gt;0")),"")</f>
        <v/>
      </c>
    </row>
    <row r="8299" spans="1:16" x14ac:dyDescent="0.35">
      <c r="A8299" s="51" t="str">
        <f t="shared" si="387"/>
        <v/>
      </c>
      <c r="B8299" s="99"/>
      <c r="C8299" s="4"/>
      <c r="D8299" s="14"/>
      <c r="E8299" s="14"/>
      <c r="F8299" s="14"/>
      <c r="G8299" s="82"/>
      <c r="H8299" s="107" t="str">
        <f>IF(B8299&lt;&gt;"",IF(OR(O8299=0,O8299=999),"",SUMIFS($E$2:E8299,$A$2:A8299,A8299)-SUMIFS($F$2:F8299,$A$2:A8299,A8299)),"")</f>
        <v/>
      </c>
      <c r="I8299" s="109" t="str">
        <f t="shared" si="389"/>
        <v/>
      </c>
      <c r="J8299" s="113"/>
      <c r="K8299" s="90"/>
      <c r="L8299" s="73"/>
      <c r="M8299" s="69" t="str">
        <f>IF(C8299&lt;&gt;"",DailyLog!$S$3,"")</f>
        <v/>
      </c>
      <c r="N8299" s="56" t="str">
        <f t="shared" si="388"/>
        <v/>
      </c>
      <c r="O8299" s="53" t="str">
        <f>IF($B8299&lt;&gt;"",IF(ISNUMBER(_xlfn.XMATCH($B8299,Language!$A$6:$E$6)),0,IF(ISNUMBER(_xlfn.XMATCH($B8299,Language!$A$29:$E$29)),'Lista de Prestatarios'!$B$3,VLOOKUP(B8299,'Lista de Prestatarios'!$A$2:$B$500,2,FALSE))),"")</f>
        <v/>
      </c>
      <c r="P8299" s="58" t="str">
        <f>IF(B8299&lt;&gt;"",IF(OR(D8299&gt;0,G8299&gt;0),COUNTIF($B$2:B8299,B8299),COUNTIFS($B$2:B8299,B8299,$E$2:E8299,"&gt;0")),"")</f>
        <v/>
      </c>
    </row>
    <row r="8300" spans="1:16" x14ac:dyDescent="0.35">
      <c r="A8300" s="51" t="str">
        <f t="shared" si="387"/>
        <v/>
      </c>
      <c r="B8300" s="99"/>
      <c r="C8300" s="4"/>
      <c r="D8300" s="14"/>
      <c r="E8300" s="14"/>
      <c r="F8300" s="14"/>
      <c r="G8300" s="82"/>
      <c r="H8300" s="107" t="str">
        <f>IF(B8300&lt;&gt;"",IF(OR(O8300=0,O8300=999),"",SUMIFS($E$2:E8300,$A$2:A8300,A8300)-SUMIFS($F$2:F8300,$A$2:A8300,A8300)),"")</f>
        <v/>
      </c>
      <c r="I8300" s="109" t="str">
        <f t="shared" si="389"/>
        <v/>
      </c>
      <c r="J8300" s="113"/>
      <c r="K8300" s="90"/>
      <c r="L8300" s="73"/>
      <c r="M8300" s="69" t="str">
        <f>IF(C8300&lt;&gt;"",DailyLog!$S$3,"")</f>
        <v/>
      </c>
      <c r="N8300" s="56" t="str">
        <f t="shared" si="388"/>
        <v/>
      </c>
      <c r="O8300" s="53" t="str">
        <f>IF($B8300&lt;&gt;"",IF(ISNUMBER(_xlfn.XMATCH($B8300,Language!$A$6:$E$6)),0,IF(ISNUMBER(_xlfn.XMATCH($B8300,Language!$A$29:$E$29)),'Lista de Prestatarios'!$B$3,VLOOKUP(B8300,'Lista de Prestatarios'!$A$2:$B$500,2,FALSE))),"")</f>
        <v/>
      </c>
      <c r="P8300" s="58" t="str">
        <f>IF(B8300&lt;&gt;"",IF(OR(D8300&gt;0,G8300&gt;0),COUNTIF($B$2:B8300,B8300),COUNTIFS($B$2:B8300,B8300,$E$2:E8300,"&gt;0")),"")</f>
        <v/>
      </c>
    </row>
    <row r="8301" spans="1:16" x14ac:dyDescent="0.35">
      <c r="A8301" s="51" t="str">
        <f t="shared" si="387"/>
        <v/>
      </c>
      <c r="B8301" s="99"/>
      <c r="C8301" s="4"/>
      <c r="D8301" s="14"/>
      <c r="E8301" s="14"/>
      <c r="F8301" s="14"/>
      <c r="G8301" s="82"/>
      <c r="H8301" s="107" t="str">
        <f>IF(B8301&lt;&gt;"",IF(OR(O8301=0,O8301=999),"",SUMIFS($E$2:E8301,$A$2:A8301,A8301)-SUMIFS($F$2:F8301,$A$2:A8301,A8301)),"")</f>
        <v/>
      </c>
      <c r="I8301" s="109" t="str">
        <f t="shared" si="389"/>
        <v/>
      </c>
      <c r="J8301" s="113"/>
      <c r="K8301" s="90"/>
      <c r="L8301" s="73"/>
      <c r="M8301" s="69" t="str">
        <f>IF(C8301&lt;&gt;"",DailyLog!$S$3,"")</f>
        <v/>
      </c>
      <c r="N8301" s="56" t="str">
        <f t="shared" si="388"/>
        <v/>
      </c>
      <c r="O8301" s="53" t="str">
        <f>IF($B8301&lt;&gt;"",IF(ISNUMBER(_xlfn.XMATCH($B8301,Language!$A$6:$E$6)),0,IF(ISNUMBER(_xlfn.XMATCH($B8301,Language!$A$29:$E$29)),'Lista de Prestatarios'!$B$3,VLOOKUP(B8301,'Lista de Prestatarios'!$A$2:$B$500,2,FALSE))),"")</f>
        <v/>
      </c>
      <c r="P8301" s="58" t="str">
        <f>IF(B8301&lt;&gt;"",IF(OR(D8301&gt;0,G8301&gt;0),COUNTIF($B$2:B8301,B8301),COUNTIFS($B$2:B8301,B8301,$E$2:E8301,"&gt;0")),"")</f>
        <v/>
      </c>
    </row>
    <row r="8302" spans="1:16" x14ac:dyDescent="0.35">
      <c r="A8302" s="51" t="str">
        <f t="shared" si="387"/>
        <v/>
      </c>
      <c r="B8302" s="99"/>
      <c r="C8302" s="4"/>
      <c r="D8302" s="14"/>
      <c r="E8302" s="14"/>
      <c r="F8302" s="14"/>
      <c r="G8302" s="82"/>
      <c r="H8302" s="107" t="str">
        <f>IF(B8302&lt;&gt;"",IF(OR(O8302=0,O8302=999),"",SUMIFS($E$2:E8302,$A$2:A8302,A8302)-SUMIFS($F$2:F8302,$A$2:A8302,A8302)),"")</f>
        <v/>
      </c>
      <c r="I8302" s="109" t="str">
        <f t="shared" si="389"/>
        <v/>
      </c>
      <c r="J8302" s="113"/>
      <c r="K8302" s="90"/>
      <c r="L8302" s="73"/>
      <c r="M8302" s="69" t="str">
        <f>IF(C8302&lt;&gt;"",DailyLog!$S$3,"")</f>
        <v/>
      </c>
      <c r="N8302" s="56" t="str">
        <f t="shared" si="388"/>
        <v/>
      </c>
      <c r="O8302" s="53" t="str">
        <f>IF($B8302&lt;&gt;"",IF(ISNUMBER(_xlfn.XMATCH($B8302,Language!$A$6:$E$6)),0,IF(ISNUMBER(_xlfn.XMATCH($B8302,Language!$A$29:$E$29)),'Lista de Prestatarios'!$B$3,VLOOKUP(B8302,'Lista de Prestatarios'!$A$2:$B$500,2,FALSE))),"")</f>
        <v/>
      </c>
      <c r="P8302" s="58" t="str">
        <f>IF(B8302&lt;&gt;"",IF(OR(D8302&gt;0,G8302&gt;0),COUNTIF($B$2:B8302,B8302),COUNTIFS($B$2:B8302,B8302,$E$2:E8302,"&gt;0")),"")</f>
        <v/>
      </c>
    </row>
    <row r="8303" spans="1:16" x14ac:dyDescent="0.35">
      <c r="A8303" s="51" t="str">
        <f t="shared" si="387"/>
        <v/>
      </c>
      <c r="B8303" s="99"/>
      <c r="C8303" s="4"/>
      <c r="D8303" s="14"/>
      <c r="E8303" s="14"/>
      <c r="F8303" s="14"/>
      <c r="G8303" s="82"/>
      <c r="H8303" s="107" t="str">
        <f>IF(B8303&lt;&gt;"",IF(OR(O8303=0,O8303=999),"",SUMIFS($E$2:E8303,$A$2:A8303,A8303)-SUMIFS($F$2:F8303,$A$2:A8303,A8303)),"")</f>
        <v/>
      </c>
      <c r="I8303" s="109" t="str">
        <f t="shared" si="389"/>
        <v/>
      </c>
      <c r="J8303" s="113"/>
      <c r="K8303" s="90"/>
      <c r="L8303" s="73"/>
      <c r="M8303" s="69" t="str">
        <f>IF(C8303&lt;&gt;"",DailyLog!$S$3,"")</f>
        <v/>
      </c>
      <c r="N8303" s="56" t="str">
        <f t="shared" si="388"/>
        <v/>
      </c>
      <c r="O8303" s="53" t="str">
        <f>IF($B8303&lt;&gt;"",IF(ISNUMBER(_xlfn.XMATCH($B8303,Language!$A$6:$E$6)),0,IF(ISNUMBER(_xlfn.XMATCH($B8303,Language!$A$29:$E$29)),'Lista de Prestatarios'!$B$3,VLOOKUP(B8303,'Lista de Prestatarios'!$A$2:$B$500,2,FALSE))),"")</f>
        <v/>
      </c>
      <c r="P8303" s="58" t="str">
        <f>IF(B8303&lt;&gt;"",IF(OR(D8303&gt;0,G8303&gt;0),COUNTIF($B$2:B8303,B8303),COUNTIFS($B$2:B8303,B8303,$E$2:E8303,"&gt;0")),"")</f>
        <v/>
      </c>
    </row>
    <row r="8304" spans="1:16" x14ac:dyDescent="0.35">
      <c r="A8304" s="51" t="str">
        <f t="shared" si="387"/>
        <v/>
      </c>
      <c r="B8304" s="99"/>
      <c r="C8304" s="4"/>
      <c r="D8304" s="14"/>
      <c r="E8304" s="14"/>
      <c r="F8304" s="14"/>
      <c r="G8304" s="82"/>
      <c r="H8304" s="107" t="str">
        <f>IF(B8304&lt;&gt;"",IF(OR(O8304=0,O8304=999),"",SUMIFS($E$2:E8304,$A$2:A8304,A8304)-SUMIFS($F$2:F8304,$A$2:A8304,A8304)),"")</f>
        <v/>
      </c>
      <c r="I8304" s="109" t="str">
        <f t="shared" si="389"/>
        <v/>
      </c>
      <c r="J8304" s="113"/>
      <c r="K8304" s="90"/>
      <c r="L8304" s="73"/>
      <c r="M8304" s="69" t="str">
        <f>IF(C8304&lt;&gt;"",DailyLog!$S$3,"")</f>
        <v/>
      </c>
      <c r="N8304" s="56" t="str">
        <f t="shared" si="388"/>
        <v/>
      </c>
      <c r="O8304" s="53" t="str">
        <f>IF($B8304&lt;&gt;"",IF(ISNUMBER(_xlfn.XMATCH($B8304,Language!$A$6:$E$6)),0,IF(ISNUMBER(_xlfn.XMATCH($B8304,Language!$A$29:$E$29)),'Lista de Prestatarios'!$B$3,VLOOKUP(B8304,'Lista de Prestatarios'!$A$2:$B$500,2,FALSE))),"")</f>
        <v/>
      </c>
      <c r="P8304" s="58" t="str">
        <f>IF(B8304&lt;&gt;"",IF(OR(D8304&gt;0,G8304&gt;0),COUNTIF($B$2:B8304,B8304),COUNTIFS($B$2:B8304,B8304,$E$2:E8304,"&gt;0")),"")</f>
        <v/>
      </c>
    </row>
    <row r="8305" spans="1:16" x14ac:dyDescent="0.35">
      <c r="A8305" s="51" t="str">
        <f t="shared" si="387"/>
        <v/>
      </c>
      <c r="B8305" s="99"/>
      <c r="C8305" s="4"/>
      <c r="D8305" s="14"/>
      <c r="E8305" s="14"/>
      <c r="F8305" s="14"/>
      <c r="G8305" s="82"/>
      <c r="H8305" s="107" t="str">
        <f>IF(B8305&lt;&gt;"",IF(OR(O8305=0,O8305=999),"",SUMIFS($E$2:E8305,$A$2:A8305,A8305)-SUMIFS($F$2:F8305,$A$2:A8305,A8305)),"")</f>
        <v/>
      </c>
      <c r="I8305" s="109" t="str">
        <f t="shared" si="389"/>
        <v/>
      </c>
      <c r="J8305" s="113"/>
      <c r="K8305" s="90"/>
      <c r="L8305" s="73"/>
      <c r="M8305" s="69" t="str">
        <f>IF(C8305&lt;&gt;"",DailyLog!$S$3,"")</f>
        <v/>
      </c>
      <c r="N8305" s="56" t="str">
        <f t="shared" si="388"/>
        <v/>
      </c>
      <c r="O8305" s="53" t="str">
        <f>IF($B8305&lt;&gt;"",IF(ISNUMBER(_xlfn.XMATCH($B8305,Language!$A$6:$E$6)),0,IF(ISNUMBER(_xlfn.XMATCH($B8305,Language!$A$29:$E$29)),'Lista de Prestatarios'!$B$3,VLOOKUP(B8305,'Lista de Prestatarios'!$A$2:$B$500,2,FALSE))),"")</f>
        <v/>
      </c>
      <c r="P8305" s="58" t="str">
        <f>IF(B8305&lt;&gt;"",IF(OR(D8305&gt;0,G8305&gt;0),COUNTIF($B$2:B8305,B8305),COUNTIFS($B$2:B8305,B8305,$E$2:E8305,"&gt;0")),"")</f>
        <v/>
      </c>
    </row>
    <row r="8306" spans="1:16" x14ac:dyDescent="0.35">
      <c r="A8306" s="51" t="str">
        <f t="shared" si="387"/>
        <v/>
      </c>
      <c r="B8306" s="99"/>
      <c r="C8306" s="4"/>
      <c r="D8306" s="14"/>
      <c r="E8306" s="14"/>
      <c r="F8306" s="14"/>
      <c r="G8306" s="82"/>
      <c r="H8306" s="107" t="str">
        <f>IF(B8306&lt;&gt;"",IF(OR(O8306=0,O8306=999),"",SUMIFS($E$2:E8306,$A$2:A8306,A8306)-SUMIFS($F$2:F8306,$A$2:A8306,A8306)),"")</f>
        <v/>
      </c>
      <c r="I8306" s="109" t="str">
        <f t="shared" si="389"/>
        <v/>
      </c>
      <c r="J8306" s="113"/>
      <c r="K8306" s="90"/>
      <c r="L8306" s="73"/>
      <c r="M8306" s="69" t="str">
        <f>IF(C8306&lt;&gt;"",DailyLog!$S$3,"")</f>
        <v/>
      </c>
      <c r="N8306" s="56" t="str">
        <f t="shared" si="388"/>
        <v/>
      </c>
      <c r="O8306" s="53" t="str">
        <f>IF($B8306&lt;&gt;"",IF(ISNUMBER(_xlfn.XMATCH($B8306,Language!$A$6:$E$6)),0,IF(ISNUMBER(_xlfn.XMATCH($B8306,Language!$A$29:$E$29)),'Lista de Prestatarios'!$B$3,VLOOKUP(B8306,'Lista de Prestatarios'!$A$2:$B$500,2,FALSE))),"")</f>
        <v/>
      </c>
      <c r="P8306" s="58" t="str">
        <f>IF(B8306&lt;&gt;"",IF(OR(D8306&gt;0,G8306&gt;0),COUNTIF($B$2:B8306,B8306),COUNTIFS($B$2:B8306,B8306,$E$2:E8306,"&gt;0")),"")</f>
        <v/>
      </c>
    </row>
    <row r="8307" spans="1:16" x14ac:dyDescent="0.35">
      <c r="A8307" s="51" t="str">
        <f t="shared" si="387"/>
        <v/>
      </c>
      <c r="B8307" s="99"/>
      <c r="C8307" s="4"/>
      <c r="D8307" s="14"/>
      <c r="E8307" s="14"/>
      <c r="F8307" s="14"/>
      <c r="G8307" s="82"/>
      <c r="H8307" s="107" t="str">
        <f>IF(B8307&lt;&gt;"",IF(OR(O8307=0,O8307=999),"",SUMIFS($E$2:E8307,$A$2:A8307,A8307)-SUMIFS($F$2:F8307,$A$2:A8307,A8307)),"")</f>
        <v/>
      </c>
      <c r="I8307" s="109" t="str">
        <f t="shared" si="389"/>
        <v/>
      </c>
      <c r="J8307" s="113"/>
      <c r="K8307" s="90"/>
      <c r="L8307" s="73"/>
      <c r="M8307" s="69" t="str">
        <f>IF(C8307&lt;&gt;"",DailyLog!$S$3,"")</f>
        <v/>
      </c>
      <c r="N8307" s="56" t="str">
        <f t="shared" si="388"/>
        <v/>
      </c>
      <c r="O8307" s="53" t="str">
        <f>IF($B8307&lt;&gt;"",IF(ISNUMBER(_xlfn.XMATCH($B8307,Language!$A$6:$E$6)),0,IF(ISNUMBER(_xlfn.XMATCH($B8307,Language!$A$29:$E$29)),'Lista de Prestatarios'!$B$3,VLOOKUP(B8307,'Lista de Prestatarios'!$A$2:$B$500,2,FALSE))),"")</f>
        <v/>
      </c>
      <c r="P8307" s="58" t="str">
        <f>IF(B8307&lt;&gt;"",IF(OR(D8307&gt;0,G8307&gt;0),COUNTIF($B$2:B8307,B8307),COUNTIFS($B$2:B8307,B8307,$E$2:E8307,"&gt;0")),"")</f>
        <v/>
      </c>
    </row>
    <row r="8308" spans="1:16" x14ac:dyDescent="0.35">
      <c r="A8308" s="51" t="str">
        <f t="shared" si="387"/>
        <v/>
      </c>
      <c r="B8308" s="99"/>
      <c r="C8308" s="4"/>
      <c r="D8308" s="14"/>
      <c r="E8308" s="14"/>
      <c r="F8308" s="14"/>
      <c r="G8308" s="82"/>
      <c r="H8308" s="107" t="str">
        <f>IF(B8308&lt;&gt;"",IF(OR(O8308=0,O8308=999),"",SUMIFS($E$2:E8308,$A$2:A8308,A8308)-SUMIFS($F$2:F8308,$A$2:A8308,A8308)),"")</f>
        <v/>
      </c>
      <c r="I8308" s="109" t="str">
        <f t="shared" si="389"/>
        <v/>
      </c>
      <c r="J8308" s="113"/>
      <c r="K8308" s="90"/>
      <c r="L8308" s="73"/>
      <c r="M8308" s="69" t="str">
        <f>IF(C8308&lt;&gt;"",DailyLog!$S$3,"")</f>
        <v/>
      </c>
      <c r="N8308" s="56" t="str">
        <f t="shared" si="388"/>
        <v/>
      </c>
      <c r="O8308" s="53" t="str">
        <f>IF($B8308&lt;&gt;"",IF(ISNUMBER(_xlfn.XMATCH($B8308,Language!$A$6:$E$6)),0,IF(ISNUMBER(_xlfn.XMATCH($B8308,Language!$A$29:$E$29)),'Lista de Prestatarios'!$B$3,VLOOKUP(B8308,'Lista de Prestatarios'!$A$2:$B$500,2,FALSE))),"")</f>
        <v/>
      </c>
      <c r="P8308" s="58" t="str">
        <f>IF(B8308&lt;&gt;"",IF(OR(D8308&gt;0,G8308&gt;0),COUNTIF($B$2:B8308,B8308),COUNTIFS($B$2:B8308,B8308,$E$2:E8308,"&gt;0")),"")</f>
        <v/>
      </c>
    </row>
    <row r="8309" spans="1:16" x14ac:dyDescent="0.35">
      <c r="A8309" s="51" t="str">
        <f t="shared" si="387"/>
        <v/>
      </c>
      <c r="B8309" s="99"/>
      <c r="C8309" s="4"/>
      <c r="D8309" s="14"/>
      <c r="E8309" s="14"/>
      <c r="F8309" s="14"/>
      <c r="G8309" s="82"/>
      <c r="H8309" s="107" t="str">
        <f>IF(B8309&lt;&gt;"",IF(OR(O8309=0,O8309=999),"",SUMIFS($E$2:E8309,$A$2:A8309,A8309)-SUMIFS($F$2:F8309,$A$2:A8309,A8309)),"")</f>
        <v/>
      </c>
      <c r="I8309" s="109" t="str">
        <f t="shared" si="389"/>
        <v/>
      </c>
      <c r="J8309" s="113"/>
      <c r="K8309" s="90"/>
      <c r="L8309" s="73"/>
      <c r="M8309" s="69" t="str">
        <f>IF(C8309&lt;&gt;"",DailyLog!$S$3,"")</f>
        <v/>
      </c>
      <c r="N8309" s="56" t="str">
        <f t="shared" si="388"/>
        <v/>
      </c>
      <c r="O8309" s="53" t="str">
        <f>IF($B8309&lt;&gt;"",IF(ISNUMBER(_xlfn.XMATCH($B8309,Language!$A$6:$E$6)),0,IF(ISNUMBER(_xlfn.XMATCH($B8309,Language!$A$29:$E$29)),'Lista de Prestatarios'!$B$3,VLOOKUP(B8309,'Lista de Prestatarios'!$A$2:$B$500,2,FALSE))),"")</f>
        <v/>
      </c>
      <c r="P8309" s="58" t="str">
        <f>IF(B8309&lt;&gt;"",IF(OR(D8309&gt;0,G8309&gt;0),COUNTIF($B$2:B8309,B8309),COUNTIFS($B$2:B8309,B8309,$E$2:E8309,"&gt;0")),"")</f>
        <v/>
      </c>
    </row>
    <row r="8310" spans="1:16" x14ac:dyDescent="0.35">
      <c r="A8310" s="51" t="str">
        <f t="shared" si="387"/>
        <v/>
      </c>
      <c r="B8310" s="99"/>
      <c r="C8310" s="4"/>
      <c r="D8310" s="14"/>
      <c r="E8310" s="14"/>
      <c r="F8310" s="14"/>
      <c r="G8310" s="82"/>
      <c r="H8310" s="107" t="str">
        <f>IF(B8310&lt;&gt;"",IF(OR(O8310=0,O8310=999),"",SUMIFS($E$2:E8310,$A$2:A8310,A8310)-SUMIFS($F$2:F8310,$A$2:A8310,A8310)),"")</f>
        <v/>
      </c>
      <c r="I8310" s="109" t="str">
        <f t="shared" si="389"/>
        <v/>
      </c>
      <c r="J8310" s="113"/>
      <c r="K8310" s="90"/>
      <c r="L8310" s="73"/>
      <c r="M8310" s="69" t="str">
        <f>IF(C8310&lt;&gt;"",DailyLog!$S$3,"")</f>
        <v/>
      </c>
      <c r="N8310" s="56" t="str">
        <f t="shared" si="388"/>
        <v/>
      </c>
      <c r="O8310" s="53" t="str">
        <f>IF($B8310&lt;&gt;"",IF(ISNUMBER(_xlfn.XMATCH($B8310,Language!$A$6:$E$6)),0,IF(ISNUMBER(_xlfn.XMATCH($B8310,Language!$A$29:$E$29)),'Lista de Prestatarios'!$B$3,VLOOKUP(B8310,'Lista de Prestatarios'!$A$2:$B$500,2,FALSE))),"")</f>
        <v/>
      </c>
      <c r="P8310" s="58" t="str">
        <f>IF(B8310&lt;&gt;"",IF(OR(D8310&gt;0,G8310&gt;0),COUNTIF($B$2:B8310,B8310),COUNTIFS($B$2:B8310,B8310,$E$2:E8310,"&gt;0")),"")</f>
        <v/>
      </c>
    </row>
    <row r="8311" spans="1:16" x14ac:dyDescent="0.35">
      <c r="A8311" s="51" t="str">
        <f t="shared" si="387"/>
        <v/>
      </c>
      <c r="B8311" s="99"/>
      <c r="C8311" s="4"/>
      <c r="D8311" s="14"/>
      <c r="E8311" s="14"/>
      <c r="F8311" s="14"/>
      <c r="G8311" s="82"/>
      <c r="H8311" s="107" t="str">
        <f>IF(B8311&lt;&gt;"",IF(OR(O8311=0,O8311=999),"",SUMIFS($E$2:E8311,$A$2:A8311,A8311)-SUMIFS($F$2:F8311,$A$2:A8311,A8311)),"")</f>
        <v/>
      </c>
      <c r="I8311" s="109" t="str">
        <f t="shared" si="389"/>
        <v/>
      </c>
      <c r="J8311" s="113"/>
      <c r="K8311" s="90"/>
      <c r="L8311" s="73"/>
      <c r="M8311" s="69" t="str">
        <f>IF(C8311&lt;&gt;"",DailyLog!$S$3,"")</f>
        <v/>
      </c>
      <c r="N8311" s="56" t="str">
        <f t="shared" si="388"/>
        <v/>
      </c>
      <c r="O8311" s="53" t="str">
        <f>IF($B8311&lt;&gt;"",IF(ISNUMBER(_xlfn.XMATCH($B8311,Language!$A$6:$E$6)),0,IF(ISNUMBER(_xlfn.XMATCH($B8311,Language!$A$29:$E$29)),'Lista de Prestatarios'!$B$3,VLOOKUP(B8311,'Lista de Prestatarios'!$A$2:$B$500,2,FALSE))),"")</f>
        <v/>
      </c>
      <c r="P8311" s="58" t="str">
        <f>IF(B8311&lt;&gt;"",IF(OR(D8311&gt;0,G8311&gt;0),COUNTIF($B$2:B8311,B8311),COUNTIFS($B$2:B8311,B8311,$E$2:E8311,"&gt;0")),"")</f>
        <v/>
      </c>
    </row>
    <row r="8312" spans="1:16" x14ac:dyDescent="0.35">
      <c r="A8312" s="51" t="str">
        <f t="shared" si="387"/>
        <v/>
      </c>
      <c r="B8312" s="99"/>
      <c r="C8312" s="4"/>
      <c r="D8312" s="14"/>
      <c r="E8312" s="14"/>
      <c r="F8312" s="14"/>
      <c r="G8312" s="82"/>
      <c r="H8312" s="107" t="str">
        <f>IF(B8312&lt;&gt;"",IF(OR(O8312=0,O8312=999),"",SUMIFS($E$2:E8312,$A$2:A8312,A8312)-SUMIFS($F$2:F8312,$A$2:A8312,A8312)),"")</f>
        <v/>
      </c>
      <c r="I8312" s="109" t="str">
        <f t="shared" si="389"/>
        <v/>
      </c>
      <c r="J8312" s="113"/>
      <c r="K8312" s="90"/>
      <c r="L8312" s="73"/>
      <c r="M8312" s="69" t="str">
        <f>IF(C8312&lt;&gt;"",DailyLog!$S$3,"")</f>
        <v/>
      </c>
      <c r="N8312" s="56" t="str">
        <f t="shared" si="388"/>
        <v/>
      </c>
      <c r="O8312" s="53" t="str">
        <f>IF($B8312&lt;&gt;"",IF(ISNUMBER(_xlfn.XMATCH($B8312,Language!$A$6:$E$6)),0,IF(ISNUMBER(_xlfn.XMATCH($B8312,Language!$A$29:$E$29)),'Lista de Prestatarios'!$B$3,VLOOKUP(B8312,'Lista de Prestatarios'!$A$2:$B$500,2,FALSE))),"")</f>
        <v/>
      </c>
      <c r="P8312" s="58" t="str">
        <f>IF(B8312&lt;&gt;"",IF(OR(D8312&gt;0,G8312&gt;0),COUNTIF($B$2:B8312,B8312),COUNTIFS($B$2:B8312,B8312,$E$2:E8312,"&gt;0")),"")</f>
        <v/>
      </c>
    </row>
    <row r="8313" spans="1:16" x14ac:dyDescent="0.35">
      <c r="A8313" s="51" t="str">
        <f t="shared" si="387"/>
        <v/>
      </c>
      <c r="B8313" s="99"/>
      <c r="C8313" s="4"/>
      <c r="D8313" s="14"/>
      <c r="E8313" s="14"/>
      <c r="F8313" s="14"/>
      <c r="G8313" s="82"/>
      <c r="H8313" s="107" t="str">
        <f>IF(B8313&lt;&gt;"",IF(OR(O8313=0,O8313=999),"",SUMIFS($E$2:E8313,$A$2:A8313,A8313)-SUMIFS($F$2:F8313,$A$2:A8313,A8313)),"")</f>
        <v/>
      </c>
      <c r="I8313" s="109" t="str">
        <f t="shared" si="389"/>
        <v/>
      </c>
      <c r="J8313" s="113"/>
      <c r="K8313" s="90"/>
      <c r="L8313" s="73"/>
      <c r="M8313" s="69" t="str">
        <f>IF(C8313&lt;&gt;"",DailyLog!$S$3,"")</f>
        <v/>
      </c>
      <c r="N8313" s="56" t="str">
        <f t="shared" si="388"/>
        <v/>
      </c>
      <c r="O8313" s="53" t="str">
        <f>IF($B8313&lt;&gt;"",IF(ISNUMBER(_xlfn.XMATCH($B8313,Language!$A$6:$E$6)),0,IF(ISNUMBER(_xlfn.XMATCH($B8313,Language!$A$29:$E$29)),'Lista de Prestatarios'!$B$3,VLOOKUP(B8313,'Lista de Prestatarios'!$A$2:$B$500,2,FALSE))),"")</f>
        <v/>
      </c>
      <c r="P8313" s="58" t="str">
        <f>IF(B8313&lt;&gt;"",IF(OR(D8313&gt;0,G8313&gt;0),COUNTIF($B$2:B8313,B8313),COUNTIFS($B$2:B8313,B8313,$E$2:E8313,"&gt;0")),"")</f>
        <v/>
      </c>
    </row>
    <row r="8314" spans="1:16" x14ac:dyDescent="0.35">
      <c r="A8314" s="51" t="str">
        <f t="shared" si="387"/>
        <v/>
      </c>
      <c r="B8314" s="99"/>
      <c r="C8314" s="4"/>
      <c r="D8314" s="14"/>
      <c r="E8314" s="14"/>
      <c r="F8314" s="14"/>
      <c r="G8314" s="82"/>
      <c r="H8314" s="107" t="str">
        <f>IF(B8314&lt;&gt;"",IF(OR(O8314=0,O8314=999),"",SUMIFS($E$2:E8314,$A$2:A8314,A8314)-SUMIFS($F$2:F8314,$A$2:A8314,A8314)),"")</f>
        <v/>
      </c>
      <c r="I8314" s="109" t="str">
        <f t="shared" si="389"/>
        <v/>
      </c>
      <c r="J8314" s="113"/>
      <c r="K8314" s="90"/>
      <c r="L8314" s="73"/>
      <c r="M8314" s="69" t="str">
        <f>IF(C8314&lt;&gt;"",DailyLog!$S$3,"")</f>
        <v/>
      </c>
      <c r="N8314" s="56" t="str">
        <f t="shared" si="388"/>
        <v/>
      </c>
      <c r="O8314" s="53" t="str">
        <f>IF($B8314&lt;&gt;"",IF(ISNUMBER(_xlfn.XMATCH($B8314,Language!$A$6:$E$6)),0,IF(ISNUMBER(_xlfn.XMATCH($B8314,Language!$A$29:$E$29)),'Lista de Prestatarios'!$B$3,VLOOKUP(B8314,'Lista de Prestatarios'!$A$2:$B$500,2,FALSE))),"")</f>
        <v/>
      </c>
      <c r="P8314" s="58" t="str">
        <f>IF(B8314&lt;&gt;"",IF(OR(D8314&gt;0,G8314&gt;0),COUNTIF($B$2:B8314,B8314),COUNTIFS($B$2:B8314,B8314,$E$2:E8314,"&gt;0")),"")</f>
        <v/>
      </c>
    </row>
    <row r="8315" spans="1:16" x14ac:dyDescent="0.35">
      <c r="A8315" s="51" t="str">
        <f t="shared" si="387"/>
        <v/>
      </c>
      <c r="B8315" s="99"/>
      <c r="C8315" s="4"/>
      <c r="D8315" s="14"/>
      <c r="E8315" s="14"/>
      <c r="F8315" s="14"/>
      <c r="G8315" s="82"/>
      <c r="H8315" s="107" t="str">
        <f>IF(B8315&lt;&gt;"",IF(OR(O8315=0,O8315=999),"",SUMIFS($E$2:E8315,$A$2:A8315,A8315)-SUMIFS($F$2:F8315,$A$2:A8315,A8315)),"")</f>
        <v/>
      </c>
      <c r="I8315" s="109" t="str">
        <f t="shared" si="389"/>
        <v/>
      </c>
      <c r="J8315" s="113"/>
      <c r="K8315" s="90"/>
      <c r="L8315" s="73"/>
      <c r="M8315" s="69" t="str">
        <f>IF(C8315&lt;&gt;"",DailyLog!$S$3,"")</f>
        <v/>
      </c>
      <c r="N8315" s="56" t="str">
        <f t="shared" si="388"/>
        <v/>
      </c>
      <c r="O8315" s="53" t="str">
        <f>IF($B8315&lt;&gt;"",IF(ISNUMBER(_xlfn.XMATCH($B8315,Language!$A$6:$E$6)),0,IF(ISNUMBER(_xlfn.XMATCH($B8315,Language!$A$29:$E$29)),'Lista de Prestatarios'!$B$3,VLOOKUP(B8315,'Lista de Prestatarios'!$A$2:$B$500,2,FALSE))),"")</f>
        <v/>
      </c>
      <c r="P8315" s="58" t="str">
        <f>IF(B8315&lt;&gt;"",IF(OR(D8315&gt;0,G8315&gt;0),COUNTIF($B$2:B8315,B8315),COUNTIFS($B$2:B8315,B8315,$E$2:E8315,"&gt;0")),"")</f>
        <v/>
      </c>
    </row>
    <row r="8316" spans="1:16" x14ac:dyDescent="0.35">
      <c r="A8316" s="51" t="str">
        <f t="shared" si="387"/>
        <v/>
      </c>
      <c r="B8316" s="99"/>
      <c r="C8316" s="4"/>
      <c r="D8316" s="14"/>
      <c r="E8316" s="14"/>
      <c r="F8316" s="14"/>
      <c r="G8316" s="82"/>
      <c r="H8316" s="107" t="str">
        <f>IF(B8316&lt;&gt;"",IF(OR(O8316=0,O8316=999),"",SUMIFS($E$2:E8316,$A$2:A8316,A8316)-SUMIFS($F$2:F8316,$A$2:A8316,A8316)),"")</f>
        <v/>
      </c>
      <c r="I8316" s="109" t="str">
        <f t="shared" si="389"/>
        <v/>
      </c>
      <c r="J8316" s="113"/>
      <c r="K8316" s="90"/>
      <c r="L8316" s="73"/>
      <c r="M8316" s="69" t="str">
        <f>IF(C8316&lt;&gt;"",DailyLog!$S$3,"")</f>
        <v/>
      </c>
      <c r="N8316" s="56" t="str">
        <f t="shared" si="388"/>
        <v/>
      </c>
      <c r="O8316" s="53" t="str">
        <f>IF($B8316&lt;&gt;"",IF(ISNUMBER(_xlfn.XMATCH($B8316,Language!$A$6:$E$6)),0,IF(ISNUMBER(_xlfn.XMATCH($B8316,Language!$A$29:$E$29)),'Lista de Prestatarios'!$B$3,VLOOKUP(B8316,'Lista de Prestatarios'!$A$2:$B$500,2,FALSE))),"")</f>
        <v/>
      </c>
      <c r="P8316" s="58" t="str">
        <f>IF(B8316&lt;&gt;"",IF(OR(D8316&gt;0,G8316&gt;0),COUNTIF($B$2:B8316,B8316),COUNTIFS($B$2:B8316,B8316,$E$2:E8316,"&gt;0")),"")</f>
        <v/>
      </c>
    </row>
    <row r="8317" spans="1:16" x14ac:dyDescent="0.35">
      <c r="A8317" s="51" t="str">
        <f t="shared" si="387"/>
        <v/>
      </c>
      <c r="B8317" s="99"/>
      <c r="C8317" s="4"/>
      <c r="D8317" s="14"/>
      <c r="E8317" s="14"/>
      <c r="F8317" s="14"/>
      <c r="G8317" s="82"/>
      <c r="H8317" s="107" t="str">
        <f>IF(B8317&lt;&gt;"",IF(OR(O8317=0,O8317=999),"",SUMIFS($E$2:E8317,$A$2:A8317,A8317)-SUMIFS($F$2:F8317,$A$2:A8317,A8317)),"")</f>
        <v/>
      </c>
      <c r="I8317" s="109" t="str">
        <f t="shared" si="389"/>
        <v/>
      </c>
      <c r="J8317" s="113"/>
      <c r="K8317" s="90"/>
      <c r="L8317" s="73"/>
      <c r="M8317" s="69" t="str">
        <f>IF(C8317&lt;&gt;"",DailyLog!$S$3,"")</f>
        <v/>
      </c>
      <c r="N8317" s="56" t="str">
        <f t="shared" si="388"/>
        <v/>
      </c>
      <c r="O8317" s="53" t="str">
        <f>IF($B8317&lt;&gt;"",IF(ISNUMBER(_xlfn.XMATCH($B8317,Language!$A$6:$E$6)),0,IF(ISNUMBER(_xlfn.XMATCH($B8317,Language!$A$29:$E$29)),'Lista de Prestatarios'!$B$3,VLOOKUP(B8317,'Lista de Prestatarios'!$A$2:$B$500,2,FALSE))),"")</f>
        <v/>
      </c>
      <c r="P8317" s="58" t="str">
        <f>IF(B8317&lt;&gt;"",IF(OR(D8317&gt;0,G8317&gt;0),COUNTIF($B$2:B8317,B8317),COUNTIFS($B$2:B8317,B8317,$E$2:E8317,"&gt;0")),"")</f>
        <v/>
      </c>
    </row>
    <row r="8318" spans="1:16" x14ac:dyDescent="0.35">
      <c r="A8318" s="51" t="str">
        <f t="shared" si="387"/>
        <v/>
      </c>
      <c r="B8318" s="99"/>
      <c r="C8318" s="4"/>
      <c r="D8318" s="14"/>
      <c r="E8318" s="14"/>
      <c r="F8318" s="14"/>
      <c r="G8318" s="82"/>
      <c r="H8318" s="107" t="str">
        <f>IF(B8318&lt;&gt;"",IF(OR(O8318=0,O8318=999),"",SUMIFS($E$2:E8318,$A$2:A8318,A8318)-SUMIFS($F$2:F8318,$A$2:A8318,A8318)),"")</f>
        <v/>
      </c>
      <c r="I8318" s="109" t="str">
        <f t="shared" si="389"/>
        <v/>
      </c>
      <c r="J8318" s="113"/>
      <c r="K8318" s="90"/>
      <c r="L8318" s="73"/>
      <c r="M8318" s="69" t="str">
        <f>IF(C8318&lt;&gt;"",DailyLog!$S$3,"")</f>
        <v/>
      </c>
      <c r="N8318" s="56" t="str">
        <f t="shared" si="388"/>
        <v/>
      </c>
      <c r="O8318" s="53" t="str">
        <f>IF($B8318&lt;&gt;"",IF(ISNUMBER(_xlfn.XMATCH($B8318,Language!$A$6:$E$6)),0,IF(ISNUMBER(_xlfn.XMATCH($B8318,Language!$A$29:$E$29)),'Lista de Prestatarios'!$B$3,VLOOKUP(B8318,'Lista de Prestatarios'!$A$2:$B$500,2,FALSE))),"")</f>
        <v/>
      </c>
      <c r="P8318" s="58" t="str">
        <f>IF(B8318&lt;&gt;"",IF(OR(D8318&gt;0,G8318&gt;0),COUNTIF($B$2:B8318,B8318),COUNTIFS($B$2:B8318,B8318,$E$2:E8318,"&gt;0")),"")</f>
        <v/>
      </c>
    </row>
    <row r="8319" spans="1:16" x14ac:dyDescent="0.35">
      <c r="A8319" s="51" t="str">
        <f t="shared" si="387"/>
        <v/>
      </c>
      <c r="B8319" s="99"/>
      <c r="C8319" s="4"/>
      <c r="D8319" s="14"/>
      <c r="E8319" s="14"/>
      <c r="F8319" s="14"/>
      <c r="G8319" s="82"/>
      <c r="H8319" s="107" t="str">
        <f>IF(B8319&lt;&gt;"",IF(OR(O8319=0,O8319=999),"",SUMIFS($E$2:E8319,$A$2:A8319,A8319)-SUMIFS($F$2:F8319,$A$2:A8319,A8319)),"")</f>
        <v/>
      </c>
      <c r="I8319" s="109" t="str">
        <f t="shared" si="389"/>
        <v/>
      </c>
      <c r="J8319" s="113"/>
      <c r="K8319" s="90"/>
      <c r="L8319" s="73"/>
      <c r="M8319" s="69" t="str">
        <f>IF(C8319&lt;&gt;"",DailyLog!$S$3,"")</f>
        <v/>
      </c>
      <c r="N8319" s="56" t="str">
        <f t="shared" si="388"/>
        <v/>
      </c>
      <c r="O8319" s="53" t="str">
        <f>IF($B8319&lt;&gt;"",IF(ISNUMBER(_xlfn.XMATCH($B8319,Language!$A$6:$E$6)),0,IF(ISNUMBER(_xlfn.XMATCH($B8319,Language!$A$29:$E$29)),'Lista de Prestatarios'!$B$3,VLOOKUP(B8319,'Lista de Prestatarios'!$A$2:$B$500,2,FALSE))),"")</f>
        <v/>
      </c>
      <c r="P8319" s="58" t="str">
        <f>IF(B8319&lt;&gt;"",IF(OR(D8319&gt;0,G8319&gt;0),COUNTIF($B$2:B8319,B8319),COUNTIFS($B$2:B8319,B8319,$E$2:E8319,"&gt;0")),"")</f>
        <v/>
      </c>
    </row>
    <row r="8320" spans="1:16" x14ac:dyDescent="0.35">
      <c r="A8320" s="51" t="str">
        <f t="shared" si="387"/>
        <v/>
      </c>
      <c r="B8320" s="99"/>
      <c r="C8320" s="4"/>
      <c r="D8320" s="14"/>
      <c r="E8320" s="14"/>
      <c r="F8320" s="14"/>
      <c r="G8320" s="82"/>
      <c r="H8320" s="107" t="str">
        <f>IF(B8320&lt;&gt;"",IF(OR(O8320=0,O8320=999),"",SUMIFS($E$2:E8320,$A$2:A8320,A8320)-SUMIFS($F$2:F8320,$A$2:A8320,A8320)),"")</f>
        <v/>
      </c>
      <c r="I8320" s="109" t="str">
        <f t="shared" si="389"/>
        <v/>
      </c>
      <c r="J8320" s="113"/>
      <c r="K8320" s="90"/>
      <c r="L8320" s="73"/>
      <c r="M8320" s="69" t="str">
        <f>IF(C8320&lt;&gt;"",DailyLog!$S$3,"")</f>
        <v/>
      </c>
      <c r="N8320" s="56" t="str">
        <f t="shared" si="388"/>
        <v/>
      </c>
      <c r="O8320" s="53" t="str">
        <f>IF($B8320&lt;&gt;"",IF(ISNUMBER(_xlfn.XMATCH($B8320,Language!$A$6:$E$6)),0,IF(ISNUMBER(_xlfn.XMATCH($B8320,Language!$A$29:$E$29)),'Lista de Prestatarios'!$B$3,VLOOKUP(B8320,'Lista de Prestatarios'!$A$2:$B$500,2,FALSE))),"")</f>
        <v/>
      </c>
      <c r="P8320" s="58" t="str">
        <f>IF(B8320&lt;&gt;"",IF(OR(D8320&gt;0,G8320&gt;0),COUNTIF($B$2:B8320,B8320),COUNTIFS($B$2:B8320,B8320,$E$2:E8320,"&gt;0")),"")</f>
        <v/>
      </c>
    </row>
    <row r="8321" spans="1:16" x14ac:dyDescent="0.35">
      <c r="A8321" s="51" t="str">
        <f t="shared" si="387"/>
        <v/>
      </c>
      <c r="B8321" s="99"/>
      <c r="C8321" s="4"/>
      <c r="D8321" s="14"/>
      <c r="E8321" s="14"/>
      <c r="F8321" s="14"/>
      <c r="G8321" s="82"/>
      <c r="H8321" s="107" t="str">
        <f>IF(B8321&lt;&gt;"",IF(OR(O8321=0,O8321=999),"",SUMIFS($E$2:E8321,$A$2:A8321,A8321)-SUMIFS($F$2:F8321,$A$2:A8321,A8321)),"")</f>
        <v/>
      </c>
      <c r="I8321" s="109" t="str">
        <f t="shared" si="389"/>
        <v/>
      </c>
      <c r="J8321" s="113"/>
      <c r="K8321" s="90"/>
      <c r="L8321" s="73"/>
      <c r="M8321" s="69" t="str">
        <f>IF(C8321&lt;&gt;"",DailyLog!$S$3,"")</f>
        <v/>
      </c>
      <c r="N8321" s="56" t="str">
        <f t="shared" si="388"/>
        <v/>
      </c>
      <c r="O8321" s="53" t="str">
        <f>IF($B8321&lt;&gt;"",IF(ISNUMBER(_xlfn.XMATCH($B8321,Language!$A$6:$E$6)),0,IF(ISNUMBER(_xlfn.XMATCH($B8321,Language!$A$29:$E$29)),'Lista de Prestatarios'!$B$3,VLOOKUP(B8321,'Lista de Prestatarios'!$A$2:$B$500,2,FALSE))),"")</f>
        <v/>
      </c>
      <c r="P8321" s="58" t="str">
        <f>IF(B8321&lt;&gt;"",IF(OR(D8321&gt;0,G8321&gt;0),COUNTIF($B$2:B8321,B8321),COUNTIFS($B$2:B8321,B8321,$E$2:E8321,"&gt;0")),"")</f>
        <v/>
      </c>
    </row>
    <row r="8322" spans="1:16" x14ac:dyDescent="0.35">
      <c r="A8322" s="51" t="str">
        <f t="shared" ref="A8322:A8385" si="390">IF(B8322&lt;&gt;"",O8322&amp;"."&amp;P8322,"")</f>
        <v/>
      </c>
      <c r="B8322" s="99"/>
      <c r="C8322" s="4"/>
      <c r="D8322" s="14"/>
      <c r="E8322" s="14"/>
      <c r="F8322" s="14"/>
      <c r="G8322" s="82"/>
      <c r="H8322" s="107" t="str">
        <f>IF(B8322&lt;&gt;"",IF(OR(O8322=0,O8322=999),"",SUMIFS($E$2:E8322,$A$2:A8322,A8322)-SUMIFS($F$2:F8322,$A$2:A8322,A8322)),"")</f>
        <v/>
      </c>
      <c r="I8322" s="109" t="str">
        <f t="shared" si="389"/>
        <v/>
      </c>
      <c r="J8322" s="113"/>
      <c r="K8322" s="90"/>
      <c r="L8322" s="73"/>
      <c r="M8322" s="69" t="str">
        <f>IF(C8322&lt;&gt;"",DailyLog!$S$3,"")</f>
        <v/>
      </c>
      <c r="N8322" s="56" t="str">
        <f t="shared" ref="N8322:N8385" si="391">IF(B8322&lt;&gt;"",COUNT(D8322:G8322),"")</f>
        <v/>
      </c>
      <c r="O8322" s="53" t="str">
        <f>IF($B8322&lt;&gt;"",IF(ISNUMBER(_xlfn.XMATCH($B8322,Language!$A$6:$E$6)),0,IF(ISNUMBER(_xlfn.XMATCH($B8322,Language!$A$29:$E$29)),'Lista de Prestatarios'!$B$3,VLOOKUP(B8322,'Lista de Prestatarios'!$A$2:$B$500,2,FALSE))),"")</f>
        <v/>
      </c>
      <c r="P8322" s="58" t="str">
        <f>IF(B8322&lt;&gt;"",IF(OR(D8322&gt;0,G8322&gt;0),COUNTIF($B$2:B8322,B8322),COUNTIFS($B$2:B8322,B8322,$E$2:E8322,"&gt;0")),"")</f>
        <v/>
      </c>
    </row>
    <row r="8323" spans="1:16" x14ac:dyDescent="0.35">
      <c r="A8323" s="51" t="str">
        <f t="shared" si="390"/>
        <v/>
      </c>
      <c r="B8323" s="99"/>
      <c r="C8323" s="4"/>
      <c r="D8323" s="14"/>
      <c r="E8323" s="14"/>
      <c r="F8323" s="14"/>
      <c r="G8323" s="82"/>
      <c r="H8323" s="107" t="str">
        <f>IF(B8323&lt;&gt;"",IF(OR(O8323=0,O8323=999),"",SUMIFS($E$2:E8323,$A$2:A8323,A8323)-SUMIFS($F$2:F8323,$A$2:A8323,A8323)),"")</f>
        <v/>
      </c>
      <c r="I8323" s="109" t="str">
        <f t="shared" si="389"/>
        <v/>
      </c>
      <c r="J8323" s="113"/>
      <c r="K8323" s="90"/>
      <c r="L8323" s="73"/>
      <c r="M8323" s="69" t="str">
        <f>IF(C8323&lt;&gt;"",DailyLog!$S$3,"")</f>
        <v/>
      </c>
      <c r="N8323" s="56" t="str">
        <f t="shared" si="391"/>
        <v/>
      </c>
      <c r="O8323" s="53" t="str">
        <f>IF($B8323&lt;&gt;"",IF(ISNUMBER(_xlfn.XMATCH($B8323,Language!$A$6:$E$6)),0,IF(ISNUMBER(_xlfn.XMATCH($B8323,Language!$A$29:$E$29)),'Lista de Prestatarios'!$B$3,VLOOKUP(B8323,'Lista de Prestatarios'!$A$2:$B$500,2,FALSE))),"")</f>
        <v/>
      </c>
      <c r="P8323" s="58" t="str">
        <f>IF(B8323&lt;&gt;"",IF(OR(D8323&gt;0,G8323&gt;0),COUNTIF($B$2:B8323,B8323),COUNTIFS($B$2:B8323,B8323,$E$2:E8323,"&gt;0")),"")</f>
        <v/>
      </c>
    </row>
    <row r="8324" spans="1:16" x14ac:dyDescent="0.35">
      <c r="A8324" s="51" t="str">
        <f t="shared" si="390"/>
        <v/>
      </c>
      <c r="B8324" s="99"/>
      <c r="C8324" s="4"/>
      <c r="D8324" s="14"/>
      <c r="E8324" s="14"/>
      <c r="F8324" s="14"/>
      <c r="G8324" s="82"/>
      <c r="H8324" s="107" t="str">
        <f>IF(B8324&lt;&gt;"",IF(OR(O8324=0,O8324=999),"",SUMIFS($E$2:E8324,$A$2:A8324,A8324)-SUMIFS($F$2:F8324,$A$2:A8324,A8324)),"")</f>
        <v/>
      </c>
      <c r="I8324" s="109" t="str">
        <f t="shared" ref="I8324:I8387" si="392">IF(B8324&lt;&gt;"",I8323+D8324-E8324+F8324-G8324,"")</f>
        <v/>
      </c>
      <c r="J8324" s="113"/>
      <c r="K8324" s="90"/>
      <c r="L8324" s="73"/>
      <c r="M8324" s="69" t="str">
        <f>IF(C8324&lt;&gt;"",DailyLog!$S$3,"")</f>
        <v/>
      </c>
      <c r="N8324" s="56" t="str">
        <f t="shared" si="391"/>
        <v/>
      </c>
      <c r="O8324" s="53" t="str">
        <f>IF($B8324&lt;&gt;"",IF(ISNUMBER(_xlfn.XMATCH($B8324,Language!$A$6:$E$6)),0,IF(ISNUMBER(_xlfn.XMATCH($B8324,Language!$A$29:$E$29)),'Lista de Prestatarios'!$B$3,VLOOKUP(B8324,'Lista de Prestatarios'!$A$2:$B$500,2,FALSE))),"")</f>
        <v/>
      </c>
      <c r="P8324" s="58" t="str">
        <f>IF(B8324&lt;&gt;"",IF(OR(D8324&gt;0,G8324&gt;0),COUNTIF($B$2:B8324,B8324),COUNTIFS($B$2:B8324,B8324,$E$2:E8324,"&gt;0")),"")</f>
        <v/>
      </c>
    </row>
    <row r="8325" spans="1:16" x14ac:dyDescent="0.35">
      <c r="A8325" s="51" t="str">
        <f t="shared" si="390"/>
        <v/>
      </c>
      <c r="B8325" s="99"/>
      <c r="C8325" s="4"/>
      <c r="D8325" s="14"/>
      <c r="E8325" s="14"/>
      <c r="F8325" s="14"/>
      <c r="G8325" s="82"/>
      <c r="H8325" s="107" t="str">
        <f>IF(B8325&lt;&gt;"",IF(OR(O8325=0,O8325=999),"",SUMIFS($E$2:E8325,$A$2:A8325,A8325)-SUMIFS($F$2:F8325,$A$2:A8325,A8325)),"")</f>
        <v/>
      </c>
      <c r="I8325" s="109" t="str">
        <f t="shared" si="392"/>
        <v/>
      </c>
      <c r="J8325" s="113"/>
      <c r="K8325" s="90"/>
      <c r="L8325" s="73"/>
      <c r="M8325" s="69" t="str">
        <f>IF(C8325&lt;&gt;"",DailyLog!$S$3,"")</f>
        <v/>
      </c>
      <c r="N8325" s="56" t="str">
        <f t="shared" si="391"/>
        <v/>
      </c>
      <c r="O8325" s="53" t="str">
        <f>IF($B8325&lt;&gt;"",IF(ISNUMBER(_xlfn.XMATCH($B8325,Language!$A$6:$E$6)),0,IF(ISNUMBER(_xlfn.XMATCH($B8325,Language!$A$29:$E$29)),'Lista de Prestatarios'!$B$3,VLOOKUP(B8325,'Lista de Prestatarios'!$A$2:$B$500,2,FALSE))),"")</f>
        <v/>
      </c>
      <c r="P8325" s="58" t="str">
        <f>IF(B8325&lt;&gt;"",IF(OR(D8325&gt;0,G8325&gt;0),COUNTIF($B$2:B8325,B8325),COUNTIFS($B$2:B8325,B8325,$E$2:E8325,"&gt;0")),"")</f>
        <v/>
      </c>
    </row>
    <row r="8326" spans="1:16" x14ac:dyDescent="0.35">
      <c r="A8326" s="51" t="str">
        <f t="shared" si="390"/>
        <v/>
      </c>
      <c r="B8326" s="99"/>
      <c r="C8326" s="4"/>
      <c r="D8326" s="14"/>
      <c r="E8326" s="14"/>
      <c r="F8326" s="14"/>
      <c r="G8326" s="82"/>
      <c r="H8326" s="107" t="str">
        <f>IF(B8326&lt;&gt;"",IF(OR(O8326=0,O8326=999),"",SUMIFS($E$2:E8326,$A$2:A8326,A8326)-SUMIFS($F$2:F8326,$A$2:A8326,A8326)),"")</f>
        <v/>
      </c>
      <c r="I8326" s="109" t="str">
        <f t="shared" si="392"/>
        <v/>
      </c>
      <c r="J8326" s="113"/>
      <c r="K8326" s="90"/>
      <c r="L8326" s="73"/>
      <c r="M8326" s="69" t="str">
        <f>IF(C8326&lt;&gt;"",DailyLog!$S$3,"")</f>
        <v/>
      </c>
      <c r="N8326" s="56" t="str">
        <f t="shared" si="391"/>
        <v/>
      </c>
      <c r="O8326" s="53" t="str">
        <f>IF($B8326&lt;&gt;"",IF(ISNUMBER(_xlfn.XMATCH($B8326,Language!$A$6:$E$6)),0,IF(ISNUMBER(_xlfn.XMATCH($B8326,Language!$A$29:$E$29)),'Lista de Prestatarios'!$B$3,VLOOKUP(B8326,'Lista de Prestatarios'!$A$2:$B$500,2,FALSE))),"")</f>
        <v/>
      </c>
      <c r="P8326" s="58" t="str">
        <f>IF(B8326&lt;&gt;"",IF(OR(D8326&gt;0,G8326&gt;0),COUNTIF($B$2:B8326,B8326),COUNTIFS($B$2:B8326,B8326,$E$2:E8326,"&gt;0")),"")</f>
        <v/>
      </c>
    </row>
    <row r="8327" spans="1:16" x14ac:dyDescent="0.35">
      <c r="A8327" s="51" t="str">
        <f t="shared" si="390"/>
        <v/>
      </c>
      <c r="B8327" s="99"/>
      <c r="C8327" s="4"/>
      <c r="D8327" s="14"/>
      <c r="E8327" s="14"/>
      <c r="F8327" s="14"/>
      <c r="G8327" s="82"/>
      <c r="H8327" s="107" t="str">
        <f>IF(B8327&lt;&gt;"",IF(OR(O8327=0,O8327=999),"",SUMIFS($E$2:E8327,$A$2:A8327,A8327)-SUMIFS($F$2:F8327,$A$2:A8327,A8327)),"")</f>
        <v/>
      </c>
      <c r="I8327" s="109" t="str">
        <f t="shared" si="392"/>
        <v/>
      </c>
      <c r="J8327" s="113"/>
      <c r="K8327" s="90"/>
      <c r="L8327" s="73"/>
      <c r="M8327" s="69" t="str">
        <f>IF(C8327&lt;&gt;"",DailyLog!$S$3,"")</f>
        <v/>
      </c>
      <c r="N8327" s="56" t="str">
        <f t="shared" si="391"/>
        <v/>
      </c>
      <c r="O8327" s="53" t="str">
        <f>IF($B8327&lt;&gt;"",IF(ISNUMBER(_xlfn.XMATCH($B8327,Language!$A$6:$E$6)),0,IF(ISNUMBER(_xlfn.XMATCH($B8327,Language!$A$29:$E$29)),'Lista de Prestatarios'!$B$3,VLOOKUP(B8327,'Lista de Prestatarios'!$A$2:$B$500,2,FALSE))),"")</f>
        <v/>
      </c>
      <c r="P8327" s="58" t="str">
        <f>IF(B8327&lt;&gt;"",IF(OR(D8327&gt;0,G8327&gt;0),COUNTIF($B$2:B8327,B8327),COUNTIFS($B$2:B8327,B8327,$E$2:E8327,"&gt;0")),"")</f>
        <v/>
      </c>
    </row>
    <row r="8328" spans="1:16" x14ac:dyDescent="0.35">
      <c r="A8328" s="51" t="str">
        <f t="shared" si="390"/>
        <v/>
      </c>
      <c r="B8328" s="99"/>
      <c r="C8328" s="4"/>
      <c r="D8328" s="14"/>
      <c r="E8328" s="14"/>
      <c r="F8328" s="14"/>
      <c r="G8328" s="82"/>
      <c r="H8328" s="107" t="str">
        <f>IF(B8328&lt;&gt;"",IF(OR(O8328=0,O8328=999),"",SUMIFS($E$2:E8328,$A$2:A8328,A8328)-SUMIFS($F$2:F8328,$A$2:A8328,A8328)),"")</f>
        <v/>
      </c>
      <c r="I8328" s="109" t="str">
        <f t="shared" si="392"/>
        <v/>
      </c>
      <c r="J8328" s="113"/>
      <c r="K8328" s="90"/>
      <c r="L8328" s="73"/>
      <c r="M8328" s="69" t="str">
        <f>IF(C8328&lt;&gt;"",DailyLog!$S$3,"")</f>
        <v/>
      </c>
      <c r="N8328" s="56" t="str">
        <f t="shared" si="391"/>
        <v/>
      </c>
      <c r="O8328" s="53" t="str">
        <f>IF($B8328&lt;&gt;"",IF(ISNUMBER(_xlfn.XMATCH($B8328,Language!$A$6:$E$6)),0,IF(ISNUMBER(_xlfn.XMATCH($B8328,Language!$A$29:$E$29)),'Lista de Prestatarios'!$B$3,VLOOKUP(B8328,'Lista de Prestatarios'!$A$2:$B$500,2,FALSE))),"")</f>
        <v/>
      </c>
      <c r="P8328" s="58" t="str">
        <f>IF(B8328&lt;&gt;"",IF(OR(D8328&gt;0,G8328&gt;0),COUNTIF($B$2:B8328,B8328),COUNTIFS($B$2:B8328,B8328,$E$2:E8328,"&gt;0")),"")</f>
        <v/>
      </c>
    </row>
    <row r="8329" spans="1:16" x14ac:dyDescent="0.35">
      <c r="A8329" s="51" t="str">
        <f t="shared" si="390"/>
        <v/>
      </c>
      <c r="B8329" s="99"/>
      <c r="C8329" s="4"/>
      <c r="D8329" s="14"/>
      <c r="E8329" s="14"/>
      <c r="F8329" s="14"/>
      <c r="G8329" s="82"/>
      <c r="H8329" s="107" t="str">
        <f>IF(B8329&lt;&gt;"",IF(OR(O8329=0,O8329=999),"",SUMIFS($E$2:E8329,$A$2:A8329,A8329)-SUMIFS($F$2:F8329,$A$2:A8329,A8329)),"")</f>
        <v/>
      </c>
      <c r="I8329" s="109" t="str">
        <f t="shared" si="392"/>
        <v/>
      </c>
      <c r="J8329" s="113"/>
      <c r="K8329" s="90"/>
      <c r="L8329" s="73"/>
      <c r="M8329" s="69" t="str">
        <f>IF(C8329&lt;&gt;"",DailyLog!$S$3,"")</f>
        <v/>
      </c>
      <c r="N8329" s="56" t="str">
        <f t="shared" si="391"/>
        <v/>
      </c>
      <c r="O8329" s="53" t="str">
        <f>IF($B8329&lt;&gt;"",IF(ISNUMBER(_xlfn.XMATCH($B8329,Language!$A$6:$E$6)),0,IF(ISNUMBER(_xlfn.XMATCH($B8329,Language!$A$29:$E$29)),'Lista de Prestatarios'!$B$3,VLOOKUP(B8329,'Lista de Prestatarios'!$A$2:$B$500,2,FALSE))),"")</f>
        <v/>
      </c>
      <c r="P8329" s="58" t="str">
        <f>IF(B8329&lt;&gt;"",IF(OR(D8329&gt;0,G8329&gt;0),COUNTIF($B$2:B8329,B8329),COUNTIFS($B$2:B8329,B8329,$E$2:E8329,"&gt;0")),"")</f>
        <v/>
      </c>
    </row>
    <row r="8330" spans="1:16" x14ac:dyDescent="0.35">
      <c r="A8330" s="51" t="str">
        <f t="shared" si="390"/>
        <v/>
      </c>
      <c r="B8330" s="99"/>
      <c r="C8330" s="4"/>
      <c r="D8330" s="14"/>
      <c r="E8330" s="14"/>
      <c r="F8330" s="14"/>
      <c r="G8330" s="82"/>
      <c r="H8330" s="107" t="str">
        <f>IF(B8330&lt;&gt;"",IF(OR(O8330=0,O8330=999),"",SUMIFS($E$2:E8330,$A$2:A8330,A8330)-SUMIFS($F$2:F8330,$A$2:A8330,A8330)),"")</f>
        <v/>
      </c>
      <c r="I8330" s="109" t="str">
        <f t="shared" si="392"/>
        <v/>
      </c>
      <c r="J8330" s="113"/>
      <c r="K8330" s="90"/>
      <c r="L8330" s="73"/>
      <c r="M8330" s="69" t="str">
        <f>IF(C8330&lt;&gt;"",DailyLog!$S$3,"")</f>
        <v/>
      </c>
      <c r="N8330" s="56" t="str">
        <f t="shared" si="391"/>
        <v/>
      </c>
      <c r="O8330" s="53" t="str">
        <f>IF($B8330&lt;&gt;"",IF(ISNUMBER(_xlfn.XMATCH($B8330,Language!$A$6:$E$6)),0,IF(ISNUMBER(_xlfn.XMATCH($B8330,Language!$A$29:$E$29)),'Lista de Prestatarios'!$B$3,VLOOKUP(B8330,'Lista de Prestatarios'!$A$2:$B$500,2,FALSE))),"")</f>
        <v/>
      </c>
      <c r="P8330" s="58" t="str">
        <f>IF(B8330&lt;&gt;"",IF(OR(D8330&gt;0,G8330&gt;0),COUNTIF($B$2:B8330,B8330),COUNTIFS($B$2:B8330,B8330,$E$2:E8330,"&gt;0")),"")</f>
        <v/>
      </c>
    </row>
    <row r="8331" spans="1:16" x14ac:dyDescent="0.35">
      <c r="A8331" s="51" t="str">
        <f t="shared" si="390"/>
        <v/>
      </c>
      <c r="B8331" s="99"/>
      <c r="C8331" s="4"/>
      <c r="D8331" s="14"/>
      <c r="E8331" s="14"/>
      <c r="F8331" s="14"/>
      <c r="G8331" s="82"/>
      <c r="H8331" s="107" t="str">
        <f>IF(B8331&lt;&gt;"",IF(OR(O8331=0,O8331=999),"",SUMIFS($E$2:E8331,$A$2:A8331,A8331)-SUMIFS($F$2:F8331,$A$2:A8331,A8331)),"")</f>
        <v/>
      </c>
      <c r="I8331" s="109" t="str">
        <f t="shared" si="392"/>
        <v/>
      </c>
      <c r="J8331" s="113"/>
      <c r="K8331" s="90"/>
      <c r="L8331" s="73"/>
      <c r="M8331" s="69" t="str">
        <f>IF(C8331&lt;&gt;"",DailyLog!$S$3,"")</f>
        <v/>
      </c>
      <c r="N8331" s="56" t="str">
        <f t="shared" si="391"/>
        <v/>
      </c>
      <c r="O8331" s="53" t="str">
        <f>IF($B8331&lt;&gt;"",IF(ISNUMBER(_xlfn.XMATCH($B8331,Language!$A$6:$E$6)),0,IF(ISNUMBER(_xlfn.XMATCH($B8331,Language!$A$29:$E$29)),'Lista de Prestatarios'!$B$3,VLOOKUP(B8331,'Lista de Prestatarios'!$A$2:$B$500,2,FALSE))),"")</f>
        <v/>
      </c>
      <c r="P8331" s="58" t="str">
        <f>IF(B8331&lt;&gt;"",IF(OR(D8331&gt;0,G8331&gt;0),COUNTIF($B$2:B8331,B8331),COUNTIFS($B$2:B8331,B8331,$E$2:E8331,"&gt;0")),"")</f>
        <v/>
      </c>
    </row>
    <row r="8332" spans="1:16" x14ac:dyDescent="0.35">
      <c r="A8332" s="51" t="str">
        <f t="shared" si="390"/>
        <v/>
      </c>
      <c r="B8332" s="99"/>
      <c r="C8332" s="4"/>
      <c r="D8332" s="14"/>
      <c r="E8332" s="14"/>
      <c r="F8332" s="14"/>
      <c r="G8332" s="82"/>
      <c r="H8332" s="107" t="str">
        <f>IF(B8332&lt;&gt;"",IF(OR(O8332=0,O8332=999),"",SUMIFS($E$2:E8332,$A$2:A8332,A8332)-SUMIFS($F$2:F8332,$A$2:A8332,A8332)),"")</f>
        <v/>
      </c>
      <c r="I8332" s="109" t="str">
        <f t="shared" si="392"/>
        <v/>
      </c>
      <c r="J8332" s="113"/>
      <c r="K8332" s="90"/>
      <c r="L8332" s="73"/>
      <c r="M8332" s="69" t="str">
        <f>IF(C8332&lt;&gt;"",DailyLog!$S$3,"")</f>
        <v/>
      </c>
      <c r="N8332" s="56" t="str">
        <f t="shared" si="391"/>
        <v/>
      </c>
      <c r="O8332" s="53" t="str">
        <f>IF($B8332&lt;&gt;"",IF(ISNUMBER(_xlfn.XMATCH($B8332,Language!$A$6:$E$6)),0,IF(ISNUMBER(_xlfn.XMATCH($B8332,Language!$A$29:$E$29)),'Lista de Prestatarios'!$B$3,VLOOKUP(B8332,'Lista de Prestatarios'!$A$2:$B$500,2,FALSE))),"")</f>
        <v/>
      </c>
      <c r="P8332" s="58" t="str">
        <f>IF(B8332&lt;&gt;"",IF(OR(D8332&gt;0,G8332&gt;0),COUNTIF($B$2:B8332,B8332),COUNTIFS($B$2:B8332,B8332,$E$2:E8332,"&gt;0")),"")</f>
        <v/>
      </c>
    </row>
    <row r="8333" spans="1:16" x14ac:dyDescent="0.35">
      <c r="A8333" s="51" t="str">
        <f t="shared" si="390"/>
        <v/>
      </c>
      <c r="B8333" s="99"/>
      <c r="C8333" s="4"/>
      <c r="D8333" s="14"/>
      <c r="E8333" s="14"/>
      <c r="F8333" s="14"/>
      <c r="G8333" s="82"/>
      <c r="H8333" s="107" t="str">
        <f>IF(B8333&lt;&gt;"",IF(OR(O8333=0,O8333=999),"",SUMIFS($E$2:E8333,$A$2:A8333,A8333)-SUMIFS($F$2:F8333,$A$2:A8333,A8333)),"")</f>
        <v/>
      </c>
      <c r="I8333" s="109" t="str">
        <f t="shared" si="392"/>
        <v/>
      </c>
      <c r="J8333" s="113"/>
      <c r="K8333" s="90"/>
      <c r="L8333" s="73"/>
      <c r="M8333" s="69" t="str">
        <f>IF(C8333&lt;&gt;"",DailyLog!$S$3,"")</f>
        <v/>
      </c>
      <c r="N8333" s="56" t="str">
        <f t="shared" si="391"/>
        <v/>
      </c>
      <c r="O8333" s="53" t="str">
        <f>IF($B8333&lt;&gt;"",IF(ISNUMBER(_xlfn.XMATCH($B8333,Language!$A$6:$E$6)),0,IF(ISNUMBER(_xlfn.XMATCH($B8333,Language!$A$29:$E$29)),'Lista de Prestatarios'!$B$3,VLOOKUP(B8333,'Lista de Prestatarios'!$A$2:$B$500,2,FALSE))),"")</f>
        <v/>
      </c>
      <c r="P8333" s="58" t="str">
        <f>IF(B8333&lt;&gt;"",IF(OR(D8333&gt;0,G8333&gt;0),COUNTIF($B$2:B8333,B8333),COUNTIFS($B$2:B8333,B8333,$E$2:E8333,"&gt;0")),"")</f>
        <v/>
      </c>
    </row>
    <row r="8334" spans="1:16" x14ac:dyDescent="0.35">
      <c r="A8334" s="51" t="str">
        <f t="shared" si="390"/>
        <v/>
      </c>
      <c r="B8334" s="99"/>
      <c r="C8334" s="4"/>
      <c r="D8334" s="14"/>
      <c r="E8334" s="14"/>
      <c r="F8334" s="14"/>
      <c r="G8334" s="82"/>
      <c r="H8334" s="107" t="str">
        <f>IF(B8334&lt;&gt;"",IF(OR(O8334=0,O8334=999),"",SUMIFS($E$2:E8334,$A$2:A8334,A8334)-SUMIFS($F$2:F8334,$A$2:A8334,A8334)),"")</f>
        <v/>
      </c>
      <c r="I8334" s="109" t="str">
        <f t="shared" si="392"/>
        <v/>
      </c>
      <c r="J8334" s="113"/>
      <c r="K8334" s="90"/>
      <c r="L8334" s="73"/>
      <c r="M8334" s="69" t="str">
        <f>IF(C8334&lt;&gt;"",DailyLog!$S$3,"")</f>
        <v/>
      </c>
      <c r="N8334" s="56" t="str">
        <f t="shared" si="391"/>
        <v/>
      </c>
      <c r="O8334" s="53" t="str">
        <f>IF($B8334&lt;&gt;"",IF(ISNUMBER(_xlfn.XMATCH($B8334,Language!$A$6:$E$6)),0,IF(ISNUMBER(_xlfn.XMATCH($B8334,Language!$A$29:$E$29)),'Lista de Prestatarios'!$B$3,VLOOKUP(B8334,'Lista de Prestatarios'!$A$2:$B$500,2,FALSE))),"")</f>
        <v/>
      </c>
      <c r="P8334" s="58" t="str">
        <f>IF(B8334&lt;&gt;"",IF(OR(D8334&gt;0,G8334&gt;0),COUNTIF($B$2:B8334,B8334),COUNTIFS($B$2:B8334,B8334,$E$2:E8334,"&gt;0")),"")</f>
        <v/>
      </c>
    </row>
    <row r="8335" spans="1:16" x14ac:dyDescent="0.35">
      <c r="A8335" s="51" t="str">
        <f t="shared" si="390"/>
        <v/>
      </c>
      <c r="B8335" s="99"/>
      <c r="C8335" s="4"/>
      <c r="D8335" s="14"/>
      <c r="E8335" s="14"/>
      <c r="F8335" s="14"/>
      <c r="G8335" s="82"/>
      <c r="H8335" s="107" t="str">
        <f>IF(B8335&lt;&gt;"",IF(OR(O8335=0,O8335=999),"",SUMIFS($E$2:E8335,$A$2:A8335,A8335)-SUMIFS($F$2:F8335,$A$2:A8335,A8335)),"")</f>
        <v/>
      </c>
      <c r="I8335" s="109" t="str">
        <f t="shared" si="392"/>
        <v/>
      </c>
      <c r="J8335" s="113"/>
      <c r="K8335" s="90"/>
      <c r="L8335" s="73"/>
      <c r="M8335" s="69" t="str">
        <f>IF(C8335&lt;&gt;"",DailyLog!$S$3,"")</f>
        <v/>
      </c>
      <c r="N8335" s="56" t="str">
        <f t="shared" si="391"/>
        <v/>
      </c>
      <c r="O8335" s="53" t="str">
        <f>IF($B8335&lt;&gt;"",IF(ISNUMBER(_xlfn.XMATCH($B8335,Language!$A$6:$E$6)),0,IF(ISNUMBER(_xlfn.XMATCH($B8335,Language!$A$29:$E$29)),'Lista de Prestatarios'!$B$3,VLOOKUP(B8335,'Lista de Prestatarios'!$A$2:$B$500,2,FALSE))),"")</f>
        <v/>
      </c>
      <c r="P8335" s="58" t="str">
        <f>IF(B8335&lt;&gt;"",IF(OR(D8335&gt;0,G8335&gt;0),COUNTIF($B$2:B8335,B8335),COUNTIFS($B$2:B8335,B8335,$E$2:E8335,"&gt;0")),"")</f>
        <v/>
      </c>
    </row>
    <row r="8336" spans="1:16" x14ac:dyDescent="0.35">
      <c r="A8336" s="51" t="str">
        <f t="shared" si="390"/>
        <v/>
      </c>
      <c r="B8336" s="99"/>
      <c r="C8336" s="4"/>
      <c r="D8336" s="14"/>
      <c r="E8336" s="14"/>
      <c r="F8336" s="14"/>
      <c r="G8336" s="82"/>
      <c r="H8336" s="107" t="str">
        <f>IF(B8336&lt;&gt;"",IF(OR(O8336=0,O8336=999),"",SUMIFS($E$2:E8336,$A$2:A8336,A8336)-SUMIFS($F$2:F8336,$A$2:A8336,A8336)),"")</f>
        <v/>
      </c>
      <c r="I8336" s="109" t="str">
        <f t="shared" si="392"/>
        <v/>
      </c>
      <c r="J8336" s="113"/>
      <c r="K8336" s="90"/>
      <c r="L8336" s="73"/>
      <c r="M8336" s="69" t="str">
        <f>IF(C8336&lt;&gt;"",DailyLog!$S$3,"")</f>
        <v/>
      </c>
      <c r="N8336" s="56" t="str">
        <f t="shared" si="391"/>
        <v/>
      </c>
      <c r="O8336" s="53" t="str">
        <f>IF($B8336&lt;&gt;"",IF(ISNUMBER(_xlfn.XMATCH($B8336,Language!$A$6:$E$6)),0,IF(ISNUMBER(_xlfn.XMATCH($B8336,Language!$A$29:$E$29)),'Lista de Prestatarios'!$B$3,VLOOKUP(B8336,'Lista de Prestatarios'!$A$2:$B$500,2,FALSE))),"")</f>
        <v/>
      </c>
      <c r="P8336" s="58" t="str">
        <f>IF(B8336&lt;&gt;"",IF(OR(D8336&gt;0,G8336&gt;0),COUNTIF($B$2:B8336,B8336),COUNTIFS($B$2:B8336,B8336,$E$2:E8336,"&gt;0")),"")</f>
        <v/>
      </c>
    </row>
    <row r="8337" spans="1:16" x14ac:dyDescent="0.35">
      <c r="A8337" s="51" t="str">
        <f t="shared" si="390"/>
        <v/>
      </c>
      <c r="B8337" s="99"/>
      <c r="C8337" s="4"/>
      <c r="D8337" s="14"/>
      <c r="E8337" s="14"/>
      <c r="F8337" s="14"/>
      <c r="G8337" s="82"/>
      <c r="H8337" s="107" t="str">
        <f>IF(B8337&lt;&gt;"",IF(OR(O8337=0,O8337=999),"",SUMIFS($E$2:E8337,$A$2:A8337,A8337)-SUMIFS($F$2:F8337,$A$2:A8337,A8337)),"")</f>
        <v/>
      </c>
      <c r="I8337" s="109" t="str">
        <f t="shared" si="392"/>
        <v/>
      </c>
      <c r="J8337" s="113"/>
      <c r="K8337" s="90"/>
      <c r="L8337" s="73"/>
      <c r="M8337" s="69" t="str">
        <f>IF(C8337&lt;&gt;"",DailyLog!$S$3,"")</f>
        <v/>
      </c>
      <c r="N8337" s="56" t="str">
        <f t="shared" si="391"/>
        <v/>
      </c>
      <c r="O8337" s="53" t="str">
        <f>IF($B8337&lt;&gt;"",IF(ISNUMBER(_xlfn.XMATCH($B8337,Language!$A$6:$E$6)),0,IF(ISNUMBER(_xlfn.XMATCH($B8337,Language!$A$29:$E$29)),'Lista de Prestatarios'!$B$3,VLOOKUP(B8337,'Lista de Prestatarios'!$A$2:$B$500,2,FALSE))),"")</f>
        <v/>
      </c>
      <c r="P8337" s="58" t="str">
        <f>IF(B8337&lt;&gt;"",IF(OR(D8337&gt;0,G8337&gt;0),COUNTIF($B$2:B8337,B8337),COUNTIFS($B$2:B8337,B8337,$E$2:E8337,"&gt;0")),"")</f>
        <v/>
      </c>
    </row>
    <row r="8338" spans="1:16" x14ac:dyDescent="0.35">
      <c r="A8338" s="51" t="str">
        <f t="shared" si="390"/>
        <v/>
      </c>
      <c r="B8338" s="99"/>
      <c r="C8338" s="4"/>
      <c r="D8338" s="14"/>
      <c r="E8338" s="14"/>
      <c r="F8338" s="14"/>
      <c r="G8338" s="82"/>
      <c r="H8338" s="107" t="str">
        <f>IF(B8338&lt;&gt;"",IF(OR(O8338=0,O8338=999),"",SUMIFS($E$2:E8338,$A$2:A8338,A8338)-SUMIFS($F$2:F8338,$A$2:A8338,A8338)),"")</f>
        <v/>
      </c>
      <c r="I8338" s="109" t="str">
        <f t="shared" si="392"/>
        <v/>
      </c>
      <c r="J8338" s="113"/>
      <c r="K8338" s="90"/>
      <c r="L8338" s="73"/>
      <c r="M8338" s="69" t="str">
        <f>IF(C8338&lt;&gt;"",DailyLog!$S$3,"")</f>
        <v/>
      </c>
      <c r="N8338" s="56" t="str">
        <f t="shared" si="391"/>
        <v/>
      </c>
      <c r="O8338" s="53" t="str">
        <f>IF($B8338&lt;&gt;"",IF(ISNUMBER(_xlfn.XMATCH($B8338,Language!$A$6:$E$6)),0,IF(ISNUMBER(_xlfn.XMATCH($B8338,Language!$A$29:$E$29)),'Lista de Prestatarios'!$B$3,VLOOKUP(B8338,'Lista de Prestatarios'!$A$2:$B$500,2,FALSE))),"")</f>
        <v/>
      </c>
      <c r="P8338" s="58" t="str">
        <f>IF(B8338&lt;&gt;"",IF(OR(D8338&gt;0,G8338&gt;0),COUNTIF($B$2:B8338,B8338),COUNTIFS($B$2:B8338,B8338,$E$2:E8338,"&gt;0")),"")</f>
        <v/>
      </c>
    </row>
    <row r="8339" spans="1:16" x14ac:dyDescent="0.35">
      <c r="A8339" s="51" t="str">
        <f t="shared" si="390"/>
        <v/>
      </c>
      <c r="B8339" s="99"/>
      <c r="C8339" s="4"/>
      <c r="D8339" s="14"/>
      <c r="E8339" s="14"/>
      <c r="F8339" s="14"/>
      <c r="G8339" s="82"/>
      <c r="H8339" s="107" t="str">
        <f>IF(B8339&lt;&gt;"",IF(OR(O8339=0,O8339=999),"",SUMIFS($E$2:E8339,$A$2:A8339,A8339)-SUMIFS($F$2:F8339,$A$2:A8339,A8339)),"")</f>
        <v/>
      </c>
      <c r="I8339" s="109" t="str">
        <f t="shared" si="392"/>
        <v/>
      </c>
      <c r="J8339" s="113"/>
      <c r="K8339" s="90"/>
      <c r="L8339" s="73"/>
      <c r="M8339" s="69" t="str">
        <f>IF(C8339&lt;&gt;"",DailyLog!$S$3,"")</f>
        <v/>
      </c>
      <c r="N8339" s="56" t="str">
        <f t="shared" si="391"/>
        <v/>
      </c>
      <c r="O8339" s="53" t="str">
        <f>IF($B8339&lt;&gt;"",IF(ISNUMBER(_xlfn.XMATCH($B8339,Language!$A$6:$E$6)),0,IF(ISNUMBER(_xlfn.XMATCH($B8339,Language!$A$29:$E$29)),'Lista de Prestatarios'!$B$3,VLOOKUP(B8339,'Lista de Prestatarios'!$A$2:$B$500,2,FALSE))),"")</f>
        <v/>
      </c>
      <c r="P8339" s="58" t="str">
        <f>IF(B8339&lt;&gt;"",IF(OR(D8339&gt;0,G8339&gt;0),COUNTIF($B$2:B8339,B8339),COUNTIFS($B$2:B8339,B8339,$E$2:E8339,"&gt;0")),"")</f>
        <v/>
      </c>
    </row>
    <row r="8340" spans="1:16" x14ac:dyDescent="0.35">
      <c r="A8340" s="51" t="str">
        <f t="shared" si="390"/>
        <v/>
      </c>
      <c r="B8340" s="99"/>
      <c r="C8340" s="4"/>
      <c r="D8340" s="14"/>
      <c r="E8340" s="14"/>
      <c r="F8340" s="14"/>
      <c r="G8340" s="82"/>
      <c r="H8340" s="107" t="str">
        <f>IF(B8340&lt;&gt;"",IF(OR(O8340=0,O8340=999),"",SUMIFS($E$2:E8340,$A$2:A8340,A8340)-SUMIFS($F$2:F8340,$A$2:A8340,A8340)),"")</f>
        <v/>
      </c>
      <c r="I8340" s="109" t="str">
        <f t="shared" si="392"/>
        <v/>
      </c>
      <c r="J8340" s="113"/>
      <c r="K8340" s="90"/>
      <c r="L8340" s="73"/>
      <c r="M8340" s="69" t="str">
        <f>IF(C8340&lt;&gt;"",DailyLog!$S$3,"")</f>
        <v/>
      </c>
      <c r="N8340" s="56" t="str">
        <f t="shared" si="391"/>
        <v/>
      </c>
      <c r="O8340" s="53" t="str">
        <f>IF($B8340&lt;&gt;"",IF(ISNUMBER(_xlfn.XMATCH($B8340,Language!$A$6:$E$6)),0,IF(ISNUMBER(_xlfn.XMATCH($B8340,Language!$A$29:$E$29)),'Lista de Prestatarios'!$B$3,VLOOKUP(B8340,'Lista de Prestatarios'!$A$2:$B$500,2,FALSE))),"")</f>
        <v/>
      </c>
      <c r="P8340" s="58" t="str">
        <f>IF(B8340&lt;&gt;"",IF(OR(D8340&gt;0,G8340&gt;0),COUNTIF($B$2:B8340,B8340),COUNTIFS($B$2:B8340,B8340,$E$2:E8340,"&gt;0")),"")</f>
        <v/>
      </c>
    </row>
    <row r="8341" spans="1:16" x14ac:dyDescent="0.35">
      <c r="A8341" s="51" t="str">
        <f t="shared" si="390"/>
        <v/>
      </c>
      <c r="B8341" s="99"/>
      <c r="C8341" s="4"/>
      <c r="D8341" s="14"/>
      <c r="E8341" s="14"/>
      <c r="F8341" s="14"/>
      <c r="G8341" s="82"/>
      <c r="H8341" s="107" t="str">
        <f>IF(B8341&lt;&gt;"",IF(OR(O8341=0,O8341=999),"",SUMIFS($E$2:E8341,$A$2:A8341,A8341)-SUMIFS($F$2:F8341,$A$2:A8341,A8341)),"")</f>
        <v/>
      </c>
      <c r="I8341" s="109" t="str">
        <f t="shared" si="392"/>
        <v/>
      </c>
      <c r="J8341" s="113"/>
      <c r="K8341" s="90"/>
      <c r="L8341" s="73"/>
      <c r="M8341" s="69" t="str">
        <f>IF(C8341&lt;&gt;"",DailyLog!$S$3,"")</f>
        <v/>
      </c>
      <c r="N8341" s="56" t="str">
        <f t="shared" si="391"/>
        <v/>
      </c>
      <c r="O8341" s="53" t="str">
        <f>IF($B8341&lt;&gt;"",IF(ISNUMBER(_xlfn.XMATCH($B8341,Language!$A$6:$E$6)),0,IF(ISNUMBER(_xlfn.XMATCH($B8341,Language!$A$29:$E$29)),'Lista de Prestatarios'!$B$3,VLOOKUP(B8341,'Lista de Prestatarios'!$A$2:$B$500,2,FALSE))),"")</f>
        <v/>
      </c>
      <c r="P8341" s="58" t="str">
        <f>IF(B8341&lt;&gt;"",IF(OR(D8341&gt;0,G8341&gt;0),COUNTIF($B$2:B8341,B8341),COUNTIFS($B$2:B8341,B8341,$E$2:E8341,"&gt;0")),"")</f>
        <v/>
      </c>
    </row>
    <row r="8342" spans="1:16" x14ac:dyDescent="0.35">
      <c r="A8342" s="51" t="str">
        <f t="shared" si="390"/>
        <v/>
      </c>
      <c r="B8342" s="99"/>
      <c r="C8342" s="4"/>
      <c r="D8342" s="14"/>
      <c r="E8342" s="14"/>
      <c r="F8342" s="14"/>
      <c r="G8342" s="82"/>
      <c r="H8342" s="107" t="str">
        <f>IF(B8342&lt;&gt;"",IF(OR(O8342=0,O8342=999),"",SUMIFS($E$2:E8342,$A$2:A8342,A8342)-SUMIFS($F$2:F8342,$A$2:A8342,A8342)),"")</f>
        <v/>
      </c>
      <c r="I8342" s="109" t="str">
        <f t="shared" si="392"/>
        <v/>
      </c>
      <c r="J8342" s="113"/>
      <c r="K8342" s="90"/>
      <c r="L8342" s="73"/>
      <c r="M8342" s="69" t="str">
        <f>IF(C8342&lt;&gt;"",DailyLog!$S$3,"")</f>
        <v/>
      </c>
      <c r="N8342" s="56" t="str">
        <f t="shared" si="391"/>
        <v/>
      </c>
      <c r="O8342" s="53" t="str">
        <f>IF($B8342&lt;&gt;"",IF(ISNUMBER(_xlfn.XMATCH($B8342,Language!$A$6:$E$6)),0,IF(ISNUMBER(_xlfn.XMATCH($B8342,Language!$A$29:$E$29)),'Lista de Prestatarios'!$B$3,VLOOKUP(B8342,'Lista de Prestatarios'!$A$2:$B$500,2,FALSE))),"")</f>
        <v/>
      </c>
      <c r="P8342" s="58" t="str">
        <f>IF(B8342&lt;&gt;"",IF(OR(D8342&gt;0,G8342&gt;0),COUNTIF($B$2:B8342,B8342),COUNTIFS($B$2:B8342,B8342,$E$2:E8342,"&gt;0")),"")</f>
        <v/>
      </c>
    </row>
    <row r="8343" spans="1:16" x14ac:dyDescent="0.35">
      <c r="A8343" s="51" t="str">
        <f t="shared" si="390"/>
        <v/>
      </c>
      <c r="B8343" s="99"/>
      <c r="C8343" s="4"/>
      <c r="D8343" s="14"/>
      <c r="E8343" s="14"/>
      <c r="F8343" s="14"/>
      <c r="G8343" s="82"/>
      <c r="H8343" s="107" t="str">
        <f>IF(B8343&lt;&gt;"",IF(OR(O8343=0,O8343=999),"",SUMIFS($E$2:E8343,$A$2:A8343,A8343)-SUMIFS($F$2:F8343,$A$2:A8343,A8343)),"")</f>
        <v/>
      </c>
      <c r="I8343" s="109" t="str">
        <f t="shared" si="392"/>
        <v/>
      </c>
      <c r="J8343" s="113"/>
      <c r="K8343" s="90"/>
      <c r="L8343" s="73"/>
      <c r="M8343" s="69" t="str">
        <f>IF(C8343&lt;&gt;"",DailyLog!$S$3,"")</f>
        <v/>
      </c>
      <c r="N8343" s="56" t="str">
        <f t="shared" si="391"/>
        <v/>
      </c>
      <c r="O8343" s="53" t="str">
        <f>IF($B8343&lt;&gt;"",IF(ISNUMBER(_xlfn.XMATCH($B8343,Language!$A$6:$E$6)),0,IF(ISNUMBER(_xlfn.XMATCH($B8343,Language!$A$29:$E$29)),'Lista de Prestatarios'!$B$3,VLOOKUP(B8343,'Lista de Prestatarios'!$A$2:$B$500,2,FALSE))),"")</f>
        <v/>
      </c>
      <c r="P8343" s="58" t="str">
        <f>IF(B8343&lt;&gt;"",IF(OR(D8343&gt;0,G8343&gt;0),COUNTIF($B$2:B8343,B8343),COUNTIFS($B$2:B8343,B8343,$E$2:E8343,"&gt;0")),"")</f>
        <v/>
      </c>
    </row>
    <row r="8344" spans="1:16" x14ac:dyDescent="0.35">
      <c r="A8344" s="51" t="str">
        <f t="shared" si="390"/>
        <v/>
      </c>
      <c r="B8344" s="99"/>
      <c r="C8344" s="4"/>
      <c r="D8344" s="14"/>
      <c r="E8344" s="14"/>
      <c r="F8344" s="14"/>
      <c r="G8344" s="82"/>
      <c r="H8344" s="107" t="str">
        <f>IF(B8344&lt;&gt;"",IF(OR(O8344=0,O8344=999),"",SUMIFS($E$2:E8344,$A$2:A8344,A8344)-SUMIFS($F$2:F8344,$A$2:A8344,A8344)),"")</f>
        <v/>
      </c>
      <c r="I8344" s="109" t="str">
        <f t="shared" si="392"/>
        <v/>
      </c>
      <c r="J8344" s="113"/>
      <c r="K8344" s="90"/>
      <c r="L8344" s="73"/>
      <c r="M8344" s="69" t="str">
        <f>IF(C8344&lt;&gt;"",DailyLog!$S$3,"")</f>
        <v/>
      </c>
      <c r="N8344" s="56" t="str">
        <f t="shared" si="391"/>
        <v/>
      </c>
      <c r="O8344" s="53" t="str">
        <f>IF($B8344&lt;&gt;"",IF(ISNUMBER(_xlfn.XMATCH($B8344,Language!$A$6:$E$6)),0,IF(ISNUMBER(_xlfn.XMATCH($B8344,Language!$A$29:$E$29)),'Lista de Prestatarios'!$B$3,VLOOKUP(B8344,'Lista de Prestatarios'!$A$2:$B$500,2,FALSE))),"")</f>
        <v/>
      </c>
      <c r="P8344" s="58" t="str">
        <f>IF(B8344&lt;&gt;"",IF(OR(D8344&gt;0,G8344&gt;0),COUNTIF($B$2:B8344,B8344),COUNTIFS($B$2:B8344,B8344,$E$2:E8344,"&gt;0")),"")</f>
        <v/>
      </c>
    </row>
    <row r="8345" spans="1:16" x14ac:dyDescent="0.35">
      <c r="A8345" s="51" t="str">
        <f t="shared" si="390"/>
        <v/>
      </c>
      <c r="B8345" s="99"/>
      <c r="C8345" s="4"/>
      <c r="D8345" s="14"/>
      <c r="E8345" s="14"/>
      <c r="F8345" s="14"/>
      <c r="G8345" s="82"/>
      <c r="H8345" s="107" t="str">
        <f>IF(B8345&lt;&gt;"",IF(OR(O8345=0,O8345=999),"",SUMIFS($E$2:E8345,$A$2:A8345,A8345)-SUMIFS($F$2:F8345,$A$2:A8345,A8345)),"")</f>
        <v/>
      </c>
      <c r="I8345" s="109" t="str">
        <f t="shared" si="392"/>
        <v/>
      </c>
      <c r="J8345" s="113"/>
      <c r="K8345" s="90"/>
      <c r="L8345" s="73"/>
      <c r="M8345" s="69" t="str">
        <f>IF(C8345&lt;&gt;"",DailyLog!$S$3,"")</f>
        <v/>
      </c>
      <c r="N8345" s="56" t="str">
        <f t="shared" si="391"/>
        <v/>
      </c>
      <c r="O8345" s="53" t="str">
        <f>IF($B8345&lt;&gt;"",IF(ISNUMBER(_xlfn.XMATCH($B8345,Language!$A$6:$E$6)),0,IF(ISNUMBER(_xlfn.XMATCH($B8345,Language!$A$29:$E$29)),'Lista de Prestatarios'!$B$3,VLOOKUP(B8345,'Lista de Prestatarios'!$A$2:$B$500,2,FALSE))),"")</f>
        <v/>
      </c>
      <c r="P8345" s="58" t="str">
        <f>IF(B8345&lt;&gt;"",IF(OR(D8345&gt;0,G8345&gt;0),COUNTIF($B$2:B8345,B8345),COUNTIFS($B$2:B8345,B8345,$E$2:E8345,"&gt;0")),"")</f>
        <v/>
      </c>
    </row>
    <row r="8346" spans="1:16" x14ac:dyDescent="0.35">
      <c r="A8346" s="51" t="str">
        <f t="shared" si="390"/>
        <v/>
      </c>
      <c r="B8346" s="99"/>
      <c r="C8346" s="4"/>
      <c r="D8346" s="14"/>
      <c r="E8346" s="14"/>
      <c r="F8346" s="14"/>
      <c r="G8346" s="82"/>
      <c r="H8346" s="107" t="str">
        <f>IF(B8346&lt;&gt;"",IF(OR(O8346=0,O8346=999),"",SUMIFS($E$2:E8346,$A$2:A8346,A8346)-SUMIFS($F$2:F8346,$A$2:A8346,A8346)),"")</f>
        <v/>
      </c>
      <c r="I8346" s="109" t="str">
        <f t="shared" si="392"/>
        <v/>
      </c>
      <c r="J8346" s="113"/>
      <c r="K8346" s="90"/>
      <c r="L8346" s="73"/>
      <c r="M8346" s="69" t="str">
        <f>IF(C8346&lt;&gt;"",DailyLog!$S$3,"")</f>
        <v/>
      </c>
      <c r="N8346" s="56" t="str">
        <f t="shared" si="391"/>
        <v/>
      </c>
      <c r="O8346" s="53" t="str">
        <f>IF($B8346&lt;&gt;"",IF(ISNUMBER(_xlfn.XMATCH($B8346,Language!$A$6:$E$6)),0,IF(ISNUMBER(_xlfn.XMATCH($B8346,Language!$A$29:$E$29)),'Lista de Prestatarios'!$B$3,VLOOKUP(B8346,'Lista de Prestatarios'!$A$2:$B$500,2,FALSE))),"")</f>
        <v/>
      </c>
      <c r="P8346" s="58" t="str">
        <f>IF(B8346&lt;&gt;"",IF(OR(D8346&gt;0,G8346&gt;0),COUNTIF($B$2:B8346,B8346),COUNTIFS($B$2:B8346,B8346,$E$2:E8346,"&gt;0")),"")</f>
        <v/>
      </c>
    </row>
    <row r="8347" spans="1:16" x14ac:dyDescent="0.35">
      <c r="A8347" s="51" t="str">
        <f t="shared" si="390"/>
        <v/>
      </c>
      <c r="B8347" s="99"/>
      <c r="C8347" s="4"/>
      <c r="D8347" s="14"/>
      <c r="E8347" s="14"/>
      <c r="F8347" s="14"/>
      <c r="G8347" s="82"/>
      <c r="H8347" s="107" t="str">
        <f>IF(B8347&lt;&gt;"",IF(OR(O8347=0,O8347=999),"",SUMIFS($E$2:E8347,$A$2:A8347,A8347)-SUMIFS($F$2:F8347,$A$2:A8347,A8347)),"")</f>
        <v/>
      </c>
      <c r="I8347" s="109" t="str">
        <f t="shared" si="392"/>
        <v/>
      </c>
      <c r="J8347" s="113"/>
      <c r="K8347" s="90"/>
      <c r="L8347" s="73"/>
      <c r="M8347" s="69" t="str">
        <f>IF(C8347&lt;&gt;"",DailyLog!$S$3,"")</f>
        <v/>
      </c>
      <c r="N8347" s="56" t="str">
        <f t="shared" si="391"/>
        <v/>
      </c>
      <c r="O8347" s="53" t="str">
        <f>IF($B8347&lt;&gt;"",IF(ISNUMBER(_xlfn.XMATCH($B8347,Language!$A$6:$E$6)),0,IF(ISNUMBER(_xlfn.XMATCH($B8347,Language!$A$29:$E$29)),'Lista de Prestatarios'!$B$3,VLOOKUP(B8347,'Lista de Prestatarios'!$A$2:$B$500,2,FALSE))),"")</f>
        <v/>
      </c>
      <c r="P8347" s="58" t="str">
        <f>IF(B8347&lt;&gt;"",IF(OR(D8347&gt;0,G8347&gt;0),COUNTIF($B$2:B8347,B8347),COUNTIFS($B$2:B8347,B8347,$E$2:E8347,"&gt;0")),"")</f>
        <v/>
      </c>
    </row>
    <row r="8348" spans="1:16" x14ac:dyDescent="0.35">
      <c r="A8348" s="51" t="str">
        <f t="shared" si="390"/>
        <v/>
      </c>
      <c r="B8348" s="99"/>
      <c r="C8348" s="4"/>
      <c r="D8348" s="14"/>
      <c r="E8348" s="14"/>
      <c r="F8348" s="14"/>
      <c r="G8348" s="82"/>
      <c r="H8348" s="107" t="str">
        <f>IF(B8348&lt;&gt;"",IF(OR(O8348=0,O8348=999),"",SUMIFS($E$2:E8348,$A$2:A8348,A8348)-SUMIFS($F$2:F8348,$A$2:A8348,A8348)),"")</f>
        <v/>
      </c>
      <c r="I8348" s="109" t="str">
        <f t="shared" si="392"/>
        <v/>
      </c>
      <c r="J8348" s="113"/>
      <c r="K8348" s="90"/>
      <c r="L8348" s="73"/>
      <c r="M8348" s="69" t="str">
        <f>IF(C8348&lt;&gt;"",DailyLog!$S$3,"")</f>
        <v/>
      </c>
      <c r="N8348" s="56" t="str">
        <f t="shared" si="391"/>
        <v/>
      </c>
      <c r="O8348" s="53" t="str">
        <f>IF($B8348&lt;&gt;"",IF(ISNUMBER(_xlfn.XMATCH($B8348,Language!$A$6:$E$6)),0,IF(ISNUMBER(_xlfn.XMATCH($B8348,Language!$A$29:$E$29)),'Lista de Prestatarios'!$B$3,VLOOKUP(B8348,'Lista de Prestatarios'!$A$2:$B$500,2,FALSE))),"")</f>
        <v/>
      </c>
      <c r="P8348" s="58" t="str">
        <f>IF(B8348&lt;&gt;"",IF(OR(D8348&gt;0,G8348&gt;0),COUNTIF($B$2:B8348,B8348),COUNTIFS($B$2:B8348,B8348,$E$2:E8348,"&gt;0")),"")</f>
        <v/>
      </c>
    </row>
    <row r="8349" spans="1:16" x14ac:dyDescent="0.35">
      <c r="A8349" s="51" t="str">
        <f t="shared" si="390"/>
        <v/>
      </c>
      <c r="B8349" s="99"/>
      <c r="C8349" s="4"/>
      <c r="D8349" s="14"/>
      <c r="E8349" s="14"/>
      <c r="F8349" s="14"/>
      <c r="G8349" s="82"/>
      <c r="H8349" s="107" t="str">
        <f>IF(B8349&lt;&gt;"",IF(OR(O8349=0,O8349=999),"",SUMIFS($E$2:E8349,$A$2:A8349,A8349)-SUMIFS($F$2:F8349,$A$2:A8349,A8349)),"")</f>
        <v/>
      </c>
      <c r="I8349" s="109" t="str">
        <f t="shared" si="392"/>
        <v/>
      </c>
      <c r="J8349" s="113"/>
      <c r="K8349" s="90"/>
      <c r="L8349" s="73"/>
      <c r="M8349" s="69" t="str">
        <f>IF(C8349&lt;&gt;"",DailyLog!$S$3,"")</f>
        <v/>
      </c>
      <c r="N8349" s="56" t="str">
        <f t="shared" si="391"/>
        <v/>
      </c>
      <c r="O8349" s="53" t="str">
        <f>IF($B8349&lt;&gt;"",IF(ISNUMBER(_xlfn.XMATCH($B8349,Language!$A$6:$E$6)),0,IF(ISNUMBER(_xlfn.XMATCH($B8349,Language!$A$29:$E$29)),'Lista de Prestatarios'!$B$3,VLOOKUP(B8349,'Lista de Prestatarios'!$A$2:$B$500,2,FALSE))),"")</f>
        <v/>
      </c>
      <c r="P8349" s="58" t="str">
        <f>IF(B8349&lt;&gt;"",IF(OR(D8349&gt;0,G8349&gt;0),COUNTIF($B$2:B8349,B8349),COUNTIFS($B$2:B8349,B8349,$E$2:E8349,"&gt;0")),"")</f>
        <v/>
      </c>
    </row>
    <row r="8350" spans="1:16" x14ac:dyDescent="0.35">
      <c r="A8350" s="51" t="str">
        <f t="shared" si="390"/>
        <v/>
      </c>
      <c r="B8350" s="99"/>
      <c r="C8350" s="4"/>
      <c r="D8350" s="14"/>
      <c r="E8350" s="14"/>
      <c r="F8350" s="14"/>
      <c r="G8350" s="82"/>
      <c r="H8350" s="107" t="str">
        <f>IF(B8350&lt;&gt;"",IF(OR(O8350=0,O8350=999),"",SUMIFS($E$2:E8350,$A$2:A8350,A8350)-SUMIFS($F$2:F8350,$A$2:A8350,A8350)),"")</f>
        <v/>
      </c>
      <c r="I8350" s="109" t="str">
        <f t="shared" si="392"/>
        <v/>
      </c>
      <c r="J8350" s="113"/>
      <c r="K8350" s="90"/>
      <c r="L8350" s="73"/>
      <c r="M8350" s="69" t="str">
        <f>IF(C8350&lt;&gt;"",DailyLog!$S$3,"")</f>
        <v/>
      </c>
      <c r="N8350" s="56" t="str">
        <f t="shared" si="391"/>
        <v/>
      </c>
      <c r="O8350" s="53" t="str">
        <f>IF($B8350&lt;&gt;"",IF(ISNUMBER(_xlfn.XMATCH($B8350,Language!$A$6:$E$6)),0,IF(ISNUMBER(_xlfn.XMATCH($B8350,Language!$A$29:$E$29)),'Lista de Prestatarios'!$B$3,VLOOKUP(B8350,'Lista de Prestatarios'!$A$2:$B$500,2,FALSE))),"")</f>
        <v/>
      </c>
      <c r="P8350" s="58" t="str">
        <f>IF(B8350&lt;&gt;"",IF(OR(D8350&gt;0,G8350&gt;0),COUNTIF($B$2:B8350,B8350),COUNTIFS($B$2:B8350,B8350,$E$2:E8350,"&gt;0")),"")</f>
        <v/>
      </c>
    </row>
    <row r="8351" spans="1:16" x14ac:dyDescent="0.35">
      <c r="A8351" s="51" t="str">
        <f t="shared" si="390"/>
        <v/>
      </c>
      <c r="B8351" s="99"/>
      <c r="C8351" s="4"/>
      <c r="D8351" s="14"/>
      <c r="E8351" s="14"/>
      <c r="F8351" s="14"/>
      <c r="G8351" s="82"/>
      <c r="H8351" s="107" t="str">
        <f>IF(B8351&lt;&gt;"",IF(OR(O8351=0,O8351=999),"",SUMIFS($E$2:E8351,$A$2:A8351,A8351)-SUMIFS($F$2:F8351,$A$2:A8351,A8351)),"")</f>
        <v/>
      </c>
      <c r="I8351" s="109" t="str">
        <f t="shared" si="392"/>
        <v/>
      </c>
      <c r="J8351" s="113"/>
      <c r="K8351" s="90"/>
      <c r="L8351" s="73"/>
      <c r="M8351" s="69" t="str">
        <f>IF(C8351&lt;&gt;"",DailyLog!$S$3,"")</f>
        <v/>
      </c>
      <c r="N8351" s="56" t="str">
        <f t="shared" si="391"/>
        <v/>
      </c>
      <c r="O8351" s="53" t="str">
        <f>IF($B8351&lt;&gt;"",IF(ISNUMBER(_xlfn.XMATCH($B8351,Language!$A$6:$E$6)),0,IF(ISNUMBER(_xlfn.XMATCH($B8351,Language!$A$29:$E$29)),'Lista de Prestatarios'!$B$3,VLOOKUP(B8351,'Lista de Prestatarios'!$A$2:$B$500,2,FALSE))),"")</f>
        <v/>
      </c>
      <c r="P8351" s="58" t="str">
        <f>IF(B8351&lt;&gt;"",IF(OR(D8351&gt;0,G8351&gt;0),COUNTIF($B$2:B8351,B8351),COUNTIFS($B$2:B8351,B8351,$E$2:E8351,"&gt;0")),"")</f>
        <v/>
      </c>
    </row>
    <row r="8352" spans="1:16" x14ac:dyDescent="0.35">
      <c r="A8352" s="51" t="str">
        <f t="shared" si="390"/>
        <v/>
      </c>
      <c r="B8352" s="99"/>
      <c r="C8352" s="4"/>
      <c r="D8352" s="14"/>
      <c r="E8352" s="14"/>
      <c r="F8352" s="14"/>
      <c r="G8352" s="82"/>
      <c r="H8352" s="107" t="str">
        <f>IF(B8352&lt;&gt;"",IF(OR(O8352=0,O8352=999),"",SUMIFS($E$2:E8352,$A$2:A8352,A8352)-SUMIFS($F$2:F8352,$A$2:A8352,A8352)),"")</f>
        <v/>
      </c>
      <c r="I8352" s="109" t="str">
        <f t="shared" si="392"/>
        <v/>
      </c>
      <c r="J8352" s="113"/>
      <c r="K8352" s="90"/>
      <c r="L8352" s="73"/>
      <c r="M8352" s="69" t="str">
        <f>IF(C8352&lt;&gt;"",DailyLog!$S$3,"")</f>
        <v/>
      </c>
      <c r="N8352" s="56" t="str">
        <f t="shared" si="391"/>
        <v/>
      </c>
      <c r="O8352" s="53" t="str">
        <f>IF($B8352&lt;&gt;"",IF(ISNUMBER(_xlfn.XMATCH($B8352,Language!$A$6:$E$6)),0,IF(ISNUMBER(_xlfn.XMATCH($B8352,Language!$A$29:$E$29)),'Lista de Prestatarios'!$B$3,VLOOKUP(B8352,'Lista de Prestatarios'!$A$2:$B$500,2,FALSE))),"")</f>
        <v/>
      </c>
      <c r="P8352" s="58" t="str">
        <f>IF(B8352&lt;&gt;"",IF(OR(D8352&gt;0,G8352&gt;0),COUNTIF($B$2:B8352,B8352),COUNTIFS($B$2:B8352,B8352,$E$2:E8352,"&gt;0")),"")</f>
        <v/>
      </c>
    </row>
    <row r="8353" spans="1:16" x14ac:dyDescent="0.35">
      <c r="A8353" s="51" t="str">
        <f t="shared" si="390"/>
        <v/>
      </c>
      <c r="B8353" s="99"/>
      <c r="C8353" s="4"/>
      <c r="D8353" s="14"/>
      <c r="E8353" s="14"/>
      <c r="F8353" s="14"/>
      <c r="G8353" s="82"/>
      <c r="H8353" s="107" t="str">
        <f>IF(B8353&lt;&gt;"",IF(OR(O8353=0,O8353=999),"",SUMIFS($E$2:E8353,$A$2:A8353,A8353)-SUMIFS($F$2:F8353,$A$2:A8353,A8353)),"")</f>
        <v/>
      </c>
      <c r="I8353" s="109" t="str">
        <f t="shared" si="392"/>
        <v/>
      </c>
      <c r="J8353" s="113"/>
      <c r="K8353" s="90"/>
      <c r="L8353" s="73"/>
      <c r="M8353" s="69" t="str">
        <f>IF(C8353&lt;&gt;"",DailyLog!$S$3,"")</f>
        <v/>
      </c>
      <c r="N8353" s="56" t="str">
        <f t="shared" si="391"/>
        <v/>
      </c>
      <c r="O8353" s="53" t="str">
        <f>IF($B8353&lt;&gt;"",IF(ISNUMBER(_xlfn.XMATCH($B8353,Language!$A$6:$E$6)),0,IF(ISNUMBER(_xlfn.XMATCH($B8353,Language!$A$29:$E$29)),'Lista de Prestatarios'!$B$3,VLOOKUP(B8353,'Lista de Prestatarios'!$A$2:$B$500,2,FALSE))),"")</f>
        <v/>
      </c>
      <c r="P8353" s="58" t="str">
        <f>IF(B8353&lt;&gt;"",IF(OR(D8353&gt;0,G8353&gt;0),COUNTIF($B$2:B8353,B8353),COUNTIFS($B$2:B8353,B8353,$E$2:E8353,"&gt;0")),"")</f>
        <v/>
      </c>
    </row>
    <row r="8354" spans="1:16" x14ac:dyDescent="0.35">
      <c r="A8354" s="51" t="str">
        <f t="shared" si="390"/>
        <v/>
      </c>
      <c r="B8354" s="99"/>
      <c r="C8354" s="4"/>
      <c r="D8354" s="14"/>
      <c r="E8354" s="14"/>
      <c r="F8354" s="14"/>
      <c r="G8354" s="82"/>
      <c r="H8354" s="107" t="str">
        <f>IF(B8354&lt;&gt;"",IF(OR(O8354=0,O8354=999),"",SUMIFS($E$2:E8354,$A$2:A8354,A8354)-SUMIFS($F$2:F8354,$A$2:A8354,A8354)),"")</f>
        <v/>
      </c>
      <c r="I8354" s="109" t="str">
        <f t="shared" si="392"/>
        <v/>
      </c>
      <c r="J8354" s="113"/>
      <c r="K8354" s="90"/>
      <c r="L8354" s="73"/>
      <c r="M8354" s="69" t="str">
        <f>IF(C8354&lt;&gt;"",DailyLog!$S$3,"")</f>
        <v/>
      </c>
      <c r="N8354" s="56" t="str">
        <f t="shared" si="391"/>
        <v/>
      </c>
      <c r="O8354" s="53" t="str">
        <f>IF($B8354&lt;&gt;"",IF(ISNUMBER(_xlfn.XMATCH($B8354,Language!$A$6:$E$6)),0,IF(ISNUMBER(_xlfn.XMATCH($B8354,Language!$A$29:$E$29)),'Lista de Prestatarios'!$B$3,VLOOKUP(B8354,'Lista de Prestatarios'!$A$2:$B$500,2,FALSE))),"")</f>
        <v/>
      </c>
      <c r="P8354" s="58" t="str">
        <f>IF(B8354&lt;&gt;"",IF(OR(D8354&gt;0,G8354&gt;0),COUNTIF($B$2:B8354,B8354),COUNTIFS($B$2:B8354,B8354,$E$2:E8354,"&gt;0")),"")</f>
        <v/>
      </c>
    </row>
    <row r="8355" spans="1:16" x14ac:dyDescent="0.35">
      <c r="A8355" s="51" t="str">
        <f t="shared" si="390"/>
        <v/>
      </c>
      <c r="B8355" s="99"/>
      <c r="C8355" s="4"/>
      <c r="D8355" s="14"/>
      <c r="E8355" s="14"/>
      <c r="F8355" s="14"/>
      <c r="G8355" s="82"/>
      <c r="H8355" s="107" t="str">
        <f>IF(B8355&lt;&gt;"",IF(OR(O8355=0,O8355=999),"",SUMIFS($E$2:E8355,$A$2:A8355,A8355)-SUMIFS($F$2:F8355,$A$2:A8355,A8355)),"")</f>
        <v/>
      </c>
      <c r="I8355" s="109" t="str">
        <f t="shared" si="392"/>
        <v/>
      </c>
      <c r="J8355" s="113"/>
      <c r="K8355" s="90"/>
      <c r="L8355" s="73"/>
      <c r="M8355" s="69" t="str">
        <f>IF(C8355&lt;&gt;"",DailyLog!$S$3,"")</f>
        <v/>
      </c>
      <c r="N8355" s="56" t="str">
        <f t="shared" si="391"/>
        <v/>
      </c>
      <c r="O8355" s="53" t="str">
        <f>IF($B8355&lt;&gt;"",IF(ISNUMBER(_xlfn.XMATCH($B8355,Language!$A$6:$E$6)),0,IF(ISNUMBER(_xlfn.XMATCH($B8355,Language!$A$29:$E$29)),'Lista de Prestatarios'!$B$3,VLOOKUP(B8355,'Lista de Prestatarios'!$A$2:$B$500,2,FALSE))),"")</f>
        <v/>
      </c>
      <c r="P8355" s="58" t="str">
        <f>IF(B8355&lt;&gt;"",IF(OR(D8355&gt;0,G8355&gt;0),COUNTIF($B$2:B8355,B8355),COUNTIFS($B$2:B8355,B8355,$E$2:E8355,"&gt;0")),"")</f>
        <v/>
      </c>
    </row>
    <row r="8356" spans="1:16" x14ac:dyDescent="0.35">
      <c r="A8356" s="51" t="str">
        <f t="shared" si="390"/>
        <v/>
      </c>
      <c r="B8356" s="99"/>
      <c r="C8356" s="4"/>
      <c r="D8356" s="14"/>
      <c r="E8356" s="14"/>
      <c r="F8356" s="14"/>
      <c r="G8356" s="82"/>
      <c r="H8356" s="107" t="str">
        <f>IF(B8356&lt;&gt;"",IF(OR(O8356=0,O8356=999),"",SUMIFS($E$2:E8356,$A$2:A8356,A8356)-SUMIFS($F$2:F8356,$A$2:A8356,A8356)),"")</f>
        <v/>
      </c>
      <c r="I8356" s="109" t="str">
        <f t="shared" si="392"/>
        <v/>
      </c>
      <c r="J8356" s="113"/>
      <c r="K8356" s="90"/>
      <c r="L8356" s="73"/>
      <c r="M8356" s="69" t="str">
        <f>IF(C8356&lt;&gt;"",DailyLog!$S$3,"")</f>
        <v/>
      </c>
      <c r="N8356" s="56" t="str">
        <f t="shared" si="391"/>
        <v/>
      </c>
      <c r="O8356" s="53" t="str">
        <f>IF($B8356&lt;&gt;"",IF(ISNUMBER(_xlfn.XMATCH($B8356,Language!$A$6:$E$6)),0,IF(ISNUMBER(_xlfn.XMATCH($B8356,Language!$A$29:$E$29)),'Lista de Prestatarios'!$B$3,VLOOKUP(B8356,'Lista de Prestatarios'!$A$2:$B$500,2,FALSE))),"")</f>
        <v/>
      </c>
      <c r="P8356" s="58" t="str">
        <f>IF(B8356&lt;&gt;"",IF(OR(D8356&gt;0,G8356&gt;0),COUNTIF($B$2:B8356,B8356),COUNTIFS($B$2:B8356,B8356,$E$2:E8356,"&gt;0")),"")</f>
        <v/>
      </c>
    </row>
    <row r="8357" spans="1:16" x14ac:dyDescent="0.35">
      <c r="A8357" s="51" t="str">
        <f t="shared" si="390"/>
        <v/>
      </c>
      <c r="B8357" s="99"/>
      <c r="C8357" s="4"/>
      <c r="D8357" s="14"/>
      <c r="E8357" s="14"/>
      <c r="F8357" s="14"/>
      <c r="G8357" s="82"/>
      <c r="H8357" s="107" t="str">
        <f>IF(B8357&lt;&gt;"",IF(OR(O8357=0,O8357=999),"",SUMIFS($E$2:E8357,$A$2:A8357,A8357)-SUMIFS($F$2:F8357,$A$2:A8357,A8357)),"")</f>
        <v/>
      </c>
      <c r="I8357" s="109" t="str">
        <f t="shared" si="392"/>
        <v/>
      </c>
      <c r="J8357" s="113"/>
      <c r="K8357" s="90"/>
      <c r="L8357" s="73"/>
      <c r="M8357" s="69" t="str">
        <f>IF(C8357&lt;&gt;"",DailyLog!$S$3,"")</f>
        <v/>
      </c>
      <c r="N8357" s="56" t="str">
        <f t="shared" si="391"/>
        <v/>
      </c>
      <c r="O8357" s="53" t="str">
        <f>IF($B8357&lt;&gt;"",IF(ISNUMBER(_xlfn.XMATCH($B8357,Language!$A$6:$E$6)),0,IF(ISNUMBER(_xlfn.XMATCH($B8357,Language!$A$29:$E$29)),'Lista de Prestatarios'!$B$3,VLOOKUP(B8357,'Lista de Prestatarios'!$A$2:$B$500,2,FALSE))),"")</f>
        <v/>
      </c>
      <c r="P8357" s="58" t="str">
        <f>IF(B8357&lt;&gt;"",IF(OR(D8357&gt;0,G8357&gt;0),COUNTIF($B$2:B8357,B8357),COUNTIFS($B$2:B8357,B8357,$E$2:E8357,"&gt;0")),"")</f>
        <v/>
      </c>
    </row>
    <row r="8358" spans="1:16" x14ac:dyDescent="0.35">
      <c r="A8358" s="51" t="str">
        <f t="shared" si="390"/>
        <v/>
      </c>
      <c r="B8358" s="99"/>
      <c r="C8358" s="4"/>
      <c r="D8358" s="14"/>
      <c r="E8358" s="14"/>
      <c r="F8358" s="14"/>
      <c r="G8358" s="82"/>
      <c r="H8358" s="107" t="str">
        <f>IF(B8358&lt;&gt;"",IF(OR(O8358=0,O8358=999),"",SUMIFS($E$2:E8358,$A$2:A8358,A8358)-SUMIFS($F$2:F8358,$A$2:A8358,A8358)),"")</f>
        <v/>
      </c>
      <c r="I8358" s="109" t="str">
        <f t="shared" si="392"/>
        <v/>
      </c>
      <c r="J8358" s="113"/>
      <c r="K8358" s="90"/>
      <c r="L8358" s="73"/>
      <c r="M8358" s="69" t="str">
        <f>IF(C8358&lt;&gt;"",DailyLog!$S$3,"")</f>
        <v/>
      </c>
      <c r="N8358" s="56" t="str">
        <f t="shared" si="391"/>
        <v/>
      </c>
      <c r="O8358" s="53" t="str">
        <f>IF($B8358&lt;&gt;"",IF(ISNUMBER(_xlfn.XMATCH($B8358,Language!$A$6:$E$6)),0,IF(ISNUMBER(_xlfn.XMATCH($B8358,Language!$A$29:$E$29)),'Lista de Prestatarios'!$B$3,VLOOKUP(B8358,'Lista de Prestatarios'!$A$2:$B$500,2,FALSE))),"")</f>
        <v/>
      </c>
      <c r="P8358" s="58" t="str">
        <f>IF(B8358&lt;&gt;"",IF(OR(D8358&gt;0,G8358&gt;0),COUNTIF($B$2:B8358,B8358),COUNTIFS($B$2:B8358,B8358,$E$2:E8358,"&gt;0")),"")</f>
        <v/>
      </c>
    </row>
    <row r="8359" spans="1:16" x14ac:dyDescent="0.35">
      <c r="A8359" s="51" t="str">
        <f t="shared" si="390"/>
        <v/>
      </c>
      <c r="B8359" s="99"/>
      <c r="C8359" s="4"/>
      <c r="D8359" s="14"/>
      <c r="E8359" s="14"/>
      <c r="F8359" s="14"/>
      <c r="G8359" s="82"/>
      <c r="H8359" s="107" t="str">
        <f>IF(B8359&lt;&gt;"",IF(OR(O8359=0,O8359=999),"",SUMIFS($E$2:E8359,$A$2:A8359,A8359)-SUMIFS($F$2:F8359,$A$2:A8359,A8359)),"")</f>
        <v/>
      </c>
      <c r="I8359" s="109" t="str">
        <f t="shared" si="392"/>
        <v/>
      </c>
      <c r="J8359" s="113"/>
      <c r="K8359" s="90"/>
      <c r="L8359" s="73"/>
      <c r="M8359" s="69" t="str">
        <f>IF(C8359&lt;&gt;"",DailyLog!$S$3,"")</f>
        <v/>
      </c>
      <c r="N8359" s="56" t="str">
        <f t="shared" si="391"/>
        <v/>
      </c>
      <c r="O8359" s="53" t="str">
        <f>IF($B8359&lt;&gt;"",IF(ISNUMBER(_xlfn.XMATCH($B8359,Language!$A$6:$E$6)),0,IF(ISNUMBER(_xlfn.XMATCH($B8359,Language!$A$29:$E$29)),'Lista de Prestatarios'!$B$3,VLOOKUP(B8359,'Lista de Prestatarios'!$A$2:$B$500,2,FALSE))),"")</f>
        <v/>
      </c>
      <c r="P8359" s="58" t="str">
        <f>IF(B8359&lt;&gt;"",IF(OR(D8359&gt;0,G8359&gt;0),COUNTIF($B$2:B8359,B8359),COUNTIFS($B$2:B8359,B8359,$E$2:E8359,"&gt;0")),"")</f>
        <v/>
      </c>
    </row>
    <row r="8360" spans="1:16" x14ac:dyDescent="0.35">
      <c r="A8360" s="51" t="str">
        <f t="shared" si="390"/>
        <v/>
      </c>
      <c r="B8360" s="99"/>
      <c r="C8360" s="4"/>
      <c r="D8360" s="14"/>
      <c r="E8360" s="14"/>
      <c r="F8360" s="14"/>
      <c r="G8360" s="82"/>
      <c r="H8360" s="107" t="str">
        <f>IF(B8360&lt;&gt;"",IF(OR(O8360=0,O8360=999),"",SUMIFS($E$2:E8360,$A$2:A8360,A8360)-SUMIFS($F$2:F8360,$A$2:A8360,A8360)),"")</f>
        <v/>
      </c>
      <c r="I8360" s="109" t="str">
        <f t="shared" si="392"/>
        <v/>
      </c>
      <c r="J8360" s="113"/>
      <c r="K8360" s="90"/>
      <c r="L8360" s="73"/>
      <c r="M8360" s="69" t="str">
        <f>IF(C8360&lt;&gt;"",DailyLog!$S$3,"")</f>
        <v/>
      </c>
      <c r="N8360" s="56" t="str">
        <f t="shared" si="391"/>
        <v/>
      </c>
      <c r="O8360" s="53" t="str">
        <f>IF($B8360&lt;&gt;"",IF(ISNUMBER(_xlfn.XMATCH($B8360,Language!$A$6:$E$6)),0,IF(ISNUMBER(_xlfn.XMATCH($B8360,Language!$A$29:$E$29)),'Lista de Prestatarios'!$B$3,VLOOKUP(B8360,'Lista de Prestatarios'!$A$2:$B$500,2,FALSE))),"")</f>
        <v/>
      </c>
      <c r="P8360" s="58" t="str">
        <f>IF(B8360&lt;&gt;"",IF(OR(D8360&gt;0,G8360&gt;0),COUNTIF($B$2:B8360,B8360),COUNTIFS($B$2:B8360,B8360,$E$2:E8360,"&gt;0")),"")</f>
        <v/>
      </c>
    </row>
    <row r="8361" spans="1:16" x14ac:dyDescent="0.35">
      <c r="A8361" s="51" t="str">
        <f t="shared" si="390"/>
        <v/>
      </c>
      <c r="B8361" s="99"/>
      <c r="C8361" s="4"/>
      <c r="D8361" s="14"/>
      <c r="E8361" s="14"/>
      <c r="F8361" s="14"/>
      <c r="G8361" s="82"/>
      <c r="H8361" s="107" t="str">
        <f>IF(B8361&lt;&gt;"",IF(OR(O8361=0,O8361=999),"",SUMIFS($E$2:E8361,$A$2:A8361,A8361)-SUMIFS($F$2:F8361,$A$2:A8361,A8361)),"")</f>
        <v/>
      </c>
      <c r="I8361" s="109" t="str">
        <f t="shared" si="392"/>
        <v/>
      </c>
      <c r="J8361" s="113"/>
      <c r="K8361" s="90"/>
      <c r="L8361" s="73"/>
      <c r="M8361" s="69" t="str">
        <f>IF(C8361&lt;&gt;"",DailyLog!$S$3,"")</f>
        <v/>
      </c>
      <c r="N8361" s="56" t="str">
        <f t="shared" si="391"/>
        <v/>
      </c>
      <c r="O8361" s="53" t="str">
        <f>IF($B8361&lt;&gt;"",IF(ISNUMBER(_xlfn.XMATCH($B8361,Language!$A$6:$E$6)),0,IF(ISNUMBER(_xlfn.XMATCH($B8361,Language!$A$29:$E$29)),'Lista de Prestatarios'!$B$3,VLOOKUP(B8361,'Lista de Prestatarios'!$A$2:$B$500,2,FALSE))),"")</f>
        <v/>
      </c>
      <c r="P8361" s="58" t="str">
        <f>IF(B8361&lt;&gt;"",IF(OR(D8361&gt;0,G8361&gt;0),COUNTIF($B$2:B8361,B8361),COUNTIFS($B$2:B8361,B8361,$E$2:E8361,"&gt;0")),"")</f>
        <v/>
      </c>
    </row>
    <row r="8362" spans="1:16" x14ac:dyDescent="0.35">
      <c r="A8362" s="51" t="str">
        <f t="shared" si="390"/>
        <v/>
      </c>
      <c r="B8362" s="99"/>
      <c r="C8362" s="4"/>
      <c r="D8362" s="14"/>
      <c r="E8362" s="14"/>
      <c r="F8362" s="14"/>
      <c r="G8362" s="82"/>
      <c r="H8362" s="107" t="str">
        <f>IF(B8362&lt;&gt;"",IF(OR(O8362=0,O8362=999),"",SUMIFS($E$2:E8362,$A$2:A8362,A8362)-SUMIFS($F$2:F8362,$A$2:A8362,A8362)),"")</f>
        <v/>
      </c>
      <c r="I8362" s="109" t="str">
        <f t="shared" si="392"/>
        <v/>
      </c>
      <c r="J8362" s="113"/>
      <c r="K8362" s="90"/>
      <c r="L8362" s="73"/>
      <c r="M8362" s="69" t="str">
        <f>IF(C8362&lt;&gt;"",DailyLog!$S$3,"")</f>
        <v/>
      </c>
      <c r="N8362" s="56" t="str">
        <f t="shared" si="391"/>
        <v/>
      </c>
      <c r="O8362" s="53" t="str">
        <f>IF($B8362&lt;&gt;"",IF(ISNUMBER(_xlfn.XMATCH($B8362,Language!$A$6:$E$6)),0,IF(ISNUMBER(_xlfn.XMATCH($B8362,Language!$A$29:$E$29)),'Lista de Prestatarios'!$B$3,VLOOKUP(B8362,'Lista de Prestatarios'!$A$2:$B$500,2,FALSE))),"")</f>
        <v/>
      </c>
      <c r="P8362" s="58" t="str">
        <f>IF(B8362&lt;&gt;"",IF(OR(D8362&gt;0,G8362&gt;0),COUNTIF($B$2:B8362,B8362),COUNTIFS($B$2:B8362,B8362,$E$2:E8362,"&gt;0")),"")</f>
        <v/>
      </c>
    </row>
    <row r="8363" spans="1:16" x14ac:dyDescent="0.35">
      <c r="A8363" s="51" t="str">
        <f t="shared" si="390"/>
        <v/>
      </c>
      <c r="B8363" s="99"/>
      <c r="C8363" s="4"/>
      <c r="D8363" s="14"/>
      <c r="E8363" s="14"/>
      <c r="F8363" s="14"/>
      <c r="G8363" s="82"/>
      <c r="H8363" s="107" t="str">
        <f>IF(B8363&lt;&gt;"",IF(OR(O8363=0,O8363=999),"",SUMIFS($E$2:E8363,$A$2:A8363,A8363)-SUMIFS($F$2:F8363,$A$2:A8363,A8363)),"")</f>
        <v/>
      </c>
      <c r="I8363" s="109" t="str">
        <f t="shared" si="392"/>
        <v/>
      </c>
      <c r="J8363" s="113"/>
      <c r="K8363" s="90"/>
      <c r="L8363" s="73"/>
      <c r="M8363" s="69" t="str">
        <f>IF(C8363&lt;&gt;"",DailyLog!$S$3,"")</f>
        <v/>
      </c>
      <c r="N8363" s="56" t="str">
        <f t="shared" si="391"/>
        <v/>
      </c>
      <c r="O8363" s="53" t="str">
        <f>IF($B8363&lt;&gt;"",IF(ISNUMBER(_xlfn.XMATCH($B8363,Language!$A$6:$E$6)),0,IF(ISNUMBER(_xlfn.XMATCH($B8363,Language!$A$29:$E$29)),'Lista de Prestatarios'!$B$3,VLOOKUP(B8363,'Lista de Prestatarios'!$A$2:$B$500,2,FALSE))),"")</f>
        <v/>
      </c>
      <c r="P8363" s="58" t="str">
        <f>IF(B8363&lt;&gt;"",IF(OR(D8363&gt;0,G8363&gt;0),COUNTIF($B$2:B8363,B8363),COUNTIFS($B$2:B8363,B8363,$E$2:E8363,"&gt;0")),"")</f>
        <v/>
      </c>
    </row>
    <row r="8364" spans="1:16" x14ac:dyDescent="0.35">
      <c r="A8364" s="51" t="str">
        <f t="shared" si="390"/>
        <v/>
      </c>
      <c r="B8364" s="99"/>
      <c r="C8364" s="4"/>
      <c r="D8364" s="14"/>
      <c r="E8364" s="14"/>
      <c r="F8364" s="14"/>
      <c r="G8364" s="82"/>
      <c r="H8364" s="107" t="str">
        <f>IF(B8364&lt;&gt;"",IF(OR(O8364=0,O8364=999),"",SUMIFS($E$2:E8364,$A$2:A8364,A8364)-SUMIFS($F$2:F8364,$A$2:A8364,A8364)),"")</f>
        <v/>
      </c>
      <c r="I8364" s="109" t="str">
        <f t="shared" si="392"/>
        <v/>
      </c>
      <c r="J8364" s="113"/>
      <c r="K8364" s="90"/>
      <c r="L8364" s="73"/>
      <c r="M8364" s="69" t="str">
        <f>IF(C8364&lt;&gt;"",DailyLog!$S$3,"")</f>
        <v/>
      </c>
      <c r="N8364" s="56" t="str">
        <f t="shared" si="391"/>
        <v/>
      </c>
      <c r="O8364" s="53" t="str">
        <f>IF($B8364&lt;&gt;"",IF(ISNUMBER(_xlfn.XMATCH($B8364,Language!$A$6:$E$6)),0,IF(ISNUMBER(_xlfn.XMATCH($B8364,Language!$A$29:$E$29)),'Lista de Prestatarios'!$B$3,VLOOKUP(B8364,'Lista de Prestatarios'!$A$2:$B$500,2,FALSE))),"")</f>
        <v/>
      </c>
      <c r="P8364" s="58" t="str">
        <f>IF(B8364&lt;&gt;"",IF(OR(D8364&gt;0,G8364&gt;0),COUNTIF($B$2:B8364,B8364),COUNTIFS($B$2:B8364,B8364,$E$2:E8364,"&gt;0")),"")</f>
        <v/>
      </c>
    </row>
    <row r="8365" spans="1:16" x14ac:dyDescent="0.35">
      <c r="A8365" s="51" t="str">
        <f t="shared" si="390"/>
        <v/>
      </c>
      <c r="B8365" s="99"/>
      <c r="C8365" s="4"/>
      <c r="D8365" s="14"/>
      <c r="E8365" s="14"/>
      <c r="F8365" s="14"/>
      <c r="G8365" s="82"/>
      <c r="H8365" s="107" t="str">
        <f>IF(B8365&lt;&gt;"",IF(OR(O8365=0,O8365=999),"",SUMIFS($E$2:E8365,$A$2:A8365,A8365)-SUMIFS($F$2:F8365,$A$2:A8365,A8365)),"")</f>
        <v/>
      </c>
      <c r="I8365" s="109" t="str">
        <f t="shared" si="392"/>
        <v/>
      </c>
      <c r="J8365" s="113"/>
      <c r="K8365" s="90"/>
      <c r="L8365" s="73"/>
      <c r="M8365" s="69" t="str">
        <f>IF(C8365&lt;&gt;"",DailyLog!$S$3,"")</f>
        <v/>
      </c>
      <c r="N8365" s="56" t="str">
        <f t="shared" si="391"/>
        <v/>
      </c>
      <c r="O8365" s="53" t="str">
        <f>IF($B8365&lt;&gt;"",IF(ISNUMBER(_xlfn.XMATCH($B8365,Language!$A$6:$E$6)),0,IF(ISNUMBER(_xlfn.XMATCH($B8365,Language!$A$29:$E$29)),'Lista de Prestatarios'!$B$3,VLOOKUP(B8365,'Lista de Prestatarios'!$A$2:$B$500,2,FALSE))),"")</f>
        <v/>
      </c>
      <c r="P8365" s="58" t="str">
        <f>IF(B8365&lt;&gt;"",IF(OR(D8365&gt;0,G8365&gt;0),COUNTIF($B$2:B8365,B8365),COUNTIFS($B$2:B8365,B8365,$E$2:E8365,"&gt;0")),"")</f>
        <v/>
      </c>
    </row>
    <row r="8366" spans="1:16" x14ac:dyDescent="0.35">
      <c r="A8366" s="51" t="str">
        <f t="shared" si="390"/>
        <v/>
      </c>
      <c r="B8366" s="99"/>
      <c r="C8366" s="4"/>
      <c r="D8366" s="14"/>
      <c r="E8366" s="14"/>
      <c r="F8366" s="14"/>
      <c r="G8366" s="82"/>
      <c r="H8366" s="107" t="str">
        <f>IF(B8366&lt;&gt;"",IF(OR(O8366=0,O8366=999),"",SUMIFS($E$2:E8366,$A$2:A8366,A8366)-SUMIFS($F$2:F8366,$A$2:A8366,A8366)),"")</f>
        <v/>
      </c>
      <c r="I8366" s="109" t="str">
        <f t="shared" si="392"/>
        <v/>
      </c>
      <c r="J8366" s="113"/>
      <c r="K8366" s="90"/>
      <c r="L8366" s="73"/>
      <c r="M8366" s="69" t="str">
        <f>IF(C8366&lt;&gt;"",DailyLog!$S$3,"")</f>
        <v/>
      </c>
      <c r="N8366" s="56" t="str">
        <f t="shared" si="391"/>
        <v/>
      </c>
      <c r="O8366" s="53" t="str">
        <f>IF($B8366&lt;&gt;"",IF(ISNUMBER(_xlfn.XMATCH($B8366,Language!$A$6:$E$6)),0,IF(ISNUMBER(_xlfn.XMATCH($B8366,Language!$A$29:$E$29)),'Lista de Prestatarios'!$B$3,VLOOKUP(B8366,'Lista de Prestatarios'!$A$2:$B$500,2,FALSE))),"")</f>
        <v/>
      </c>
      <c r="P8366" s="58" t="str">
        <f>IF(B8366&lt;&gt;"",IF(OR(D8366&gt;0,G8366&gt;0),COUNTIF($B$2:B8366,B8366),COUNTIFS($B$2:B8366,B8366,$E$2:E8366,"&gt;0")),"")</f>
        <v/>
      </c>
    </row>
    <row r="8367" spans="1:16" x14ac:dyDescent="0.35">
      <c r="A8367" s="51" t="str">
        <f t="shared" si="390"/>
        <v/>
      </c>
      <c r="B8367" s="99"/>
      <c r="C8367" s="4"/>
      <c r="D8367" s="14"/>
      <c r="E8367" s="14"/>
      <c r="F8367" s="14"/>
      <c r="G8367" s="82"/>
      <c r="H8367" s="107" t="str">
        <f>IF(B8367&lt;&gt;"",IF(OR(O8367=0,O8367=999),"",SUMIFS($E$2:E8367,$A$2:A8367,A8367)-SUMIFS($F$2:F8367,$A$2:A8367,A8367)),"")</f>
        <v/>
      </c>
      <c r="I8367" s="109" t="str">
        <f t="shared" si="392"/>
        <v/>
      </c>
      <c r="J8367" s="113"/>
      <c r="K8367" s="90"/>
      <c r="L8367" s="73"/>
      <c r="M8367" s="69" t="str">
        <f>IF(C8367&lt;&gt;"",DailyLog!$S$3,"")</f>
        <v/>
      </c>
      <c r="N8367" s="56" t="str">
        <f t="shared" si="391"/>
        <v/>
      </c>
      <c r="O8367" s="53" t="str">
        <f>IF($B8367&lt;&gt;"",IF(ISNUMBER(_xlfn.XMATCH($B8367,Language!$A$6:$E$6)),0,IF(ISNUMBER(_xlfn.XMATCH($B8367,Language!$A$29:$E$29)),'Lista de Prestatarios'!$B$3,VLOOKUP(B8367,'Lista de Prestatarios'!$A$2:$B$500,2,FALSE))),"")</f>
        <v/>
      </c>
      <c r="P8367" s="58" t="str">
        <f>IF(B8367&lt;&gt;"",IF(OR(D8367&gt;0,G8367&gt;0),COUNTIF($B$2:B8367,B8367),COUNTIFS($B$2:B8367,B8367,$E$2:E8367,"&gt;0")),"")</f>
        <v/>
      </c>
    </row>
    <row r="8368" spans="1:16" x14ac:dyDescent="0.35">
      <c r="A8368" s="51" t="str">
        <f t="shared" si="390"/>
        <v/>
      </c>
      <c r="B8368" s="99"/>
      <c r="C8368" s="4"/>
      <c r="D8368" s="14"/>
      <c r="E8368" s="14"/>
      <c r="F8368" s="14"/>
      <c r="G8368" s="82"/>
      <c r="H8368" s="107" t="str">
        <f>IF(B8368&lt;&gt;"",IF(OR(O8368=0,O8368=999),"",SUMIFS($E$2:E8368,$A$2:A8368,A8368)-SUMIFS($F$2:F8368,$A$2:A8368,A8368)),"")</f>
        <v/>
      </c>
      <c r="I8368" s="109" t="str">
        <f t="shared" si="392"/>
        <v/>
      </c>
      <c r="J8368" s="113"/>
      <c r="K8368" s="90"/>
      <c r="L8368" s="73"/>
      <c r="M8368" s="69" t="str">
        <f>IF(C8368&lt;&gt;"",DailyLog!$S$3,"")</f>
        <v/>
      </c>
      <c r="N8368" s="56" t="str">
        <f t="shared" si="391"/>
        <v/>
      </c>
      <c r="O8368" s="53" t="str">
        <f>IF($B8368&lt;&gt;"",IF(ISNUMBER(_xlfn.XMATCH($B8368,Language!$A$6:$E$6)),0,IF(ISNUMBER(_xlfn.XMATCH($B8368,Language!$A$29:$E$29)),'Lista de Prestatarios'!$B$3,VLOOKUP(B8368,'Lista de Prestatarios'!$A$2:$B$500,2,FALSE))),"")</f>
        <v/>
      </c>
      <c r="P8368" s="58" t="str">
        <f>IF(B8368&lt;&gt;"",IF(OR(D8368&gt;0,G8368&gt;0),COUNTIF($B$2:B8368,B8368),COUNTIFS($B$2:B8368,B8368,$E$2:E8368,"&gt;0")),"")</f>
        <v/>
      </c>
    </row>
    <row r="8369" spans="1:16" x14ac:dyDescent="0.35">
      <c r="A8369" s="51" t="str">
        <f t="shared" si="390"/>
        <v/>
      </c>
      <c r="B8369" s="99"/>
      <c r="C8369" s="4"/>
      <c r="D8369" s="14"/>
      <c r="E8369" s="14"/>
      <c r="F8369" s="14"/>
      <c r="G8369" s="82"/>
      <c r="H8369" s="107" t="str">
        <f>IF(B8369&lt;&gt;"",IF(OR(O8369=0,O8369=999),"",SUMIFS($E$2:E8369,$A$2:A8369,A8369)-SUMIFS($F$2:F8369,$A$2:A8369,A8369)),"")</f>
        <v/>
      </c>
      <c r="I8369" s="109" t="str">
        <f t="shared" si="392"/>
        <v/>
      </c>
      <c r="J8369" s="113"/>
      <c r="K8369" s="90"/>
      <c r="L8369" s="73"/>
      <c r="M8369" s="69" t="str">
        <f>IF(C8369&lt;&gt;"",DailyLog!$S$3,"")</f>
        <v/>
      </c>
      <c r="N8369" s="56" t="str">
        <f t="shared" si="391"/>
        <v/>
      </c>
      <c r="O8369" s="53" t="str">
        <f>IF($B8369&lt;&gt;"",IF(ISNUMBER(_xlfn.XMATCH($B8369,Language!$A$6:$E$6)),0,IF(ISNUMBER(_xlfn.XMATCH($B8369,Language!$A$29:$E$29)),'Lista de Prestatarios'!$B$3,VLOOKUP(B8369,'Lista de Prestatarios'!$A$2:$B$500,2,FALSE))),"")</f>
        <v/>
      </c>
      <c r="P8369" s="58" t="str">
        <f>IF(B8369&lt;&gt;"",IF(OR(D8369&gt;0,G8369&gt;0),COUNTIF($B$2:B8369,B8369),COUNTIFS($B$2:B8369,B8369,$E$2:E8369,"&gt;0")),"")</f>
        <v/>
      </c>
    </row>
    <row r="8370" spans="1:16" x14ac:dyDescent="0.35">
      <c r="A8370" s="51" t="str">
        <f t="shared" si="390"/>
        <v/>
      </c>
      <c r="B8370" s="99"/>
      <c r="C8370" s="4"/>
      <c r="D8370" s="14"/>
      <c r="E8370" s="14"/>
      <c r="F8370" s="14"/>
      <c r="G8370" s="82"/>
      <c r="H8370" s="107" t="str">
        <f>IF(B8370&lt;&gt;"",IF(OR(O8370=0,O8370=999),"",SUMIFS($E$2:E8370,$A$2:A8370,A8370)-SUMIFS($F$2:F8370,$A$2:A8370,A8370)),"")</f>
        <v/>
      </c>
      <c r="I8370" s="109" t="str">
        <f t="shared" si="392"/>
        <v/>
      </c>
      <c r="J8370" s="113"/>
      <c r="K8370" s="90"/>
      <c r="L8370" s="73"/>
      <c r="M8370" s="69" t="str">
        <f>IF(C8370&lt;&gt;"",DailyLog!$S$3,"")</f>
        <v/>
      </c>
      <c r="N8370" s="56" t="str">
        <f t="shared" si="391"/>
        <v/>
      </c>
      <c r="O8370" s="53" t="str">
        <f>IF($B8370&lt;&gt;"",IF(ISNUMBER(_xlfn.XMATCH($B8370,Language!$A$6:$E$6)),0,IF(ISNUMBER(_xlfn.XMATCH($B8370,Language!$A$29:$E$29)),'Lista de Prestatarios'!$B$3,VLOOKUP(B8370,'Lista de Prestatarios'!$A$2:$B$500,2,FALSE))),"")</f>
        <v/>
      </c>
      <c r="P8370" s="58" t="str">
        <f>IF(B8370&lt;&gt;"",IF(OR(D8370&gt;0,G8370&gt;0),COUNTIF($B$2:B8370,B8370),COUNTIFS($B$2:B8370,B8370,$E$2:E8370,"&gt;0")),"")</f>
        <v/>
      </c>
    </row>
    <row r="8371" spans="1:16" x14ac:dyDescent="0.35">
      <c r="A8371" s="51" t="str">
        <f t="shared" si="390"/>
        <v/>
      </c>
      <c r="B8371" s="99"/>
      <c r="C8371" s="4"/>
      <c r="D8371" s="14"/>
      <c r="E8371" s="14"/>
      <c r="F8371" s="14"/>
      <c r="G8371" s="82"/>
      <c r="H8371" s="107" t="str">
        <f>IF(B8371&lt;&gt;"",IF(OR(O8371=0,O8371=999),"",SUMIFS($E$2:E8371,$A$2:A8371,A8371)-SUMIFS($F$2:F8371,$A$2:A8371,A8371)),"")</f>
        <v/>
      </c>
      <c r="I8371" s="109" t="str">
        <f t="shared" si="392"/>
        <v/>
      </c>
      <c r="J8371" s="113"/>
      <c r="K8371" s="90"/>
      <c r="L8371" s="73"/>
      <c r="M8371" s="69" t="str">
        <f>IF(C8371&lt;&gt;"",DailyLog!$S$3,"")</f>
        <v/>
      </c>
      <c r="N8371" s="56" t="str">
        <f t="shared" si="391"/>
        <v/>
      </c>
      <c r="O8371" s="53" t="str">
        <f>IF($B8371&lt;&gt;"",IF(ISNUMBER(_xlfn.XMATCH($B8371,Language!$A$6:$E$6)),0,IF(ISNUMBER(_xlfn.XMATCH($B8371,Language!$A$29:$E$29)),'Lista de Prestatarios'!$B$3,VLOOKUP(B8371,'Lista de Prestatarios'!$A$2:$B$500,2,FALSE))),"")</f>
        <v/>
      </c>
      <c r="P8371" s="58" t="str">
        <f>IF(B8371&lt;&gt;"",IF(OR(D8371&gt;0,G8371&gt;0),COUNTIF($B$2:B8371,B8371),COUNTIFS($B$2:B8371,B8371,$E$2:E8371,"&gt;0")),"")</f>
        <v/>
      </c>
    </row>
    <row r="8372" spans="1:16" x14ac:dyDescent="0.35">
      <c r="A8372" s="51" t="str">
        <f t="shared" si="390"/>
        <v/>
      </c>
      <c r="B8372" s="99"/>
      <c r="C8372" s="4"/>
      <c r="D8372" s="14"/>
      <c r="E8372" s="14"/>
      <c r="F8372" s="14"/>
      <c r="G8372" s="82"/>
      <c r="H8372" s="107" t="str">
        <f>IF(B8372&lt;&gt;"",IF(OR(O8372=0,O8372=999),"",SUMIFS($E$2:E8372,$A$2:A8372,A8372)-SUMIFS($F$2:F8372,$A$2:A8372,A8372)),"")</f>
        <v/>
      </c>
      <c r="I8372" s="109" t="str">
        <f t="shared" si="392"/>
        <v/>
      </c>
      <c r="J8372" s="113"/>
      <c r="K8372" s="90"/>
      <c r="L8372" s="73"/>
      <c r="M8372" s="69" t="str">
        <f>IF(C8372&lt;&gt;"",DailyLog!$S$3,"")</f>
        <v/>
      </c>
      <c r="N8372" s="56" t="str">
        <f t="shared" si="391"/>
        <v/>
      </c>
      <c r="O8372" s="53" t="str">
        <f>IF($B8372&lt;&gt;"",IF(ISNUMBER(_xlfn.XMATCH($B8372,Language!$A$6:$E$6)),0,IF(ISNUMBER(_xlfn.XMATCH($B8372,Language!$A$29:$E$29)),'Lista de Prestatarios'!$B$3,VLOOKUP(B8372,'Lista de Prestatarios'!$A$2:$B$500,2,FALSE))),"")</f>
        <v/>
      </c>
      <c r="P8372" s="58" t="str">
        <f>IF(B8372&lt;&gt;"",IF(OR(D8372&gt;0,G8372&gt;0),COUNTIF($B$2:B8372,B8372),COUNTIFS($B$2:B8372,B8372,$E$2:E8372,"&gt;0")),"")</f>
        <v/>
      </c>
    </row>
    <row r="8373" spans="1:16" x14ac:dyDescent="0.35">
      <c r="A8373" s="51" t="str">
        <f t="shared" si="390"/>
        <v/>
      </c>
      <c r="B8373" s="99"/>
      <c r="C8373" s="4"/>
      <c r="D8373" s="14"/>
      <c r="E8373" s="14"/>
      <c r="F8373" s="14"/>
      <c r="G8373" s="82"/>
      <c r="H8373" s="107" t="str">
        <f>IF(B8373&lt;&gt;"",IF(OR(O8373=0,O8373=999),"",SUMIFS($E$2:E8373,$A$2:A8373,A8373)-SUMIFS($F$2:F8373,$A$2:A8373,A8373)),"")</f>
        <v/>
      </c>
      <c r="I8373" s="109" t="str">
        <f t="shared" si="392"/>
        <v/>
      </c>
      <c r="J8373" s="113"/>
      <c r="K8373" s="90"/>
      <c r="L8373" s="73"/>
      <c r="M8373" s="69" t="str">
        <f>IF(C8373&lt;&gt;"",DailyLog!$S$3,"")</f>
        <v/>
      </c>
      <c r="N8373" s="56" t="str">
        <f t="shared" si="391"/>
        <v/>
      </c>
      <c r="O8373" s="53" t="str">
        <f>IF($B8373&lt;&gt;"",IF(ISNUMBER(_xlfn.XMATCH($B8373,Language!$A$6:$E$6)),0,IF(ISNUMBER(_xlfn.XMATCH($B8373,Language!$A$29:$E$29)),'Lista de Prestatarios'!$B$3,VLOOKUP(B8373,'Lista de Prestatarios'!$A$2:$B$500,2,FALSE))),"")</f>
        <v/>
      </c>
      <c r="P8373" s="58" t="str">
        <f>IF(B8373&lt;&gt;"",IF(OR(D8373&gt;0,G8373&gt;0),COUNTIF($B$2:B8373,B8373),COUNTIFS($B$2:B8373,B8373,$E$2:E8373,"&gt;0")),"")</f>
        <v/>
      </c>
    </row>
    <row r="8374" spans="1:16" x14ac:dyDescent="0.35">
      <c r="A8374" s="51" t="str">
        <f t="shared" si="390"/>
        <v/>
      </c>
      <c r="B8374" s="99"/>
      <c r="C8374" s="4"/>
      <c r="D8374" s="14"/>
      <c r="E8374" s="14"/>
      <c r="F8374" s="14"/>
      <c r="G8374" s="82"/>
      <c r="H8374" s="107" t="str">
        <f>IF(B8374&lt;&gt;"",IF(OR(O8374=0,O8374=999),"",SUMIFS($E$2:E8374,$A$2:A8374,A8374)-SUMIFS($F$2:F8374,$A$2:A8374,A8374)),"")</f>
        <v/>
      </c>
      <c r="I8374" s="109" t="str">
        <f t="shared" si="392"/>
        <v/>
      </c>
      <c r="J8374" s="113"/>
      <c r="K8374" s="90"/>
      <c r="L8374" s="73"/>
      <c r="M8374" s="69" t="str">
        <f>IF(C8374&lt;&gt;"",DailyLog!$S$3,"")</f>
        <v/>
      </c>
      <c r="N8374" s="56" t="str">
        <f t="shared" si="391"/>
        <v/>
      </c>
      <c r="O8374" s="53" t="str">
        <f>IF($B8374&lt;&gt;"",IF(ISNUMBER(_xlfn.XMATCH($B8374,Language!$A$6:$E$6)),0,IF(ISNUMBER(_xlfn.XMATCH($B8374,Language!$A$29:$E$29)),'Lista de Prestatarios'!$B$3,VLOOKUP(B8374,'Lista de Prestatarios'!$A$2:$B$500,2,FALSE))),"")</f>
        <v/>
      </c>
      <c r="P8374" s="58" t="str">
        <f>IF(B8374&lt;&gt;"",IF(OR(D8374&gt;0,G8374&gt;0),COUNTIF($B$2:B8374,B8374),COUNTIFS($B$2:B8374,B8374,$E$2:E8374,"&gt;0")),"")</f>
        <v/>
      </c>
    </row>
    <row r="8375" spans="1:16" x14ac:dyDescent="0.35">
      <c r="A8375" s="51" t="str">
        <f t="shared" si="390"/>
        <v/>
      </c>
      <c r="B8375" s="99"/>
      <c r="C8375" s="4"/>
      <c r="D8375" s="14"/>
      <c r="E8375" s="14"/>
      <c r="F8375" s="14"/>
      <c r="G8375" s="82"/>
      <c r="H8375" s="107" t="str">
        <f>IF(B8375&lt;&gt;"",IF(OR(O8375=0,O8375=999),"",SUMIFS($E$2:E8375,$A$2:A8375,A8375)-SUMIFS($F$2:F8375,$A$2:A8375,A8375)),"")</f>
        <v/>
      </c>
      <c r="I8375" s="109" t="str">
        <f t="shared" si="392"/>
        <v/>
      </c>
      <c r="J8375" s="113"/>
      <c r="K8375" s="90"/>
      <c r="L8375" s="73"/>
      <c r="M8375" s="69" t="str">
        <f>IF(C8375&lt;&gt;"",DailyLog!$S$3,"")</f>
        <v/>
      </c>
      <c r="N8375" s="56" t="str">
        <f t="shared" si="391"/>
        <v/>
      </c>
      <c r="O8375" s="53" t="str">
        <f>IF($B8375&lt;&gt;"",IF(ISNUMBER(_xlfn.XMATCH($B8375,Language!$A$6:$E$6)),0,IF(ISNUMBER(_xlfn.XMATCH($B8375,Language!$A$29:$E$29)),'Lista de Prestatarios'!$B$3,VLOOKUP(B8375,'Lista de Prestatarios'!$A$2:$B$500,2,FALSE))),"")</f>
        <v/>
      </c>
      <c r="P8375" s="58" t="str">
        <f>IF(B8375&lt;&gt;"",IF(OR(D8375&gt;0,G8375&gt;0),COUNTIF($B$2:B8375,B8375),COUNTIFS($B$2:B8375,B8375,$E$2:E8375,"&gt;0")),"")</f>
        <v/>
      </c>
    </row>
    <row r="8376" spans="1:16" x14ac:dyDescent="0.35">
      <c r="A8376" s="51" t="str">
        <f t="shared" si="390"/>
        <v/>
      </c>
      <c r="B8376" s="99"/>
      <c r="C8376" s="4"/>
      <c r="D8376" s="14"/>
      <c r="E8376" s="14"/>
      <c r="F8376" s="14"/>
      <c r="G8376" s="82"/>
      <c r="H8376" s="107" t="str">
        <f>IF(B8376&lt;&gt;"",IF(OR(O8376=0,O8376=999),"",SUMIFS($E$2:E8376,$A$2:A8376,A8376)-SUMIFS($F$2:F8376,$A$2:A8376,A8376)),"")</f>
        <v/>
      </c>
      <c r="I8376" s="109" t="str">
        <f t="shared" si="392"/>
        <v/>
      </c>
      <c r="J8376" s="113"/>
      <c r="K8376" s="90"/>
      <c r="L8376" s="73"/>
      <c r="M8376" s="69" t="str">
        <f>IF(C8376&lt;&gt;"",DailyLog!$S$3,"")</f>
        <v/>
      </c>
      <c r="N8376" s="56" t="str">
        <f t="shared" si="391"/>
        <v/>
      </c>
      <c r="O8376" s="53" t="str">
        <f>IF($B8376&lt;&gt;"",IF(ISNUMBER(_xlfn.XMATCH($B8376,Language!$A$6:$E$6)),0,IF(ISNUMBER(_xlfn.XMATCH($B8376,Language!$A$29:$E$29)),'Lista de Prestatarios'!$B$3,VLOOKUP(B8376,'Lista de Prestatarios'!$A$2:$B$500,2,FALSE))),"")</f>
        <v/>
      </c>
      <c r="P8376" s="58" t="str">
        <f>IF(B8376&lt;&gt;"",IF(OR(D8376&gt;0,G8376&gt;0),COUNTIF($B$2:B8376,B8376),COUNTIFS($B$2:B8376,B8376,$E$2:E8376,"&gt;0")),"")</f>
        <v/>
      </c>
    </row>
    <row r="8377" spans="1:16" x14ac:dyDescent="0.35">
      <c r="A8377" s="51" t="str">
        <f t="shared" si="390"/>
        <v/>
      </c>
      <c r="B8377" s="99"/>
      <c r="C8377" s="4"/>
      <c r="D8377" s="14"/>
      <c r="E8377" s="14"/>
      <c r="F8377" s="14"/>
      <c r="G8377" s="82"/>
      <c r="H8377" s="107" t="str">
        <f>IF(B8377&lt;&gt;"",IF(OR(O8377=0,O8377=999),"",SUMIFS($E$2:E8377,$A$2:A8377,A8377)-SUMIFS($F$2:F8377,$A$2:A8377,A8377)),"")</f>
        <v/>
      </c>
      <c r="I8377" s="109" t="str">
        <f t="shared" si="392"/>
        <v/>
      </c>
      <c r="J8377" s="113"/>
      <c r="K8377" s="90"/>
      <c r="L8377" s="73"/>
      <c r="M8377" s="69" t="str">
        <f>IF(C8377&lt;&gt;"",DailyLog!$S$3,"")</f>
        <v/>
      </c>
      <c r="N8377" s="56" t="str">
        <f t="shared" si="391"/>
        <v/>
      </c>
      <c r="O8377" s="53" t="str">
        <f>IF($B8377&lt;&gt;"",IF(ISNUMBER(_xlfn.XMATCH($B8377,Language!$A$6:$E$6)),0,IF(ISNUMBER(_xlfn.XMATCH($B8377,Language!$A$29:$E$29)),'Lista de Prestatarios'!$B$3,VLOOKUP(B8377,'Lista de Prestatarios'!$A$2:$B$500,2,FALSE))),"")</f>
        <v/>
      </c>
      <c r="P8377" s="58" t="str">
        <f>IF(B8377&lt;&gt;"",IF(OR(D8377&gt;0,G8377&gt;0),COUNTIF($B$2:B8377,B8377),COUNTIFS($B$2:B8377,B8377,$E$2:E8377,"&gt;0")),"")</f>
        <v/>
      </c>
    </row>
    <row r="8378" spans="1:16" x14ac:dyDescent="0.35">
      <c r="A8378" s="51" t="str">
        <f t="shared" si="390"/>
        <v/>
      </c>
      <c r="B8378" s="99"/>
      <c r="C8378" s="4"/>
      <c r="D8378" s="14"/>
      <c r="E8378" s="14"/>
      <c r="F8378" s="14"/>
      <c r="G8378" s="82"/>
      <c r="H8378" s="107" t="str">
        <f>IF(B8378&lt;&gt;"",IF(OR(O8378=0,O8378=999),"",SUMIFS($E$2:E8378,$A$2:A8378,A8378)-SUMIFS($F$2:F8378,$A$2:A8378,A8378)),"")</f>
        <v/>
      </c>
      <c r="I8378" s="109" t="str">
        <f t="shared" si="392"/>
        <v/>
      </c>
      <c r="J8378" s="113"/>
      <c r="K8378" s="90"/>
      <c r="L8378" s="73"/>
      <c r="M8378" s="69" t="str">
        <f>IF(C8378&lt;&gt;"",DailyLog!$S$3,"")</f>
        <v/>
      </c>
      <c r="N8378" s="56" t="str">
        <f t="shared" si="391"/>
        <v/>
      </c>
      <c r="O8378" s="53" t="str">
        <f>IF($B8378&lt;&gt;"",IF(ISNUMBER(_xlfn.XMATCH($B8378,Language!$A$6:$E$6)),0,IF(ISNUMBER(_xlfn.XMATCH($B8378,Language!$A$29:$E$29)),'Lista de Prestatarios'!$B$3,VLOOKUP(B8378,'Lista de Prestatarios'!$A$2:$B$500,2,FALSE))),"")</f>
        <v/>
      </c>
      <c r="P8378" s="58" t="str">
        <f>IF(B8378&lt;&gt;"",IF(OR(D8378&gt;0,G8378&gt;0),COUNTIF($B$2:B8378,B8378),COUNTIFS($B$2:B8378,B8378,$E$2:E8378,"&gt;0")),"")</f>
        <v/>
      </c>
    </row>
    <row r="8379" spans="1:16" x14ac:dyDescent="0.35">
      <c r="A8379" s="51" t="str">
        <f t="shared" si="390"/>
        <v/>
      </c>
      <c r="B8379" s="99"/>
      <c r="C8379" s="4"/>
      <c r="D8379" s="14"/>
      <c r="E8379" s="14"/>
      <c r="F8379" s="14"/>
      <c r="G8379" s="82"/>
      <c r="H8379" s="107" t="str">
        <f>IF(B8379&lt;&gt;"",IF(OR(O8379=0,O8379=999),"",SUMIFS($E$2:E8379,$A$2:A8379,A8379)-SUMIFS($F$2:F8379,$A$2:A8379,A8379)),"")</f>
        <v/>
      </c>
      <c r="I8379" s="109" t="str">
        <f t="shared" si="392"/>
        <v/>
      </c>
      <c r="J8379" s="113"/>
      <c r="K8379" s="90"/>
      <c r="L8379" s="73"/>
      <c r="M8379" s="69" t="str">
        <f>IF(C8379&lt;&gt;"",DailyLog!$S$3,"")</f>
        <v/>
      </c>
      <c r="N8379" s="56" t="str">
        <f t="shared" si="391"/>
        <v/>
      </c>
      <c r="O8379" s="53" t="str">
        <f>IF($B8379&lt;&gt;"",IF(ISNUMBER(_xlfn.XMATCH($B8379,Language!$A$6:$E$6)),0,IF(ISNUMBER(_xlfn.XMATCH($B8379,Language!$A$29:$E$29)),'Lista de Prestatarios'!$B$3,VLOOKUP(B8379,'Lista de Prestatarios'!$A$2:$B$500,2,FALSE))),"")</f>
        <v/>
      </c>
      <c r="P8379" s="58" t="str">
        <f>IF(B8379&lt;&gt;"",IF(OR(D8379&gt;0,G8379&gt;0),COUNTIF($B$2:B8379,B8379),COUNTIFS($B$2:B8379,B8379,$E$2:E8379,"&gt;0")),"")</f>
        <v/>
      </c>
    </row>
    <row r="8380" spans="1:16" x14ac:dyDescent="0.35">
      <c r="A8380" s="51" t="str">
        <f t="shared" si="390"/>
        <v/>
      </c>
      <c r="B8380" s="99"/>
      <c r="C8380" s="4"/>
      <c r="D8380" s="14"/>
      <c r="E8380" s="14"/>
      <c r="F8380" s="14"/>
      <c r="G8380" s="82"/>
      <c r="H8380" s="107" t="str">
        <f>IF(B8380&lt;&gt;"",IF(OR(O8380=0,O8380=999),"",SUMIFS($E$2:E8380,$A$2:A8380,A8380)-SUMIFS($F$2:F8380,$A$2:A8380,A8380)),"")</f>
        <v/>
      </c>
      <c r="I8380" s="109" t="str">
        <f t="shared" si="392"/>
        <v/>
      </c>
      <c r="J8380" s="113"/>
      <c r="K8380" s="90"/>
      <c r="L8380" s="73"/>
      <c r="M8380" s="69" t="str">
        <f>IF(C8380&lt;&gt;"",DailyLog!$S$3,"")</f>
        <v/>
      </c>
      <c r="N8380" s="56" t="str">
        <f t="shared" si="391"/>
        <v/>
      </c>
      <c r="O8380" s="53" t="str">
        <f>IF($B8380&lt;&gt;"",IF(ISNUMBER(_xlfn.XMATCH($B8380,Language!$A$6:$E$6)),0,IF(ISNUMBER(_xlfn.XMATCH($B8380,Language!$A$29:$E$29)),'Lista de Prestatarios'!$B$3,VLOOKUP(B8380,'Lista de Prestatarios'!$A$2:$B$500,2,FALSE))),"")</f>
        <v/>
      </c>
      <c r="P8380" s="58" t="str">
        <f>IF(B8380&lt;&gt;"",IF(OR(D8380&gt;0,G8380&gt;0),COUNTIF($B$2:B8380,B8380),COUNTIFS($B$2:B8380,B8380,$E$2:E8380,"&gt;0")),"")</f>
        <v/>
      </c>
    </row>
    <row r="8381" spans="1:16" x14ac:dyDescent="0.35">
      <c r="A8381" s="51" t="str">
        <f t="shared" si="390"/>
        <v/>
      </c>
      <c r="B8381" s="99"/>
      <c r="C8381" s="4"/>
      <c r="D8381" s="14"/>
      <c r="E8381" s="14"/>
      <c r="F8381" s="14"/>
      <c r="G8381" s="82"/>
      <c r="H8381" s="107" t="str">
        <f>IF(B8381&lt;&gt;"",IF(OR(O8381=0,O8381=999),"",SUMIFS($E$2:E8381,$A$2:A8381,A8381)-SUMIFS($F$2:F8381,$A$2:A8381,A8381)),"")</f>
        <v/>
      </c>
      <c r="I8381" s="109" t="str">
        <f t="shared" si="392"/>
        <v/>
      </c>
      <c r="J8381" s="113"/>
      <c r="K8381" s="90"/>
      <c r="L8381" s="73"/>
      <c r="M8381" s="69" t="str">
        <f>IF(C8381&lt;&gt;"",DailyLog!$S$3,"")</f>
        <v/>
      </c>
      <c r="N8381" s="56" t="str">
        <f t="shared" si="391"/>
        <v/>
      </c>
      <c r="O8381" s="53" t="str">
        <f>IF($B8381&lt;&gt;"",IF(ISNUMBER(_xlfn.XMATCH($B8381,Language!$A$6:$E$6)),0,IF(ISNUMBER(_xlfn.XMATCH($B8381,Language!$A$29:$E$29)),'Lista de Prestatarios'!$B$3,VLOOKUP(B8381,'Lista de Prestatarios'!$A$2:$B$500,2,FALSE))),"")</f>
        <v/>
      </c>
      <c r="P8381" s="58" t="str">
        <f>IF(B8381&lt;&gt;"",IF(OR(D8381&gt;0,G8381&gt;0),COUNTIF($B$2:B8381,B8381),COUNTIFS($B$2:B8381,B8381,$E$2:E8381,"&gt;0")),"")</f>
        <v/>
      </c>
    </row>
    <row r="8382" spans="1:16" x14ac:dyDescent="0.35">
      <c r="A8382" s="51" t="str">
        <f t="shared" si="390"/>
        <v/>
      </c>
      <c r="B8382" s="99"/>
      <c r="C8382" s="4"/>
      <c r="D8382" s="14"/>
      <c r="E8382" s="14"/>
      <c r="F8382" s="14"/>
      <c r="G8382" s="82"/>
      <c r="H8382" s="107" t="str">
        <f>IF(B8382&lt;&gt;"",IF(OR(O8382=0,O8382=999),"",SUMIFS($E$2:E8382,$A$2:A8382,A8382)-SUMIFS($F$2:F8382,$A$2:A8382,A8382)),"")</f>
        <v/>
      </c>
      <c r="I8382" s="109" t="str">
        <f t="shared" si="392"/>
        <v/>
      </c>
      <c r="J8382" s="113"/>
      <c r="K8382" s="90"/>
      <c r="L8382" s="73"/>
      <c r="M8382" s="69" t="str">
        <f>IF(C8382&lt;&gt;"",DailyLog!$S$3,"")</f>
        <v/>
      </c>
      <c r="N8382" s="56" t="str">
        <f t="shared" si="391"/>
        <v/>
      </c>
      <c r="O8382" s="53" t="str">
        <f>IF($B8382&lt;&gt;"",IF(ISNUMBER(_xlfn.XMATCH($B8382,Language!$A$6:$E$6)),0,IF(ISNUMBER(_xlfn.XMATCH($B8382,Language!$A$29:$E$29)),'Lista de Prestatarios'!$B$3,VLOOKUP(B8382,'Lista de Prestatarios'!$A$2:$B$500,2,FALSE))),"")</f>
        <v/>
      </c>
      <c r="P8382" s="58" t="str">
        <f>IF(B8382&lt;&gt;"",IF(OR(D8382&gt;0,G8382&gt;0),COUNTIF($B$2:B8382,B8382),COUNTIFS($B$2:B8382,B8382,$E$2:E8382,"&gt;0")),"")</f>
        <v/>
      </c>
    </row>
    <row r="8383" spans="1:16" x14ac:dyDescent="0.35">
      <c r="A8383" s="51" t="str">
        <f t="shared" si="390"/>
        <v/>
      </c>
      <c r="B8383" s="99"/>
      <c r="C8383" s="4"/>
      <c r="D8383" s="14"/>
      <c r="E8383" s="14"/>
      <c r="F8383" s="14"/>
      <c r="G8383" s="82"/>
      <c r="H8383" s="107" t="str">
        <f>IF(B8383&lt;&gt;"",IF(OR(O8383=0,O8383=999),"",SUMIFS($E$2:E8383,$A$2:A8383,A8383)-SUMIFS($F$2:F8383,$A$2:A8383,A8383)),"")</f>
        <v/>
      </c>
      <c r="I8383" s="109" t="str">
        <f t="shared" si="392"/>
        <v/>
      </c>
      <c r="J8383" s="113"/>
      <c r="K8383" s="90"/>
      <c r="L8383" s="73"/>
      <c r="M8383" s="69" t="str">
        <f>IF(C8383&lt;&gt;"",DailyLog!$S$3,"")</f>
        <v/>
      </c>
      <c r="N8383" s="56" t="str">
        <f t="shared" si="391"/>
        <v/>
      </c>
      <c r="O8383" s="53" t="str">
        <f>IF($B8383&lt;&gt;"",IF(ISNUMBER(_xlfn.XMATCH($B8383,Language!$A$6:$E$6)),0,IF(ISNUMBER(_xlfn.XMATCH($B8383,Language!$A$29:$E$29)),'Lista de Prestatarios'!$B$3,VLOOKUP(B8383,'Lista de Prestatarios'!$A$2:$B$500,2,FALSE))),"")</f>
        <v/>
      </c>
      <c r="P8383" s="58" t="str">
        <f>IF(B8383&lt;&gt;"",IF(OR(D8383&gt;0,G8383&gt;0),COUNTIF($B$2:B8383,B8383),COUNTIFS($B$2:B8383,B8383,$E$2:E8383,"&gt;0")),"")</f>
        <v/>
      </c>
    </row>
    <row r="8384" spans="1:16" x14ac:dyDescent="0.35">
      <c r="A8384" s="51" t="str">
        <f t="shared" si="390"/>
        <v/>
      </c>
      <c r="B8384" s="99"/>
      <c r="C8384" s="4"/>
      <c r="D8384" s="14"/>
      <c r="E8384" s="14"/>
      <c r="F8384" s="14"/>
      <c r="G8384" s="82"/>
      <c r="H8384" s="107" t="str">
        <f>IF(B8384&lt;&gt;"",IF(OR(O8384=0,O8384=999),"",SUMIFS($E$2:E8384,$A$2:A8384,A8384)-SUMIFS($F$2:F8384,$A$2:A8384,A8384)),"")</f>
        <v/>
      </c>
      <c r="I8384" s="109" t="str">
        <f t="shared" si="392"/>
        <v/>
      </c>
      <c r="J8384" s="113"/>
      <c r="K8384" s="90"/>
      <c r="L8384" s="73"/>
      <c r="M8384" s="69" t="str">
        <f>IF(C8384&lt;&gt;"",DailyLog!$S$3,"")</f>
        <v/>
      </c>
      <c r="N8384" s="56" t="str">
        <f t="shared" si="391"/>
        <v/>
      </c>
      <c r="O8384" s="53" t="str">
        <f>IF($B8384&lt;&gt;"",IF(ISNUMBER(_xlfn.XMATCH($B8384,Language!$A$6:$E$6)),0,IF(ISNUMBER(_xlfn.XMATCH($B8384,Language!$A$29:$E$29)),'Lista de Prestatarios'!$B$3,VLOOKUP(B8384,'Lista de Prestatarios'!$A$2:$B$500,2,FALSE))),"")</f>
        <v/>
      </c>
      <c r="P8384" s="58" t="str">
        <f>IF(B8384&lt;&gt;"",IF(OR(D8384&gt;0,G8384&gt;0),COUNTIF($B$2:B8384,B8384),COUNTIFS($B$2:B8384,B8384,$E$2:E8384,"&gt;0")),"")</f>
        <v/>
      </c>
    </row>
    <row r="8385" spans="1:16" x14ac:dyDescent="0.35">
      <c r="A8385" s="51" t="str">
        <f t="shared" si="390"/>
        <v/>
      </c>
      <c r="B8385" s="99"/>
      <c r="C8385" s="4"/>
      <c r="D8385" s="14"/>
      <c r="E8385" s="14"/>
      <c r="F8385" s="14"/>
      <c r="G8385" s="82"/>
      <c r="H8385" s="107" t="str">
        <f>IF(B8385&lt;&gt;"",IF(OR(O8385=0,O8385=999),"",SUMIFS($E$2:E8385,$A$2:A8385,A8385)-SUMIFS($F$2:F8385,$A$2:A8385,A8385)),"")</f>
        <v/>
      </c>
      <c r="I8385" s="109" t="str">
        <f t="shared" si="392"/>
        <v/>
      </c>
      <c r="J8385" s="113"/>
      <c r="K8385" s="90"/>
      <c r="L8385" s="73"/>
      <c r="M8385" s="69" t="str">
        <f>IF(C8385&lt;&gt;"",DailyLog!$S$3,"")</f>
        <v/>
      </c>
      <c r="N8385" s="56" t="str">
        <f t="shared" si="391"/>
        <v/>
      </c>
      <c r="O8385" s="53" t="str">
        <f>IF($B8385&lt;&gt;"",IF(ISNUMBER(_xlfn.XMATCH($B8385,Language!$A$6:$E$6)),0,IF(ISNUMBER(_xlfn.XMATCH($B8385,Language!$A$29:$E$29)),'Lista de Prestatarios'!$B$3,VLOOKUP(B8385,'Lista de Prestatarios'!$A$2:$B$500,2,FALSE))),"")</f>
        <v/>
      </c>
      <c r="P8385" s="58" t="str">
        <f>IF(B8385&lt;&gt;"",IF(OR(D8385&gt;0,G8385&gt;0),COUNTIF($B$2:B8385,B8385),COUNTIFS($B$2:B8385,B8385,$E$2:E8385,"&gt;0")),"")</f>
        <v/>
      </c>
    </row>
    <row r="8386" spans="1:16" x14ac:dyDescent="0.35">
      <c r="A8386" s="51" t="str">
        <f t="shared" ref="A8386:A8449" si="393">IF(B8386&lt;&gt;"",O8386&amp;"."&amp;P8386,"")</f>
        <v/>
      </c>
      <c r="B8386" s="99"/>
      <c r="C8386" s="4"/>
      <c r="D8386" s="14"/>
      <c r="E8386" s="14"/>
      <c r="F8386" s="14"/>
      <c r="G8386" s="82"/>
      <c r="H8386" s="107" t="str">
        <f>IF(B8386&lt;&gt;"",IF(OR(O8386=0,O8386=999),"",SUMIFS($E$2:E8386,$A$2:A8386,A8386)-SUMIFS($F$2:F8386,$A$2:A8386,A8386)),"")</f>
        <v/>
      </c>
      <c r="I8386" s="109" t="str">
        <f t="shared" si="392"/>
        <v/>
      </c>
      <c r="J8386" s="113"/>
      <c r="K8386" s="90"/>
      <c r="L8386" s="73"/>
      <c r="M8386" s="69" t="str">
        <f>IF(C8386&lt;&gt;"",DailyLog!$S$3,"")</f>
        <v/>
      </c>
      <c r="N8386" s="56" t="str">
        <f t="shared" ref="N8386:N8449" si="394">IF(B8386&lt;&gt;"",COUNT(D8386:G8386),"")</f>
        <v/>
      </c>
      <c r="O8386" s="53" t="str">
        <f>IF($B8386&lt;&gt;"",IF(ISNUMBER(_xlfn.XMATCH($B8386,Language!$A$6:$E$6)),0,IF(ISNUMBER(_xlfn.XMATCH($B8386,Language!$A$29:$E$29)),'Lista de Prestatarios'!$B$3,VLOOKUP(B8386,'Lista de Prestatarios'!$A$2:$B$500,2,FALSE))),"")</f>
        <v/>
      </c>
      <c r="P8386" s="58" t="str">
        <f>IF(B8386&lt;&gt;"",IF(OR(D8386&gt;0,G8386&gt;0),COUNTIF($B$2:B8386,B8386),COUNTIFS($B$2:B8386,B8386,$E$2:E8386,"&gt;0")),"")</f>
        <v/>
      </c>
    </row>
    <row r="8387" spans="1:16" x14ac:dyDescent="0.35">
      <c r="A8387" s="51" t="str">
        <f t="shared" si="393"/>
        <v/>
      </c>
      <c r="B8387" s="99"/>
      <c r="C8387" s="4"/>
      <c r="D8387" s="14"/>
      <c r="E8387" s="14"/>
      <c r="F8387" s="14"/>
      <c r="G8387" s="82"/>
      <c r="H8387" s="107" t="str">
        <f>IF(B8387&lt;&gt;"",IF(OR(O8387=0,O8387=999),"",SUMIFS($E$2:E8387,$A$2:A8387,A8387)-SUMIFS($F$2:F8387,$A$2:A8387,A8387)),"")</f>
        <v/>
      </c>
      <c r="I8387" s="109" t="str">
        <f t="shared" si="392"/>
        <v/>
      </c>
      <c r="J8387" s="113"/>
      <c r="K8387" s="90"/>
      <c r="L8387" s="73"/>
      <c r="M8387" s="69" t="str">
        <f>IF(C8387&lt;&gt;"",DailyLog!$S$3,"")</f>
        <v/>
      </c>
      <c r="N8387" s="56" t="str">
        <f t="shared" si="394"/>
        <v/>
      </c>
      <c r="O8387" s="53" t="str">
        <f>IF($B8387&lt;&gt;"",IF(ISNUMBER(_xlfn.XMATCH($B8387,Language!$A$6:$E$6)),0,IF(ISNUMBER(_xlfn.XMATCH($B8387,Language!$A$29:$E$29)),'Lista de Prestatarios'!$B$3,VLOOKUP(B8387,'Lista de Prestatarios'!$A$2:$B$500,2,FALSE))),"")</f>
        <v/>
      </c>
      <c r="P8387" s="58" t="str">
        <f>IF(B8387&lt;&gt;"",IF(OR(D8387&gt;0,G8387&gt;0),COUNTIF($B$2:B8387,B8387),COUNTIFS($B$2:B8387,B8387,$E$2:E8387,"&gt;0")),"")</f>
        <v/>
      </c>
    </row>
    <row r="8388" spans="1:16" x14ac:dyDescent="0.35">
      <c r="A8388" s="51" t="str">
        <f t="shared" si="393"/>
        <v/>
      </c>
      <c r="B8388" s="99"/>
      <c r="C8388" s="4"/>
      <c r="D8388" s="14"/>
      <c r="E8388" s="14"/>
      <c r="F8388" s="14"/>
      <c r="G8388" s="82"/>
      <c r="H8388" s="107" t="str">
        <f>IF(B8388&lt;&gt;"",IF(OR(O8388=0,O8388=999),"",SUMIFS($E$2:E8388,$A$2:A8388,A8388)-SUMIFS($F$2:F8388,$A$2:A8388,A8388)),"")</f>
        <v/>
      </c>
      <c r="I8388" s="109" t="str">
        <f t="shared" ref="I8388:I8451" si="395">IF(B8388&lt;&gt;"",I8387+D8388-E8388+F8388-G8388,"")</f>
        <v/>
      </c>
      <c r="J8388" s="113"/>
      <c r="K8388" s="90"/>
      <c r="L8388" s="73"/>
      <c r="M8388" s="69" t="str">
        <f>IF(C8388&lt;&gt;"",DailyLog!$S$3,"")</f>
        <v/>
      </c>
      <c r="N8388" s="56" t="str">
        <f t="shared" si="394"/>
        <v/>
      </c>
      <c r="O8388" s="53" t="str">
        <f>IF($B8388&lt;&gt;"",IF(ISNUMBER(_xlfn.XMATCH($B8388,Language!$A$6:$E$6)),0,IF(ISNUMBER(_xlfn.XMATCH($B8388,Language!$A$29:$E$29)),'Lista de Prestatarios'!$B$3,VLOOKUP(B8388,'Lista de Prestatarios'!$A$2:$B$500,2,FALSE))),"")</f>
        <v/>
      </c>
      <c r="P8388" s="58" t="str">
        <f>IF(B8388&lt;&gt;"",IF(OR(D8388&gt;0,G8388&gt;0),COUNTIF($B$2:B8388,B8388),COUNTIFS($B$2:B8388,B8388,$E$2:E8388,"&gt;0")),"")</f>
        <v/>
      </c>
    </row>
    <row r="8389" spans="1:16" x14ac:dyDescent="0.35">
      <c r="A8389" s="51" t="str">
        <f t="shared" si="393"/>
        <v/>
      </c>
      <c r="B8389" s="99"/>
      <c r="C8389" s="4"/>
      <c r="D8389" s="14"/>
      <c r="E8389" s="14"/>
      <c r="F8389" s="14"/>
      <c r="G8389" s="82"/>
      <c r="H8389" s="107" t="str">
        <f>IF(B8389&lt;&gt;"",IF(OR(O8389=0,O8389=999),"",SUMIFS($E$2:E8389,$A$2:A8389,A8389)-SUMIFS($F$2:F8389,$A$2:A8389,A8389)),"")</f>
        <v/>
      </c>
      <c r="I8389" s="109" t="str">
        <f t="shared" si="395"/>
        <v/>
      </c>
      <c r="J8389" s="113"/>
      <c r="K8389" s="90"/>
      <c r="L8389" s="73"/>
      <c r="M8389" s="69" t="str">
        <f>IF(C8389&lt;&gt;"",DailyLog!$S$3,"")</f>
        <v/>
      </c>
      <c r="N8389" s="56" t="str">
        <f t="shared" si="394"/>
        <v/>
      </c>
      <c r="O8389" s="53" t="str">
        <f>IF($B8389&lt;&gt;"",IF(ISNUMBER(_xlfn.XMATCH($B8389,Language!$A$6:$E$6)),0,IF(ISNUMBER(_xlfn.XMATCH($B8389,Language!$A$29:$E$29)),'Lista de Prestatarios'!$B$3,VLOOKUP(B8389,'Lista de Prestatarios'!$A$2:$B$500,2,FALSE))),"")</f>
        <v/>
      </c>
      <c r="P8389" s="58" t="str">
        <f>IF(B8389&lt;&gt;"",IF(OR(D8389&gt;0,G8389&gt;0),COUNTIF($B$2:B8389,B8389),COUNTIFS($B$2:B8389,B8389,$E$2:E8389,"&gt;0")),"")</f>
        <v/>
      </c>
    </row>
    <row r="8390" spans="1:16" x14ac:dyDescent="0.35">
      <c r="A8390" s="51" t="str">
        <f t="shared" si="393"/>
        <v/>
      </c>
      <c r="B8390" s="99"/>
      <c r="C8390" s="4"/>
      <c r="D8390" s="14"/>
      <c r="E8390" s="14"/>
      <c r="F8390" s="14"/>
      <c r="G8390" s="82"/>
      <c r="H8390" s="107" t="str">
        <f>IF(B8390&lt;&gt;"",IF(OR(O8390=0,O8390=999),"",SUMIFS($E$2:E8390,$A$2:A8390,A8390)-SUMIFS($F$2:F8390,$A$2:A8390,A8390)),"")</f>
        <v/>
      </c>
      <c r="I8390" s="109" t="str">
        <f t="shared" si="395"/>
        <v/>
      </c>
      <c r="J8390" s="113"/>
      <c r="K8390" s="90"/>
      <c r="L8390" s="73"/>
      <c r="M8390" s="69" t="str">
        <f>IF(C8390&lt;&gt;"",DailyLog!$S$3,"")</f>
        <v/>
      </c>
      <c r="N8390" s="56" t="str">
        <f t="shared" si="394"/>
        <v/>
      </c>
      <c r="O8390" s="53" t="str">
        <f>IF($B8390&lt;&gt;"",IF(ISNUMBER(_xlfn.XMATCH($B8390,Language!$A$6:$E$6)),0,IF(ISNUMBER(_xlfn.XMATCH($B8390,Language!$A$29:$E$29)),'Lista de Prestatarios'!$B$3,VLOOKUP(B8390,'Lista de Prestatarios'!$A$2:$B$500,2,FALSE))),"")</f>
        <v/>
      </c>
      <c r="P8390" s="58" t="str">
        <f>IF(B8390&lt;&gt;"",IF(OR(D8390&gt;0,G8390&gt;0),COUNTIF($B$2:B8390,B8390),COUNTIFS($B$2:B8390,B8390,$E$2:E8390,"&gt;0")),"")</f>
        <v/>
      </c>
    </row>
    <row r="8391" spans="1:16" x14ac:dyDescent="0.35">
      <c r="A8391" s="51" t="str">
        <f t="shared" si="393"/>
        <v/>
      </c>
      <c r="B8391" s="99"/>
      <c r="C8391" s="4"/>
      <c r="D8391" s="14"/>
      <c r="E8391" s="14"/>
      <c r="F8391" s="14"/>
      <c r="G8391" s="82"/>
      <c r="H8391" s="107" t="str">
        <f>IF(B8391&lt;&gt;"",IF(OR(O8391=0,O8391=999),"",SUMIFS($E$2:E8391,$A$2:A8391,A8391)-SUMIFS($F$2:F8391,$A$2:A8391,A8391)),"")</f>
        <v/>
      </c>
      <c r="I8391" s="109" t="str">
        <f t="shared" si="395"/>
        <v/>
      </c>
      <c r="J8391" s="113"/>
      <c r="K8391" s="90"/>
      <c r="L8391" s="73"/>
      <c r="M8391" s="69" t="str">
        <f>IF(C8391&lt;&gt;"",DailyLog!$S$3,"")</f>
        <v/>
      </c>
      <c r="N8391" s="56" t="str">
        <f t="shared" si="394"/>
        <v/>
      </c>
      <c r="O8391" s="53" t="str">
        <f>IF($B8391&lt;&gt;"",IF(ISNUMBER(_xlfn.XMATCH($B8391,Language!$A$6:$E$6)),0,IF(ISNUMBER(_xlfn.XMATCH($B8391,Language!$A$29:$E$29)),'Lista de Prestatarios'!$B$3,VLOOKUP(B8391,'Lista de Prestatarios'!$A$2:$B$500,2,FALSE))),"")</f>
        <v/>
      </c>
      <c r="P8391" s="58" t="str">
        <f>IF(B8391&lt;&gt;"",IF(OR(D8391&gt;0,G8391&gt;0),COUNTIF($B$2:B8391,B8391),COUNTIFS($B$2:B8391,B8391,$E$2:E8391,"&gt;0")),"")</f>
        <v/>
      </c>
    </row>
    <row r="8392" spans="1:16" x14ac:dyDescent="0.35">
      <c r="A8392" s="51" t="str">
        <f t="shared" si="393"/>
        <v/>
      </c>
      <c r="B8392" s="99"/>
      <c r="C8392" s="4"/>
      <c r="D8392" s="14"/>
      <c r="E8392" s="14"/>
      <c r="F8392" s="14"/>
      <c r="G8392" s="82"/>
      <c r="H8392" s="107" t="str">
        <f>IF(B8392&lt;&gt;"",IF(OR(O8392=0,O8392=999),"",SUMIFS($E$2:E8392,$A$2:A8392,A8392)-SUMIFS($F$2:F8392,$A$2:A8392,A8392)),"")</f>
        <v/>
      </c>
      <c r="I8392" s="109" t="str">
        <f t="shared" si="395"/>
        <v/>
      </c>
      <c r="J8392" s="113"/>
      <c r="K8392" s="90"/>
      <c r="L8392" s="73"/>
      <c r="M8392" s="69" t="str">
        <f>IF(C8392&lt;&gt;"",DailyLog!$S$3,"")</f>
        <v/>
      </c>
      <c r="N8392" s="56" t="str">
        <f t="shared" si="394"/>
        <v/>
      </c>
      <c r="O8392" s="53" t="str">
        <f>IF($B8392&lt;&gt;"",IF(ISNUMBER(_xlfn.XMATCH($B8392,Language!$A$6:$E$6)),0,IF(ISNUMBER(_xlfn.XMATCH($B8392,Language!$A$29:$E$29)),'Lista de Prestatarios'!$B$3,VLOOKUP(B8392,'Lista de Prestatarios'!$A$2:$B$500,2,FALSE))),"")</f>
        <v/>
      </c>
      <c r="P8392" s="58" t="str">
        <f>IF(B8392&lt;&gt;"",IF(OR(D8392&gt;0,G8392&gt;0),COUNTIF($B$2:B8392,B8392),COUNTIFS($B$2:B8392,B8392,$E$2:E8392,"&gt;0")),"")</f>
        <v/>
      </c>
    </row>
    <row r="8393" spans="1:16" x14ac:dyDescent="0.35">
      <c r="A8393" s="51" t="str">
        <f t="shared" si="393"/>
        <v/>
      </c>
      <c r="B8393" s="99"/>
      <c r="C8393" s="4"/>
      <c r="D8393" s="14"/>
      <c r="E8393" s="14"/>
      <c r="F8393" s="14"/>
      <c r="G8393" s="82"/>
      <c r="H8393" s="107" t="str">
        <f>IF(B8393&lt;&gt;"",IF(OR(O8393=0,O8393=999),"",SUMIFS($E$2:E8393,$A$2:A8393,A8393)-SUMIFS($F$2:F8393,$A$2:A8393,A8393)),"")</f>
        <v/>
      </c>
      <c r="I8393" s="109" t="str">
        <f t="shared" si="395"/>
        <v/>
      </c>
      <c r="J8393" s="113"/>
      <c r="K8393" s="90"/>
      <c r="L8393" s="73"/>
      <c r="M8393" s="69" t="str">
        <f>IF(C8393&lt;&gt;"",DailyLog!$S$3,"")</f>
        <v/>
      </c>
      <c r="N8393" s="56" t="str">
        <f t="shared" si="394"/>
        <v/>
      </c>
      <c r="O8393" s="53" t="str">
        <f>IF($B8393&lt;&gt;"",IF(ISNUMBER(_xlfn.XMATCH($B8393,Language!$A$6:$E$6)),0,IF(ISNUMBER(_xlfn.XMATCH($B8393,Language!$A$29:$E$29)),'Lista de Prestatarios'!$B$3,VLOOKUP(B8393,'Lista de Prestatarios'!$A$2:$B$500,2,FALSE))),"")</f>
        <v/>
      </c>
      <c r="P8393" s="58" t="str">
        <f>IF(B8393&lt;&gt;"",IF(OR(D8393&gt;0,G8393&gt;0),COUNTIF($B$2:B8393,B8393),COUNTIFS($B$2:B8393,B8393,$E$2:E8393,"&gt;0")),"")</f>
        <v/>
      </c>
    </row>
    <row r="8394" spans="1:16" x14ac:dyDescent="0.35">
      <c r="A8394" s="51" t="str">
        <f t="shared" si="393"/>
        <v/>
      </c>
      <c r="B8394" s="99"/>
      <c r="C8394" s="4"/>
      <c r="D8394" s="14"/>
      <c r="E8394" s="14"/>
      <c r="F8394" s="14"/>
      <c r="G8394" s="82"/>
      <c r="H8394" s="107" t="str">
        <f>IF(B8394&lt;&gt;"",IF(OR(O8394=0,O8394=999),"",SUMIFS($E$2:E8394,$A$2:A8394,A8394)-SUMIFS($F$2:F8394,$A$2:A8394,A8394)),"")</f>
        <v/>
      </c>
      <c r="I8394" s="109" t="str">
        <f t="shared" si="395"/>
        <v/>
      </c>
      <c r="J8394" s="113"/>
      <c r="K8394" s="90"/>
      <c r="L8394" s="73"/>
      <c r="M8394" s="69" t="str">
        <f>IF(C8394&lt;&gt;"",DailyLog!$S$3,"")</f>
        <v/>
      </c>
      <c r="N8394" s="56" t="str">
        <f t="shared" si="394"/>
        <v/>
      </c>
      <c r="O8394" s="53" t="str">
        <f>IF($B8394&lt;&gt;"",IF(ISNUMBER(_xlfn.XMATCH($B8394,Language!$A$6:$E$6)),0,IF(ISNUMBER(_xlfn.XMATCH($B8394,Language!$A$29:$E$29)),'Lista de Prestatarios'!$B$3,VLOOKUP(B8394,'Lista de Prestatarios'!$A$2:$B$500,2,FALSE))),"")</f>
        <v/>
      </c>
      <c r="P8394" s="58" t="str">
        <f>IF(B8394&lt;&gt;"",IF(OR(D8394&gt;0,G8394&gt;0),COUNTIF($B$2:B8394,B8394),COUNTIFS($B$2:B8394,B8394,$E$2:E8394,"&gt;0")),"")</f>
        <v/>
      </c>
    </row>
    <row r="8395" spans="1:16" x14ac:dyDescent="0.35">
      <c r="A8395" s="51" t="str">
        <f t="shared" si="393"/>
        <v/>
      </c>
      <c r="B8395" s="99"/>
      <c r="C8395" s="4"/>
      <c r="D8395" s="14"/>
      <c r="E8395" s="14"/>
      <c r="F8395" s="14"/>
      <c r="G8395" s="82"/>
      <c r="H8395" s="107" t="str">
        <f>IF(B8395&lt;&gt;"",IF(OR(O8395=0,O8395=999),"",SUMIFS($E$2:E8395,$A$2:A8395,A8395)-SUMIFS($F$2:F8395,$A$2:A8395,A8395)),"")</f>
        <v/>
      </c>
      <c r="I8395" s="109" t="str">
        <f t="shared" si="395"/>
        <v/>
      </c>
      <c r="J8395" s="113"/>
      <c r="K8395" s="90"/>
      <c r="L8395" s="73"/>
      <c r="M8395" s="69" t="str">
        <f>IF(C8395&lt;&gt;"",DailyLog!$S$3,"")</f>
        <v/>
      </c>
      <c r="N8395" s="56" t="str">
        <f t="shared" si="394"/>
        <v/>
      </c>
      <c r="O8395" s="53" t="str">
        <f>IF($B8395&lt;&gt;"",IF(ISNUMBER(_xlfn.XMATCH($B8395,Language!$A$6:$E$6)),0,IF(ISNUMBER(_xlfn.XMATCH($B8395,Language!$A$29:$E$29)),'Lista de Prestatarios'!$B$3,VLOOKUP(B8395,'Lista de Prestatarios'!$A$2:$B$500,2,FALSE))),"")</f>
        <v/>
      </c>
      <c r="P8395" s="58" t="str">
        <f>IF(B8395&lt;&gt;"",IF(OR(D8395&gt;0,G8395&gt;0),COUNTIF($B$2:B8395,B8395),COUNTIFS($B$2:B8395,B8395,$E$2:E8395,"&gt;0")),"")</f>
        <v/>
      </c>
    </row>
    <row r="8396" spans="1:16" x14ac:dyDescent="0.35">
      <c r="A8396" s="51" t="str">
        <f t="shared" si="393"/>
        <v/>
      </c>
      <c r="B8396" s="99"/>
      <c r="C8396" s="4"/>
      <c r="D8396" s="14"/>
      <c r="E8396" s="14"/>
      <c r="F8396" s="14"/>
      <c r="G8396" s="82"/>
      <c r="H8396" s="107" t="str">
        <f>IF(B8396&lt;&gt;"",IF(OR(O8396=0,O8396=999),"",SUMIFS($E$2:E8396,$A$2:A8396,A8396)-SUMIFS($F$2:F8396,$A$2:A8396,A8396)),"")</f>
        <v/>
      </c>
      <c r="I8396" s="109" t="str">
        <f t="shared" si="395"/>
        <v/>
      </c>
      <c r="J8396" s="113"/>
      <c r="K8396" s="90"/>
      <c r="L8396" s="73"/>
      <c r="M8396" s="69" t="str">
        <f>IF(C8396&lt;&gt;"",DailyLog!$S$3,"")</f>
        <v/>
      </c>
      <c r="N8396" s="56" t="str">
        <f t="shared" si="394"/>
        <v/>
      </c>
      <c r="O8396" s="53" t="str">
        <f>IF($B8396&lt;&gt;"",IF(ISNUMBER(_xlfn.XMATCH($B8396,Language!$A$6:$E$6)),0,IF(ISNUMBER(_xlfn.XMATCH($B8396,Language!$A$29:$E$29)),'Lista de Prestatarios'!$B$3,VLOOKUP(B8396,'Lista de Prestatarios'!$A$2:$B$500,2,FALSE))),"")</f>
        <v/>
      </c>
      <c r="P8396" s="58" t="str">
        <f>IF(B8396&lt;&gt;"",IF(OR(D8396&gt;0,G8396&gt;0),COUNTIF($B$2:B8396,B8396),COUNTIFS($B$2:B8396,B8396,$E$2:E8396,"&gt;0")),"")</f>
        <v/>
      </c>
    </row>
    <row r="8397" spans="1:16" x14ac:dyDescent="0.35">
      <c r="A8397" s="51" t="str">
        <f t="shared" si="393"/>
        <v/>
      </c>
      <c r="B8397" s="99"/>
      <c r="C8397" s="4"/>
      <c r="D8397" s="14"/>
      <c r="E8397" s="14"/>
      <c r="F8397" s="14"/>
      <c r="G8397" s="82"/>
      <c r="H8397" s="107" t="str">
        <f>IF(B8397&lt;&gt;"",IF(OR(O8397=0,O8397=999),"",SUMIFS($E$2:E8397,$A$2:A8397,A8397)-SUMIFS($F$2:F8397,$A$2:A8397,A8397)),"")</f>
        <v/>
      </c>
      <c r="I8397" s="109" t="str">
        <f t="shared" si="395"/>
        <v/>
      </c>
      <c r="J8397" s="113"/>
      <c r="K8397" s="90"/>
      <c r="L8397" s="73"/>
      <c r="M8397" s="69" t="str">
        <f>IF(C8397&lt;&gt;"",DailyLog!$S$3,"")</f>
        <v/>
      </c>
      <c r="N8397" s="56" t="str">
        <f t="shared" si="394"/>
        <v/>
      </c>
      <c r="O8397" s="53" t="str">
        <f>IF($B8397&lt;&gt;"",IF(ISNUMBER(_xlfn.XMATCH($B8397,Language!$A$6:$E$6)),0,IF(ISNUMBER(_xlfn.XMATCH($B8397,Language!$A$29:$E$29)),'Lista de Prestatarios'!$B$3,VLOOKUP(B8397,'Lista de Prestatarios'!$A$2:$B$500,2,FALSE))),"")</f>
        <v/>
      </c>
      <c r="P8397" s="58" t="str">
        <f>IF(B8397&lt;&gt;"",IF(OR(D8397&gt;0,G8397&gt;0),COUNTIF($B$2:B8397,B8397),COUNTIFS($B$2:B8397,B8397,$E$2:E8397,"&gt;0")),"")</f>
        <v/>
      </c>
    </row>
    <row r="8398" spans="1:16" x14ac:dyDescent="0.35">
      <c r="A8398" s="51" t="str">
        <f t="shared" si="393"/>
        <v/>
      </c>
      <c r="B8398" s="99"/>
      <c r="C8398" s="4"/>
      <c r="D8398" s="14"/>
      <c r="E8398" s="14"/>
      <c r="F8398" s="14"/>
      <c r="G8398" s="82"/>
      <c r="H8398" s="107" t="str">
        <f>IF(B8398&lt;&gt;"",IF(OR(O8398=0,O8398=999),"",SUMIFS($E$2:E8398,$A$2:A8398,A8398)-SUMIFS($F$2:F8398,$A$2:A8398,A8398)),"")</f>
        <v/>
      </c>
      <c r="I8398" s="109" t="str">
        <f t="shared" si="395"/>
        <v/>
      </c>
      <c r="J8398" s="113"/>
      <c r="K8398" s="90"/>
      <c r="L8398" s="73"/>
      <c r="M8398" s="69" t="str">
        <f>IF(C8398&lt;&gt;"",DailyLog!$S$3,"")</f>
        <v/>
      </c>
      <c r="N8398" s="56" t="str">
        <f t="shared" si="394"/>
        <v/>
      </c>
      <c r="O8398" s="53" t="str">
        <f>IF($B8398&lt;&gt;"",IF(ISNUMBER(_xlfn.XMATCH($B8398,Language!$A$6:$E$6)),0,IF(ISNUMBER(_xlfn.XMATCH($B8398,Language!$A$29:$E$29)),'Lista de Prestatarios'!$B$3,VLOOKUP(B8398,'Lista de Prestatarios'!$A$2:$B$500,2,FALSE))),"")</f>
        <v/>
      </c>
      <c r="P8398" s="58" t="str">
        <f>IF(B8398&lt;&gt;"",IF(OR(D8398&gt;0,G8398&gt;0),COUNTIF($B$2:B8398,B8398),COUNTIFS($B$2:B8398,B8398,$E$2:E8398,"&gt;0")),"")</f>
        <v/>
      </c>
    </row>
    <row r="8399" spans="1:16" x14ac:dyDescent="0.35">
      <c r="A8399" s="51" t="str">
        <f t="shared" si="393"/>
        <v/>
      </c>
      <c r="B8399" s="99"/>
      <c r="C8399" s="4"/>
      <c r="D8399" s="14"/>
      <c r="E8399" s="14"/>
      <c r="F8399" s="14"/>
      <c r="G8399" s="82"/>
      <c r="H8399" s="107" t="str">
        <f>IF(B8399&lt;&gt;"",IF(OR(O8399=0,O8399=999),"",SUMIFS($E$2:E8399,$A$2:A8399,A8399)-SUMIFS($F$2:F8399,$A$2:A8399,A8399)),"")</f>
        <v/>
      </c>
      <c r="I8399" s="109" t="str">
        <f t="shared" si="395"/>
        <v/>
      </c>
      <c r="J8399" s="113"/>
      <c r="K8399" s="90"/>
      <c r="L8399" s="73"/>
      <c r="M8399" s="69" t="str">
        <f>IF(C8399&lt;&gt;"",DailyLog!$S$3,"")</f>
        <v/>
      </c>
      <c r="N8399" s="56" t="str">
        <f t="shared" si="394"/>
        <v/>
      </c>
      <c r="O8399" s="53" t="str">
        <f>IF($B8399&lt;&gt;"",IF(ISNUMBER(_xlfn.XMATCH($B8399,Language!$A$6:$E$6)),0,IF(ISNUMBER(_xlfn.XMATCH($B8399,Language!$A$29:$E$29)),'Lista de Prestatarios'!$B$3,VLOOKUP(B8399,'Lista de Prestatarios'!$A$2:$B$500,2,FALSE))),"")</f>
        <v/>
      </c>
      <c r="P8399" s="58" t="str">
        <f>IF(B8399&lt;&gt;"",IF(OR(D8399&gt;0,G8399&gt;0),COUNTIF($B$2:B8399,B8399),COUNTIFS($B$2:B8399,B8399,$E$2:E8399,"&gt;0")),"")</f>
        <v/>
      </c>
    </row>
    <row r="8400" spans="1:16" x14ac:dyDescent="0.35">
      <c r="A8400" s="51" t="str">
        <f t="shared" si="393"/>
        <v/>
      </c>
      <c r="B8400" s="99"/>
      <c r="C8400" s="4"/>
      <c r="D8400" s="14"/>
      <c r="E8400" s="14"/>
      <c r="F8400" s="14"/>
      <c r="G8400" s="82"/>
      <c r="H8400" s="107" t="str">
        <f>IF(B8400&lt;&gt;"",IF(OR(O8400=0,O8400=999),"",SUMIFS($E$2:E8400,$A$2:A8400,A8400)-SUMIFS($F$2:F8400,$A$2:A8400,A8400)),"")</f>
        <v/>
      </c>
      <c r="I8400" s="109" t="str">
        <f t="shared" si="395"/>
        <v/>
      </c>
      <c r="J8400" s="113"/>
      <c r="K8400" s="90"/>
      <c r="L8400" s="73"/>
      <c r="M8400" s="69" t="str">
        <f>IF(C8400&lt;&gt;"",DailyLog!$S$3,"")</f>
        <v/>
      </c>
      <c r="N8400" s="56" t="str">
        <f t="shared" si="394"/>
        <v/>
      </c>
      <c r="O8400" s="53" t="str">
        <f>IF($B8400&lt;&gt;"",IF(ISNUMBER(_xlfn.XMATCH($B8400,Language!$A$6:$E$6)),0,IF(ISNUMBER(_xlfn.XMATCH($B8400,Language!$A$29:$E$29)),'Lista de Prestatarios'!$B$3,VLOOKUP(B8400,'Lista de Prestatarios'!$A$2:$B$500,2,FALSE))),"")</f>
        <v/>
      </c>
      <c r="P8400" s="58" t="str">
        <f>IF(B8400&lt;&gt;"",IF(OR(D8400&gt;0,G8400&gt;0),COUNTIF($B$2:B8400,B8400),COUNTIFS($B$2:B8400,B8400,$E$2:E8400,"&gt;0")),"")</f>
        <v/>
      </c>
    </row>
    <row r="8401" spans="1:16" x14ac:dyDescent="0.35">
      <c r="A8401" s="51" t="str">
        <f t="shared" si="393"/>
        <v/>
      </c>
      <c r="B8401" s="99"/>
      <c r="C8401" s="4"/>
      <c r="D8401" s="14"/>
      <c r="E8401" s="14"/>
      <c r="F8401" s="14"/>
      <c r="G8401" s="82"/>
      <c r="H8401" s="107" t="str">
        <f>IF(B8401&lt;&gt;"",IF(OR(O8401=0,O8401=999),"",SUMIFS($E$2:E8401,$A$2:A8401,A8401)-SUMIFS($F$2:F8401,$A$2:A8401,A8401)),"")</f>
        <v/>
      </c>
      <c r="I8401" s="109" t="str">
        <f t="shared" si="395"/>
        <v/>
      </c>
      <c r="J8401" s="113"/>
      <c r="K8401" s="90"/>
      <c r="L8401" s="73"/>
      <c r="M8401" s="69" t="str">
        <f>IF(C8401&lt;&gt;"",DailyLog!$S$3,"")</f>
        <v/>
      </c>
      <c r="N8401" s="56" t="str">
        <f t="shared" si="394"/>
        <v/>
      </c>
      <c r="O8401" s="53" t="str">
        <f>IF($B8401&lt;&gt;"",IF(ISNUMBER(_xlfn.XMATCH($B8401,Language!$A$6:$E$6)),0,IF(ISNUMBER(_xlfn.XMATCH($B8401,Language!$A$29:$E$29)),'Lista de Prestatarios'!$B$3,VLOOKUP(B8401,'Lista de Prestatarios'!$A$2:$B$500,2,FALSE))),"")</f>
        <v/>
      </c>
      <c r="P8401" s="58" t="str">
        <f>IF(B8401&lt;&gt;"",IF(OR(D8401&gt;0,G8401&gt;0),COUNTIF($B$2:B8401,B8401),COUNTIFS($B$2:B8401,B8401,$E$2:E8401,"&gt;0")),"")</f>
        <v/>
      </c>
    </row>
    <row r="8402" spans="1:16" x14ac:dyDescent="0.35">
      <c r="A8402" s="51" t="str">
        <f t="shared" si="393"/>
        <v/>
      </c>
      <c r="B8402" s="99"/>
      <c r="C8402" s="4"/>
      <c r="D8402" s="14"/>
      <c r="E8402" s="14"/>
      <c r="F8402" s="14"/>
      <c r="G8402" s="82"/>
      <c r="H8402" s="107" t="str">
        <f>IF(B8402&lt;&gt;"",IF(OR(O8402=0,O8402=999),"",SUMIFS($E$2:E8402,$A$2:A8402,A8402)-SUMIFS($F$2:F8402,$A$2:A8402,A8402)),"")</f>
        <v/>
      </c>
      <c r="I8402" s="109" t="str">
        <f t="shared" si="395"/>
        <v/>
      </c>
      <c r="J8402" s="113"/>
      <c r="K8402" s="90"/>
      <c r="L8402" s="73"/>
      <c r="M8402" s="69" t="str">
        <f>IF(C8402&lt;&gt;"",DailyLog!$S$3,"")</f>
        <v/>
      </c>
      <c r="N8402" s="56" t="str">
        <f t="shared" si="394"/>
        <v/>
      </c>
      <c r="O8402" s="53" t="str">
        <f>IF($B8402&lt;&gt;"",IF(ISNUMBER(_xlfn.XMATCH($B8402,Language!$A$6:$E$6)),0,IF(ISNUMBER(_xlfn.XMATCH($B8402,Language!$A$29:$E$29)),'Lista de Prestatarios'!$B$3,VLOOKUP(B8402,'Lista de Prestatarios'!$A$2:$B$500,2,FALSE))),"")</f>
        <v/>
      </c>
      <c r="P8402" s="58" t="str">
        <f>IF(B8402&lt;&gt;"",IF(OR(D8402&gt;0,G8402&gt;0),COUNTIF($B$2:B8402,B8402),COUNTIFS($B$2:B8402,B8402,$E$2:E8402,"&gt;0")),"")</f>
        <v/>
      </c>
    </row>
    <row r="8403" spans="1:16" x14ac:dyDescent="0.35">
      <c r="A8403" s="51" t="str">
        <f t="shared" si="393"/>
        <v/>
      </c>
      <c r="B8403" s="99"/>
      <c r="C8403" s="4"/>
      <c r="D8403" s="14"/>
      <c r="E8403" s="14"/>
      <c r="F8403" s="14"/>
      <c r="G8403" s="82"/>
      <c r="H8403" s="107" t="str">
        <f>IF(B8403&lt;&gt;"",IF(OR(O8403=0,O8403=999),"",SUMIFS($E$2:E8403,$A$2:A8403,A8403)-SUMIFS($F$2:F8403,$A$2:A8403,A8403)),"")</f>
        <v/>
      </c>
      <c r="I8403" s="109" t="str">
        <f t="shared" si="395"/>
        <v/>
      </c>
      <c r="J8403" s="113"/>
      <c r="K8403" s="90"/>
      <c r="L8403" s="73"/>
      <c r="M8403" s="69" t="str">
        <f>IF(C8403&lt;&gt;"",DailyLog!$S$3,"")</f>
        <v/>
      </c>
      <c r="N8403" s="56" t="str">
        <f t="shared" si="394"/>
        <v/>
      </c>
      <c r="O8403" s="53" t="str">
        <f>IF($B8403&lt;&gt;"",IF(ISNUMBER(_xlfn.XMATCH($B8403,Language!$A$6:$E$6)),0,IF(ISNUMBER(_xlfn.XMATCH($B8403,Language!$A$29:$E$29)),'Lista de Prestatarios'!$B$3,VLOOKUP(B8403,'Lista de Prestatarios'!$A$2:$B$500,2,FALSE))),"")</f>
        <v/>
      </c>
      <c r="P8403" s="58" t="str">
        <f>IF(B8403&lt;&gt;"",IF(OR(D8403&gt;0,G8403&gt;0),COUNTIF($B$2:B8403,B8403),COUNTIFS($B$2:B8403,B8403,$E$2:E8403,"&gt;0")),"")</f>
        <v/>
      </c>
    </row>
    <row r="8404" spans="1:16" x14ac:dyDescent="0.35">
      <c r="A8404" s="51" t="str">
        <f t="shared" si="393"/>
        <v/>
      </c>
      <c r="B8404" s="99"/>
      <c r="C8404" s="4"/>
      <c r="D8404" s="14"/>
      <c r="E8404" s="14"/>
      <c r="F8404" s="14"/>
      <c r="G8404" s="82"/>
      <c r="H8404" s="107" t="str">
        <f>IF(B8404&lt;&gt;"",IF(OR(O8404=0,O8404=999),"",SUMIFS($E$2:E8404,$A$2:A8404,A8404)-SUMIFS($F$2:F8404,$A$2:A8404,A8404)),"")</f>
        <v/>
      </c>
      <c r="I8404" s="109" t="str">
        <f t="shared" si="395"/>
        <v/>
      </c>
      <c r="J8404" s="113"/>
      <c r="K8404" s="90"/>
      <c r="L8404" s="73"/>
      <c r="M8404" s="69" t="str">
        <f>IF(C8404&lt;&gt;"",DailyLog!$S$3,"")</f>
        <v/>
      </c>
      <c r="N8404" s="56" t="str">
        <f t="shared" si="394"/>
        <v/>
      </c>
      <c r="O8404" s="53" t="str">
        <f>IF($B8404&lt;&gt;"",IF(ISNUMBER(_xlfn.XMATCH($B8404,Language!$A$6:$E$6)),0,IF(ISNUMBER(_xlfn.XMATCH($B8404,Language!$A$29:$E$29)),'Lista de Prestatarios'!$B$3,VLOOKUP(B8404,'Lista de Prestatarios'!$A$2:$B$500,2,FALSE))),"")</f>
        <v/>
      </c>
      <c r="P8404" s="58" t="str">
        <f>IF(B8404&lt;&gt;"",IF(OR(D8404&gt;0,G8404&gt;0),COUNTIF($B$2:B8404,B8404),COUNTIFS($B$2:B8404,B8404,$E$2:E8404,"&gt;0")),"")</f>
        <v/>
      </c>
    </row>
    <row r="8405" spans="1:16" x14ac:dyDescent="0.35">
      <c r="A8405" s="51" t="str">
        <f t="shared" si="393"/>
        <v/>
      </c>
      <c r="B8405" s="99"/>
      <c r="C8405" s="4"/>
      <c r="D8405" s="14"/>
      <c r="E8405" s="14"/>
      <c r="F8405" s="14"/>
      <c r="G8405" s="82"/>
      <c r="H8405" s="107" t="str">
        <f>IF(B8405&lt;&gt;"",IF(OR(O8405=0,O8405=999),"",SUMIFS($E$2:E8405,$A$2:A8405,A8405)-SUMIFS($F$2:F8405,$A$2:A8405,A8405)),"")</f>
        <v/>
      </c>
      <c r="I8405" s="109" t="str">
        <f t="shared" si="395"/>
        <v/>
      </c>
      <c r="J8405" s="113"/>
      <c r="K8405" s="90"/>
      <c r="L8405" s="73"/>
      <c r="M8405" s="69" t="str">
        <f>IF(C8405&lt;&gt;"",DailyLog!$S$3,"")</f>
        <v/>
      </c>
      <c r="N8405" s="56" t="str">
        <f t="shared" si="394"/>
        <v/>
      </c>
      <c r="O8405" s="53" t="str">
        <f>IF($B8405&lt;&gt;"",IF(ISNUMBER(_xlfn.XMATCH($B8405,Language!$A$6:$E$6)),0,IF(ISNUMBER(_xlfn.XMATCH($B8405,Language!$A$29:$E$29)),'Lista de Prestatarios'!$B$3,VLOOKUP(B8405,'Lista de Prestatarios'!$A$2:$B$500,2,FALSE))),"")</f>
        <v/>
      </c>
      <c r="P8405" s="58" t="str">
        <f>IF(B8405&lt;&gt;"",IF(OR(D8405&gt;0,G8405&gt;0),COUNTIF($B$2:B8405,B8405),COUNTIFS($B$2:B8405,B8405,$E$2:E8405,"&gt;0")),"")</f>
        <v/>
      </c>
    </row>
    <row r="8406" spans="1:16" x14ac:dyDescent="0.35">
      <c r="A8406" s="51" t="str">
        <f t="shared" si="393"/>
        <v/>
      </c>
      <c r="B8406" s="99"/>
      <c r="C8406" s="4"/>
      <c r="D8406" s="14"/>
      <c r="E8406" s="14"/>
      <c r="F8406" s="14"/>
      <c r="G8406" s="82"/>
      <c r="H8406" s="107" t="str">
        <f>IF(B8406&lt;&gt;"",IF(OR(O8406=0,O8406=999),"",SUMIFS($E$2:E8406,$A$2:A8406,A8406)-SUMIFS($F$2:F8406,$A$2:A8406,A8406)),"")</f>
        <v/>
      </c>
      <c r="I8406" s="109" t="str">
        <f t="shared" si="395"/>
        <v/>
      </c>
      <c r="J8406" s="113"/>
      <c r="K8406" s="90"/>
      <c r="L8406" s="73"/>
      <c r="M8406" s="69" t="str">
        <f>IF(C8406&lt;&gt;"",DailyLog!$S$3,"")</f>
        <v/>
      </c>
      <c r="N8406" s="56" t="str">
        <f t="shared" si="394"/>
        <v/>
      </c>
      <c r="O8406" s="53" t="str">
        <f>IF($B8406&lt;&gt;"",IF(ISNUMBER(_xlfn.XMATCH($B8406,Language!$A$6:$E$6)),0,IF(ISNUMBER(_xlfn.XMATCH($B8406,Language!$A$29:$E$29)),'Lista de Prestatarios'!$B$3,VLOOKUP(B8406,'Lista de Prestatarios'!$A$2:$B$500,2,FALSE))),"")</f>
        <v/>
      </c>
      <c r="P8406" s="58" t="str">
        <f>IF(B8406&lt;&gt;"",IF(OR(D8406&gt;0,G8406&gt;0),COUNTIF($B$2:B8406,B8406),COUNTIFS($B$2:B8406,B8406,$E$2:E8406,"&gt;0")),"")</f>
        <v/>
      </c>
    </row>
    <row r="8407" spans="1:16" x14ac:dyDescent="0.35">
      <c r="A8407" s="51" t="str">
        <f t="shared" si="393"/>
        <v/>
      </c>
      <c r="B8407" s="99"/>
      <c r="C8407" s="4"/>
      <c r="D8407" s="14"/>
      <c r="E8407" s="14"/>
      <c r="F8407" s="14"/>
      <c r="G8407" s="82"/>
      <c r="H8407" s="107" t="str">
        <f>IF(B8407&lt;&gt;"",IF(OR(O8407=0,O8407=999),"",SUMIFS($E$2:E8407,$A$2:A8407,A8407)-SUMIFS($F$2:F8407,$A$2:A8407,A8407)),"")</f>
        <v/>
      </c>
      <c r="I8407" s="109" t="str">
        <f t="shared" si="395"/>
        <v/>
      </c>
      <c r="J8407" s="113"/>
      <c r="K8407" s="90"/>
      <c r="L8407" s="73"/>
      <c r="M8407" s="69" t="str">
        <f>IF(C8407&lt;&gt;"",DailyLog!$S$3,"")</f>
        <v/>
      </c>
      <c r="N8407" s="56" t="str">
        <f t="shared" si="394"/>
        <v/>
      </c>
      <c r="O8407" s="53" t="str">
        <f>IF($B8407&lt;&gt;"",IF(ISNUMBER(_xlfn.XMATCH($B8407,Language!$A$6:$E$6)),0,IF(ISNUMBER(_xlfn.XMATCH($B8407,Language!$A$29:$E$29)),'Lista de Prestatarios'!$B$3,VLOOKUP(B8407,'Lista de Prestatarios'!$A$2:$B$500,2,FALSE))),"")</f>
        <v/>
      </c>
      <c r="P8407" s="58" t="str">
        <f>IF(B8407&lt;&gt;"",IF(OR(D8407&gt;0,G8407&gt;0),COUNTIF($B$2:B8407,B8407),COUNTIFS($B$2:B8407,B8407,$E$2:E8407,"&gt;0")),"")</f>
        <v/>
      </c>
    </row>
    <row r="8408" spans="1:16" x14ac:dyDescent="0.35">
      <c r="A8408" s="51" t="str">
        <f t="shared" si="393"/>
        <v/>
      </c>
      <c r="B8408" s="99"/>
      <c r="C8408" s="4"/>
      <c r="D8408" s="14"/>
      <c r="E8408" s="14"/>
      <c r="F8408" s="14"/>
      <c r="G8408" s="82"/>
      <c r="H8408" s="107" t="str">
        <f>IF(B8408&lt;&gt;"",IF(OR(O8408=0,O8408=999),"",SUMIFS($E$2:E8408,$A$2:A8408,A8408)-SUMIFS($F$2:F8408,$A$2:A8408,A8408)),"")</f>
        <v/>
      </c>
      <c r="I8408" s="109" t="str">
        <f t="shared" si="395"/>
        <v/>
      </c>
      <c r="J8408" s="113"/>
      <c r="K8408" s="90"/>
      <c r="L8408" s="73"/>
      <c r="M8408" s="69" t="str">
        <f>IF(C8408&lt;&gt;"",DailyLog!$S$3,"")</f>
        <v/>
      </c>
      <c r="N8408" s="56" t="str">
        <f t="shared" si="394"/>
        <v/>
      </c>
      <c r="O8408" s="53" t="str">
        <f>IF($B8408&lt;&gt;"",IF(ISNUMBER(_xlfn.XMATCH($B8408,Language!$A$6:$E$6)),0,IF(ISNUMBER(_xlfn.XMATCH($B8408,Language!$A$29:$E$29)),'Lista de Prestatarios'!$B$3,VLOOKUP(B8408,'Lista de Prestatarios'!$A$2:$B$500,2,FALSE))),"")</f>
        <v/>
      </c>
      <c r="P8408" s="58" t="str">
        <f>IF(B8408&lt;&gt;"",IF(OR(D8408&gt;0,G8408&gt;0),COUNTIF($B$2:B8408,B8408),COUNTIFS($B$2:B8408,B8408,$E$2:E8408,"&gt;0")),"")</f>
        <v/>
      </c>
    </row>
    <row r="8409" spans="1:16" x14ac:dyDescent="0.35">
      <c r="A8409" s="51" t="str">
        <f t="shared" si="393"/>
        <v/>
      </c>
      <c r="B8409" s="99"/>
      <c r="C8409" s="4"/>
      <c r="D8409" s="14"/>
      <c r="E8409" s="14"/>
      <c r="F8409" s="14"/>
      <c r="G8409" s="82"/>
      <c r="H8409" s="107" t="str">
        <f>IF(B8409&lt;&gt;"",IF(OR(O8409=0,O8409=999),"",SUMIFS($E$2:E8409,$A$2:A8409,A8409)-SUMIFS($F$2:F8409,$A$2:A8409,A8409)),"")</f>
        <v/>
      </c>
      <c r="I8409" s="109" t="str">
        <f t="shared" si="395"/>
        <v/>
      </c>
      <c r="J8409" s="113"/>
      <c r="K8409" s="90"/>
      <c r="L8409" s="73"/>
      <c r="M8409" s="69" t="str">
        <f>IF(C8409&lt;&gt;"",DailyLog!$S$3,"")</f>
        <v/>
      </c>
      <c r="N8409" s="56" t="str">
        <f t="shared" si="394"/>
        <v/>
      </c>
      <c r="O8409" s="53" t="str">
        <f>IF($B8409&lt;&gt;"",IF(ISNUMBER(_xlfn.XMATCH($B8409,Language!$A$6:$E$6)),0,IF(ISNUMBER(_xlfn.XMATCH($B8409,Language!$A$29:$E$29)),'Lista de Prestatarios'!$B$3,VLOOKUP(B8409,'Lista de Prestatarios'!$A$2:$B$500,2,FALSE))),"")</f>
        <v/>
      </c>
      <c r="P8409" s="58" t="str">
        <f>IF(B8409&lt;&gt;"",IF(OR(D8409&gt;0,G8409&gt;0),COUNTIF($B$2:B8409,B8409),COUNTIFS($B$2:B8409,B8409,$E$2:E8409,"&gt;0")),"")</f>
        <v/>
      </c>
    </row>
    <row r="8410" spans="1:16" x14ac:dyDescent="0.35">
      <c r="A8410" s="51" t="str">
        <f t="shared" si="393"/>
        <v/>
      </c>
      <c r="B8410" s="99"/>
      <c r="C8410" s="4"/>
      <c r="D8410" s="14"/>
      <c r="E8410" s="14"/>
      <c r="F8410" s="14"/>
      <c r="G8410" s="82"/>
      <c r="H8410" s="107" t="str">
        <f>IF(B8410&lt;&gt;"",IF(OR(O8410=0,O8410=999),"",SUMIFS($E$2:E8410,$A$2:A8410,A8410)-SUMIFS($F$2:F8410,$A$2:A8410,A8410)),"")</f>
        <v/>
      </c>
      <c r="I8410" s="109" t="str">
        <f t="shared" si="395"/>
        <v/>
      </c>
      <c r="J8410" s="113"/>
      <c r="K8410" s="90"/>
      <c r="L8410" s="73"/>
      <c r="M8410" s="69" t="str">
        <f>IF(C8410&lt;&gt;"",DailyLog!$S$3,"")</f>
        <v/>
      </c>
      <c r="N8410" s="56" t="str">
        <f t="shared" si="394"/>
        <v/>
      </c>
      <c r="O8410" s="53" t="str">
        <f>IF($B8410&lt;&gt;"",IF(ISNUMBER(_xlfn.XMATCH($B8410,Language!$A$6:$E$6)),0,IF(ISNUMBER(_xlfn.XMATCH($B8410,Language!$A$29:$E$29)),'Lista de Prestatarios'!$B$3,VLOOKUP(B8410,'Lista de Prestatarios'!$A$2:$B$500,2,FALSE))),"")</f>
        <v/>
      </c>
      <c r="P8410" s="58" t="str">
        <f>IF(B8410&lt;&gt;"",IF(OR(D8410&gt;0,G8410&gt;0),COUNTIF($B$2:B8410,B8410),COUNTIFS($B$2:B8410,B8410,$E$2:E8410,"&gt;0")),"")</f>
        <v/>
      </c>
    </row>
    <row r="8411" spans="1:16" x14ac:dyDescent="0.35">
      <c r="A8411" s="51" t="str">
        <f t="shared" si="393"/>
        <v/>
      </c>
      <c r="B8411" s="99"/>
      <c r="C8411" s="4"/>
      <c r="D8411" s="14"/>
      <c r="E8411" s="14"/>
      <c r="F8411" s="14"/>
      <c r="G8411" s="82"/>
      <c r="H8411" s="107" t="str">
        <f>IF(B8411&lt;&gt;"",IF(OR(O8411=0,O8411=999),"",SUMIFS($E$2:E8411,$A$2:A8411,A8411)-SUMIFS($F$2:F8411,$A$2:A8411,A8411)),"")</f>
        <v/>
      </c>
      <c r="I8411" s="109" t="str">
        <f t="shared" si="395"/>
        <v/>
      </c>
      <c r="J8411" s="113"/>
      <c r="K8411" s="90"/>
      <c r="L8411" s="73"/>
      <c r="M8411" s="69" t="str">
        <f>IF(C8411&lt;&gt;"",DailyLog!$S$3,"")</f>
        <v/>
      </c>
      <c r="N8411" s="56" t="str">
        <f t="shared" si="394"/>
        <v/>
      </c>
      <c r="O8411" s="53" t="str">
        <f>IF($B8411&lt;&gt;"",IF(ISNUMBER(_xlfn.XMATCH($B8411,Language!$A$6:$E$6)),0,IF(ISNUMBER(_xlfn.XMATCH($B8411,Language!$A$29:$E$29)),'Lista de Prestatarios'!$B$3,VLOOKUP(B8411,'Lista de Prestatarios'!$A$2:$B$500,2,FALSE))),"")</f>
        <v/>
      </c>
      <c r="P8411" s="58" t="str">
        <f>IF(B8411&lt;&gt;"",IF(OR(D8411&gt;0,G8411&gt;0),COUNTIF($B$2:B8411,B8411),COUNTIFS($B$2:B8411,B8411,$E$2:E8411,"&gt;0")),"")</f>
        <v/>
      </c>
    </row>
    <row r="8412" spans="1:16" x14ac:dyDescent="0.35">
      <c r="A8412" s="51" t="str">
        <f t="shared" si="393"/>
        <v/>
      </c>
      <c r="B8412" s="99"/>
      <c r="C8412" s="4"/>
      <c r="D8412" s="14"/>
      <c r="E8412" s="14"/>
      <c r="F8412" s="14"/>
      <c r="G8412" s="82"/>
      <c r="H8412" s="107" t="str">
        <f>IF(B8412&lt;&gt;"",IF(OR(O8412=0,O8412=999),"",SUMIFS($E$2:E8412,$A$2:A8412,A8412)-SUMIFS($F$2:F8412,$A$2:A8412,A8412)),"")</f>
        <v/>
      </c>
      <c r="I8412" s="109" t="str">
        <f t="shared" si="395"/>
        <v/>
      </c>
      <c r="J8412" s="113"/>
      <c r="K8412" s="90"/>
      <c r="L8412" s="73"/>
      <c r="M8412" s="69" t="str">
        <f>IF(C8412&lt;&gt;"",DailyLog!$S$3,"")</f>
        <v/>
      </c>
      <c r="N8412" s="56" t="str">
        <f t="shared" si="394"/>
        <v/>
      </c>
      <c r="O8412" s="53" t="str">
        <f>IF($B8412&lt;&gt;"",IF(ISNUMBER(_xlfn.XMATCH($B8412,Language!$A$6:$E$6)),0,IF(ISNUMBER(_xlfn.XMATCH($B8412,Language!$A$29:$E$29)),'Lista de Prestatarios'!$B$3,VLOOKUP(B8412,'Lista de Prestatarios'!$A$2:$B$500,2,FALSE))),"")</f>
        <v/>
      </c>
      <c r="P8412" s="58" t="str">
        <f>IF(B8412&lt;&gt;"",IF(OR(D8412&gt;0,G8412&gt;0),COUNTIF($B$2:B8412,B8412),COUNTIFS($B$2:B8412,B8412,$E$2:E8412,"&gt;0")),"")</f>
        <v/>
      </c>
    </row>
    <row r="8413" spans="1:16" x14ac:dyDescent="0.35">
      <c r="A8413" s="51" t="str">
        <f t="shared" si="393"/>
        <v/>
      </c>
      <c r="B8413" s="99"/>
      <c r="C8413" s="4"/>
      <c r="D8413" s="14"/>
      <c r="E8413" s="14"/>
      <c r="F8413" s="14"/>
      <c r="G8413" s="82"/>
      <c r="H8413" s="107" t="str">
        <f>IF(B8413&lt;&gt;"",IF(OR(O8413=0,O8413=999),"",SUMIFS($E$2:E8413,$A$2:A8413,A8413)-SUMIFS($F$2:F8413,$A$2:A8413,A8413)),"")</f>
        <v/>
      </c>
      <c r="I8413" s="109" t="str">
        <f t="shared" si="395"/>
        <v/>
      </c>
      <c r="J8413" s="113"/>
      <c r="K8413" s="90"/>
      <c r="L8413" s="73"/>
      <c r="M8413" s="69" t="str">
        <f>IF(C8413&lt;&gt;"",DailyLog!$S$3,"")</f>
        <v/>
      </c>
      <c r="N8413" s="56" t="str">
        <f t="shared" si="394"/>
        <v/>
      </c>
      <c r="O8413" s="53" t="str">
        <f>IF($B8413&lt;&gt;"",IF(ISNUMBER(_xlfn.XMATCH($B8413,Language!$A$6:$E$6)),0,IF(ISNUMBER(_xlfn.XMATCH($B8413,Language!$A$29:$E$29)),'Lista de Prestatarios'!$B$3,VLOOKUP(B8413,'Lista de Prestatarios'!$A$2:$B$500,2,FALSE))),"")</f>
        <v/>
      </c>
      <c r="P8413" s="58" t="str">
        <f>IF(B8413&lt;&gt;"",IF(OR(D8413&gt;0,G8413&gt;0),COUNTIF($B$2:B8413,B8413),COUNTIFS($B$2:B8413,B8413,$E$2:E8413,"&gt;0")),"")</f>
        <v/>
      </c>
    </row>
    <row r="8414" spans="1:16" x14ac:dyDescent="0.35">
      <c r="A8414" s="51" t="str">
        <f t="shared" si="393"/>
        <v/>
      </c>
      <c r="B8414" s="99"/>
      <c r="C8414" s="4"/>
      <c r="D8414" s="14"/>
      <c r="E8414" s="14"/>
      <c r="F8414" s="14"/>
      <c r="G8414" s="82"/>
      <c r="H8414" s="107" t="str">
        <f>IF(B8414&lt;&gt;"",IF(OR(O8414=0,O8414=999),"",SUMIFS($E$2:E8414,$A$2:A8414,A8414)-SUMIFS($F$2:F8414,$A$2:A8414,A8414)),"")</f>
        <v/>
      </c>
      <c r="I8414" s="109" t="str">
        <f t="shared" si="395"/>
        <v/>
      </c>
      <c r="J8414" s="113"/>
      <c r="K8414" s="90"/>
      <c r="L8414" s="73"/>
      <c r="M8414" s="69" t="str">
        <f>IF(C8414&lt;&gt;"",DailyLog!$S$3,"")</f>
        <v/>
      </c>
      <c r="N8414" s="56" t="str">
        <f t="shared" si="394"/>
        <v/>
      </c>
      <c r="O8414" s="53" t="str">
        <f>IF($B8414&lt;&gt;"",IF(ISNUMBER(_xlfn.XMATCH($B8414,Language!$A$6:$E$6)),0,IF(ISNUMBER(_xlfn.XMATCH($B8414,Language!$A$29:$E$29)),'Lista de Prestatarios'!$B$3,VLOOKUP(B8414,'Lista de Prestatarios'!$A$2:$B$500,2,FALSE))),"")</f>
        <v/>
      </c>
      <c r="P8414" s="58" t="str">
        <f>IF(B8414&lt;&gt;"",IF(OR(D8414&gt;0,G8414&gt;0),COUNTIF($B$2:B8414,B8414),COUNTIFS($B$2:B8414,B8414,$E$2:E8414,"&gt;0")),"")</f>
        <v/>
      </c>
    </row>
    <row r="8415" spans="1:16" x14ac:dyDescent="0.35">
      <c r="A8415" s="51" t="str">
        <f t="shared" si="393"/>
        <v/>
      </c>
      <c r="B8415" s="99"/>
      <c r="C8415" s="4"/>
      <c r="D8415" s="14"/>
      <c r="E8415" s="14"/>
      <c r="F8415" s="14"/>
      <c r="G8415" s="82"/>
      <c r="H8415" s="107" t="str">
        <f>IF(B8415&lt;&gt;"",IF(OR(O8415=0,O8415=999),"",SUMIFS($E$2:E8415,$A$2:A8415,A8415)-SUMIFS($F$2:F8415,$A$2:A8415,A8415)),"")</f>
        <v/>
      </c>
      <c r="I8415" s="109" t="str">
        <f t="shared" si="395"/>
        <v/>
      </c>
      <c r="J8415" s="113"/>
      <c r="K8415" s="90"/>
      <c r="L8415" s="73"/>
      <c r="M8415" s="69" t="str">
        <f>IF(C8415&lt;&gt;"",DailyLog!$S$3,"")</f>
        <v/>
      </c>
      <c r="N8415" s="56" t="str">
        <f t="shared" si="394"/>
        <v/>
      </c>
      <c r="O8415" s="53" t="str">
        <f>IF($B8415&lt;&gt;"",IF(ISNUMBER(_xlfn.XMATCH($B8415,Language!$A$6:$E$6)),0,IF(ISNUMBER(_xlfn.XMATCH($B8415,Language!$A$29:$E$29)),'Lista de Prestatarios'!$B$3,VLOOKUP(B8415,'Lista de Prestatarios'!$A$2:$B$500,2,FALSE))),"")</f>
        <v/>
      </c>
      <c r="P8415" s="58" t="str">
        <f>IF(B8415&lt;&gt;"",IF(OR(D8415&gt;0,G8415&gt;0),COUNTIF($B$2:B8415,B8415),COUNTIFS($B$2:B8415,B8415,$E$2:E8415,"&gt;0")),"")</f>
        <v/>
      </c>
    </row>
    <row r="8416" spans="1:16" x14ac:dyDescent="0.35">
      <c r="A8416" s="51" t="str">
        <f t="shared" si="393"/>
        <v/>
      </c>
      <c r="B8416" s="99"/>
      <c r="C8416" s="4"/>
      <c r="D8416" s="14"/>
      <c r="E8416" s="14"/>
      <c r="F8416" s="14"/>
      <c r="G8416" s="82"/>
      <c r="H8416" s="107" t="str">
        <f>IF(B8416&lt;&gt;"",IF(OR(O8416=0,O8416=999),"",SUMIFS($E$2:E8416,$A$2:A8416,A8416)-SUMIFS($F$2:F8416,$A$2:A8416,A8416)),"")</f>
        <v/>
      </c>
      <c r="I8416" s="109" t="str">
        <f t="shared" si="395"/>
        <v/>
      </c>
      <c r="J8416" s="113"/>
      <c r="K8416" s="90"/>
      <c r="L8416" s="73"/>
      <c r="M8416" s="69" t="str">
        <f>IF(C8416&lt;&gt;"",DailyLog!$S$3,"")</f>
        <v/>
      </c>
      <c r="N8416" s="56" t="str">
        <f t="shared" si="394"/>
        <v/>
      </c>
      <c r="O8416" s="53" t="str">
        <f>IF($B8416&lt;&gt;"",IF(ISNUMBER(_xlfn.XMATCH($B8416,Language!$A$6:$E$6)),0,IF(ISNUMBER(_xlfn.XMATCH($B8416,Language!$A$29:$E$29)),'Lista de Prestatarios'!$B$3,VLOOKUP(B8416,'Lista de Prestatarios'!$A$2:$B$500,2,FALSE))),"")</f>
        <v/>
      </c>
      <c r="P8416" s="58" t="str">
        <f>IF(B8416&lt;&gt;"",IF(OR(D8416&gt;0,G8416&gt;0),COUNTIF($B$2:B8416,B8416),COUNTIFS($B$2:B8416,B8416,$E$2:E8416,"&gt;0")),"")</f>
        <v/>
      </c>
    </row>
    <row r="8417" spans="1:16" x14ac:dyDescent="0.35">
      <c r="A8417" s="51" t="str">
        <f t="shared" si="393"/>
        <v/>
      </c>
      <c r="B8417" s="99"/>
      <c r="C8417" s="4"/>
      <c r="D8417" s="14"/>
      <c r="E8417" s="14"/>
      <c r="F8417" s="14"/>
      <c r="G8417" s="82"/>
      <c r="H8417" s="107" t="str">
        <f>IF(B8417&lt;&gt;"",IF(OR(O8417=0,O8417=999),"",SUMIFS($E$2:E8417,$A$2:A8417,A8417)-SUMIFS($F$2:F8417,$A$2:A8417,A8417)),"")</f>
        <v/>
      </c>
      <c r="I8417" s="109" t="str">
        <f t="shared" si="395"/>
        <v/>
      </c>
      <c r="J8417" s="113"/>
      <c r="K8417" s="90"/>
      <c r="L8417" s="73"/>
      <c r="M8417" s="69" t="str">
        <f>IF(C8417&lt;&gt;"",DailyLog!$S$3,"")</f>
        <v/>
      </c>
      <c r="N8417" s="56" t="str">
        <f t="shared" si="394"/>
        <v/>
      </c>
      <c r="O8417" s="53" t="str">
        <f>IF($B8417&lt;&gt;"",IF(ISNUMBER(_xlfn.XMATCH($B8417,Language!$A$6:$E$6)),0,IF(ISNUMBER(_xlfn.XMATCH($B8417,Language!$A$29:$E$29)),'Lista de Prestatarios'!$B$3,VLOOKUP(B8417,'Lista de Prestatarios'!$A$2:$B$500,2,FALSE))),"")</f>
        <v/>
      </c>
      <c r="P8417" s="58" t="str">
        <f>IF(B8417&lt;&gt;"",IF(OR(D8417&gt;0,G8417&gt;0),COUNTIF($B$2:B8417,B8417),COUNTIFS($B$2:B8417,B8417,$E$2:E8417,"&gt;0")),"")</f>
        <v/>
      </c>
    </row>
    <row r="8418" spans="1:16" x14ac:dyDescent="0.35">
      <c r="A8418" s="51" t="str">
        <f t="shared" si="393"/>
        <v/>
      </c>
      <c r="B8418" s="99"/>
      <c r="C8418" s="4"/>
      <c r="D8418" s="14"/>
      <c r="E8418" s="14"/>
      <c r="F8418" s="14"/>
      <c r="G8418" s="82"/>
      <c r="H8418" s="107" t="str">
        <f>IF(B8418&lt;&gt;"",IF(OR(O8418=0,O8418=999),"",SUMIFS($E$2:E8418,$A$2:A8418,A8418)-SUMIFS($F$2:F8418,$A$2:A8418,A8418)),"")</f>
        <v/>
      </c>
      <c r="I8418" s="109" t="str">
        <f t="shared" si="395"/>
        <v/>
      </c>
      <c r="J8418" s="113"/>
      <c r="K8418" s="90"/>
      <c r="L8418" s="73"/>
      <c r="M8418" s="69" t="str">
        <f>IF(C8418&lt;&gt;"",DailyLog!$S$3,"")</f>
        <v/>
      </c>
      <c r="N8418" s="56" t="str">
        <f t="shared" si="394"/>
        <v/>
      </c>
      <c r="O8418" s="53" t="str">
        <f>IF($B8418&lt;&gt;"",IF(ISNUMBER(_xlfn.XMATCH($B8418,Language!$A$6:$E$6)),0,IF(ISNUMBER(_xlfn.XMATCH($B8418,Language!$A$29:$E$29)),'Lista de Prestatarios'!$B$3,VLOOKUP(B8418,'Lista de Prestatarios'!$A$2:$B$500,2,FALSE))),"")</f>
        <v/>
      </c>
      <c r="P8418" s="58" t="str">
        <f>IF(B8418&lt;&gt;"",IF(OR(D8418&gt;0,G8418&gt;0),COUNTIF($B$2:B8418,B8418),COUNTIFS($B$2:B8418,B8418,$E$2:E8418,"&gt;0")),"")</f>
        <v/>
      </c>
    </row>
    <row r="8419" spans="1:16" x14ac:dyDescent="0.35">
      <c r="A8419" s="51" t="str">
        <f t="shared" si="393"/>
        <v/>
      </c>
      <c r="B8419" s="99"/>
      <c r="C8419" s="4"/>
      <c r="D8419" s="14"/>
      <c r="E8419" s="14"/>
      <c r="F8419" s="14"/>
      <c r="G8419" s="82"/>
      <c r="H8419" s="107" t="str">
        <f>IF(B8419&lt;&gt;"",IF(OR(O8419=0,O8419=999),"",SUMIFS($E$2:E8419,$A$2:A8419,A8419)-SUMIFS($F$2:F8419,$A$2:A8419,A8419)),"")</f>
        <v/>
      </c>
      <c r="I8419" s="109" t="str">
        <f t="shared" si="395"/>
        <v/>
      </c>
      <c r="J8419" s="113"/>
      <c r="K8419" s="90"/>
      <c r="L8419" s="73"/>
      <c r="M8419" s="69" t="str">
        <f>IF(C8419&lt;&gt;"",DailyLog!$S$3,"")</f>
        <v/>
      </c>
      <c r="N8419" s="56" t="str">
        <f t="shared" si="394"/>
        <v/>
      </c>
      <c r="O8419" s="53" t="str">
        <f>IF($B8419&lt;&gt;"",IF(ISNUMBER(_xlfn.XMATCH($B8419,Language!$A$6:$E$6)),0,IF(ISNUMBER(_xlfn.XMATCH($B8419,Language!$A$29:$E$29)),'Lista de Prestatarios'!$B$3,VLOOKUP(B8419,'Lista de Prestatarios'!$A$2:$B$500,2,FALSE))),"")</f>
        <v/>
      </c>
      <c r="P8419" s="58" t="str">
        <f>IF(B8419&lt;&gt;"",IF(OR(D8419&gt;0,G8419&gt;0),COUNTIF($B$2:B8419,B8419),COUNTIFS($B$2:B8419,B8419,$E$2:E8419,"&gt;0")),"")</f>
        <v/>
      </c>
    </row>
    <row r="8420" spans="1:16" x14ac:dyDescent="0.35">
      <c r="A8420" s="51" t="str">
        <f t="shared" si="393"/>
        <v/>
      </c>
      <c r="B8420" s="99"/>
      <c r="C8420" s="4"/>
      <c r="D8420" s="14"/>
      <c r="E8420" s="14"/>
      <c r="F8420" s="14"/>
      <c r="G8420" s="82"/>
      <c r="H8420" s="107" t="str">
        <f>IF(B8420&lt;&gt;"",IF(OR(O8420=0,O8420=999),"",SUMIFS($E$2:E8420,$A$2:A8420,A8420)-SUMIFS($F$2:F8420,$A$2:A8420,A8420)),"")</f>
        <v/>
      </c>
      <c r="I8420" s="109" t="str">
        <f t="shared" si="395"/>
        <v/>
      </c>
      <c r="J8420" s="113"/>
      <c r="K8420" s="90"/>
      <c r="L8420" s="73"/>
      <c r="M8420" s="69" t="str">
        <f>IF(C8420&lt;&gt;"",DailyLog!$S$3,"")</f>
        <v/>
      </c>
      <c r="N8420" s="56" t="str">
        <f t="shared" si="394"/>
        <v/>
      </c>
      <c r="O8420" s="53" t="str">
        <f>IF($B8420&lt;&gt;"",IF(ISNUMBER(_xlfn.XMATCH($B8420,Language!$A$6:$E$6)),0,IF(ISNUMBER(_xlfn.XMATCH($B8420,Language!$A$29:$E$29)),'Lista de Prestatarios'!$B$3,VLOOKUP(B8420,'Lista de Prestatarios'!$A$2:$B$500,2,FALSE))),"")</f>
        <v/>
      </c>
      <c r="P8420" s="58" t="str">
        <f>IF(B8420&lt;&gt;"",IF(OR(D8420&gt;0,G8420&gt;0),COUNTIF($B$2:B8420,B8420),COUNTIFS($B$2:B8420,B8420,$E$2:E8420,"&gt;0")),"")</f>
        <v/>
      </c>
    </row>
    <row r="8421" spans="1:16" x14ac:dyDescent="0.35">
      <c r="A8421" s="51" t="str">
        <f t="shared" si="393"/>
        <v/>
      </c>
      <c r="B8421" s="99"/>
      <c r="C8421" s="4"/>
      <c r="D8421" s="14"/>
      <c r="E8421" s="14"/>
      <c r="F8421" s="14"/>
      <c r="G8421" s="82"/>
      <c r="H8421" s="107" t="str">
        <f>IF(B8421&lt;&gt;"",IF(OR(O8421=0,O8421=999),"",SUMIFS($E$2:E8421,$A$2:A8421,A8421)-SUMIFS($F$2:F8421,$A$2:A8421,A8421)),"")</f>
        <v/>
      </c>
      <c r="I8421" s="109" t="str">
        <f t="shared" si="395"/>
        <v/>
      </c>
      <c r="J8421" s="113"/>
      <c r="K8421" s="90"/>
      <c r="L8421" s="73"/>
      <c r="M8421" s="69" t="str">
        <f>IF(C8421&lt;&gt;"",DailyLog!$S$3,"")</f>
        <v/>
      </c>
      <c r="N8421" s="56" t="str">
        <f t="shared" si="394"/>
        <v/>
      </c>
      <c r="O8421" s="53" t="str">
        <f>IF($B8421&lt;&gt;"",IF(ISNUMBER(_xlfn.XMATCH($B8421,Language!$A$6:$E$6)),0,IF(ISNUMBER(_xlfn.XMATCH($B8421,Language!$A$29:$E$29)),'Lista de Prestatarios'!$B$3,VLOOKUP(B8421,'Lista de Prestatarios'!$A$2:$B$500,2,FALSE))),"")</f>
        <v/>
      </c>
      <c r="P8421" s="58" t="str">
        <f>IF(B8421&lt;&gt;"",IF(OR(D8421&gt;0,G8421&gt;0),COUNTIF($B$2:B8421,B8421),COUNTIFS($B$2:B8421,B8421,$E$2:E8421,"&gt;0")),"")</f>
        <v/>
      </c>
    </row>
    <row r="8422" spans="1:16" x14ac:dyDescent="0.35">
      <c r="A8422" s="51" t="str">
        <f t="shared" si="393"/>
        <v/>
      </c>
      <c r="B8422" s="99"/>
      <c r="C8422" s="4"/>
      <c r="D8422" s="14"/>
      <c r="E8422" s="14"/>
      <c r="F8422" s="14"/>
      <c r="G8422" s="82"/>
      <c r="H8422" s="107" t="str">
        <f>IF(B8422&lt;&gt;"",IF(OR(O8422=0,O8422=999),"",SUMIFS($E$2:E8422,$A$2:A8422,A8422)-SUMIFS($F$2:F8422,$A$2:A8422,A8422)),"")</f>
        <v/>
      </c>
      <c r="I8422" s="109" t="str">
        <f t="shared" si="395"/>
        <v/>
      </c>
      <c r="J8422" s="113"/>
      <c r="K8422" s="90"/>
      <c r="L8422" s="73"/>
      <c r="M8422" s="69" t="str">
        <f>IF(C8422&lt;&gt;"",DailyLog!$S$3,"")</f>
        <v/>
      </c>
      <c r="N8422" s="56" t="str">
        <f t="shared" si="394"/>
        <v/>
      </c>
      <c r="O8422" s="53" t="str">
        <f>IF($B8422&lt;&gt;"",IF(ISNUMBER(_xlfn.XMATCH($B8422,Language!$A$6:$E$6)),0,IF(ISNUMBER(_xlfn.XMATCH($B8422,Language!$A$29:$E$29)),'Lista de Prestatarios'!$B$3,VLOOKUP(B8422,'Lista de Prestatarios'!$A$2:$B$500,2,FALSE))),"")</f>
        <v/>
      </c>
      <c r="P8422" s="58" t="str">
        <f>IF(B8422&lt;&gt;"",IF(OR(D8422&gt;0,G8422&gt;0),COUNTIF($B$2:B8422,B8422),COUNTIFS($B$2:B8422,B8422,$E$2:E8422,"&gt;0")),"")</f>
        <v/>
      </c>
    </row>
    <row r="8423" spans="1:16" x14ac:dyDescent="0.35">
      <c r="A8423" s="51" t="str">
        <f t="shared" si="393"/>
        <v/>
      </c>
      <c r="B8423" s="99"/>
      <c r="C8423" s="4"/>
      <c r="D8423" s="14"/>
      <c r="E8423" s="14"/>
      <c r="F8423" s="14"/>
      <c r="G8423" s="82"/>
      <c r="H8423" s="107" t="str">
        <f>IF(B8423&lt;&gt;"",IF(OR(O8423=0,O8423=999),"",SUMIFS($E$2:E8423,$A$2:A8423,A8423)-SUMIFS($F$2:F8423,$A$2:A8423,A8423)),"")</f>
        <v/>
      </c>
      <c r="I8423" s="109" t="str">
        <f t="shared" si="395"/>
        <v/>
      </c>
      <c r="J8423" s="113"/>
      <c r="K8423" s="90"/>
      <c r="L8423" s="73"/>
      <c r="M8423" s="69" t="str">
        <f>IF(C8423&lt;&gt;"",DailyLog!$S$3,"")</f>
        <v/>
      </c>
      <c r="N8423" s="56" t="str">
        <f t="shared" si="394"/>
        <v/>
      </c>
      <c r="O8423" s="53" t="str">
        <f>IF($B8423&lt;&gt;"",IF(ISNUMBER(_xlfn.XMATCH($B8423,Language!$A$6:$E$6)),0,IF(ISNUMBER(_xlfn.XMATCH($B8423,Language!$A$29:$E$29)),'Lista de Prestatarios'!$B$3,VLOOKUP(B8423,'Lista de Prestatarios'!$A$2:$B$500,2,FALSE))),"")</f>
        <v/>
      </c>
      <c r="P8423" s="58" t="str">
        <f>IF(B8423&lt;&gt;"",IF(OR(D8423&gt;0,G8423&gt;0),COUNTIF($B$2:B8423,B8423),COUNTIFS($B$2:B8423,B8423,$E$2:E8423,"&gt;0")),"")</f>
        <v/>
      </c>
    </row>
    <row r="8424" spans="1:16" x14ac:dyDescent="0.35">
      <c r="A8424" s="51" t="str">
        <f t="shared" si="393"/>
        <v/>
      </c>
      <c r="B8424" s="99"/>
      <c r="C8424" s="4"/>
      <c r="D8424" s="14"/>
      <c r="E8424" s="14"/>
      <c r="F8424" s="14"/>
      <c r="G8424" s="82"/>
      <c r="H8424" s="107" t="str">
        <f>IF(B8424&lt;&gt;"",IF(OR(O8424=0,O8424=999),"",SUMIFS($E$2:E8424,$A$2:A8424,A8424)-SUMIFS($F$2:F8424,$A$2:A8424,A8424)),"")</f>
        <v/>
      </c>
      <c r="I8424" s="109" t="str">
        <f t="shared" si="395"/>
        <v/>
      </c>
      <c r="J8424" s="113"/>
      <c r="K8424" s="90"/>
      <c r="L8424" s="73"/>
      <c r="M8424" s="69" t="str">
        <f>IF(C8424&lt;&gt;"",DailyLog!$S$3,"")</f>
        <v/>
      </c>
      <c r="N8424" s="56" t="str">
        <f t="shared" si="394"/>
        <v/>
      </c>
      <c r="O8424" s="53" t="str">
        <f>IF($B8424&lt;&gt;"",IF(ISNUMBER(_xlfn.XMATCH($B8424,Language!$A$6:$E$6)),0,IF(ISNUMBER(_xlfn.XMATCH($B8424,Language!$A$29:$E$29)),'Lista de Prestatarios'!$B$3,VLOOKUP(B8424,'Lista de Prestatarios'!$A$2:$B$500,2,FALSE))),"")</f>
        <v/>
      </c>
      <c r="P8424" s="58" t="str">
        <f>IF(B8424&lt;&gt;"",IF(OR(D8424&gt;0,G8424&gt;0),COUNTIF($B$2:B8424,B8424),COUNTIFS($B$2:B8424,B8424,$E$2:E8424,"&gt;0")),"")</f>
        <v/>
      </c>
    </row>
    <row r="8425" spans="1:16" x14ac:dyDescent="0.35">
      <c r="A8425" s="51" t="str">
        <f t="shared" si="393"/>
        <v/>
      </c>
      <c r="B8425" s="99"/>
      <c r="C8425" s="4"/>
      <c r="D8425" s="14"/>
      <c r="E8425" s="14"/>
      <c r="F8425" s="14"/>
      <c r="G8425" s="82"/>
      <c r="H8425" s="107" t="str">
        <f>IF(B8425&lt;&gt;"",IF(OR(O8425=0,O8425=999),"",SUMIFS($E$2:E8425,$A$2:A8425,A8425)-SUMIFS($F$2:F8425,$A$2:A8425,A8425)),"")</f>
        <v/>
      </c>
      <c r="I8425" s="109" t="str">
        <f t="shared" si="395"/>
        <v/>
      </c>
      <c r="J8425" s="113"/>
      <c r="K8425" s="90"/>
      <c r="L8425" s="73"/>
      <c r="M8425" s="69" t="str">
        <f>IF(C8425&lt;&gt;"",DailyLog!$S$3,"")</f>
        <v/>
      </c>
      <c r="N8425" s="56" t="str">
        <f t="shared" si="394"/>
        <v/>
      </c>
      <c r="O8425" s="53" t="str">
        <f>IF($B8425&lt;&gt;"",IF(ISNUMBER(_xlfn.XMATCH($B8425,Language!$A$6:$E$6)),0,IF(ISNUMBER(_xlfn.XMATCH($B8425,Language!$A$29:$E$29)),'Lista de Prestatarios'!$B$3,VLOOKUP(B8425,'Lista de Prestatarios'!$A$2:$B$500,2,FALSE))),"")</f>
        <v/>
      </c>
      <c r="P8425" s="58" t="str">
        <f>IF(B8425&lt;&gt;"",IF(OR(D8425&gt;0,G8425&gt;0),COUNTIF($B$2:B8425,B8425),COUNTIFS($B$2:B8425,B8425,$E$2:E8425,"&gt;0")),"")</f>
        <v/>
      </c>
    </row>
    <row r="8426" spans="1:16" x14ac:dyDescent="0.35">
      <c r="A8426" s="51" t="str">
        <f t="shared" si="393"/>
        <v/>
      </c>
      <c r="B8426" s="99"/>
      <c r="C8426" s="4"/>
      <c r="D8426" s="14"/>
      <c r="E8426" s="14"/>
      <c r="F8426" s="14"/>
      <c r="G8426" s="82"/>
      <c r="H8426" s="107" t="str">
        <f>IF(B8426&lt;&gt;"",IF(OR(O8426=0,O8426=999),"",SUMIFS($E$2:E8426,$A$2:A8426,A8426)-SUMIFS($F$2:F8426,$A$2:A8426,A8426)),"")</f>
        <v/>
      </c>
      <c r="I8426" s="109" t="str">
        <f t="shared" si="395"/>
        <v/>
      </c>
      <c r="J8426" s="113"/>
      <c r="K8426" s="90"/>
      <c r="L8426" s="73"/>
      <c r="M8426" s="69" t="str">
        <f>IF(C8426&lt;&gt;"",DailyLog!$S$3,"")</f>
        <v/>
      </c>
      <c r="N8426" s="56" t="str">
        <f t="shared" si="394"/>
        <v/>
      </c>
      <c r="O8426" s="53" t="str">
        <f>IF($B8426&lt;&gt;"",IF(ISNUMBER(_xlfn.XMATCH($B8426,Language!$A$6:$E$6)),0,IF(ISNUMBER(_xlfn.XMATCH($B8426,Language!$A$29:$E$29)),'Lista de Prestatarios'!$B$3,VLOOKUP(B8426,'Lista de Prestatarios'!$A$2:$B$500,2,FALSE))),"")</f>
        <v/>
      </c>
      <c r="P8426" s="58" t="str">
        <f>IF(B8426&lt;&gt;"",IF(OR(D8426&gt;0,G8426&gt;0),COUNTIF($B$2:B8426,B8426),COUNTIFS($B$2:B8426,B8426,$E$2:E8426,"&gt;0")),"")</f>
        <v/>
      </c>
    </row>
    <row r="8427" spans="1:16" x14ac:dyDescent="0.35">
      <c r="A8427" s="51" t="str">
        <f t="shared" si="393"/>
        <v/>
      </c>
      <c r="B8427" s="99"/>
      <c r="C8427" s="4"/>
      <c r="D8427" s="14"/>
      <c r="E8427" s="14"/>
      <c r="F8427" s="14"/>
      <c r="G8427" s="82"/>
      <c r="H8427" s="107" t="str">
        <f>IF(B8427&lt;&gt;"",IF(OR(O8427=0,O8427=999),"",SUMIFS($E$2:E8427,$A$2:A8427,A8427)-SUMIFS($F$2:F8427,$A$2:A8427,A8427)),"")</f>
        <v/>
      </c>
      <c r="I8427" s="109" t="str">
        <f t="shared" si="395"/>
        <v/>
      </c>
      <c r="J8427" s="113"/>
      <c r="K8427" s="90"/>
      <c r="L8427" s="73"/>
      <c r="M8427" s="69" t="str">
        <f>IF(C8427&lt;&gt;"",DailyLog!$S$3,"")</f>
        <v/>
      </c>
      <c r="N8427" s="56" t="str">
        <f t="shared" si="394"/>
        <v/>
      </c>
      <c r="O8427" s="53" t="str">
        <f>IF($B8427&lt;&gt;"",IF(ISNUMBER(_xlfn.XMATCH($B8427,Language!$A$6:$E$6)),0,IF(ISNUMBER(_xlfn.XMATCH($B8427,Language!$A$29:$E$29)),'Lista de Prestatarios'!$B$3,VLOOKUP(B8427,'Lista de Prestatarios'!$A$2:$B$500,2,FALSE))),"")</f>
        <v/>
      </c>
      <c r="P8427" s="58" t="str">
        <f>IF(B8427&lt;&gt;"",IF(OR(D8427&gt;0,G8427&gt;0),COUNTIF($B$2:B8427,B8427),COUNTIFS($B$2:B8427,B8427,$E$2:E8427,"&gt;0")),"")</f>
        <v/>
      </c>
    </row>
    <row r="8428" spans="1:16" x14ac:dyDescent="0.35">
      <c r="A8428" s="51" t="str">
        <f t="shared" si="393"/>
        <v/>
      </c>
      <c r="B8428" s="99"/>
      <c r="C8428" s="4"/>
      <c r="D8428" s="14"/>
      <c r="E8428" s="14"/>
      <c r="F8428" s="14"/>
      <c r="G8428" s="82"/>
      <c r="H8428" s="107" t="str">
        <f>IF(B8428&lt;&gt;"",IF(OR(O8428=0,O8428=999),"",SUMIFS($E$2:E8428,$A$2:A8428,A8428)-SUMIFS($F$2:F8428,$A$2:A8428,A8428)),"")</f>
        <v/>
      </c>
      <c r="I8428" s="109" t="str">
        <f t="shared" si="395"/>
        <v/>
      </c>
      <c r="J8428" s="113"/>
      <c r="K8428" s="90"/>
      <c r="L8428" s="73"/>
      <c r="M8428" s="69" t="str">
        <f>IF(C8428&lt;&gt;"",DailyLog!$S$3,"")</f>
        <v/>
      </c>
      <c r="N8428" s="56" t="str">
        <f t="shared" si="394"/>
        <v/>
      </c>
      <c r="O8428" s="53" t="str">
        <f>IF($B8428&lt;&gt;"",IF(ISNUMBER(_xlfn.XMATCH($B8428,Language!$A$6:$E$6)),0,IF(ISNUMBER(_xlfn.XMATCH($B8428,Language!$A$29:$E$29)),'Lista de Prestatarios'!$B$3,VLOOKUP(B8428,'Lista de Prestatarios'!$A$2:$B$500,2,FALSE))),"")</f>
        <v/>
      </c>
      <c r="P8428" s="58" t="str">
        <f>IF(B8428&lt;&gt;"",IF(OR(D8428&gt;0,G8428&gt;0),COUNTIF($B$2:B8428,B8428),COUNTIFS($B$2:B8428,B8428,$E$2:E8428,"&gt;0")),"")</f>
        <v/>
      </c>
    </row>
    <row r="8429" spans="1:16" x14ac:dyDescent="0.35">
      <c r="A8429" s="51" t="str">
        <f t="shared" si="393"/>
        <v/>
      </c>
      <c r="B8429" s="99"/>
      <c r="C8429" s="4"/>
      <c r="D8429" s="14"/>
      <c r="E8429" s="14"/>
      <c r="F8429" s="14"/>
      <c r="G8429" s="82"/>
      <c r="H8429" s="107" t="str">
        <f>IF(B8429&lt;&gt;"",IF(OR(O8429=0,O8429=999),"",SUMIFS($E$2:E8429,$A$2:A8429,A8429)-SUMIFS($F$2:F8429,$A$2:A8429,A8429)),"")</f>
        <v/>
      </c>
      <c r="I8429" s="109" t="str">
        <f t="shared" si="395"/>
        <v/>
      </c>
      <c r="J8429" s="113"/>
      <c r="K8429" s="90"/>
      <c r="L8429" s="73"/>
      <c r="M8429" s="69" t="str">
        <f>IF(C8429&lt;&gt;"",DailyLog!$S$3,"")</f>
        <v/>
      </c>
      <c r="N8429" s="56" t="str">
        <f t="shared" si="394"/>
        <v/>
      </c>
      <c r="O8429" s="53" t="str">
        <f>IF($B8429&lt;&gt;"",IF(ISNUMBER(_xlfn.XMATCH($B8429,Language!$A$6:$E$6)),0,IF(ISNUMBER(_xlfn.XMATCH($B8429,Language!$A$29:$E$29)),'Lista de Prestatarios'!$B$3,VLOOKUP(B8429,'Lista de Prestatarios'!$A$2:$B$500,2,FALSE))),"")</f>
        <v/>
      </c>
      <c r="P8429" s="58" t="str">
        <f>IF(B8429&lt;&gt;"",IF(OR(D8429&gt;0,G8429&gt;0),COUNTIF($B$2:B8429,B8429),COUNTIFS($B$2:B8429,B8429,$E$2:E8429,"&gt;0")),"")</f>
        <v/>
      </c>
    </row>
    <row r="8430" spans="1:16" x14ac:dyDescent="0.35">
      <c r="A8430" s="51" t="str">
        <f t="shared" si="393"/>
        <v/>
      </c>
      <c r="B8430" s="99"/>
      <c r="C8430" s="4"/>
      <c r="D8430" s="14"/>
      <c r="E8430" s="14"/>
      <c r="F8430" s="14"/>
      <c r="G8430" s="82"/>
      <c r="H8430" s="107" t="str">
        <f>IF(B8430&lt;&gt;"",IF(OR(O8430=0,O8430=999),"",SUMIFS($E$2:E8430,$A$2:A8430,A8430)-SUMIFS($F$2:F8430,$A$2:A8430,A8430)),"")</f>
        <v/>
      </c>
      <c r="I8430" s="109" t="str">
        <f t="shared" si="395"/>
        <v/>
      </c>
      <c r="J8430" s="113"/>
      <c r="K8430" s="90"/>
      <c r="L8430" s="73"/>
      <c r="M8430" s="69" t="str">
        <f>IF(C8430&lt;&gt;"",DailyLog!$S$3,"")</f>
        <v/>
      </c>
      <c r="N8430" s="56" t="str">
        <f t="shared" si="394"/>
        <v/>
      </c>
      <c r="O8430" s="53" t="str">
        <f>IF($B8430&lt;&gt;"",IF(ISNUMBER(_xlfn.XMATCH($B8430,Language!$A$6:$E$6)),0,IF(ISNUMBER(_xlfn.XMATCH($B8430,Language!$A$29:$E$29)),'Lista de Prestatarios'!$B$3,VLOOKUP(B8430,'Lista de Prestatarios'!$A$2:$B$500,2,FALSE))),"")</f>
        <v/>
      </c>
      <c r="P8430" s="58" t="str">
        <f>IF(B8430&lt;&gt;"",IF(OR(D8430&gt;0,G8430&gt;0),COUNTIF($B$2:B8430,B8430),COUNTIFS($B$2:B8430,B8430,$E$2:E8430,"&gt;0")),"")</f>
        <v/>
      </c>
    </row>
    <row r="8431" spans="1:16" x14ac:dyDescent="0.35">
      <c r="A8431" s="51" t="str">
        <f t="shared" si="393"/>
        <v/>
      </c>
      <c r="B8431" s="99"/>
      <c r="C8431" s="4"/>
      <c r="D8431" s="14"/>
      <c r="E8431" s="14"/>
      <c r="F8431" s="14"/>
      <c r="G8431" s="82"/>
      <c r="H8431" s="107" t="str">
        <f>IF(B8431&lt;&gt;"",IF(OR(O8431=0,O8431=999),"",SUMIFS($E$2:E8431,$A$2:A8431,A8431)-SUMIFS($F$2:F8431,$A$2:A8431,A8431)),"")</f>
        <v/>
      </c>
      <c r="I8431" s="109" t="str">
        <f t="shared" si="395"/>
        <v/>
      </c>
      <c r="J8431" s="113"/>
      <c r="K8431" s="90"/>
      <c r="L8431" s="73"/>
      <c r="M8431" s="69" t="str">
        <f>IF(C8431&lt;&gt;"",DailyLog!$S$3,"")</f>
        <v/>
      </c>
      <c r="N8431" s="56" t="str">
        <f t="shared" si="394"/>
        <v/>
      </c>
      <c r="O8431" s="53" t="str">
        <f>IF($B8431&lt;&gt;"",IF(ISNUMBER(_xlfn.XMATCH($B8431,Language!$A$6:$E$6)),0,IF(ISNUMBER(_xlfn.XMATCH($B8431,Language!$A$29:$E$29)),'Lista de Prestatarios'!$B$3,VLOOKUP(B8431,'Lista de Prestatarios'!$A$2:$B$500,2,FALSE))),"")</f>
        <v/>
      </c>
      <c r="P8431" s="58" t="str">
        <f>IF(B8431&lt;&gt;"",IF(OR(D8431&gt;0,G8431&gt;0),COUNTIF($B$2:B8431,B8431),COUNTIFS($B$2:B8431,B8431,$E$2:E8431,"&gt;0")),"")</f>
        <v/>
      </c>
    </row>
    <row r="8432" spans="1:16" x14ac:dyDescent="0.35">
      <c r="A8432" s="51" t="str">
        <f t="shared" si="393"/>
        <v/>
      </c>
      <c r="B8432" s="99"/>
      <c r="C8432" s="4"/>
      <c r="D8432" s="14"/>
      <c r="E8432" s="14"/>
      <c r="F8432" s="14"/>
      <c r="G8432" s="82"/>
      <c r="H8432" s="107" t="str">
        <f>IF(B8432&lt;&gt;"",IF(OR(O8432=0,O8432=999),"",SUMIFS($E$2:E8432,$A$2:A8432,A8432)-SUMIFS($F$2:F8432,$A$2:A8432,A8432)),"")</f>
        <v/>
      </c>
      <c r="I8432" s="109" t="str">
        <f t="shared" si="395"/>
        <v/>
      </c>
      <c r="J8432" s="113"/>
      <c r="K8432" s="90"/>
      <c r="L8432" s="73"/>
      <c r="M8432" s="69" t="str">
        <f>IF(C8432&lt;&gt;"",DailyLog!$S$3,"")</f>
        <v/>
      </c>
      <c r="N8432" s="56" t="str">
        <f t="shared" si="394"/>
        <v/>
      </c>
      <c r="O8432" s="53" t="str">
        <f>IF($B8432&lt;&gt;"",IF(ISNUMBER(_xlfn.XMATCH($B8432,Language!$A$6:$E$6)),0,IF(ISNUMBER(_xlfn.XMATCH($B8432,Language!$A$29:$E$29)),'Lista de Prestatarios'!$B$3,VLOOKUP(B8432,'Lista de Prestatarios'!$A$2:$B$500,2,FALSE))),"")</f>
        <v/>
      </c>
      <c r="P8432" s="58" t="str">
        <f>IF(B8432&lt;&gt;"",IF(OR(D8432&gt;0,G8432&gt;0),COUNTIF($B$2:B8432,B8432),COUNTIFS($B$2:B8432,B8432,$E$2:E8432,"&gt;0")),"")</f>
        <v/>
      </c>
    </row>
    <row r="8433" spans="1:16" x14ac:dyDescent="0.35">
      <c r="A8433" s="51" t="str">
        <f t="shared" si="393"/>
        <v/>
      </c>
      <c r="B8433" s="99"/>
      <c r="C8433" s="4"/>
      <c r="D8433" s="14"/>
      <c r="E8433" s="14"/>
      <c r="F8433" s="14"/>
      <c r="G8433" s="82"/>
      <c r="H8433" s="107" t="str">
        <f>IF(B8433&lt;&gt;"",IF(OR(O8433=0,O8433=999),"",SUMIFS($E$2:E8433,$A$2:A8433,A8433)-SUMIFS($F$2:F8433,$A$2:A8433,A8433)),"")</f>
        <v/>
      </c>
      <c r="I8433" s="109" t="str">
        <f t="shared" si="395"/>
        <v/>
      </c>
      <c r="J8433" s="113"/>
      <c r="K8433" s="90"/>
      <c r="L8433" s="73"/>
      <c r="M8433" s="69" t="str">
        <f>IF(C8433&lt;&gt;"",DailyLog!$S$3,"")</f>
        <v/>
      </c>
      <c r="N8433" s="56" t="str">
        <f t="shared" si="394"/>
        <v/>
      </c>
      <c r="O8433" s="53" t="str">
        <f>IF($B8433&lt;&gt;"",IF(ISNUMBER(_xlfn.XMATCH($B8433,Language!$A$6:$E$6)),0,IF(ISNUMBER(_xlfn.XMATCH($B8433,Language!$A$29:$E$29)),'Lista de Prestatarios'!$B$3,VLOOKUP(B8433,'Lista de Prestatarios'!$A$2:$B$500,2,FALSE))),"")</f>
        <v/>
      </c>
      <c r="P8433" s="58" t="str">
        <f>IF(B8433&lt;&gt;"",IF(OR(D8433&gt;0,G8433&gt;0),COUNTIF($B$2:B8433,B8433),COUNTIFS($B$2:B8433,B8433,$E$2:E8433,"&gt;0")),"")</f>
        <v/>
      </c>
    </row>
    <row r="8434" spans="1:16" x14ac:dyDescent="0.35">
      <c r="A8434" s="51" t="str">
        <f t="shared" si="393"/>
        <v/>
      </c>
      <c r="B8434" s="99"/>
      <c r="C8434" s="4"/>
      <c r="D8434" s="14"/>
      <c r="E8434" s="14"/>
      <c r="F8434" s="14"/>
      <c r="G8434" s="82"/>
      <c r="H8434" s="107" t="str">
        <f>IF(B8434&lt;&gt;"",IF(OR(O8434=0,O8434=999),"",SUMIFS($E$2:E8434,$A$2:A8434,A8434)-SUMIFS($F$2:F8434,$A$2:A8434,A8434)),"")</f>
        <v/>
      </c>
      <c r="I8434" s="109" t="str">
        <f t="shared" si="395"/>
        <v/>
      </c>
      <c r="J8434" s="113"/>
      <c r="K8434" s="90"/>
      <c r="L8434" s="73"/>
      <c r="M8434" s="69" t="str">
        <f>IF(C8434&lt;&gt;"",DailyLog!$S$3,"")</f>
        <v/>
      </c>
      <c r="N8434" s="56" t="str">
        <f t="shared" si="394"/>
        <v/>
      </c>
      <c r="O8434" s="53" t="str">
        <f>IF($B8434&lt;&gt;"",IF(ISNUMBER(_xlfn.XMATCH($B8434,Language!$A$6:$E$6)),0,IF(ISNUMBER(_xlfn.XMATCH($B8434,Language!$A$29:$E$29)),'Lista de Prestatarios'!$B$3,VLOOKUP(B8434,'Lista de Prestatarios'!$A$2:$B$500,2,FALSE))),"")</f>
        <v/>
      </c>
      <c r="P8434" s="58" t="str">
        <f>IF(B8434&lt;&gt;"",IF(OR(D8434&gt;0,G8434&gt;0),COUNTIF($B$2:B8434,B8434),COUNTIFS($B$2:B8434,B8434,$E$2:E8434,"&gt;0")),"")</f>
        <v/>
      </c>
    </row>
    <row r="8435" spans="1:16" x14ac:dyDescent="0.35">
      <c r="A8435" s="51" t="str">
        <f t="shared" si="393"/>
        <v/>
      </c>
      <c r="B8435" s="99"/>
      <c r="C8435" s="4"/>
      <c r="D8435" s="14"/>
      <c r="E8435" s="14"/>
      <c r="F8435" s="14"/>
      <c r="G8435" s="82"/>
      <c r="H8435" s="107" t="str">
        <f>IF(B8435&lt;&gt;"",IF(OR(O8435=0,O8435=999),"",SUMIFS($E$2:E8435,$A$2:A8435,A8435)-SUMIFS($F$2:F8435,$A$2:A8435,A8435)),"")</f>
        <v/>
      </c>
      <c r="I8435" s="109" t="str">
        <f t="shared" si="395"/>
        <v/>
      </c>
      <c r="J8435" s="113"/>
      <c r="K8435" s="90"/>
      <c r="L8435" s="73"/>
      <c r="M8435" s="69" t="str">
        <f>IF(C8435&lt;&gt;"",DailyLog!$S$3,"")</f>
        <v/>
      </c>
      <c r="N8435" s="56" t="str">
        <f t="shared" si="394"/>
        <v/>
      </c>
      <c r="O8435" s="53" t="str">
        <f>IF($B8435&lt;&gt;"",IF(ISNUMBER(_xlfn.XMATCH($B8435,Language!$A$6:$E$6)),0,IF(ISNUMBER(_xlfn.XMATCH($B8435,Language!$A$29:$E$29)),'Lista de Prestatarios'!$B$3,VLOOKUP(B8435,'Lista de Prestatarios'!$A$2:$B$500,2,FALSE))),"")</f>
        <v/>
      </c>
      <c r="P8435" s="58" t="str">
        <f>IF(B8435&lt;&gt;"",IF(OR(D8435&gt;0,G8435&gt;0),COUNTIF($B$2:B8435,B8435),COUNTIFS($B$2:B8435,B8435,$E$2:E8435,"&gt;0")),"")</f>
        <v/>
      </c>
    </row>
    <row r="8436" spans="1:16" x14ac:dyDescent="0.35">
      <c r="A8436" s="51" t="str">
        <f t="shared" si="393"/>
        <v/>
      </c>
      <c r="B8436" s="99"/>
      <c r="C8436" s="4"/>
      <c r="D8436" s="14"/>
      <c r="E8436" s="14"/>
      <c r="F8436" s="14"/>
      <c r="G8436" s="82"/>
      <c r="H8436" s="107" t="str">
        <f>IF(B8436&lt;&gt;"",IF(OR(O8436=0,O8436=999),"",SUMIFS($E$2:E8436,$A$2:A8436,A8436)-SUMIFS($F$2:F8436,$A$2:A8436,A8436)),"")</f>
        <v/>
      </c>
      <c r="I8436" s="109" t="str">
        <f t="shared" si="395"/>
        <v/>
      </c>
      <c r="J8436" s="113"/>
      <c r="K8436" s="90"/>
      <c r="L8436" s="73"/>
      <c r="M8436" s="69" t="str">
        <f>IF(C8436&lt;&gt;"",DailyLog!$S$3,"")</f>
        <v/>
      </c>
      <c r="N8436" s="56" t="str">
        <f t="shared" si="394"/>
        <v/>
      </c>
      <c r="O8436" s="53" t="str">
        <f>IF($B8436&lt;&gt;"",IF(ISNUMBER(_xlfn.XMATCH($B8436,Language!$A$6:$E$6)),0,IF(ISNUMBER(_xlfn.XMATCH($B8436,Language!$A$29:$E$29)),'Lista de Prestatarios'!$B$3,VLOOKUP(B8436,'Lista de Prestatarios'!$A$2:$B$500,2,FALSE))),"")</f>
        <v/>
      </c>
      <c r="P8436" s="58" t="str">
        <f>IF(B8436&lt;&gt;"",IF(OR(D8436&gt;0,G8436&gt;0),COUNTIF($B$2:B8436,B8436),COUNTIFS($B$2:B8436,B8436,$E$2:E8436,"&gt;0")),"")</f>
        <v/>
      </c>
    </row>
    <row r="8437" spans="1:16" x14ac:dyDescent="0.35">
      <c r="A8437" s="51" t="str">
        <f t="shared" si="393"/>
        <v/>
      </c>
      <c r="B8437" s="99"/>
      <c r="C8437" s="4"/>
      <c r="D8437" s="14"/>
      <c r="E8437" s="14"/>
      <c r="F8437" s="14"/>
      <c r="G8437" s="82"/>
      <c r="H8437" s="107" t="str">
        <f>IF(B8437&lt;&gt;"",IF(OR(O8437=0,O8437=999),"",SUMIFS($E$2:E8437,$A$2:A8437,A8437)-SUMIFS($F$2:F8437,$A$2:A8437,A8437)),"")</f>
        <v/>
      </c>
      <c r="I8437" s="109" t="str">
        <f t="shared" si="395"/>
        <v/>
      </c>
      <c r="J8437" s="113"/>
      <c r="K8437" s="90"/>
      <c r="L8437" s="73"/>
      <c r="M8437" s="69" t="str">
        <f>IF(C8437&lt;&gt;"",DailyLog!$S$3,"")</f>
        <v/>
      </c>
      <c r="N8437" s="56" t="str">
        <f t="shared" si="394"/>
        <v/>
      </c>
      <c r="O8437" s="53" t="str">
        <f>IF($B8437&lt;&gt;"",IF(ISNUMBER(_xlfn.XMATCH($B8437,Language!$A$6:$E$6)),0,IF(ISNUMBER(_xlfn.XMATCH($B8437,Language!$A$29:$E$29)),'Lista de Prestatarios'!$B$3,VLOOKUP(B8437,'Lista de Prestatarios'!$A$2:$B$500,2,FALSE))),"")</f>
        <v/>
      </c>
      <c r="P8437" s="58" t="str">
        <f>IF(B8437&lt;&gt;"",IF(OR(D8437&gt;0,G8437&gt;0),COUNTIF($B$2:B8437,B8437),COUNTIFS($B$2:B8437,B8437,$E$2:E8437,"&gt;0")),"")</f>
        <v/>
      </c>
    </row>
    <row r="8438" spans="1:16" x14ac:dyDescent="0.35">
      <c r="A8438" s="51" t="str">
        <f t="shared" si="393"/>
        <v/>
      </c>
      <c r="B8438" s="99"/>
      <c r="C8438" s="4"/>
      <c r="D8438" s="14"/>
      <c r="E8438" s="14"/>
      <c r="F8438" s="14"/>
      <c r="G8438" s="82"/>
      <c r="H8438" s="107" t="str">
        <f>IF(B8438&lt;&gt;"",IF(OR(O8438=0,O8438=999),"",SUMIFS($E$2:E8438,$A$2:A8438,A8438)-SUMIFS($F$2:F8438,$A$2:A8438,A8438)),"")</f>
        <v/>
      </c>
      <c r="I8438" s="109" t="str">
        <f t="shared" si="395"/>
        <v/>
      </c>
      <c r="J8438" s="113"/>
      <c r="K8438" s="90"/>
      <c r="L8438" s="73"/>
      <c r="M8438" s="69" t="str">
        <f>IF(C8438&lt;&gt;"",DailyLog!$S$3,"")</f>
        <v/>
      </c>
      <c r="N8438" s="56" t="str">
        <f t="shared" si="394"/>
        <v/>
      </c>
      <c r="O8438" s="53" t="str">
        <f>IF($B8438&lt;&gt;"",IF(ISNUMBER(_xlfn.XMATCH($B8438,Language!$A$6:$E$6)),0,IF(ISNUMBER(_xlfn.XMATCH($B8438,Language!$A$29:$E$29)),'Lista de Prestatarios'!$B$3,VLOOKUP(B8438,'Lista de Prestatarios'!$A$2:$B$500,2,FALSE))),"")</f>
        <v/>
      </c>
      <c r="P8438" s="58" t="str">
        <f>IF(B8438&lt;&gt;"",IF(OR(D8438&gt;0,G8438&gt;0),COUNTIF($B$2:B8438,B8438),COUNTIFS($B$2:B8438,B8438,$E$2:E8438,"&gt;0")),"")</f>
        <v/>
      </c>
    </row>
    <row r="8439" spans="1:16" x14ac:dyDescent="0.35">
      <c r="A8439" s="51" t="str">
        <f t="shared" si="393"/>
        <v/>
      </c>
      <c r="B8439" s="99"/>
      <c r="C8439" s="4"/>
      <c r="D8439" s="14"/>
      <c r="E8439" s="14"/>
      <c r="F8439" s="14"/>
      <c r="G8439" s="82"/>
      <c r="H8439" s="107" t="str">
        <f>IF(B8439&lt;&gt;"",IF(OR(O8439=0,O8439=999),"",SUMIFS($E$2:E8439,$A$2:A8439,A8439)-SUMIFS($F$2:F8439,$A$2:A8439,A8439)),"")</f>
        <v/>
      </c>
      <c r="I8439" s="109" t="str">
        <f t="shared" si="395"/>
        <v/>
      </c>
      <c r="J8439" s="113"/>
      <c r="K8439" s="90"/>
      <c r="L8439" s="73"/>
      <c r="M8439" s="69" t="str">
        <f>IF(C8439&lt;&gt;"",DailyLog!$S$3,"")</f>
        <v/>
      </c>
      <c r="N8439" s="56" t="str">
        <f t="shared" si="394"/>
        <v/>
      </c>
      <c r="O8439" s="53" t="str">
        <f>IF($B8439&lt;&gt;"",IF(ISNUMBER(_xlfn.XMATCH($B8439,Language!$A$6:$E$6)),0,IF(ISNUMBER(_xlfn.XMATCH($B8439,Language!$A$29:$E$29)),'Lista de Prestatarios'!$B$3,VLOOKUP(B8439,'Lista de Prestatarios'!$A$2:$B$500,2,FALSE))),"")</f>
        <v/>
      </c>
      <c r="P8439" s="58" t="str">
        <f>IF(B8439&lt;&gt;"",IF(OR(D8439&gt;0,G8439&gt;0),COUNTIF($B$2:B8439,B8439),COUNTIFS($B$2:B8439,B8439,$E$2:E8439,"&gt;0")),"")</f>
        <v/>
      </c>
    </row>
    <row r="8440" spans="1:16" x14ac:dyDescent="0.35">
      <c r="A8440" s="51" t="str">
        <f t="shared" si="393"/>
        <v/>
      </c>
      <c r="B8440" s="99"/>
      <c r="C8440" s="4"/>
      <c r="D8440" s="14"/>
      <c r="E8440" s="14"/>
      <c r="F8440" s="14"/>
      <c r="G8440" s="82"/>
      <c r="H8440" s="107" t="str">
        <f>IF(B8440&lt;&gt;"",IF(OR(O8440=0,O8440=999),"",SUMIFS($E$2:E8440,$A$2:A8440,A8440)-SUMIFS($F$2:F8440,$A$2:A8440,A8440)),"")</f>
        <v/>
      </c>
      <c r="I8440" s="109" t="str">
        <f t="shared" si="395"/>
        <v/>
      </c>
      <c r="J8440" s="113"/>
      <c r="K8440" s="90"/>
      <c r="L8440" s="73"/>
      <c r="M8440" s="69" t="str">
        <f>IF(C8440&lt;&gt;"",DailyLog!$S$3,"")</f>
        <v/>
      </c>
      <c r="N8440" s="56" t="str">
        <f t="shared" si="394"/>
        <v/>
      </c>
      <c r="O8440" s="53" t="str">
        <f>IF($B8440&lt;&gt;"",IF(ISNUMBER(_xlfn.XMATCH($B8440,Language!$A$6:$E$6)),0,IF(ISNUMBER(_xlfn.XMATCH($B8440,Language!$A$29:$E$29)),'Lista de Prestatarios'!$B$3,VLOOKUP(B8440,'Lista de Prestatarios'!$A$2:$B$500,2,FALSE))),"")</f>
        <v/>
      </c>
      <c r="P8440" s="58" t="str">
        <f>IF(B8440&lt;&gt;"",IF(OR(D8440&gt;0,G8440&gt;0),COUNTIF($B$2:B8440,B8440),COUNTIFS($B$2:B8440,B8440,$E$2:E8440,"&gt;0")),"")</f>
        <v/>
      </c>
    </row>
    <row r="8441" spans="1:16" x14ac:dyDescent="0.35">
      <c r="A8441" s="51" t="str">
        <f t="shared" si="393"/>
        <v/>
      </c>
      <c r="B8441" s="99"/>
      <c r="C8441" s="4"/>
      <c r="D8441" s="14"/>
      <c r="E8441" s="14"/>
      <c r="F8441" s="14"/>
      <c r="G8441" s="82"/>
      <c r="H8441" s="107" t="str">
        <f>IF(B8441&lt;&gt;"",IF(OR(O8441=0,O8441=999),"",SUMIFS($E$2:E8441,$A$2:A8441,A8441)-SUMIFS($F$2:F8441,$A$2:A8441,A8441)),"")</f>
        <v/>
      </c>
      <c r="I8441" s="109" t="str">
        <f t="shared" si="395"/>
        <v/>
      </c>
      <c r="J8441" s="113"/>
      <c r="K8441" s="90"/>
      <c r="L8441" s="73"/>
      <c r="M8441" s="69" t="str">
        <f>IF(C8441&lt;&gt;"",DailyLog!$S$3,"")</f>
        <v/>
      </c>
      <c r="N8441" s="56" t="str">
        <f t="shared" si="394"/>
        <v/>
      </c>
      <c r="O8441" s="53" t="str">
        <f>IF($B8441&lt;&gt;"",IF(ISNUMBER(_xlfn.XMATCH($B8441,Language!$A$6:$E$6)),0,IF(ISNUMBER(_xlfn.XMATCH($B8441,Language!$A$29:$E$29)),'Lista de Prestatarios'!$B$3,VLOOKUP(B8441,'Lista de Prestatarios'!$A$2:$B$500,2,FALSE))),"")</f>
        <v/>
      </c>
      <c r="P8441" s="58" t="str">
        <f>IF(B8441&lt;&gt;"",IF(OR(D8441&gt;0,G8441&gt;0),COUNTIF($B$2:B8441,B8441),COUNTIFS($B$2:B8441,B8441,$E$2:E8441,"&gt;0")),"")</f>
        <v/>
      </c>
    </row>
    <row r="8442" spans="1:16" x14ac:dyDescent="0.35">
      <c r="A8442" s="51" t="str">
        <f t="shared" si="393"/>
        <v/>
      </c>
      <c r="B8442" s="99"/>
      <c r="C8442" s="4"/>
      <c r="D8442" s="14"/>
      <c r="E8442" s="14"/>
      <c r="F8442" s="14"/>
      <c r="G8442" s="82"/>
      <c r="H8442" s="107" t="str">
        <f>IF(B8442&lt;&gt;"",IF(OR(O8442=0,O8442=999),"",SUMIFS($E$2:E8442,$A$2:A8442,A8442)-SUMIFS($F$2:F8442,$A$2:A8442,A8442)),"")</f>
        <v/>
      </c>
      <c r="I8442" s="109" t="str">
        <f t="shared" si="395"/>
        <v/>
      </c>
      <c r="J8442" s="113"/>
      <c r="K8442" s="90"/>
      <c r="L8442" s="73"/>
      <c r="M8442" s="69" t="str">
        <f>IF(C8442&lt;&gt;"",DailyLog!$S$3,"")</f>
        <v/>
      </c>
      <c r="N8442" s="56" t="str">
        <f t="shared" si="394"/>
        <v/>
      </c>
      <c r="O8442" s="53" t="str">
        <f>IF($B8442&lt;&gt;"",IF(ISNUMBER(_xlfn.XMATCH($B8442,Language!$A$6:$E$6)),0,IF(ISNUMBER(_xlfn.XMATCH($B8442,Language!$A$29:$E$29)),'Lista de Prestatarios'!$B$3,VLOOKUP(B8442,'Lista de Prestatarios'!$A$2:$B$500,2,FALSE))),"")</f>
        <v/>
      </c>
      <c r="P8442" s="58" t="str">
        <f>IF(B8442&lt;&gt;"",IF(OR(D8442&gt;0,G8442&gt;0),COUNTIF($B$2:B8442,B8442),COUNTIFS($B$2:B8442,B8442,$E$2:E8442,"&gt;0")),"")</f>
        <v/>
      </c>
    </row>
    <row r="8443" spans="1:16" x14ac:dyDescent="0.35">
      <c r="A8443" s="51" t="str">
        <f t="shared" si="393"/>
        <v/>
      </c>
      <c r="B8443" s="99"/>
      <c r="C8443" s="4"/>
      <c r="D8443" s="14"/>
      <c r="E8443" s="14"/>
      <c r="F8443" s="14"/>
      <c r="G8443" s="82"/>
      <c r="H8443" s="107" t="str">
        <f>IF(B8443&lt;&gt;"",IF(OR(O8443=0,O8443=999),"",SUMIFS($E$2:E8443,$A$2:A8443,A8443)-SUMIFS($F$2:F8443,$A$2:A8443,A8443)),"")</f>
        <v/>
      </c>
      <c r="I8443" s="109" t="str">
        <f t="shared" si="395"/>
        <v/>
      </c>
      <c r="J8443" s="113"/>
      <c r="K8443" s="90"/>
      <c r="L8443" s="73"/>
      <c r="M8443" s="69" t="str">
        <f>IF(C8443&lt;&gt;"",DailyLog!$S$3,"")</f>
        <v/>
      </c>
      <c r="N8443" s="56" t="str">
        <f t="shared" si="394"/>
        <v/>
      </c>
      <c r="O8443" s="53" t="str">
        <f>IF($B8443&lt;&gt;"",IF(ISNUMBER(_xlfn.XMATCH($B8443,Language!$A$6:$E$6)),0,IF(ISNUMBER(_xlfn.XMATCH($B8443,Language!$A$29:$E$29)),'Lista de Prestatarios'!$B$3,VLOOKUP(B8443,'Lista de Prestatarios'!$A$2:$B$500,2,FALSE))),"")</f>
        <v/>
      </c>
      <c r="P8443" s="58" t="str">
        <f>IF(B8443&lt;&gt;"",IF(OR(D8443&gt;0,G8443&gt;0),COUNTIF($B$2:B8443,B8443),COUNTIFS($B$2:B8443,B8443,$E$2:E8443,"&gt;0")),"")</f>
        <v/>
      </c>
    </row>
    <row r="8444" spans="1:16" x14ac:dyDescent="0.35">
      <c r="A8444" s="51" t="str">
        <f t="shared" si="393"/>
        <v/>
      </c>
      <c r="B8444" s="99"/>
      <c r="C8444" s="4"/>
      <c r="D8444" s="14"/>
      <c r="E8444" s="14"/>
      <c r="F8444" s="14"/>
      <c r="G8444" s="82"/>
      <c r="H8444" s="107" t="str">
        <f>IF(B8444&lt;&gt;"",IF(OR(O8444=0,O8444=999),"",SUMIFS($E$2:E8444,$A$2:A8444,A8444)-SUMIFS($F$2:F8444,$A$2:A8444,A8444)),"")</f>
        <v/>
      </c>
      <c r="I8444" s="109" t="str">
        <f t="shared" si="395"/>
        <v/>
      </c>
      <c r="J8444" s="113"/>
      <c r="K8444" s="90"/>
      <c r="L8444" s="73"/>
      <c r="M8444" s="69" t="str">
        <f>IF(C8444&lt;&gt;"",DailyLog!$S$3,"")</f>
        <v/>
      </c>
      <c r="N8444" s="56" t="str">
        <f t="shared" si="394"/>
        <v/>
      </c>
      <c r="O8444" s="53" t="str">
        <f>IF($B8444&lt;&gt;"",IF(ISNUMBER(_xlfn.XMATCH($B8444,Language!$A$6:$E$6)),0,IF(ISNUMBER(_xlfn.XMATCH($B8444,Language!$A$29:$E$29)),'Lista de Prestatarios'!$B$3,VLOOKUP(B8444,'Lista de Prestatarios'!$A$2:$B$500,2,FALSE))),"")</f>
        <v/>
      </c>
      <c r="P8444" s="58" t="str">
        <f>IF(B8444&lt;&gt;"",IF(OR(D8444&gt;0,G8444&gt;0),COUNTIF($B$2:B8444,B8444),COUNTIFS($B$2:B8444,B8444,$E$2:E8444,"&gt;0")),"")</f>
        <v/>
      </c>
    </row>
    <row r="8445" spans="1:16" x14ac:dyDescent="0.35">
      <c r="A8445" s="51" t="str">
        <f t="shared" si="393"/>
        <v/>
      </c>
      <c r="B8445" s="99"/>
      <c r="C8445" s="4"/>
      <c r="D8445" s="14"/>
      <c r="E8445" s="14"/>
      <c r="F8445" s="14"/>
      <c r="G8445" s="82"/>
      <c r="H8445" s="107" t="str">
        <f>IF(B8445&lt;&gt;"",IF(OR(O8445=0,O8445=999),"",SUMIFS($E$2:E8445,$A$2:A8445,A8445)-SUMIFS($F$2:F8445,$A$2:A8445,A8445)),"")</f>
        <v/>
      </c>
      <c r="I8445" s="109" t="str">
        <f t="shared" si="395"/>
        <v/>
      </c>
      <c r="J8445" s="113"/>
      <c r="K8445" s="90"/>
      <c r="L8445" s="73"/>
      <c r="M8445" s="69" t="str">
        <f>IF(C8445&lt;&gt;"",DailyLog!$S$3,"")</f>
        <v/>
      </c>
      <c r="N8445" s="56" t="str">
        <f t="shared" si="394"/>
        <v/>
      </c>
      <c r="O8445" s="53" t="str">
        <f>IF($B8445&lt;&gt;"",IF(ISNUMBER(_xlfn.XMATCH($B8445,Language!$A$6:$E$6)),0,IF(ISNUMBER(_xlfn.XMATCH($B8445,Language!$A$29:$E$29)),'Lista de Prestatarios'!$B$3,VLOOKUP(B8445,'Lista de Prestatarios'!$A$2:$B$500,2,FALSE))),"")</f>
        <v/>
      </c>
      <c r="P8445" s="58" t="str">
        <f>IF(B8445&lt;&gt;"",IF(OR(D8445&gt;0,G8445&gt;0),COUNTIF($B$2:B8445,B8445),COUNTIFS($B$2:B8445,B8445,$E$2:E8445,"&gt;0")),"")</f>
        <v/>
      </c>
    </row>
    <row r="8446" spans="1:16" x14ac:dyDescent="0.35">
      <c r="A8446" s="51" t="str">
        <f t="shared" si="393"/>
        <v/>
      </c>
      <c r="B8446" s="99"/>
      <c r="C8446" s="4"/>
      <c r="D8446" s="14"/>
      <c r="E8446" s="14"/>
      <c r="F8446" s="14"/>
      <c r="G8446" s="82"/>
      <c r="H8446" s="107" t="str">
        <f>IF(B8446&lt;&gt;"",IF(OR(O8446=0,O8446=999),"",SUMIFS($E$2:E8446,$A$2:A8446,A8446)-SUMIFS($F$2:F8446,$A$2:A8446,A8446)),"")</f>
        <v/>
      </c>
      <c r="I8446" s="109" t="str">
        <f t="shared" si="395"/>
        <v/>
      </c>
      <c r="J8446" s="113"/>
      <c r="K8446" s="90"/>
      <c r="L8446" s="73"/>
      <c r="M8446" s="69" t="str">
        <f>IF(C8446&lt;&gt;"",DailyLog!$S$3,"")</f>
        <v/>
      </c>
      <c r="N8446" s="56" t="str">
        <f t="shared" si="394"/>
        <v/>
      </c>
      <c r="O8446" s="53" t="str">
        <f>IF($B8446&lt;&gt;"",IF(ISNUMBER(_xlfn.XMATCH($B8446,Language!$A$6:$E$6)),0,IF(ISNUMBER(_xlfn.XMATCH($B8446,Language!$A$29:$E$29)),'Lista de Prestatarios'!$B$3,VLOOKUP(B8446,'Lista de Prestatarios'!$A$2:$B$500,2,FALSE))),"")</f>
        <v/>
      </c>
      <c r="P8446" s="58" t="str">
        <f>IF(B8446&lt;&gt;"",IF(OR(D8446&gt;0,G8446&gt;0),COUNTIF($B$2:B8446,B8446),COUNTIFS($B$2:B8446,B8446,$E$2:E8446,"&gt;0")),"")</f>
        <v/>
      </c>
    </row>
    <row r="8447" spans="1:16" x14ac:dyDescent="0.35">
      <c r="A8447" s="51" t="str">
        <f t="shared" si="393"/>
        <v/>
      </c>
      <c r="B8447" s="99"/>
      <c r="C8447" s="4"/>
      <c r="D8447" s="14"/>
      <c r="E8447" s="14"/>
      <c r="F8447" s="14"/>
      <c r="G8447" s="82"/>
      <c r="H8447" s="107" t="str">
        <f>IF(B8447&lt;&gt;"",IF(OR(O8447=0,O8447=999),"",SUMIFS($E$2:E8447,$A$2:A8447,A8447)-SUMIFS($F$2:F8447,$A$2:A8447,A8447)),"")</f>
        <v/>
      </c>
      <c r="I8447" s="109" t="str">
        <f t="shared" si="395"/>
        <v/>
      </c>
      <c r="J8447" s="113"/>
      <c r="K8447" s="90"/>
      <c r="L8447" s="73"/>
      <c r="M8447" s="69" t="str">
        <f>IF(C8447&lt;&gt;"",DailyLog!$S$3,"")</f>
        <v/>
      </c>
      <c r="N8447" s="56" t="str">
        <f t="shared" si="394"/>
        <v/>
      </c>
      <c r="O8447" s="53" t="str">
        <f>IF($B8447&lt;&gt;"",IF(ISNUMBER(_xlfn.XMATCH($B8447,Language!$A$6:$E$6)),0,IF(ISNUMBER(_xlfn.XMATCH($B8447,Language!$A$29:$E$29)),'Lista de Prestatarios'!$B$3,VLOOKUP(B8447,'Lista de Prestatarios'!$A$2:$B$500,2,FALSE))),"")</f>
        <v/>
      </c>
      <c r="P8447" s="58" t="str">
        <f>IF(B8447&lt;&gt;"",IF(OR(D8447&gt;0,G8447&gt;0),COUNTIF($B$2:B8447,B8447),COUNTIFS($B$2:B8447,B8447,$E$2:E8447,"&gt;0")),"")</f>
        <v/>
      </c>
    </row>
    <row r="8448" spans="1:16" x14ac:dyDescent="0.35">
      <c r="A8448" s="51" t="str">
        <f t="shared" si="393"/>
        <v/>
      </c>
      <c r="B8448" s="99"/>
      <c r="C8448" s="4"/>
      <c r="D8448" s="14"/>
      <c r="E8448" s="14"/>
      <c r="F8448" s="14"/>
      <c r="G8448" s="82"/>
      <c r="H8448" s="107" t="str">
        <f>IF(B8448&lt;&gt;"",IF(OR(O8448=0,O8448=999),"",SUMIFS($E$2:E8448,$A$2:A8448,A8448)-SUMIFS($F$2:F8448,$A$2:A8448,A8448)),"")</f>
        <v/>
      </c>
      <c r="I8448" s="109" t="str">
        <f t="shared" si="395"/>
        <v/>
      </c>
      <c r="J8448" s="113"/>
      <c r="K8448" s="90"/>
      <c r="L8448" s="73"/>
      <c r="M8448" s="69" t="str">
        <f>IF(C8448&lt;&gt;"",DailyLog!$S$3,"")</f>
        <v/>
      </c>
      <c r="N8448" s="56" t="str">
        <f t="shared" si="394"/>
        <v/>
      </c>
      <c r="O8448" s="53" t="str">
        <f>IF($B8448&lt;&gt;"",IF(ISNUMBER(_xlfn.XMATCH($B8448,Language!$A$6:$E$6)),0,IF(ISNUMBER(_xlfn.XMATCH($B8448,Language!$A$29:$E$29)),'Lista de Prestatarios'!$B$3,VLOOKUP(B8448,'Lista de Prestatarios'!$A$2:$B$500,2,FALSE))),"")</f>
        <v/>
      </c>
      <c r="P8448" s="58" t="str">
        <f>IF(B8448&lt;&gt;"",IF(OR(D8448&gt;0,G8448&gt;0),COUNTIF($B$2:B8448,B8448),COUNTIFS($B$2:B8448,B8448,$E$2:E8448,"&gt;0")),"")</f>
        <v/>
      </c>
    </row>
    <row r="8449" spans="1:16" x14ac:dyDescent="0.35">
      <c r="A8449" s="51" t="str">
        <f t="shared" si="393"/>
        <v/>
      </c>
      <c r="B8449" s="99"/>
      <c r="C8449" s="4"/>
      <c r="D8449" s="14"/>
      <c r="E8449" s="14"/>
      <c r="F8449" s="14"/>
      <c r="G8449" s="82"/>
      <c r="H8449" s="107" t="str">
        <f>IF(B8449&lt;&gt;"",IF(OR(O8449=0,O8449=999),"",SUMIFS($E$2:E8449,$A$2:A8449,A8449)-SUMIFS($F$2:F8449,$A$2:A8449,A8449)),"")</f>
        <v/>
      </c>
      <c r="I8449" s="109" t="str">
        <f t="shared" si="395"/>
        <v/>
      </c>
      <c r="J8449" s="113"/>
      <c r="K8449" s="90"/>
      <c r="L8449" s="73"/>
      <c r="M8449" s="69" t="str">
        <f>IF(C8449&lt;&gt;"",DailyLog!$S$3,"")</f>
        <v/>
      </c>
      <c r="N8449" s="56" t="str">
        <f t="shared" si="394"/>
        <v/>
      </c>
      <c r="O8449" s="53" t="str">
        <f>IF($B8449&lt;&gt;"",IF(ISNUMBER(_xlfn.XMATCH($B8449,Language!$A$6:$E$6)),0,IF(ISNUMBER(_xlfn.XMATCH($B8449,Language!$A$29:$E$29)),'Lista de Prestatarios'!$B$3,VLOOKUP(B8449,'Lista de Prestatarios'!$A$2:$B$500,2,FALSE))),"")</f>
        <v/>
      </c>
      <c r="P8449" s="58" t="str">
        <f>IF(B8449&lt;&gt;"",IF(OR(D8449&gt;0,G8449&gt;0),COUNTIF($B$2:B8449,B8449),COUNTIFS($B$2:B8449,B8449,$E$2:E8449,"&gt;0")),"")</f>
        <v/>
      </c>
    </row>
    <row r="8450" spans="1:16" x14ac:dyDescent="0.35">
      <c r="A8450" s="51" t="str">
        <f t="shared" ref="A8450:A8513" si="396">IF(B8450&lt;&gt;"",O8450&amp;"."&amp;P8450,"")</f>
        <v/>
      </c>
      <c r="B8450" s="99"/>
      <c r="C8450" s="4"/>
      <c r="D8450" s="14"/>
      <c r="E8450" s="14"/>
      <c r="F8450" s="14"/>
      <c r="G8450" s="82"/>
      <c r="H8450" s="107" t="str">
        <f>IF(B8450&lt;&gt;"",IF(OR(O8450=0,O8450=999),"",SUMIFS($E$2:E8450,$A$2:A8450,A8450)-SUMIFS($F$2:F8450,$A$2:A8450,A8450)),"")</f>
        <v/>
      </c>
      <c r="I8450" s="109" t="str">
        <f t="shared" si="395"/>
        <v/>
      </c>
      <c r="J8450" s="113"/>
      <c r="K8450" s="90"/>
      <c r="L8450" s="73"/>
      <c r="M8450" s="69" t="str">
        <f>IF(C8450&lt;&gt;"",DailyLog!$S$3,"")</f>
        <v/>
      </c>
      <c r="N8450" s="56" t="str">
        <f t="shared" ref="N8450:N8513" si="397">IF(B8450&lt;&gt;"",COUNT(D8450:G8450),"")</f>
        <v/>
      </c>
      <c r="O8450" s="53" t="str">
        <f>IF($B8450&lt;&gt;"",IF(ISNUMBER(_xlfn.XMATCH($B8450,Language!$A$6:$E$6)),0,IF(ISNUMBER(_xlfn.XMATCH($B8450,Language!$A$29:$E$29)),'Lista de Prestatarios'!$B$3,VLOOKUP(B8450,'Lista de Prestatarios'!$A$2:$B$500,2,FALSE))),"")</f>
        <v/>
      </c>
      <c r="P8450" s="58" t="str">
        <f>IF(B8450&lt;&gt;"",IF(OR(D8450&gt;0,G8450&gt;0),COUNTIF($B$2:B8450,B8450),COUNTIFS($B$2:B8450,B8450,$E$2:E8450,"&gt;0")),"")</f>
        <v/>
      </c>
    </row>
    <row r="8451" spans="1:16" x14ac:dyDescent="0.35">
      <c r="A8451" s="51" t="str">
        <f t="shared" si="396"/>
        <v/>
      </c>
      <c r="B8451" s="99"/>
      <c r="C8451" s="4"/>
      <c r="D8451" s="14"/>
      <c r="E8451" s="14"/>
      <c r="F8451" s="14"/>
      <c r="G8451" s="82"/>
      <c r="H8451" s="107" t="str">
        <f>IF(B8451&lt;&gt;"",IF(OR(O8451=0,O8451=999),"",SUMIFS($E$2:E8451,$A$2:A8451,A8451)-SUMIFS($F$2:F8451,$A$2:A8451,A8451)),"")</f>
        <v/>
      </c>
      <c r="I8451" s="109" t="str">
        <f t="shared" si="395"/>
        <v/>
      </c>
      <c r="J8451" s="113"/>
      <c r="K8451" s="90"/>
      <c r="L8451" s="73"/>
      <c r="M8451" s="69" t="str">
        <f>IF(C8451&lt;&gt;"",DailyLog!$S$3,"")</f>
        <v/>
      </c>
      <c r="N8451" s="56" t="str">
        <f t="shared" si="397"/>
        <v/>
      </c>
      <c r="O8451" s="53" t="str">
        <f>IF($B8451&lt;&gt;"",IF(ISNUMBER(_xlfn.XMATCH($B8451,Language!$A$6:$E$6)),0,IF(ISNUMBER(_xlfn.XMATCH($B8451,Language!$A$29:$E$29)),'Lista de Prestatarios'!$B$3,VLOOKUP(B8451,'Lista de Prestatarios'!$A$2:$B$500,2,FALSE))),"")</f>
        <v/>
      </c>
      <c r="P8451" s="58" t="str">
        <f>IF(B8451&lt;&gt;"",IF(OR(D8451&gt;0,G8451&gt;0),COUNTIF($B$2:B8451,B8451),COUNTIFS($B$2:B8451,B8451,$E$2:E8451,"&gt;0")),"")</f>
        <v/>
      </c>
    </row>
    <row r="8452" spans="1:16" x14ac:dyDescent="0.35">
      <c r="A8452" s="51" t="str">
        <f t="shared" si="396"/>
        <v/>
      </c>
      <c r="B8452" s="99"/>
      <c r="C8452" s="4"/>
      <c r="D8452" s="14"/>
      <c r="E8452" s="14"/>
      <c r="F8452" s="14"/>
      <c r="G8452" s="82"/>
      <c r="H8452" s="107" t="str">
        <f>IF(B8452&lt;&gt;"",IF(OR(O8452=0,O8452=999),"",SUMIFS($E$2:E8452,$A$2:A8452,A8452)-SUMIFS($F$2:F8452,$A$2:A8452,A8452)),"")</f>
        <v/>
      </c>
      <c r="I8452" s="109" t="str">
        <f t="shared" ref="I8452:I8515" si="398">IF(B8452&lt;&gt;"",I8451+D8452-E8452+F8452-G8452,"")</f>
        <v/>
      </c>
      <c r="J8452" s="113"/>
      <c r="K8452" s="90"/>
      <c r="L8452" s="73"/>
      <c r="M8452" s="69" t="str">
        <f>IF(C8452&lt;&gt;"",DailyLog!$S$3,"")</f>
        <v/>
      </c>
      <c r="N8452" s="56" t="str">
        <f t="shared" si="397"/>
        <v/>
      </c>
      <c r="O8452" s="53" t="str">
        <f>IF($B8452&lt;&gt;"",IF(ISNUMBER(_xlfn.XMATCH($B8452,Language!$A$6:$E$6)),0,IF(ISNUMBER(_xlfn.XMATCH($B8452,Language!$A$29:$E$29)),'Lista de Prestatarios'!$B$3,VLOOKUP(B8452,'Lista de Prestatarios'!$A$2:$B$500,2,FALSE))),"")</f>
        <v/>
      </c>
      <c r="P8452" s="58" t="str">
        <f>IF(B8452&lt;&gt;"",IF(OR(D8452&gt;0,G8452&gt;0),COUNTIF($B$2:B8452,B8452),COUNTIFS($B$2:B8452,B8452,$E$2:E8452,"&gt;0")),"")</f>
        <v/>
      </c>
    </row>
    <row r="8453" spans="1:16" x14ac:dyDescent="0.35">
      <c r="A8453" s="51" t="str">
        <f t="shared" si="396"/>
        <v/>
      </c>
      <c r="B8453" s="99"/>
      <c r="C8453" s="4"/>
      <c r="D8453" s="14"/>
      <c r="E8453" s="14"/>
      <c r="F8453" s="14"/>
      <c r="G8453" s="82"/>
      <c r="H8453" s="107" t="str">
        <f>IF(B8453&lt;&gt;"",IF(OR(O8453=0,O8453=999),"",SUMIFS($E$2:E8453,$A$2:A8453,A8453)-SUMIFS($F$2:F8453,$A$2:A8453,A8453)),"")</f>
        <v/>
      </c>
      <c r="I8453" s="109" t="str">
        <f t="shared" si="398"/>
        <v/>
      </c>
      <c r="J8453" s="113"/>
      <c r="K8453" s="90"/>
      <c r="L8453" s="73"/>
      <c r="M8453" s="69" t="str">
        <f>IF(C8453&lt;&gt;"",DailyLog!$S$3,"")</f>
        <v/>
      </c>
      <c r="N8453" s="56" t="str">
        <f t="shared" si="397"/>
        <v/>
      </c>
      <c r="O8453" s="53" t="str">
        <f>IF($B8453&lt;&gt;"",IF(ISNUMBER(_xlfn.XMATCH($B8453,Language!$A$6:$E$6)),0,IF(ISNUMBER(_xlfn.XMATCH($B8453,Language!$A$29:$E$29)),'Lista de Prestatarios'!$B$3,VLOOKUP(B8453,'Lista de Prestatarios'!$A$2:$B$500,2,FALSE))),"")</f>
        <v/>
      </c>
      <c r="P8453" s="58" t="str">
        <f>IF(B8453&lt;&gt;"",IF(OR(D8453&gt;0,G8453&gt;0),COUNTIF($B$2:B8453,B8453),COUNTIFS($B$2:B8453,B8453,$E$2:E8453,"&gt;0")),"")</f>
        <v/>
      </c>
    </row>
    <row r="8454" spans="1:16" x14ac:dyDescent="0.35">
      <c r="A8454" s="51" t="str">
        <f t="shared" si="396"/>
        <v/>
      </c>
      <c r="B8454" s="99"/>
      <c r="C8454" s="4"/>
      <c r="D8454" s="14"/>
      <c r="E8454" s="14"/>
      <c r="F8454" s="14"/>
      <c r="G8454" s="82"/>
      <c r="H8454" s="107" t="str">
        <f>IF(B8454&lt;&gt;"",IF(OR(O8454=0,O8454=999),"",SUMIFS($E$2:E8454,$A$2:A8454,A8454)-SUMIFS($F$2:F8454,$A$2:A8454,A8454)),"")</f>
        <v/>
      </c>
      <c r="I8454" s="109" t="str">
        <f t="shared" si="398"/>
        <v/>
      </c>
      <c r="J8454" s="113"/>
      <c r="K8454" s="90"/>
      <c r="L8454" s="73"/>
      <c r="M8454" s="69" t="str">
        <f>IF(C8454&lt;&gt;"",DailyLog!$S$3,"")</f>
        <v/>
      </c>
      <c r="N8454" s="56" t="str">
        <f t="shared" si="397"/>
        <v/>
      </c>
      <c r="O8454" s="53" t="str">
        <f>IF($B8454&lt;&gt;"",IF(ISNUMBER(_xlfn.XMATCH($B8454,Language!$A$6:$E$6)),0,IF(ISNUMBER(_xlfn.XMATCH($B8454,Language!$A$29:$E$29)),'Lista de Prestatarios'!$B$3,VLOOKUP(B8454,'Lista de Prestatarios'!$A$2:$B$500,2,FALSE))),"")</f>
        <v/>
      </c>
      <c r="P8454" s="58" t="str">
        <f>IF(B8454&lt;&gt;"",IF(OR(D8454&gt;0,G8454&gt;0),COUNTIF($B$2:B8454,B8454),COUNTIFS($B$2:B8454,B8454,$E$2:E8454,"&gt;0")),"")</f>
        <v/>
      </c>
    </row>
    <row r="8455" spans="1:16" x14ac:dyDescent="0.35">
      <c r="A8455" s="51" t="str">
        <f t="shared" si="396"/>
        <v/>
      </c>
      <c r="B8455" s="99"/>
      <c r="C8455" s="4"/>
      <c r="D8455" s="14"/>
      <c r="E8455" s="14"/>
      <c r="F8455" s="14"/>
      <c r="G8455" s="82"/>
      <c r="H8455" s="107" t="str">
        <f>IF(B8455&lt;&gt;"",IF(OR(O8455=0,O8455=999),"",SUMIFS($E$2:E8455,$A$2:A8455,A8455)-SUMIFS($F$2:F8455,$A$2:A8455,A8455)),"")</f>
        <v/>
      </c>
      <c r="I8455" s="109" t="str">
        <f t="shared" si="398"/>
        <v/>
      </c>
      <c r="J8455" s="113"/>
      <c r="K8455" s="90"/>
      <c r="L8455" s="73"/>
      <c r="M8455" s="69" t="str">
        <f>IF(C8455&lt;&gt;"",DailyLog!$S$3,"")</f>
        <v/>
      </c>
      <c r="N8455" s="56" t="str">
        <f t="shared" si="397"/>
        <v/>
      </c>
      <c r="O8455" s="53" t="str">
        <f>IF($B8455&lt;&gt;"",IF(ISNUMBER(_xlfn.XMATCH($B8455,Language!$A$6:$E$6)),0,IF(ISNUMBER(_xlfn.XMATCH($B8455,Language!$A$29:$E$29)),'Lista de Prestatarios'!$B$3,VLOOKUP(B8455,'Lista de Prestatarios'!$A$2:$B$500,2,FALSE))),"")</f>
        <v/>
      </c>
      <c r="P8455" s="58" t="str">
        <f>IF(B8455&lt;&gt;"",IF(OR(D8455&gt;0,G8455&gt;0),COUNTIF($B$2:B8455,B8455),COUNTIFS($B$2:B8455,B8455,$E$2:E8455,"&gt;0")),"")</f>
        <v/>
      </c>
    </row>
    <row r="8456" spans="1:16" x14ac:dyDescent="0.35">
      <c r="A8456" s="51" t="str">
        <f t="shared" si="396"/>
        <v/>
      </c>
      <c r="B8456" s="99"/>
      <c r="C8456" s="4"/>
      <c r="D8456" s="14"/>
      <c r="E8456" s="14"/>
      <c r="F8456" s="14"/>
      <c r="G8456" s="82"/>
      <c r="H8456" s="107" t="str">
        <f>IF(B8456&lt;&gt;"",IF(OR(O8456=0,O8456=999),"",SUMIFS($E$2:E8456,$A$2:A8456,A8456)-SUMIFS($F$2:F8456,$A$2:A8456,A8456)),"")</f>
        <v/>
      </c>
      <c r="I8456" s="109" t="str">
        <f t="shared" si="398"/>
        <v/>
      </c>
      <c r="J8456" s="113"/>
      <c r="K8456" s="90"/>
      <c r="L8456" s="73"/>
      <c r="M8456" s="69" t="str">
        <f>IF(C8456&lt;&gt;"",DailyLog!$S$3,"")</f>
        <v/>
      </c>
      <c r="N8456" s="56" t="str">
        <f t="shared" si="397"/>
        <v/>
      </c>
      <c r="O8456" s="53" t="str">
        <f>IF($B8456&lt;&gt;"",IF(ISNUMBER(_xlfn.XMATCH($B8456,Language!$A$6:$E$6)),0,IF(ISNUMBER(_xlfn.XMATCH($B8456,Language!$A$29:$E$29)),'Lista de Prestatarios'!$B$3,VLOOKUP(B8456,'Lista de Prestatarios'!$A$2:$B$500,2,FALSE))),"")</f>
        <v/>
      </c>
      <c r="P8456" s="58" t="str">
        <f>IF(B8456&lt;&gt;"",IF(OR(D8456&gt;0,G8456&gt;0),COUNTIF($B$2:B8456,B8456),COUNTIFS($B$2:B8456,B8456,$E$2:E8456,"&gt;0")),"")</f>
        <v/>
      </c>
    </row>
    <row r="8457" spans="1:16" x14ac:dyDescent="0.35">
      <c r="A8457" s="51" t="str">
        <f t="shared" si="396"/>
        <v/>
      </c>
      <c r="B8457" s="99"/>
      <c r="C8457" s="4"/>
      <c r="D8457" s="14"/>
      <c r="E8457" s="14"/>
      <c r="F8457" s="14"/>
      <c r="G8457" s="82"/>
      <c r="H8457" s="107" t="str">
        <f>IF(B8457&lt;&gt;"",IF(OR(O8457=0,O8457=999),"",SUMIFS($E$2:E8457,$A$2:A8457,A8457)-SUMIFS($F$2:F8457,$A$2:A8457,A8457)),"")</f>
        <v/>
      </c>
      <c r="I8457" s="109" t="str">
        <f t="shared" si="398"/>
        <v/>
      </c>
      <c r="J8457" s="113"/>
      <c r="K8457" s="90"/>
      <c r="L8457" s="73"/>
      <c r="M8457" s="69" t="str">
        <f>IF(C8457&lt;&gt;"",DailyLog!$S$3,"")</f>
        <v/>
      </c>
      <c r="N8457" s="56" t="str">
        <f t="shared" si="397"/>
        <v/>
      </c>
      <c r="O8457" s="53" t="str">
        <f>IF($B8457&lt;&gt;"",IF(ISNUMBER(_xlfn.XMATCH($B8457,Language!$A$6:$E$6)),0,IF(ISNUMBER(_xlfn.XMATCH($B8457,Language!$A$29:$E$29)),'Lista de Prestatarios'!$B$3,VLOOKUP(B8457,'Lista de Prestatarios'!$A$2:$B$500,2,FALSE))),"")</f>
        <v/>
      </c>
      <c r="P8457" s="58" t="str">
        <f>IF(B8457&lt;&gt;"",IF(OR(D8457&gt;0,G8457&gt;0),COUNTIF($B$2:B8457,B8457),COUNTIFS($B$2:B8457,B8457,$E$2:E8457,"&gt;0")),"")</f>
        <v/>
      </c>
    </row>
    <row r="8458" spans="1:16" x14ac:dyDescent="0.35">
      <c r="A8458" s="51" t="str">
        <f t="shared" si="396"/>
        <v/>
      </c>
      <c r="B8458" s="99"/>
      <c r="C8458" s="4"/>
      <c r="D8458" s="14"/>
      <c r="E8458" s="14"/>
      <c r="F8458" s="14"/>
      <c r="G8458" s="82"/>
      <c r="H8458" s="107" t="str">
        <f>IF(B8458&lt;&gt;"",IF(OR(O8458=0,O8458=999),"",SUMIFS($E$2:E8458,$A$2:A8458,A8458)-SUMIFS($F$2:F8458,$A$2:A8458,A8458)),"")</f>
        <v/>
      </c>
      <c r="I8458" s="109" t="str">
        <f t="shared" si="398"/>
        <v/>
      </c>
      <c r="J8458" s="113"/>
      <c r="K8458" s="90"/>
      <c r="L8458" s="73"/>
      <c r="M8458" s="69" t="str">
        <f>IF(C8458&lt;&gt;"",DailyLog!$S$3,"")</f>
        <v/>
      </c>
      <c r="N8458" s="56" t="str">
        <f t="shared" si="397"/>
        <v/>
      </c>
      <c r="O8458" s="53" t="str">
        <f>IF($B8458&lt;&gt;"",IF(ISNUMBER(_xlfn.XMATCH($B8458,Language!$A$6:$E$6)),0,IF(ISNUMBER(_xlfn.XMATCH($B8458,Language!$A$29:$E$29)),'Lista de Prestatarios'!$B$3,VLOOKUP(B8458,'Lista de Prestatarios'!$A$2:$B$500,2,FALSE))),"")</f>
        <v/>
      </c>
      <c r="P8458" s="58" t="str">
        <f>IF(B8458&lt;&gt;"",IF(OR(D8458&gt;0,G8458&gt;0),COUNTIF($B$2:B8458,B8458),COUNTIFS($B$2:B8458,B8458,$E$2:E8458,"&gt;0")),"")</f>
        <v/>
      </c>
    </row>
    <row r="8459" spans="1:16" x14ac:dyDescent="0.35">
      <c r="A8459" s="51" t="str">
        <f t="shared" si="396"/>
        <v/>
      </c>
      <c r="B8459" s="99"/>
      <c r="C8459" s="4"/>
      <c r="D8459" s="14"/>
      <c r="E8459" s="14"/>
      <c r="F8459" s="14"/>
      <c r="G8459" s="82"/>
      <c r="H8459" s="107" t="str">
        <f>IF(B8459&lt;&gt;"",IF(OR(O8459=0,O8459=999),"",SUMIFS($E$2:E8459,$A$2:A8459,A8459)-SUMIFS($F$2:F8459,$A$2:A8459,A8459)),"")</f>
        <v/>
      </c>
      <c r="I8459" s="109" t="str">
        <f t="shared" si="398"/>
        <v/>
      </c>
      <c r="J8459" s="113"/>
      <c r="K8459" s="90"/>
      <c r="L8459" s="73"/>
      <c r="M8459" s="69" t="str">
        <f>IF(C8459&lt;&gt;"",DailyLog!$S$3,"")</f>
        <v/>
      </c>
      <c r="N8459" s="56" t="str">
        <f t="shared" si="397"/>
        <v/>
      </c>
      <c r="O8459" s="53" t="str">
        <f>IF($B8459&lt;&gt;"",IF(ISNUMBER(_xlfn.XMATCH($B8459,Language!$A$6:$E$6)),0,IF(ISNUMBER(_xlfn.XMATCH($B8459,Language!$A$29:$E$29)),'Lista de Prestatarios'!$B$3,VLOOKUP(B8459,'Lista de Prestatarios'!$A$2:$B$500,2,FALSE))),"")</f>
        <v/>
      </c>
      <c r="P8459" s="58" t="str">
        <f>IF(B8459&lt;&gt;"",IF(OR(D8459&gt;0,G8459&gt;0),COUNTIF($B$2:B8459,B8459),COUNTIFS($B$2:B8459,B8459,$E$2:E8459,"&gt;0")),"")</f>
        <v/>
      </c>
    </row>
    <row r="8460" spans="1:16" x14ac:dyDescent="0.35">
      <c r="A8460" s="51" t="str">
        <f t="shared" si="396"/>
        <v/>
      </c>
      <c r="B8460" s="99"/>
      <c r="C8460" s="4"/>
      <c r="D8460" s="14"/>
      <c r="E8460" s="14"/>
      <c r="F8460" s="14"/>
      <c r="G8460" s="82"/>
      <c r="H8460" s="107" t="str">
        <f>IF(B8460&lt;&gt;"",IF(OR(O8460=0,O8460=999),"",SUMIFS($E$2:E8460,$A$2:A8460,A8460)-SUMIFS($F$2:F8460,$A$2:A8460,A8460)),"")</f>
        <v/>
      </c>
      <c r="I8460" s="109" t="str">
        <f t="shared" si="398"/>
        <v/>
      </c>
      <c r="J8460" s="113"/>
      <c r="K8460" s="90"/>
      <c r="L8460" s="73"/>
      <c r="M8460" s="69" t="str">
        <f>IF(C8460&lt;&gt;"",DailyLog!$S$3,"")</f>
        <v/>
      </c>
      <c r="N8460" s="56" t="str">
        <f t="shared" si="397"/>
        <v/>
      </c>
      <c r="O8460" s="53" t="str">
        <f>IF($B8460&lt;&gt;"",IF(ISNUMBER(_xlfn.XMATCH($B8460,Language!$A$6:$E$6)),0,IF(ISNUMBER(_xlfn.XMATCH($B8460,Language!$A$29:$E$29)),'Lista de Prestatarios'!$B$3,VLOOKUP(B8460,'Lista de Prestatarios'!$A$2:$B$500,2,FALSE))),"")</f>
        <v/>
      </c>
      <c r="P8460" s="58" t="str">
        <f>IF(B8460&lt;&gt;"",IF(OR(D8460&gt;0,G8460&gt;0),COUNTIF($B$2:B8460,B8460),COUNTIFS($B$2:B8460,B8460,$E$2:E8460,"&gt;0")),"")</f>
        <v/>
      </c>
    </row>
    <row r="8461" spans="1:16" x14ac:dyDescent="0.35">
      <c r="A8461" s="51" t="str">
        <f t="shared" si="396"/>
        <v/>
      </c>
      <c r="B8461" s="99"/>
      <c r="C8461" s="4"/>
      <c r="D8461" s="14"/>
      <c r="E8461" s="14"/>
      <c r="F8461" s="14"/>
      <c r="G8461" s="82"/>
      <c r="H8461" s="107" t="str">
        <f>IF(B8461&lt;&gt;"",IF(OR(O8461=0,O8461=999),"",SUMIFS($E$2:E8461,$A$2:A8461,A8461)-SUMIFS($F$2:F8461,$A$2:A8461,A8461)),"")</f>
        <v/>
      </c>
      <c r="I8461" s="109" t="str">
        <f t="shared" si="398"/>
        <v/>
      </c>
      <c r="J8461" s="113"/>
      <c r="K8461" s="90"/>
      <c r="L8461" s="73"/>
      <c r="M8461" s="69" t="str">
        <f>IF(C8461&lt;&gt;"",DailyLog!$S$3,"")</f>
        <v/>
      </c>
      <c r="N8461" s="56" t="str">
        <f t="shared" si="397"/>
        <v/>
      </c>
      <c r="O8461" s="53" t="str">
        <f>IF($B8461&lt;&gt;"",IF(ISNUMBER(_xlfn.XMATCH($B8461,Language!$A$6:$E$6)),0,IF(ISNUMBER(_xlfn.XMATCH($B8461,Language!$A$29:$E$29)),'Lista de Prestatarios'!$B$3,VLOOKUP(B8461,'Lista de Prestatarios'!$A$2:$B$500,2,FALSE))),"")</f>
        <v/>
      </c>
      <c r="P8461" s="58" t="str">
        <f>IF(B8461&lt;&gt;"",IF(OR(D8461&gt;0,G8461&gt;0),COUNTIF($B$2:B8461,B8461),COUNTIFS($B$2:B8461,B8461,$E$2:E8461,"&gt;0")),"")</f>
        <v/>
      </c>
    </row>
    <row r="8462" spans="1:16" x14ac:dyDescent="0.35">
      <c r="A8462" s="51" t="str">
        <f t="shared" si="396"/>
        <v/>
      </c>
      <c r="B8462" s="99"/>
      <c r="C8462" s="4"/>
      <c r="D8462" s="14"/>
      <c r="E8462" s="14"/>
      <c r="F8462" s="14"/>
      <c r="G8462" s="82"/>
      <c r="H8462" s="107" t="str">
        <f>IF(B8462&lt;&gt;"",IF(OR(O8462=0,O8462=999),"",SUMIFS($E$2:E8462,$A$2:A8462,A8462)-SUMIFS($F$2:F8462,$A$2:A8462,A8462)),"")</f>
        <v/>
      </c>
      <c r="I8462" s="109" t="str">
        <f t="shared" si="398"/>
        <v/>
      </c>
      <c r="J8462" s="113"/>
      <c r="K8462" s="90"/>
      <c r="L8462" s="73"/>
      <c r="M8462" s="69" t="str">
        <f>IF(C8462&lt;&gt;"",DailyLog!$S$3,"")</f>
        <v/>
      </c>
      <c r="N8462" s="56" t="str">
        <f t="shared" si="397"/>
        <v/>
      </c>
      <c r="O8462" s="53" t="str">
        <f>IF($B8462&lt;&gt;"",IF(ISNUMBER(_xlfn.XMATCH($B8462,Language!$A$6:$E$6)),0,IF(ISNUMBER(_xlfn.XMATCH($B8462,Language!$A$29:$E$29)),'Lista de Prestatarios'!$B$3,VLOOKUP(B8462,'Lista de Prestatarios'!$A$2:$B$500,2,FALSE))),"")</f>
        <v/>
      </c>
      <c r="P8462" s="58" t="str">
        <f>IF(B8462&lt;&gt;"",IF(OR(D8462&gt;0,G8462&gt;0),COUNTIF($B$2:B8462,B8462),COUNTIFS($B$2:B8462,B8462,$E$2:E8462,"&gt;0")),"")</f>
        <v/>
      </c>
    </row>
    <row r="8463" spans="1:16" x14ac:dyDescent="0.35">
      <c r="A8463" s="51" t="str">
        <f t="shared" si="396"/>
        <v/>
      </c>
      <c r="B8463" s="99"/>
      <c r="C8463" s="4"/>
      <c r="D8463" s="14"/>
      <c r="E8463" s="14"/>
      <c r="F8463" s="14"/>
      <c r="G8463" s="82"/>
      <c r="H8463" s="107" t="str">
        <f>IF(B8463&lt;&gt;"",IF(OR(O8463=0,O8463=999),"",SUMIFS($E$2:E8463,$A$2:A8463,A8463)-SUMIFS($F$2:F8463,$A$2:A8463,A8463)),"")</f>
        <v/>
      </c>
      <c r="I8463" s="109" t="str">
        <f t="shared" si="398"/>
        <v/>
      </c>
      <c r="J8463" s="113"/>
      <c r="K8463" s="90"/>
      <c r="L8463" s="73"/>
      <c r="M8463" s="69" t="str">
        <f>IF(C8463&lt;&gt;"",DailyLog!$S$3,"")</f>
        <v/>
      </c>
      <c r="N8463" s="56" t="str">
        <f t="shared" si="397"/>
        <v/>
      </c>
      <c r="O8463" s="53" t="str">
        <f>IF($B8463&lt;&gt;"",IF(ISNUMBER(_xlfn.XMATCH($B8463,Language!$A$6:$E$6)),0,IF(ISNUMBER(_xlfn.XMATCH($B8463,Language!$A$29:$E$29)),'Lista de Prestatarios'!$B$3,VLOOKUP(B8463,'Lista de Prestatarios'!$A$2:$B$500,2,FALSE))),"")</f>
        <v/>
      </c>
      <c r="P8463" s="58" t="str">
        <f>IF(B8463&lt;&gt;"",IF(OR(D8463&gt;0,G8463&gt;0),COUNTIF($B$2:B8463,B8463),COUNTIFS($B$2:B8463,B8463,$E$2:E8463,"&gt;0")),"")</f>
        <v/>
      </c>
    </row>
    <row r="8464" spans="1:16" x14ac:dyDescent="0.35">
      <c r="A8464" s="51" t="str">
        <f t="shared" si="396"/>
        <v/>
      </c>
      <c r="B8464" s="99"/>
      <c r="C8464" s="4"/>
      <c r="D8464" s="14"/>
      <c r="E8464" s="14"/>
      <c r="F8464" s="14"/>
      <c r="G8464" s="82"/>
      <c r="H8464" s="107" t="str">
        <f>IF(B8464&lt;&gt;"",IF(OR(O8464=0,O8464=999),"",SUMIFS($E$2:E8464,$A$2:A8464,A8464)-SUMIFS($F$2:F8464,$A$2:A8464,A8464)),"")</f>
        <v/>
      </c>
      <c r="I8464" s="109" t="str">
        <f t="shared" si="398"/>
        <v/>
      </c>
      <c r="J8464" s="113"/>
      <c r="K8464" s="90"/>
      <c r="L8464" s="73"/>
      <c r="M8464" s="69" t="str">
        <f>IF(C8464&lt;&gt;"",DailyLog!$S$3,"")</f>
        <v/>
      </c>
      <c r="N8464" s="56" t="str">
        <f t="shared" si="397"/>
        <v/>
      </c>
      <c r="O8464" s="53" t="str">
        <f>IF($B8464&lt;&gt;"",IF(ISNUMBER(_xlfn.XMATCH($B8464,Language!$A$6:$E$6)),0,IF(ISNUMBER(_xlfn.XMATCH($B8464,Language!$A$29:$E$29)),'Lista de Prestatarios'!$B$3,VLOOKUP(B8464,'Lista de Prestatarios'!$A$2:$B$500,2,FALSE))),"")</f>
        <v/>
      </c>
      <c r="P8464" s="58" t="str">
        <f>IF(B8464&lt;&gt;"",IF(OR(D8464&gt;0,G8464&gt;0),COUNTIF($B$2:B8464,B8464),COUNTIFS($B$2:B8464,B8464,$E$2:E8464,"&gt;0")),"")</f>
        <v/>
      </c>
    </row>
    <row r="8465" spans="1:16" x14ac:dyDescent="0.35">
      <c r="A8465" s="51" t="str">
        <f t="shared" si="396"/>
        <v/>
      </c>
      <c r="B8465" s="99"/>
      <c r="C8465" s="4"/>
      <c r="D8465" s="14"/>
      <c r="E8465" s="14"/>
      <c r="F8465" s="14"/>
      <c r="G8465" s="82"/>
      <c r="H8465" s="107" t="str">
        <f>IF(B8465&lt;&gt;"",IF(OR(O8465=0,O8465=999),"",SUMIFS($E$2:E8465,$A$2:A8465,A8465)-SUMIFS($F$2:F8465,$A$2:A8465,A8465)),"")</f>
        <v/>
      </c>
      <c r="I8465" s="109" t="str">
        <f t="shared" si="398"/>
        <v/>
      </c>
      <c r="J8465" s="113"/>
      <c r="K8465" s="90"/>
      <c r="L8465" s="73"/>
      <c r="M8465" s="69" t="str">
        <f>IF(C8465&lt;&gt;"",DailyLog!$S$3,"")</f>
        <v/>
      </c>
      <c r="N8465" s="56" t="str">
        <f t="shared" si="397"/>
        <v/>
      </c>
      <c r="O8465" s="53" t="str">
        <f>IF($B8465&lt;&gt;"",IF(ISNUMBER(_xlfn.XMATCH($B8465,Language!$A$6:$E$6)),0,IF(ISNUMBER(_xlfn.XMATCH($B8465,Language!$A$29:$E$29)),'Lista de Prestatarios'!$B$3,VLOOKUP(B8465,'Lista de Prestatarios'!$A$2:$B$500,2,FALSE))),"")</f>
        <v/>
      </c>
      <c r="P8465" s="58" t="str">
        <f>IF(B8465&lt;&gt;"",IF(OR(D8465&gt;0,G8465&gt;0),COUNTIF($B$2:B8465,B8465),COUNTIFS($B$2:B8465,B8465,$E$2:E8465,"&gt;0")),"")</f>
        <v/>
      </c>
    </row>
    <row r="8466" spans="1:16" x14ac:dyDescent="0.35">
      <c r="A8466" s="51" t="str">
        <f t="shared" si="396"/>
        <v/>
      </c>
      <c r="B8466" s="99"/>
      <c r="C8466" s="4"/>
      <c r="D8466" s="14"/>
      <c r="E8466" s="14"/>
      <c r="F8466" s="14"/>
      <c r="G8466" s="82"/>
      <c r="H8466" s="107" t="str">
        <f>IF(B8466&lt;&gt;"",IF(OR(O8466=0,O8466=999),"",SUMIFS($E$2:E8466,$A$2:A8466,A8466)-SUMIFS($F$2:F8466,$A$2:A8466,A8466)),"")</f>
        <v/>
      </c>
      <c r="I8466" s="109" t="str">
        <f t="shared" si="398"/>
        <v/>
      </c>
      <c r="J8466" s="113"/>
      <c r="K8466" s="90"/>
      <c r="L8466" s="73"/>
      <c r="M8466" s="69" t="str">
        <f>IF(C8466&lt;&gt;"",DailyLog!$S$3,"")</f>
        <v/>
      </c>
      <c r="N8466" s="56" t="str">
        <f t="shared" si="397"/>
        <v/>
      </c>
      <c r="O8466" s="53" t="str">
        <f>IF($B8466&lt;&gt;"",IF(ISNUMBER(_xlfn.XMATCH($B8466,Language!$A$6:$E$6)),0,IF(ISNUMBER(_xlfn.XMATCH($B8466,Language!$A$29:$E$29)),'Lista de Prestatarios'!$B$3,VLOOKUP(B8466,'Lista de Prestatarios'!$A$2:$B$500,2,FALSE))),"")</f>
        <v/>
      </c>
      <c r="P8466" s="58" t="str">
        <f>IF(B8466&lt;&gt;"",IF(OR(D8466&gt;0,G8466&gt;0),COUNTIF($B$2:B8466,B8466),COUNTIFS($B$2:B8466,B8466,$E$2:E8466,"&gt;0")),"")</f>
        <v/>
      </c>
    </row>
    <row r="8467" spans="1:16" x14ac:dyDescent="0.35">
      <c r="A8467" s="51" t="str">
        <f t="shared" si="396"/>
        <v/>
      </c>
      <c r="B8467" s="99"/>
      <c r="C8467" s="4"/>
      <c r="D8467" s="14"/>
      <c r="E8467" s="14"/>
      <c r="F8467" s="14"/>
      <c r="G8467" s="82"/>
      <c r="H8467" s="107" t="str">
        <f>IF(B8467&lt;&gt;"",IF(OR(O8467=0,O8467=999),"",SUMIFS($E$2:E8467,$A$2:A8467,A8467)-SUMIFS($F$2:F8467,$A$2:A8467,A8467)),"")</f>
        <v/>
      </c>
      <c r="I8467" s="109" t="str">
        <f t="shared" si="398"/>
        <v/>
      </c>
      <c r="J8467" s="113"/>
      <c r="K8467" s="90"/>
      <c r="L8467" s="73"/>
      <c r="M8467" s="69" t="str">
        <f>IF(C8467&lt;&gt;"",DailyLog!$S$3,"")</f>
        <v/>
      </c>
      <c r="N8467" s="56" t="str">
        <f t="shared" si="397"/>
        <v/>
      </c>
      <c r="O8467" s="53" t="str">
        <f>IF($B8467&lt;&gt;"",IF(ISNUMBER(_xlfn.XMATCH($B8467,Language!$A$6:$E$6)),0,IF(ISNUMBER(_xlfn.XMATCH($B8467,Language!$A$29:$E$29)),'Lista de Prestatarios'!$B$3,VLOOKUP(B8467,'Lista de Prestatarios'!$A$2:$B$500,2,FALSE))),"")</f>
        <v/>
      </c>
      <c r="P8467" s="58" t="str">
        <f>IF(B8467&lt;&gt;"",IF(OR(D8467&gt;0,G8467&gt;0),COUNTIF($B$2:B8467,B8467),COUNTIFS($B$2:B8467,B8467,$E$2:E8467,"&gt;0")),"")</f>
        <v/>
      </c>
    </row>
    <row r="8468" spans="1:16" x14ac:dyDescent="0.35">
      <c r="A8468" s="51" t="str">
        <f t="shared" si="396"/>
        <v/>
      </c>
      <c r="B8468" s="99"/>
      <c r="C8468" s="4"/>
      <c r="D8468" s="14"/>
      <c r="E8468" s="14"/>
      <c r="F8468" s="14"/>
      <c r="G8468" s="82"/>
      <c r="H8468" s="107" t="str">
        <f>IF(B8468&lt;&gt;"",IF(OR(O8468=0,O8468=999),"",SUMIFS($E$2:E8468,$A$2:A8468,A8468)-SUMIFS($F$2:F8468,$A$2:A8468,A8468)),"")</f>
        <v/>
      </c>
      <c r="I8468" s="109" t="str">
        <f t="shared" si="398"/>
        <v/>
      </c>
      <c r="J8468" s="113"/>
      <c r="K8468" s="90"/>
      <c r="L8468" s="73"/>
      <c r="M8468" s="69" t="str">
        <f>IF(C8468&lt;&gt;"",DailyLog!$S$3,"")</f>
        <v/>
      </c>
      <c r="N8468" s="56" t="str">
        <f t="shared" si="397"/>
        <v/>
      </c>
      <c r="O8468" s="53" t="str">
        <f>IF($B8468&lt;&gt;"",IF(ISNUMBER(_xlfn.XMATCH($B8468,Language!$A$6:$E$6)),0,IF(ISNUMBER(_xlfn.XMATCH($B8468,Language!$A$29:$E$29)),'Lista de Prestatarios'!$B$3,VLOOKUP(B8468,'Lista de Prestatarios'!$A$2:$B$500,2,FALSE))),"")</f>
        <v/>
      </c>
      <c r="P8468" s="58" t="str">
        <f>IF(B8468&lt;&gt;"",IF(OR(D8468&gt;0,G8468&gt;0),COUNTIF($B$2:B8468,B8468),COUNTIFS($B$2:B8468,B8468,$E$2:E8468,"&gt;0")),"")</f>
        <v/>
      </c>
    </row>
    <row r="8469" spans="1:16" x14ac:dyDescent="0.35">
      <c r="A8469" s="51" t="str">
        <f t="shared" si="396"/>
        <v/>
      </c>
      <c r="B8469" s="99"/>
      <c r="C8469" s="4"/>
      <c r="D8469" s="14"/>
      <c r="E8469" s="14"/>
      <c r="F8469" s="14"/>
      <c r="G8469" s="82"/>
      <c r="H8469" s="107" t="str">
        <f>IF(B8469&lt;&gt;"",IF(OR(O8469=0,O8469=999),"",SUMIFS($E$2:E8469,$A$2:A8469,A8469)-SUMIFS($F$2:F8469,$A$2:A8469,A8469)),"")</f>
        <v/>
      </c>
      <c r="I8469" s="109" t="str">
        <f t="shared" si="398"/>
        <v/>
      </c>
      <c r="J8469" s="113"/>
      <c r="K8469" s="90"/>
      <c r="L8469" s="73"/>
      <c r="M8469" s="69" t="str">
        <f>IF(C8469&lt;&gt;"",DailyLog!$S$3,"")</f>
        <v/>
      </c>
      <c r="N8469" s="56" t="str">
        <f t="shared" si="397"/>
        <v/>
      </c>
      <c r="O8469" s="53" t="str">
        <f>IF($B8469&lt;&gt;"",IF(ISNUMBER(_xlfn.XMATCH($B8469,Language!$A$6:$E$6)),0,IF(ISNUMBER(_xlfn.XMATCH($B8469,Language!$A$29:$E$29)),'Lista de Prestatarios'!$B$3,VLOOKUP(B8469,'Lista de Prestatarios'!$A$2:$B$500,2,FALSE))),"")</f>
        <v/>
      </c>
      <c r="P8469" s="58" t="str">
        <f>IF(B8469&lt;&gt;"",IF(OR(D8469&gt;0,G8469&gt;0),COUNTIF($B$2:B8469,B8469),COUNTIFS($B$2:B8469,B8469,$E$2:E8469,"&gt;0")),"")</f>
        <v/>
      </c>
    </row>
    <row r="8470" spans="1:16" x14ac:dyDescent="0.35">
      <c r="A8470" s="51" t="str">
        <f t="shared" si="396"/>
        <v/>
      </c>
      <c r="B8470" s="99"/>
      <c r="C8470" s="4"/>
      <c r="D8470" s="14"/>
      <c r="E8470" s="14"/>
      <c r="F8470" s="14"/>
      <c r="G8470" s="82"/>
      <c r="H8470" s="107" t="str">
        <f>IF(B8470&lt;&gt;"",IF(OR(O8470=0,O8470=999),"",SUMIFS($E$2:E8470,$A$2:A8470,A8470)-SUMIFS($F$2:F8470,$A$2:A8470,A8470)),"")</f>
        <v/>
      </c>
      <c r="I8470" s="109" t="str">
        <f t="shared" si="398"/>
        <v/>
      </c>
      <c r="J8470" s="113"/>
      <c r="K8470" s="90"/>
      <c r="L8470" s="73"/>
      <c r="M8470" s="69" t="str">
        <f>IF(C8470&lt;&gt;"",DailyLog!$S$3,"")</f>
        <v/>
      </c>
      <c r="N8470" s="56" t="str">
        <f t="shared" si="397"/>
        <v/>
      </c>
      <c r="O8470" s="53" t="str">
        <f>IF($B8470&lt;&gt;"",IF(ISNUMBER(_xlfn.XMATCH($B8470,Language!$A$6:$E$6)),0,IF(ISNUMBER(_xlfn.XMATCH($B8470,Language!$A$29:$E$29)),'Lista de Prestatarios'!$B$3,VLOOKUP(B8470,'Lista de Prestatarios'!$A$2:$B$500,2,FALSE))),"")</f>
        <v/>
      </c>
      <c r="P8470" s="58" t="str">
        <f>IF(B8470&lt;&gt;"",IF(OR(D8470&gt;0,G8470&gt;0),COUNTIF($B$2:B8470,B8470),COUNTIFS($B$2:B8470,B8470,$E$2:E8470,"&gt;0")),"")</f>
        <v/>
      </c>
    </row>
    <row r="8471" spans="1:16" x14ac:dyDescent="0.35">
      <c r="A8471" s="51" t="str">
        <f t="shared" si="396"/>
        <v/>
      </c>
      <c r="B8471" s="99"/>
      <c r="C8471" s="4"/>
      <c r="D8471" s="14"/>
      <c r="E8471" s="14"/>
      <c r="F8471" s="14"/>
      <c r="G8471" s="82"/>
      <c r="H8471" s="107" t="str">
        <f>IF(B8471&lt;&gt;"",IF(OR(O8471=0,O8471=999),"",SUMIFS($E$2:E8471,$A$2:A8471,A8471)-SUMIFS($F$2:F8471,$A$2:A8471,A8471)),"")</f>
        <v/>
      </c>
      <c r="I8471" s="109" t="str">
        <f t="shared" si="398"/>
        <v/>
      </c>
      <c r="J8471" s="113"/>
      <c r="K8471" s="90"/>
      <c r="L8471" s="73"/>
      <c r="M8471" s="69" t="str">
        <f>IF(C8471&lt;&gt;"",DailyLog!$S$3,"")</f>
        <v/>
      </c>
      <c r="N8471" s="56" t="str">
        <f t="shared" si="397"/>
        <v/>
      </c>
      <c r="O8471" s="53" t="str">
        <f>IF($B8471&lt;&gt;"",IF(ISNUMBER(_xlfn.XMATCH($B8471,Language!$A$6:$E$6)),0,IF(ISNUMBER(_xlfn.XMATCH($B8471,Language!$A$29:$E$29)),'Lista de Prestatarios'!$B$3,VLOOKUP(B8471,'Lista de Prestatarios'!$A$2:$B$500,2,FALSE))),"")</f>
        <v/>
      </c>
      <c r="P8471" s="58" t="str">
        <f>IF(B8471&lt;&gt;"",IF(OR(D8471&gt;0,G8471&gt;0),COUNTIF($B$2:B8471,B8471),COUNTIFS($B$2:B8471,B8471,$E$2:E8471,"&gt;0")),"")</f>
        <v/>
      </c>
    </row>
    <row r="8472" spans="1:16" x14ac:dyDescent="0.35">
      <c r="A8472" s="51" t="str">
        <f t="shared" si="396"/>
        <v/>
      </c>
      <c r="B8472" s="99"/>
      <c r="C8472" s="4"/>
      <c r="D8472" s="14"/>
      <c r="E8472" s="14"/>
      <c r="F8472" s="14"/>
      <c r="G8472" s="82"/>
      <c r="H8472" s="107" t="str">
        <f>IF(B8472&lt;&gt;"",IF(OR(O8472=0,O8472=999),"",SUMIFS($E$2:E8472,$A$2:A8472,A8472)-SUMIFS($F$2:F8472,$A$2:A8472,A8472)),"")</f>
        <v/>
      </c>
      <c r="I8472" s="109" t="str">
        <f t="shared" si="398"/>
        <v/>
      </c>
      <c r="J8472" s="113"/>
      <c r="K8472" s="90"/>
      <c r="L8472" s="73"/>
      <c r="M8472" s="69" t="str">
        <f>IF(C8472&lt;&gt;"",DailyLog!$S$3,"")</f>
        <v/>
      </c>
      <c r="N8472" s="56" t="str">
        <f t="shared" si="397"/>
        <v/>
      </c>
      <c r="O8472" s="53" t="str">
        <f>IF($B8472&lt;&gt;"",IF(ISNUMBER(_xlfn.XMATCH($B8472,Language!$A$6:$E$6)),0,IF(ISNUMBER(_xlfn.XMATCH($B8472,Language!$A$29:$E$29)),'Lista de Prestatarios'!$B$3,VLOOKUP(B8472,'Lista de Prestatarios'!$A$2:$B$500,2,FALSE))),"")</f>
        <v/>
      </c>
      <c r="P8472" s="58" t="str">
        <f>IF(B8472&lt;&gt;"",IF(OR(D8472&gt;0,G8472&gt;0),COUNTIF($B$2:B8472,B8472),COUNTIFS($B$2:B8472,B8472,$E$2:E8472,"&gt;0")),"")</f>
        <v/>
      </c>
    </row>
    <row r="8473" spans="1:16" x14ac:dyDescent="0.35">
      <c r="A8473" s="51" t="str">
        <f t="shared" si="396"/>
        <v/>
      </c>
      <c r="B8473" s="99"/>
      <c r="C8473" s="4"/>
      <c r="D8473" s="14"/>
      <c r="E8473" s="14"/>
      <c r="F8473" s="14"/>
      <c r="G8473" s="82"/>
      <c r="H8473" s="107" t="str">
        <f>IF(B8473&lt;&gt;"",IF(OR(O8473=0,O8473=999),"",SUMIFS($E$2:E8473,$A$2:A8473,A8473)-SUMIFS($F$2:F8473,$A$2:A8473,A8473)),"")</f>
        <v/>
      </c>
      <c r="I8473" s="109" t="str">
        <f t="shared" si="398"/>
        <v/>
      </c>
      <c r="J8473" s="113"/>
      <c r="K8473" s="90"/>
      <c r="L8473" s="73"/>
      <c r="M8473" s="69" t="str">
        <f>IF(C8473&lt;&gt;"",DailyLog!$S$3,"")</f>
        <v/>
      </c>
      <c r="N8473" s="56" t="str">
        <f t="shared" si="397"/>
        <v/>
      </c>
      <c r="O8473" s="53" t="str">
        <f>IF($B8473&lt;&gt;"",IF(ISNUMBER(_xlfn.XMATCH($B8473,Language!$A$6:$E$6)),0,IF(ISNUMBER(_xlfn.XMATCH($B8473,Language!$A$29:$E$29)),'Lista de Prestatarios'!$B$3,VLOOKUP(B8473,'Lista de Prestatarios'!$A$2:$B$500,2,FALSE))),"")</f>
        <v/>
      </c>
      <c r="P8473" s="58" t="str">
        <f>IF(B8473&lt;&gt;"",IF(OR(D8473&gt;0,G8473&gt;0),COUNTIF($B$2:B8473,B8473),COUNTIFS($B$2:B8473,B8473,$E$2:E8473,"&gt;0")),"")</f>
        <v/>
      </c>
    </row>
    <row r="8474" spans="1:16" x14ac:dyDescent="0.35">
      <c r="A8474" s="51" t="str">
        <f t="shared" si="396"/>
        <v/>
      </c>
      <c r="B8474" s="99"/>
      <c r="C8474" s="4"/>
      <c r="D8474" s="14"/>
      <c r="E8474" s="14"/>
      <c r="F8474" s="14"/>
      <c r="G8474" s="82"/>
      <c r="H8474" s="107" t="str">
        <f>IF(B8474&lt;&gt;"",IF(OR(O8474=0,O8474=999),"",SUMIFS($E$2:E8474,$A$2:A8474,A8474)-SUMIFS($F$2:F8474,$A$2:A8474,A8474)),"")</f>
        <v/>
      </c>
      <c r="I8474" s="109" t="str">
        <f t="shared" si="398"/>
        <v/>
      </c>
      <c r="J8474" s="113"/>
      <c r="K8474" s="90"/>
      <c r="L8474" s="73"/>
      <c r="M8474" s="69" t="str">
        <f>IF(C8474&lt;&gt;"",DailyLog!$S$3,"")</f>
        <v/>
      </c>
      <c r="N8474" s="56" t="str">
        <f t="shared" si="397"/>
        <v/>
      </c>
      <c r="O8474" s="53" t="str">
        <f>IF($B8474&lt;&gt;"",IF(ISNUMBER(_xlfn.XMATCH($B8474,Language!$A$6:$E$6)),0,IF(ISNUMBER(_xlfn.XMATCH($B8474,Language!$A$29:$E$29)),'Lista de Prestatarios'!$B$3,VLOOKUP(B8474,'Lista de Prestatarios'!$A$2:$B$500,2,FALSE))),"")</f>
        <v/>
      </c>
      <c r="P8474" s="58" t="str">
        <f>IF(B8474&lt;&gt;"",IF(OR(D8474&gt;0,G8474&gt;0),COUNTIF($B$2:B8474,B8474),COUNTIFS($B$2:B8474,B8474,$E$2:E8474,"&gt;0")),"")</f>
        <v/>
      </c>
    </row>
    <row r="8475" spans="1:16" x14ac:dyDescent="0.35">
      <c r="A8475" s="51" t="str">
        <f t="shared" si="396"/>
        <v/>
      </c>
      <c r="B8475" s="99"/>
      <c r="C8475" s="4"/>
      <c r="D8475" s="14"/>
      <c r="E8475" s="14"/>
      <c r="F8475" s="14"/>
      <c r="G8475" s="82"/>
      <c r="H8475" s="107" t="str">
        <f>IF(B8475&lt;&gt;"",IF(OR(O8475=0,O8475=999),"",SUMIFS($E$2:E8475,$A$2:A8475,A8475)-SUMIFS($F$2:F8475,$A$2:A8475,A8475)),"")</f>
        <v/>
      </c>
      <c r="I8475" s="109" t="str">
        <f t="shared" si="398"/>
        <v/>
      </c>
      <c r="J8475" s="113"/>
      <c r="K8475" s="90"/>
      <c r="L8475" s="73"/>
      <c r="M8475" s="69" t="str">
        <f>IF(C8475&lt;&gt;"",DailyLog!$S$3,"")</f>
        <v/>
      </c>
      <c r="N8475" s="56" t="str">
        <f t="shared" si="397"/>
        <v/>
      </c>
      <c r="O8475" s="53" t="str">
        <f>IF($B8475&lt;&gt;"",IF(ISNUMBER(_xlfn.XMATCH($B8475,Language!$A$6:$E$6)),0,IF(ISNUMBER(_xlfn.XMATCH($B8475,Language!$A$29:$E$29)),'Lista de Prestatarios'!$B$3,VLOOKUP(B8475,'Lista de Prestatarios'!$A$2:$B$500,2,FALSE))),"")</f>
        <v/>
      </c>
      <c r="P8475" s="58" t="str">
        <f>IF(B8475&lt;&gt;"",IF(OR(D8475&gt;0,G8475&gt;0),COUNTIF($B$2:B8475,B8475),COUNTIFS($B$2:B8475,B8475,$E$2:E8475,"&gt;0")),"")</f>
        <v/>
      </c>
    </row>
    <row r="8476" spans="1:16" x14ac:dyDescent="0.35">
      <c r="A8476" s="51" t="str">
        <f t="shared" si="396"/>
        <v/>
      </c>
      <c r="B8476" s="99"/>
      <c r="C8476" s="4"/>
      <c r="D8476" s="14"/>
      <c r="E8476" s="14"/>
      <c r="F8476" s="14"/>
      <c r="G8476" s="82"/>
      <c r="H8476" s="107" t="str">
        <f>IF(B8476&lt;&gt;"",IF(OR(O8476=0,O8476=999),"",SUMIFS($E$2:E8476,$A$2:A8476,A8476)-SUMIFS($F$2:F8476,$A$2:A8476,A8476)),"")</f>
        <v/>
      </c>
      <c r="I8476" s="109" t="str">
        <f t="shared" si="398"/>
        <v/>
      </c>
      <c r="J8476" s="113"/>
      <c r="K8476" s="90"/>
      <c r="L8476" s="73"/>
      <c r="M8476" s="69" t="str">
        <f>IF(C8476&lt;&gt;"",DailyLog!$S$3,"")</f>
        <v/>
      </c>
      <c r="N8476" s="56" t="str">
        <f t="shared" si="397"/>
        <v/>
      </c>
      <c r="O8476" s="53" t="str">
        <f>IF($B8476&lt;&gt;"",IF(ISNUMBER(_xlfn.XMATCH($B8476,Language!$A$6:$E$6)),0,IF(ISNUMBER(_xlfn.XMATCH($B8476,Language!$A$29:$E$29)),'Lista de Prestatarios'!$B$3,VLOOKUP(B8476,'Lista de Prestatarios'!$A$2:$B$500,2,FALSE))),"")</f>
        <v/>
      </c>
      <c r="P8476" s="58" t="str">
        <f>IF(B8476&lt;&gt;"",IF(OR(D8476&gt;0,G8476&gt;0),COUNTIF($B$2:B8476,B8476),COUNTIFS($B$2:B8476,B8476,$E$2:E8476,"&gt;0")),"")</f>
        <v/>
      </c>
    </row>
    <row r="8477" spans="1:16" x14ac:dyDescent="0.35">
      <c r="A8477" s="51" t="str">
        <f t="shared" si="396"/>
        <v/>
      </c>
      <c r="B8477" s="99"/>
      <c r="C8477" s="4"/>
      <c r="D8477" s="14"/>
      <c r="E8477" s="14"/>
      <c r="F8477" s="14"/>
      <c r="G8477" s="82"/>
      <c r="H8477" s="107" t="str">
        <f>IF(B8477&lt;&gt;"",IF(OR(O8477=0,O8477=999),"",SUMIFS($E$2:E8477,$A$2:A8477,A8477)-SUMIFS($F$2:F8477,$A$2:A8477,A8477)),"")</f>
        <v/>
      </c>
      <c r="I8477" s="109" t="str">
        <f t="shared" si="398"/>
        <v/>
      </c>
      <c r="J8477" s="113"/>
      <c r="K8477" s="90"/>
      <c r="L8477" s="73"/>
      <c r="M8477" s="69" t="str">
        <f>IF(C8477&lt;&gt;"",DailyLog!$S$3,"")</f>
        <v/>
      </c>
      <c r="N8477" s="56" t="str">
        <f t="shared" si="397"/>
        <v/>
      </c>
      <c r="O8477" s="53" t="str">
        <f>IF($B8477&lt;&gt;"",IF(ISNUMBER(_xlfn.XMATCH($B8477,Language!$A$6:$E$6)),0,IF(ISNUMBER(_xlfn.XMATCH($B8477,Language!$A$29:$E$29)),'Lista de Prestatarios'!$B$3,VLOOKUP(B8477,'Lista de Prestatarios'!$A$2:$B$500,2,FALSE))),"")</f>
        <v/>
      </c>
      <c r="P8477" s="58" t="str">
        <f>IF(B8477&lt;&gt;"",IF(OR(D8477&gt;0,G8477&gt;0),COUNTIF($B$2:B8477,B8477),COUNTIFS($B$2:B8477,B8477,$E$2:E8477,"&gt;0")),"")</f>
        <v/>
      </c>
    </row>
    <row r="8478" spans="1:16" x14ac:dyDescent="0.35">
      <c r="A8478" s="51" t="str">
        <f t="shared" si="396"/>
        <v/>
      </c>
      <c r="B8478" s="99"/>
      <c r="C8478" s="4"/>
      <c r="D8478" s="14"/>
      <c r="E8478" s="14"/>
      <c r="F8478" s="14"/>
      <c r="G8478" s="82"/>
      <c r="H8478" s="107" t="str">
        <f>IF(B8478&lt;&gt;"",IF(OR(O8478=0,O8478=999),"",SUMIFS($E$2:E8478,$A$2:A8478,A8478)-SUMIFS($F$2:F8478,$A$2:A8478,A8478)),"")</f>
        <v/>
      </c>
      <c r="I8478" s="109" t="str">
        <f t="shared" si="398"/>
        <v/>
      </c>
      <c r="J8478" s="113"/>
      <c r="K8478" s="90"/>
      <c r="L8478" s="73"/>
      <c r="M8478" s="69" t="str">
        <f>IF(C8478&lt;&gt;"",DailyLog!$S$3,"")</f>
        <v/>
      </c>
      <c r="N8478" s="56" t="str">
        <f t="shared" si="397"/>
        <v/>
      </c>
      <c r="O8478" s="53" t="str">
        <f>IF($B8478&lt;&gt;"",IF(ISNUMBER(_xlfn.XMATCH($B8478,Language!$A$6:$E$6)),0,IF(ISNUMBER(_xlfn.XMATCH($B8478,Language!$A$29:$E$29)),'Lista de Prestatarios'!$B$3,VLOOKUP(B8478,'Lista de Prestatarios'!$A$2:$B$500,2,FALSE))),"")</f>
        <v/>
      </c>
      <c r="P8478" s="58" t="str">
        <f>IF(B8478&lt;&gt;"",IF(OR(D8478&gt;0,G8478&gt;0),COUNTIF($B$2:B8478,B8478),COUNTIFS($B$2:B8478,B8478,$E$2:E8478,"&gt;0")),"")</f>
        <v/>
      </c>
    </row>
    <row r="8479" spans="1:16" x14ac:dyDescent="0.35">
      <c r="A8479" s="51" t="str">
        <f t="shared" si="396"/>
        <v/>
      </c>
      <c r="B8479" s="99"/>
      <c r="C8479" s="4"/>
      <c r="D8479" s="14"/>
      <c r="E8479" s="14"/>
      <c r="F8479" s="14"/>
      <c r="G8479" s="82"/>
      <c r="H8479" s="107" t="str">
        <f>IF(B8479&lt;&gt;"",IF(OR(O8479=0,O8479=999),"",SUMIFS($E$2:E8479,$A$2:A8479,A8479)-SUMIFS($F$2:F8479,$A$2:A8479,A8479)),"")</f>
        <v/>
      </c>
      <c r="I8479" s="109" t="str">
        <f t="shared" si="398"/>
        <v/>
      </c>
      <c r="J8479" s="113"/>
      <c r="K8479" s="90"/>
      <c r="L8479" s="73"/>
      <c r="M8479" s="69" t="str">
        <f>IF(C8479&lt;&gt;"",DailyLog!$S$3,"")</f>
        <v/>
      </c>
      <c r="N8479" s="56" t="str">
        <f t="shared" si="397"/>
        <v/>
      </c>
      <c r="O8479" s="53" t="str">
        <f>IF($B8479&lt;&gt;"",IF(ISNUMBER(_xlfn.XMATCH($B8479,Language!$A$6:$E$6)),0,IF(ISNUMBER(_xlfn.XMATCH($B8479,Language!$A$29:$E$29)),'Lista de Prestatarios'!$B$3,VLOOKUP(B8479,'Lista de Prestatarios'!$A$2:$B$500,2,FALSE))),"")</f>
        <v/>
      </c>
      <c r="P8479" s="58" t="str">
        <f>IF(B8479&lt;&gt;"",IF(OR(D8479&gt;0,G8479&gt;0),COUNTIF($B$2:B8479,B8479),COUNTIFS($B$2:B8479,B8479,$E$2:E8479,"&gt;0")),"")</f>
        <v/>
      </c>
    </row>
    <row r="8480" spans="1:16" x14ac:dyDescent="0.35">
      <c r="A8480" s="51" t="str">
        <f t="shared" si="396"/>
        <v/>
      </c>
      <c r="B8480" s="99"/>
      <c r="C8480" s="4"/>
      <c r="D8480" s="14"/>
      <c r="E8480" s="14"/>
      <c r="F8480" s="14"/>
      <c r="G8480" s="82"/>
      <c r="H8480" s="107" t="str">
        <f>IF(B8480&lt;&gt;"",IF(OR(O8480=0,O8480=999),"",SUMIFS($E$2:E8480,$A$2:A8480,A8480)-SUMIFS($F$2:F8480,$A$2:A8480,A8480)),"")</f>
        <v/>
      </c>
      <c r="I8480" s="109" t="str">
        <f t="shared" si="398"/>
        <v/>
      </c>
      <c r="J8480" s="113"/>
      <c r="K8480" s="90"/>
      <c r="L8480" s="73"/>
      <c r="M8480" s="69" t="str">
        <f>IF(C8480&lt;&gt;"",DailyLog!$S$3,"")</f>
        <v/>
      </c>
      <c r="N8480" s="56" t="str">
        <f t="shared" si="397"/>
        <v/>
      </c>
      <c r="O8480" s="53" t="str">
        <f>IF($B8480&lt;&gt;"",IF(ISNUMBER(_xlfn.XMATCH($B8480,Language!$A$6:$E$6)),0,IF(ISNUMBER(_xlfn.XMATCH($B8480,Language!$A$29:$E$29)),'Lista de Prestatarios'!$B$3,VLOOKUP(B8480,'Lista de Prestatarios'!$A$2:$B$500,2,FALSE))),"")</f>
        <v/>
      </c>
      <c r="P8480" s="58" t="str">
        <f>IF(B8480&lt;&gt;"",IF(OR(D8480&gt;0,G8480&gt;0),COUNTIF($B$2:B8480,B8480),COUNTIFS($B$2:B8480,B8480,$E$2:E8480,"&gt;0")),"")</f>
        <v/>
      </c>
    </row>
    <row r="8481" spans="1:16" x14ac:dyDescent="0.35">
      <c r="A8481" s="51" t="str">
        <f t="shared" si="396"/>
        <v/>
      </c>
      <c r="B8481" s="99"/>
      <c r="C8481" s="4"/>
      <c r="D8481" s="14"/>
      <c r="E8481" s="14"/>
      <c r="F8481" s="14"/>
      <c r="G8481" s="82"/>
      <c r="H8481" s="107" t="str">
        <f>IF(B8481&lt;&gt;"",IF(OR(O8481=0,O8481=999),"",SUMIFS($E$2:E8481,$A$2:A8481,A8481)-SUMIFS($F$2:F8481,$A$2:A8481,A8481)),"")</f>
        <v/>
      </c>
      <c r="I8481" s="109" t="str">
        <f t="shared" si="398"/>
        <v/>
      </c>
      <c r="J8481" s="113"/>
      <c r="K8481" s="90"/>
      <c r="L8481" s="73"/>
      <c r="M8481" s="69" t="str">
        <f>IF(C8481&lt;&gt;"",DailyLog!$S$3,"")</f>
        <v/>
      </c>
      <c r="N8481" s="56" t="str">
        <f t="shared" si="397"/>
        <v/>
      </c>
      <c r="O8481" s="53" t="str">
        <f>IF($B8481&lt;&gt;"",IF(ISNUMBER(_xlfn.XMATCH($B8481,Language!$A$6:$E$6)),0,IF(ISNUMBER(_xlfn.XMATCH($B8481,Language!$A$29:$E$29)),'Lista de Prestatarios'!$B$3,VLOOKUP(B8481,'Lista de Prestatarios'!$A$2:$B$500,2,FALSE))),"")</f>
        <v/>
      </c>
      <c r="P8481" s="58" t="str">
        <f>IF(B8481&lt;&gt;"",IF(OR(D8481&gt;0,G8481&gt;0),COUNTIF($B$2:B8481,B8481),COUNTIFS($B$2:B8481,B8481,$E$2:E8481,"&gt;0")),"")</f>
        <v/>
      </c>
    </row>
    <row r="8482" spans="1:16" x14ac:dyDescent="0.35">
      <c r="A8482" s="51" t="str">
        <f t="shared" si="396"/>
        <v/>
      </c>
      <c r="B8482" s="99"/>
      <c r="C8482" s="4"/>
      <c r="D8482" s="14"/>
      <c r="E8482" s="14"/>
      <c r="F8482" s="14"/>
      <c r="G8482" s="82"/>
      <c r="H8482" s="107" t="str">
        <f>IF(B8482&lt;&gt;"",IF(OR(O8482=0,O8482=999),"",SUMIFS($E$2:E8482,$A$2:A8482,A8482)-SUMIFS($F$2:F8482,$A$2:A8482,A8482)),"")</f>
        <v/>
      </c>
      <c r="I8482" s="109" t="str">
        <f t="shared" si="398"/>
        <v/>
      </c>
      <c r="J8482" s="113"/>
      <c r="K8482" s="90"/>
      <c r="L8482" s="73"/>
      <c r="M8482" s="69" t="str">
        <f>IF(C8482&lt;&gt;"",DailyLog!$S$3,"")</f>
        <v/>
      </c>
      <c r="N8482" s="56" t="str">
        <f t="shared" si="397"/>
        <v/>
      </c>
      <c r="O8482" s="53" t="str">
        <f>IF($B8482&lt;&gt;"",IF(ISNUMBER(_xlfn.XMATCH($B8482,Language!$A$6:$E$6)),0,IF(ISNUMBER(_xlfn.XMATCH($B8482,Language!$A$29:$E$29)),'Lista de Prestatarios'!$B$3,VLOOKUP(B8482,'Lista de Prestatarios'!$A$2:$B$500,2,FALSE))),"")</f>
        <v/>
      </c>
      <c r="P8482" s="58" t="str">
        <f>IF(B8482&lt;&gt;"",IF(OR(D8482&gt;0,G8482&gt;0),COUNTIF($B$2:B8482,B8482),COUNTIFS($B$2:B8482,B8482,$E$2:E8482,"&gt;0")),"")</f>
        <v/>
      </c>
    </row>
    <row r="8483" spans="1:16" x14ac:dyDescent="0.35">
      <c r="A8483" s="51" t="str">
        <f t="shared" si="396"/>
        <v/>
      </c>
      <c r="B8483" s="99"/>
      <c r="C8483" s="4"/>
      <c r="D8483" s="14"/>
      <c r="E8483" s="14"/>
      <c r="F8483" s="14"/>
      <c r="G8483" s="82"/>
      <c r="H8483" s="107" t="str">
        <f>IF(B8483&lt;&gt;"",IF(OR(O8483=0,O8483=999),"",SUMIFS($E$2:E8483,$A$2:A8483,A8483)-SUMIFS($F$2:F8483,$A$2:A8483,A8483)),"")</f>
        <v/>
      </c>
      <c r="I8483" s="109" t="str">
        <f t="shared" si="398"/>
        <v/>
      </c>
      <c r="J8483" s="113"/>
      <c r="K8483" s="90"/>
      <c r="L8483" s="73"/>
      <c r="M8483" s="69" t="str">
        <f>IF(C8483&lt;&gt;"",DailyLog!$S$3,"")</f>
        <v/>
      </c>
      <c r="N8483" s="56" t="str">
        <f t="shared" si="397"/>
        <v/>
      </c>
      <c r="O8483" s="53" t="str">
        <f>IF($B8483&lt;&gt;"",IF(ISNUMBER(_xlfn.XMATCH($B8483,Language!$A$6:$E$6)),0,IF(ISNUMBER(_xlfn.XMATCH($B8483,Language!$A$29:$E$29)),'Lista de Prestatarios'!$B$3,VLOOKUP(B8483,'Lista de Prestatarios'!$A$2:$B$500,2,FALSE))),"")</f>
        <v/>
      </c>
      <c r="P8483" s="58" t="str">
        <f>IF(B8483&lt;&gt;"",IF(OR(D8483&gt;0,G8483&gt;0),COUNTIF($B$2:B8483,B8483),COUNTIFS($B$2:B8483,B8483,$E$2:E8483,"&gt;0")),"")</f>
        <v/>
      </c>
    </row>
    <row r="8484" spans="1:16" x14ac:dyDescent="0.35">
      <c r="A8484" s="51" t="str">
        <f t="shared" si="396"/>
        <v/>
      </c>
      <c r="B8484" s="99"/>
      <c r="C8484" s="4"/>
      <c r="D8484" s="14"/>
      <c r="E8484" s="14"/>
      <c r="F8484" s="14"/>
      <c r="G8484" s="82"/>
      <c r="H8484" s="107" t="str">
        <f>IF(B8484&lt;&gt;"",IF(OR(O8484=0,O8484=999),"",SUMIFS($E$2:E8484,$A$2:A8484,A8484)-SUMIFS($F$2:F8484,$A$2:A8484,A8484)),"")</f>
        <v/>
      </c>
      <c r="I8484" s="109" t="str">
        <f t="shared" si="398"/>
        <v/>
      </c>
      <c r="J8484" s="113"/>
      <c r="K8484" s="90"/>
      <c r="L8484" s="73"/>
      <c r="M8484" s="69" t="str">
        <f>IF(C8484&lt;&gt;"",DailyLog!$S$3,"")</f>
        <v/>
      </c>
      <c r="N8484" s="56" t="str">
        <f t="shared" si="397"/>
        <v/>
      </c>
      <c r="O8484" s="53" t="str">
        <f>IF($B8484&lt;&gt;"",IF(ISNUMBER(_xlfn.XMATCH($B8484,Language!$A$6:$E$6)),0,IF(ISNUMBER(_xlfn.XMATCH($B8484,Language!$A$29:$E$29)),'Lista de Prestatarios'!$B$3,VLOOKUP(B8484,'Lista de Prestatarios'!$A$2:$B$500,2,FALSE))),"")</f>
        <v/>
      </c>
      <c r="P8484" s="58" t="str">
        <f>IF(B8484&lt;&gt;"",IF(OR(D8484&gt;0,G8484&gt;0),COUNTIF($B$2:B8484,B8484),COUNTIFS($B$2:B8484,B8484,$E$2:E8484,"&gt;0")),"")</f>
        <v/>
      </c>
    </row>
    <row r="8485" spans="1:16" x14ac:dyDescent="0.35">
      <c r="A8485" s="51" t="str">
        <f t="shared" si="396"/>
        <v/>
      </c>
      <c r="B8485" s="99"/>
      <c r="C8485" s="4"/>
      <c r="D8485" s="14"/>
      <c r="E8485" s="14"/>
      <c r="F8485" s="14"/>
      <c r="G8485" s="82"/>
      <c r="H8485" s="107" t="str">
        <f>IF(B8485&lt;&gt;"",IF(OR(O8485=0,O8485=999),"",SUMIFS($E$2:E8485,$A$2:A8485,A8485)-SUMIFS($F$2:F8485,$A$2:A8485,A8485)),"")</f>
        <v/>
      </c>
      <c r="I8485" s="109" t="str">
        <f t="shared" si="398"/>
        <v/>
      </c>
      <c r="J8485" s="113"/>
      <c r="K8485" s="90"/>
      <c r="L8485" s="73"/>
      <c r="M8485" s="69" t="str">
        <f>IF(C8485&lt;&gt;"",DailyLog!$S$3,"")</f>
        <v/>
      </c>
      <c r="N8485" s="56" t="str">
        <f t="shared" si="397"/>
        <v/>
      </c>
      <c r="O8485" s="53" t="str">
        <f>IF($B8485&lt;&gt;"",IF(ISNUMBER(_xlfn.XMATCH($B8485,Language!$A$6:$E$6)),0,IF(ISNUMBER(_xlfn.XMATCH($B8485,Language!$A$29:$E$29)),'Lista de Prestatarios'!$B$3,VLOOKUP(B8485,'Lista de Prestatarios'!$A$2:$B$500,2,FALSE))),"")</f>
        <v/>
      </c>
      <c r="P8485" s="58" t="str">
        <f>IF(B8485&lt;&gt;"",IF(OR(D8485&gt;0,G8485&gt;0),COUNTIF($B$2:B8485,B8485),COUNTIFS($B$2:B8485,B8485,$E$2:E8485,"&gt;0")),"")</f>
        <v/>
      </c>
    </row>
    <row r="8486" spans="1:16" x14ac:dyDescent="0.35">
      <c r="A8486" s="51" t="str">
        <f t="shared" si="396"/>
        <v/>
      </c>
      <c r="B8486" s="99"/>
      <c r="C8486" s="4"/>
      <c r="D8486" s="14"/>
      <c r="E8486" s="14"/>
      <c r="F8486" s="14"/>
      <c r="G8486" s="82"/>
      <c r="H8486" s="107" t="str">
        <f>IF(B8486&lt;&gt;"",IF(OR(O8486=0,O8486=999),"",SUMIFS($E$2:E8486,$A$2:A8486,A8486)-SUMIFS($F$2:F8486,$A$2:A8486,A8486)),"")</f>
        <v/>
      </c>
      <c r="I8486" s="109" t="str">
        <f t="shared" si="398"/>
        <v/>
      </c>
      <c r="J8486" s="113"/>
      <c r="K8486" s="90"/>
      <c r="L8486" s="73"/>
      <c r="M8486" s="69" t="str">
        <f>IF(C8486&lt;&gt;"",DailyLog!$S$3,"")</f>
        <v/>
      </c>
      <c r="N8486" s="56" t="str">
        <f t="shared" si="397"/>
        <v/>
      </c>
      <c r="O8486" s="53" t="str">
        <f>IF($B8486&lt;&gt;"",IF(ISNUMBER(_xlfn.XMATCH($B8486,Language!$A$6:$E$6)),0,IF(ISNUMBER(_xlfn.XMATCH($B8486,Language!$A$29:$E$29)),'Lista de Prestatarios'!$B$3,VLOOKUP(B8486,'Lista de Prestatarios'!$A$2:$B$500,2,FALSE))),"")</f>
        <v/>
      </c>
      <c r="P8486" s="58" t="str">
        <f>IF(B8486&lt;&gt;"",IF(OR(D8486&gt;0,G8486&gt;0),COUNTIF($B$2:B8486,B8486),COUNTIFS($B$2:B8486,B8486,$E$2:E8486,"&gt;0")),"")</f>
        <v/>
      </c>
    </row>
    <row r="8487" spans="1:16" x14ac:dyDescent="0.35">
      <c r="A8487" s="51" t="str">
        <f t="shared" si="396"/>
        <v/>
      </c>
      <c r="B8487" s="99"/>
      <c r="C8487" s="4"/>
      <c r="D8487" s="14"/>
      <c r="E8487" s="14"/>
      <c r="F8487" s="14"/>
      <c r="G8487" s="82"/>
      <c r="H8487" s="107" t="str">
        <f>IF(B8487&lt;&gt;"",IF(OR(O8487=0,O8487=999),"",SUMIFS($E$2:E8487,$A$2:A8487,A8487)-SUMIFS($F$2:F8487,$A$2:A8487,A8487)),"")</f>
        <v/>
      </c>
      <c r="I8487" s="109" t="str">
        <f t="shared" si="398"/>
        <v/>
      </c>
      <c r="J8487" s="113"/>
      <c r="K8487" s="90"/>
      <c r="L8487" s="73"/>
      <c r="M8487" s="69" t="str">
        <f>IF(C8487&lt;&gt;"",DailyLog!$S$3,"")</f>
        <v/>
      </c>
      <c r="N8487" s="56" t="str">
        <f t="shared" si="397"/>
        <v/>
      </c>
      <c r="O8487" s="53" t="str">
        <f>IF($B8487&lt;&gt;"",IF(ISNUMBER(_xlfn.XMATCH($B8487,Language!$A$6:$E$6)),0,IF(ISNUMBER(_xlfn.XMATCH($B8487,Language!$A$29:$E$29)),'Lista de Prestatarios'!$B$3,VLOOKUP(B8487,'Lista de Prestatarios'!$A$2:$B$500,2,FALSE))),"")</f>
        <v/>
      </c>
      <c r="P8487" s="58" t="str">
        <f>IF(B8487&lt;&gt;"",IF(OR(D8487&gt;0,G8487&gt;0),COUNTIF($B$2:B8487,B8487),COUNTIFS($B$2:B8487,B8487,$E$2:E8487,"&gt;0")),"")</f>
        <v/>
      </c>
    </row>
    <row r="8488" spans="1:16" x14ac:dyDescent="0.35">
      <c r="A8488" s="51" t="str">
        <f t="shared" si="396"/>
        <v/>
      </c>
      <c r="B8488" s="99"/>
      <c r="C8488" s="4"/>
      <c r="D8488" s="14"/>
      <c r="E8488" s="14"/>
      <c r="F8488" s="14"/>
      <c r="G8488" s="82"/>
      <c r="H8488" s="107" t="str">
        <f>IF(B8488&lt;&gt;"",IF(OR(O8488=0,O8488=999),"",SUMIFS($E$2:E8488,$A$2:A8488,A8488)-SUMIFS($F$2:F8488,$A$2:A8488,A8488)),"")</f>
        <v/>
      </c>
      <c r="I8488" s="109" t="str">
        <f t="shared" si="398"/>
        <v/>
      </c>
      <c r="J8488" s="113"/>
      <c r="K8488" s="90"/>
      <c r="L8488" s="73"/>
      <c r="M8488" s="69" t="str">
        <f>IF(C8488&lt;&gt;"",DailyLog!$S$3,"")</f>
        <v/>
      </c>
      <c r="N8488" s="56" t="str">
        <f t="shared" si="397"/>
        <v/>
      </c>
      <c r="O8488" s="53" t="str">
        <f>IF($B8488&lt;&gt;"",IF(ISNUMBER(_xlfn.XMATCH($B8488,Language!$A$6:$E$6)),0,IF(ISNUMBER(_xlfn.XMATCH($B8488,Language!$A$29:$E$29)),'Lista de Prestatarios'!$B$3,VLOOKUP(B8488,'Lista de Prestatarios'!$A$2:$B$500,2,FALSE))),"")</f>
        <v/>
      </c>
      <c r="P8488" s="58" t="str">
        <f>IF(B8488&lt;&gt;"",IF(OR(D8488&gt;0,G8488&gt;0),COUNTIF($B$2:B8488,B8488),COUNTIFS($B$2:B8488,B8488,$E$2:E8488,"&gt;0")),"")</f>
        <v/>
      </c>
    </row>
    <row r="8489" spans="1:16" x14ac:dyDescent="0.35">
      <c r="A8489" s="51" t="str">
        <f t="shared" si="396"/>
        <v/>
      </c>
      <c r="B8489" s="99"/>
      <c r="C8489" s="4"/>
      <c r="D8489" s="14"/>
      <c r="E8489" s="14"/>
      <c r="F8489" s="14"/>
      <c r="G8489" s="82"/>
      <c r="H8489" s="107" t="str">
        <f>IF(B8489&lt;&gt;"",IF(OR(O8489=0,O8489=999),"",SUMIFS($E$2:E8489,$A$2:A8489,A8489)-SUMIFS($F$2:F8489,$A$2:A8489,A8489)),"")</f>
        <v/>
      </c>
      <c r="I8489" s="109" t="str">
        <f t="shared" si="398"/>
        <v/>
      </c>
      <c r="J8489" s="113"/>
      <c r="K8489" s="90"/>
      <c r="L8489" s="73"/>
      <c r="M8489" s="69" t="str">
        <f>IF(C8489&lt;&gt;"",DailyLog!$S$3,"")</f>
        <v/>
      </c>
      <c r="N8489" s="56" t="str">
        <f t="shared" si="397"/>
        <v/>
      </c>
      <c r="O8489" s="53" t="str">
        <f>IF($B8489&lt;&gt;"",IF(ISNUMBER(_xlfn.XMATCH($B8489,Language!$A$6:$E$6)),0,IF(ISNUMBER(_xlfn.XMATCH($B8489,Language!$A$29:$E$29)),'Lista de Prestatarios'!$B$3,VLOOKUP(B8489,'Lista de Prestatarios'!$A$2:$B$500,2,FALSE))),"")</f>
        <v/>
      </c>
      <c r="P8489" s="58" t="str">
        <f>IF(B8489&lt;&gt;"",IF(OR(D8489&gt;0,G8489&gt;0),COUNTIF($B$2:B8489,B8489),COUNTIFS($B$2:B8489,B8489,$E$2:E8489,"&gt;0")),"")</f>
        <v/>
      </c>
    </row>
    <row r="8490" spans="1:16" x14ac:dyDescent="0.35">
      <c r="A8490" s="51" t="str">
        <f t="shared" si="396"/>
        <v/>
      </c>
      <c r="B8490" s="99"/>
      <c r="C8490" s="4"/>
      <c r="D8490" s="14"/>
      <c r="E8490" s="14"/>
      <c r="F8490" s="14"/>
      <c r="G8490" s="82"/>
      <c r="H8490" s="107" t="str">
        <f>IF(B8490&lt;&gt;"",IF(OR(O8490=0,O8490=999),"",SUMIFS($E$2:E8490,$A$2:A8490,A8490)-SUMIFS($F$2:F8490,$A$2:A8490,A8490)),"")</f>
        <v/>
      </c>
      <c r="I8490" s="109" t="str">
        <f t="shared" si="398"/>
        <v/>
      </c>
      <c r="J8490" s="113"/>
      <c r="K8490" s="90"/>
      <c r="L8490" s="73"/>
      <c r="M8490" s="69" t="str">
        <f>IF(C8490&lt;&gt;"",DailyLog!$S$3,"")</f>
        <v/>
      </c>
      <c r="N8490" s="56" t="str">
        <f t="shared" si="397"/>
        <v/>
      </c>
      <c r="O8490" s="53" t="str">
        <f>IF($B8490&lt;&gt;"",IF(ISNUMBER(_xlfn.XMATCH($B8490,Language!$A$6:$E$6)),0,IF(ISNUMBER(_xlfn.XMATCH($B8490,Language!$A$29:$E$29)),'Lista de Prestatarios'!$B$3,VLOOKUP(B8490,'Lista de Prestatarios'!$A$2:$B$500,2,FALSE))),"")</f>
        <v/>
      </c>
      <c r="P8490" s="58" t="str">
        <f>IF(B8490&lt;&gt;"",IF(OR(D8490&gt;0,G8490&gt;0),COUNTIF($B$2:B8490,B8490),COUNTIFS($B$2:B8490,B8490,$E$2:E8490,"&gt;0")),"")</f>
        <v/>
      </c>
    </row>
    <row r="8491" spans="1:16" x14ac:dyDescent="0.35">
      <c r="A8491" s="51" t="str">
        <f t="shared" si="396"/>
        <v/>
      </c>
      <c r="B8491" s="99"/>
      <c r="C8491" s="4"/>
      <c r="D8491" s="14"/>
      <c r="E8491" s="14"/>
      <c r="F8491" s="14"/>
      <c r="G8491" s="82"/>
      <c r="H8491" s="107" t="str">
        <f>IF(B8491&lt;&gt;"",IF(OR(O8491=0,O8491=999),"",SUMIFS($E$2:E8491,$A$2:A8491,A8491)-SUMIFS($F$2:F8491,$A$2:A8491,A8491)),"")</f>
        <v/>
      </c>
      <c r="I8491" s="109" t="str">
        <f t="shared" si="398"/>
        <v/>
      </c>
      <c r="J8491" s="113"/>
      <c r="K8491" s="90"/>
      <c r="L8491" s="73"/>
      <c r="M8491" s="69" t="str">
        <f>IF(C8491&lt;&gt;"",DailyLog!$S$3,"")</f>
        <v/>
      </c>
      <c r="N8491" s="56" t="str">
        <f t="shared" si="397"/>
        <v/>
      </c>
      <c r="O8491" s="53" t="str">
        <f>IF($B8491&lt;&gt;"",IF(ISNUMBER(_xlfn.XMATCH($B8491,Language!$A$6:$E$6)),0,IF(ISNUMBER(_xlfn.XMATCH($B8491,Language!$A$29:$E$29)),'Lista de Prestatarios'!$B$3,VLOOKUP(B8491,'Lista de Prestatarios'!$A$2:$B$500,2,FALSE))),"")</f>
        <v/>
      </c>
      <c r="P8491" s="58" t="str">
        <f>IF(B8491&lt;&gt;"",IF(OR(D8491&gt;0,G8491&gt;0),COUNTIF($B$2:B8491,B8491),COUNTIFS($B$2:B8491,B8491,$E$2:E8491,"&gt;0")),"")</f>
        <v/>
      </c>
    </row>
    <row r="8492" spans="1:16" x14ac:dyDescent="0.35">
      <c r="A8492" s="51" t="str">
        <f t="shared" si="396"/>
        <v/>
      </c>
      <c r="B8492" s="99"/>
      <c r="C8492" s="4"/>
      <c r="D8492" s="14"/>
      <c r="E8492" s="14"/>
      <c r="F8492" s="14"/>
      <c r="G8492" s="82"/>
      <c r="H8492" s="107" t="str">
        <f>IF(B8492&lt;&gt;"",IF(OR(O8492=0,O8492=999),"",SUMIFS($E$2:E8492,$A$2:A8492,A8492)-SUMIFS($F$2:F8492,$A$2:A8492,A8492)),"")</f>
        <v/>
      </c>
      <c r="I8492" s="109" t="str">
        <f t="shared" si="398"/>
        <v/>
      </c>
      <c r="J8492" s="113"/>
      <c r="K8492" s="90"/>
      <c r="L8492" s="73"/>
      <c r="M8492" s="69" t="str">
        <f>IF(C8492&lt;&gt;"",DailyLog!$S$3,"")</f>
        <v/>
      </c>
      <c r="N8492" s="56" t="str">
        <f t="shared" si="397"/>
        <v/>
      </c>
      <c r="O8492" s="53" t="str">
        <f>IF($B8492&lt;&gt;"",IF(ISNUMBER(_xlfn.XMATCH($B8492,Language!$A$6:$E$6)),0,IF(ISNUMBER(_xlfn.XMATCH($B8492,Language!$A$29:$E$29)),'Lista de Prestatarios'!$B$3,VLOOKUP(B8492,'Lista de Prestatarios'!$A$2:$B$500,2,FALSE))),"")</f>
        <v/>
      </c>
      <c r="P8492" s="58" t="str">
        <f>IF(B8492&lt;&gt;"",IF(OR(D8492&gt;0,G8492&gt;0),COUNTIF($B$2:B8492,B8492),COUNTIFS($B$2:B8492,B8492,$E$2:E8492,"&gt;0")),"")</f>
        <v/>
      </c>
    </row>
    <row r="8493" spans="1:16" x14ac:dyDescent="0.35">
      <c r="A8493" s="51" t="str">
        <f t="shared" si="396"/>
        <v/>
      </c>
      <c r="B8493" s="99"/>
      <c r="C8493" s="4"/>
      <c r="D8493" s="14"/>
      <c r="E8493" s="14"/>
      <c r="F8493" s="14"/>
      <c r="G8493" s="82"/>
      <c r="H8493" s="107" t="str">
        <f>IF(B8493&lt;&gt;"",IF(OR(O8493=0,O8493=999),"",SUMIFS($E$2:E8493,$A$2:A8493,A8493)-SUMIFS($F$2:F8493,$A$2:A8493,A8493)),"")</f>
        <v/>
      </c>
      <c r="I8493" s="109" t="str">
        <f t="shared" si="398"/>
        <v/>
      </c>
      <c r="J8493" s="113"/>
      <c r="K8493" s="90"/>
      <c r="L8493" s="73"/>
      <c r="M8493" s="69" t="str">
        <f>IF(C8493&lt;&gt;"",DailyLog!$S$3,"")</f>
        <v/>
      </c>
      <c r="N8493" s="56" t="str">
        <f t="shared" si="397"/>
        <v/>
      </c>
      <c r="O8493" s="53" t="str">
        <f>IF($B8493&lt;&gt;"",IF(ISNUMBER(_xlfn.XMATCH($B8493,Language!$A$6:$E$6)),0,IF(ISNUMBER(_xlfn.XMATCH($B8493,Language!$A$29:$E$29)),'Lista de Prestatarios'!$B$3,VLOOKUP(B8493,'Lista de Prestatarios'!$A$2:$B$500,2,FALSE))),"")</f>
        <v/>
      </c>
      <c r="P8493" s="58" t="str">
        <f>IF(B8493&lt;&gt;"",IF(OR(D8493&gt;0,G8493&gt;0),COUNTIF($B$2:B8493,B8493),COUNTIFS($B$2:B8493,B8493,$E$2:E8493,"&gt;0")),"")</f>
        <v/>
      </c>
    </row>
    <row r="8494" spans="1:16" x14ac:dyDescent="0.35">
      <c r="A8494" s="51" t="str">
        <f t="shared" si="396"/>
        <v/>
      </c>
      <c r="B8494" s="99"/>
      <c r="C8494" s="4"/>
      <c r="D8494" s="14"/>
      <c r="E8494" s="14"/>
      <c r="F8494" s="14"/>
      <c r="G8494" s="82"/>
      <c r="H8494" s="107" t="str">
        <f>IF(B8494&lt;&gt;"",IF(OR(O8494=0,O8494=999),"",SUMIFS($E$2:E8494,$A$2:A8494,A8494)-SUMIFS($F$2:F8494,$A$2:A8494,A8494)),"")</f>
        <v/>
      </c>
      <c r="I8494" s="109" t="str">
        <f t="shared" si="398"/>
        <v/>
      </c>
      <c r="J8494" s="113"/>
      <c r="K8494" s="90"/>
      <c r="L8494" s="73"/>
      <c r="M8494" s="69" t="str">
        <f>IF(C8494&lt;&gt;"",DailyLog!$S$3,"")</f>
        <v/>
      </c>
      <c r="N8494" s="56" t="str">
        <f t="shared" si="397"/>
        <v/>
      </c>
      <c r="O8494" s="53" t="str">
        <f>IF($B8494&lt;&gt;"",IF(ISNUMBER(_xlfn.XMATCH($B8494,Language!$A$6:$E$6)),0,IF(ISNUMBER(_xlfn.XMATCH($B8494,Language!$A$29:$E$29)),'Lista de Prestatarios'!$B$3,VLOOKUP(B8494,'Lista de Prestatarios'!$A$2:$B$500,2,FALSE))),"")</f>
        <v/>
      </c>
      <c r="P8494" s="58" t="str">
        <f>IF(B8494&lt;&gt;"",IF(OR(D8494&gt;0,G8494&gt;0),COUNTIF($B$2:B8494,B8494),COUNTIFS($B$2:B8494,B8494,$E$2:E8494,"&gt;0")),"")</f>
        <v/>
      </c>
    </row>
    <row r="8495" spans="1:16" x14ac:dyDescent="0.35">
      <c r="A8495" s="51" t="str">
        <f t="shared" si="396"/>
        <v/>
      </c>
      <c r="B8495" s="99"/>
      <c r="C8495" s="4"/>
      <c r="D8495" s="14"/>
      <c r="E8495" s="14"/>
      <c r="F8495" s="14"/>
      <c r="G8495" s="82"/>
      <c r="H8495" s="107" t="str">
        <f>IF(B8495&lt;&gt;"",IF(OR(O8495=0,O8495=999),"",SUMIFS($E$2:E8495,$A$2:A8495,A8495)-SUMIFS($F$2:F8495,$A$2:A8495,A8495)),"")</f>
        <v/>
      </c>
      <c r="I8495" s="109" t="str">
        <f t="shared" si="398"/>
        <v/>
      </c>
      <c r="J8495" s="113"/>
      <c r="K8495" s="90"/>
      <c r="L8495" s="73"/>
      <c r="M8495" s="69" t="str">
        <f>IF(C8495&lt;&gt;"",DailyLog!$S$3,"")</f>
        <v/>
      </c>
      <c r="N8495" s="56" t="str">
        <f t="shared" si="397"/>
        <v/>
      </c>
      <c r="O8495" s="53" t="str">
        <f>IF($B8495&lt;&gt;"",IF(ISNUMBER(_xlfn.XMATCH($B8495,Language!$A$6:$E$6)),0,IF(ISNUMBER(_xlfn.XMATCH($B8495,Language!$A$29:$E$29)),'Lista de Prestatarios'!$B$3,VLOOKUP(B8495,'Lista de Prestatarios'!$A$2:$B$500,2,FALSE))),"")</f>
        <v/>
      </c>
      <c r="P8495" s="58" t="str">
        <f>IF(B8495&lt;&gt;"",IF(OR(D8495&gt;0,G8495&gt;0),COUNTIF($B$2:B8495,B8495),COUNTIFS($B$2:B8495,B8495,$E$2:E8495,"&gt;0")),"")</f>
        <v/>
      </c>
    </row>
    <row r="8496" spans="1:16" x14ac:dyDescent="0.35">
      <c r="A8496" s="51" t="str">
        <f t="shared" si="396"/>
        <v/>
      </c>
      <c r="B8496" s="99"/>
      <c r="C8496" s="4"/>
      <c r="D8496" s="14"/>
      <c r="E8496" s="14"/>
      <c r="F8496" s="14"/>
      <c r="G8496" s="82"/>
      <c r="H8496" s="107" t="str">
        <f>IF(B8496&lt;&gt;"",IF(OR(O8496=0,O8496=999),"",SUMIFS($E$2:E8496,$A$2:A8496,A8496)-SUMIFS($F$2:F8496,$A$2:A8496,A8496)),"")</f>
        <v/>
      </c>
      <c r="I8496" s="109" t="str">
        <f t="shared" si="398"/>
        <v/>
      </c>
      <c r="J8496" s="113"/>
      <c r="K8496" s="90"/>
      <c r="L8496" s="73"/>
      <c r="M8496" s="69" t="str">
        <f>IF(C8496&lt;&gt;"",DailyLog!$S$3,"")</f>
        <v/>
      </c>
      <c r="N8496" s="56" t="str">
        <f t="shared" si="397"/>
        <v/>
      </c>
      <c r="O8496" s="53" t="str">
        <f>IF($B8496&lt;&gt;"",IF(ISNUMBER(_xlfn.XMATCH($B8496,Language!$A$6:$E$6)),0,IF(ISNUMBER(_xlfn.XMATCH($B8496,Language!$A$29:$E$29)),'Lista de Prestatarios'!$B$3,VLOOKUP(B8496,'Lista de Prestatarios'!$A$2:$B$500,2,FALSE))),"")</f>
        <v/>
      </c>
      <c r="P8496" s="58" t="str">
        <f>IF(B8496&lt;&gt;"",IF(OR(D8496&gt;0,G8496&gt;0),COUNTIF($B$2:B8496,B8496),COUNTIFS($B$2:B8496,B8496,$E$2:E8496,"&gt;0")),"")</f>
        <v/>
      </c>
    </row>
    <row r="8497" spans="1:16" x14ac:dyDescent="0.35">
      <c r="A8497" s="51" t="str">
        <f t="shared" si="396"/>
        <v/>
      </c>
      <c r="B8497" s="99"/>
      <c r="C8497" s="4"/>
      <c r="D8497" s="14"/>
      <c r="E8497" s="14"/>
      <c r="F8497" s="14"/>
      <c r="G8497" s="82"/>
      <c r="H8497" s="107" t="str">
        <f>IF(B8497&lt;&gt;"",IF(OR(O8497=0,O8497=999),"",SUMIFS($E$2:E8497,$A$2:A8497,A8497)-SUMIFS($F$2:F8497,$A$2:A8497,A8497)),"")</f>
        <v/>
      </c>
      <c r="I8497" s="109" t="str">
        <f t="shared" si="398"/>
        <v/>
      </c>
      <c r="J8497" s="113"/>
      <c r="K8497" s="90"/>
      <c r="L8497" s="73"/>
      <c r="M8497" s="69" t="str">
        <f>IF(C8497&lt;&gt;"",DailyLog!$S$3,"")</f>
        <v/>
      </c>
      <c r="N8497" s="56" t="str">
        <f t="shared" si="397"/>
        <v/>
      </c>
      <c r="O8497" s="53" t="str">
        <f>IF($B8497&lt;&gt;"",IF(ISNUMBER(_xlfn.XMATCH($B8497,Language!$A$6:$E$6)),0,IF(ISNUMBER(_xlfn.XMATCH($B8497,Language!$A$29:$E$29)),'Lista de Prestatarios'!$B$3,VLOOKUP(B8497,'Lista de Prestatarios'!$A$2:$B$500,2,FALSE))),"")</f>
        <v/>
      </c>
      <c r="P8497" s="58" t="str">
        <f>IF(B8497&lt;&gt;"",IF(OR(D8497&gt;0,G8497&gt;0),COUNTIF($B$2:B8497,B8497),COUNTIFS($B$2:B8497,B8497,$E$2:E8497,"&gt;0")),"")</f>
        <v/>
      </c>
    </row>
    <row r="8498" spans="1:16" x14ac:dyDescent="0.35">
      <c r="A8498" s="51" t="str">
        <f t="shared" si="396"/>
        <v/>
      </c>
      <c r="B8498" s="99"/>
      <c r="C8498" s="4"/>
      <c r="D8498" s="14"/>
      <c r="E8498" s="14"/>
      <c r="F8498" s="14"/>
      <c r="G8498" s="82"/>
      <c r="H8498" s="107" t="str">
        <f>IF(B8498&lt;&gt;"",IF(OR(O8498=0,O8498=999),"",SUMIFS($E$2:E8498,$A$2:A8498,A8498)-SUMIFS($F$2:F8498,$A$2:A8498,A8498)),"")</f>
        <v/>
      </c>
      <c r="I8498" s="109" t="str">
        <f t="shared" si="398"/>
        <v/>
      </c>
      <c r="J8498" s="113"/>
      <c r="K8498" s="90"/>
      <c r="L8498" s="73"/>
      <c r="M8498" s="69" t="str">
        <f>IF(C8498&lt;&gt;"",DailyLog!$S$3,"")</f>
        <v/>
      </c>
      <c r="N8498" s="56" t="str">
        <f t="shared" si="397"/>
        <v/>
      </c>
      <c r="O8498" s="53" t="str">
        <f>IF($B8498&lt;&gt;"",IF(ISNUMBER(_xlfn.XMATCH($B8498,Language!$A$6:$E$6)),0,IF(ISNUMBER(_xlfn.XMATCH($B8498,Language!$A$29:$E$29)),'Lista de Prestatarios'!$B$3,VLOOKUP(B8498,'Lista de Prestatarios'!$A$2:$B$500,2,FALSE))),"")</f>
        <v/>
      </c>
      <c r="P8498" s="58" t="str">
        <f>IF(B8498&lt;&gt;"",IF(OR(D8498&gt;0,G8498&gt;0),COUNTIF($B$2:B8498,B8498),COUNTIFS($B$2:B8498,B8498,$E$2:E8498,"&gt;0")),"")</f>
        <v/>
      </c>
    </row>
    <row r="8499" spans="1:16" x14ac:dyDescent="0.35">
      <c r="A8499" s="51" t="str">
        <f t="shared" si="396"/>
        <v/>
      </c>
      <c r="B8499" s="99"/>
      <c r="C8499" s="4"/>
      <c r="D8499" s="14"/>
      <c r="E8499" s="14"/>
      <c r="F8499" s="14"/>
      <c r="G8499" s="82"/>
      <c r="H8499" s="107" t="str">
        <f>IF(B8499&lt;&gt;"",IF(OR(O8499=0,O8499=999),"",SUMIFS($E$2:E8499,$A$2:A8499,A8499)-SUMIFS($F$2:F8499,$A$2:A8499,A8499)),"")</f>
        <v/>
      </c>
      <c r="I8499" s="109" t="str">
        <f t="shared" si="398"/>
        <v/>
      </c>
      <c r="J8499" s="113"/>
      <c r="K8499" s="90"/>
      <c r="L8499" s="73"/>
      <c r="M8499" s="69" t="str">
        <f>IF(C8499&lt;&gt;"",DailyLog!$S$3,"")</f>
        <v/>
      </c>
      <c r="N8499" s="56" t="str">
        <f t="shared" si="397"/>
        <v/>
      </c>
      <c r="O8499" s="53" t="str">
        <f>IF($B8499&lt;&gt;"",IF(ISNUMBER(_xlfn.XMATCH($B8499,Language!$A$6:$E$6)),0,IF(ISNUMBER(_xlfn.XMATCH($B8499,Language!$A$29:$E$29)),'Lista de Prestatarios'!$B$3,VLOOKUP(B8499,'Lista de Prestatarios'!$A$2:$B$500,2,FALSE))),"")</f>
        <v/>
      </c>
      <c r="P8499" s="58" t="str">
        <f>IF(B8499&lt;&gt;"",IF(OR(D8499&gt;0,G8499&gt;0),COUNTIF($B$2:B8499,B8499),COUNTIFS($B$2:B8499,B8499,$E$2:E8499,"&gt;0")),"")</f>
        <v/>
      </c>
    </row>
    <row r="8500" spans="1:16" x14ac:dyDescent="0.35">
      <c r="A8500" s="51" t="str">
        <f t="shared" si="396"/>
        <v/>
      </c>
      <c r="B8500" s="99"/>
      <c r="C8500" s="4"/>
      <c r="D8500" s="14"/>
      <c r="E8500" s="14"/>
      <c r="F8500" s="14"/>
      <c r="G8500" s="82"/>
      <c r="H8500" s="107" t="str">
        <f>IF(B8500&lt;&gt;"",IF(OR(O8500=0,O8500=999),"",SUMIFS($E$2:E8500,$A$2:A8500,A8500)-SUMIFS($F$2:F8500,$A$2:A8500,A8500)),"")</f>
        <v/>
      </c>
      <c r="I8500" s="109" t="str">
        <f t="shared" si="398"/>
        <v/>
      </c>
      <c r="J8500" s="113"/>
      <c r="K8500" s="90"/>
      <c r="L8500" s="73"/>
      <c r="M8500" s="69" t="str">
        <f>IF(C8500&lt;&gt;"",DailyLog!$S$3,"")</f>
        <v/>
      </c>
      <c r="N8500" s="56" t="str">
        <f t="shared" si="397"/>
        <v/>
      </c>
      <c r="O8500" s="53" t="str">
        <f>IF($B8500&lt;&gt;"",IF(ISNUMBER(_xlfn.XMATCH($B8500,Language!$A$6:$E$6)),0,IF(ISNUMBER(_xlfn.XMATCH($B8500,Language!$A$29:$E$29)),'Lista de Prestatarios'!$B$3,VLOOKUP(B8500,'Lista de Prestatarios'!$A$2:$B$500,2,FALSE))),"")</f>
        <v/>
      </c>
      <c r="P8500" s="58" t="str">
        <f>IF(B8500&lt;&gt;"",IF(OR(D8500&gt;0,G8500&gt;0),COUNTIF($B$2:B8500,B8500),COUNTIFS($B$2:B8500,B8500,$E$2:E8500,"&gt;0")),"")</f>
        <v/>
      </c>
    </row>
    <row r="8501" spans="1:16" x14ac:dyDescent="0.35">
      <c r="A8501" s="51" t="str">
        <f t="shared" si="396"/>
        <v/>
      </c>
      <c r="B8501" s="99"/>
      <c r="C8501" s="4"/>
      <c r="D8501" s="14"/>
      <c r="E8501" s="14"/>
      <c r="F8501" s="14"/>
      <c r="G8501" s="82"/>
      <c r="H8501" s="107" t="str">
        <f>IF(B8501&lt;&gt;"",IF(OR(O8501=0,O8501=999),"",SUMIFS($E$2:E8501,$A$2:A8501,A8501)-SUMIFS($F$2:F8501,$A$2:A8501,A8501)),"")</f>
        <v/>
      </c>
      <c r="I8501" s="109" t="str">
        <f t="shared" si="398"/>
        <v/>
      </c>
      <c r="J8501" s="113"/>
      <c r="K8501" s="90"/>
      <c r="L8501" s="73"/>
      <c r="M8501" s="69" t="str">
        <f>IF(C8501&lt;&gt;"",DailyLog!$S$3,"")</f>
        <v/>
      </c>
      <c r="N8501" s="56" t="str">
        <f t="shared" si="397"/>
        <v/>
      </c>
      <c r="O8501" s="53" t="str">
        <f>IF($B8501&lt;&gt;"",IF(ISNUMBER(_xlfn.XMATCH($B8501,Language!$A$6:$E$6)),0,IF(ISNUMBER(_xlfn.XMATCH($B8501,Language!$A$29:$E$29)),'Lista de Prestatarios'!$B$3,VLOOKUP(B8501,'Lista de Prestatarios'!$A$2:$B$500,2,FALSE))),"")</f>
        <v/>
      </c>
      <c r="P8501" s="58" t="str">
        <f>IF(B8501&lt;&gt;"",IF(OR(D8501&gt;0,G8501&gt;0),COUNTIF($B$2:B8501,B8501),COUNTIFS($B$2:B8501,B8501,$E$2:E8501,"&gt;0")),"")</f>
        <v/>
      </c>
    </row>
    <row r="8502" spans="1:16" x14ac:dyDescent="0.35">
      <c r="A8502" s="51" t="str">
        <f t="shared" si="396"/>
        <v/>
      </c>
      <c r="B8502" s="99"/>
      <c r="C8502" s="4"/>
      <c r="D8502" s="14"/>
      <c r="E8502" s="14"/>
      <c r="F8502" s="14"/>
      <c r="G8502" s="82"/>
      <c r="H8502" s="107" t="str">
        <f>IF(B8502&lt;&gt;"",IF(OR(O8502=0,O8502=999),"",SUMIFS($E$2:E8502,$A$2:A8502,A8502)-SUMIFS($F$2:F8502,$A$2:A8502,A8502)),"")</f>
        <v/>
      </c>
      <c r="I8502" s="109" t="str">
        <f t="shared" si="398"/>
        <v/>
      </c>
      <c r="J8502" s="113"/>
      <c r="K8502" s="90"/>
      <c r="L8502" s="73"/>
      <c r="M8502" s="69" t="str">
        <f>IF(C8502&lt;&gt;"",DailyLog!$S$3,"")</f>
        <v/>
      </c>
      <c r="N8502" s="56" t="str">
        <f t="shared" si="397"/>
        <v/>
      </c>
      <c r="O8502" s="53" t="str">
        <f>IF($B8502&lt;&gt;"",IF(ISNUMBER(_xlfn.XMATCH($B8502,Language!$A$6:$E$6)),0,IF(ISNUMBER(_xlfn.XMATCH($B8502,Language!$A$29:$E$29)),'Lista de Prestatarios'!$B$3,VLOOKUP(B8502,'Lista de Prestatarios'!$A$2:$B$500,2,FALSE))),"")</f>
        <v/>
      </c>
      <c r="P8502" s="58" t="str">
        <f>IF(B8502&lt;&gt;"",IF(OR(D8502&gt;0,G8502&gt;0),COUNTIF($B$2:B8502,B8502),COUNTIFS($B$2:B8502,B8502,$E$2:E8502,"&gt;0")),"")</f>
        <v/>
      </c>
    </row>
    <row r="8503" spans="1:16" x14ac:dyDescent="0.35">
      <c r="A8503" s="51" t="str">
        <f t="shared" si="396"/>
        <v/>
      </c>
      <c r="B8503" s="99"/>
      <c r="C8503" s="4"/>
      <c r="D8503" s="14"/>
      <c r="E8503" s="14"/>
      <c r="F8503" s="14"/>
      <c r="G8503" s="82"/>
      <c r="H8503" s="107" t="str">
        <f>IF(B8503&lt;&gt;"",IF(OR(O8503=0,O8503=999),"",SUMIFS($E$2:E8503,$A$2:A8503,A8503)-SUMIFS($F$2:F8503,$A$2:A8503,A8503)),"")</f>
        <v/>
      </c>
      <c r="I8503" s="109" t="str">
        <f t="shared" si="398"/>
        <v/>
      </c>
      <c r="J8503" s="113"/>
      <c r="K8503" s="90"/>
      <c r="L8503" s="73"/>
      <c r="M8503" s="69" t="str">
        <f>IF(C8503&lt;&gt;"",DailyLog!$S$3,"")</f>
        <v/>
      </c>
      <c r="N8503" s="56" t="str">
        <f t="shared" si="397"/>
        <v/>
      </c>
      <c r="O8503" s="53" t="str">
        <f>IF($B8503&lt;&gt;"",IF(ISNUMBER(_xlfn.XMATCH($B8503,Language!$A$6:$E$6)),0,IF(ISNUMBER(_xlfn.XMATCH($B8503,Language!$A$29:$E$29)),'Lista de Prestatarios'!$B$3,VLOOKUP(B8503,'Lista de Prestatarios'!$A$2:$B$500,2,FALSE))),"")</f>
        <v/>
      </c>
      <c r="P8503" s="58" t="str">
        <f>IF(B8503&lt;&gt;"",IF(OR(D8503&gt;0,G8503&gt;0),COUNTIF($B$2:B8503,B8503),COUNTIFS($B$2:B8503,B8503,$E$2:E8503,"&gt;0")),"")</f>
        <v/>
      </c>
    </row>
    <row r="8504" spans="1:16" x14ac:dyDescent="0.35">
      <c r="A8504" s="51" t="str">
        <f t="shared" si="396"/>
        <v/>
      </c>
      <c r="B8504" s="99"/>
      <c r="C8504" s="4"/>
      <c r="D8504" s="14"/>
      <c r="E8504" s="14"/>
      <c r="F8504" s="14"/>
      <c r="G8504" s="82"/>
      <c r="H8504" s="107" t="str">
        <f>IF(B8504&lt;&gt;"",IF(OR(O8504=0,O8504=999),"",SUMIFS($E$2:E8504,$A$2:A8504,A8504)-SUMIFS($F$2:F8504,$A$2:A8504,A8504)),"")</f>
        <v/>
      </c>
      <c r="I8504" s="109" t="str">
        <f t="shared" si="398"/>
        <v/>
      </c>
      <c r="J8504" s="113"/>
      <c r="K8504" s="90"/>
      <c r="L8504" s="73"/>
      <c r="M8504" s="69" t="str">
        <f>IF(C8504&lt;&gt;"",DailyLog!$S$3,"")</f>
        <v/>
      </c>
      <c r="N8504" s="56" t="str">
        <f t="shared" si="397"/>
        <v/>
      </c>
      <c r="O8504" s="53" t="str">
        <f>IF($B8504&lt;&gt;"",IF(ISNUMBER(_xlfn.XMATCH($B8504,Language!$A$6:$E$6)),0,IF(ISNUMBER(_xlfn.XMATCH($B8504,Language!$A$29:$E$29)),'Lista de Prestatarios'!$B$3,VLOOKUP(B8504,'Lista de Prestatarios'!$A$2:$B$500,2,FALSE))),"")</f>
        <v/>
      </c>
      <c r="P8504" s="58" t="str">
        <f>IF(B8504&lt;&gt;"",IF(OR(D8504&gt;0,G8504&gt;0),COUNTIF($B$2:B8504,B8504),COUNTIFS($B$2:B8504,B8504,$E$2:E8504,"&gt;0")),"")</f>
        <v/>
      </c>
    </row>
    <row r="8505" spans="1:16" x14ac:dyDescent="0.35">
      <c r="A8505" s="51" t="str">
        <f t="shared" si="396"/>
        <v/>
      </c>
      <c r="B8505" s="99"/>
      <c r="C8505" s="4"/>
      <c r="D8505" s="14"/>
      <c r="E8505" s="14"/>
      <c r="F8505" s="14"/>
      <c r="G8505" s="82"/>
      <c r="H8505" s="107" t="str">
        <f>IF(B8505&lt;&gt;"",IF(OR(O8505=0,O8505=999),"",SUMIFS($E$2:E8505,$A$2:A8505,A8505)-SUMIFS($F$2:F8505,$A$2:A8505,A8505)),"")</f>
        <v/>
      </c>
      <c r="I8505" s="109" t="str">
        <f t="shared" si="398"/>
        <v/>
      </c>
      <c r="J8505" s="113"/>
      <c r="K8505" s="90"/>
      <c r="L8505" s="73"/>
      <c r="M8505" s="69" t="str">
        <f>IF(C8505&lt;&gt;"",DailyLog!$S$3,"")</f>
        <v/>
      </c>
      <c r="N8505" s="56" t="str">
        <f t="shared" si="397"/>
        <v/>
      </c>
      <c r="O8505" s="53" t="str">
        <f>IF($B8505&lt;&gt;"",IF(ISNUMBER(_xlfn.XMATCH($B8505,Language!$A$6:$E$6)),0,IF(ISNUMBER(_xlfn.XMATCH($B8505,Language!$A$29:$E$29)),'Lista de Prestatarios'!$B$3,VLOOKUP(B8505,'Lista de Prestatarios'!$A$2:$B$500,2,FALSE))),"")</f>
        <v/>
      </c>
      <c r="P8505" s="58" t="str">
        <f>IF(B8505&lt;&gt;"",IF(OR(D8505&gt;0,G8505&gt;0),COUNTIF($B$2:B8505,B8505),COUNTIFS($B$2:B8505,B8505,$E$2:E8505,"&gt;0")),"")</f>
        <v/>
      </c>
    </row>
    <row r="8506" spans="1:16" x14ac:dyDescent="0.35">
      <c r="A8506" s="51" t="str">
        <f t="shared" si="396"/>
        <v/>
      </c>
      <c r="B8506" s="99"/>
      <c r="C8506" s="4"/>
      <c r="D8506" s="14"/>
      <c r="E8506" s="14"/>
      <c r="F8506" s="14"/>
      <c r="G8506" s="82"/>
      <c r="H8506" s="107" t="str">
        <f>IF(B8506&lt;&gt;"",IF(OR(O8506=0,O8506=999),"",SUMIFS($E$2:E8506,$A$2:A8506,A8506)-SUMIFS($F$2:F8506,$A$2:A8506,A8506)),"")</f>
        <v/>
      </c>
      <c r="I8506" s="109" t="str">
        <f t="shared" si="398"/>
        <v/>
      </c>
      <c r="J8506" s="113"/>
      <c r="K8506" s="90"/>
      <c r="L8506" s="73"/>
      <c r="M8506" s="69" t="str">
        <f>IF(C8506&lt;&gt;"",DailyLog!$S$3,"")</f>
        <v/>
      </c>
      <c r="N8506" s="56" t="str">
        <f t="shared" si="397"/>
        <v/>
      </c>
      <c r="O8506" s="53" t="str">
        <f>IF($B8506&lt;&gt;"",IF(ISNUMBER(_xlfn.XMATCH($B8506,Language!$A$6:$E$6)),0,IF(ISNUMBER(_xlfn.XMATCH($B8506,Language!$A$29:$E$29)),'Lista de Prestatarios'!$B$3,VLOOKUP(B8506,'Lista de Prestatarios'!$A$2:$B$500,2,FALSE))),"")</f>
        <v/>
      </c>
      <c r="P8506" s="58" t="str">
        <f>IF(B8506&lt;&gt;"",IF(OR(D8506&gt;0,G8506&gt;0),COUNTIF($B$2:B8506,B8506),COUNTIFS($B$2:B8506,B8506,$E$2:E8506,"&gt;0")),"")</f>
        <v/>
      </c>
    </row>
    <row r="8507" spans="1:16" x14ac:dyDescent="0.35">
      <c r="A8507" s="51" t="str">
        <f t="shared" si="396"/>
        <v/>
      </c>
      <c r="B8507" s="99"/>
      <c r="C8507" s="4"/>
      <c r="D8507" s="14"/>
      <c r="E8507" s="14"/>
      <c r="F8507" s="14"/>
      <c r="G8507" s="82"/>
      <c r="H8507" s="107" t="str">
        <f>IF(B8507&lt;&gt;"",IF(OR(O8507=0,O8507=999),"",SUMIFS($E$2:E8507,$A$2:A8507,A8507)-SUMIFS($F$2:F8507,$A$2:A8507,A8507)),"")</f>
        <v/>
      </c>
      <c r="I8507" s="109" t="str">
        <f t="shared" si="398"/>
        <v/>
      </c>
      <c r="J8507" s="113"/>
      <c r="K8507" s="90"/>
      <c r="L8507" s="73"/>
      <c r="M8507" s="69" t="str">
        <f>IF(C8507&lt;&gt;"",DailyLog!$S$3,"")</f>
        <v/>
      </c>
      <c r="N8507" s="56" t="str">
        <f t="shared" si="397"/>
        <v/>
      </c>
      <c r="O8507" s="53" t="str">
        <f>IF($B8507&lt;&gt;"",IF(ISNUMBER(_xlfn.XMATCH($B8507,Language!$A$6:$E$6)),0,IF(ISNUMBER(_xlfn.XMATCH($B8507,Language!$A$29:$E$29)),'Lista de Prestatarios'!$B$3,VLOOKUP(B8507,'Lista de Prestatarios'!$A$2:$B$500,2,FALSE))),"")</f>
        <v/>
      </c>
      <c r="P8507" s="58" t="str">
        <f>IF(B8507&lt;&gt;"",IF(OR(D8507&gt;0,G8507&gt;0),COUNTIF($B$2:B8507,B8507),COUNTIFS($B$2:B8507,B8507,$E$2:E8507,"&gt;0")),"")</f>
        <v/>
      </c>
    </row>
    <row r="8508" spans="1:16" x14ac:dyDescent="0.35">
      <c r="A8508" s="51" t="str">
        <f t="shared" si="396"/>
        <v/>
      </c>
      <c r="B8508" s="99"/>
      <c r="C8508" s="4"/>
      <c r="D8508" s="14"/>
      <c r="E8508" s="14"/>
      <c r="F8508" s="14"/>
      <c r="G8508" s="82"/>
      <c r="H8508" s="107" t="str">
        <f>IF(B8508&lt;&gt;"",IF(OR(O8508=0,O8508=999),"",SUMIFS($E$2:E8508,$A$2:A8508,A8508)-SUMIFS($F$2:F8508,$A$2:A8508,A8508)),"")</f>
        <v/>
      </c>
      <c r="I8508" s="109" t="str">
        <f t="shared" si="398"/>
        <v/>
      </c>
      <c r="J8508" s="113"/>
      <c r="K8508" s="90"/>
      <c r="L8508" s="73"/>
      <c r="M8508" s="69" t="str">
        <f>IF(C8508&lt;&gt;"",DailyLog!$S$3,"")</f>
        <v/>
      </c>
      <c r="N8508" s="56" t="str">
        <f t="shared" si="397"/>
        <v/>
      </c>
      <c r="O8508" s="53" t="str">
        <f>IF($B8508&lt;&gt;"",IF(ISNUMBER(_xlfn.XMATCH($B8508,Language!$A$6:$E$6)),0,IF(ISNUMBER(_xlfn.XMATCH($B8508,Language!$A$29:$E$29)),'Lista de Prestatarios'!$B$3,VLOOKUP(B8508,'Lista de Prestatarios'!$A$2:$B$500,2,FALSE))),"")</f>
        <v/>
      </c>
      <c r="P8508" s="58" t="str">
        <f>IF(B8508&lt;&gt;"",IF(OR(D8508&gt;0,G8508&gt;0),COUNTIF($B$2:B8508,B8508),COUNTIFS($B$2:B8508,B8508,$E$2:E8508,"&gt;0")),"")</f>
        <v/>
      </c>
    </row>
    <row r="8509" spans="1:16" x14ac:dyDescent="0.35">
      <c r="A8509" s="51" t="str">
        <f t="shared" si="396"/>
        <v/>
      </c>
      <c r="B8509" s="99"/>
      <c r="C8509" s="4"/>
      <c r="D8509" s="14"/>
      <c r="E8509" s="14"/>
      <c r="F8509" s="14"/>
      <c r="G8509" s="82"/>
      <c r="H8509" s="107" t="str">
        <f>IF(B8509&lt;&gt;"",IF(OR(O8509=0,O8509=999),"",SUMIFS($E$2:E8509,$A$2:A8509,A8509)-SUMIFS($F$2:F8509,$A$2:A8509,A8509)),"")</f>
        <v/>
      </c>
      <c r="I8509" s="109" t="str">
        <f t="shared" si="398"/>
        <v/>
      </c>
      <c r="J8509" s="113"/>
      <c r="K8509" s="90"/>
      <c r="L8509" s="73"/>
      <c r="M8509" s="69" t="str">
        <f>IF(C8509&lt;&gt;"",DailyLog!$S$3,"")</f>
        <v/>
      </c>
      <c r="N8509" s="56" t="str">
        <f t="shared" si="397"/>
        <v/>
      </c>
      <c r="O8509" s="53" t="str">
        <f>IF($B8509&lt;&gt;"",IF(ISNUMBER(_xlfn.XMATCH($B8509,Language!$A$6:$E$6)),0,IF(ISNUMBER(_xlfn.XMATCH($B8509,Language!$A$29:$E$29)),'Lista de Prestatarios'!$B$3,VLOOKUP(B8509,'Lista de Prestatarios'!$A$2:$B$500,2,FALSE))),"")</f>
        <v/>
      </c>
      <c r="P8509" s="58" t="str">
        <f>IF(B8509&lt;&gt;"",IF(OR(D8509&gt;0,G8509&gt;0),COUNTIF($B$2:B8509,B8509),COUNTIFS($B$2:B8509,B8509,$E$2:E8509,"&gt;0")),"")</f>
        <v/>
      </c>
    </row>
    <row r="8510" spans="1:16" x14ac:dyDescent="0.35">
      <c r="A8510" s="51" t="str">
        <f t="shared" si="396"/>
        <v/>
      </c>
      <c r="B8510" s="99"/>
      <c r="C8510" s="4"/>
      <c r="D8510" s="14"/>
      <c r="E8510" s="14"/>
      <c r="F8510" s="14"/>
      <c r="G8510" s="82"/>
      <c r="H8510" s="107" t="str">
        <f>IF(B8510&lt;&gt;"",IF(OR(O8510=0,O8510=999),"",SUMIFS($E$2:E8510,$A$2:A8510,A8510)-SUMIFS($F$2:F8510,$A$2:A8510,A8510)),"")</f>
        <v/>
      </c>
      <c r="I8510" s="109" t="str">
        <f t="shared" si="398"/>
        <v/>
      </c>
      <c r="J8510" s="113"/>
      <c r="K8510" s="90"/>
      <c r="L8510" s="73"/>
      <c r="M8510" s="69" t="str">
        <f>IF(C8510&lt;&gt;"",DailyLog!$S$3,"")</f>
        <v/>
      </c>
      <c r="N8510" s="56" t="str">
        <f t="shared" si="397"/>
        <v/>
      </c>
      <c r="O8510" s="53" t="str">
        <f>IF($B8510&lt;&gt;"",IF(ISNUMBER(_xlfn.XMATCH($B8510,Language!$A$6:$E$6)),0,IF(ISNUMBER(_xlfn.XMATCH($B8510,Language!$A$29:$E$29)),'Lista de Prestatarios'!$B$3,VLOOKUP(B8510,'Lista de Prestatarios'!$A$2:$B$500,2,FALSE))),"")</f>
        <v/>
      </c>
      <c r="P8510" s="58" t="str">
        <f>IF(B8510&lt;&gt;"",IF(OR(D8510&gt;0,G8510&gt;0),COUNTIF($B$2:B8510,B8510),COUNTIFS($B$2:B8510,B8510,$E$2:E8510,"&gt;0")),"")</f>
        <v/>
      </c>
    </row>
    <row r="8511" spans="1:16" x14ac:dyDescent="0.35">
      <c r="A8511" s="51" t="str">
        <f t="shared" si="396"/>
        <v/>
      </c>
      <c r="B8511" s="99"/>
      <c r="C8511" s="4"/>
      <c r="D8511" s="14"/>
      <c r="E8511" s="14"/>
      <c r="F8511" s="14"/>
      <c r="G8511" s="82"/>
      <c r="H8511" s="107" t="str">
        <f>IF(B8511&lt;&gt;"",IF(OR(O8511=0,O8511=999),"",SUMIFS($E$2:E8511,$A$2:A8511,A8511)-SUMIFS($F$2:F8511,$A$2:A8511,A8511)),"")</f>
        <v/>
      </c>
      <c r="I8511" s="109" t="str">
        <f t="shared" si="398"/>
        <v/>
      </c>
      <c r="J8511" s="113"/>
      <c r="K8511" s="90"/>
      <c r="L8511" s="73"/>
      <c r="M8511" s="69" t="str">
        <f>IF(C8511&lt;&gt;"",DailyLog!$S$3,"")</f>
        <v/>
      </c>
      <c r="N8511" s="56" t="str">
        <f t="shared" si="397"/>
        <v/>
      </c>
      <c r="O8511" s="53" t="str">
        <f>IF($B8511&lt;&gt;"",IF(ISNUMBER(_xlfn.XMATCH($B8511,Language!$A$6:$E$6)),0,IF(ISNUMBER(_xlfn.XMATCH($B8511,Language!$A$29:$E$29)),'Lista de Prestatarios'!$B$3,VLOOKUP(B8511,'Lista de Prestatarios'!$A$2:$B$500,2,FALSE))),"")</f>
        <v/>
      </c>
      <c r="P8511" s="58" t="str">
        <f>IF(B8511&lt;&gt;"",IF(OR(D8511&gt;0,G8511&gt;0),COUNTIF($B$2:B8511,B8511),COUNTIFS($B$2:B8511,B8511,$E$2:E8511,"&gt;0")),"")</f>
        <v/>
      </c>
    </row>
    <row r="8512" spans="1:16" x14ac:dyDescent="0.35">
      <c r="A8512" s="51" t="str">
        <f t="shared" si="396"/>
        <v/>
      </c>
      <c r="B8512" s="99"/>
      <c r="C8512" s="4"/>
      <c r="D8512" s="14"/>
      <c r="E8512" s="14"/>
      <c r="F8512" s="14"/>
      <c r="G8512" s="82"/>
      <c r="H8512" s="107" t="str">
        <f>IF(B8512&lt;&gt;"",IF(OR(O8512=0,O8512=999),"",SUMIFS($E$2:E8512,$A$2:A8512,A8512)-SUMIFS($F$2:F8512,$A$2:A8512,A8512)),"")</f>
        <v/>
      </c>
      <c r="I8512" s="109" t="str">
        <f t="shared" si="398"/>
        <v/>
      </c>
      <c r="J8512" s="113"/>
      <c r="K8512" s="90"/>
      <c r="L8512" s="73"/>
      <c r="M8512" s="69" t="str">
        <f>IF(C8512&lt;&gt;"",DailyLog!$S$3,"")</f>
        <v/>
      </c>
      <c r="N8512" s="56" t="str">
        <f t="shared" si="397"/>
        <v/>
      </c>
      <c r="O8512" s="53" t="str">
        <f>IF($B8512&lt;&gt;"",IF(ISNUMBER(_xlfn.XMATCH($B8512,Language!$A$6:$E$6)),0,IF(ISNUMBER(_xlfn.XMATCH($B8512,Language!$A$29:$E$29)),'Lista de Prestatarios'!$B$3,VLOOKUP(B8512,'Lista de Prestatarios'!$A$2:$B$500,2,FALSE))),"")</f>
        <v/>
      </c>
      <c r="P8512" s="58" t="str">
        <f>IF(B8512&lt;&gt;"",IF(OR(D8512&gt;0,G8512&gt;0),COUNTIF($B$2:B8512,B8512),COUNTIFS($B$2:B8512,B8512,$E$2:E8512,"&gt;0")),"")</f>
        <v/>
      </c>
    </row>
    <row r="8513" spans="1:16" x14ac:dyDescent="0.35">
      <c r="A8513" s="51" t="str">
        <f t="shared" si="396"/>
        <v/>
      </c>
      <c r="B8513" s="99"/>
      <c r="C8513" s="4"/>
      <c r="D8513" s="14"/>
      <c r="E8513" s="14"/>
      <c r="F8513" s="14"/>
      <c r="G8513" s="82"/>
      <c r="H8513" s="107" t="str">
        <f>IF(B8513&lt;&gt;"",IF(OR(O8513=0,O8513=999),"",SUMIFS($E$2:E8513,$A$2:A8513,A8513)-SUMIFS($F$2:F8513,$A$2:A8513,A8513)),"")</f>
        <v/>
      </c>
      <c r="I8513" s="109" t="str">
        <f t="shared" si="398"/>
        <v/>
      </c>
      <c r="J8513" s="113"/>
      <c r="K8513" s="90"/>
      <c r="L8513" s="73"/>
      <c r="M8513" s="69" t="str">
        <f>IF(C8513&lt;&gt;"",DailyLog!$S$3,"")</f>
        <v/>
      </c>
      <c r="N8513" s="56" t="str">
        <f t="shared" si="397"/>
        <v/>
      </c>
      <c r="O8513" s="53" t="str">
        <f>IF($B8513&lt;&gt;"",IF(ISNUMBER(_xlfn.XMATCH($B8513,Language!$A$6:$E$6)),0,IF(ISNUMBER(_xlfn.XMATCH($B8513,Language!$A$29:$E$29)),'Lista de Prestatarios'!$B$3,VLOOKUP(B8513,'Lista de Prestatarios'!$A$2:$B$500,2,FALSE))),"")</f>
        <v/>
      </c>
      <c r="P8513" s="58" t="str">
        <f>IF(B8513&lt;&gt;"",IF(OR(D8513&gt;0,G8513&gt;0),COUNTIF($B$2:B8513,B8513),COUNTIFS($B$2:B8513,B8513,$E$2:E8513,"&gt;0")),"")</f>
        <v/>
      </c>
    </row>
    <row r="8514" spans="1:16" x14ac:dyDescent="0.35">
      <c r="A8514" s="51" t="str">
        <f t="shared" ref="A8514:A8577" si="399">IF(B8514&lt;&gt;"",O8514&amp;"."&amp;P8514,"")</f>
        <v/>
      </c>
      <c r="B8514" s="99"/>
      <c r="C8514" s="4"/>
      <c r="D8514" s="14"/>
      <c r="E8514" s="14"/>
      <c r="F8514" s="14"/>
      <c r="G8514" s="82"/>
      <c r="H8514" s="107" t="str">
        <f>IF(B8514&lt;&gt;"",IF(OR(O8514=0,O8514=999),"",SUMIFS($E$2:E8514,$A$2:A8514,A8514)-SUMIFS($F$2:F8514,$A$2:A8514,A8514)),"")</f>
        <v/>
      </c>
      <c r="I8514" s="109" t="str">
        <f t="shared" si="398"/>
        <v/>
      </c>
      <c r="J8514" s="113"/>
      <c r="K8514" s="90"/>
      <c r="L8514" s="73"/>
      <c r="M8514" s="69" t="str">
        <f>IF(C8514&lt;&gt;"",DailyLog!$S$3,"")</f>
        <v/>
      </c>
      <c r="N8514" s="56" t="str">
        <f t="shared" ref="N8514:N8577" si="400">IF(B8514&lt;&gt;"",COUNT(D8514:G8514),"")</f>
        <v/>
      </c>
      <c r="O8514" s="53" t="str">
        <f>IF($B8514&lt;&gt;"",IF(ISNUMBER(_xlfn.XMATCH($B8514,Language!$A$6:$E$6)),0,IF(ISNUMBER(_xlfn.XMATCH($B8514,Language!$A$29:$E$29)),'Lista de Prestatarios'!$B$3,VLOOKUP(B8514,'Lista de Prestatarios'!$A$2:$B$500,2,FALSE))),"")</f>
        <v/>
      </c>
      <c r="P8514" s="58" t="str">
        <f>IF(B8514&lt;&gt;"",IF(OR(D8514&gt;0,G8514&gt;0),COUNTIF($B$2:B8514,B8514),COUNTIFS($B$2:B8514,B8514,$E$2:E8514,"&gt;0")),"")</f>
        <v/>
      </c>
    </row>
    <row r="8515" spans="1:16" x14ac:dyDescent="0.35">
      <c r="A8515" s="51" t="str">
        <f t="shared" si="399"/>
        <v/>
      </c>
      <c r="B8515" s="99"/>
      <c r="C8515" s="4"/>
      <c r="D8515" s="14"/>
      <c r="E8515" s="14"/>
      <c r="F8515" s="14"/>
      <c r="G8515" s="82"/>
      <c r="H8515" s="107" t="str">
        <f>IF(B8515&lt;&gt;"",IF(OR(O8515=0,O8515=999),"",SUMIFS($E$2:E8515,$A$2:A8515,A8515)-SUMIFS($F$2:F8515,$A$2:A8515,A8515)),"")</f>
        <v/>
      </c>
      <c r="I8515" s="109" t="str">
        <f t="shared" si="398"/>
        <v/>
      </c>
      <c r="J8515" s="113"/>
      <c r="K8515" s="90"/>
      <c r="L8515" s="73"/>
      <c r="M8515" s="69" t="str">
        <f>IF(C8515&lt;&gt;"",DailyLog!$S$3,"")</f>
        <v/>
      </c>
      <c r="N8515" s="56" t="str">
        <f t="shared" si="400"/>
        <v/>
      </c>
      <c r="O8515" s="53" t="str">
        <f>IF($B8515&lt;&gt;"",IF(ISNUMBER(_xlfn.XMATCH($B8515,Language!$A$6:$E$6)),0,IF(ISNUMBER(_xlfn.XMATCH($B8515,Language!$A$29:$E$29)),'Lista de Prestatarios'!$B$3,VLOOKUP(B8515,'Lista de Prestatarios'!$A$2:$B$500,2,FALSE))),"")</f>
        <v/>
      </c>
      <c r="P8515" s="58" t="str">
        <f>IF(B8515&lt;&gt;"",IF(OR(D8515&gt;0,G8515&gt;0),COUNTIF($B$2:B8515,B8515),COUNTIFS($B$2:B8515,B8515,$E$2:E8515,"&gt;0")),"")</f>
        <v/>
      </c>
    </row>
    <row r="8516" spans="1:16" x14ac:dyDescent="0.35">
      <c r="A8516" s="51" t="str">
        <f t="shared" si="399"/>
        <v/>
      </c>
      <c r="B8516" s="99"/>
      <c r="C8516" s="4"/>
      <c r="D8516" s="14"/>
      <c r="E8516" s="14"/>
      <c r="F8516" s="14"/>
      <c r="G8516" s="82"/>
      <c r="H8516" s="107" t="str">
        <f>IF(B8516&lt;&gt;"",IF(OR(O8516=0,O8516=999),"",SUMIFS($E$2:E8516,$A$2:A8516,A8516)-SUMIFS($F$2:F8516,$A$2:A8516,A8516)),"")</f>
        <v/>
      </c>
      <c r="I8516" s="109" t="str">
        <f t="shared" ref="I8516:I8579" si="401">IF(B8516&lt;&gt;"",I8515+D8516-E8516+F8516-G8516,"")</f>
        <v/>
      </c>
      <c r="J8516" s="113"/>
      <c r="K8516" s="90"/>
      <c r="L8516" s="73"/>
      <c r="M8516" s="69" t="str">
        <f>IF(C8516&lt;&gt;"",DailyLog!$S$3,"")</f>
        <v/>
      </c>
      <c r="N8516" s="56" t="str">
        <f t="shared" si="400"/>
        <v/>
      </c>
      <c r="O8516" s="53" t="str">
        <f>IF($B8516&lt;&gt;"",IF(ISNUMBER(_xlfn.XMATCH($B8516,Language!$A$6:$E$6)),0,IF(ISNUMBER(_xlfn.XMATCH($B8516,Language!$A$29:$E$29)),'Lista de Prestatarios'!$B$3,VLOOKUP(B8516,'Lista de Prestatarios'!$A$2:$B$500,2,FALSE))),"")</f>
        <v/>
      </c>
      <c r="P8516" s="58" t="str">
        <f>IF(B8516&lt;&gt;"",IF(OR(D8516&gt;0,G8516&gt;0),COUNTIF($B$2:B8516,B8516),COUNTIFS($B$2:B8516,B8516,$E$2:E8516,"&gt;0")),"")</f>
        <v/>
      </c>
    </row>
    <row r="8517" spans="1:16" x14ac:dyDescent="0.35">
      <c r="A8517" s="51" t="str">
        <f t="shared" si="399"/>
        <v/>
      </c>
      <c r="B8517" s="99"/>
      <c r="C8517" s="4"/>
      <c r="D8517" s="14"/>
      <c r="E8517" s="14"/>
      <c r="F8517" s="14"/>
      <c r="G8517" s="82"/>
      <c r="H8517" s="107" t="str">
        <f>IF(B8517&lt;&gt;"",IF(OR(O8517=0,O8517=999),"",SUMIFS($E$2:E8517,$A$2:A8517,A8517)-SUMIFS($F$2:F8517,$A$2:A8517,A8517)),"")</f>
        <v/>
      </c>
      <c r="I8517" s="109" t="str">
        <f t="shared" si="401"/>
        <v/>
      </c>
      <c r="J8517" s="113"/>
      <c r="K8517" s="90"/>
      <c r="L8517" s="73"/>
      <c r="M8517" s="69" t="str">
        <f>IF(C8517&lt;&gt;"",DailyLog!$S$3,"")</f>
        <v/>
      </c>
      <c r="N8517" s="56" t="str">
        <f t="shared" si="400"/>
        <v/>
      </c>
      <c r="O8517" s="53" t="str">
        <f>IF($B8517&lt;&gt;"",IF(ISNUMBER(_xlfn.XMATCH($B8517,Language!$A$6:$E$6)),0,IF(ISNUMBER(_xlfn.XMATCH($B8517,Language!$A$29:$E$29)),'Lista de Prestatarios'!$B$3,VLOOKUP(B8517,'Lista de Prestatarios'!$A$2:$B$500,2,FALSE))),"")</f>
        <v/>
      </c>
      <c r="P8517" s="58" t="str">
        <f>IF(B8517&lt;&gt;"",IF(OR(D8517&gt;0,G8517&gt;0),COUNTIF($B$2:B8517,B8517),COUNTIFS($B$2:B8517,B8517,$E$2:E8517,"&gt;0")),"")</f>
        <v/>
      </c>
    </row>
    <row r="8518" spans="1:16" x14ac:dyDescent="0.35">
      <c r="A8518" s="51" t="str">
        <f t="shared" si="399"/>
        <v/>
      </c>
      <c r="B8518" s="99"/>
      <c r="C8518" s="4"/>
      <c r="D8518" s="14"/>
      <c r="E8518" s="14"/>
      <c r="F8518" s="14"/>
      <c r="G8518" s="82"/>
      <c r="H8518" s="107" t="str">
        <f>IF(B8518&lt;&gt;"",IF(OR(O8518=0,O8518=999),"",SUMIFS($E$2:E8518,$A$2:A8518,A8518)-SUMIFS($F$2:F8518,$A$2:A8518,A8518)),"")</f>
        <v/>
      </c>
      <c r="I8518" s="109" t="str">
        <f t="shared" si="401"/>
        <v/>
      </c>
      <c r="J8518" s="113"/>
      <c r="K8518" s="90"/>
      <c r="L8518" s="73"/>
      <c r="M8518" s="69" t="str">
        <f>IF(C8518&lt;&gt;"",DailyLog!$S$3,"")</f>
        <v/>
      </c>
      <c r="N8518" s="56" t="str">
        <f t="shared" si="400"/>
        <v/>
      </c>
      <c r="O8518" s="53" t="str">
        <f>IF($B8518&lt;&gt;"",IF(ISNUMBER(_xlfn.XMATCH($B8518,Language!$A$6:$E$6)),0,IF(ISNUMBER(_xlfn.XMATCH($B8518,Language!$A$29:$E$29)),'Lista de Prestatarios'!$B$3,VLOOKUP(B8518,'Lista de Prestatarios'!$A$2:$B$500,2,FALSE))),"")</f>
        <v/>
      </c>
      <c r="P8518" s="58" t="str">
        <f>IF(B8518&lt;&gt;"",IF(OR(D8518&gt;0,G8518&gt;0),COUNTIF($B$2:B8518,B8518),COUNTIFS($B$2:B8518,B8518,$E$2:E8518,"&gt;0")),"")</f>
        <v/>
      </c>
    </row>
    <row r="8519" spans="1:16" x14ac:dyDescent="0.35">
      <c r="A8519" s="51" t="str">
        <f t="shared" si="399"/>
        <v/>
      </c>
      <c r="B8519" s="99"/>
      <c r="C8519" s="4"/>
      <c r="D8519" s="14"/>
      <c r="E8519" s="14"/>
      <c r="F8519" s="14"/>
      <c r="G8519" s="82"/>
      <c r="H8519" s="107" t="str">
        <f>IF(B8519&lt;&gt;"",IF(OR(O8519=0,O8519=999),"",SUMIFS($E$2:E8519,$A$2:A8519,A8519)-SUMIFS($F$2:F8519,$A$2:A8519,A8519)),"")</f>
        <v/>
      </c>
      <c r="I8519" s="109" t="str">
        <f t="shared" si="401"/>
        <v/>
      </c>
      <c r="J8519" s="113"/>
      <c r="K8519" s="90"/>
      <c r="L8519" s="73"/>
      <c r="M8519" s="69" t="str">
        <f>IF(C8519&lt;&gt;"",DailyLog!$S$3,"")</f>
        <v/>
      </c>
      <c r="N8519" s="56" t="str">
        <f t="shared" si="400"/>
        <v/>
      </c>
      <c r="O8519" s="53" t="str">
        <f>IF($B8519&lt;&gt;"",IF(ISNUMBER(_xlfn.XMATCH($B8519,Language!$A$6:$E$6)),0,IF(ISNUMBER(_xlfn.XMATCH($B8519,Language!$A$29:$E$29)),'Lista de Prestatarios'!$B$3,VLOOKUP(B8519,'Lista de Prestatarios'!$A$2:$B$500,2,FALSE))),"")</f>
        <v/>
      </c>
      <c r="P8519" s="58" t="str">
        <f>IF(B8519&lt;&gt;"",IF(OR(D8519&gt;0,G8519&gt;0),COUNTIF($B$2:B8519,B8519),COUNTIFS($B$2:B8519,B8519,$E$2:E8519,"&gt;0")),"")</f>
        <v/>
      </c>
    </row>
    <row r="8520" spans="1:16" x14ac:dyDescent="0.35">
      <c r="A8520" s="51" t="str">
        <f t="shared" si="399"/>
        <v/>
      </c>
      <c r="B8520" s="99"/>
      <c r="C8520" s="4"/>
      <c r="D8520" s="14"/>
      <c r="E8520" s="14"/>
      <c r="F8520" s="14"/>
      <c r="G8520" s="82"/>
      <c r="H8520" s="107" t="str">
        <f>IF(B8520&lt;&gt;"",IF(OR(O8520=0,O8520=999),"",SUMIFS($E$2:E8520,$A$2:A8520,A8520)-SUMIFS($F$2:F8520,$A$2:A8520,A8520)),"")</f>
        <v/>
      </c>
      <c r="I8520" s="109" t="str">
        <f t="shared" si="401"/>
        <v/>
      </c>
      <c r="J8520" s="113"/>
      <c r="K8520" s="90"/>
      <c r="L8520" s="73"/>
      <c r="M8520" s="69" t="str">
        <f>IF(C8520&lt;&gt;"",DailyLog!$S$3,"")</f>
        <v/>
      </c>
      <c r="N8520" s="56" t="str">
        <f t="shared" si="400"/>
        <v/>
      </c>
      <c r="O8520" s="53" t="str">
        <f>IF($B8520&lt;&gt;"",IF(ISNUMBER(_xlfn.XMATCH($B8520,Language!$A$6:$E$6)),0,IF(ISNUMBER(_xlfn.XMATCH($B8520,Language!$A$29:$E$29)),'Lista de Prestatarios'!$B$3,VLOOKUP(B8520,'Lista de Prestatarios'!$A$2:$B$500,2,FALSE))),"")</f>
        <v/>
      </c>
      <c r="P8520" s="58" t="str">
        <f>IF(B8520&lt;&gt;"",IF(OR(D8520&gt;0,G8520&gt;0),COUNTIF($B$2:B8520,B8520),COUNTIFS($B$2:B8520,B8520,$E$2:E8520,"&gt;0")),"")</f>
        <v/>
      </c>
    </row>
    <row r="8521" spans="1:16" x14ac:dyDescent="0.35">
      <c r="A8521" s="51" t="str">
        <f t="shared" si="399"/>
        <v/>
      </c>
      <c r="B8521" s="99"/>
      <c r="C8521" s="4"/>
      <c r="D8521" s="14"/>
      <c r="E8521" s="14"/>
      <c r="F8521" s="14"/>
      <c r="G8521" s="82"/>
      <c r="H8521" s="107" t="str">
        <f>IF(B8521&lt;&gt;"",IF(OR(O8521=0,O8521=999),"",SUMIFS($E$2:E8521,$A$2:A8521,A8521)-SUMIFS($F$2:F8521,$A$2:A8521,A8521)),"")</f>
        <v/>
      </c>
      <c r="I8521" s="109" t="str">
        <f t="shared" si="401"/>
        <v/>
      </c>
      <c r="J8521" s="113"/>
      <c r="K8521" s="90"/>
      <c r="L8521" s="73"/>
      <c r="M8521" s="69" t="str">
        <f>IF(C8521&lt;&gt;"",DailyLog!$S$3,"")</f>
        <v/>
      </c>
      <c r="N8521" s="56" t="str">
        <f t="shared" si="400"/>
        <v/>
      </c>
      <c r="O8521" s="53" t="str">
        <f>IF($B8521&lt;&gt;"",IF(ISNUMBER(_xlfn.XMATCH($B8521,Language!$A$6:$E$6)),0,IF(ISNUMBER(_xlfn.XMATCH($B8521,Language!$A$29:$E$29)),'Lista de Prestatarios'!$B$3,VLOOKUP(B8521,'Lista de Prestatarios'!$A$2:$B$500,2,FALSE))),"")</f>
        <v/>
      </c>
      <c r="P8521" s="58" t="str">
        <f>IF(B8521&lt;&gt;"",IF(OR(D8521&gt;0,G8521&gt;0),COUNTIF($B$2:B8521,B8521),COUNTIFS($B$2:B8521,B8521,$E$2:E8521,"&gt;0")),"")</f>
        <v/>
      </c>
    </row>
    <row r="8522" spans="1:16" x14ac:dyDescent="0.35">
      <c r="A8522" s="51" t="str">
        <f t="shared" si="399"/>
        <v/>
      </c>
      <c r="B8522" s="99"/>
      <c r="C8522" s="4"/>
      <c r="D8522" s="14"/>
      <c r="E8522" s="14"/>
      <c r="F8522" s="14"/>
      <c r="G8522" s="82"/>
      <c r="H8522" s="107" t="str">
        <f>IF(B8522&lt;&gt;"",IF(OR(O8522=0,O8522=999),"",SUMIFS($E$2:E8522,$A$2:A8522,A8522)-SUMIFS($F$2:F8522,$A$2:A8522,A8522)),"")</f>
        <v/>
      </c>
      <c r="I8522" s="109" t="str">
        <f t="shared" si="401"/>
        <v/>
      </c>
      <c r="J8522" s="113"/>
      <c r="K8522" s="90"/>
      <c r="L8522" s="73"/>
      <c r="M8522" s="69" t="str">
        <f>IF(C8522&lt;&gt;"",DailyLog!$S$3,"")</f>
        <v/>
      </c>
      <c r="N8522" s="56" t="str">
        <f t="shared" si="400"/>
        <v/>
      </c>
      <c r="O8522" s="53" t="str">
        <f>IF($B8522&lt;&gt;"",IF(ISNUMBER(_xlfn.XMATCH($B8522,Language!$A$6:$E$6)),0,IF(ISNUMBER(_xlfn.XMATCH($B8522,Language!$A$29:$E$29)),'Lista de Prestatarios'!$B$3,VLOOKUP(B8522,'Lista de Prestatarios'!$A$2:$B$500,2,FALSE))),"")</f>
        <v/>
      </c>
      <c r="P8522" s="58" t="str">
        <f>IF(B8522&lt;&gt;"",IF(OR(D8522&gt;0,G8522&gt;0),COUNTIF($B$2:B8522,B8522),COUNTIFS($B$2:B8522,B8522,$E$2:E8522,"&gt;0")),"")</f>
        <v/>
      </c>
    </row>
    <row r="8523" spans="1:16" x14ac:dyDescent="0.35">
      <c r="A8523" s="51" t="str">
        <f t="shared" si="399"/>
        <v/>
      </c>
      <c r="B8523" s="99"/>
      <c r="C8523" s="4"/>
      <c r="D8523" s="14"/>
      <c r="E8523" s="14"/>
      <c r="F8523" s="14"/>
      <c r="G8523" s="82"/>
      <c r="H8523" s="107" t="str">
        <f>IF(B8523&lt;&gt;"",IF(OR(O8523=0,O8523=999),"",SUMIFS($E$2:E8523,$A$2:A8523,A8523)-SUMIFS($F$2:F8523,$A$2:A8523,A8523)),"")</f>
        <v/>
      </c>
      <c r="I8523" s="109" t="str">
        <f t="shared" si="401"/>
        <v/>
      </c>
      <c r="J8523" s="113"/>
      <c r="K8523" s="90"/>
      <c r="L8523" s="73"/>
      <c r="M8523" s="69" t="str">
        <f>IF(C8523&lt;&gt;"",DailyLog!$S$3,"")</f>
        <v/>
      </c>
      <c r="N8523" s="56" t="str">
        <f t="shared" si="400"/>
        <v/>
      </c>
      <c r="O8523" s="53" t="str">
        <f>IF($B8523&lt;&gt;"",IF(ISNUMBER(_xlfn.XMATCH($B8523,Language!$A$6:$E$6)),0,IF(ISNUMBER(_xlfn.XMATCH($B8523,Language!$A$29:$E$29)),'Lista de Prestatarios'!$B$3,VLOOKUP(B8523,'Lista de Prestatarios'!$A$2:$B$500,2,FALSE))),"")</f>
        <v/>
      </c>
      <c r="P8523" s="58" t="str">
        <f>IF(B8523&lt;&gt;"",IF(OR(D8523&gt;0,G8523&gt;0),COUNTIF($B$2:B8523,B8523),COUNTIFS($B$2:B8523,B8523,$E$2:E8523,"&gt;0")),"")</f>
        <v/>
      </c>
    </row>
    <row r="8524" spans="1:16" x14ac:dyDescent="0.35">
      <c r="A8524" s="51" t="str">
        <f t="shared" si="399"/>
        <v/>
      </c>
      <c r="B8524" s="99"/>
      <c r="C8524" s="4"/>
      <c r="D8524" s="14"/>
      <c r="E8524" s="14"/>
      <c r="F8524" s="14"/>
      <c r="G8524" s="82"/>
      <c r="H8524" s="107" t="str">
        <f>IF(B8524&lt;&gt;"",IF(OR(O8524=0,O8524=999),"",SUMIFS($E$2:E8524,$A$2:A8524,A8524)-SUMIFS($F$2:F8524,$A$2:A8524,A8524)),"")</f>
        <v/>
      </c>
      <c r="I8524" s="109" t="str">
        <f t="shared" si="401"/>
        <v/>
      </c>
      <c r="J8524" s="113"/>
      <c r="K8524" s="90"/>
      <c r="L8524" s="73"/>
      <c r="M8524" s="69" t="str">
        <f>IF(C8524&lt;&gt;"",DailyLog!$S$3,"")</f>
        <v/>
      </c>
      <c r="N8524" s="56" t="str">
        <f t="shared" si="400"/>
        <v/>
      </c>
      <c r="O8524" s="53" t="str">
        <f>IF($B8524&lt;&gt;"",IF(ISNUMBER(_xlfn.XMATCH($B8524,Language!$A$6:$E$6)),0,IF(ISNUMBER(_xlfn.XMATCH($B8524,Language!$A$29:$E$29)),'Lista de Prestatarios'!$B$3,VLOOKUP(B8524,'Lista de Prestatarios'!$A$2:$B$500,2,FALSE))),"")</f>
        <v/>
      </c>
      <c r="P8524" s="58" t="str">
        <f>IF(B8524&lt;&gt;"",IF(OR(D8524&gt;0,G8524&gt;0),COUNTIF($B$2:B8524,B8524),COUNTIFS($B$2:B8524,B8524,$E$2:E8524,"&gt;0")),"")</f>
        <v/>
      </c>
    </row>
    <row r="8525" spans="1:16" x14ac:dyDescent="0.35">
      <c r="A8525" s="51" t="str">
        <f t="shared" si="399"/>
        <v/>
      </c>
      <c r="B8525" s="99"/>
      <c r="C8525" s="4"/>
      <c r="D8525" s="14"/>
      <c r="E8525" s="14"/>
      <c r="F8525" s="14"/>
      <c r="G8525" s="82"/>
      <c r="H8525" s="107" t="str">
        <f>IF(B8525&lt;&gt;"",IF(OR(O8525=0,O8525=999),"",SUMIFS($E$2:E8525,$A$2:A8525,A8525)-SUMIFS($F$2:F8525,$A$2:A8525,A8525)),"")</f>
        <v/>
      </c>
      <c r="I8525" s="109" t="str">
        <f t="shared" si="401"/>
        <v/>
      </c>
      <c r="J8525" s="113"/>
      <c r="K8525" s="90"/>
      <c r="L8525" s="73"/>
      <c r="M8525" s="69" t="str">
        <f>IF(C8525&lt;&gt;"",DailyLog!$S$3,"")</f>
        <v/>
      </c>
      <c r="N8525" s="56" t="str">
        <f t="shared" si="400"/>
        <v/>
      </c>
      <c r="O8525" s="53" t="str">
        <f>IF($B8525&lt;&gt;"",IF(ISNUMBER(_xlfn.XMATCH($B8525,Language!$A$6:$E$6)),0,IF(ISNUMBER(_xlfn.XMATCH($B8525,Language!$A$29:$E$29)),'Lista de Prestatarios'!$B$3,VLOOKUP(B8525,'Lista de Prestatarios'!$A$2:$B$500,2,FALSE))),"")</f>
        <v/>
      </c>
      <c r="P8525" s="58" t="str">
        <f>IF(B8525&lt;&gt;"",IF(OR(D8525&gt;0,G8525&gt;0),COUNTIF($B$2:B8525,B8525),COUNTIFS($B$2:B8525,B8525,$E$2:E8525,"&gt;0")),"")</f>
        <v/>
      </c>
    </row>
    <row r="8526" spans="1:16" x14ac:dyDescent="0.35">
      <c r="A8526" s="51" t="str">
        <f t="shared" si="399"/>
        <v/>
      </c>
      <c r="B8526" s="99"/>
      <c r="C8526" s="4"/>
      <c r="D8526" s="14"/>
      <c r="E8526" s="14"/>
      <c r="F8526" s="14"/>
      <c r="G8526" s="82"/>
      <c r="H8526" s="107" t="str">
        <f>IF(B8526&lt;&gt;"",IF(OR(O8526=0,O8526=999),"",SUMIFS($E$2:E8526,$A$2:A8526,A8526)-SUMIFS($F$2:F8526,$A$2:A8526,A8526)),"")</f>
        <v/>
      </c>
      <c r="I8526" s="109" t="str">
        <f t="shared" si="401"/>
        <v/>
      </c>
      <c r="J8526" s="113"/>
      <c r="K8526" s="90"/>
      <c r="L8526" s="73"/>
      <c r="M8526" s="69" t="str">
        <f>IF(C8526&lt;&gt;"",DailyLog!$S$3,"")</f>
        <v/>
      </c>
      <c r="N8526" s="56" t="str">
        <f t="shared" si="400"/>
        <v/>
      </c>
      <c r="O8526" s="53" t="str">
        <f>IF($B8526&lt;&gt;"",IF(ISNUMBER(_xlfn.XMATCH($B8526,Language!$A$6:$E$6)),0,IF(ISNUMBER(_xlfn.XMATCH($B8526,Language!$A$29:$E$29)),'Lista de Prestatarios'!$B$3,VLOOKUP(B8526,'Lista de Prestatarios'!$A$2:$B$500,2,FALSE))),"")</f>
        <v/>
      </c>
      <c r="P8526" s="58" t="str">
        <f>IF(B8526&lt;&gt;"",IF(OR(D8526&gt;0,G8526&gt;0),COUNTIF($B$2:B8526,B8526),COUNTIFS($B$2:B8526,B8526,$E$2:E8526,"&gt;0")),"")</f>
        <v/>
      </c>
    </row>
    <row r="8527" spans="1:16" x14ac:dyDescent="0.35">
      <c r="A8527" s="51" t="str">
        <f t="shared" si="399"/>
        <v/>
      </c>
      <c r="B8527" s="99"/>
      <c r="C8527" s="4"/>
      <c r="D8527" s="14"/>
      <c r="E8527" s="14"/>
      <c r="F8527" s="14"/>
      <c r="G8527" s="82"/>
      <c r="H8527" s="107" t="str">
        <f>IF(B8527&lt;&gt;"",IF(OR(O8527=0,O8527=999),"",SUMIFS($E$2:E8527,$A$2:A8527,A8527)-SUMIFS($F$2:F8527,$A$2:A8527,A8527)),"")</f>
        <v/>
      </c>
      <c r="I8527" s="109" t="str">
        <f t="shared" si="401"/>
        <v/>
      </c>
      <c r="J8527" s="113"/>
      <c r="K8527" s="90"/>
      <c r="L8527" s="73"/>
      <c r="M8527" s="69" t="str">
        <f>IF(C8527&lt;&gt;"",DailyLog!$S$3,"")</f>
        <v/>
      </c>
      <c r="N8527" s="56" t="str">
        <f t="shared" si="400"/>
        <v/>
      </c>
      <c r="O8527" s="53" t="str">
        <f>IF($B8527&lt;&gt;"",IF(ISNUMBER(_xlfn.XMATCH($B8527,Language!$A$6:$E$6)),0,IF(ISNUMBER(_xlfn.XMATCH($B8527,Language!$A$29:$E$29)),'Lista de Prestatarios'!$B$3,VLOOKUP(B8527,'Lista de Prestatarios'!$A$2:$B$500,2,FALSE))),"")</f>
        <v/>
      </c>
      <c r="P8527" s="58" t="str">
        <f>IF(B8527&lt;&gt;"",IF(OR(D8527&gt;0,G8527&gt;0),COUNTIF($B$2:B8527,B8527),COUNTIFS($B$2:B8527,B8527,$E$2:E8527,"&gt;0")),"")</f>
        <v/>
      </c>
    </row>
    <row r="8528" spans="1:16" x14ac:dyDescent="0.35">
      <c r="A8528" s="51" t="str">
        <f t="shared" si="399"/>
        <v/>
      </c>
      <c r="B8528" s="99"/>
      <c r="C8528" s="4"/>
      <c r="D8528" s="14"/>
      <c r="E8528" s="14"/>
      <c r="F8528" s="14"/>
      <c r="G8528" s="82"/>
      <c r="H8528" s="107" t="str">
        <f>IF(B8528&lt;&gt;"",IF(OR(O8528=0,O8528=999),"",SUMIFS($E$2:E8528,$A$2:A8528,A8528)-SUMIFS($F$2:F8528,$A$2:A8528,A8528)),"")</f>
        <v/>
      </c>
      <c r="I8528" s="109" t="str">
        <f t="shared" si="401"/>
        <v/>
      </c>
      <c r="J8528" s="113"/>
      <c r="K8528" s="90"/>
      <c r="L8528" s="73"/>
      <c r="M8528" s="69" t="str">
        <f>IF(C8528&lt;&gt;"",DailyLog!$S$3,"")</f>
        <v/>
      </c>
      <c r="N8528" s="56" t="str">
        <f t="shared" si="400"/>
        <v/>
      </c>
      <c r="O8528" s="53" t="str">
        <f>IF($B8528&lt;&gt;"",IF(ISNUMBER(_xlfn.XMATCH($B8528,Language!$A$6:$E$6)),0,IF(ISNUMBER(_xlfn.XMATCH($B8528,Language!$A$29:$E$29)),'Lista de Prestatarios'!$B$3,VLOOKUP(B8528,'Lista de Prestatarios'!$A$2:$B$500,2,FALSE))),"")</f>
        <v/>
      </c>
      <c r="P8528" s="58" t="str">
        <f>IF(B8528&lt;&gt;"",IF(OR(D8528&gt;0,G8528&gt;0),COUNTIF($B$2:B8528,B8528),COUNTIFS($B$2:B8528,B8528,$E$2:E8528,"&gt;0")),"")</f>
        <v/>
      </c>
    </row>
    <row r="8529" spans="1:16" x14ac:dyDescent="0.35">
      <c r="A8529" s="51" t="str">
        <f t="shared" si="399"/>
        <v/>
      </c>
      <c r="B8529" s="99"/>
      <c r="C8529" s="4"/>
      <c r="D8529" s="14"/>
      <c r="E8529" s="14"/>
      <c r="F8529" s="14"/>
      <c r="G8529" s="82"/>
      <c r="H8529" s="107" t="str">
        <f>IF(B8529&lt;&gt;"",IF(OR(O8529=0,O8529=999),"",SUMIFS($E$2:E8529,$A$2:A8529,A8529)-SUMIFS($F$2:F8529,$A$2:A8529,A8529)),"")</f>
        <v/>
      </c>
      <c r="I8529" s="109" t="str">
        <f t="shared" si="401"/>
        <v/>
      </c>
      <c r="J8529" s="113"/>
      <c r="K8529" s="90"/>
      <c r="L8529" s="73"/>
      <c r="M8529" s="69" t="str">
        <f>IF(C8529&lt;&gt;"",DailyLog!$S$3,"")</f>
        <v/>
      </c>
      <c r="N8529" s="56" t="str">
        <f t="shared" si="400"/>
        <v/>
      </c>
      <c r="O8529" s="53" t="str">
        <f>IF($B8529&lt;&gt;"",IF(ISNUMBER(_xlfn.XMATCH($B8529,Language!$A$6:$E$6)),0,IF(ISNUMBER(_xlfn.XMATCH($B8529,Language!$A$29:$E$29)),'Lista de Prestatarios'!$B$3,VLOOKUP(B8529,'Lista de Prestatarios'!$A$2:$B$500,2,FALSE))),"")</f>
        <v/>
      </c>
      <c r="P8529" s="58" t="str">
        <f>IF(B8529&lt;&gt;"",IF(OR(D8529&gt;0,G8529&gt;0),COUNTIF($B$2:B8529,B8529),COUNTIFS($B$2:B8529,B8529,$E$2:E8529,"&gt;0")),"")</f>
        <v/>
      </c>
    </row>
    <row r="8530" spans="1:16" x14ac:dyDescent="0.35">
      <c r="A8530" s="51" t="str">
        <f t="shared" si="399"/>
        <v/>
      </c>
      <c r="B8530" s="99"/>
      <c r="C8530" s="4"/>
      <c r="D8530" s="14"/>
      <c r="E8530" s="14"/>
      <c r="F8530" s="14"/>
      <c r="G8530" s="82"/>
      <c r="H8530" s="107" t="str">
        <f>IF(B8530&lt;&gt;"",IF(OR(O8530=0,O8530=999),"",SUMIFS($E$2:E8530,$A$2:A8530,A8530)-SUMIFS($F$2:F8530,$A$2:A8530,A8530)),"")</f>
        <v/>
      </c>
      <c r="I8530" s="109" t="str">
        <f t="shared" si="401"/>
        <v/>
      </c>
      <c r="J8530" s="113"/>
      <c r="K8530" s="90"/>
      <c r="L8530" s="73"/>
      <c r="M8530" s="69" t="str">
        <f>IF(C8530&lt;&gt;"",DailyLog!$S$3,"")</f>
        <v/>
      </c>
      <c r="N8530" s="56" t="str">
        <f t="shared" si="400"/>
        <v/>
      </c>
      <c r="O8530" s="53" t="str">
        <f>IF($B8530&lt;&gt;"",IF(ISNUMBER(_xlfn.XMATCH($B8530,Language!$A$6:$E$6)),0,IF(ISNUMBER(_xlfn.XMATCH($B8530,Language!$A$29:$E$29)),'Lista de Prestatarios'!$B$3,VLOOKUP(B8530,'Lista de Prestatarios'!$A$2:$B$500,2,FALSE))),"")</f>
        <v/>
      </c>
      <c r="P8530" s="58" t="str">
        <f>IF(B8530&lt;&gt;"",IF(OR(D8530&gt;0,G8530&gt;0),COUNTIF($B$2:B8530,B8530),COUNTIFS($B$2:B8530,B8530,$E$2:E8530,"&gt;0")),"")</f>
        <v/>
      </c>
    </row>
    <row r="8531" spans="1:16" x14ac:dyDescent="0.35">
      <c r="A8531" s="51" t="str">
        <f t="shared" si="399"/>
        <v/>
      </c>
      <c r="B8531" s="99"/>
      <c r="C8531" s="4"/>
      <c r="D8531" s="14"/>
      <c r="E8531" s="14"/>
      <c r="F8531" s="14"/>
      <c r="G8531" s="82"/>
      <c r="H8531" s="107" t="str">
        <f>IF(B8531&lt;&gt;"",IF(OR(O8531=0,O8531=999),"",SUMIFS($E$2:E8531,$A$2:A8531,A8531)-SUMIFS($F$2:F8531,$A$2:A8531,A8531)),"")</f>
        <v/>
      </c>
      <c r="I8531" s="109" t="str">
        <f t="shared" si="401"/>
        <v/>
      </c>
      <c r="J8531" s="113"/>
      <c r="K8531" s="90"/>
      <c r="L8531" s="73"/>
      <c r="M8531" s="69" t="str">
        <f>IF(C8531&lt;&gt;"",DailyLog!$S$3,"")</f>
        <v/>
      </c>
      <c r="N8531" s="56" t="str">
        <f t="shared" si="400"/>
        <v/>
      </c>
      <c r="O8531" s="53" t="str">
        <f>IF($B8531&lt;&gt;"",IF(ISNUMBER(_xlfn.XMATCH($B8531,Language!$A$6:$E$6)),0,IF(ISNUMBER(_xlfn.XMATCH($B8531,Language!$A$29:$E$29)),'Lista de Prestatarios'!$B$3,VLOOKUP(B8531,'Lista de Prestatarios'!$A$2:$B$500,2,FALSE))),"")</f>
        <v/>
      </c>
      <c r="P8531" s="58" t="str">
        <f>IF(B8531&lt;&gt;"",IF(OR(D8531&gt;0,G8531&gt;0),COUNTIF($B$2:B8531,B8531),COUNTIFS($B$2:B8531,B8531,$E$2:E8531,"&gt;0")),"")</f>
        <v/>
      </c>
    </row>
    <row r="8532" spans="1:16" x14ac:dyDescent="0.35">
      <c r="A8532" s="51" t="str">
        <f t="shared" si="399"/>
        <v/>
      </c>
      <c r="B8532" s="99"/>
      <c r="C8532" s="4"/>
      <c r="D8532" s="14"/>
      <c r="E8532" s="14"/>
      <c r="F8532" s="14"/>
      <c r="G8532" s="82"/>
      <c r="H8532" s="107" t="str">
        <f>IF(B8532&lt;&gt;"",IF(OR(O8532=0,O8532=999),"",SUMIFS($E$2:E8532,$A$2:A8532,A8532)-SUMIFS($F$2:F8532,$A$2:A8532,A8532)),"")</f>
        <v/>
      </c>
      <c r="I8532" s="109" t="str">
        <f t="shared" si="401"/>
        <v/>
      </c>
      <c r="J8532" s="113"/>
      <c r="K8532" s="90"/>
      <c r="L8532" s="73"/>
      <c r="M8532" s="69" t="str">
        <f>IF(C8532&lt;&gt;"",DailyLog!$S$3,"")</f>
        <v/>
      </c>
      <c r="N8532" s="56" t="str">
        <f t="shared" si="400"/>
        <v/>
      </c>
      <c r="O8532" s="53" t="str">
        <f>IF($B8532&lt;&gt;"",IF(ISNUMBER(_xlfn.XMATCH($B8532,Language!$A$6:$E$6)),0,IF(ISNUMBER(_xlfn.XMATCH($B8532,Language!$A$29:$E$29)),'Lista de Prestatarios'!$B$3,VLOOKUP(B8532,'Lista de Prestatarios'!$A$2:$B$500,2,FALSE))),"")</f>
        <v/>
      </c>
      <c r="P8532" s="58" t="str">
        <f>IF(B8532&lt;&gt;"",IF(OR(D8532&gt;0,G8532&gt;0),COUNTIF($B$2:B8532,B8532),COUNTIFS($B$2:B8532,B8532,$E$2:E8532,"&gt;0")),"")</f>
        <v/>
      </c>
    </row>
    <row r="8533" spans="1:16" x14ac:dyDescent="0.35">
      <c r="A8533" s="51" t="str">
        <f t="shared" si="399"/>
        <v/>
      </c>
      <c r="B8533" s="99"/>
      <c r="C8533" s="4"/>
      <c r="D8533" s="14"/>
      <c r="E8533" s="14"/>
      <c r="F8533" s="14"/>
      <c r="G8533" s="82"/>
      <c r="H8533" s="107" t="str">
        <f>IF(B8533&lt;&gt;"",IF(OR(O8533=0,O8533=999),"",SUMIFS($E$2:E8533,$A$2:A8533,A8533)-SUMIFS($F$2:F8533,$A$2:A8533,A8533)),"")</f>
        <v/>
      </c>
      <c r="I8533" s="109" t="str">
        <f t="shared" si="401"/>
        <v/>
      </c>
      <c r="J8533" s="113"/>
      <c r="K8533" s="90"/>
      <c r="L8533" s="73"/>
      <c r="M8533" s="69" t="str">
        <f>IF(C8533&lt;&gt;"",DailyLog!$S$3,"")</f>
        <v/>
      </c>
      <c r="N8533" s="56" t="str">
        <f t="shared" si="400"/>
        <v/>
      </c>
      <c r="O8533" s="53" t="str">
        <f>IF($B8533&lt;&gt;"",IF(ISNUMBER(_xlfn.XMATCH($B8533,Language!$A$6:$E$6)),0,IF(ISNUMBER(_xlfn.XMATCH($B8533,Language!$A$29:$E$29)),'Lista de Prestatarios'!$B$3,VLOOKUP(B8533,'Lista de Prestatarios'!$A$2:$B$500,2,FALSE))),"")</f>
        <v/>
      </c>
      <c r="P8533" s="58" t="str">
        <f>IF(B8533&lt;&gt;"",IF(OR(D8533&gt;0,G8533&gt;0),COUNTIF($B$2:B8533,B8533),COUNTIFS($B$2:B8533,B8533,$E$2:E8533,"&gt;0")),"")</f>
        <v/>
      </c>
    </row>
    <row r="8534" spans="1:16" x14ac:dyDescent="0.35">
      <c r="A8534" s="51" t="str">
        <f t="shared" si="399"/>
        <v/>
      </c>
      <c r="B8534" s="99"/>
      <c r="C8534" s="4"/>
      <c r="D8534" s="14"/>
      <c r="E8534" s="14"/>
      <c r="F8534" s="14"/>
      <c r="G8534" s="82"/>
      <c r="H8534" s="107" t="str">
        <f>IF(B8534&lt;&gt;"",IF(OR(O8534=0,O8534=999),"",SUMIFS($E$2:E8534,$A$2:A8534,A8534)-SUMIFS($F$2:F8534,$A$2:A8534,A8534)),"")</f>
        <v/>
      </c>
      <c r="I8534" s="109" t="str">
        <f t="shared" si="401"/>
        <v/>
      </c>
      <c r="J8534" s="113"/>
      <c r="K8534" s="90"/>
      <c r="L8534" s="73"/>
      <c r="M8534" s="69" t="str">
        <f>IF(C8534&lt;&gt;"",DailyLog!$S$3,"")</f>
        <v/>
      </c>
      <c r="N8534" s="56" t="str">
        <f t="shared" si="400"/>
        <v/>
      </c>
      <c r="O8534" s="53" t="str">
        <f>IF($B8534&lt;&gt;"",IF(ISNUMBER(_xlfn.XMATCH($B8534,Language!$A$6:$E$6)),0,IF(ISNUMBER(_xlfn.XMATCH($B8534,Language!$A$29:$E$29)),'Lista de Prestatarios'!$B$3,VLOOKUP(B8534,'Lista de Prestatarios'!$A$2:$B$500,2,FALSE))),"")</f>
        <v/>
      </c>
      <c r="P8534" s="58" t="str">
        <f>IF(B8534&lt;&gt;"",IF(OR(D8534&gt;0,G8534&gt;0),COUNTIF($B$2:B8534,B8534),COUNTIFS($B$2:B8534,B8534,$E$2:E8534,"&gt;0")),"")</f>
        <v/>
      </c>
    </row>
    <row r="8535" spans="1:16" x14ac:dyDescent="0.35">
      <c r="A8535" s="51" t="str">
        <f t="shared" si="399"/>
        <v/>
      </c>
      <c r="B8535" s="99"/>
      <c r="C8535" s="4"/>
      <c r="D8535" s="14"/>
      <c r="E8535" s="14"/>
      <c r="F8535" s="14"/>
      <c r="G8535" s="82"/>
      <c r="H8535" s="107" t="str">
        <f>IF(B8535&lt;&gt;"",IF(OR(O8535=0,O8535=999),"",SUMIFS($E$2:E8535,$A$2:A8535,A8535)-SUMIFS($F$2:F8535,$A$2:A8535,A8535)),"")</f>
        <v/>
      </c>
      <c r="I8535" s="109" t="str">
        <f t="shared" si="401"/>
        <v/>
      </c>
      <c r="J8535" s="113"/>
      <c r="K8535" s="90"/>
      <c r="L8535" s="73"/>
      <c r="M8535" s="69" t="str">
        <f>IF(C8535&lt;&gt;"",DailyLog!$S$3,"")</f>
        <v/>
      </c>
      <c r="N8535" s="56" t="str">
        <f t="shared" si="400"/>
        <v/>
      </c>
      <c r="O8535" s="53" t="str">
        <f>IF($B8535&lt;&gt;"",IF(ISNUMBER(_xlfn.XMATCH($B8535,Language!$A$6:$E$6)),0,IF(ISNUMBER(_xlfn.XMATCH($B8535,Language!$A$29:$E$29)),'Lista de Prestatarios'!$B$3,VLOOKUP(B8535,'Lista de Prestatarios'!$A$2:$B$500,2,FALSE))),"")</f>
        <v/>
      </c>
      <c r="P8535" s="58" t="str">
        <f>IF(B8535&lt;&gt;"",IF(OR(D8535&gt;0,G8535&gt;0),COUNTIF($B$2:B8535,B8535),COUNTIFS($B$2:B8535,B8535,$E$2:E8535,"&gt;0")),"")</f>
        <v/>
      </c>
    </row>
    <row r="8536" spans="1:16" x14ac:dyDescent="0.35">
      <c r="A8536" s="51" t="str">
        <f t="shared" si="399"/>
        <v/>
      </c>
      <c r="B8536" s="99"/>
      <c r="C8536" s="4"/>
      <c r="D8536" s="14"/>
      <c r="E8536" s="14"/>
      <c r="F8536" s="14"/>
      <c r="G8536" s="82"/>
      <c r="H8536" s="107" t="str">
        <f>IF(B8536&lt;&gt;"",IF(OR(O8536=0,O8536=999),"",SUMIFS($E$2:E8536,$A$2:A8536,A8536)-SUMIFS($F$2:F8536,$A$2:A8536,A8536)),"")</f>
        <v/>
      </c>
      <c r="I8536" s="109" t="str">
        <f t="shared" si="401"/>
        <v/>
      </c>
      <c r="J8536" s="113"/>
      <c r="K8536" s="90"/>
      <c r="L8536" s="73"/>
      <c r="M8536" s="69" t="str">
        <f>IF(C8536&lt;&gt;"",DailyLog!$S$3,"")</f>
        <v/>
      </c>
      <c r="N8536" s="56" t="str">
        <f t="shared" si="400"/>
        <v/>
      </c>
      <c r="O8536" s="53" t="str">
        <f>IF($B8536&lt;&gt;"",IF(ISNUMBER(_xlfn.XMATCH($B8536,Language!$A$6:$E$6)),0,IF(ISNUMBER(_xlfn.XMATCH($B8536,Language!$A$29:$E$29)),'Lista de Prestatarios'!$B$3,VLOOKUP(B8536,'Lista de Prestatarios'!$A$2:$B$500,2,FALSE))),"")</f>
        <v/>
      </c>
      <c r="P8536" s="58" t="str">
        <f>IF(B8536&lt;&gt;"",IF(OR(D8536&gt;0,G8536&gt;0),COUNTIF($B$2:B8536,B8536),COUNTIFS($B$2:B8536,B8536,$E$2:E8536,"&gt;0")),"")</f>
        <v/>
      </c>
    </row>
    <row r="8537" spans="1:16" x14ac:dyDescent="0.35">
      <c r="A8537" s="51" t="str">
        <f t="shared" si="399"/>
        <v/>
      </c>
      <c r="B8537" s="99"/>
      <c r="C8537" s="4"/>
      <c r="D8537" s="14"/>
      <c r="E8537" s="14"/>
      <c r="F8537" s="14"/>
      <c r="G8537" s="82"/>
      <c r="H8537" s="107" t="str">
        <f>IF(B8537&lt;&gt;"",IF(OR(O8537=0,O8537=999),"",SUMIFS($E$2:E8537,$A$2:A8537,A8537)-SUMIFS($F$2:F8537,$A$2:A8537,A8537)),"")</f>
        <v/>
      </c>
      <c r="I8537" s="109" t="str">
        <f t="shared" si="401"/>
        <v/>
      </c>
      <c r="J8537" s="113"/>
      <c r="K8537" s="90"/>
      <c r="L8537" s="73"/>
      <c r="M8537" s="69" t="str">
        <f>IF(C8537&lt;&gt;"",DailyLog!$S$3,"")</f>
        <v/>
      </c>
      <c r="N8537" s="56" t="str">
        <f t="shared" si="400"/>
        <v/>
      </c>
      <c r="O8537" s="53" t="str">
        <f>IF($B8537&lt;&gt;"",IF(ISNUMBER(_xlfn.XMATCH($B8537,Language!$A$6:$E$6)),0,IF(ISNUMBER(_xlfn.XMATCH($B8537,Language!$A$29:$E$29)),'Lista de Prestatarios'!$B$3,VLOOKUP(B8537,'Lista de Prestatarios'!$A$2:$B$500,2,FALSE))),"")</f>
        <v/>
      </c>
      <c r="P8537" s="58" t="str">
        <f>IF(B8537&lt;&gt;"",IF(OR(D8537&gt;0,G8537&gt;0),COUNTIF($B$2:B8537,B8537),COUNTIFS($B$2:B8537,B8537,$E$2:E8537,"&gt;0")),"")</f>
        <v/>
      </c>
    </row>
    <row r="8538" spans="1:16" x14ac:dyDescent="0.35">
      <c r="A8538" s="51" t="str">
        <f t="shared" si="399"/>
        <v/>
      </c>
      <c r="B8538" s="99"/>
      <c r="C8538" s="4"/>
      <c r="D8538" s="14"/>
      <c r="E8538" s="14"/>
      <c r="F8538" s="14"/>
      <c r="G8538" s="82"/>
      <c r="H8538" s="107" t="str">
        <f>IF(B8538&lt;&gt;"",IF(OR(O8538=0,O8538=999),"",SUMIFS($E$2:E8538,$A$2:A8538,A8538)-SUMIFS($F$2:F8538,$A$2:A8538,A8538)),"")</f>
        <v/>
      </c>
      <c r="I8538" s="109" t="str">
        <f t="shared" si="401"/>
        <v/>
      </c>
      <c r="J8538" s="113"/>
      <c r="K8538" s="90"/>
      <c r="L8538" s="73"/>
      <c r="M8538" s="69" t="str">
        <f>IF(C8538&lt;&gt;"",DailyLog!$S$3,"")</f>
        <v/>
      </c>
      <c r="N8538" s="56" t="str">
        <f t="shared" si="400"/>
        <v/>
      </c>
      <c r="O8538" s="53" t="str">
        <f>IF($B8538&lt;&gt;"",IF(ISNUMBER(_xlfn.XMATCH($B8538,Language!$A$6:$E$6)),0,IF(ISNUMBER(_xlfn.XMATCH($B8538,Language!$A$29:$E$29)),'Lista de Prestatarios'!$B$3,VLOOKUP(B8538,'Lista de Prestatarios'!$A$2:$B$500,2,FALSE))),"")</f>
        <v/>
      </c>
      <c r="P8538" s="58" t="str">
        <f>IF(B8538&lt;&gt;"",IF(OR(D8538&gt;0,G8538&gt;0),COUNTIF($B$2:B8538,B8538),COUNTIFS($B$2:B8538,B8538,$E$2:E8538,"&gt;0")),"")</f>
        <v/>
      </c>
    </row>
    <row r="8539" spans="1:16" x14ac:dyDescent="0.35">
      <c r="A8539" s="51" t="str">
        <f t="shared" si="399"/>
        <v/>
      </c>
      <c r="B8539" s="99"/>
      <c r="C8539" s="4"/>
      <c r="D8539" s="14"/>
      <c r="E8539" s="14"/>
      <c r="F8539" s="14"/>
      <c r="G8539" s="82"/>
      <c r="H8539" s="107" t="str">
        <f>IF(B8539&lt;&gt;"",IF(OR(O8539=0,O8539=999),"",SUMIFS($E$2:E8539,$A$2:A8539,A8539)-SUMIFS($F$2:F8539,$A$2:A8539,A8539)),"")</f>
        <v/>
      </c>
      <c r="I8539" s="109" t="str">
        <f t="shared" si="401"/>
        <v/>
      </c>
      <c r="J8539" s="113"/>
      <c r="K8539" s="90"/>
      <c r="L8539" s="73"/>
      <c r="M8539" s="69" t="str">
        <f>IF(C8539&lt;&gt;"",DailyLog!$S$3,"")</f>
        <v/>
      </c>
      <c r="N8539" s="56" t="str">
        <f t="shared" si="400"/>
        <v/>
      </c>
      <c r="O8539" s="53" t="str">
        <f>IF($B8539&lt;&gt;"",IF(ISNUMBER(_xlfn.XMATCH($B8539,Language!$A$6:$E$6)),0,IF(ISNUMBER(_xlfn.XMATCH($B8539,Language!$A$29:$E$29)),'Lista de Prestatarios'!$B$3,VLOOKUP(B8539,'Lista de Prestatarios'!$A$2:$B$500,2,FALSE))),"")</f>
        <v/>
      </c>
      <c r="P8539" s="58" t="str">
        <f>IF(B8539&lt;&gt;"",IF(OR(D8539&gt;0,G8539&gt;0),COUNTIF($B$2:B8539,B8539),COUNTIFS($B$2:B8539,B8539,$E$2:E8539,"&gt;0")),"")</f>
        <v/>
      </c>
    </row>
    <row r="8540" spans="1:16" x14ac:dyDescent="0.35">
      <c r="A8540" s="51" t="str">
        <f t="shared" si="399"/>
        <v/>
      </c>
      <c r="B8540" s="99"/>
      <c r="C8540" s="4"/>
      <c r="D8540" s="14"/>
      <c r="E8540" s="14"/>
      <c r="F8540" s="14"/>
      <c r="G8540" s="82"/>
      <c r="H8540" s="107" t="str">
        <f>IF(B8540&lt;&gt;"",IF(OR(O8540=0,O8540=999),"",SUMIFS($E$2:E8540,$A$2:A8540,A8540)-SUMIFS($F$2:F8540,$A$2:A8540,A8540)),"")</f>
        <v/>
      </c>
      <c r="I8540" s="109" t="str">
        <f t="shared" si="401"/>
        <v/>
      </c>
      <c r="J8540" s="113"/>
      <c r="K8540" s="90"/>
      <c r="L8540" s="73"/>
      <c r="M8540" s="69" t="str">
        <f>IF(C8540&lt;&gt;"",DailyLog!$S$3,"")</f>
        <v/>
      </c>
      <c r="N8540" s="56" t="str">
        <f t="shared" si="400"/>
        <v/>
      </c>
      <c r="O8540" s="53" t="str">
        <f>IF($B8540&lt;&gt;"",IF(ISNUMBER(_xlfn.XMATCH($B8540,Language!$A$6:$E$6)),0,IF(ISNUMBER(_xlfn.XMATCH($B8540,Language!$A$29:$E$29)),'Lista de Prestatarios'!$B$3,VLOOKUP(B8540,'Lista de Prestatarios'!$A$2:$B$500,2,FALSE))),"")</f>
        <v/>
      </c>
      <c r="P8540" s="58" t="str">
        <f>IF(B8540&lt;&gt;"",IF(OR(D8540&gt;0,G8540&gt;0),COUNTIF($B$2:B8540,B8540),COUNTIFS($B$2:B8540,B8540,$E$2:E8540,"&gt;0")),"")</f>
        <v/>
      </c>
    </row>
    <row r="8541" spans="1:16" x14ac:dyDescent="0.35">
      <c r="A8541" s="51" t="str">
        <f t="shared" si="399"/>
        <v/>
      </c>
      <c r="B8541" s="99"/>
      <c r="C8541" s="4"/>
      <c r="D8541" s="14"/>
      <c r="E8541" s="14"/>
      <c r="F8541" s="14"/>
      <c r="G8541" s="82"/>
      <c r="H8541" s="107" t="str">
        <f>IF(B8541&lt;&gt;"",IF(OR(O8541=0,O8541=999),"",SUMIFS($E$2:E8541,$A$2:A8541,A8541)-SUMIFS($F$2:F8541,$A$2:A8541,A8541)),"")</f>
        <v/>
      </c>
      <c r="I8541" s="109" t="str">
        <f t="shared" si="401"/>
        <v/>
      </c>
      <c r="J8541" s="113"/>
      <c r="K8541" s="90"/>
      <c r="L8541" s="73"/>
      <c r="M8541" s="69" t="str">
        <f>IF(C8541&lt;&gt;"",DailyLog!$S$3,"")</f>
        <v/>
      </c>
      <c r="N8541" s="56" t="str">
        <f t="shared" si="400"/>
        <v/>
      </c>
      <c r="O8541" s="53" t="str">
        <f>IF($B8541&lt;&gt;"",IF(ISNUMBER(_xlfn.XMATCH($B8541,Language!$A$6:$E$6)),0,IF(ISNUMBER(_xlfn.XMATCH($B8541,Language!$A$29:$E$29)),'Lista de Prestatarios'!$B$3,VLOOKUP(B8541,'Lista de Prestatarios'!$A$2:$B$500,2,FALSE))),"")</f>
        <v/>
      </c>
      <c r="P8541" s="58" t="str">
        <f>IF(B8541&lt;&gt;"",IF(OR(D8541&gt;0,G8541&gt;0),COUNTIF($B$2:B8541,B8541),COUNTIFS($B$2:B8541,B8541,$E$2:E8541,"&gt;0")),"")</f>
        <v/>
      </c>
    </row>
    <row r="8542" spans="1:16" x14ac:dyDescent="0.35">
      <c r="A8542" s="51" t="str">
        <f t="shared" si="399"/>
        <v/>
      </c>
      <c r="B8542" s="99"/>
      <c r="C8542" s="4"/>
      <c r="D8542" s="14"/>
      <c r="E8542" s="14"/>
      <c r="F8542" s="14"/>
      <c r="G8542" s="82"/>
      <c r="H8542" s="107" t="str">
        <f>IF(B8542&lt;&gt;"",IF(OR(O8542=0,O8542=999),"",SUMIFS($E$2:E8542,$A$2:A8542,A8542)-SUMIFS($F$2:F8542,$A$2:A8542,A8542)),"")</f>
        <v/>
      </c>
      <c r="I8542" s="109" t="str">
        <f t="shared" si="401"/>
        <v/>
      </c>
      <c r="J8542" s="113"/>
      <c r="K8542" s="90"/>
      <c r="L8542" s="73"/>
      <c r="M8542" s="69" t="str">
        <f>IF(C8542&lt;&gt;"",DailyLog!$S$3,"")</f>
        <v/>
      </c>
      <c r="N8542" s="56" t="str">
        <f t="shared" si="400"/>
        <v/>
      </c>
      <c r="O8542" s="53" t="str">
        <f>IF($B8542&lt;&gt;"",IF(ISNUMBER(_xlfn.XMATCH($B8542,Language!$A$6:$E$6)),0,IF(ISNUMBER(_xlfn.XMATCH($B8542,Language!$A$29:$E$29)),'Lista de Prestatarios'!$B$3,VLOOKUP(B8542,'Lista de Prestatarios'!$A$2:$B$500,2,FALSE))),"")</f>
        <v/>
      </c>
      <c r="P8542" s="58" t="str">
        <f>IF(B8542&lt;&gt;"",IF(OR(D8542&gt;0,G8542&gt;0),COUNTIF($B$2:B8542,B8542),COUNTIFS($B$2:B8542,B8542,$E$2:E8542,"&gt;0")),"")</f>
        <v/>
      </c>
    </row>
    <row r="8543" spans="1:16" x14ac:dyDescent="0.35">
      <c r="A8543" s="51" t="str">
        <f t="shared" si="399"/>
        <v/>
      </c>
      <c r="B8543" s="99"/>
      <c r="C8543" s="4"/>
      <c r="D8543" s="14"/>
      <c r="E8543" s="14"/>
      <c r="F8543" s="14"/>
      <c r="G8543" s="82"/>
      <c r="H8543" s="107" t="str">
        <f>IF(B8543&lt;&gt;"",IF(OR(O8543=0,O8543=999),"",SUMIFS($E$2:E8543,$A$2:A8543,A8543)-SUMIFS($F$2:F8543,$A$2:A8543,A8543)),"")</f>
        <v/>
      </c>
      <c r="I8543" s="109" t="str">
        <f t="shared" si="401"/>
        <v/>
      </c>
      <c r="J8543" s="113"/>
      <c r="K8543" s="90"/>
      <c r="L8543" s="73"/>
      <c r="M8543" s="69" t="str">
        <f>IF(C8543&lt;&gt;"",DailyLog!$S$3,"")</f>
        <v/>
      </c>
      <c r="N8543" s="56" t="str">
        <f t="shared" si="400"/>
        <v/>
      </c>
      <c r="O8543" s="53" t="str">
        <f>IF($B8543&lt;&gt;"",IF(ISNUMBER(_xlfn.XMATCH($B8543,Language!$A$6:$E$6)),0,IF(ISNUMBER(_xlfn.XMATCH($B8543,Language!$A$29:$E$29)),'Lista de Prestatarios'!$B$3,VLOOKUP(B8543,'Lista de Prestatarios'!$A$2:$B$500,2,FALSE))),"")</f>
        <v/>
      </c>
      <c r="P8543" s="58" t="str">
        <f>IF(B8543&lt;&gt;"",IF(OR(D8543&gt;0,G8543&gt;0),COUNTIF($B$2:B8543,B8543),COUNTIFS($B$2:B8543,B8543,$E$2:E8543,"&gt;0")),"")</f>
        <v/>
      </c>
    </row>
    <row r="8544" spans="1:16" x14ac:dyDescent="0.35">
      <c r="A8544" s="51" t="str">
        <f t="shared" si="399"/>
        <v/>
      </c>
      <c r="B8544" s="99"/>
      <c r="C8544" s="4"/>
      <c r="D8544" s="14"/>
      <c r="E8544" s="14"/>
      <c r="F8544" s="14"/>
      <c r="G8544" s="82"/>
      <c r="H8544" s="107" t="str">
        <f>IF(B8544&lt;&gt;"",IF(OR(O8544=0,O8544=999),"",SUMIFS($E$2:E8544,$A$2:A8544,A8544)-SUMIFS($F$2:F8544,$A$2:A8544,A8544)),"")</f>
        <v/>
      </c>
      <c r="I8544" s="109" t="str">
        <f t="shared" si="401"/>
        <v/>
      </c>
      <c r="J8544" s="113"/>
      <c r="K8544" s="90"/>
      <c r="L8544" s="73"/>
      <c r="M8544" s="69" t="str">
        <f>IF(C8544&lt;&gt;"",DailyLog!$S$3,"")</f>
        <v/>
      </c>
      <c r="N8544" s="56" t="str">
        <f t="shared" si="400"/>
        <v/>
      </c>
      <c r="O8544" s="53" t="str">
        <f>IF($B8544&lt;&gt;"",IF(ISNUMBER(_xlfn.XMATCH($B8544,Language!$A$6:$E$6)),0,IF(ISNUMBER(_xlfn.XMATCH($B8544,Language!$A$29:$E$29)),'Lista de Prestatarios'!$B$3,VLOOKUP(B8544,'Lista de Prestatarios'!$A$2:$B$500,2,FALSE))),"")</f>
        <v/>
      </c>
      <c r="P8544" s="58" t="str">
        <f>IF(B8544&lt;&gt;"",IF(OR(D8544&gt;0,G8544&gt;0),COUNTIF($B$2:B8544,B8544),COUNTIFS($B$2:B8544,B8544,$E$2:E8544,"&gt;0")),"")</f>
        <v/>
      </c>
    </row>
    <row r="8545" spans="1:16" x14ac:dyDescent="0.35">
      <c r="A8545" s="51" t="str">
        <f t="shared" si="399"/>
        <v/>
      </c>
      <c r="B8545" s="99"/>
      <c r="C8545" s="4"/>
      <c r="D8545" s="14"/>
      <c r="E8545" s="14"/>
      <c r="F8545" s="14"/>
      <c r="G8545" s="82"/>
      <c r="H8545" s="107" t="str">
        <f>IF(B8545&lt;&gt;"",IF(OR(O8545=0,O8545=999),"",SUMIFS($E$2:E8545,$A$2:A8545,A8545)-SUMIFS($F$2:F8545,$A$2:A8545,A8545)),"")</f>
        <v/>
      </c>
      <c r="I8545" s="109" t="str">
        <f t="shared" si="401"/>
        <v/>
      </c>
      <c r="J8545" s="113"/>
      <c r="K8545" s="90"/>
      <c r="L8545" s="73"/>
      <c r="M8545" s="69" t="str">
        <f>IF(C8545&lt;&gt;"",DailyLog!$S$3,"")</f>
        <v/>
      </c>
      <c r="N8545" s="56" t="str">
        <f t="shared" si="400"/>
        <v/>
      </c>
      <c r="O8545" s="53" t="str">
        <f>IF($B8545&lt;&gt;"",IF(ISNUMBER(_xlfn.XMATCH($B8545,Language!$A$6:$E$6)),0,IF(ISNUMBER(_xlfn.XMATCH($B8545,Language!$A$29:$E$29)),'Lista de Prestatarios'!$B$3,VLOOKUP(B8545,'Lista de Prestatarios'!$A$2:$B$500,2,FALSE))),"")</f>
        <v/>
      </c>
      <c r="P8545" s="58" t="str">
        <f>IF(B8545&lt;&gt;"",IF(OR(D8545&gt;0,G8545&gt;0),COUNTIF($B$2:B8545,B8545),COUNTIFS($B$2:B8545,B8545,$E$2:E8545,"&gt;0")),"")</f>
        <v/>
      </c>
    </row>
    <row r="8546" spans="1:16" x14ac:dyDescent="0.35">
      <c r="A8546" s="51" t="str">
        <f t="shared" si="399"/>
        <v/>
      </c>
      <c r="B8546" s="99"/>
      <c r="C8546" s="4"/>
      <c r="D8546" s="14"/>
      <c r="E8546" s="14"/>
      <c r="F8546" s="14"/>
      <c r="G8546" s="82"/>
      <c r="H8546" s="107" t="str">
        <f>IF(B8546&lt;&gt;"",IF(OR(O8546=0,O8546=999),"",SUMIFS($E$2:E8546,$A$2:A8546,A8546)-SUMIFS($F$2:F8546,$A$2:A8546,A8546)),"")</f>
        <v/>
      </c>
      <c r="I8546" s="109" t="str">
        <f t="shared" si="401"/>
        <v/>
      </c>
      <c r="J8546" s="113"/>
      <c r="K8546" s="90"/>
      <c r="L8546" s="73"/>
      <c r="M8546" s="69" t="str">
        <f>IF(C8546&lt;&gt;"",DailyLog!$S$3,"")</f>
        <v/>
      </c>
      <c r="N8546" s="56" t="str">
        <f t="shared" si="400"/>
        <v/>
      </c>
      <c r="O8546" s="53" t="str">
        <f>IF($B8546&lt;&gt;"",IF(ISNUMBER(_xlfn.XMATCH($B8546,Language!$A$6:$E$6)),0,IF(ISNUMBER(_xlfn.XMATCH($B8546,Language!$A$29:$E$29)),'Lista de Prestatarios'!$B$3,VLOOKUP(B8546,'Lista de Prestatarios'!$A$2:$B$500,2,FALSE))),"")</f>
        <v/>
      </c>
      <c r="P8546" s="58" t="str">
        <f>IF(B8546&lt;&gt;"",IF(OR(D8546&gt;0,G8546&gt;0),COUNTIF($B$2:B8546,B8546),COUNTIFS($B$2:B8546,B8546,$E$2:E8546,"&gt;0")),"")</f>
        <v/>
      </c>
    </row>
    <row r="8547" spans="1:16" x14ac:dyDescent="0.35">
      <c r="A8547" s="51" t="str">
        <f t="shared" si="399"/>
        <v/>
      </c>
      <c r="B8547" s="99"/>
      <c r="C8547" s="4"/>
      <c r="D8547" s="14"/>
      <c r="E8547" s="14"/>
      <c r="F8547" s="14"/>
      <c r="G8547" s="82"/>
      <c r="H8547" s="107" t="str">
        <f>IF(B8547&lt;&gt;"",IF(OR(O8547=0,O8547=999),"",SUMIFS($E$2:E8547,$A$2:A8547,A8547)-SUMIFS($F$2:F8547,$A$2:A8547,A8547)),"")</f>
        <v/>
      </c>
      <c r="I8547" s="109" t="str">
        <f t="shared" si="401"/>
        <v/>
      </c>
      <c r="J8547" s="113"/>
      <c r="K8547" s="90"/>
      <c r="L8547" s="73"/>
      <c r="M8547" s="69" t="str">
        <f>IF(C8547&lt;&gt;"",DailyLog!$S$3,"")</f>
        <v/>
      </c>
      <c r="N8547" s="56" t="str">
        <f t="shared" si="400"/>
        <v/>
      </c>
      <c r="O8547" s="53" t="str">
        <f>IF($B8547&lt;&gt;"",IF(ISNUMBER(_xlfn.XMATCH($B8547,Language!$A$6:$E$6)),0,IF(ISNUMBER(_xlfn.XMATCH($B8547,Language!$A$29:$E$29)),'Lista de Prestatarios'!$B$3,VLOOKUP(B8547,'Lista de Prestatarios'!$A$2:$B$500,2,FALSE))),"")</f>
        <v/>
      </c>
      <c r="P8547" s="58" t="str">
        <f>IF(B8547&lt;&gt;"",IF(OR(D8547&gt;0,G8547&gt;0),COUNTIF($B$2:B8547,B8547),COUNTIFS($B$2:B8547,B8547,$E$2:E8547,"&gt;0")),"")</f>
        <v/>
      </c>
    </row>
    <row r="8548" spans="1:16" x14ac:dyDescent="0.35">
      <c r="A8548" s="51" t="str">
        <f t="shared" si="399"/>
        <v/>
      </c>
      <c r="B8548" s="99"/>
      <c r="C8548" s="4"/>
      <c r="D8548" s="14"/>
      <c r="E8548" s="14"/>
      <c r="F8548" s="14"/>
      <c r="G8548" s="82"/>
      <c r="H8548" s="107" t="str">
        <f>IF(B8548&lt;&gt;"",IF(OR(O8548=0,O8548=999),"",SUMIFS($E$2:E8548,$A$2:A8548,A8548)-SUMIFS($F$2:F8548,$A$2:A8548,A8548)),"")</f>
        <v/>
      </c>
      <c r="I8548" s="109" t="str">
        <f t="shared" si="401"/>
        <v/>
      </c>
      <c r="J8548" s="113"/>
      <c r="K8548" s="90"/>
      <c r="L8548" s="73"/>
      <c r="M8548" s="69" t="str">
        <f>IF(C8548&lt;&gt;"",DailyLog!$S$3,"")</f>
        <v/>
      </c>
      <c r="N8548" s="56" t="str">
        <f t="shared" si="400"/>
        <v/>
      </c>
      <c r="O8548" s="53" t="str">
        <f>IF($B8548&lt;&gt;"",IF(ISNUMBER(_xlfn.XMATCH($B8548,Language!$A$6:$E$6)),0,IF(ISNUMBER(_xlfn.XMATCH($B8548,Language!$A$29:$E$29)),'Lista de Prestatarios'!$B$3,VLOOKUP(B8548,'Lista de Prestatarios'!$A$2:$B$500,2,FALSE))),"")</f>
        <v/>
      </c>
      <c r="P8548" s="58" t="str">
        <f>IF(B8548&lt;&gt;"",IF(OR(D8548&gt;0,G8548&gt;0),COUNTIF($B$2:B8548,B8548),COUNTIFS($B$2:B8548,B8548,$E$2:E8548,"&gt;0")),"")</f>
        <v/>
      </c>
    </row>
    <row r="8549" spans="1:16" x14ac:dyDescent="0.35">
      <c r="A8549" s="51" t="str">
        <f t="shared" si="399"/>
        <v/>
      </c>
      <c r="B8549" s="99"/>
      <c r="C8549" s="4"/>
      <c r="D8549" s="14"/>
      <c r="E8549" s="14"/>
      <c r="F8549" s="14"/>
      <c r="G8549" s="82"/>
      <c r="H8549" s="107" t="str">
        <f>IF(B8549&lt;&gt;"",IF(OR(O8549=0,O8549=999),"",SUMIFS($E$2:E8549,$A$2:A8549,A8549)-SUMIFS($F$2:F8549,$A$2:A8549,A8549)),"")</f>
        <v/>
      </c>
      <c r="I8549" s="109" t="str">
        <f t="shared" si="401"/>
        <v/>
      </c>
      <c r="J8549" s="113"/>
      <c r="K8549" s="90"/>
      <c r="L8549" s="73"/>
      <c r="M8549" s="69" t="str">
        <f>IF(C8549&lt;&gt;"",DailyLog!$S$3,"")</f>
        <v/>
      </c>
      <c r="N8549" s="56" t="str">
        <f t="shared" si="400"/>
        <v/>
      </c>
      <c r="O8549" s="53" t="str">
        <f>IF($B8549&lt;&gt;"",IF(ISNUMBER(_xlfn.XMATCH($B8549,Language!$A$6:$E$6)),0,IF(ISNUMBER(_xlfn.XMATCH($B8549,Language!$A$29:$E$29)),'Lista de Prestatarios'!$B$3,VLOOKUP(B8549,'Lista de Prestatarios'!$A$2:$B$500,2,FALSE))),"")</f>
        <v/>
      </c>
      <c r="P8549" s="58" t="str">
        <f>IF(B8549&lt;&gt;"",IF(OR(D8549&gt;0,G8549&gt;0),COUNTIF($B$2:B8549,B8549),COUNTIFS($B$2:B8549,B8549,$E$2:E8549,"&gt;0")),"")</f>
        <v/>
      </c>
    </row>
    <row r="8550" spans="1:16" x14ac:dyDescent="0.35">
      <c r="A8550" s="51" t="str">
        <f t="shared" si="399"/>
        <v/>
      </c>
      <c r="B8550" s="99"/>
      <c r="C8550" s="4"/>
      <c r="D8550" s="14"/>
      <c r="E8550" s="14"/>
      <c r="F8550" s="14"/>
      <c r="G8550" s="82"/>
      <c r="H8550" s="107" t="str">
        <f>IF(B8550&lt;&gt;"",IF(OR(O8550=0,O8550=999),"",SUMIFS($E$2:E8550,$A$2:A8550,A8550)-SUMIFS($F$2:F8550,$A$2:A8550,A8550)),"")</f>
        <v/>
      </c>
      <c r="I8550" s="109" t="str">
        <f t="shared" si="401"/>
        <v/>
      </c>
      <c r="J8550" s="113"/>
      <c r="K8550" s="90"/>
      <c r="L8550" s="73"/>
      <c r="M8550" s="69" t="str">
        <f>IF(C8550&lt;&gt;"",DailyLog!$S$3,"")</f>
        <v/>
      </c>
      <c r="N8550" s="56" t="str">
        <f t="shared" si="400"/>
        <v/>
      </c>
      <c r="O8550" s="53" t="str">
        <f>IF($B8550&lt;&gt;"",IF(ISNUMBER(_xlfn.XMATCH($B8550,Language!$A$6:$E$6)),0,IF(ISNUMBER(_xlfn.XMATCH($B8550,Language!$A$29:$E$29)),'Lista de Prestatarios'!$B$3,VLOOKUP(B8550,'Lista de Prestatarios'!$A$2:$B$500,2,FALSE))),"")</f>
        <v/>
      </c>
      <c r="P8550" s="58" t="str">
        <f>IF(B8550&lt;&gt;"",IF(OR(D8550&gt;0,G8550&gt;0),COUNTIF($B$2:B8550,B8550),COUNTIFS($B$2:B8550,B8550,$E$2:E8550,"&gt;0")),"")</f>
        <v/>
      </c>
    </row>
    <row r="8551" spans="1:16" x14ac:dyDescent="0.35">
      <c r="A8551" s="51" t="str">
        <f t="shared" si="399"/>
        <v/>
      </c>
      <c r="B8551" s="99"/>
      <c r="C8551" s="4"/>
      <c r="D8551" s="14"/>
      <c r="E8551" s="14"/>
      <c r="F8551" s="14"/>
      <c r="G8551" s="82"/>
      <c r="H8551" s="107" t="str">
        <f>IF(B8551&lt;&gt;"",IF(OR(O8551=0,O8551=999),"",SUMIFS($E$2:E8551,$A$2:A8551,A8551)-SUMIFS($F$2:F8551,$A$2:A8551,A8551)),"")</f>
        <v/>
      </c>
      <c r="I8551" s="109" t="str">
        <f t="shared" si="401"/>
        <v/>
      </c>
      <c r="J8551" s="113"/>
      <c r="K8551" s="90"/>
      <c r="L8551" s="73"/>
      <c r="M8551" s="69" t="str">
        <f>IF(C8551&lt;&gt;"",DailyLog!$S$3,"")</f>
        <v/>
      </c>
      <c r="N8551" s="56" t="str">
        <f t="shared" si="400"/>
        <v/>
      </c>
      <c r="O8551" s="53" t="str">
        <f>IF($B8551&lt;&gt;"",IF(ISNUMBER(_xlfn.XMATCH($B8551,Language!$A$6:$E$6)),0,IF(ISNUMBER(_xlfn.XMATCH($B8551,Language!$A$29:$E$29)),'Lista de Prestatarios'!$B$3,VLOOKUP(B8551,'Lista de Prestatarios'!$A$2:$B$500,2,FALSE))),"")</f>
        <v/>
      </c>
      <c r="P8551" s="58" t="str">
        <f>IF(B8551&lt;&gt;"",IF(OR(D8551&gt;0,G8551&gt;0),COUNTIF($B$2:B8551,B8551),COUNTIFS($B$2:B8551,B8551,$E$2:E8551,"&gt;0")),"")</f>
        <v/>
      </c>
    </row>
    <row r="8552" spans="1:16" x14ac:dyDescent="0.35">
      <c r="A8552" s="51" t="str">
        <f t="shared" si="399"/>
        <v/>
      </c>
      <c r="B8552" s="99"/>
      <c r="C8552" s="4"/>
      <c r="D8552" s="14"/>
      <c r="E8552" s="14"/>
      <c r="F8552" s="14"/>
      <c r="G8552" s="82"/>
      <c r="H8552" s="107" t="str">
        <f>IF(B8552&lt;&gt;"",IF(OR(O8552=0,O8552=999),"",SUMIFS($E$2:E8552,$A$2:A8552,A8552)-SUMIFS($F$2:F8552,$A$2:A8552,A8552)),"")</f>
        <v/>
      </c>
      <c r="I8552" s="109" t="str">
        <f t="shared" si="401"/>
        <v/>
      </c>
      <c r="J8552" s="113"/>
      <c r="K8552" s="90"/>
      <c r="L8552" s="73"/>
      <c r="M8552" s="69" t="str">
        <f>IF(C8552&lt;&gt;"",DailyLog!$S$3,"")</f>
        <v/>
      </c>
      <c r="N8552" s="56" t="str">
        <f t="shared" si="400"/>
        <v/>
      </c>
      <c r="O8552" s="53" t="str">
        <f>IF($B8552&lt;&gt;"",IF(ISNUMBER(_xlfn.XMATCH($B8552,Language!$A$6:$E$6)),0,IF(ISNUMBER(_xlfn.XMATCH($B8552,Language!$A$29:$E$29)),'Lista de Prestatarios'!$B$3,VLOOKUP(B8552,'Lista de Prestatarios'!$A$2:$B$500,2,FALSE))),"")</f>
        <v/>
      </c>
      <c r="P8552" s="58" t="str">
        <f>IF(B8552&lt;&gt;"",IF(OR(D8552&gt;0,G8552&gt;0),COUNTIF($B$2:B8552,B8552),COUNTIFS($B$2:B8552,B8552,$E$2:E8552,"&gt;0")),"")</f>
        <v/>
      </c>
    </row>
    <row r="8553" spans="1:16" x14ac:dyDescent="0.35">
      <c r="A8553" s="51" t="str">
        <f t="shared" si="399"/>
        <v/>
      </c>
      <c r="B8553" s="99"/>
      <c r="C8553" s="4"/>
      <c r="D8553" s="14"/>
      <c r="E8553" s="14"/>
      <c r="F8553" s="14"/>
      <c r="G8553" s="82"/>
      <c r="H8553" s="107" t="str">
        <f>IF(B8553&lt;&gt;"",IF(OR(O8553=0,O8553=999),"",SUMIFS($E$2:E8553,$A$2:A8553,A8553)-SUMIFS($F$2:F8553,$A$2:A8553,A8553)),"")</f>
        <v/>
      </c>
      <c r="I8553" s="109" t="str">
        <f t="shared" si="401"/>
        <v/>
      </c>
      <c r="J8553" s="113"/>
      <c r="K8553" s="90"/>
      <c r="L8553" s="73"/>
      <c r="M8553" s="69" t="str">
        <f>IF(C8553&lt;&gt;"",DailyLog!$S$3,"")</f>
        <v/>
      </c>
      <c r="N8553" s="56" t="str">
        <f t="shared" si="400"/>
        <v/>
      </c>
      <c r="O8553" s="53" t="str">
        <f>IF($B8553&lt;&gt;"",IF(ISNUMBER(_xlfn.XMATCH($B8553,Language!$A$6:$E$6)),0,IF(ISNUMBER(_xlfn.XMATCH($B8553,Language!$A$29:$E$29)),'Lista de Prestatarios'!$B$3,VLOOKUP(B8553,'Lista de Prestatarios'!$A$2:$B$500,2,FALSE))),"")</f>
        <v/>
      </c>
      <c r="P8553" s="58" t="str">
        <f>IF(B8553&lt;&gt;"",IF(OR(D8553&gt;0,G8553&gt;0),COUNTIF($B$2:B8553,B8553),COUNTIFS($B$2:B8553,B8553,$E$2:E8553,"&gt;0")),"")</f>
        <v/>
      </c>
    </row>
    <row r="8554" spans="1:16" x14ac:dyDescent="0.35">
      <c r="A8554" s="51" t="str">
        <f t="shared" si="399"/>
        <v/>
      </c>
      <c r="B8554" s="99"/>
      <c r="C8554" s="4"/>
      <c r="D8554" s="14"/>
      <c r="E8554" s="14"/>
      <c r="F8554" s="14"/>
      <c r="G8554" s="82"/>
      <c r="H8554" s="107" t="str">
        <f>IF(B8554&lt;&gt;"",IF(OR(O8554=0,O8554=999),"",SUMIFS($E$2:E8554,$A$2:A8554,A8554)-SUMIFS($F$2:F8554,$A$2:A8554,A8554)),"")</f>
        <v/>
      </c>
      <c r="I8554" s="109" t="str">
        <f t="shared" si="401"/>
        <v/>
      </c>
      <c r="J8554" s="113"/>
      <c r="K8554" s="90"/>
      <c r="L8554" s="73"/>
      <c r="M8554" s="69" t="str">
        <f>IF(C8554&lt;&gt;"",DailyLog!$S$3,"")</f>
        <v/>
      </c>
      <c r="N8554" s="56" t="str">
        <f t="shared" si="400"/>
        <v/>
      </c>
      <c r="O8554" s="53" t="str">
        <f>IF($B8554&lt;&gt;"",IF(ISNUMBER(_xlfn.XMATCH($B8554,Language!$A$6:$E$6)),0,IF(ISNUMBER(_xlfn.XMATCH($B8554,Language!$A$29:$E$29)),'Lista de Prestatarios'!$B$3,VLOOKUP(B8554,'Lista de Prestatarios'!$A$2:$B$500,2,FALSE))),"")</f>
        <v/>
      </c>
      <c r="P8554" s="58" t="str">
        <f>IF(B8554&lt;&gt;"",IF(OR(D8554&gt;0,G8554&gt;0),COUNTIF($B$2:B8554,B8554),COUNTIFS($B$2:B8554,B8554,$E$2:E8554,"&gt;0")),"")</f>
        <v/>
      </c>
    </row>
    <row r="8555" spans="1:16" x14ac:dyDescent="0.35">
      <c r="A8555" s="51" t="str">
        <f t="shared" si="399"/>
        <v/>
      </c>
      <c r="B8555" s="99"/>
      <c r="C8555" s="4"/>
      <c r="D8555" s="14"/>
      <c r="E8555" s="14"/>
      <c r="F8555" s="14"/>
      <c r="G8555" s="82"/>
      <c r="H8555" s="107" t="str">
        <f>IF(B8555&lt;&gt;"",IF(OR(O8555=0,O8555=999),"",SUMIFS($E$2:E8555,$A$2:A8555,A8555)-SUMIFS($F$2:F8555,$A$2:A8555,A8555)),"")</f>
        <v/>
      </c>
      <c r="I8555" s="109" t="str">
        <f t="shared" si="401"/>
        <v/>
      </c>
      <c r="J8555" s="113"/>
      <c r="K8555" s="90"/>
      <c r="L8555" s="73"/>
      <c r="M8555" s="69" t="str">
        <f>IF(C8555&lt;&gt;"",DailyLog!$S$3,"")</f>
        <v/>
      </c>
      <c r="N8555" s="56" t="str">
        <f t="shared" si="400"/>
        <v/>
      </c>
      <c r="O8555" s="53" t="str">
        <f>IF($B8555&lt;&gt;"",IF(ISNUMBER(_xlfn.XMATCH($B8555,Language!$A$6:$E$6)),0,IF(ISNUMBER(_xlfn.XMATCH($B8555,Language!$A$29:$E$29)),'Lista de Prestatarios'!$B$3,VLOOKUP(B8555,'Lista de Prestatarios'!$A$2:$B$500,2,FALSE))),"")</f>
        <v/>
      </c>
      <c r="P8555" s="58" t="str">
        <f>IF(B8555&lt;&gt;"",IF(OR(D8555&gt;0,G8555&gt;0),COUNTIF($B$2:B8555,B8555),COUNTIFS($B$2:B8555,B8555,$E$2:E8555,"&gt;0")),"")</f>
        <v/>
      </c>
    </row>
    <row r="8556" spans="1:16" x14ac:dyDescent="0.35">
      <c r="A8556" s="51" t="str">
        <f t="shared" si="399"/>
        <v/>
      </c>
      <c r="B8556" s="99"/>
      <c r="C8556" s="4"/>
      <c r="D8556" s="14"/>
      <c r="E8556" s="14"/>
      <c r="F8556" s="14"/>
      <c r="G8556" s="82"/>
      <c r="H8556" s="107" t="str">
        <f>IF(B8556&lt;&gt;"",IF(OR(O8556=0,O8556=999),"",SUMIFS($E$2:E8556,$A$2:A8556,A8556)-SUMIFS($F$2:F8556,$A$2:A8556,A8556)),"")</f>
        <v/>
      </c>
      <c r="I8556" s="109" t="str">
        <f t="shared" si="401"/>
        <v/>
      </c>
      <c r="J8556" s="113"/>
      <c r="K8556" s="90"/>
      <c r="L8556" s="73"/>
      <c r="M8556" s="69" t="str">
        <f>IF(C8556&lt;&gt;"",DailyLog!$S$3,"")</f>
        <v/>
      </c>
      <c r="N8556" s="56" t="str">
        <f t="shared" si="400"/>
        <v/>
      </c>
      <c r="O8556" s="53" t="str">
        <f>IF($B8556&lt;&gt;"",IF(ISNUMBER(_xlfn.XMATCH($B8556,Language!$A$6:$E$6)),0,IF(ISNUMBER(_xlfn.XMATCH($B8556,Language!$A$29:$E$29)),'Lista de Prestatarios'!$B$3,VLOOKUP(B8556,'Lista de Prestatarios'!$A$2:$B$500,2,FALSE))),"")</f>
        <v/>
      </c>
      <c r="P8556" s="58" t="str">
        <f>IF(B8556&lt;&gt;"",IF(OR(D8556&gt;0,G8556&gt;0),COUNTIF($B$2:B8556,B8556),COUNTIFS($B$2:B8556,B8556,$E$2:E8556,"&gt;0")),"")</f>
        <v/>
      </c>
    </row>
    <row r="8557" spans="1:16" x14ac:dyDescent="0.35">
      <c r="A8557" s="51" t="str">
        <f t="shared" si="399"/>
        <v/>
      </c>
      <c r="B8557" s="99"/>
      <c r="C8557" s="4"/>
      <c r="D8557" s="14"/>
      <c r="E8557" s="14"/>
      <c r="F8557" s="14"/>
      <c r="G8557" s="82"/>
      <c r="H8557" s="107" t="str">
        <f>IF(B8557&lt;&gt;"",IF(OR(O8557=0,O8557=999),"",SUMIFS($E$2:E8557,$A$2:A8557,A8557)-SUMIFS($F$2:F8557,$A$2:A8557,A8557)),"")</f>
        <v/>
      </c>
      <c r="I8557" s="109" t="str">
        <f t="shared" si="401"/>
        <v/>
      </c>
      <c r="J8557" s="113"/>
      <c r="K8557" s="90"/>
      <c r="L8557" s="73"/>
      <c r="M8557" s="69" t="str">
        <f>IF(C8557&lt;&gt;"",DailyLog!$S$3,"")</f>
        <v/>
      </c>
      <c r="N8557" s="56" t="str">
        <f t="shared" si="400"/>
        <v/>
      </c>
      <c r="O8557" s="53" t="str">
        <f>IF($B8557&lt;&gt;"",IF(ISNUMBER(_xlfn.XMATCH($B8557,Language!$A$6:$E$6)),0,IF(ISNUMBER(_xlfn.XMATCH($B8557,Language!$A$29:$E$29)),'Lista de Prestatarios'!$B$3,VLOOKUP(B8557,'Lista de Prestatarios'!$A$2:$B$500,2,FALSE))),"")</f>
        <v/>
      </c>
      <c r="P8557" s="58" t="str">
        <f>IF(B8557&lt;&gt;"",IF(OR(D8557&gt;0,G8557&gt;0),COUNTIF($B$2:B8557,B8557),COUNTIFS($B$2:B8557,B8557,$E$2:E8557,"&gt;0")),"")</f>
        <v/>
      </c>
    </row>
    <row r="8558" spans="1:16" x14ac:dyDescent="0.35">
      <c r="A8558" s="51" t="str">
        <f t="shared" si="399"/>
        <v/>
      </c>
      <c r="B8558" s="99"/>
      <c r="C8558" s="4"/>
      <c r="D8558" s="14"/>
      <c r="E8558" s="14"/>
      <c r="F8558" s="14"/>
      <c r="G8558" s="82"/>
      <c r="H8558" s="107" t="str">
        <f>IF(B8558&lt;&gt;"",IF(OR(O8558=0,O8558=999),"",SUMIFS($E$2:E8558,$A$2:A8558,A8558)-SUMIFS($F$2:F8558,$A$2:A8558,A8558)),"")</f>
        <v/>
      </c>
      <c r="I8558" s="109" t="str">
        <f t="shared" si="401"/>
        <v/>
      </c>
      <c r="J8558" s="113"/>
      <c r="K8558" s="90"/>
      <c r="L8558" s="73"/>
      <c r="M8558" s="69" t="str">
        <f>IF(C8558&lt;&gt;"",DailyLog!$S$3,"")</f>
        <v/>
      </c>
      <c r="N8558" s="56" t="str">
        <f t="shared" si="400"/>
        <v/>
      </c>
      <c r="O8558" s="53" t="str">
        <f>IF($B8558&lt;&gt;"",IF(ISNUMBER(_xlfn.XMATCH($B8558,Language!$A$6:$E$6)),0,IF(ISNUMBER(_xlfn.XMATCH($B8558,Language!$A$29:$E$29)),'Lista de Prestatarios'!$B$3,VLOOKUP(B8558,'Lista de Prestatarios'!$A$2:$B$500,2,FALSE))),"")</f>
        <v/>
      </c>
      <c r="P8558" s="58" t="str">
        <f>IF(B8558&lt;&gt;"",IF(OR(D8558&gt;0,G8558&gt;0),COUNTIF($B$2:B8558,B8558),COUNTIFS($B$2:B8558,B8558,$E$2:E8558,"&gt;0")),"")</f>
        <v/>
      </c>
    </row>
    <row r="8559" spans="1:16" x14ac:dyDescent="0.35">
      <c r="A8559" s="51" t="str">
        <f t="shared" si="399"/>
        <v/>
      </c>
      <c r="B8559" s="99"/>
      <c r="C8559" s="4"/>
      <c r="D8559" s="14"/>
      <c r="E8559" s="14"/>
      <c r="F8559" s="14"/>
      <c r="G8559" s="82"/>
      <c r="H8559" s="107" t="str">
        <f>IF(B8559&lt;&gt;"",IF(OR(O8559=0,O8559=999),"",SUMIFS($E$2:E8559,$A$2:A8559,A8559)-SUMIFS($F$2:F8559,$A$2:A8559,A8559)),"")</f>
        <v/>
      </c>
      <c r="I8559" s="109" t="str">
        <f t="shared" si="401"/>
        <v/>
      </c>
      <c r="J8559" s="113"/>
      <c r="K8559" s="90"/>
      <c r="L8559" s="73"/>
      <c r="M8559" s="69" t="str">
        <f>IF(C8559&lt;&gt;"",DailyLog!$S$3,"")</f>
        <v/>
      </c>
      <c r="N8559" s="56" t="str">
        <f t="shared" si="400"/>
        <v/>
      </c>
      <c r="O8559" s="53" t="str">
        <f>IF($B8559&lt;&gt;"",IF(ISNUMBER(_xlfn.XMATCH($B8559,Language!$A$6:$E$6)),0,IF(ISNUMBER(_xlfn.XMATCH($B8559,Language!$A$29:$E$29)),'Lista de Prestatarios'!$B$3,VLOOKUP(B8559,'Lista de Prestatarios'!$A$2:$B$500,2,FALSE))),"")</f>
        <v/>
      </c>
      <c r="P8559" s="58" t="str">
        <f>IF(B8559&lt;&gt;"",IF(OR(D8559&gt;0,G8559&gt;0),COUNTIF($B$2:B8559,B8559),COUNTIFS($B$2:B8559,B8559,$E$2:E8559,"&gt;0")),"")</f>
        <v/>
      </c>
    </row>
    <row r="8560" spans="1:16" x14ac:dyDescent="0.35">
      <c r="A8560" s="51" t="str">
        <f t="shared" si="399"/>
        <v/>
      </c>
      <c r="B8560" s="99"/>
      <c r="C8560" s="4"/>
      <c r="D8560" s="14"/>
      <c r="E8560" s="14"/>
      <c r="F8560" s="14"/>
      <c r="G8560" s="82"/>
      <c r="H8560" s="107" t="str">
        <f>IF(B8560&lt;&gt;"",IF(OR(O8560=0,O8560=999),"",SUMIFS($E$2:E8560,$A$2:A8560,A8560)-SUMIFS($F$2:F8560,$A$2:A8560,A8560)),"")</f>
        <v/>
      </c>
      <c r="I8560" s="109" t="str">
        <f t="shared" si="401"/>
        <v/>
      </c>
      <c r="J8560" s="113"/>
      <c r="K8560" s="90"/>
      <c r="L8560" s="73"/>
      <c r="M8560" s="69" t="str">
        <f>IF(C8560&lt;&gt;"",DailyLog!$S$3,"")</f>
        <v/>
      </c>
      <c r="N8560" s="56" t="str">
        <f t="shared" si="400"/>
        <v/>
      </c>
      <c r="O8560" s="53" t="str">
        <f>IF($B8560&lt;&gt;"",IF(ISNUMBER(_xlfn.XMATCH($B8560,Language!$A$6:$E$6)),0,IF(ISNUMBER(_xlfn.XMATCH($B8560,Language!$A$29:$E$29)),'Lista de Prestatarios'!$B$3,VLOOKUP(B8560,'Lista de Prestatarios'!$A$2:$B$500,2,FALSE))),"")</f>
        <v/>
      </c>
      <c r="P8560" s="58" t="str">
        <f>IF(B8560&lt;&gt;"",IF(OR(D8560&gt;0,G8560&gt;0),COUNTIF($B$2:B8560,B8560),COUNTIFS($B$2:B8560,B8560,$E$2:E8560,"&gt;0")),"")</f>
        <v/>
      </c>
    </row>
    <row r="8561" spans="1:16" x14ac:dyDescent="0.35">
      <c r="A8561" s="51" t="str">
        <f t="shared" si="399"/>
        <v/>
      </c>
      <c r="B8561" s="99"/>
      <c r="C8561" s="4"/>
      <c r="D8561" s="14"/>
      <c r="E8561" s="14"/>
      <c r="F8561" s="14"/>
      <c r="G8561" s="82"/>
      <c r="H8561" s="107" t="str">
        <f>IF(B8561&lt;&gt;"",IF(OR(O8561=0,O8561=999),"",SUMIFS($E$2:E8561,$A$2:A8561,A8561)-SUMIFS($F$2:F8561,$A$2:A8561,A8561)),"")</f>
        <v/>
      </c>
      <c r="I8561" s="109" t="str">
        <f t="shared" si="401"/>
        <v/>
      </c>
      <c r="J8561" s="113"/>
      <c r="K8561" s="90"/>
      <c r="L8561" s="73"/>
      <c r="M8561" s="69" t="str">
        <f>IF(C8561&lt;&gt;"",DailyLog!$S$3,"")</f>
        <v/>
      </c>
      <c r="N8561" s="56" t="str">
        <f t="shared" si="400"/>
        <v/>
      </c>
      <c r="O8561" s="53" t="str">
        <f>IF($B8561&lt;&gt;"",IF(ISNUMBER(_xlfn.XMATCH($B8561,Language!$A$6:$E$6)),0,IF(ISNUMBER(_xlfn.XMATCH($B8561,Language!$A$29:$E$29)),'Lista de Prestatarios'!$B$3,VLOOKUP(B8561,'Lista de Prestatarios'!$A$2:$B$500,2,FALSE))),"")</f>
        <v/>
      </c>
      <c r="P8561" s="58" t="str">
        <f>IF(B8561&lt;&gt;"",IF(OR(D8561&gt;0,G8561&gt;0),COUNTIF($B$2:B8561,B8561),COUNTIFS($B$2:B8561,B8561,$E$2:E8561,"&gt;0")),"")</f>
        <v/>
      </c>
    </row>
    <row r="8562" spans="1:16" x14ac:dyDescent="0.35">
      <c r="A8562" s="51" t="str">
        <f t="shared" si="399"/>
        <v/>
      </c>
      <c r="B8562" s="99"/>
      <c r="C8562" s="4"/>
      <c r="D8562" s="14"/>
      <c r="E8562" s="14"/>
      <c r="F8562" s="14"/>
      <c r="G8562" s="82"/>
      <c r="H8562" s="107" t="str">
        <f>IF(B8562&lt;&gt;"",IF(OR(O8562=0,O8562=999),"",SUMIFS($E$2:E8562,$A$2:A8562,A8562)-SUMIFS($F$2:F8562,$A$2:A8562,A8562)),"")</f>
        <v/>
      </c>
      <c r="I8562" s="109" t="str">
        <f t="shared" si="401"/>
        <v/>
      </c>
      <c r="J8562" s="113"/>
      <c r="K8562" s="90"/>
      <c r="L8562" s="73"/>
      <c r="M8562" s="69" t="str">
        <f>IF(C8562&lt;&gt;"",DailyLog!$S$3,"")</f>
        <v/>
      </c>
      <c r="N8562" s="56" t="str">
        <f t="shared" si="400"/>
        <v/>
      </c>
      <c r="O8562" s="53" t="str">
        <f>IF($B8562&lt;&gt;"",IF(ISNUMBER(_xlfn.XMATCH($B8562,Language!$A$6:$E$6)),0,IF(ISNUMBER(_xlfn.XMATCH($B8562,Language!$A$29:$E$29)),'Lista de Prestatarios'!$B$3,VLOOKUP(B8562,'Lista de Prestatarios'!$A$2:$B$500,2,FALSE))),"")</f>
        <v/>
      </c>
      <c r="P8562" s="58" t="str">
        <f>IF(B8562&lt;&gt;"",IF(OR(D8562&gt;0,G8562&gt;0),COUNTIF($B$2:B8562,B8562),COUNTIFS($B$2:B8562,B8562,$E$2:E8562,"&gt;0")),"")</f>
        <v/>
      </c>
    </row>
    <row r="8563" spans="1:16" x14ac:dyDescent="0.35">
      <c r="A8563" s="51" t="str">
        <f t="shared" si="399"/>
        <v/>
      </c>
      <c r="B8563" s="99"/>
      <c r="C8563" s="4"/>
      <c r="D8563" s="14"/>
      <c r="E8563" s="14"/>
      <c r="F8563" s="14"/>
      <c r="G8563" s="82"/>
      <c r="H8563" s="107" t="str">
        <f>IF(B8563&lt;&gt;"",IF(OR(O8563=0,O8563=999),"",SUMIFS($E$2:E8563,$A$2:A8563,A8563)-SUMIFS($F$2:F8563,$A$2:A8563,A8563)),"")</f>
        <v/>
      </c>
      <c r="I8563" s="109" t="str">
        <f t="shared" si="401"/>
        <v/>
      </c>
      <c r="J8563" s="113"/>
      <c r="K8563" s="90"/>
      <c r="L8563" s="73"/>
      <c r="M8563" s="69" t="str">
        <f>IF(C8563&lt;&gt;"",DailyLog!$S$3,"")</f>
        <v/>
      </c>
      <c r="N8563" s="56" t="str">
        <f t="shared" si="400"/>
        <v/>
      </c>
      <c r="O8563" s="53" t="str">
        <f>IF($B8563&lt;&gt;"",IF(ISNUMBER(_xlfn.XMATCH($B8563,Language!$A$6:$E$6)),0,IF(ISNUMBER(_xlfn.XMATCH($B8563,Language!$A$29:$E$29)),'Lista de Prestatarios'!$B$3,VLOOKUP(B8563,'Lista de Prestatarios'!$A$2:$B$500,2,FALSE))),"")</f>
        <v/>
      </c>
      <c r="P8563" s="58" t="str">
        <f>IF(B8563&lt;&gt;"",IF(OR(D8563&gt;0,G8563&gt;0),COUNTIF($B$2:B8563,B8563),COUNTIFS($B$2:B8563,B8563,$E$2:E8563,"&gt;0")),"")</f>
        <v/>
      </c>
    </row>
    <row r="8564" spans="1:16" x14ac:dyDescent="0.35">
      <c r="A8564" s="51" t="str">
        <f t="shared" si="399"/>
        <v/>
      </c>
      <c r="B8564" s="99"/>
      <c r="C8564" s="4"/>
      <c r="D8564" s="14"/>
      <c r="E8564" s="14"/>
      <c r="F8564" s="14"/>
      <c r="G8564" s="82"/>
      <c r="H8564" s="107" t="str">
        <f>IF(B8564&lt;&gt;"",IF(OR(O8564=0,O8564=999),"",SUMIFS($E$2:E8564,$A$2:A8564,A8564)-SUMIFS($F$2:F8564,$A$2:A8564,A8564)),"")</f>
        <v/>
      </c>
      <c r="I8564" s="109" t="str">
        <f t="shared" si="401"/>
        <v/>
      </c>
      <c r="J8564" s="113"/>
      <c r="K8564" s="90"/>
      <c r="L8564" s="73"/>
      <c r="M8564" s="69" t="str">
        <f>IF(C8564&lt;&gt;"",DailyLog!$S$3,"")</f>
        <v/>
      </c>
      <c r="N8564" s="56" t="str">
        <f t="shared" si="400"/>
        <v/>
      </c>
      <c r="O8564" s="53" t="str">
        <f>IF($B8564&lt;&gt;"",IF(ISNUMBER(_xlfn.XMATCH($B8564,Language!$A$6:$E$6)),0,IF(ISNUMBER(_xlfn.XMATCH($B8564,Language!$A$29:$E$29)),'Lista de Prestatarios'!$B$3,VLOOKUP(B8564,'Lista de Prestatarios'!$A$2:$B$500,2,FALSE))),"")</f>
        <v/>
      </c>
      <c r="P8564" s="58" t="str">
        <f>IF(B8564&lt;&gt;"",IF(OR(D8564&gt;0,G8564&gt;0),COUNTIF($B$2:B8564,B8564),COUNTIFS($B$2:B8564,B8564,$E$2:E8564,"&gt;0")),"")</f>
        <v/>
      </c>
    </row>
    <row r="8565" spans="1:16" x14ac:dyDescent="0.35">
      <c r="A8565" s="51" t="str">
        <f t="shared" si="399"/>
        <v/>
      </c>
      <c r="B8565" s="99"/>
      <c r="C8565" s="4"/>
      <c r="D8565" s="14"/>
      <c r="E8565" s="14"/>
      <c r="F8565" s="14"/>
      <c r="G8565" s="82"/>
      <c r="H8565" s="107" t="str">
        <f>IF(B8565&lt;&gt;"",IF(OR(O8565=0,O8565=999),"",SUMIFS($E$2:E8565,$A$2:A8565,A8565)-SUMIFS($F$2:F8565,$A$2:A8565,A8565)),"")</f>
        <v/>
      </c>
      <c r="I8565" s="109" t="str">
        <f t="shared" si="401"/>
        <v/>
      </c>
      <c r="J8565" s="113"/>
      <c r="K8565" s="90"/>
      <c r="L8565" s="73"/>
      <c r="M8565" s="69" t="str">
        <f>IF(C8565&lt;&gt;"",DailyLog!$S$3,"")</f>
        <v/>
      </c>
      <c r="N8565" s="56" t="str">
        <f t="shared" si="400"/>
        <v/>
      </c>
      <c r="O8565" s="53" t="str">
        <f>IF($B8565&lt;&gt;"",IF(ISNUMBER(_xlfn.XMATCH($B8565,Language!$A$6:$E$6)),0,IF(ISNUMBER(_xlfn.XMATCH($B8565,Language!$A$29:$E$29)),'Lista de Prestatarios'!$B$3,VLOOKUP(B8565,'Lista de Prestatarios'!$A$2:$B$500,2,FALSE))),"")</f>
        <v/>
      </c>
      <c r="P8565" s="58" t="str">
        <f>IF(B8565&lt;&gt;"",IF(OR(D8565&gt;0,G8565&gt;0),COUNTIF($B$2:B8565,B8565),COUNTIFS($B$2:B8565,B8565,$E$2:E8565,"&gt;0")),"")</f>
        <v/>
      </c>
    </row>
    <row r="8566" spans="1:16" x14ac:dyDescent="0.35">
      <c r="A8566" s="51" t="str">
        <f t="shared" si="399"/>
        <v/>
      </c>
      <c r="B8566" s="99"/>
      <c r="C8566" s="4"/>
      <c r="D8566" s="14"/>
      <c r="E8566" s="14"/>
      <c r="F8566" s="14"/>
      <c r="G8566" s="82"/>
      <c r="H8566" s="107" t="str">
        <f>IF(B8566&lt;&gt;"",IF(OR(O8566=0,O8566=999),"",SUMIFS($E$2:E8566,$A$2:A8566,A8566)-SUMIFS($F$2:F8566,$A$2:A8566,A8566)),"")</f>
        <v/>
      </c>
      <c r="I8566" s="109" t="str">
        <f t="shared" si="401"/>
        <v/>
      </c>
      <c r="J8566" s="113"/>
      <c r="K8566" s="90"/>
      <c r="L8566" s="73"/>
      <c r="M8566" s="69" t="str">
        <f>IF(C8566&lt;&gt;"",DailyLog!$S$3,"")</f>
        <v/>
      </c>
      <c r="N8566" s="56" t="str">
        <f t="shared" si="400"/>
        <v/>
      </c>
      <c r="O8566" s="53" t="str">
        <f>IF($B8566&lt;&gt;"",IF(ISNUMBER(_xlfn.XMATCH($B8566,Language!$A$6:$E$6)),0,IF(ISNUMBER(_xlfn.XMATCH($B8566,Language!$A$29:$E$29)),'Lista de Prestatarios'!$B$3,VLOOKUP(B8566,'Lista de Prestatarios'!$A$2:$B$500,2,FALSE))),"")</f>
        <v/>
      </c>
      <c r="P8566" s="58" t="str">
        <f>IF(B8566&lt;&gt;"",IF(OR(D8566&gt;0,G8566&gt;0),COUNTIF($B$2:B8566,B8566),COUNTIFS($B$2:B8566,B8566,$E$2:E8566,"&gt;0")),"")</f>
        <v/>
      </c>
    </row>
    <row r="8567" spans="1:16" x14ac:dyDescent="0.35">
      <c r="A8567" s="51" t="str">
        <f t="shared" si="399"/>
        <v/>
      </c>
      <c r="B8567" s="99"/>
      <c r="C8567" s="4"/>
      <c r="D8567" s="14"/>
      <c r="E8567" s="14"/>
      <c r="F8567" s="14"/>
      <c r="G8567" s="82"/>
      <c r="H8567" s="107" t="str">
        <f>IF(B8567&lt;&gt;"",IF(OR(O8567=0,O8567=999),"",SUMIFS($E$2:E8567,$A$2:A8567,A8567)-SUMIFS($F$2:F8567,$A$2:A8567,A8567)),"")</f>
        <v/>
      </c>
      <c r="I8567" s="109" t="str">
        <f t="shared" si="401"/>
        <v/>
      </c>
      <c r="J8567" s="113"/>
      <c r="K8567" s="90"/>
      <c r="L8567" s="73"/>
      <c r="M8567" s="69" t="str">
        <f>IF(C8567&lt;&gt;"",DailyLog!$S$3,"")</f>
        <v/>
      </c>
      <c r="N8567" s="56" t="str">
        <f t="shared" si="400"/>
        <v/>
      </c>
      <c r="O8567" s="53" t="str">
        <f>IF($B8567&lt;&gt;"",IF(ISNUMBER(_xlfn.XMATCH($B8567,Language!$A$6:$E$6)),0,IF(ISNUMBER(_xlfn.XMATCH($B8567,Language!$A$29:$E$29)),'Lista de Prestatarios'!$B$3,VLOOKUP(B8567,'Lista de Prestatarios'!$A$2:$B$500,2,FALSE))),"")</f>
        <v/>
      </c>
      <c r="P8567" s="58" t="str">
        <f>IF(B8567&lt;&gt;"",IF(OR(D8567&gt;0,G8567&gt;0),COUNTIF($B$2:B8567,B8567),COUNTIFS($B$2:B8567,B8567,$E$2:E8567,"&gt;0")),"")</f>
        <v/>
      </c>
    </row>
    <row r="8568" spans="1:16" x14ac:dyDescent="0.35">
      <c r="A8568" s="51" t="str">
        <f t="shared" si="399"/>
        <v/>
      </c>
      <c r="B8568" s="99"/>
      <c r="C8568" s="4"/>
      <c r="D8568" s="14"/>
      <c r="E8568" s="14"/>
      <c r="F8568" s="14"/>
      <c r="G8568" s="82"/>
      <c r="H8568" s="107" t="str">
        <f>IF(B8568&lt;&gt;"",IF(OR(O8568=0,O8568=999),"",SUMIFS($E$2:E8568,$A$2:A8568,A8568)-SUMIFS($F$2:F8568,$A$2:A8568,A8568)),"")</f>
        <v/>
      </c>
      <c r="I8568" s="109" t="str">
        <f t="shared" si="401"/>
        <v/>
      </c>
      <c r="J8568" s="113"/>
      <c r="K8568" s="90"/>
      <c r="L8568" s="73"/>
      <c r="M8568" s="69" t="str">
        <f>IF(C8568&lt;&gt;"",DailyLog!$S$3,"")</f>
        <v/>
      </c>
      <c r="N8568" s="56" t="str">
        <f t="shared" si="400"/>
        <v/>
      </c>
      <c r="O8568" s="53" t="str">
        <f>IF($B8568&lt;&gt;"",IF(ISNUMBER(_xlfn.XMATCH($B8568,Language!$A$6:$E$6)),0,IF(ISNUMBER(_xlfn.XMATCH($B8568,Language!$A$29:$E$29)),'Lista de Prestatarios'!$B$3,VLOOKUP(B8568,'Lista de Prestatarios'!$A$2:$B$500,2,FALSE))),"")</f>
        <v/>
      </c>
      <c r="P8568" s="58" t="str">
        <f>IF(B8568&lt;&gt;"",IF(OR(D8568&gt;0,G8568&gt;0),COUNTIF($B$2:B8568,B8568),COUNTIFS($B$2:B8568,B8568,$E$2:E8568,"&gt;0")),"")</f>
        <v/>
      </c>
    </row>
    <row r="8569" spans="1:16" x14ac:dyDescent="0.35">
      <c r="A8569" s="51" t="str">
        <f t="shared" si="399"/>
        <v/>
      </c>
      <c r="B8569" s="99"/>
      <c r="C8569" s="4"/>
      <c r="D8569" s="14"/>
      <c r="E8569" s="14"/>
      <c r="F8569" s="14"/>
      <c r="G8569" s="82"/>
      <c r="H8569" s="107" t="str">
        <f>IF(B8569&lt;&gt;"",IF(OR(O8569=0,O8569=999),"",SUMIFS($E$2:E8569,$A$2:A8569,A8569)-SUMIFS($F$2:F8569,$A$2:A8569,A8569)),"")</f>
        <v/>
      </c>
      <c r="I8569" s="109" t="str">
        <f t="shared" si="401"/>
        <v/>
      </c>
      <c r="J8569" s="113"/>
      <c r="K8569" s="90"/>
      <c r="L8569" s="73"/>
      <c r="M8569" s="69" t="str">
        <f>IF(C8569&lt;&gt;"",DailyLog!$S$3,"")</f>
        <v/>
      </c>
      <c r="N8569" s="56" t="str">
        <f t="shared" si="400"/>
        <v/>
      </c>
      <c r="O8569" s="53" t="str">
        <f>IF($B8569&lt;&gt;"",IF(ISNUMBER(_xlfn.XMATCH($B8569,Language!$A$6:$E$6)),0,IF(ISNUMBER(_xlfn.XMATCH($B8569,Language!$A$29:$E$29)),'Lista de Prestatarios'!$B$3,VLOOKUP(B8569,'Lista de Prestatarios'!$A$2:$B$500,2,FALSE))),"")</f>
        <v/>
      </c>
      <c r="P8569" s="58" t="str">
        <f>IF(B8569&lt;&gt;"",IF(OR(D8569&gt;0,G8569&gt;0),COUNTIF($B$2:B8569,B8569),COUNTIFS($B$2:B8569,B8569,$E$2:E8569,"&gt;0")),"")</f>
        <v/>
      </c>
    </row>
    <row r="8570" spans="1:16" x14ac:dyDescent="0.35">
      <c r="A8570" s="51" t="str">
        <f t="shared" si="399"/>
        <v/>
      </c>
      <c r="B8570" s="99"/>
      <c r="C8570" s="4"/>
      <c r="D8570" s="14"/>
      <c r="E8570" s="14"/>
      <c r="F8570" s="14"/>
      <c r="G8570" s="82"/>
      <c r="H8570" s="107" t="str">
        <f>IF(B8570&lt;&gt;"",IF(OR(O8570=0,O8570=999),"",SUMIFS($E$2:E8570,$A$2:A8570,A8570)-SUMIFS($F$2:F8570,$A$2:A8570,A8570)),"")</f>
        <v/>
      </c>
      <c r="I8570" s="109" t="str">
        <f t="shared" si="401"/>
        <v/>
      </c>
      <c r="J8570" s="113"/>
      <c r="K8570" s="90"/>
      <c r="L8570" s="73"/>
      <c r="M8570" s="69" t="str">
        <f>IF(C8570&lt;&gt;"",DailyLog!$S$3,"")</f>
        <v/>
      </c>
      <c r="N8570" s="56" t="str">
        <f t="shared" si="400"/>
        <v/>
      </c>
      <c r="O8570" s="53" t="str">
        <f>IF($B8570&lt;&gt;"",IF(ISNUMBER(_xlfn.XMATCH($B8570,Language!$A$6:$E$6)),0,IF(ISNUMBER(_xlfn.XMATCH($B8570,Language!$A$29:$E$29)),'Lista de Prestatarios'!$B$3,VLOOKUP(B8570,'Lista de Prestatarios'!$A$2:$B$500,2,FALSE))),"")</f>
        <v/>
      </c>
      <c r="P8570" s="58" t="str">
        <f>IF(B8570&lt;&gt;"",IF(OR(D8570&gt;0,G8570&gt;0),COUNTIF($B$2:B8570,B8570),COUNTIFS($B$2:B8570,B8570,$E$2:E8570,"&gt;0")),"")</f>
        <v/>
      </c>
    </row>
    <row r="8571" spans="1:16" x14ac:dyDescent="0.35">
      <c r="A8571" s="51" t="str">
        <f t="shared" si="399"/>
        <v/>
      </c>
      <c r="B8571" s="99"/>
      <c r="C8571" s="4"/>
      <c r="D8571" s="14"/>
      <c r="E8571" s="14"/>
      <c r="F8571" s="14"/>
      <c r="G8571" s="82"/>
      <c r="H8571" s="107" t="str">
        <f>IF(B8571&lt;&gt;"",IF(OR(O8571=0,O8571=999),"",SUMIFS($E$2:E8571,$A$2:A8571,A8571)-SUMIFS($F$2:F8571,$A$2:A8571,A8571)),"")</f>
        <v/>
      </c>
      <c r="I8571" s="109" t="str">
        <f t="shared" si="401"/>
        <v/>
      </c>
      <c r="J8571" s="113"/>
      <c r="K8571" s="90"/>
      <c r="L8571" s="73"/>
      <c r="M8571" s="69" t="str">
        <f>IF(C8571&lt;&gt;"",DailyLog!$S$3,"")</f>
        <v/>
      </c>
      <c r="N8571" s="56" t="str">
        <f t="shared" si="400"/>
        <v/>
      </c>
      <c r="O8571" s="53" t="str">
        <f>IF($B8571&lt;&gt;"",IF(ISNUMBER(_xlfn.XMATCH($B8571,Language!$A$6:$E$6)),0,IF(ISNUMBER(_xlfn.XMATCH($B8571,Language!$A$29:$E$29)),'Lista de Prestatarios'!$B$3,VLOOKUP(B8571,'Lista de Prestatarios'!$A$2:$B$500,2,FALSE))),"")</f>
        <v/>
      </c>
      <c r="P8571" s="58" t="str">
        <f>IF(B8571&lt;&gt;"",IF(OR(D8571&gt;0,G8571&gt;0),COUNTIF($B$2:B8571,B8571),COUNTIFS($B$2:B8571,B8571,$E$2:E8571,"&gt;0")),"")</f>
        <v/>
      </c>
    </row>
    <row r="8572" spans="1:16" x14ac:dyDescent="0.35">
      <c r="A8572" s="51" t="str">
        <f t="shared" si="399"/>
        <v/>
      </c>
      <c r="B8572" s="99"/>
      <c r="C8572" s="4"/>
      <c r="D8572" s="14"/>
      <c r="E8572" s="14"/>
      <c r="F8572" s="14"/>
      <c r="G8572" s="82"/>
      <c r="H8572" s="107" t="str">
        <f>IF(B8572&lt;&gt;"",IF(OR(O8572=0,O8572=999),"",SUMIFS($E$2:E8572,$A$2:A8572,A8572)-SUMIFS($F$2:F8572,$A$2:A8572,A8572)),"")</f>
        <v/>
      </c>
      <c r="I8572" s="109" t="str">
        <f t="shared" si="401"/>
        <v/>
      </c>
      <c r="J8572" s="113"/>
      <c r="K8572" s="90"/>
      <c r="L8572" s="73"/>
      <c r="M8572" s="69" t="str">
        <f>IF(C8572&lt;&gt;"",DailyLog!$S$3,"")</f>
        <v/>
      </c>
      <c r="N8572" s="56" t="str">
        <f t="shared" si="400"/>
        <v/>
      </c>
      <c r="O8572" s="53" t="str">
        <f>IF($B8572&lt;&gt;"",IF(ISNUMBER(_xlfn.XMATCH($B8572,Language!$A$6:$E$6)),0,IF(ISNUMBER(_xlfn.XMATCH($B8572,Language!$A$29:$E$29)),'Lista de Prestatarios'!$B$3,VLOOKUP(B8572,'Lista de Prestatarios'!$A$2:$B$500,2,FALSE))),"")</f>
        <v/>
      </c>
      <c r="P8572" s="58" t="str">
        <f>IF(B8572&lt;&gt;"",IF(OR(D8572&gt;0,G8572&gt;0),COUNTIF($B$2:B8572,B8572),COUNTIFS($B$2:B8572,B8572,$E$2:E8572,"&gt;0")),"")</f>
        <v/>
      </c>
    </row>
    <row r="8573" spans="1:16" x14ac:dyDescent="0.35">
      <c r="A8573" s="51" t="str">
        <f t="shared" si="399"/>
        <v/>
      </c>
      <c r="B8573" s="99"/>
      <c r="C8573" s="4"/>
      <c r="D8573" s="14"/>
      <c r="E8573" s="14"/>
      <c r="F8573" s="14"/>
      <c r="G8573" s="82"/>
      <c r="H8573" s="107" t="str">
        <f>IF(B8573&lt;&gt;"",IF(OR(O8573=0,O8573=999),"",SUMIFS($E$2:E8573,$A$2:A8573,A8573)-SUMIFS($F$2:F8573,$A$2:A8573,A8573)),"")</f>
        <v/>
      </c>
      <c r="I8573" s="109" t="str">
        <f t="shared" si="401"/>
        <v/>
      </c>
      <c r="J8573" s="113"/>
      <c r="K8573" s="90"/>
      <c r="L8573" s="73"/>
      <c r="M8573" s="69" t="str">
        <f>IF(C8573&lt;&gt;"",DailyLog!$S$3,"")</f>
        <v/>
      </c>
      <c r="N8573" s="56" t="str">
        <f t="shared" si="400"/>
        <v/>
      </c>
      <c r="O8573" s="53" t="str">
        <f>IF($B8573&lt;&gt;"",IF(ISNUMBER(_xlfn.XMATCH($B8573,Language!$A$6:$E$6)),0,IF(ISNUMBER(_xlfn.XMATCH($B8573,Language!$A$29:$E$29)),'Lista de Prestatarios'!$B$3,VLOOKUP(B8573,'Lista de Prestatarios'!$A$2:$B$500,2,FALSE))),"")</f>
        <v/>
      </c>
      <c r="P8573" s="58" t="str">
        <f>IF(B8573&lt;&gt;"",IF(OR(D8573&gt;0,G8573&gt;0),COUNTIF($B$2:B8573,B8573),COUNTIFS($B$2:B8573,B8573,$E$2:E8573,"&gt;0")),"")</f>
        <v/>
      </c>
    </row>
    <row r="8574" spans="1:16" x14ac:dyDescent="0.35">
      <c r="A8574" s="51" t="str">
        <f t="shared" si="399"/>
        <v/>
      </c>
      <c r="B8574" s="99"/>
      <c r="C8574" s="4"/>
      <c r="D8574" s="14"/>
      <c r="E8574" s="14"/>
      <c r="F8574" s="14"/>
      <c r="G8574" s="82"/>
      <c r="H8574" s="107" t="str">
        <f>IF(B8574&lt;&gt;"",IF(OR(O8574=0,O8574=999),"",SUMIFS($E$2:E8574,$A$2:A8574,A8574)-SUMIFS($F$2:F8574,$A$2:A8574,A8574)),"")</f>
        <v/>
      </c>
      <c r="I8574" s="109" t="str">
        <f t="shared" si="401"/>
        <v/>
      </c>
      <c r="J8574" s="113"/>
      <c r="K8574" s="90"/>
      <c r="L8574" s="73"/>
      <c r="M8574" s="69" t="str">
        <f>IF(C8574&lt;&gt;"",DailyLog!$S$3,"")</f>
        <v/>
      </c>
      <c r="N8574" s="56" t="str">
        <f t="shared" si="400"/>
        <v/>
      </c>
      <c r="O8574" s="53" t="str">
        <f>IF($B8574&lt;&gt;"",IF(ISNUMBER(_xlfn.XMATCH($B8574,Language!$A$6:$E$6)),0,IF(ISNUMBER(_xlfn.XMATCH($B8574,Language!$A$29:$E$29)),'Lista de Prestatarios'!$B$3,VLOOKUP(B8574,'Lista de Prestatarios'!$A$2:$B$500,2,FALSE))),"")</f>
        <v/>
      </c>
      <c r="P8574" s="58" t="str">
        <f>IF(B8574&lt;&gt;"",IF(OR(D8574&gt;0,G8574&gt;0),COUNTIF($B$2:B8574,B8574),COUNTIFS($B$2:B8574,B8574,$E$2:E8574,"&gt;0")),"")</f>
        <v/>
      </c>
    </row>
    <row r="8575" spans="1:16" x14ac:dyDescent="0.35">
      <c r="A8575" s="51" t="str">
        <f t="shared" si="399"/>
        <v/>
      </c>
      <c r="B8575" s="99"/>
      <c r="C8575" s="4"/>
      <c r="D8575" s="14"/>
      <c r="E8575" s="14"/>
      <c r="F8575" s="14"/>
      <c r="G8575" s="82"/>
      <c r="H8575" s="107" t="str">
        <f>IF(B8575&lt;&gt;"",IF(OR(O8575=0,O8575=999),"",SUMIFS($E$2:E8575,$A$2:A8575,A8575)-SUMIFS($F$2:F8575,$A$2:A8575,A8575)),"")</f>
        <v/>
      </c>
      <c r="I8575" s="109" t="str">
        <f t="shared" si="401"/>
        <v/>
      </c>
      <c r="J8575" s="113"/>
      <c r="K8575" s="90"/>
      <c r="L8575" s="73"/>
      <c r="M8575" s="69" t="str">
        <f>IF(C8575&lt;&gt;"",DailyLog!$S$3,"")</f>
        <v/>
      </c>
      <c r="N8575" s="56" t="str">
        <f t="shared" si="400"/>
        <v/>
      </c>
      <c r="O8575" s="53" t="str">
        <f>IF($B8575&lt;&gt;"",IF(ISNUMBER(_xlfn.XMATCH($B8575,Language!$A$6:$E$6)),0,IF(ISNUMBER(_xlfn.XMATCH($B8575,Language!$A$29:$E$29)),'Lista de Prestatarios'!$B$3,VLOOKUP(B8575,'Lista de Prestatarios'!$A$2:$B$500,2,FALSE))),"")</f>
        <v/>
      </c>
      <c r="P8575" s="58" t="str">
        <f>IF(B8575&lt;&gt;"",IF(OR(D8575&gt;0,G8575&gt;0),COUNTIF($B$2:B8575,B8575),COUNTIFS($B$2:B8575,B8575,$E$2:E8575,"&gt;0")),"")</f>
        <v/>
      </c>
    </row>
    <row r="8576" spans="1:16" x14ac:dyDescent="0.35">
      <c r="A8576" s="51" t="str">
        <f t="shared" si="399"/>
        <v/>
      </c>
      <c r="B8576" s="99"/>
      <c r="C8576" s="4"/>
      <c r="D8576" s="14"/>
      <c r="E8576" s="14"/>
      <c r="F8576" s="14"/>
      <c r="G8576" s="82"/>
      <c r="H8576" s="107" t="str">
        <f>IF(B8576&lt;&gt;"",IF(OR(O8576=0,O8576=999),"",SUMIFS($E$2:E8576,$A$2:A8576,A8576)-SUMIFS($F$2:F8576,$A$2:A8576,A8576)),"")</f>
        <v/>
      </c>
      <c r="I8576" s="109" t="str">
        <f t="shared" si="401"/>
        <v/>
      </c>
      <c r="J8576" s="113"/>
      <c r="K8576" s="90"/>
      <c r="L8576" s="73"/>
      <c r="M8576" s="69" t="str">
        <f>IF(C8576&lt;&gt;"",DailyLog!$S$3,"")</f>
        <v/>
      </c>
      <c r="N8576" s="56" t="str">
        <f t="shared" si="400"/>
        <v/>
      </c>
      <c r="O8576" s="53" t="str">
        <f>IF($B8576&lt;&gt;"",IF(ISNUMBER(_xlfn.XMATCH($B8576,Language!$A$6:$E$6)),0,IF(ISNUMBER(_xlfn.XMATCH($B8576,Language!$A$29:$E$29)),'Lista de Prestatarios'!$B$3,VLOOKUP(B8576,'Lista de Prestatarios'!$A$2:$B$500,2,FALSE))),"")</f>
        <v/>
      </c>
      <c r="P8576" s="58" t="str">
        <f>IF(B8576&lt;&gt;"",IF(OR(D8576&gt;0,G8576&gt;0),COUNTIF($B$2:B8576,B8576),COUNTIFS($B$2:B8576,B8576,$E$2:E8576,"&gt;0")),"")</f>
        <v/>
      </c>
    </row>
    <row r="8577" spans="1:16" x14ac:dyDescent="0.35">
      <c r="A8577" s="51" t="str">
        <f t="shared" si="399"/>
        <v/>
      </c>
      <c r="B8577" s="99"/>
      <c r="C8577" s="4"/>
      <c r="D8577" s="14"/>
      <c r="E8577" s="14"/>
      <c r="F8577" s="14"/>
      <c r="G8577" s="82"/>
      <c r="H8577" s="107" t="str">
        <f>IF(B8577&lt;&gt;"",IF(OR(O8577=0,O8577=999),"",SUMIFS($E$2:E8577,$A$2:A8577,A8577)-SUMIFS($F$2:F8577,$A$2:A8577,A8577)),"")</f>
        <v/>
      </c>
      <c r="I8577" s="109" t="str">
        <f t="shared" si="401"/>
        <v/>
      </c>
      <c r="J8577" s="113"/>
      <c r="K8577" s="90"/>
      <c r="L8577" s="73"/>
      <c r="M8577" s="69" t="str">
        <f>IF(C8577&lt;&gt;"",DailyLog!$S$3,"")</f>
        <v/>
      </c>
      <c r="N8577" s="56" t="str">
        <f t="shared" si="400"/>
        <v/>
      </c>
      <c r="O8577" s="53" t="str">
        <f>IF($B8577&lt;&gt;"",IF(ISNUMBER(_xlfn.XMATCH($B8577,Language!$A$6:$E$6)),0,IF(ISNUMBER(_xlfn.XMATCH($B8577,Language!$A$29:$E$29)),'Lista de Prestatarios'!$B$3,VLOOKUP(B8577,'Lista de Prestatarios'!$A$2:$B$500,2,FALSE))),"")</f>
        <v/>
      </c>
      <c r="P8577" s="58" t="str">
        <f>IF(B8577&lt;&gt;"",IF(OR(D8577&gt;0,G8577&gt;0),COUNTIF($B$2:B8577,B8577),COUNTIFS($B$2:B8577,B8577,$E$2:E8577,"&gt;0")),"")</f>
        <v/>
      </c>
    </row>
    <row r="8578" spans="1:16" x14ac:dyDescent="0.35">
      <c r="A8578" s="51" t="str">
        <f t="shared" ref="A8578:A8641" si="402">IF(B8578&lt;&gt;"",O8578&amp;"."&amp;P8578,"")</f>
        <v/>
      </c>
      <c r="B8578" s="99"/>
      <c r="C8578" s="4"/>
      <c r="D8578" s="14"/>
      <c r="E8578" s="14"/>
      <c r="F8578" s="14"/>
      <c r="G8578" s="82"/>
      <c r="H8578" s="107" t="str">
        <f>IF(B8578&lt;&gt;"",IF(OR(O8578=0,O8578=999),"",SUMIFS($E$2:E8578,$A$2:A8578,A8578)-SUMIFS($F$2:F8578,$A$2:A8578,A8578)),"")</f>
        <v/>
      </c>
      <c r="I8578" s="109" t="str">
        <f t="shared" si="401"/>
        <v/>
      </c>
      <c r="J8578" s="113"/>
      <c r="K8578" s="90"/>
      <c r="L8578" s="73"/>
      <c r="M8578" s="69" t="str">
        <f>IF(C8578&lt;&gt;"",DailyLog!$S$3,"")</f>
        <v/>
      </c>
      <c r="N8578" s="56" t="str">
        <f t="shared" ref="N8578:N8641" si="403">IF(B8578&lt;&gt;"",COUNT(D8578:G8578),"")</f>
        <v/>
      </c>
      <c r="O8578" s="53" t="str">
        <f>IF($B8578&lt;&gt;"",IF(ISNUMBER(_xlfn.XMATCH($B8578,Language!$A$6:$E$6)),0,IF(ISNUMBER(_xlfn.XMATCH($B8578,Language!$A$29:$E$29)),'Lista de Prestatarios'!$B$3,VLOOKUP(B8578,'Lista de Prestatarios'!$A$2:$B$500,2,FALSE))),"")</f>
        <v/>
      </c>
      <c r="P8578" s="58" t="str">
        <f>IF(B8578&lt;&gt;"",IF(OR(D8578&gt;0,G8578&gt;0),COUNTIF($B$2:B8578,B8578),COUNTIFS($B$2:B8578,B8578,$E$2:E8578,"&gt;0")),"")</f>
        <v/>
      </c>
    </row>
    <row r="8579" spans="1:16" x14ac:dyDescent="0.35">
      <c r="A8579" s="51" t="str">
        <f t="shared" si="402"/>
        <v/>
      </c>
      <c r="B8579" s="99"/>
      <c r="C8579" s="4"/>
      <c r="D8579" s="14"/>
      <c r="E8579" s="14"/>
      <c r="F8579" s="14"/>
      <c r="G8579" s="82"/>
      <c r="H8579" s="107" t="str">
        <f>IF(B8579&lt;&gt;"",IF(OR(O8579=0,O8579=999),"",SUMIFS($E$2:E8579,$A$2:A8579,A8579)-SUMIFS($F$2:F8579,$A$2:A8579,A8579)),"")</f>
        <v/>
      </c>
      <c r="I8579" s="109" t="str">
        <f t="shared" si="401"/>
        <v/>
      </c>
      <c r="J8579" s="113"/>
      <c r="K8579" s="90"/>
      <c r="L8579" s="73"/>
      <c r="M8579" s="69" t="str">
        <f>IF(C8579&lt;&gt;"",DailyLog!$S$3,"")</f>
        <v/>
      </c>
      <c r="N8579" s="56" t="str">
        <f t="shared" si="403"/>
        <v/>
      </c>
      <c r="O8579" s="53" t="str">
        <f>IF($B8579&lt;&gt;"",IF(ISNUMBER(_xlfn.XMATCH($B8579,Language!$A$6:$E$6)),0,IF(ISNUMBER(_xlfn.XMATCH($B8579,Language!$A$29:$E$29)),'Lista de Prestatarios'!$B$3,VLOOKUP(B8579,'Lista de Prestatarios'!$A$2:$B$500,2,FALSE))),"")</f>
        <v/>
      </c>
      <c r="P8579" s="58" t="str">
        <f>IF(B8579&lt;&gt;"",IF(OR(D8579&gt;0,G8579&gt;0),COUNTIF($B$2:B8579,B8579),COUNTIFS($B$2:B8579,B8579,$E$2:E8579,"&gt;0")),"")</f>
        <v/>
      </c>
    </row>
    <row r="8580" spans="1:16" x14ac:dyDescent="0.35">
      <c r="A8580" s="51" t="str">
        <f t="shared" si="402"/>
        <v/>
      </c>
      <c r="B8580" s="99"/>
      <c r="C8580" s="4"/>
      <c r="D8580" s="14"/>
      <c r="E8580" s="14"/>
      <c r="F8580" s="14"/>
      <c r="G8580" s="82"/>
      <c r="H8580" s="107" t="str">
        <f>IF(B8580&lt;&gt;"",IF(OR(O8580=0,O8580=999),"",SUMIFS($E$2:E8580,$A$2:A8580,A8580)-SUMIFS($F$2:F8580,$A$2:A8580,A8580)),"")</f>
        <v/>
      </c>
      <c r="I8580" s="109" t="str">
        <f t="shared" ref="I8580:I8643" si="404">IF(B8580&lt;&gt;"",I8579+D8580-E8580+F8580-G8580,"")</f>
        <v/>
      </c>
      <c r="J8580" s="113"/>
      <c r="K8580" s="90"/>
      <c r="L8580" s="73"/>
      <c r="M8580" s="69" t="str">
        <f>IF(C8580&lt;&gt;"",DailyLog!$S$3,"")</f>
        <v/>
      </c>
      <c r="N8580" s="56" t="str">
        <f t="shared" si="403"/>
        <v/>
      </c>
      <c r="O8580" s="53" t="str">
        <f>IF($B8580&lt;&gt;"",IF(ISNUMBER(_xlfn.XMATCH($B8580,Language!$A$6:$E$6)),0,IF(ISNUMBER(_xlfn.XMATCH($B8580,Language!$A$29:$E$29)),'Lista de Prestatarios'!$B$3,VLOOKUP(B8580,'Lista de Prestatarios'!$A$2:$B$500,2,FALSE))),"")</f>
        <v/>
      </c>
      <c r="P8580" s="58" t="str">
        <f>IF(B8580&lt;&gt;"",IF(OR(D8580&gt;0,G8580&gt;0),COUNTIF($B$2:B8580,B8580),COUNTIFS($B$2:B8580,B8580,$E$2:E8580,"&gt;0")),"")</f>
        <v/>
      </c>
    </row>
    <row r="8581" spans="1:16" x14ac:dyDescent="0.35">
      <c r="A8581" s="51" t="str">
        <f t="shared" si="402"/>
        <v/>
      </c>
      <c r="B8581" s="99"/>
      <c r="C8581" s="4"/>
      <c r="D8581" s="14"/>
      <c r="E8581" s="14"/>
      <c r="F8581" s="14"/>
      <c r="G8581" s="82"/>
      <c r="H8581" s="107" t="str">
        <f>IF(B8581&lt;&gt;"",IF(OR(O8581=0,O8581=999),"",SUMIFS($E$2:E8581,$A$2:A8581,A8581)-SUMIFS($F$2:F8581,$A$2:A8581,A8581)),"")</f>
        <v/>
      </c>
      <c r="I8581" s="109" t="str">
        <f t="shared" si="404"/>
        <v/>
      </c>
      <c r="J8581" s="113"/>
      <c r="K8581" s="90"/>
      <c r="L8581" s="73"/>
      <c r="M8581" s="69" t="str">
        <f>IF(C8581&lt;&gt;"",DailyLog!$S$3,"")</f>
        <v/>
      </c>
      <c r="N8581" s="56" t="str">
        <f t="shared" si="403"/>
        <v/>
      </c>
      <c r="O8581" s="53" t="str">
        <f>IF($B8581&lt;&gt;"",IF(ISNUMBER(_xlfn.XMATCH($B8581,Language!$A$6:$E$6)),0,IF(ISNUMBER(_xlfn.XMATCH($B8581,Language!$A$29:$E$29)),'Lista de Prestatarios'!$B$3,VLOOKUP(B8581,'Lista de Prestatarios'!$A$2:$B$500,2,FALSE))),"")</f>
        <v/>
      </c>
      <c r="P8581" s="58" t="str">
        <f>IF(B8581&lt;&gt;"",IF(OR(D8581&gt;0,G8581&gt;0),COUNTIF($B$2:B8581,B8581),COUNTIFS($B$2:B8581,B8581,$E$2:E8581,"&gt;0")),"")</f>
        <v/>
      </c>
    </row>
    <row r="8582" spans="1:16" x14ac:dyDescent="0.35">
      <c r="A8582" s="51" t="str">
        <f t="shared" si="402"/>
        <v/>
      </c>
      <c r="B8582" s="99"/>
      <c r="C8582" s="4"/>
      <c r="D8582" s="14"/>
      <c r="E8582" s="14"/>
      <c r="F8582" s="14"/>
      <c r="G8582" s="82"/>
      <c r="H8582" s="107" t="str">
        <f>IF(B8582&lt;&gt;"",IF(OR(O8582=0,O8582=999),"",SUMIFS($E$2:E8582,$A$2:A8582,A8582)-SUMIFS($F$2:F8582,$A$2:A8582,A8582)),"")</f>
        <v/>
      </c>
      <c r="I8582" s="109" t="str">
        <f t="shared" si="404"/>
        <v/>
      </c>
      <c r="J8582" s="113"/>
      <c r="K8582" s="90"/>
      <c r="L8582" s="73"/>
      <c r="M8582" s="69" t="str">
        <f>IF(C8582&lt;&gt;"",DailyLog!$S$3,"")</f>
        <v/>
      </c>
      <c r="N8582" s="56" t="str">
        <f t="shared" si="403"/>
        <v/>
      </c>
      <c r="O8582" s="53" t="str">
        <f>IF($B8582&lt;&gt;"",IF(ISNUMBER(_xlfn.XMATCH($B8582,Language!$A$6:$E$6)),0,IF(ISNUMBER(_xlfn.XMATCH($B8582,Language!$A$29:$E$29)),'Lista de Prestatarios'!$B$3,VLOOKUP(B8582,'Lista de Prestatarios'!$A$2:$B$500,2,FALSE))),"")</f>
        <v/>
      </c>
      <c r="P8582" s="58" t="str">
        <f>IF(B8582&lt;&gt;"",IF(OR(D8582&gt;0,G8582&gt;0),COUNTIF($B$2:B8582,B8582),COUNTIFS($B$2:B8582,B8582,$E$2:E8582,"&gt;0")),"")</f>
        <v/>
      </c>
    </row>
    <row r="8583" spans="1:16" x14ac:dyDescent="0.35">
      <c r="A8583" s="51" t="str">
        <f t="shared" si="402"/>
        <v/>
      </c>
      <c r="B8583" s="99"/>
      <c r="C8583" s="4"/>
      <c r="D8583" s="14"/>
      <c r="E8583" s="14"/>
      <c r="F8583" s="14"/>
      <c r="G8583" s="82"/>
      <c r="H8583" s="107" t="str">
        <f>IF(B8583&lt;&gt;"",IF(OR(O8583=0,O8583=999),"",SUMIFS($E$2:E8583,$A$2:A8583,A8583)-SUMIFS($F$2:F8583,$A$2:A8583,A8583)),"")</f>
        <v/>
      </c>
      <c r="I8583" s="109" t="str">
        <f t="shared" si="404"/>
        <v/>
      </c>
      <c r="J8583" s="113"/>
      <c r="K8583" s="90"/>
      <c r="L8583" s="73"/>
      <c r="M8583" s="69" t="str">
        <f>IF(C8583&lt;&gt;"",DailyLog!$S$3,"")</f>
        <v/>
      </c>
      <c r="N8583" s="56" t="str">
        <f t="shared" si="403"/>
        <v/>
      </c>
      <c r="O8583" s="53" t="str">
        <f>IF($B8583&lt;&gt;"",IF(ISNUMBER(_xlfn.XMATCH($B8583,Language!$A$6:$E$6)),0,IF(ISNUMBER(_xlfn.XMATCH($B8583,Language!$A$29:$E$29)),'Lista de Prestatarios'!$B$3,VLOOKUP(B8583,'Lista de Prestatarios'!$A$2:$B$500,2,FALSE))),"")</f>
        <v/>
      </c>
      <c r="P8583" s="58" t="str">
        <f>IF(B8583&lt;&gt;"",IF(OR(D8583&gt;0,G8583&gt;0),COUNTIF($B$2:B8583,B8583),COUNTIFS($B$2:B8583,B8583,$E$2:E8583,"&gt;0")),"")</f>
        <v/>
      </c>
    </row>
    <row r="8584" spans="1:16" x14ac:dyDescent="0.35">
      <c r="A8584" s="51" t="str">
        <f t="shared" si="402"/>
        <v/>
      </c>
      <c r="B8584" s="99"/>
      <c r="C8584" s="4"/>
      <c r="D8584" s="14"/>
      <c r="E8584" s="14"/>
      <c r="F8584" s="14"/>
      <c r="G8584" s="82"/>
      <c r="H8584" s="107" t="str">
        <f>IF(B8584&lt;&gt;"",IF(OR(O8584=0,O8584=999),"",SUMIFS($E$2:E8584,$A$2:A8584,A8584)-SUMIFS($F$2:F8584,$A$2:A8584,A8584)),"")</f>
        <v/>
      </c>
      <c r="I8584" s="109" t="str">
        <f t="shared" si="404"/>
        <v/>
      </c>
      <c r="J8584" s="113"/>
      <c r="K8584" s="90"/>
      <c r="L8584" s="73"/>
      <c r="M8584" s="69" t="str">
        <f>IF(C8584&lt;&gt;"",DailyLog!$S$3,"")</f>
        <v/>
      </c>
      <c r="N8584" s="56" t="str">
        <f t="shared" si="403"/>
        <v/>
      </c>
      <c r="O8584" s="53" t="str">
        <f>IF($B8584&lt;&gt;"",IF(ISNUMBER(_xlfn.XMATCH($B8584,Language!$A$6:$E$6)),0,IF(ISNUMBER(_xlfn.XMATCH($B8584,Language!$A$29:$E$29)),'Lista de Prestatarios'!$B$3,VLOOKUP(B8584,'Lista de Prestatarios'!$A$2:$B$500,2,FALSE))),"")</f>
        <v/>
      </c>
      <c r="P8584" s="58" t="str">
        <f>IF(B8584&lt;&gt;"",IF(OR(D8584&gt;0,G8584&gt;0),COUNTIF($B$2:B8584,B8584),COUNTIFS($B$2:B8584,B8584,$E$2:E8584,"&gt;0")),"")</f>
        <v/>
      </c>
    </row>
    <row r="8585" spans="1:16" x14ac:dyDescent="0.35">
      <c r="A8585" s="51" t="str">
        <f t="shared" si="402"/>
        <v/>
      </c>
      <c r="B8585" s="99"/>
      <c r="C8585" s="4"/>
      <c r="D8585" s="14"/>
      <c r="E8585" s="14"/>
      <c r="F8585" s="14"/>
      <c r="G8585" s="82"/>
      <c r="H8585" s="107" t="str">
        <f>IF(B8585&lt;&gt;"",IF(OR(O8585=0,O8585=999),"",SUMIFS($E$2:E8585,$A$2:A8585,A8585)-SUMIFS($F$2:F8585,$A$2:A8585,A8585)),"")</f>
        <v/>
      </c>
      <c r="I8585" s="109" t="str">
        <f t="shared" si="404"/>
        <v/>
      </c>
      <c r="J8585" s="113"/>
      <c r="K8585" s="90"/>
      <c r="L8585" s="73"/>
      <c r="M8585" s="69" t="str">
        <f>IF(C8585&lt;&gt;"",DailyLog!$S$3,"")</f>
        <v/>
      </c>
      <c r="N8585" s="56" t="str">
        <f t="shared" si="403"/>
        <v/>
      </c>
      <c r="O8585" s="53" t="str">
        <f>IF($B8585&lt;&gt;"",IF(ISNUMBER(_xlfn.XMATCH($B8585,Language!$A$6:$E$6)),0,IF(ISNUMBER(_xlfn.XMATCH($B8585,Language!$A$29:$E$29)),'Lista de Prestatarios'!$B$3,VLOOKUP(B8585,'Lista de Prestatarios'!$A$2:$B$500,2,FALSE))),"")</f>
        <v/>
      </c>
      <c r="P8585" s="58" t="str">
        <f>IF(B8585&lt;&gt;"",IF(OR(D8585&gt;0,G8585&gt;0),COUNTIF($B$2:B8585,B8585),COUNTIFS($B$2:B8585,B8585,$E$2:E8585,"&gt;0")),"")</f>
        <v/>
      </c>
    </row>
    <row r="8586" spans="1:16" x14ac:dyDescent="0.35">
      <c r="A8586" s="51" t="str">
        <f t="shared" si="402"/>
        <v/>
      </c>
      <c r="B8586" s="99"/>
      <c r="C8586" s="4"/>
      <c r="D8586" s="14"/>
      <c r="E8586" s="14"/>
      <c r="F8586" s="14"/>
      <c r="G8586" s="82"/>
      <c r="H8586" s="107" t="str">
        <f>IF(B8586&lt;&gt;"",IF(OR(O8586=0,O8586=999),"",SUMIFS($E$2:E8586,$A$2:A8586,A8586)-SUMIFS($F$2:F8586,$A$2:A8586,A8586)),"")</f>
        <v/>
      </c>
      <c r="I8586" s="109" t="str">
        <f t="shared" si="404"/>
        <v/>
      </c>
      <c r="J8586" s="113"/>
      <c r="K8586" s="90"/>
      <c r="L8586" s="73"/>
      <c r="M8586" s="69" t="str">
        <f>IF(C8586&lt;&gt;"",DailyLog!$S$3,"")</f>
        <v/>
      </c>
      <c r="N8586" s="56" t="str">
        <f t="shared" si="403"/>
        <v/>
      </c>
      <c r="O8586" s="53" t="str">
        <f>IF($B8586&lt;&gt;"",IF(ISNUMBER(_xlfn.XMATCH($B8586,Language!$A$6:$E$6)),0,IF(ISNUMBER(_xlfn.XMATCH($B8586,Language!$A$29:$E$29)),'Lista de Prestatarios'!$B$3,VLOOKUP(B8586,'Lista de Prestatarios'!$A$2:$B$500,2,FALSE))),"")</f>
        <v/>
      </c>
      <c r="P8586" s="58" t="str">
        <f>IF(B8586&lt;&gt;"",IF(OR(D8586&gt;0,G8586&gt;0),COUNTIF($B$2:B8586,B8586),COUNTIFS($B$2:B8586,B8586,$E$2:E8586,"&gt;0")),"")</f>
        <v/>
      </c>
    </row>
    <row r="8587" spans="1:16" x14ac:dyDescent="0.35">
      <c r="A8587" s="51" t="str">
        <f t="shared" si="402"/>
        <v/>
      </c>
      <c r="B8587" s="99"/>
      <c r="C8587" s="4"/>
      <c r="D8587" s="14"/>
      <c r="E8587" s="14"/>
      <c r="F8587" s="14"/>
      <c r="G8587" s="82"/>
      <c r="H8587" s="107" t="str">
        <f>IF(B8587&lt;&gt;"",IF(OR(O8587=0,O8587=999),"",SUMIFS($E$2:E8587,$A$2:A8587,A8587)-SUMIFS($F$2:F8587,$A$2:A8587,A8587)),"")</f>
        <v/>
      </c>
      <c r="I8587" s="109" t="str">
        <f t="shared" si="404"/>
        <v/>
      </c>
      <c r="J8587" s="113"/>
      <c r="K8587" s="90"/>
      <c r="L8587" s="73"/>
      <c r="M8587" s="69" t="str">
        <f>IF(C8587&lt;&gt;"",DailyLog!$S$3,"")</f>
        <v/>
      </c>
      <c r="N8587" s="56" t="str">
        <f t="shared" si="403"/>
        <v/>
      </c>
      <c r="O8587" s="53" t="str">
        <f>IF($B8587&lt;&gt;"",IF(ISNUMBER(_xlfn.XMATCH($B8587,Language!$A$6:$E$6)),0,IF(ISNUMBER(_xlfn.XMATCH($B8587,Language!$A$29:$E$29)),'Lista de Prestatarios'!$B$3,VLOOKUP(B8587,'Lista de Prestatarios'!$A$2:$B$500,2,FALSE))),"")</f>
        <v/>
      </c>
      <c r="P8587" s="58" t="str">
        <f>IF(B8587&lt;&gt;"",IF(OR(D8587&gt;0,G8587&gt;0),COUNTIF($B$2:B8587,B8587),COUNTIFS($B$2:B8587,B8587,$E$2:E8587,"&gt;0")),"")</f>
        <v/>
      </c>
    </row>
    <row r="8588" spans="1:16" x14ac:dyDescent="0.35">
      <c r="A8588" s="51" t="str">
        <f t="shared" si="402"/>
        <v/>
      </c>
      <c r="B8588" s="99"/>
      <c r="C8588" s="4"/>
      <c r="D8588" s="14"/>
      <c r="E8588" s="14"/>
      <c r="F8588" s="14"/>
      <c r="G8588" s="82"/>
      <c r="H8588" s="107" t="str">
        <f>IF(B8588&lt;&gt;"",IF(OR(O8588=0,O8588=999),"",SUMIFS($E$2:E8588,$A$2:A8588,A8588)-SUMIFS($F$2:F8588,$A$2:A8588,A8588)),"")</f>
        <v/>
      </c>
      <c r="I8588" s="109" t="str">
        <f t="shared" si="404"/>
        <v/>
      </c>
      <c r="J8588" s="113"/>
      <c r="K8588" s="90"/>
      <c r="L8588" s="73"/>
      <c r="M8588" s="69" t="str">
        <f>IF(C8588&lt;&gt;"",DailyLog!$S$3,"")</f>
        <v/>
      </c>
      <c r="N8588" s="56" t="str">
        <f t="shared" si="403"/>
        <v/>
      </c>
      <c r="O8588" s="53" t="str">
        <f>IF($B8588&lt;&gt;"",IF(ISNUMBER(_xlfn.XMATCH($B8588,Language!$A$6:$E$6)),0,IF(ISNUMBER(_xlfn.XMATCH($B8588,Language!$A$29:$E$29)),'Lista de Prestatarios'!$B$3,VLOOKUP(B8588,'Lista de Prestatarios'!$A$2:$B$500,2,FALSE))),"")</f>
        <v/>
      </c>
      <c r="P8588" s="58" t="str">
        <f>IF(B8588&lt;&gt;"",IF(OR(D8588&gt;0,G8588&gt;0),COUNTIF($B$2:B8588,B8588),COUNTIFS($B$2:B8588,B8588,$E$2:E8588,"&gt;0")),"")</f>
        <v/>
      </c>
    </row>
    <row r="8589" spans="1:16" x14ac:dyDescent="0.35">
      <c r="A8589" s="51" t="str">
        <f t="shared" si="402"/>
        <v/>
      </c>
      <c r="B8589" s="99"/>
      <c r="C8589" s="4"/>
      <c r="D8589" s="14"/>
      <c r="E8589" s="14"/>
      <c r="F8589" s="14"/>
      <c r="G8589" s="82"/>
      <c r="H8589" s="107" t="str">
        <f>IF(B8589&lt;&gt;"",IF(OR(O8589=0,O8589=999),"",SUMIFS($E$2:E8589,$A$2:A8589,A8589)-SUMIFS($F$2:F8589,$A$2:A8589,A8589)),"")</f>
        <v/>
      </c>
      <c r="I8589" s="109" t="str">
        <f t="shared" si="404"/>
        <v/>
      </c>
      <c r="J8589" s="113"/>
      <c r="K8589" s="90"/>
      <c r="L8589" s="73"/>
      <c r="M8589" s="69" t="str">
        <f>IF(C8589&lt;&gt;"",DailyLog!$S$3,"")</f>
        <v/>
      </c>
      <c r="N8589" s="56" t="str">
        <f t="shared" si="403"/>
        <v/>
      </c>
      <c r="O8589" s="53" t="str">
        <f>IF($B8589&lt;&gt;"",IF(ISNUMBER(_xlfn.XMATCH($B8589,Language!$A$6:$E$6)),0,IF(ISNUMBER(_xlfn.XMATCH($B8589,Language!$A$29:$E$29)),'Lista de Prestatarios'!$B$3,VLOOKUP(B8589,'Lista de Prestatarios'!$A$2:$B$500,2,FALSE))),"")</f>
        <v/>
      </c>
      <c r="P8589" s="58" t="str">
        <f>IF(B8589&lt;&gt;"",IF(OR(D8589&gt;0,G8589&gt;0),COUNTIF($B$2:B8589,B8589),COUNTIFS($B$2:B8589,B8589,$E$2:E8589,"&gt;0")),"")</f>
        <v/>
      </c>
    </row>
    <row r="8590" spans="1:16" x14ac:dyDescent="0.35">
      <c r="A8590" s="51" t="str">
        <f t="shared" si="402"/>
        <v/>
      </c>
      <c r="B8590" s="99"/>
      <c r="C8590" s="4"/>
      <c r="D8590" s="14"/>
      <c r="E8590" s="14"/>
      <c r="F8590" s="14"/>
      <c r="G8590" s="82"/>
      <c r="H8590" s="107" t="str">
        <f>IF(B8590&lt;&gt;"",IF(OR(O8590=0,O8590=999),"",SUMIFS($E$2:E8590,$A$2:A8590,A8590)-SUMIFS($F$2:F8590,$A$2:A8590,A8590)),"")</f>
        <v/>
      </c>
      <c r="I8590" s="109" t="str">
        <f t="shared" si="404"/>
        <v/>
      </c>
      <c r="J8590" s="113"/>
      <c r="K8590" s="90"/>
      <c r="L8590" s="73"/>
      <c r="M8590" s="69" t="str">
        <f>IF(C8590&lt;&gt;"",DailyLog!$S$3,"")</f>
        <v/>
      </c>
      <c r="N8590" s="56" t="str">
        <f t="shared" si="403"/>
        <v/>
      </c>
      <c r="O8590" s="53" t="str">
        <f>IF($B8590&lt;&gt;"",IF(ISNUMBER(_xlfn.XMATCH($B8590,Language!$A$6:$E$6)),0,IF(ISNUMBER(_xlfn.XMATCH($B8590,Language!$A$29:$E$29)),'Lista de Prestatarios'!$B$3,VLOOKUP(B8590,'Lista de Prestatarios'!$A$2:$B$500,2,FALSE))),"")</f>
        <v/>
      </c>
      <c r="P8590" s="58" t="str">
        <f>IF(B8590&lt;&gt;"",IF(OR(D8590&gt;0,G8590&gt;0),COUNTIF($B$2:B8590,B8590),COUNTIFS($B$2:B8590,B8590,$E$2:E8590,"&gt;0")),"")</f>
        <v/>
      </c>
    </row>
    <row r="8591" spans="1:16" x14ac:dyDescent="0.35">
      <c r="A8591" s="51" t="str">
        <f t="shared" si="402"/>
        <v/>
      </c>
      <c r="B8591" s="99"/>
      <c r="C8591" s="4"/>
      <c r="D8591" s="14"/>
      <c r="E8591" s="14"/>
      <c r="F8591" s="14"/>
      <c r="G8591" s="82"/>
      <c r="H8591" s="107" t="str">
        <f>IF(B8591&lt;&gt;"",IF(OR(O8591=0,O8591=999),"",SUMIFS($E$2:E8591,$A$2:A8591,A8591)-SUMIFS($F$2:F8591,$A$2:A8591,A8591)),"")</f>
        <v/>
      </c>
      <c r="I8591" s="109" t="str">
        <f t="shared" si="404"/>
        <v/>
      </c>
      <c r="J8591" s="113"/>
      <c r="K8591" s="90"/>
      <c r="L8591" s="73"/>
      <c r="M8591" s="69" t="str">
        <f>IF(C8591&lt;&gt;"",DailyLog!$S$3,"")</f>
        <v/>
      </c>
      <c r="N8591" s="56" t="str">
        <f t="shared" si="403"/>
        <v/>
      </c>
      <c r="O8591" s="53" t="str">
        <f>IF($B8591&lt;&gt;"",IF(ISNUMBER(_xlfn.XMATCH($B8591,Language!$A$6:$E$6)),0,IF(ISNUMBER(_xlfn.XMATCH($B8591,Language!$A$29:$E$29)),'Lista de Prestatarios'!$B$3,VLOOKUP(B8591,'Lista de Prestatarios'!$A$2:$B$500,2,FALSE))),"")</f>
        <v/>
      </c>
      <c r="P8591" s="58" t="str">
        <f>IF(B8591&lt;&gt;"",IF(OR(D8591&gt;0,G8591&gt;0),COUNTIF($B$2:B8591,B8591),COUNTIFS($B$2:B8591,B8591,$E$2:E8591,"&gt;0")),"")</f>
        <v/>
      </c>
    </row>
    <row r="8592" spans="1:16" x14ac:dyDescent="0.35">
      <c r="A8592" s="51" t="str">
        <f t="shared" si="402"/>
        <v/>
      </c>
      <c r="B8592" s="99"/>
      <c r="C8592" s="4"/>
      <c r="D8592" s="14"/>
      <c r="E8592" s="14"/>
      <c r="F8592" s="14"/>
      <c r="G8592" s="82"/>
      <c r="H8592" s="107" t="str">
        <f>IF(B8592&lt;&gt;"",IF(OR(O8592=0,O8592=999),"",SUMIFS($E$2:E8592,$A$2:A8592,A8592)-SUMIFS($F$2:F8592,$A$2:A8592,A8592)),"")</f>
        <v/>
      </c>
      <c r="I8592" s="109" t="str">
        <f t="shared" si="404"/>
        <v/>
      </c>
      <c r="J8592" s="113"/>
      <c r="K8592" s="90"/>
      <c r="L8592" s="73"/>
      <c r="M8592" s="69" t="str">
        <f>IF(C8592&lt;&gt;"",DailyLog!$S$3,"")</f>
        <v/>
      </c>
      <c r="N8592" s="56" t="str">
        <f t="shared" si="403"/>
        <v/>
      </c>
      <c r="O8592" s="53" t="str">
        <f>IF($B8592&lt;&gt;"",IF(ISNUMBER(_xlfn.XMATCH($B8592,Language!$A$6:$E$6)),0,IF(ISNUMBER(_xlfn.XMATCH($B8592,Language!$A$29:$E$29)),'Lista de Prestatarios'!$B$3,VLOOKUP(B8592,'Lista de Prestatarios'!$A$2:$B$500,2,FALSE))),"")</f>
        <v/>
      </c>
      <c r="P8592" s="58" t="str">
        <f>IF(B8592&lt;&gt;"",IF(OR(D8592&gt;0,G8592&gt;0),COUNTIF($B$2:B8592,B8592),COUNTIFS($B$2:B8592,B8592,$E$2:E8592,"&gt;0")),"")</f>
        <v/>
      </c>
    </row>
    <row r="8593" spans="1:16" x14ac:dyDescent="0.35">
      <c r="A8593" s="51" t="str">
        <f t="shared" si="402"/>
        <v/>
      </c>
      <c r="B8593" s="99"/>
      <c r="C8593" s="4"/>
      <c r="D8593" s="14"/>
      <c r="E8593" s="14"/>
      <c r="F8593" s="14"/>
      <c r="G8593" s="82"/>
      <c r="H8593" s="107" t="str">
        <f>IF(B8593&lt;&gt;"",IF(OR(O8593=0,O8593=999),"",SUMIFS($E$2:E8593,$A$2:A8593,A8593)-SUMIFS($F$2:F8593,$A$2:A8593,A8593)),"")</f>
        <v/>
      </c>
      <c r="I8593" s="109" t="str">
        <f t="shared" si="404"/>
        <v/>
      </c>
      <c r="J8593" s="113"/>
      <c r="K8593" s="90"/>
      <c r="L8593" s="73"/>
      <c r="M8593" s="69" t="str">
        <f>IF(C8593&lt;&gt;"",DailyLog!$S$3,"")</f>
        <v/>
      </c>
      <c r="N8593" s="56" t="str">
        <f t="shared" si="403"/>
        <v/>
      </c>
      <c r="O8593" s="53" t="str">
        <f>IF($B8593&lt;&gt;"",IF(ISNUMBER(_xlfn.XMATCH($B8593,Language!$A$6:$E$6)),0,IF(ISNUMBER(_xlfn.XMATCH($B8593,Language!$A$29:$E$29)),'Lista de Prestatarios'!$B$3,VLOOKUP(B8593,'Lista de Prestatarios'!$A$2:$B$500,2,FALSE))),"")</f>
        <v/>
      </c>
      <c r="P8593" s="58" t="str">
        <f>IF(B8593&lt;&gt;"",IF(OR(D8593&gt;0,G8593&gt;0),COUNTIF($B$2:B8593,B8593),COUNTIFS($B$2:B8593,B8593,$E$2:E8593,"&gt;0")),"")</f>
        <v/>
      </c>
    </row>
    <row r="8594" spans="1:16" x14ac:dyDescent="0.35">
      <c r="A8594" s="51" t="str">
        <f t="shared" si="402"/>
        <v/>
      </c>
      <c r="B8594" s="99"/>
      <c r="C8594" s="4"/>
      <c r="D8594" s="14"/>
      <c r="E8594" s="14"/>
      <c r="F8594" s="14"/>
      <c r="G8594" s="82"/>
      <c r="H8594" s="107" t="str">
        <f>IF(B8594&lt;&gt;"",IF(OR(O8594=0,O8594=999),"",SUMIFS($E$2:E8594,$A$2:A8594,A8594)-SUMIFS($F$2:F8594,$A$2:A8594,A8594)),"")</f>
        <v/>
      </c>
      <c r="I8594" s="109" t="str">
        <f t="shared" si="404"/>
        <v/>
      </c>
      <c r="J8594" s="113"/>
      <c r="K8594" s="90"/>
      <c r="L8594" s="73"/>
      <c r="M8594" s="69" t="str">
        <f>IF(C8594&lt;&gt;"",DailyLog!$S$3,"")</f>
        <v/>
      </c>
      <c r="N8594" s="56" t="str">
        <f t="shared" si="403"/>
        <v/>
      </c>
      <c r="O8594" s="53" t="str">
        <f>IF($B8594&lt;&gt;"",IF(ISNUMBER(_xlfn.XMATCH($B8594,Language!$A$6:$E$6)),0,IF(ISNUMBER(_xlfn.XMATCH($B8594,Language!$A$29:$E$29)),'Lista de Prestatarios'!$B$3,VLOOKUP(B8594,'Lista de Prestatarios'!$A$2:$B$500,2,FALSE))),"")</f>
        <v/>
      </c>
      <c r="P8594" s="58" t="str">
        <f>IF(B8594&lt;&gt;"",IF(OR(D8594&gt;0,G8594&gt;0),COUNTIF($B$2:B8594,B8594),COUNTIFS($B$2:B8594,B8594,$E$2:E8594,"&gt;0")),"")</f>
        <v/>
      </c>
    </row>
    <row r="8595" spans="1:16" x14ac:dyDescent="0.35">
      <c r="A8595" s="51" t="str">
        <f t="shared" si="402"/>
        <v/>
      </c>
      <c r="B8595" s="99"/>
      <c r="C8595" s="4"/>
      <c r="D8595" s="14"/>
      <c r="E8595" s="14"/>
      <c r="F8595" s="14"/>
      <c r="G8595" s="82"/>
      <c r="H8595" s="107" t="str">
        <f>IF(B8595&lt;&gt;"",IF(OR(O8595=0,O8595=999),"",SUMIFS($E$2:E8595,$A$2:A8595,A8595)-SUMIFS($F$2:F8595,$A$2:A8595,A8595)),"")</f>
        <v/>
      </c>
      <c r="I8595" s="109" t="str">
        <f t="shared" si="404"/>
        <v/>
      </c>
      <c r="J8595" s="113"/>
      <c r="K8595" s="90"/>
      <c r="L8595" s="73"/>
      <c r="M8595" s="69" t="str">
        <f>IF(C8595&lt;&gt;"",DailyLog!$S$3,"")</f>
        <v/>
      </c>
      <c r="N8595" s="56" t="str">
        <f t="shared" si="403"/>
        <v/>
      </c>
      <c r="O8595" s="53" t="str">
        <f>IF($B8595&lt;&gt;"",IF(ISNUMBER(_xlfn.XMATCH($B8595,Language!$A$6:$E$6)),0,IF(ISNUMBER(_xlfn.XMATCH($B8595,Language!$A$29:$E$29)),'Lista de Prestatarios'!$B$3,VLOOKUP(B8595,'Lista de Prestatarios'!$A$2:$B$500,2,FALSE))),"")</f>
        <v/>
      </c>
      <c r="P8595" s="58" t="str">
        <f>IF(B8595&lt;&gt;"",IF(OR(D8595&gt;0,G8595&gt;0),COUNTIF($B$2:B8595,B8595),COUNTIFS($B$2:B8595,B8595,$E$2:E8595,"&gt;0")),"")</f>
        <v/>
      </c>
    </row>
    <row r="8596" spans="1:16" x14ac:dyDescent="0.35">
      <c r="A8596" s="51" t="str">
        <f t="shared" si="402"/>
        <v/>
      </c>
      <c r="B8596" s="99"/>
      <c r="C8596" s="4"/>
      <c r="D8596" s="14"/>
      <c r="E8596" s="14"/>
      <c r="F8596" s="14"/>
      <c r="G8596" s="82"/>
      <c r="H8596" s="107" t="str">
        <f>IF(B8596&lt;&gt;"",IF(OR(O8596=0,O8596=999),"",SUMIFS($E$2:E8596,$A$2:A8596,A8596)-SUMIFS($F$2:F8596,$A$2:A8596,A8596)),"")</f>
        <v/>
      </c>
      <c r="I8596" s="109" t="str">
        <f t="shared" si="404"/>
        <v/>
      </c>
      <c r="J8596" s="113"/>
      <c r="K8596" s="90"/>
      <c r="L8596" s="73"/>
      <c r="M8596" s="69" t="str">
        <f>IF(C8596&lt;&gt;"",DailyLog!$S$3,"")</f>
        <v/>
      </c>
      <c r="N8596" s="56" t="str">
        <f t="shared" si="403"/>
        <v/>
      </c>
      <c r="O8596" s="53" t="str">
        <f>IF($B8596&lt;&gt;"",IF(ISNUMBER(_xlfn.XMATCH($B8596,Language!$A$6:$E$6)),0,IF(ISNUMBER(_xlfn.XMATCH($B8596,Language!$A$29:$E$29)),'Lista de Prestatarios'!$B$3,VLOOKUP(B8596,'Lista de Prestatarios'!$A$2:$B$500,2,FALSE))),"")</f>
        <v/>
      </c>
      <c r="P8596" s="58" t="str">
        <f>IF(B8596&lt;&gt;"",IF(OR(D8596&gt;0,G8596&gt;0),COUNTIF($B$2:B8596,B8596),COUNTIFS($B$2:B8596,B8596,$E$2:E8596,"&gt;0")),"")</f>
        <v/>
      </c>
    </row>
    <row r="8597" spans="1:16" x14ac:dyDescent="0.35">
      <c r="A8597" s="51" t="str">
        <f t="shared" si="402"/>
        <v/>
      </c>
      <c r="B8597" s="99"/>
      <c r="C8597" s="4"/>
      <c r="D8597" s="14"/>
      <c r="E8597" s="14"/>
      <c r="F8597" s="14"/>
      <c r="G8597" s="82"/>
      <c r="H8597" s="107" t="str">
        <f>IF(B8597&lt;&gt;"",IF(OR(O8597=0,O8597=999),"",SUMIFS($E$2:E8597,$A$2:A8597,A8597)-SUMIFS($F$2:F8597,$A$2:A8597,A8597)),"")</f>
        <v/>
      </c>
      <c r="I8597" s="109" t="str">
        <f t="shared" si="404"/>
        <v/>
      </c>
      <c r="J8597" s="113"/>
      <c r="K8597" s="90"/>
      <c r="L8597" s="73"/>
      <c r="M8597" s="69" t="str">
        <f>IF(C8597&lt;&gt;"",DailyLog!$S$3,"")</f>
        <v/>
      </c>
      <c r="N8597" s="56" t="str">
        <f t="shared" si="403"/>
        <v/>
      </c>
      <c r="O8597" s="53" t="str">
        <f>IF($B8597&lt;&gt;"",IF(ISNUMBER(_xlfn.XMATCH($B8597,Language!$A$6:$E$6)),0,IF(ISNUMBER(_xlfn.XMATCH($B8597,Language!$A$29:$E$29)),'Lista de Prestatarios'!$B$3,VLOOKUP(B8597,'Lista de Prestatarios'!$A$2:$B$500,2,FALSE))),"")</f>
        <v/>
      </c>
      <c r="P8597" s="58" t="str">
        <f>IF(B8597&lt;&gt;"",IF(OR(D8597&gt;0,G8597&gt;0),COUNTIF($B$2:B8597,B8597),COUNTIFS($B$2:B8597,B8597,$E$2:E8597,"&gt;0")),"")</f>
        <v/>
      </c>
    </row>
    <row r="8598" spans="1:16" x14ac:dyDescent="0.35">
      <c r="A8598" s="51" t="str">
        <f t="shared" si="402"/>
        <v/>
      </c>
      <c r="B8598" s="99"/>
      <c r="C8598" s="4"/>
      <c r="D8598" s="14"/>
      <c r="E8598" s="14"/>
      <c r="F8598" s="14"/>
      <c r="G8598" s="82"/>
      <c r="H8598" s="107" t="str">
        <f>IF(B8598&lt;&gt;"",IF(OR(O8598=0,O8598=999),"",SUMIFS($E$2:E8598,$A$2:A8598,A8598)-SUMIFS($F$2:F8598,$A$2:A8598,A8598)),"")</f>
        <v/>
      </c>
      <c r="I8598" s="109" t="str">
        <f t="shared" si="404"/>
        <v/>
      </c>
      <c r="J8598" s="113"/>
      <c r="K8598" s="90"/>
      <c r="L8598" s="73"/>
      <c r="M8598" s="69" t="str">
        <f>IF(C8598&lt;&gt;"",DailyLog!$S$3,"")</f>
        <v/>
      </c>
      <c r="N8598" s="56" t="str">
        <f t="shared" si="403"/>
        <v/>
      </c>
      <c r="O8598" s="53" t="str">
        <f>IF($B8598&lt;&gt;"",IF(ISNUMBER(_xlfn.XMATCH($B8598,Language!$A$6:$E$6)),0,IF(ISNUMBER(_xlfn.XMATCH($B8598,Language!$A$29:$E$29)),'Lista de Prestatarios'!$B$3,VLOOKUP(B8598,'Lista de Prestatarios'!$A$2:$B$500,2,FALSE))),"")</f>
        <v/>
      </c>
      <c r="P8598" s="58" t="str">
        <f>IF(B8598&lt;&gt;"",IF(OR(D8598&gt;0,G8598&gt;0),COUNTIF($B$2:B8598,B8598),COUNTIFS($B$2:B8598,B8598,$E$2:E8598,"&gt;0")),"")</f>
        <v/>
      </c>
    </row>
    <row r="8599" spans="1:16" x14ac:dyDescent="0.35">
      <c r="A8599" s="51" t="str">
        <f t="shared" si="402"/>
        <v/>
      </c>
      <c r="B8599" s="99"/>
      <c r="C8599" s="4"/>
      <c r="D8599" s="14"/>
      <c r="E8599" s="14"/>
      <c r="F8599" s="14"/>
      <c r="G8599" s="82"/>
      <c r="H8599" s="107" t="str">
        <f>IF(B8599&lt;&gt;"",IF(OR(O8599=0,O8599=999),"",SUMIFS($E$2:E8599,$A$2:A8599,A8599)-SUMIFS($F$2:F8599,$A$2:A8599,A8599)),"")</f>
        <v/>
      </c>
      <c r="I8599" s="109" t="str">
        <f t="shared" si="404"/>
        <v/>
      </c>
      <c r="J8599" s="113"/>
      <c r="K8599" s="90"/>
      <c r="L8599" s="73"/>
      <c r="M8599" s="69" t="str">
        <f>IF(C8599&lt;&gt;"",DailyLog!$S$3,"")</f>
        <v/>
      </c>
      <c r="N8599" s="56" t="str">
        <f t="shared" si="403"/>
        <v/>
      </c>
      <c r="O8599" s="53" t="str">
        <f>IF($B8599&lt;&gt;"",IF(ISNUMBER(_xlfn.XMATCH($B8599,Language!$A$6:$E$6)),0,IF(ISNUMBER(_xlfn.XMATCH($B8599,Language!$A$29:$E$29)),'Lista de Prestatarios'!$B$3,VLOOKUP(B8599,'Lista de Prestatarios'!$A$2:$B$500,2,FALSE))),"")</f>
        <v/>
      </c>
      <c r="P8599" s="58" t="str">
        <f>IF(B8599&lt;&gt;"",IF(OR(D8599&gt;0,G8599&gt;0),COUNTIF($B$2:B8599,B8599),COUNTIFS($B$2:B8599,B8599,$E$2:E8599,"&gt;0")),"")</f>
        <v/>
      </c>
    </row>
    <row r="8600" spans="1:16" x14ac:dyDescent="0.35">
      <c r="A8600" s="51" t="str">
        <f t="shared" si="402"/>
        <v/>
      </c>
      <c r="B8600" s="99"/>
      <c r="C8600" s="4"/>
      <c r="D8600" s="14"/>
      <c r="E8600" s="14"/>
      <c r="F8600" s="14"/>
      <c r="G8600" s="82"/>
      <c r="H8600" s="107" t="str">
        <f>IF(B8600&lt;&gt;"",IF(OR(O8600=0,O8600=999),"",SUMIFS($E$2:E8600,$A$2:A8600,A8600)-SUMIFS($F$2:F8600,$A$2:A8600,A8600)),"")</f>
        <v/>
      </c>
      <c r="I8600" s="109" t="str">
        <f t="shared" si="404"/>
        <v/>
      </c>
      <c r="J8600" s="113"/>
      <c r="K8600" s="90"/>
      <c r="L8600" s="73"/>
      <c r="M8600" s="69" t="str">
        <f>IF(C8600&lt;&gt;"",DailyLog!$S$3,"")</f>
        <v/>
      </c>
      <c r="N8600" s="56" t="str">
        <f t="shared" si="403"/>
        <v/>
      </c>
      <c r="O8600" s="53" t="str">
        <f>IF($B8600&lt;&gt;"",IF(ISNUMBER(_xlfn.XMATCH($B8600,Language!$A$6:$E$6)),0,IF(ISNUMBER(_xlfn.XMATCH($B8600,Language!$A$29:$E$29)),'Lista de Prestatarios'!$B$3,VLOOKUP(B8600,'Lista de Prestatarios'!$A$2:$B$500,2,FALSE))),"")</f>
        <v/>
      </c>
      <c r="P8600" s="58" t="str">
        <f>IF(B8600&lt;&gt;"",IF(OR(D8600&gt;0,G8600&gt;0),COUNTIF($B$2:B8600,B8600),COUNTIFS($B$2:B8600,B8600,$E$2:E8600,"&gt;0")),"")</f>
        <v/>
      </c>
    </row>
    <row r="8601" spans="1:16" x14ac:dyDescent="0.35">
      <c r="A8601" s="51" t="str">
        <f t="shared" si="402"/>
        <v/>
      </c>
      <c r="B8601" s="99"/>
      <c r="C8601" s="4"/>
      <c r="D8601" s="14"/>
      <c r="E8601" s="14"/>
      <c r="F8601" s="14"/>
      <c r="G8601" s="82"/>
      <c r="H8601" s="107" t="str">
        <f>IF(B8601&lt;&gt;"",IF(OR(O8601=0,O8601=999),"",SUMIFS($E$2:E8601,$A$2:A8601,A8601)-SUMIFS($F$2:F8601,$A$2:A8601,A8601)),"")</f>
        <v/>
      </c>
      <c r="I8601" s="109" t="str">
        <f t="shared" si="404"/>
        <v/>
      </c>
      <c r="J8601" s="113"/>
      <c r="K8601" s="90"/>
      <c r="L8601" s="73"/>
      <c r="M8601" s="69" t="str">
        <f>IF(C8601&lt;&gt;"",DailyLog!$S$3,"")</f>
        <v/>
      </c>
      <c r="N8601" s="56" t="str">
        <f t="shared" si="403"/>
        <v/>
      </c>
      <c r="O8601" s="53" t="str">
        <f>IF($B8601&lt;&gt;"",IF(ISNUMBER(_xlfn.XMATCH($B8601,Language!$A$6:$E$6)),0,IF(ISNUMBER(_xlfn.XMATCH($B8601,Language!$A$29:$E$29)),'Lista de Prestatarios'!$B$3,VLOOKUP(B8601,'Lista de Prestatarios'!$A$2:$B$500,2,FALSE))),"")</f>
        <v/>
      </c>
      <c r="P8601" s="58" t="str">
        <f>IF(B8601&lt;&gt;"",IF(OR(D8601&gt;0,G8601&gt;0),COUNTIF($B$2:B8601,B8601),COUNTIFS($B$2:B8601,B8601,$E$2:E8601,"&gt;0")),"")</f>
        <v/>
      </c>
    </row>
    <row r="8602" spans="1:16" x14ac:dyDescent="0.35">
      <c r="A8602" s="51" t="str">
        <f t="shared" si="402"/>
        <v/>
      </c>
      <c r="B8602" s="99"/>
      <c r="C8602" s="4"/>
      <c r="D8602" s="14"/>
      <c r="E8602" s="14"/>
      <c r="F8602" s="14"/>
      <c r="G8602" s="82"/>
      <c r="H8602" s="107" t="str">
        <f>IF(B8602&lt;&gt;"",IF(OR(O8602=0,O8602=999),"",SUMIFS($E$2:E8602,$A$2:A8602,A8602)-SUMIFS($F$2:F8602,$A$2:A8602,A8602)),"")</f>
        <v/>
      </c>
      <c r="I8602" s="109" t="str">
        <f t="shared" si="404"/>
        <v/>
      </c>
      <c r="J8602" s="113"/>
      <c r="K8602" s="90"/>
      <c r="L8602" s="73"/>
      <c r="M8602" s="69" t="str">
        <f>IF(C8602&lt;&gt;"",DailyLog!$S$3,"")</f>
        <v/>
      </c>
      <c r="N8602" s="56" t="str">
        <f t="shared" si="403"/>
        <v/>
      </c>
      <c r="O8602" s="53" t="str">
        <f>IF($B8602&lt;&gt;"",IF(ISNUMBER(_xlfn.XMATCH($B8602,Language!$A$6:$E$6)),0,IF(ISNUMBER(_xlfn.XMATCH($B8602,Language!$A$29:$E$29)),'Lista de Prestatarios'!$B$3,VLOOKUP(B8602,'Lista de Prestatarios'!$A$2:$B$500,2,FALSE))),"")</f>
        <v/>
      </c>
      <c r="P8602" s="58" t="str">
        <f>IF(B8602&lt;&gt;"",IF(OR(D8602&gt;0,G8602&gt;0),COUNTIF($B$2:B8602,B8602),COUNTIFS($B$2:B8602,B8602,$E$2:E8602,"&gt;0")),"")</f>
        <v/>
      </c>
    </row>
    <row r="8603" spans="1:16" x14ac:dyDescent="0.35">
      <c r="A8603" s="51" t="str">
        <f t="shared" si="402"/>
        <v/>
      </c>
      <c r="B8603" s="99"/>
      <c r="C8603" s="4"/>
      <c r="D8603" s="14"/>
      <c r="E8603" s="14"/>
      <c r="F8603" s="14"/>
      <c r="G8603" s="82"/>
      <c r="H8603" s="107" t="str">
        <f>IF(B8603&lt;&gt;"",IF(OR(O8603=0,O8603=999),"",SUMIFS($E$2:E8603,$A$2:A8603,A8603)-SUMIFS($F$2:F8603,$A$2:A8603,A8603)),"")</f>
        <v/>
      </c>
      <c r="I8603" s="109" t="str">
        <f t="shared" si="404"/>
        <v/>
      </c>
      <c r="J8603" s="113"/>
      <c r="K8603" s="90"/>
      <c r="L8603" s="73"/>
      <c r="M8603" s="69" t="str">
        <f>IF(C8603&lt;&gt;"",DailyLog!$S$3,"")</f>
        <v/>
      </c>
      <c r="N8603" s="56" t="str">
        <f t="shared" si="403"/>
        <v/>
      </c>
      <c r="O8603" s="53" t="str">
        <f>IF($B8603&lt;&gt;"",IF(ISNUMBER(_xlfn.XMATCH($B8603,Language!$A$6:$E$6)),0,IF(ISNUMBER(_xlfn.XMATCH($B8603,Language!$A$29:$E$29)),'Lista de Prestatarios'!$B$3,VLOOKUP(B8603,'Lista de Prestatarios'!$A$2:$B$500,2,FALSE))),"")</f>
        <v/>
      </c>
      <c r="P8603" s="58" t="str">
        <f>IF(B8603&lt;&gt;"",IF(OR(D8603&gt;0,G8603&gt;0),COUNTIF($B$2:B8603,B8603),COUNTIFS($B$2:B8603,B8603,$E$2:E8603,"&gt;0")),"")</f>
        <v/>
      </c>
    </row>
    <row r="8604" spans="1:16" x14ac:dyDescent="0.35">
      <c r="A8604" s="51" t="str">
        <f t="shared" si="402"/>
        <v/>
      </c>
      <c r="B8604" s="99"/>
      <c r="C8604" s="4"/>
      <c r="D8604" s="14"/>
      <c r="E8604" s="14"/>
      <c r="F8604" s="14"/>
      <c r="G8604" s="82"/>
      <c r="H8604" s="107" t="str">
        <f>IF(B8604&lt;&gt;"",IF(OR(O8604=0,O8604=999),"",SUMIFS($E$2:E8604,$A$2:A8604,A8604)-SUMIFS($F$2:F8604,$A$2:A8604,A8604)),"")</f>
        <v/>
      </c>
      <c r="I8604" s="109" t="str">
        <f t="shared" si="404"/>
        <v/>
      </c>
      <c r="J8604" s="113"/>
      <c r="K8604" s="90"/>
      <c r="L8604" s="73"/>
      <c r="M8604" s="69" t="str">
        <f>IF(C8604&lt;&gt;"",DailyLog!$S$3,"")</f>
        <v/>
      </c>
      <c r="N8604" s="56" t="str">
        <f t="shared" si="403"/>
        <v/>
      </c>
      <c r="O8604" s="53" t="str">
        <f>IF($B8604&lt;&gt;"",IF(ISNUMBER(_xlfn.XMATCH($B8604,Language!$A$6:$E$6)),0,IF(ISNUMBER(_xlfn.XMATCH($B8604,Language!$A$29:$E$29)),'Lista de Prestatarios'!$B$3,VLOOKUP(B8604,'Lista de Prestatarios'!$A$2:$B$500,2,FALSE))),"")</f>
        <v/>
      </c>
      <c r="P8604" s="58" t="str">
        <f>IF(B8604&lt;&gt;"",IF(OR(D8604&gt;0,G8604&gt;0),COUNTIF($B$2:B8604,B8604),COUNTIFS($B$2:B8604,B8604,$E$2:E8604,"&gt;0")),"")</f>
        <v/>
      </c>
    </row>
    <row r="8605" spans="1:16" x14ac:dyDescent="0.35">
      <c r="A8605" s="51" t="str">
        <f t="shared" si="402"/>
        <v/>
      </c>
      <c r="B8605" s="99"/>
      <c r="C8605" s="4"/>
      <c r="D8605" s="14"/>
      <c r="E8605" s="14"/>
      <c r="F8605" s="14"/>
      <c r="G8605" s="82"/>
      <c r="H8605" s="107" t="str">
        <f>IF(B8605&lt;&gt;"",IF(OR(O8605=0,O8605=999),"",SUMIFS($E$2:E8605,$A$2:A8605,A8605)-SUMIFS($F$2:F8605,$A$2:A8605,A8605)),"")</f>
        <v/>
      </c>
      <c r="I8605" s="109" t="str">
        <f t="shared" si="404"/>
        <v/>
      </c>
      <c r="J8605" s="113"/>
      <c r="K8605" s="90"/>
      <c r="L8605" s="73"/>
      <c r="M8605" s="69" t="str">
        <f>IF(C8605&lt;&gt;"",DailyLog!$S$3,"")</f>
        <v/>
      </c>
      <c r="N8605" s="56" t="str">
        <f t="shared" si="403"/>
        <v/>
      </c>
      <c r="O8605" s="53" t="str">
        <f>IF($B8605&lt;&gt;"",IF(ISNUMBER(_xlfn.XMATCH($B8605,Language!$A$6:$E$6)),0,IF(ISNUMBER(_xlfn.XMATCH($B8605,Language!$A$29:$E$29)),'Lista de Prestatarios'!$B$3,VLOOKUP(B8605,'Lista de Prestatarios'!$A$2:$B$500,2,FALSE))),"")</f>
        <v/>
      </c>
      <c r="P8605" s="58" t="str">
        <f>IF(B8605&lt;&gt;"",IF(OR(D8605&gt;0,G8605&gt;0),COUNTIF($B$2:B8605,B8605),COUNTIFS($B$2:B8605,B8605,$E$2:E8605,"&gt;0")),"")</f>
        <v/>
      </c>
    </row>
    <row r="8606" spans="1:16" x14ac:dyDescent="0.35">
      <c r="A8606" s="51" t="str">
        <f t="shared" si="402"/>
        <v/>
      </c>
      <c r="B8606" s="99"/>
      <c r="C8606" s="4"/>
      <c r="D8606" s="14"/>
      <c r="E8606" s="14"/>
      <c r="F8606" s="14"/>
      <c r="G8606" s="82"/>
      <c r="H8606" s="107" t="str">
        <f>IF(B8606&lt;&gt;"",IF(OR(O8606=0,O8606=999),"",SUMIFS($E$2:E8606,$A$2:A8606,A8606)-SUMIFS($F$2:F8606,$A$2:A8606,A8606)),"")</f>
        <v/>
      </c>
      <c r="I8606" s="109" t="str">
        <f t="shared" si="404"/>
        <v/>
      </c>
      <c r="J8606" s="113"/>
      <c r="K8606" s="90"/>
      <c r="L8606" s="73"/>
      <c r="M8606" s="69" t="str">
        <f>IF(C8606&lt;&gt;"",DailyLog!$S$3,"")</f>
        <v/>
      </c>
      <c r="N8606" s="56" t="str">
        <f t="shared" si="403"/>
        <v/>
      </c>
      <c r="O8606" s="53" t="str">
        <f>IF($B8606&lt;&gt;"",IF(ISNUMBER(_xlfn.XMATCH($B8606,Language!$A$6:$E$6)),0,IF(ISNUMBER(_xlfn.XMATCH($B8606,Language!$A$29:$E$29)),'Lista de Prestatarios'!$B$3,VLOOKUP(B8606,'Lista de Prestatarios'!$A$2:$B$500,2,FALSE))),"")</f>
        <v/>
      </c>
      <c r="P8606" s="58" t="str">
        <f>IF(B8606&lt;&gt;"",IF(OR(D8606&gt;0,G8606&gt;0),COUNTIF($B$2:B8606,B8606),COUNTIFS($B$2:B8606,B8606,$E$2:E8606,"&gt;0")),"")</f>
        <v/>
      </c>
    </row>
    <row r="8607" spans="1:16" x14ac:dyDescent="0.35">
      <c r="A8607" s="51" t="str">
        <f t="shared" si="402"/>
        <v/>
      </c>
      <c r="B8607" s="99"/>
      <c r="C8607" s="4"/>
      <c r="D8607" s="14"/>
      <c r="E8607" s="14"/>
      <c r="F8607" s="14"/>
      <c r="G8607" s="82"/>
      <c r="H8607" s="107" t="str">
        <f>IF(B8607&lt;&gt;"",IF(OR(O8607=0,O8607=999),"",SUMIFS($E$2:E8607,$A$2:A8607,A8607)-SUMIFS($F$2:F8607,$A$2:A8607,A8607)),"")</f>
        <v/>
      </c>
      <c r="I8607" s="109" t="str">
        <f t="shared" si="404"/>
        <v/>
      </c>
      <c r="J8607" s="113"/>
      <c r="K8607" s="90"/>
      <c r="L8607" s="73"/>
      <c r="M8607" s="69" t="str">
        <f>IF(C8607&lt;&gt;"",DailyLog!$S$3,"")</f>
        <v/>
      </c>
      <c r="N8607" s="56" t="str">
        <f t="shared" si="403"/>
        <v/>
      </c>
      <c r="O8607" s="53" t="str">
        <f>IF($B8607&lt;&gt;"",IF(ISNUMBER(_xlfn.XMATCH($B8607,Language!$A$6:$E$6)),0,IF(ISNUMBER(_xlfn.XMATCH($B8607,Language!$A$29:$E$29)),'Lista de Prestatarios'!$B$3,VLOOKUP(B8607,'Lista de Prestatarios'!$A$2:$B$500,2,FALSE))),"")</f>
        <v/>
      </c>
      <c r="P8607" s="58" t="str">
        <f>IF(B8607&lt;&gt;"",IF(OR(D8607&gt;0,G8607&gt;0),COUNTIF($B$2:B8607,B8607),COUNTIFS($B$2:B8607,B8607,$E$2:E8607,"&gt;0")),"")</f>
        <v/>
      </c>
    </row>
    <row r="8608" spans="1:16" x14ac:dyDescent="0.35">
      <c r="A8608" s="51" t="str">
        <f t="shared" si="402"/>
        <v/>
      </c>
      <c r="B8608" s="99"/>
      <c r="C8608" s="4"/>
      <c r="D8608" s="14"/>
      <c r="E8608" s="14"/>
      <c r="F8608" s="14"/>
      <c r="G8608" s="82"/>
      <c r="H8608" s="107" t="str">
        <f>IF(B8608&lt;&gt;"",IF(OR(O8608=0,O8608=999),"",SUMIFS($E$2:E8608,$A$2:A8608,A8608)-SUMIFS($F$2:F8608,$A$2:A8608,A8608)),"")</f>
        <v/>
      </c>
      <c r="I8608" s="109" t="str">
        <f t="shared" si="404"/>
        <v/>
      </c>
      <c r="J8608" s="113"/>
      <c r="K8608" s="90"/>
      <c r="L8608" s="73"/>
      <c r="M8608" s="69" t="str">
        <f>IF(C8608&lt;&gt;"",DailyLog!$S$3,"")</f>
        <v/>
      </c>
      <c r="N8608" s="56" t="str">
        <f t="shared" si="403"/>
        <v/>
      </c>
      <c r="O8608" s="53" t="str">
        <f>IF($B8608&lt;&gt;"",IF(ISNUMBER(_xlfn.XMATCH($B8608,Language!$A$6:$E$6)),0,IF(ISNUMBER(_xlfn.XMATCH($B8608,Language!$A$29:$E$29)),'Lista de Prestatarios'!$B$3,VLOOKUP(B8608,'Lista de Prestatarios'!$A$2:$B$500,2,FALSE))),"")</f>
        <v/>
      </c>
      <c r="P8608" s="58" t="str">
        <f>IF(B8608&lt;&gt;"",IF(OR(D8608&gt;0,G8608&gt;0),COUNTIF($B$2:B8608,B8608),COUNTIFS($B$2:B8608,B8608,$E$2:E8608,"&gt;0")),"")</f>
        <v/>
      </c>
    </row>
    <row r="8609" spans="1:16" x14ac:dyDescent="0.35">
      <c r="A8609" s="51" t="str">
        <f t="shared" si="402"/>
        <v/>
      </c>
      <c r="B8609" s="99"/>
      <c r="C8609" s="4"/>
      <c r="D8609" s="14"/>
      <c r="E8609" s="14"/>
      <c r="F8609" s="14"/>
      <c r="G8609" s="82"/>
      <c r="H8609" s="107" t="str">
        <f>IF(B8609&lt;&gt;"",IF(OR(O8609=0,O8609=999),"",SUMIFS($E$2:E8609,$A$2:A8609,A8609)-SUMIFS($F$2:F8609,$A$2:A8609,A8609)),"")</f>
        <v/>
      </c>
      <c r="I8609" s="109" t="str">
        <f t="shared" si="404"/>
        <v/>
      </c>
      <c r="J8609" s="113"/>
      <c r="K8609" s="90"/>
      <c r="L8609" s="73"/>
      <c r="M8609" s="69" t="str">
        <f>IF(C8609&lt;&gt;"",DailyLog!$S$3,"")</f>
        <v/>
      </c>
      <c r="N8609" s="56" t="str">
        <f t="shared" si="403"/>
        <v/>
      </c>
      <c r="O8609" s="53" t="str">
        <f>IF($B8609&lt;&gt;"",IF(ISNUMBER(_xlfn.XMATCH($B8609,Language!$A$6:$E$6)),0,IF(ISNUMBER(_xlfn.XMATCH($B8609,Language!$A$29:$E$29)),'Lista de Prestatarios'!$B$3,VLOOKUP(B8609,'Lista de Prestatarios'!$A$2:$B$500,2,FALSE))),"")</f>
        <v/>
      </c>
      <c r="P8609" s="58" t="str">
        <f>IF(B8609&lt;&gt;"",IF(OR(D8609&gt;0,G8609&gt;0),COUNTIF($B$2:B8609,B8609),COUNTIFS($B$2:B8609,B8609,$E$2:E8609,"&gt;0")),"")</f>
        <v/>
      </c>
    </row>
    <row r="8610" spans="1:16" x14ac:dyDescent="0.35">
      <c r="A8610" s="51" t="str">
        <f t="shared" si="402"/>
        <v/>
      </c>
      <c r="B8610" s="99"/>
      <c r="C8610" s="4"/>
      <c r="D8610" s="14"/>
      <c r="E8610" s="14"/>
      <c r="F8610" s="14"/>
      <c r="G8610" s="82"/>
      <c r="H8610" s="107" t="str">
        <f>IF(B8610&lt;&gt;"",IF(OR(O8610=0,O8610=999),"",SUMIFS($E$2:E8610,$A$2:A8610,A8610)-SUMIFS($F$2:F8610,$A$2:A8610,A8610)),"")</f>
        <v/>
      </c>
      <c r="I8610" s="109" t="str">
        <f t="shared" si="404"/>
        <v/>
      </c>
      <c r="J8610" s="113"/>
      <c r="K8610" s="90"/>
      <c r="L8610" s="73"/>
      <c r="M8610" s="69" t="str">
        <f>IF(C8610&lt;&gt;"",DailyLog!$S$3,"")</f>
        <v/>
      </c>
      <c r="N8610" s="56" t="str">
        <f t="shared" si="403"/>
        <v/>
      </c>
      <c r="O8610" s="53" t="str">
        <f>IF($B8610&lt;&gt;"",IF(ISNUMBER(_xlfn.XMATCH($B8610,Language!$A$6:$E$6)),0,IF(ISNUMBER(_xlfn.XMATCH($B8610,Language!$A$29:$E$29)),'Lista de Prestatarios'!$B$3,VLOOKUP(B8610,'Lista de Prestatarios'!$A$2:$B$500,2,FALSE))),"")</f>
        <v/>
      </c>
      <c r="P8610" s="58" t="str">
        <f>IF(B8610&lt;&gt;"",IF(OR(D8610&gt;0,G8610&gt;0),COUNTIF($B$2:B8610,B8610),COUNTIFS($B$2:B8610,B8610,$E$2:E8610,"&gt;0")),"")</f>
        <v/>
      </c>
    </row>
    <row r="8611" spans="1:16" x14ac:dyDescent="0.35">
      <c r="A8611" s="51" t="str">
        <f t="shared" si="402"/>
        <v/>
      </c>
      <c r="B8611" s="99"/>
      <c r="C8611" s="4"/>
      <c r="D8611" s="14"/>
      <c r="E8611" s="14"/>
      <c r="F8611" s="14"/>
      <c r="G8611" s="82"/>
      <c r="H8611" s="107" t="str">
        <f>IF(B8611&lt;&gt;"",IF(OR(O8611=0,O8611=999),"",SUMIFS($E$2:E8611,$A$2:A8611,A8611)-SUMIFS($F$2:F8611,$A$2:A8611,A8611)),"")</f>
        <v/>
      </c>
      <c r="I8611" s="109" t="str">
        <f t="shared" si="404"/>
        <v/>
      </c>
      <c r="J8611" s="113"/>
      <c r="K8611" s="90"/>
      <c r="L8611" s="73"/>
      <c r="M8611" s="69" t="str">
        <f>IF(C8611&lt;&gt;"",DailyLog!$S$3,"")</f>
        <v/>
      </c>
      <c r="N8611" s="56" t="str">
        <f t="shared" si="403"/>
        <v/>
      </c>
      <c r="O8611" s="53" t="str">
        <f>IF($B8611&lt;&gt;"",IF(ISNUMBER(_xlfn.XMATCH($B8611,Language!$A$6:$E$6)),0,IF(ISNUMBER(_xlfn.XMATCH($B8611,Language!$A$29:$E$29)),'Lista de Prestatarios'!$B$3,VLOOKUP(B8611,'Lista de Prestatarios'!$A$2:$B$500,2,FALSE))),"")</f>
        <v/>
      </c>
      <c r="P8611" s="58" t="str">
        <f>IF(B8611&lt;&gt;"",IF(OR(D8611&gt;0,G8611&gt;0),COUNTIF($B$2:B8611,B8611),COUNTIFS($B$2:B8611,B8611,$E$2:E8611,"&gt;0")),"")</f>
        <v/>
      </c>
    </row>
    <row r="8612" spans="1:16" x14ac:dyDescent="0.35">
      <c r="A8612" s="51" t="str">
        <f t="shared" si="402"/>
        <v/>
      </c>
      <c r="B8612" s="99"/>
      <c r="C8612" s="4"/>
      <c r="D8612" s="14"/>
      <c r="E8612" s="14"/>
      <c r="F8612" s="14"/>
      <c r="G8612" s="82"/>
      <c r="H8612" s="107" t="str">
        <f>IF(B8612&lt;&gt;"",IF(OR(O8612=0,O8612=999),"",SUMIFS($E$2:E8612,$A$2:A8612,A8612)-SUMIFS($F$2:F8612,$A$2:A8612,A8612)),"")</f>
        <v/>
      </c>
      <c r="I8612" s="109" t="str">
        <f t="shared" si="404"/>
        <v/>
      </c>
      <c r="J8612" s="113"/>
      <c r="K8612" s="90"/>
      <c r="L8612" s="73"/>
      <c r="M8612" s="69" t="str">
        <f>IF(C8612&lt;&gt;"",DailyLog!$S$3,"")</f>
        <v/>
      </c>
      <c r="N8612" s="56" t="str">
        <f t="shared" si="403"/>
        <v/>
      </c>
      <c r="O8612" s="53" t="str">
        <f>IF($B8612&lt;&gt;"",IF(ISNUMBER(_xlfn.XMATCH($B8612,Language!$A$6:$E$6)),0,IF(ISNUMBER(_xlfn.XMATCH($B8612,Language!$A$29:$E$29)),'Lista de Prestatarios'!$B$3,VLOOKUP(B8612,'Lista de Prestatarios'!$A$2:$B$500,2,FALSE))),"")</f>
        <v/>
      </c>
      <c r="P8612" s="58" t="str">
        <f>IF(B8612&lt;&gt;"",IF(OR(D8612&gt;0,G8612&gt;0),COUNTIF($B$2:B8612,B8612),COUNTIFS($B$2:B8612,B8612,$E$2:E8612,"&gt;0")),"")</f>
        <v/>
      </c>
    </row>
    <row r="8613" spans="1:16" x14ac:dyDescent="0.35">
      <c r="A8613" s="51" t="str">
        <f t="shared" si="402"/>
        <v/>
      </c>
      <c r="B8613" s="99"/>
      <c r="C8613" s="4"/>
      <c r="D8613" s="14"/>
      <c r="E8613" s="14"/>
      <c r="F8613" s="14"/>
      <c r="G8613" s="82"/>
      <c r="H8613" s="107" t="str">
        <f>IF(B8613&lt;&gt;"",IF(OR(O8613=0,O8613=999),"",SUMIFS($E$2:E8613,$A$2:A8613,A8613)-SUMIFS($F$2:F8613,$A$2:A8613,A8613)),"")</f>
        <v/>
      </c>
      <c r="I8613" s="109" t="str">
        <f t="shared" si="404"/>
        <v/>
      </c>
      <c r="J8613" s="113"/>
      <c r="K8613" s="90"/>
      <c r="L8613" s="73"/>
      <c r="M8613" s="69" t="str">
        <f>IF(C8613&lt;&gt;"",DailyLog!$S$3,"")</f>
        <v/>
      </c>
      <c r="N8613" s="56" t="str">
        <f t="shared" si="403"/>
        <v/>
      </c>
      <c r="O8613" s="53" t="str">
        <f>IF($B8613&lt;&gt;"",IF(ISNUMBER(_xlfn.XMATCH($B8613,Language!$A$6:$E$6)),0,IF(ISNUMBER(_xlfn.XMATCH($B8613,Language!$A$29:$E$29)),'Lista de Prestatarios'!$B$3,VLOOKUP(B8613,'Lista de Prestatarios'!$A$2:$B$500,2,FALSE))),"")</f>
        <v/>
      </c>
      <c r="P8613" s="58" t="str">
        <f>IF(B8613&lt;&gt;"",IF(OR(D8613&gt;0,G8613&gt;0),COUNTIF($B$2:B8613,B8613),COUNTIFS($B$2:B8613,B8613,$E$2:E8613,"&gt;0")),"")</f>
        <v/>
      </c>
    </row>
    <row r="8614" spans="1:16" x14ac:dyDescent="0.35">
      <c r="A8614" s="51" t="str">
        <f t="shared" si="402"/>
        <v/>
      </c>
      <c r="B8614" s="99"/>
      <c r="C8614" s="4"/>
      <c r="D8614" s="14"/>
      <c r="E8614" s="14"/>
      <c r="F8614" s="14"/>
      <c r="G8614" s="82"/>
      <c r="H8614" s="107" t="str">
        <f>IF(B8614&lt;&gt;"",IF(OR(O8614=0,O8614=999),"",SUMIFS($E$2:E8614,$A$2:A8614,A8614)-SUMIFS($F$2:F8614,$A$2:A8614,A8614)),"")</f>
        <v/>
      </c>
      <c r="I8614" s="109" t="str">
        <f t="shared" si="404"/>
        <v/>
      </c>
      <c r="J8614" s="113"/>
      <c r="K8614" s="90"/>
      <c r="L8614" s="73"/>
      <c r="M8614" s="69" t="str">
        <f>IF(C8614&lt;&gt;"",DailyLog!$S$3,"")</f>
        <v/>
      </c>
      <c r="N8614" s="56" t="str">
        <f t="shared" si="403"/>
        <v/>
      </c>
      <c r="O8614" s="53" t="str">
        <f>IF($B8614&lt;&gt;"",IF(ISNUMBER(_xlfn.XMATCH($B8614,Language!$A$6:$E$6)),0,IF(ISNUMBER(_xlfn.XMATCH($B8614,Language!$A$29:$E$29)),'Lista de Prestatarios'!$B$3,VLOOKUP(B8614,'Lista de Prestatarios'!$A$2:$B$500,2,FALSE))),"")</f>
        <v/>
      </c>
      <c r="P8614" s="58" t="str">
        <f>IF(B8614&lt;&gt;"",IF(OR(D8614&gt;0,G8614&gt;0),COUNTIF($B$2:B8614,B8614),COUNTIFS($B$2:B8614,B8614,$E$2:E8614,"&gt;0")),"")</f>
        <v/>
      </c>
    </row>
    <row r="8615" spans="1:16" x14ac:dyDescent="0.35">
      <c r="A8615" s="51" t="str">
        <f t="shared" si="402"/>
        <v/>
      </c>
      <c r="B8615" s="99"/>
      <c r="C8615" s="4"/>
      <c r="D8615" s="14"/>
      <c r="E8615" s="14"/>
      <c r="F8615" s="14"/>
      <c r="G8615" s="82"/>
      <c r="H8615" s="107" t="str">
        <f>IF(B8615&lt;&gt;"",IF(OR(O8615=0,O8615=999),"",SUMIFS($E$2:E8615,$A$2:A8615,A8615)-SUMIFS($F$2:F8615,$A$2:A8615,A8615)),"")</f>
        <v/>
      </c>
      <c r="I8615" s="109" t="str">
        <f t="shared" si="404"/>
        <v/>
      </c>
      <c r="J8615" s="113"/>
      <c r="K8615" s="90"/>
      <c r="L8615" s="73"/>
      <c r="M8615" s="69" t="str">
        <f>IF(C8615&lt;&gt;"",DailyLog!$S$3,"")</f>
        <v/>
      </c>
      <c r="N8615" s="56" t="str">
        <f t="shared" si="403"/>
        <v/>
      </c>
      <c r="O8615" s="53" t="str">
        <f>IF($B8615&lt;&gt;"",IF(ISNUMBER(_xlfn.XMATCH($B8615,Language!$A$6:$E$6)),0,IF(ISNUMBER(_xlfn.XMATCH($B8615,Language!$A$29:$E$29)),'Lista de Prestatarios'!$B$3,VLOOKUP(B8615,'Lista de Prestatarios'!$A$2:$B$500,2,FALSE))),"")</f>
        <v/>
      </c>
      <c r="P8615" s="58" t="str">
        <f>IF(B8615&lt;&gt;"",IF(OR(D8615&gt;0,G8615&gt;0),COUNTIF($B$2:B8615,B8615),COUNTIFS($B$2:B8615,B8615,$E$2:E8615,"&gt;0")),"")</f>
        <v/>
      </c>
    </row>
    <row r="8616" spans="1:16" x14ac:dyDescent="0.35">
      <c r="A8616" s="51" t="str">
        <f t="shared" si="402"/>
        <v/>
      </c>
      <c r="B8616" s="99"/>
      <c r="C8616" s="4"/>
      <c r="D8616" s="14"/>
      <c r="E8616" s="14"/>
      <c r="F8616" s="14"/>
      <c r="G8616" s="82"/>
      <c r="H8616" s="107" t="str">
        <f>IF(B8616&lt;&gt;"",IF(OR(O8616=0,O8616=999),"",SUMIFS($E$2:E8616,$A$2:A8616,A8616)-SUMIFS($F$2:F8616,$A$2:A8616,A8616)),"")</f>
        <v/>
      </c>
      <c r="I8616" s="109" t="str">
        <f t="shared" si="404"/>
        <v/>
      </c>
      <c r="J8616" s="113"/>
      <c r="K8616" s="90"/>
      <c r="L8616" s="73"/>
      <c r="M8616" s="69" t="str">
        <f>IF(C8616&lt;&gt;"",DailyLog!$S$3,"")</f>
        <v/>
      </c>
      <c r="N8616" s="56" t="str">
        <f t="shared" si="403"/>
        <v/>
      </c>
      <c r="O8616" s="53" t="str">
        <f>IF($B8616&lt;&gt;"",IF(ISNUMBER(_xlfn.XMATCH($B8616,Language!$A$6:$E$6)),0,IF(ISNUMBER(_xlfn.XMATCH($B8616,Language!$A$29:$E$29)),'Lista de Prestatarios'!$B$3,VLOOKUP(B8616,'Lista de Prestatarios'!$A$2:$B$500,2,FALSE))),"")</f>
        <v/>
      </c>
      <c r="P8616" s="58" t="str">
        <f>IF(B8616&lt;&gt;"",IF(OR(D8616&gt;0,G8616&gt;0),COUNTIF($B$2:B8616,B8616),COUNTIFS($B$2:B8616,B8616,$E$2:E8616,"&gt;0")),"")</f>
        <v/>
      </c>
    </row>
    <row r="8617" spans="1:16" x14ac:dyDescent="0.35">
      <c r="A8617" s="51" t="str">
        <f t="shared" si="402"/>
        <v/>
      </c>
      <c r="B8617" s="99"/>
      <c r="C8617" s="4"/>
      <c r="D8617" s="14"/>
      <c r="E8617" s="14"/>
      <c r="F8617" s="14"/>
      <c r="G8617" s="82"/>
      <c r="H8617" s="107" t="str">
        <f>IF(B8617&lt;&gt;"",IF(OR(O8617=0,O8617=999),"",SUMIFS($E$2:E8617,$A$2:A8617,A8617)-SUMIFS($F$2:F8617,$A$2:A8617,A8617)),"")</f>
        <v/>
      </c>
      <c r="I8617" s="109" t="str">
        <f t="shared" si="404"/>
        <v/>
      </c>
      <c r="J8617" s="113"/>
      <c r="K8617" s="90"/>
      <c r="L8617" s="73"/>
      <c r="M8617" s="69" t="str">
        <f>IF(C8617&lt;&gt;"",DailyLog!$S$3,"")</f>
        <v/>
      </c>
      <c r="N8617" s="56" t="str">
        <f t="shared" si="403"/>
        <v/>
      </c>
      <c r="O8617" s="53" t="str">
        <f>IF($B8617&lt;&gt;"",IF(ISNUMBER(_xlfn.XMATCH($B8617,Language!$A$6:$E$6)),0,IF(ISNUMBER(_xlfn.XMATCH($B8617,Language!$A$29:$E$29)),'Lista de Prestatarios'!$B$3,VLOOKUP(B8617,'Lista de Prestatarios'!$A$2:$B$500,2,FALSE))),"")</f>
        <v/>
      </c>
      <c r="P8617" s="58" t="str">
        <f>IF(B8617&lt;&gt;"",IF(OR(D8617&gt;0,G8617&gt;0),COUNTIF($B$2:B8617,B8617),COUNTIFS($B$2:B8617,B8617,$E$2:E8617,"&gt;0")),"")</f>
        <v/>
      </c>
    </row>
    <row r="8618" spans="1:16" x14ac:dyDescent="0.35">
      <c r="A8618" s="51" t="str">
        <f t="shared" si="402"/>
        <v/>
      </c>
      <c r="B8618" s="99"/>
      <c r="C8618" s="4"/>
      <c r="D8618" s="14"/>
      <c r="E8618" s="14"/>
      <c r="F8618" s="14"/>
      <c r="G8618" s="82"/>
      <c r="H8618" s="107" t="str">
        <f>IF(B8618&lt;&gt;"",IF(OR(O8618=0,O8618=999),"",SUMIFS($E$2:E8618,$A$2:A8618,A8618)-SUMIFS($F$2:F8618,$A$2:A8618,A8618)),"")</f>
        <v/>
      </c>
      <c r="I8618" s="109" t="str">
        <f t="shared" si="404"/>
        <v/>
      </c>
      <c r="J8618" s="113"/>
      <c r="K8618" s="90"/>
      <c r="L8618" s="73"/>
      <c r="M8618" s="69" t="str">
        <f>IF(C8618&lt;&gt;"",DailyLog!$S$3,"")</f>
        <v/>
      </c>
      <c r="N8618" s="56" t="str">
        <f t="shared" si="403"/>
        <v/>
      </c>
      <c r="O8618" s="53" t="str">
        <f>IF($B8618&lt;&gt;"",IF(ISNUMBER(_xlfn.XMATCH($B8618,Language!$A$6:$E$6)),0,IF(ISNUMBER(_xlfn.XMATCH($B8618,Language!$A$29:$E$29)),'Lista de Prestatarios'!$B$3,VLOOKUP(B8618,'Lista de Prestatarios'!$A$2:$B$500,2,FALSE))),"")</f>
        <v/>
      </c>
      <c r="P8618" s="58" t="str">
        <f>IF(B8618&lt;&gt;"",IF(OR(D8618&gt;0,G8618&gt;0),COUNTIF($B$2:B8618,B8618),COUNTIFS($B$2:B8618,B8618,$E$2:E8618,"&gt;0")),"")</f>
        <v/>
      </c>
    </row>
    <row r="8619" spans="1:16" x14ac:dyDescent="0.35">
      <c r="A8619" s="51" t="str">
        <f t="shared" si="402"/>
        <v/>
      </c>
      <c r="B8619" s="99"/>
      <c r="C8619" s="4"/>
      <c r="D8619" s="14"/>
      <c r="E8619" s="14"/>
      <c r="F8619" s="14"/>
      <c r="G8619" s="82"/>
      <c r="H8619" s="107" t="str">
        <f>IF(B8619&lt;&gt;"",IF(OR(O8619=0,O8619=999),"",SUMIFS($E$2:E8619,$A$2:A8619,A8619)-SUMIFS($F$2:F8619,$A$2:A8619,A8619)),"")</f>
        <v/>
      </c>
      <c r="I8619" s="109" t="str">
        <f t="shared" si="404"/>
        <v/>
      </c>
      <c r="J8619" s="113"/>
      <c r="K8619" s="90"/>
      <c r="L8619" s="73"/>
      <c r="M8619" s="69" t="str">
        <f>IF(C8619&lt;&gt;"",DailyLog!$S$3,"")</f>
        <v/>
      </c>
      <c r="N8619" s="56" t="str">
        <f t="shared" si="403"/>
        <v/>
      </c>
      <c r="O8619" s="53" t="str">
        <f>IF($B8619&lt;&gt;"",IF(ISNUMBER(_xlfn.XMATCH($B8619,Language!$A$6:$E$6)),0,IF(ISNUMBER(_xlfn.XMATCH($B8619,Language!$A$29:$E$29)),'Lista de Prestatarios'!$B$3,VLOOKUP(B8619,'Lista de Prestatarios'!$A$2:$B$500,2,FALSE))),"")</f>
        <v/>
      </c>
      <c r="P8619" s="58" t="str">
        <f>IF(B8619&lt;&gt;"",IF(OR(D8619&gt;0,G8619&gt;0),COUNTIF($B$2:B8619,B8619),COUNTIFS($B$2:B8619,B8619,$E$2:E8619,"&gt;0")),"")</f>
        <v/>
      </c>
    </row>
    <row r="8620" spans="1:16" x14ac:dyDescent="0.35">
      <c r="A8620" s="51" t="str">
        <f t="shared" si="402"/>
        <v/>
      </c>
      <c r="B8620" s="99"/>
      <c r="C8620" s="4"/>
      <c r="D8620" s="14"/>
      <c r="E8620" s="14"/>
      <c r="F8620" s="14"/>
      <c r="G8620" s="82"/>
      <c r="H8620" s="107" t="str">
        <f>IF(B8620&lt;&gt;"",IF(OR(O8620=0,O8620=999),"",SUMIFS($E$2:E8620,$A$2:A8620,A8620)-SUMIFS($F$2:F8620,$A$2:A8620,A8620)),"")</f>
        <v/>
      </c>
      <c r="I8620" s="109" t="str">
        <f t="shared" si="404"/>
        <v/>
      </c>
      <c r="J8620" s="113"/>
      <c r="K8620" s="90"/>
      <c r="L8620" s="73"/>
      <c r="M8620" s="69" t="str">
        <f>IF(C8620&lt;&gt;"",DailyLog!$S$3,"")</f>
        <v/>
      </c>
      <c r="N8620" s="56" t="str">
        <f t="shared" si="403"/>
        <v/>
      </c>
      <c r="O8620" s="53" t="str">
        <f>IF($B8620&lt;&gt;"",IF(ISNUMBER(_xlfn.XMATCH($B8620,Language!$A$6:$E$6)),0,IF(ISNUMBER(_xlfn.XMATCH($B8620,Language!$A$29:$E$29)),'Lista de Prestatarios'!$B$3,VLOOKUP(B8620,'Lista de Prestatarios'!$A$2:$B$500,2,FALSE))),"")</f>
        <v/>
      </c>
      <c r="P8620" s="58" t="str">
        <f>IF(B8620&lt;&gt;"",IF(OR(D8620&gt;0,G8620&gt;0),COUNTIF($B$2:B8620,B8620),COUNTIFS($B$2:B8620,B8620,$E$2:E8620,"&gt;0")),"")</f>
        <v/>
      </c>
    </row>
    <row r="8621" spans="1:16" x14ac:dyDescent="0.35">
      <c r="A8621" s="51" t="str">
        <f t="shared" si="402"/>
        <v/>
      </c>
      <c r="B8621" s="99"/>
      <c r="C8621" s="4"/>
      <c r="D8621" s="14"/>
      <c r="E8621" s="14"/>
      <c r="F8621" s="14"/>
      <c r="G8621" s="82"/>
      <c r="H8621" s="107" t="str">
        <f>IF(B8621&lt;&gt;"",IF(OR(O8621=0,O8621=999),"",SUMIFS($E$2:E8621,$A$2:A8621,A8621)-SUMIFS($F$2:F8621,$A$2:A8621,A8621)),"")</f>
        <v/>
      </c>
      <c r="I8621" s="109" t="str">
        <f t="shared" si="404"/>
        <v/>
      </c>
      <c r="J8621" s="113"/>
      <c r="K8621" s="90"/>
      <c r="L8621" s="73"/>
      <c r="M8621" s="69" t="str">
        <f>IF(C8621&lt;&gt;"",DailyLog!$S$3,"")</f>
        <v/>
      </c>
      <c r="N8621" s="56" t="str">
        <f t="shared" si="403"/>
        <v/>
      </c>
      <c r="O8621" s="53" t="str">
        <f>IF($B8621&lt;&gt;"",IF(ISNUMBER(_xlfn.XMATCH($B8621,Language!$A$6:$E$6)),0,IF(ISNUMBER(_xlfn.XMATCH($B8621,Language!$A$29:$E$29)),'Lista de Prestatarios'!$B$3,VLOOKUP(B8621,'Lista de Prestatarios'!$A$2:$B$500,2,FALSE))),"")</f>
        <v/>
      </c>
      <c r="P8621" s="58" t="str">
        <f>IF(B8621&lt;&gt;"",IF(OR(D8621&gt;0,G8621&gt;0),COUNTIF($B$2:B8621,B8621),COUNTIFS($B$2:B8621,B8621,$E$2:E8621,"&gt;0")),"")</f>
        <v/>
      </c>
    </row>
    <row r="8622" spans="1:16" x14ac:dyDescent="0.35">
      <c r="A8622" s="51" t="str">
        <f t="shared" si="402"/>
        <v/>
      </c>
      <c r="B8622" s="99"/>
      <c r="C8622" s="4"/>
      <c r="D8622" s="14"/>
      <c r="E8622" s="14"/>
      <c r="F8622" s="14"/>
      <c r="G8622" s="82"/>
      <c r="H8622" s="107" t="str">
        <f>IF(B8622&lt;&gt;"",IF(OR(O8622=0,O8622=999),"",SUMIFS($E$2:E8622,$A$2:A8622,A8622)-SUMIFS($F$2:F8622,$A$2:A8622,A8622)),"")</f>
        <v/>
      </c>
      <c r="I8622" s="109" t="str">
        <f t="shared" si="404"/>
        <v/>
      </c>
      <c r="J8622" s="113"/>
      <c r="K8622" s="90"/>
      <c r="L8622" s="73"/>
      <c r="M8622" s="69" t="str">
        <f>IF(C8622&lt;&gt;"",DailyLog!$S$3,"")</f>
        <v/>
      </c>
      <c r="N8622" s="56" t="str">
        <f t="shared" si="403"/>
        <v/>
      </c>
      <c r="O8622" s="53" t="str">
        <f>IF($B8622&lt;&gt;"",IF(ISNUMBER(_xlfn.XMATCH($B8622,Language!$A$6:$E$6)),0,IF(ISNUMBER(_xlfn.XMATCH($B8622,Language!$A$29:$E$29)),'Lista de Prestatarios'!$B$3,VLOOKUP(B8622,'Lista de Prestatarios'!$A$2:$B$500,2,FALSE))),"")</f>
        <v/>
      </c>
      <c r="P8622" s="58" t="str">
        <f>IF(B8622&lt;&gt;"",IF(OR(D8622&gt;0,G8622&gt;0),COUNTIF($B$2:B8622,B8622),COUNTIFS($B$2:B8622,B8622,$E$2:E8622,"&gt;0")),"")</f>
        <v/>
      </c>
    </row>
    <row r="8623" spans="1:16" x14ac:dyDescent="0.35">
      <c r="A8623" s="51" t="str">
        <f t="shared" si="402"/>
        <v/>
      </c>
      <c r="B8623" s="99"/>
      <c r="C8623" s="4"/>
      <c r="D8623" s="14"/>
      <c r="E8623" s="14"/>
      <c r="F8623" s="14"/>
      <c r="G8623" s="82"/>
      <c r="H8623" s="107" t="str">
        <f>IF(B8623&lt;&gt;"",IF(OR(O8623=0,O8623=999),"",SUMIFS($E$2:E8623,$A$2:A8623,A8623)-SUMIFS($F$2:F8623,$A$2:A8623,A8623)),"")</f>
        <v/>
      </c>
      <c r="I8623" s="109" t="str">
        <f t="shared" si="404"/>
        <v/>
      </c>
      <c r="J8623" s="113"/>
      <c r="K8623" s="90"/>
      <c r="L8623" s="73"/>
      <c r="M8623" s="69" t="str">
        <f>IF(C8623&lt;&gt;"",DailyLog!$S$3,"")</f>
        <v/>
      </c>
      <c r="N8623" s="56" t="str">
        <f t="shared" si="403"/>
        <v/>
      </c>
      <c r="O8623" s="53" t="str">
        <f>IF($B8623&lt;&gt;"",IF(ISNUMBER(_xlfn.XMATCH($B8623,Language!$A$6:$E$6)),0,IF(ISNUMBER(_xlfn.XMATCH($B8623,Language!$A$29:$E$29)),'Lista de Prestatarios'!$B$3,VLOOKUP(B8623,'Lista de Prestatarios'!$A$2:$B$500,2,FALSE))),"")</f>
        <v/>
      </c>
      <c r="P8623" s="58" t="str">
        <f>IF(B8623&lt;&gt;"",IF(OR(D8623&gt;0,G8623&gt;0),COUNTIF($B$2:B8623,B8623),COUNTIFS($B$2:B8623,B8623,$E$2:E8623,"&gt;0")),"")</f>
        <v/>
      </c>
    </row>
    <row r="8624" spans="1:16" x14ac:dyDescent="0.35">
      <c r="A8624" s="51" t="str">
        <f t="shared" si="402"/>
        <v/>
      </c>
      <c r="B8624" s="99"/>
      <c r="C8624" s="4"/>
      <c r="D8624" s="14"/>
      <c r="E8624" s="14"/>
      <c r="F8624" s="14"/>
      <c r="G8624" s="82"/>
      <c r="H8624" s="107" t="str">
        <f>IF(B8624&lt;&gt;"",IF(OR(O8624=0,O8624=999),"",SUMIFS($E$2:E8624,$A$2:A8624,A8624)-SUMIFS($F$2:F8624,$A$2:A8624,A8624)),"")</f>
        <v/>
      </c>
      <c r="I8624" s="109" t="str">
        <f t="shared" si="404"/>
        <v/>
      </c>
      <c r="J8624" s="113"/>
      <c r="K8624" s="90"/>
      <c r="L8624" s="73"/>
      <c r="M8624" s="69" t="str">
        <f>IF(C8624&lt;&gt;"",DailyLog!$S$3,"")</f>
        <v/>
      </c>
      <c r="N8624" s="56" t="str">
        <f t="shared" si="403"/>
        <v/>
      </c>
      <c r="O8624" s="53" t="str">
        <f>IF($B8624&lt;&gt;"",IF(ISNUMBER(_xlfn.XMATCH($B8624,Language!$A$6:$E$6)),0,IF(ISNUMBER(_xlfn.XMATCH($B8624,Language!$A$29:$E$29)),'Lista de Prestatarios'!$B$3,VLOOKUP(B8624,'Lista de Prestatarios'!$A$2:$B$500,2,FALSE))),"")</f>
        <v/>
      </c>
      <c r="P8624" s="58" t="str">
        <f>IF(B8624&lt;&gt;"",IF(OR(D8624&gt;0,G8624&gt;0),COUNTIF($B$2:B8624,B8624),COUNTIFS($B$2:B8624,B8624,$E$2:E8624,"&gt;0")),"")</f>
        <v/>
      </c>
    </row>
    <row r="8625" spans="1:16" x14ac:dyDescent="0.35">
      <c r="A8625" s="51" t="str">
        <f t="shared" si="402"/>
        <v/>
      </c>
      <c r="B8625" s="99"/>
      <c r="C8625" s="4"/>
      <c r="D8625" s="14"/>
      <c r="E8625" s="14"/>
      <c r="F8625" s="14"/>
      <c r="G8625" s="82"/>
      <c r="H8625" s="107" t="str">
        <f>IF(B8625&lt;&gt;"",IF(OR(O8625=0,O8625=999),"",SUMIFS($E$2:E8625,$A$2:A8625,A8625)-SUMIFS($F$2:F8625,$A$2:A8625,A8625)),"")</f>
        <v/>
      </c>
      <c r="I8625" s="109" t="str">
        <f t="shared" si="404"/>
        <v/>
      </c>
      <c r="J8625" s="113"/>
      <c r="K8625" s="90"/>
      <c r="L8625" s="73"/>
      <c r="M8625" s="69" t="str">
        <f>IF(C8625&lt;&gt;"",DailyLog!$S$3,"")</f>
        <v/>
      </c>
      <c r="N8625" s="56" t="str">
        <f t="shared" si="403"/>
        <v/>
      </c>
      <c r="O8625" s="53" t="str">
        <f>IF($B8625&lt;&gt;"",IF(ISNUMBER(_xlfn.XMATCH($B8625,Language!$A$6:$E$6)),0,IF(ISNUMBER(_xlfn.XMATCH($B8625,Language!$A$29:$E$29)),'Lista de Prestatarios'!$B$3,VLOOKUP(B8625,'Lista de Prestatarios'!$A$2:$B$500,2,FALSE))),"")</f>
        <v/>
      </c>
      <c r="P8625" s="58" t="str">
        <f>IF(B8625&lt;&gt;"",IF(OR(D8625&gt;0,G8625&gt;0),COUNTIF($B$2:B8625,B8625),COUNTIFS($B$2:B8625,B8625,$E$2:E8625,"&gt;0")),"")</f>
        <v/>
      </c>
    </row>
    <row r="8626" spans="1:16" x14ac:dyDescent="0.35">
      <c r="A8626" s="51" t="str">
        <f t="shared" si="402"/>
        <v/>
      </c>
      <c r="B8626" s="99"/>
      <c r="C8626" s="4"/>
      <c r="D8626" s="14"/>
      <c r="E8626" s="14"/>
      <c r="F8626" s="14"/>
      <c r="G8626" s="82"/>
      <c r="H8626" s="107" t="str">
        <f>IF(B8626&lt;&gt;"",IF(OR(O8626=0,O8626=999),"",SUMIFS($E$2:E8626,$A$2:A8626,A8626)-SUMIFS($F$2:F8626,$A$2:A8626,A8626)),"")</f>
        <v/>
      </c>
      <c r="I8626" s="109" t="str">
        <f t="shared" si="404"/>
        <v/>
      </c>
      <c r="J8626" s="113"/>
      <c r="K8626" s="90"/>
      <c r="L8626" s="73"/>
      <c r="M8626" s="69" t="str">
        <f>IF(C8626&lt;&gt;"",DailyLog!$S$3,"")</f>
        <v/>
      </c>
      <c r="N8626" s="56" t="str">
        <f t="shared" si="403"/>
        <v/>
      </c>
      <c r="O8626" s="53" t="str">
        <f>IF($B8626&lt;&gt;"",IF(ISNUMBER(_xlfn.XMATCH($B8626,Language!$A$6:$E$6)),0,IF(ISNUMBER(_xlfn.XMATCH($B8626,Language!$A$29:$E$29)),'Lista de Prestatarios'!$B$3,VLOOKUP(B8626,'Lista de Prestatarios'!$A$2:$B$500,2,FALSE))),"")</f>
        <v/>
      </c>
      <c r="P8626" s="58" t="str">
        <f>IF(B8626&lt;&gt;"",IF(OR(D8626&gt;0,G8626&gt;0),COUNTIF($B$2:B8626,B8626),COUNTIFS($B$2:B8626,B8626,$E$2:E8626,"&gt;0")),"")</f>
        <v/>
      </c>
    </row>
    <row r="8627" spans="1:16" x14ac:dyDescent="0.35">
      <c r="A8627" s="51" t="str">
        <f t="shared" si="402"/>
        <v/>
      </c>
      <c r="B8627" s="99"/>
      <c r="C8627" s="4"/>
      <c r="D8627" s="14"/>
      <c r="E8627" s="14"/>
      <c r="F8627" s="14"/>
      <c r="G8627" s="82"/>
      <c r="H8627" s="107" t="str">
        <f>IF(B8627&lt;&gt;"",IF(OR(O8627=0,O8627=999),"",SUMIFS($E$2:E8627,$A$2:A8627,A8627)-SUMIFS($F$2:F8627,$A$2:A8627,A8627)),"")</f>
        <v/>
      </c>
      <c r="I8627" s="109" t="str">
        <f t="shared" si="404"/>
        <v/>
      </c>
      <c r="J8627" s="113"/>
      <c r="K8627" s="90"/>
      <c r="L8627" s="73"/>
      <c r="M8627" s="69" t="str">
        <f>IF(C8627&lt;&gt;"",DailyLog!$S$3,"")</f>
        <v/>
      </c>
      <c r="N8627" s="56" t="str">
        <f t="shared" si="403"/>
        <v/>
      </c>
      <c r="O8627" s="53" t="str">
        <f>IF($B8627&lt;&gt;"",IF(ISNUMBER(_xlfn.XMATCH($B8627,Language!$A$6:$E$6)),0,IF(ISNUMBER(_xlfn.XMATCH($B8627,Language!$A$29:$E$29)),'Lista de Prestatarios'!$B$3,VLOOKUP(B8627,'Lista de Prestatarios'!$A$2:$B$500,2,FALSE))),"")</f>
        <v/>
      </c>
      <c r="P8627" s="58" t="str">
        <f>IF(B8627&lt;&gt;"",IF(OR(D8627&gt;0,G8627&gt;0),COUNTIF($B$2:B8627,B8627),COUNTIFS($B$2:B8627,B8627,$E$2:E8627,"&gt;0")),"")</f>
        <v/>
      </c>
    </row>
    <row r="8628" spans="1:16" x14ac:dyDescent="0.35">
      <c r="A8628" s="51" t="str">
        <f t="shared" si="402"/>
        <v/>
      </c>
      <c r="B8628" s="99"/>
      <c r="C8628" s="4"/>
      <c r="D8628" s="14"/>
      <c r="E8628" s="14"/>
      <c r="F8628" s="14"/>
      <c r="G8628" s="82"/>
      <c r="H8628" s="107" t="str">
        <f>IF(B8628&lt;&gt;"",IF(OR(O8628=0,O8628=999),"",SUMIFS($E$2:E8628,$A$2:A8628,A8628)-SUMIFS($F$2:F8628,$A$2:A8628,A8628)),"")</f>
        <v/>
      </c>
      <c r="I8628" s="109" t="str">
        <f t="shared" si="404"/>
        <v/>
      </c>
      <c r="J8628" s="113"/>
      <c r="K8628" s="90"/>
      <c r="L8628" s="73"/>
      <c r="M8628" s="69" t="str">
        <f>IF(C8628&lt;&gt;"",DailyLog!$S$3,"")</f>
        <v/>
      </c>
      <c r="N8628" s="56" t="str">
        <f t="shared" si="403"/>
        <v/>
      </c>
      <c r="O8628" s="53" t="str">
        <f>IF($B8628&lt;&gt;"",IF(ISNUMBER(_xlfn.XMATCH($B8628,Language!$A$6:$E$6)),0,IF(ISNUMBER(_xlfn.XMATCH($B8628,Language!$A$29:$E$29)),'Lista de Prestatarios'!$B$3,VLOOKUP(B8628,'Lista de Prestatarios'!$A$2:$B$500,2,FALSE))),"")</f>
        <v/>
      </c>
      <c r="P8628" s="58" t="str">
        <f>IF(B8628&lt;&gt;"",IF(OR(D8628&gt;0,G8628&gt;0),COUNTIF($B$2:B8628,B8628),COUNTIFS($B$2:B8628,B8628,$E$2:E8628,"&gt;0")),"")</f>
        <v/>
      </c>
    </row>
    <row r="8629" spans="1:16" x14ac:dyDescent="0.35">
      <c r="A8629" s="51" t="str">
        <f t="shared" si="402"/>
        <v/>
      </c>
      <c r="B8629" s="99"/>
      <c r="C8629" s="4"/>
      <c r="D8629" s="14"/>
      <c r="E8629" s="14"/>
      <c r="F8629" s="14"/>
      <c r="G8629" s="82"/>
      <c r="H8629" s="107" t="str">
        <f>IF(B8629&lt;&gt;"",IF(OR(O8629=0,O8629=999),"",SUMIFS($E$2:E8629,$A$2:A8629,A8629)-SUMIFS($F$2:F8629,$A$2:A8629,A8629)),"")</f>
        <v/>
      </c>
      <c r="I8629" s="109" t="str">
        <f t="shared" si="404"/>
        <v/>
      </c>
      <c r="J8629" s="113"/>
      <c r="K8629" s="90"/>
      <c r="L8629" s="73"/>
      <c r="M8629" s="69" t="str">
        <f>IF(C8629&lt;&gt;"",DailyLog!$S$3,"")</f>
        <v/>
      </c>
      <c r="N8629" s="56" t="str">
        <f t="shared" si="403"/>
        <v/>
      </c>
      <c r="O8629" s="53" t="str">
        <f>IF($B8629&lt;&gt;"",IF(ISNUMBER(_xlfn.XMATCH($B8629,Language!$A$6:$E$6)),0,IF(ISNUMBER(_xlfn.XMATCH($B8629,Language!$A$29:$E$29)),'Lista de Prestatarios'!$B$3,VLOOKUP(B8629,'Lista de Prestatarios'!$A$2:$B$500,2,FALSE))),"")</f>
        <v/>
      </c>
      <c r="P8629" s="58" t="str">
        <f>IF(B8629&lt;&gt;"",IF(OR(D8629&gt;0,G8629&gt;0),COUNTIF($B$2:B8629,B8629),COUNTIFS($B$2:B8629,B8629,$E$2:E8629,"&gt;0")),"")</f>
        <v/>
      </c>
    </row>
    <row r="8630" spans="1:16" x14ac:dyDescent="0.35">
      <c r="A8630" s="51" t="str">
        <f t="shared" si="402"/>
        <v/>
      </c>
      <c r="B8630" s="99"/>
      <c r="C8630" s="4"/>
      <c r="D8630" s="14"/>
      <c r="E8630" s="14"/>
      <c r="F8630" s="14"/>
      <c r="G8630" s="82"/>
      <c r="H8630" s="107" t="str">
        <f>IF(B8630&lt;&gt;"",IF(OR(O8630=0,O8630=999),"",SUMIFS($E$2:E8630,$A$2:A8630,A8630)-SUMIFS($F$2:F8630,$A$2:A8630,A8630)),"")</f>
        <v/>
      </c>
      <c r="I8630" s="109" t="str">
        <f t="shared" si="404"/>
        <v/>
      </c>
      <c r="J8630" s="113"/>
      <c r="K8630" s="90"/>
      <c r="L8630" s="73"/>
      <c r="M8630" s="69" t="str">
        <f>IF(C8630&lt;&gt;"",DailyLog!$S$3,"")</f>
        <v/>
      </c>
      <c r="N8630" s="56" t="str">
        <f t="shared" si="403"/>
        <v/>
      </c>
      <c r="O8630" s="53" t="str">
        <f>IF($B8630&lt;&gt;"",IF(ISNUMBER(_xlfn.XMATCH($B8630,Language!$A$6:$E$6)),0,IF(ISNUMBER(_xlfn.XMATCH($B8630,Language!$A$29:$E$29)),'Lista de Prestatarios'!$B$3,VLOOKUP(B8630,'Lista de Prestatarios'!$A$2:$B$500,2,FALSE))),"")</f>
        <v/>
      </c>
      <c r="P8630" s="58" t="str">
        <f>IF(B8630&lt;&gt;"",IF(OR(D8630&gt;0,G8630&gt;0),COUNTIF($B$2:B8630,B8630),COUNTIFS($B$2:B8630,B8630,$E$2:E8630,"&gt;0")),"")</f>
        <v/>
      </c>
    </row>
    <row r="8631" spans="1:16" x14ac:dyDescent="0.35">
      <c r="A8631" s="51" t="str">
        <f t="shared" si="402"/>
        <v/>
      </c>
      <c r="B8631" s="99"/>
      <c r="C8631" s="4"/>
      <c r="D8631" s="14"/>
      <c r="E8631" s="14"/>
      <c r="F8631" s="14"/>
      <c r="G8631" s="82"/>
      <c r="H8631" s="107" t="str">
        <f>IF(B8631&lt;&gt;"",IF(OR(O8631=0,O8631=999),"",SUMIFS($E$2:E8631,$A$2:A8631,A8631)-SUMIFS($F$2:F8631,$A$2:A8631,A8631)),"")</f>
        <v/>
      </c>
      <c r="I8631" s="109" t="str">
        <f t="shared" si="404"/>
        <v/>
      </c>
      <c r="J8631" s="113"/>
      <c r="K8631" s="90"/>
      <c r="L8631" s="73"/>
      <c r="M8631" s="69" t="str">
        <f>IF(C8631&lt;&gt;"",DailyLog!$S$3,"")</f>
        <v/>
      </c>
      <c r="N8631" s="56" t="str">
        <f t="shared" si="403"/>
        <v/>
      </c>
      <c r="O8631" s="53" t="str">
        <f>IF($B8631&lt;&gt;"",IF(ISNUMBER(_xlfn.XMATCH($B8631,Language!$A$6:$E$6)),0,IF(ISNUMBER(_xlfn.XMATCH($B8631,Language!$A$29:$E$29)),'Lista de Prestatarios'!$B$3,VLOOKUP(B8631,'Lista de Prestatarios'!$A$2:$B$500,2,FALSE))),"")</f>
        <v/>
      </c>
      <c r="P8631" s="58" t="str">
        <f>IF(B8631&lt;&gt;"",IF(OR(D8631&gt;0,G8631&gt;0),COUNTIF($B$2:B8631,B8631),COUNTIFS($B$2:B8631,B8631,$E$2:E8631,"&gt;0")),"")</f>
        <v/>
      </c>
    </row>
    <row r="8632" spans="1:16" x14ac:dyDescent="0.35">
      <c r="A8632" s="51" t="str">
        <f t="shared" si="402"/>
        <v/>
      </c>
      <c r="B8632" s="99"/>
      <c r="C8632" s="4"/>
      <c r="D8632" s="14"/>
      <c r="E8632" s="14"/>
      <c r="F8632" s="14"/>
      <c r="G8632" s="82"/>
      <c r="H8632" s="107" t="str">
        <f>IF(B8632&lt;&gt;"",IF(OR(O8632=0,O8632=999),"",SUMIFS($E$2:E8632,$A$2:A8632,A8632)-SUMIFS($F$2:F8632,$A$2:A8632,A8632)),"")</f>
        <v/>
      </c>
      <c r="I8632" s="109" t="str">
        <f t="shared" si="404"/>
        <v/>
      </c>
      <c r="J8632" s="113"/>
      <c r="K8632" s="90"/>
      <c r="L8632" s="73"/>
      <c r="M8632" s="69" t="str">
        <f>IF(C8632&lt;&gt;"",DailyLog!$S$3,"")</f>
        <v/>
      </c>
      <c r="N8632" s="56" t="str">
        <f t="shared" si="403"/>
        <v/>
      </c>
      <c r="O8632" s="53" t="str">
        <f>IF($B8632&lt;&gt;"",IF(ISNUMBER(_xlfn.XMATCH($B8632,Language!$A$6:$E$6)),0,IF(ISNUMBER(_xlfn.XMATCH($B8632,Language!$A$29:$E$29)),'Lista de Prestatarios'!$B$3,VLOOKUP(B8632,'Lista de Prestatarios'!$A$2:$B$500,2,FALSE))),"")</f>
        <v/>
      </c>
      <c r="P8632" s="58" t="str">
        <f>IF(B8632&lt;&gt;"",IF(OR(D8632&gt;0,G8632&gt;0),COUNTIF($B$2:B8632,B8632),COUNTIFS($B$2:B8632,B8632,$E$2:E8632,"&gt;0")),"")</f>
        <v/>
      </c>
    </row>
    <row r="8633" spans="1:16" x14ac:dyDescent="0.35">
      <c r="A8633" s="51" t="str">
        <f t="shared" si="402"/>
        <v/>
      </c>
      <c r="B8633" s="99"/>
      <c r="C8633" s="4"/>
      <c r="D8633" s="14"/>
      <c r="E8633" s="14"/>
      <c r="F8633" s="14"/>
      <c r="G8633" s="82"/>
      <c r="H8633" s="107" t="str">
        <f>IF(B8633&lt;&gt;"",IF(OR(O8633=0,O8633=999),"",SUMIFS($E$2:E8633,$A$2:A8633,A8633)-SUMIFS($F$2:F8633,$A$2:A8633,A8633)),"")</f>
        <v/>
      </c>
      <c r="I8633" s="109" t="str">
        <f t="shared" si="404"/>
        <v/>
      </c>
      <c r="J8633" s="113"/>
      <c r="K8633" s="90"/>
      <c r="L8633" s="73"/>
      <c r="M8633" s="69" t="str">
        <f>IF(C8633&lt;&gt;"",DailyLog!$S$3,"")</f>
        <v/>
      </c>
      <c r="N8633" s="56" t="str">
        <f t="shared" si="403"/>
        <v/>
      </c>
      <c r="O8633" s="53" t="str">
        <f>IF($B8633&lt;&gt;"",IF(ISNUMBER(_xlfn.XMATCH($B8633,Language!$A$6:$E$6)),0,IF(ISNUMBER(_xlfn.XMATCH($B8633,Language!$A$29:$E$29)),'Lista de Prestatarios'!$B$3,VLOOKUP(B8633,'Lista de Prestatarios'!$A$2:$B$500,2,FALSE))),"")</f>
        <v/>
      </c>
      <c r="P8633" s="58" t="str">
        <f>IF(B8633&lt;&gt;"",IF(OR(D8633&gt;0,G8633&gt;0),COUNTIF($B$2:B8633,B8633),COUNTIFS($B$2:B8633,B8633,$E$2:E8633,"&gt;0")),"")</f>
        <v/>
      </c>
    </row>
    <row r="8634" spans="1:16" x14ac:dyDescent="0.35">
      <c r="A8634" s="51" t="str">
        <f t="shared" si="402"/>
        <v/>
      </c>
      <c r="B8634" s="99"/>
      <c r="C8634" s="4"/>
      <c r="D8634" s="14"/>
      <c r="E8634" s="14"/>
      <c r="F8634" s="14"/>
      <c r="G8634" s="82"/>
      <c r="H8634" s="107" t="str">
        <f>IF(B8634&lt;&gt;"",IF(OR(O8634=0,O8634=999),"",SUMIFS($E$2:E8634,$A$2:A8634,A8634)-SUMIFS($F$2:F8634,$A$2:A8634,A8634)),"")</f>
        <v/>
      </c>
      <c r="I8634" s="109" t="str">
        <f t="shared" si="404"/>
        <v/>
      </c>
      <c r="J8634" s="113"/>
      <c r="K8634" s="90"/>
      <c r="L8634" s="73"/>
      <c r="M8634" s="69" t="str">
        <f>IF(C8634&lt;&gt;"",DailyLog!$S$3,"")</f>
        <v/>
      </c>
      <c r="N8634" s="56" t="str">
        <f t="shared" si="403"/>
        <v/>
      </c>
      <c r="O8634" s="53" t="str">
        <f>IF($B8634&lt;&gt;"",IF(ISNUMBER(_xlfn.XMATCH($B8634,Language!$A$6:$E$6)),0,IF(ISNUMBER(_xlfn.XMATCH($B8634,Language!$A$29:$E$29)),'Lista de Prestatarios'!$B$3,VLOOKUP(B8634,'Lista de Prestatarios'!$A$2:$B$500,2,FALSE))),"")</f>
        <v/>
      </c>
      <c r="P8634" s="58" t="str">
        <f>IF(B8634&lt;&gt;"",IF(OR(D8634&gt;0,G8634&gt;0),COUNTIF($B$2:B8634,B8634),COUNTIFS($B$2:B8634,B8634,$E$2:E8634,"&gt;0")),"")</f>
        <v/>
      </c>
    </row>
    <row r="8635" spans="1:16" x14ac:dyDescent="0.35">
      <c r="A8635" s="51" t="str">
        <f t="shared" si="402"/>
        <v/>
      </c>
      <c r="B8635" s="99"/>
      <c r="C8635" s="4"/>
      <c r="D8635" s="14"/>
      <c r="E8635" s="14"/>
      <c r="F8635" s="14"/>
      <c r="G8635" s="82"/>
      <c r="H8635" s="107" t="str">
        <f>IF(B8635&lt;&gt;"",IF(OR(O8635=0,O8635=999),"",SUMIFS($E$2:E8635,$A$2:A8635,A8635)-SUMIFS($F$2:F8635,$A$2:A8635,A8635)),"")</f>
        <v/>
      </c>
      <c r="I8635" s="109" t="str">
        <f t="shared" si="404"/>
        <v/>
      </c>
      <c r="J8635" s="113"/>
      <c r="K8635" s="90"/>
      <c r="L8635" s="73"/>
      <c r="M8635" s="69" t="str">
        <f>IF(C8635&lt;&gt;"",DailyLog!$S$3,"")</f>
        <v/>
      </c>
      <c r="N8635" s="56" t="str">
        <f t="shared" si="403"/>
        <v/>
      </c>
      <c r="O8635" s="53" t="str">
        <f>IF($B8635&lt;&gt;"",IF(ISNUMBER(_xlfn.XMATCH($B8635,Language!$A$6:$E$6)),0,IF(ISNUMBER(_xlfn.XMATCH($B8635,Language!$A$29:$E$29)),'Lista de Prestatarios'!$B$3,VLOOKUP(B8635,'Lista de Prestatarios'!$A$2:$B$500,2,FALSE))),"")</f>
        <v/>
      </c>
      <c r="P8635" s="58" t="str">
        <f>IF(B8635&lt;&gt;"",IF(OR(D8635&gt;0,G8635&gt;0),COUNTIF($B$2:B8635,B8635),COUNTIFS($B$2:B8635,B8635,$E$2:E8635,"&gt;0")),"")</f>
        <v/>
      </c>
    </row>
    <row r="8636" spans="1:16" x14ac:dyDescent="0.35">
      <c r="A8636" s="51" t="str">
        <f t="shared" si="402"/>
        <v/>
      </c>
      <c r="B8636" s="99"/>
      <c r="C8636" s="4"/>
      <c r="D8636" s="14"/>
      <c r="E8636" s="14"/>
      <c r="F8636" s="14"/>
      <c r="G8636" s="82"/>
      <c r="H8636" s="107" t="str">
        <f>IF(B8636&lt;&gt;"",IF(OR(O8636=0,O8636=999),"",SUMIFS($E$2:E8636,$A$2:A8636,A8636)-SUMIFS($F$2:F8636,$A$2:A8636,A8636)),"")</f>
        <v/>
      </c>
      <c r="I8636" s="109" t="str">
        <f t="shared" si="404"/>
        <v/>
      </c>
      <c r="J8636" s="113"/>
      <c r="K8636" s="90"/>
      <c r="L8636" s="73"/>
      <c r="M8636" s="69" t="str">
        <f>IF(C8636&lt;&gt;"",DailyLog!$S$3,"")</f>
        <v/>
      </c>
      <c r="N8636" s="56" t="str">
        <f t="shared" si="403"/>
        <v/>
      </c>
      <c r="O8636" s="53" t="str">
        <f>IF($B8636&lt;&gt;"",IF(ISNUMBER(_xlfn.XMATCH($B8636,Language!$A$6:$E$6)),0,IF(ISNUMBER(_xlfn.XMATCH($B8636,Language!$A$29:$E$29)),'Lista de Prestatarios'!$B$3,VLOOKUP(B8636,'Lista de Prestatarios'!$A$2:$B$500,2,FALSE))),"")</f>
        <v/>
      </c>
      <c r="P8636" s="58" t="str">
        <f>IF(B8636&lt;&gt;"",IF(OR(D8636&gt;0,G8636&gt;0),COUNTIF($B$2:B8636,B8636),COUNTIFS($B$2:B8636,B8636,$E$2:E8636,"&gt;0")),"")</f>
        <v/>
      </c>
    </row>
    <row r="8637" spans="1:16" x14ac:dyDescent="0.35">
      <c r="A8637" s="51" t="str">
        <f t="shared" si="402"/>
        <v/>
      </c>
      <c r="B8637" s="99"/>
      <c r="C8637" s="4"/>
      <c r="D8637" s="14"/>
      <c r="E8637" s="14"/>
      <c r="F8637" s="14"/>
      <c r="G8637" s="82"/>
      <c r="H8637" s="107" t="str">
        <f>IF(B8637&lt;&gt;"",IF(OR(O8637=0,O8637=999),"",SUMIFS($E$2:E8637,$A$2:A8637,A8637)-SUMIFS($F$2:F8637,$A$2:A8637,A8637)),"")</f>
        <v/>
      </c>
      <c r="I8637" s="109" t="str">
        <f t="shared" si="404"/>
        <v/>
      </c>
      <c r="J8637" s="113"/>
      <c r="K8637" s="90"/>
      <c r="L8637" s="73"/>
      <c r="M8637" s="69" t="str">
        <f>IF(C8637&lt;&gt;"",DailyLog!$S$3,"")</f>
        <v/>
      </c>
      <c r="N8637" s="56" t="str">
        <f t="shared" si="403"/>
        <v/>
      </c>
      <c r="O8637" s="53" t="str">
        <f>IF($B8637&lt;&gt;"",IF(ISNUMBER(_xlfn.XMATCH($B8637,Language!$A$6:$E$6)),0,IF(ISNUMBER(_xlfn.XMATCH($B8637,Language!$A$29:$E$29)),'Lista de Prestatarios'!$B$3,VLOOKUP(B8637,'Lista de Prestatarios'!$A$2:$B$500,2,FALSE))),"")</f>
        <v/>
      </c>
      <c r="P8637" s="58" t="str">
        <f>IF(B8637&lt;&gt;"",IF(OR(D8637&gt;0,G8637&gt;0),COUNTIF($B$2:B8637,B8637),COUNTIFS($B$2:B8637,B8637,$E$2:E8637,"&gt;0")),"")</f>
        <v/>
      </c>
    </row>
    <row r="8638" spans="1:16" x14ac:dyDescent="0.35">
      <c r="A8638" s="51" t="str">
        <f t="shared" si="402"/>
        <v/>
      </c>
      <c r="B8638" s="99"/>
      <c r="C8638" s="4"/>
      <c r="D8638" s="14"/>
      <c r="E8638" s="14"/>
      <c r="F8638" s="14"/>
      <c r="G8638" s="82"/>
      <c r="H8638" s="107" t="str">
        <f>IF(B8638&lt;&gt;"",IF(OR(O8638=0,O8638=999),"",SUMIFS($E$2:E8638,$A$2:A8638,A8638)-SUMIFS($F$2:F8638,$A$2:A8638,A8638)),"")</f>
        <v/>
      </c>
      <c r="I8638" s="109" t="str">
        <f t="shared" si="404"/>
        <v/>
      </c>
      <c r="J8638" s="113"/>
      <c r="K8638" s="90"/>
      <c r="L8638" s="73"/>
      <c r="M8638" s="69" t="str">
        <f>IF(C8638&lt;&gt;"",DailyLog!$S$3,"")</f>
        <v/>
      </c>
      <c r="N8638" s="56" t="str">
        <f t="shared" si="403"/>
        <v/>
      </c>
      <c r="O8638" s="53" t="str">
        <f>IF($B8638&lt;&gt;"",IF(ISNUMBER(_xlfn.XMATCH($B8638,Language!$A$6:$E$6)),0,IF(ISNUMBER(_xlfn.XMATCH($B8638,Language!$A$29:$E$29)),'Lista de Prestatarios'!$B$3,VLOOKUP(B8638,'Lista de Prestatarios'!$A$2:$B$500,2,FALSE))),"")</f>
        <v/>
      </c>
      <c r="P8638" s="58" t="str">
        <f>IF(B8638&lt;&gt;"",IF(OR(D8638&gt;0,G8638&gt;0),COUNTIF($B$2:B8638,B8638),COUNTIFS($B$2:B8638,B8638,$E$2:E8638,"&gt;0")),"")</f>
        <v/>
      </c>
    </row>
    <row r="8639" spans="1:16" x14ac:dyDescent="0.35">
      <c r="A8639" s="51" t="str">
        <f t="shared" si="402"/>
        <v/>
      </c>
      <c r="B8639" s="99"/>
      <c r="C8639" s="4"/>
      <c r="D8639" s="14"/>
      <c r="E8639" s="14"/>
      <c r="F8639" s="14"/>
      <c r="G8639" s="82"/>
      <c r="H8639" s="107" t="str">
        <f>IF(B8639&lt;&gt;"",IF(OR(O8639=0,O8639=999),"",SUMIFS($E$2:E8639,$A$2:A8639,A8639)-SUMIFS($F$2:F8639,$A$2:A8639,A8639)),"")</f>
        <v/>
      </c>
      <c r="I8639" s="109" t="str">
        <f t="shared" si="404"/>
        <v/>
      </c>
      <c r="J8639" s="113"/>
      <c r="K8639" s="90"/>
      <c r="L8639" s="73"/>
      <c r="M8639" s="69" t="str">
        <f>IF(C8639&lt;&gt;"",DailyLog!$S$3,"")</f>
        <v/>
      </c>
      <c r="N8639" s="56" t="str">
        <f t="shared" si="403"/>
        <v/>
      </c>
      <c r="O8639" s="53" t="str">
        <f>IF($B8639&lt;&gt;"",IF(ISNUMBER(_xlfn.XMATCH($B8639,Language!$A$6:$E$6)),0,IF(ISNUMBER(_xlfn.XMATCH($B8639,Language!$A$29:$E$29)),'Lista de Prestatarios'!$B$3,VLOOKUP(B8639,'Lista de Prestatarios'!$A$2:$B$500,2,FALSE))),"")</f>
        <v/>
      </c>
      <c r="P8639" s="58" t="str">
        <f>IF(B8639&lt;&gt;"",IF(OR(D8639&gt;0,G8639&gt;0),COUNTIF($B$2:B8639,B8639),COUNTIFS($B$2:B8639,B8639,$E$2:E8639,"&gt;0")),"")</f>
        <v/>
      </c>
    </row>
    <row r="8640" spans="1:16" x14ac:dyDescent="0.35">
      <c r="A8640" s="51" t="str">
        <f t="shared" si="402"/>
        <v/>
      </c>
      <c r="B8640" s="99"/>
      <c r="C8640" s="4"/>
      <c r="D8640" s="14"/>
      <c r="E8640" s="14"/>
      <c r="F8640" s="14"/>
      <c r="G8640" s="82"/>
      <c r="H8640" s="107" t="str">
        <f>IF(B8640&lt;&gt;"",IF(OR(O8640=0,O8640=999),"",SUMIFS($E$2:E8640,$A$2:A8640,A8640)-SUMIFS($F$2:F8640,$A$2:A8640,A8640)),"")</f>
        <v/>
      </c>
      <c r="I8640" s="109" t="str">
        <f t="shared" si="404"/>
        <v/>
      </c>
      <c r="J8640" s="113"/>
      <c r="K8640" s="90"/>
      <c r="L8640" s="73"/>
      <c r="M8640" s="69" t="str">
        <f>IF(C8640&lt;&gt;"",DailyLog!$S$3,"")</f>
        <v/>
      </c>
      <c r="N8640" s="56" t="str">
        <f t="shared" si="403"/>
        <v/>
      </c>
      <c r="O8640" s="53" t="str">
        <f>IF($B8640&lt;&gt;"",IF(ISNUMBER(_xlfn.XMATCH($B8640,Language!$A$6:$E$6)),0,IF(ISNUMBER(_xlfn.XMATCH($B8640,Language!$A$29:$E$29)),'Lista de Prestatarios'!$B$3,VLOOKUP(B8640,'Lista de Prestatarios'!$A$2:$B$500,2,FALSE))),"")</f>
        <v/>
      </c>
      <c r="P8640" s="58" t="str">
        <f>IF(B8640&lt;&gt;"",IF(OR(D8640&gt;0,G8640&gt;0),COUNTIF($B$2:B8640,B8640),COUNTIFS($B$2:B8640,B8640,$E$2:E8640,"&gt;0")),"")</f>
        <v/>
      </c>
    </row>
    <row r="8641" spans="1:16" x14ac:dyDescent="0.35">
      <c r="A8641" s="51" t="str">
        <f t="shared" si="402"/>
        <v/>
      </c>
      <c r="B8641" s="99"/>
      <c r="C8641" s="4"/>
      <c r="D8641" s="14"/>
      <c r="E8641" s="14"/>
      <c r="F8641" s="14"/>
      <c r="G8641" s="82"/>
      <c r="H8641" s="107" t="str">
        <f>IF(B8641&lt;&gt;"",IF(OR(O8641=0,O8641=999),"",SUMIFS($E$2:E8641,$A$2:A8641,A8641)-SUMIFS($F$2:F8641,$A$2:A8641,A8641)),"")</f>
        <v/>
      </c>
      <c r="I8641" s="109" t="str">
        <f t="shared" si="404"/>
        <v/>
      </c>
      <c r="J8641" s="113"/>
      <c r="K8641" s="90"/>
      <c r="L8641" s="73"/>
      <c r="M8641" s="69" t="str">
        <f>IF(C8641&lt;&gt;"",DailyLog!$S$3,"")</f>
        <v/>
      </c>
      <c r="N8641" s="56" t="str">
        <f t="shared" si="403"/>
        <v/>
      </c>
      <c r="O8641" s="53" t="str">
        <f>IF($B8641&lt;&gt;"",IF(ISNUMBER(_xlfn.XMATCH($B8641,Language!$A$6:$E$6)),0,IF(ISNUMBER(_xlfn.XMATCH($B8641,Language!$A$29:$E$29)),'Lista de Prestatarios'!$B$3,VLOOKUP(B8641,'Lista de Prestatarios'!$A$2:$B$500,2,FALSE))),"")</f>
        <v/>
      </c>
      <c r="P8641" s="58" t="str">
        <f>IF(B8641&lt;&gt;"",IF(OR(D8641&gt;0,G8641&gt;0),COUNTIF($B$2:B8641,B8641),COUNTIFS($B$2:B8641,B8641,$E$2:E8641,"&gt;0")),"")</f>
        <v/>
      </c>
    </row>
    <row r="8642" spans="1:16" x14ac:dyDescent="0.35">
      <c r="A8642" s="51" t="str">
        <f t="shared" ref="A8642:A8705" si="405">IF(B8642&lt;&gt;"",O8642&amp;"."&amp;P8642,"")</f>
        <v/>
      </c>
      <c r="B8642" s="99"/>
      <c r="C8642" s="4"/>
      <c r="D8642" s="14"/>
      <c r="E8642" s="14"/>
      <c r="F8642" s="14"/>
      <c r="G8642" s="82"/>
      <c r="H8642" s="107" t="str">
        <f>IF(B8642&lt;&gt;"",IF(OR(O8642=0,O8642=999),"",SUMIFS($E$2:E8642,$A$2:A8642,A8642)-SUMIFS($F$2:F8642,$A$2:A8642,A8642)),"")</f>
        <v/>
      </c>
      <c r="I8642" s="109" t="str">
        <f t="shared" si="404"/>
        <v/>
      </c>
      <c r="J8642" s="113"/>
      <c r="K8642" s="90"/>
      <c r="L8642" s="73"/>
      <c r="M8642" s="69" t="str">
        <f>IF(C8642&lt;&gt;"",DailyLog!$S$3,"")</f>
        <v/>
      </c>
      <c r="N8642" s="56" t="str">
        <f t="shared" ref="N8642:N8705" si="406">IF(B8642&lt;&gt;"",COUNT(D8642:G8642),"")</f>
        <v/>
      </c>
      <c r="O8642" s="53" t="str">
        <f>IF($B8642&lt;&gt;"",IF(ISNUMBER(_xlfn.XMATCH($B8642,Language!$A$6:$E$6)),0,IF(ISNUMBER(_xlfn.XMATCH($B8642,Language!$A$29:$E$29)),'Lista de Prestatarios'!$B$3,VLOOKUP(B8642,'Lista de Prestatarios'!$A$2:$B$500,2,FALSE))),"")</f>
        <v/>
      </c>
      <c r="P8642" s="58" t="str">
        <f>IF(B8642&lt;&gt;"",IF(OR(D8642&gt;0,G8642&gt;0),COUNTIF($B$2:B8642,B8642),COUNTIFS($B$2:B8642,B8642,$E$2:E8642,"&gt;0")),"")</f>
        <v/>
      </c>
    </row>
    <row r="8643" spans="1:16" x14ac:dyDescent="0.35">
      <c r="A8643" s="51" t="str">
        <f t="shared" si="405"/>
        <v/>
      </c>
      <c r="B8643" s="99"/>
      <c r="C8643" s="4"/>
      <c r="D8643" s="14"/>
      <c r="E8643" s="14"/>
      <c r="F8643" s="14"/>
      <c r="G8643" s="82"/>
      <c r="H8643" s="107" t="str">
        <f>IF(B8643&lt;&gt;"",IF(OR(O8643=0,O8643=999),"",SUMIFS($E$2:E8643,$A$2:A8643,A8643)-SUMIFS($F$2:F8643,$A$2:A8643,A8643)),"")</f>
        <v/>
      </c>
      <c r="I8643" s="109" t="str">
        <f t="shared" si="404"/>
        <v/>
      </c>
      <c r="J8643" s="113"/>
      <c r="K8643" s="90"/>
      <c r="L8643" s="73"/>
      <c r="M8643" s="69" t="str">
        <f>IF(C8643&lt;&gt;"",DailyLog!$S$3,"")</f>
        <v/>
      </c>
      <c r="N8643" s="56" t="str">
        <f t="shared" si="406"/>
        <v/>
      </c>
      <c r="O8643" s="53" t="str">
        <f>IF($B8643&lt;&gt;"",IF(ISNUMBER(_xlfn.XMATCH($B8643,Language!$A$6:$E$6)),0,IF(ISNUMBER(_xlfn.XMATCH($B8643,Language!$A$29:$E$29)),'Lista de Prestatarios'!$B$3,VLOOKUP(B8643,'Lista de Prestatarios'!$A$2:$B$500,2,FALSE))),"")</f>
        <v/>
      </c>
      <c r="P8643" s="58" t="str">
        <f>IF(B8643&lt;&gt;"",IF(OR(D8643&gt;0,G8643&gt;0),COUNTIF($B$2:B8643,B8643),COUNTIFS($B$2:B8643,B8643,$E$2:E8643,"&gt;0")),"")</f>
        <v/>
      </c>
    </row>
    <row r="8644" spans="1:16" x14ac:dyDescent="0.35">
      <c r="A8644" s="51" t="str">
        <f t="shared" si="405"/>
        <v/>
      </c>
      <c r="B8644" s="99"/>
      <c r="C8644" s="4"/>
      <c r="D8644" s="14"/>
      <c r="E8644" s="14"/>
      <c r="F8644" s="14"/>
      <c r="G8644" s="82"/>
      <c r="H8644" s="107" t="str">
        <f>IF(B8644&lt;&gt;"",IF(OR(O8644=0,O8644=999),"",SUMIFS($E$2:E8644,$A$2:A8644,A8644)-SUMIFS($F$2:F8644,$A$2:A8644,A8644)),"")</f>
        <v/>
      </c>
      <c r="I8644" s="109" t="str">
        <f t="shared" ref="I8644:I8707" si="407">IF(B8644&lt;&gt;"",I8643+D8644-E8644+F8644-G8644,"")</f>
        <v/>
      </c>
      <c r="J8644" s="113"/>
      <c r="K8644" s="90"/>
      <c r="L8644" s="73"/>
      <c r="M8644" s="69" t="str">
        <f>IF(C8644&lt;&gt;"",DailyLog!$S$3,"")</f>
        <v/>
      </c>
      <c r="N8644" s="56" t="str">
        <f t="shared" si="406"/>
        <v/>
      </c>
      <c r="O8644" s="53" t="str">
        <f>IF($B8644&lt;&gt;"",IF(ISNUMBER(_xlfn.XMATCH($B8644,Language!$A$6:$E$6)),0,IF(ISNUMBER(_xlfn.XMATCH($B8644,Language!$A$29:$E$29)),'Lista de Prestatarios'!$B$3,VLOOKUP(B8644,'Lista de Prestatarios'!$A$2:$B$500,2,FALSE))),"")</f>
        <v/>
      </c>
      <c r="P8644" s="58" t="str">
        <f>IF(B8644&lt;&gt;"",IF(OR(D8644&gt;0,G8644&gt;0),COUNTIF($B$2:B8644,B8644),COUNTIFS($B$2:B8644,B8644,$E$2:E8644,"&gt;0")),"")</f>
        <v/>
      </c>
    </row>
    <row r="8645" spans="1:16" x14ac:dyDescent="0.35">
      <c r="A8645" s="51" t="str">
        <f t="shared" si="405"/>
        <v/>
      </c>
      <c r="B8645" s="99"/>
      <c r="C8645" s="4"/>
      <c r="D8645" s="14"/>
      <c r="E8645" s="14"/>
      <c r="F8645" s="14"/>
      <c r="G8645" s="82"/>
      <c r="H8645" s="107" t="str">
        <f>IF(B8645&lt;&gt;"",IF(OR(O8645=0,O8645=999),"",SUMIFS($E$2:E8645,$A$2:A8645,A8645)-SUMIFS($F$2:F8645,$A$2:A8645,A8645)),"")</f>
        <v/>
      </c>
      <c r="I8645" s="109" t="str">
        <f t="shared" si="407"/>
        <v/>
      </c>
      <c r="J8645" s="113"/>
      <c r="K8645" s="90"/>
      <c r="L8645" s="73"/>
      <c r="M8645" s="69" t="str">
        <f>IF(C8645&lt;&gt;"",DailyLog!$S$3,"")</f>
        <v/>
      </c>
      <c r="N8645" s="56" t="str">
        <f t="shared" si="406"/>
        <v/>
      </c>
      <c r="O8645" s="53" t="str">
        <f>IF($B8645&lt;&gt;"",IF(ISNUMBER(_xlfn.XMATCH($B8645,Language!$A$6:$E$6)),0,IF(ISNUMBER(_xlfn.XMATCH($B8645,Language!$A$29:$E$29)),'Lista de Prestatarios'!$B$3,VLOOKUP(B8645,'Lista de Prestatarios'!$A$2:$B$500,2,FALSE))),"")</f>
        <v/>
      </c>
      <c r="P8645" s="58" t="str">
        <f>IF(B8645&lt;&gt;"",IF(OR(D8645&gt;0,G8645&gt;0),COUNTIF($B$2:B8645,B8645),COUNTIFS($B$2:B8645,B8645,$E$2:E8645,"&gt;0")),"")</f>
        <v/>
      </c>
    </row>
    <row r="8646" spans="1:16" x14ac:dyDescent="0.35">
      <c r="A8646" s="51" t="str">
        <f t="shared" si="405"/>
        <v/>
      </c>
      <c r="B8646" s="99"/>
      <c r="C8646" s="4"/>
      <c r="D8646" s="14"/>
      <c r="E8646" s="14"/>
      <c r="F8646" s="14"/>
      <c r="G8646" s="82"/>
      <c r="H8646" s="107" t="str">
        <f>IF(B8646&lt;&gt;"",IF(OR(O8646=0,O8646=999),"",SUMIFS($E$2:E8646,$A$2:A8646,A8646)-SUMIFS($F$2:F8646,$A$2:A8646,A8646)),"")</f>
        <v/>
      </c>
      <c r="I8646" s="109" t="str">
        <f t="shared" si="407"/>
        <v/>
      </c>
      <c r="J8646" s="113"/>
      <c r="K8646" s="90"/>
      <c r="L8646" s="73"/>
      <c r="M8646" s="69" t="str">
        <f>IF(C8646&lt;&gt;"",DailyLog!$S$3,"")</f>
        <v/>
      </c>
      <c r="N8646" s="56" t="str">
        <f t="shared" si="406"/>
        <v/>
      </c>
      <c r="O8646" s="53" t="str">
        <f>IF($B8646&lt;&gt;"",IF(ISNUMBER(_xlfn.XMATCH($B8646,Language!$A$6:$E$6)),0,IF(ISNUMBER(_xlfn.XMATCH($B8646,Language!$A$29:$E$29)),'Lista de Prestatarios'!$B$3,VLOOKUP(B8646,'Lista de Prestatarios'!$A$2:$B$500,2,FALSE))),"")</f>
        <v/>
      </c>
      <c r="P8646" s="58" t="str">
        <f>IF(B8646&lt;&gt;"",IF(OR(D8646&gt;0,G8646&gt;0),COUNTIF($B$2:B8646,B8646),COUNTIFS($B$2:B8646,B8646,$E$2:E8646,"&gt;0")),"")</f>
        <v/>
      </c>
    </row>
    <row r="8647" spans="1:16" x14ac:dyDescent="0.35">
      <c r="A8647" s="51" t="str">
        <f t="shared" si="405"/>
        <v/>
      </c>
      <c r="B8647" s="99"/>
      <c r="C8647" s="4"/>
      <c r="D8647" s="14"/>
      <c r="E8647" s="14"/>
      <c r="F8647" s="14"/>
      <c r="G8647" s="82"/>
      <c r="H8647" s="107" t="str">
        <f>IF(B8647&lt;&gt;"",IF(OR(O8647=0,O8647=999),"",SUMIFS($E$2:E8647,$A$2:A8647,A8647)-SUMIFS($F$2:F8647,$A$2:A8647,A8647)),"")</f>
        <v/>
      </c>
      <c r="I8647" s="109" t="str">
        <f t="shared" si="407"/>
        <v/>
      </c>
      <c r="J8647" s="113"/>
      <c r="K8647" s="90"/>
      <c r="L8647" s="73"/>
      <c r="M8647" s="69" t="str">
        <f>IF(C8647&lt;&gt;"",DailyLog!$S$3,"")</f>
        <v/>
      </c>
      <c r="N8647" s="56" t="str">
        <f t="shared" si="406"/>
        <v/>
      </c>
      <c r="O8647" s="53" t="str">
        <f>IF($B8647&lt;&gt;"",IF(ISNUMBER(_xlfn.XMATCH($B8647,Language!$A$6:$E$6)),0,IF(ISNUMBER(_xlfn.XMATCH($B8647,Language!$A$29:$E$29)),'Lista de Prestatarios'!$B$3,VLOOKUP(B8647,'Lista de Prestatarios'!$A$2:$B$500,2,FALSE))),"")</f>
        <v/>
      </c>
      <c r="P8647" s="58" t="str">
        <f>IF(B8647&lt;&gt;"",IF(OR(D8647&gt;0,G8647&gt;0),COUNTIF($B$2:B8647,B8647),COUNTIFS($B$2:B8647,B8647,$E$2:E8647,"&gt;0")),"")</f>
        <v/>
      </c>
    </row>
    <row r="8648" spans="1:16" x14ac:dyDescent="0.35">
      <c r="A8648" s="51" t="str">
        <f t="shared" si="405"/>
        <v/>
      </c>
      <c r="B8648" s="99"/>
      <c r="C8648" s="4"/>
      <c r="D8648" s="14"/>
      <c r="E8648" s="14"/>
      <c r="F8648" s="14"/>
      <c r="G8648" s="82"/>
      <c r="H8648" s="107" t="str">
        <f>IF(B8648&lt;&gt;"",IF(OR(O8648=0,O8648=999),"",SUMIFS($E$2:E8648,$A$2:A8648,A8648)-SUMIFS($F$2:F8648,$A$2:A8648,A8648)),"")</f>
        <v/>
      </c>
      <c r="I8648" s="109" t="str">
        <f t="shared" si="407"/>
        <v/>
      </c>
      <c r="J8648" s="113"/>
      <c r="K8648" s="90"/>
      <c r="L8648" s="73"/>
      <c r="M8648" s="69" t="str">
        <f>IF(C8648&lt;&gt;"",DailyLog!$S$3,"")</f>
        <v/>
      </c>
      <c r="N8648" s="56" t="str">
        <f t="shared" si="406"/>
        <v/>
      </c>
      <c r="O8648" s="53" t="str">
        <f>IF($B8648&lt;&gt;"",IF(ISNUMBER(_xlfn.XMATCH($B8648,Language!$A$6:$E$6)),0,IF(ISNUMBER(_xlfn.XMATCH($B8648,Language!$A$29:$E$29)),'Lista de Prestatarios'!$B$3,VLOOKUP(B8648,'Lista de Prestatarios'!$A$2:$B$500,2,FALSE))),"")</f>
        <v/>
      </c>
      <c r="P8648" s="58" t="str">
        <f>IF(B8648&lt;&gt;"",IF(OR(D8648&gt;0,G8648&gt;0),COUNTIF($B$2:B8648,B8648),COUNTIFS($B$2:B8648,B8648,$E$2:E8648,"&gt;0")),"")</f>
        <v/>
      </c>
    </row>
    <row r="8649" spans="1:16" x14ac:dyDescent="0.35">
      <c r="A8649" s="51" t="str">
        <f t="shared" si="405"/>
        <v/>
      </c>
      <c r="B8649" s="99"/>
      <c r="C8649" s="4"/>
      <c r="D8649" s="14"/>
      <c r="E8649" s="14"/>
      <c r="F8649" s="14"/>
      <c r="G8649" s="82"/>
      <c r="H8649" s="107" t="str">
        <f>IF(B8649&lt;&gt;"",IF(OR(O8649=0,O8649=999),"",SUMIFS($E$2:E8649,$A$2:A8649,A8649)-SUMIFS($F$2:F8649,$A$2:A8649,A8649)),"")</f>
        <v/>
      </c>
      <c r="I8649" s="109" t="str">
        <f t="shared" si="407"/>
        <v/>
      </c>
      <c r="J8649" s="113"/>
      <c r="K8649" s="90"/>
      <c r="L8649" s="73"/>
      <c r="M8649" s="69" t="str">
        <f>IF(C8649&lt;&gt;"",DailyLog!$S$3,"")</f>
        <v/>
      </c>
      <c r="N8649" s="56" t="str">
        <f t="shared" si="406"/>
        <v/>
      </c>
      <c r="O8649" s="53" t="str">
        <f>IF($B8649&lt;&gt;"",IF(ISNUMBER(_xlfn.XMATCH($B8649,Language!$A$6:$E$6)),0,IF(ISNUMBER(_xlfn.XMATCH($B8649,Language!$A$29:$E$29)),'Lista de Prestatarios'!$B$3,VLOOKUP(B8649,'Lista de Prestatarios'!$A$2:$B$500,2,FALSE))),"")</f>
        <v/>
      </c>
      <c r="P8649" s="58" t="str">
        <f>IF(B8649&lt;&gt;"",IF(OR(D8649&gt;0,G8649&gt;0),COUNTIF($B$2:B8649,B8649),COUNTIFS($B$2:B8649,B8649,$E$2:E8649,"&gt;0")),"")</f>
        <v/>
      </c>
    </row>
    <row r="8650" spans="1:16" x14ac:dyDescent="0.35">
      <c r="A8650" s="51" t="str">
        <f t="shared" si="405"/>
        <v/>
      </c>
      <c r="B8650" s="99"/>
      <c r="C8650" s="4"/>
      <c r="D8650" s="14"/>
      <c r="E8650" s="14"/>
      <c r="F8650" s="14"/>
      <c r="G8650" s="82"/>
      <c r="H8650" s="107" t="str">
        <f>IF(B8650&lt;&gt;"",IF(OR(O8650=0,O8650=999),"",SUMIFS($E$2:E8650,$A$2:A8650,A8650)-SUMIFS($F$2:F8650,$A$2:A8650,A8650)),"")</f>
        <v/>
      </c>
      <c r="I8650" s="109" t="str">
        <f t="shared" si="407"/>
        <v/>
      </c>
      <c r="J8650" s="113"/>
      <c r="K8650" s="90"/>
      <c r="L8650" s="73"/>
      <c r="M8650" s="69" t="str">
        <f>IF(C8650&lt;&gt;"",DailyLog!$S$3,"")</f>
        <v/>
      </c>
      <c r="N8650" s="56" t="str">
        <f t="shared" si="406"/>
        <v/>
      </c>
      <c r="O8650" s="53" t="str">
        <f>IF($B8650&lt;&gt;"",IF(ISNUMBER(_xlfn.XMATCH($B8650,Language!$A$6:$E$6)),0,IF(ISNUMBER(_xlfn.XMATCH($B8650,Language!$A$29:$E$29)),'Lista de Prestatarios'!$B$3,VLOOKUP(B8650,'Lista de Prestatarios'!$A$2:$B$500,2,FALSE))),"")</f>
        <v/>
      </c>
      <c r="P8650" s="58" t="str">
        <f>IF(B8650&lt;&gt;"",IF(OR(D8650&gt;0,G8650&gt;0),COUNTIF($B$2:B8650,B8650),COUNTIFS($B$2:B8650,B8650,$E$2:E8650,"&gt;0")),"")</f>
        <v/>
      </c>
    </row>
    <row r="8651" spans="1:16" x14ac:dyDescent="0.35">
      <c r="A8651" s="51" t="str">
        <f t="shared" si="405"/>
        <v/>
      </c>
      <c r="B8651" s="99"/>
      <c r="C8651" s="4"/>
      <c r="D8651" s="14"/>
      <c r="E8651" s="14"/>
      <c r="F8651" s="14"/>
      <c r="G8651" s="82"/>
      <c r="H8651" s="107" t="str">
        <f>IF(B8651&lt;&gt;"",IF(OR(O8651=0,O8651=999),"",SUMIFS($E$2:E8651,$A$2:A8651,A8651)-SUMIFS($F$2:F8651,$A$2:A8651,A8651)),"")</f>
        <v/>
      </c>
      <c r="I8651" s="109" t="str">
        <f t="shared" si="407"/>
        <v/>
      </c>
      <c r="J8651" s="113"/>
      <c r="K8651" s="90"/>
      <c r="L8651" s="73"/>
      <c r="M8651" s="69" t="str">
        <f>IF(C8651&lt;&gt;"",DailyLog!$S$3,"")</f>
        <v/>
      </c>
      <c r="N8651" s="56" t="str">
        <f t="shared" si="406"/>
        <v/>
      </c>
      <c r="O8651" s="53" t="str">
        <f>IF($B8651&lt;&gt;"",IF(ISNUMBER(_xlfn.XMATCH($B8651,Language!$A$6:$E$6)),0,IF(ISNUMBER(_xlfn.XMATCH($B8651,Language!$A$29:$E$29)),'Lista de Prestatarios'!$B$3,VLOOKUP(B8651,'Lista de Prestatarios'!$A$2:$B$500,2,FALSE))),"")</f>
        <v/>
      </c>
      <c r="P8651" s="58" t="str">
        <f>IF(B8651&lt;&gt;"",IF(OR(D8651&gt;0,G8651&gt;0),COUNTIF($B$2:B8651,B8651),COUNTIFS($B$2:B8651,B8651,$E$2:E8651,"&gt;0")),"")</f>
        <v/>
      </c>
    </row>
    <row r="8652" spans="1:16" x14ac:dyDescent="0.35">
      <c r="A8652" s="51" t="str">
        <f t="shared" si="405"/>
        <v/>
      </c>
      <c r="B8652" s="99"/>
      <c r="C8652" s="4"/>
      <c r="D8652" s="14"/>
      <c r="E8652" s="14"/>
      <c r="F8652" s="14"/>
      <c r="G8652" s="82"/>
      <c r="H8652" s="107" t="str">
        <f>IF(B8652&lt;&gt;"",IF(OR(O8652=0,O8652=999),"",SUMIFS($E$2:E8652,$A$2:A8652,A8652)-SUMIFS($F$2:F8652,$A$2:A8652,A8652)),"")</f>
        <v/>
      </c>
      <c r="I8652" s="109" t="str">
        <f t="shared" si="407"/>
        <v/>
      </c>
      <c r="J8652" s="113"/>
      <c r="K8652" s="90"/>
      <c r="L8652" s="73"/>
      <c r="M8652" s="69" t="str">
        <f>IF(C8652&lt;&gt;"",DailyLog!$S$3,"")</f>
        <v/>
      </c>
      <c r="N8652" s="56" t="str">
        <f t="shared" si="406"/>
        <v/>
      </c>
      <c r="O8652" s="53" t="str">
        <f>IF($B8652&lt;&gt;"",IF(ISNUMBER(_xlfn.XMATCH($B8652,Language!$A$6:$E$6)),0,IF(ISNUMBER(_xlfn.XMATCH($B8652,Language!$A$29:$E$29)),'Lista de Prestatarios'!$B$3,VLOOKUP(B8652,'Lista de Prestatarios'!$A$2:$B$500,2,FALSE))),"")</f>
        <v/>
      </c>
      <c r="P8652" s="58" t="str">
        <f>IF(B8652&lt;&gt;"",IF(OR(D8652&gt;0,G8652&gt;0),COUNTIF($B$2:B8652,B8652),COUNTIFS($B$2:B8652,B8652,$E$2:E8652,"&gt;0")),"")</f>
        <v/>
      </c>
    </row>
    <row r="8653" spans="1:16" x14ac:dyDescent="0.35">
      <c r="A8653" s="51" t="str">
        <f t="shared" si="405"/>
        <v/>
      </c>
      <c r="B8653" s="99"/>
      <c r="C8653" s="4"/>
      <c r="D8653" s="14"/>
      <c r="E8653" s="14"/>
      <c r="F8653" s="14"/>
      <c r="G8653" s="82"/>
      <c r="H8653" s="107" t="str">
        <f>IF(B8653&lt;&gt;"",IF(OR(O8653=0,O8653=999),"",SUMIFS($E$2:E8653,$A$2:A8653,A8653)-SUMIFS($F$2:F8653,$A$2:A8653,A8653)),"")</f>
        <v/>
      </c>
      <c r="I8653" s="109" t="str">
        <f t="shared" si="407"/>
        <v/>
      </c>
      <c r="J8653" s="113"/>
      <c r="K8653" s="90"/>
      <c r="L8653" s="73"/>
      <c r="M8653" s="69" t="str">
        <f>IF(C8653&lt;&gt;"",DailyLog!$S$3,"")</f>
        <v/>
      </c>
      <c r="N8653" s="56" t="str">
        <f t="shared" si="406"/>
        <v/>
      </c>
      <c r="O8653" s="53" t="str">
        <f>IF($B8653&lt;&gt;"",IF(ISNUMBER(_xlfn.XMATCH($B8653,Language!$A$6:$E$6)),0,IF(ISNUMBER(_xlfn.XMATCH($B8653,Language!$A$29:$E$29)),'Lista de Prestatarios'!$B$3,VLOOKUP(B8653,'Lista de Prestatarios'!$A$2:$B$500,2,FALSE))),"")</f>
        <v/>
      </c>
      <c r="P8653" s="58" t="str">
        <f>IF(B8653&lt;&gt;"",IF(OR(D8653&gt;0,G8653&gt;0),COUNTIF($B$2:B8653,B8653),COUNTIFS($B$2:B8653,B8653,$E$2:E8653,"&gt;0")),"")</f>
        <v/>
      </c>
    </row>
    <row r="8654" spans="1:16" x14ac:dyDescent="0.35">
      <c r="A8654" s="51" t="str">
        <f t="shared" si="405"/>
        <v/>
      </c>
      <c r="B8654" s="99"/>
      <c r="C8654" s="4"/>
      <c r="D8654" s="14"/>
      <c r="E8654" s="14"/>
      <c r="F8654" s="14"/>
      <c r="G8654" s="82"/>
      <c r="H8654" s="107" t="str">
        <f>IF(B8654&lt;&gt;"",IF(OR(O8654=0,O8654=999),"",SUMIFS($E$2:E8654,$A$2:A8654,A8654)-SUMIFS($F$2:F8654,$A$2:A8654,A8654)),"")</f>
        <v/>
      </c>
      <c r="I8654" s="109" t="str">
        <f t="shared" si="407"/>
        <v/>
      </c>
      <c r="J8654" s="113"/>
      <c r="K8654" s="90"/>
      <c r="L8654" s="73"/>
      <c r="M8654" s="69" t="str">
        <f>IF(C8654&lt;&gt;"",DailyLog!$S$3,"")</f>
        <v/>
      </c>
      <c r="N8654" s="56" t="str">
        <f t="shared" si="406"/>
        <v/>
      </c>
      <c r="O8654" s="53" t="str">
        <f>IF($B8654&lt;&gt;"",IF(ISNUMBER(_xlfn.XMATCH($B8654,Language!$A$6:$E$6)),0,IF(ISNUMBER(_xlfn.XMATCH($B8654,Language!$A$29:$E$29)),'Lista de Prestatarios'!$B$3,VLOOKUP(B8654,'Lista de Prestatarios'!$A$2:$B$500,2,FALSE))),"")</f>
        <v/>
      </c>
      <c r="P8654" s="58" t="str">
        <f>IF(B8654&lt;&gt;"",IF(OR(D8654&gt;0,G8654&gt;0),COUNTIF($B$2:B8654,B8654),COUNTIFS($B$2:B8654,B8654,$E$2:E8654,"&gt;0")),"")</f>
        <v/>
      </c>
    </row>
    <row r="8655" spans="1:16" x14ac:dyDescent="0.35">
      <c r="A8655" s="51" t="str">
        <f t="shared" si="405"/>
        <v/>
      </c>
      <c r="B8655" s="99"/>
      <c r="C8655" s="4"/>
      <c r="D8655" s="14"/>
      <c r="E8655" s="14"/>
      <c r="F8655" s="14"/>
      <c r="G8655" s="82"/>
      <c r="H8655" s="107" t="str">
        <f>IF(B8655&lt;&gt;"",IF(OR(O8655=0,O8655=999),"",SUMIFS($E$2:E8655,$A$2:A8655,A8655)-SUMIFS($F$2:F8655,$A$2:A8655,A8655)),"")</f>
        <v/>
      </c>
      <c r="I8655" s="109" t="str">
        <f t="shared" si="407"/>
        <v/>
      </c>
      <c r="J8655" s="113"/>
      <c r="K8655" s="90"/>
      <c r="L8655" s="73"/>
      <c r="M8655" s="69" t="str">
        <f>IF(C8655&lt;&gt;"",DailyLog!$S$3,"")</f>
        <v/>
      </c>
      <c r="N8655" s="56" t="str">
        <f t="shared" si="406"/>
        <v/>
      </c>
      <c r="O8655" s="53" t="str">
        <f>IF($B8655&lt;&gt;"",IF(ISNUMBER(_xlfn.XMATCH($B8655,Language!$A$6:$E$6)),0,IF(ISNUMBER(_xlfn.XMATCH($B8655,Language!$A$29:$E$29)),'Lista de Prestatarios'!$B$3,VLOOKUP(B8655,'Lista de Prestatarios'!$A$2:$B$500,2,FALSE))),"")</f>
        <v/>
      </c>
      <c r="P8655" s="58" t="str">
        <f>IF(B8655&lt;&gt;"",IF(OR(D8655&gt;0,G8655&gt;0),COUNTIF($B$2:B8655,B8655),COUNTIFS($B$2:B8655,B8655,$E$2:E8655,"&gt;0")),"")</f>
        <v/>
      </c>
    </row>
    <row r="8656" spans="1:16" x14ac:dyDescent="0.35">
      <c r="A8656" s="51" t="str">
        <f t="shared" si="405"/>
        <v/>
      </c>
      <c r="B8656" s="99"/>
      <c r="C8656" s="4"/>
      <c r="D8656" s="14"/>
      <c r="E8656" s="14"/>
      <c r="F8656" s="14"/>
      <c r="G8656" s="82"/>
      <c r="H8656" s="107" t="str">
        <f>IF(B8656&lt;&gt;"",IF(OR(O8656=0,O8656=999),"",SUMIFS($E$2:E8656,$A$2:A8656,A8656)-SUMIFS($F$2:F8656,$A$2:A8656,A8656)),"")</f>
        <v/>
      </c>
      <c r="I8656" s="109" t="str">
        <f t="shared" si="407"/>
        <v/>
      </c>
      <c r="J8656" s="113"/>
      <c r="K8656" s="90"/>
      <c r="L8656" s="73"/>
      <c r="M8656" s="69" t="str">
        <f>IF(C8656&lt;&gt;"",DailyLog!$S$3,"")</f>
        <v/>
      </c>
      <c r="N8656" s="56" t="str">
        <f t="shared" si="406"/>
        <v/>
      </c>
      <c r="O8656" s="53" t="str">
        <f>IF($B8656&lt;&gt;"",IF(ISNUMBER(_xlfn.XMATCH($B8656,Language!$A$6:$E$6)),0,IF(ISNUMBER(_xlfn.XMATCH($B8656,Language!$A$29:$E$29)),'Lista de Prestatarios'!$B$3,VLOOKUP(B8656,'Lista de Prestatarios'!$A$2:$B$500,2,FALSE))),"")</f>
        <v/>
      </c>
      <c r="P8656" s="58" t="str">
        <f>IF(B8656&lt;&gt;"",IF(OR(D8656&gt;0,G8656&gt;0),COUNTIF($B$2:B8656,B8656),COUNTIFS($B$2:B8656,B8656,$E$2:E8656,"&gt;0")),"")</f>
        <v/>
      </c>
    </row>
    <row r="8657" spans="1:16" x14ac:dyDescent="0.35">
      <c r="A8657" s="51" t="str">
        <f t="shared" si="405"/>
        <v/>
      </c>
      <c r="B8657" s="99"/>
      <c r="C8657" s="4"/>
      <c r="D8657" s="14"/>
      <c r="E8657" s="14"/>
      <c r="F8657" s="14"/>
      <c r="G8657" s="82"/>
      <c r="H8657" s="107" t="str">
        <f>IF(B8657&lt;&gt;"",IF(OR(O8657=0,O8657=999),"",SUMIFS($E$2:E8657,$A$2:A8657,A8657)-SUMIFS($F$2:F8657,$A$2:A8657,A8657)),"")</f>
        <v/>
      </c>
      <c r="I8657" s="109" t="str">
        <f t="shared" si="407"/>
        <v/>
      </c>
      <c r="J8657" s="113"/>
      <c r="K8657" s="90"/>
      <c r="L8657" s="73"/>
      <c r="M8657" s="69" t="str">
        <f>IF(C8657&lt;&gt;"",DailyLog!$S$3,"")</f>
        <v/>
      </c>
      <c r="N8657" s="56" t="str">
        <f t="shared" si="406"/>
        <v/>
      </c>
      <c r="O8657" s="53" t="str">
        <f>IF($B8657&lt;&gt;"",IF(ISNUMBER(_xlfn.XMATCH($B8657,Language!$A$6:$E$6)),0,IF(ISNUMBER(_xlfn.XMATCH($B8657,Language!$A$29:$E$29)),'Lista de Prestatarios'!$B$3,VLOOKUP(B8657,'Lista de Prestatarios'!$A$2:$B$500,2,FALSE))),"")</f>
        <v/>
      </c>
      <c r="P8657" s="58" t="str">
        <f>IF(B8657&lt;&gt;"",IF(OR(D8657&gt;0,G8657&gt;0),COUNTIF($B$2:B8657,B8657),COUNTIFS($B$2:B8657,B8657,$E$2:E8657,"&gt;0")),"")</f>
        <v/>
      </c>
    </row>
    <row r="8658" spans="1:16" x14ac:dyDescent="0.35">
      <c r="A8658" s="51" t="str">
        <f t="shared" si="405"/>
        <v/>
      </c>
      <c r="B8658" s="99"/>
      <c r="C8658" s="4"/>
      <c r="D8658" s="14"/>
      <c r="E8658" s="14"/>
      <c r="F8658" s="14"/>
      <c r="G8658" s="82"/>
      <c r="H8658" s="107" t="str">
        <f>IF(B8658&lt;&gt;"",IF(OR(O8658=0,O8658=999),"",SUMIFS($E$2:E8658,$A$2:A8658,A8658)-SUMIFS($F$2:F8658,$A$2:A8658,A8658)),"")</f>
        <v/>
      </c>
      <c r="I8658" s="109" t="str">
        <f t="shared" si="407"/>
        <v/>
      </c>
      <c r="J8658" s="113"/>
      <c r="K8658" s="90"/>
      <c r="L8658" s="73"/>
      <c r="M8658" s="69" t="str">
        <f>IF(C8658&lt;&gt;"",DailyLog!$S$3,"")</f>
        <v/>
      </c>
      <c r="N8658" s="56" t="str">
        <f t="shared" si="406"/>
        <v/>
      </c>
      <c r="O8658" s="53" t="str">
        <f>IF($B8658&lt;&gt;"",IF(ISNUMBER(_xlfn.XMATCH($B8658,Language!$A$6:$E$6)),0,IF(ISNUMBER(_xlfn.XMATCH($B8658,Language!$A$29:$E$29)),'Lista de Prestatarios'!$B$3,VLOOKUP(B8658,'Lista de Prestatarios'!$A$2:$B$500,2,FALSE))),"")</f>
        <v/>
      </c>
      <c r="P8658" s="58" t="str">
        <f>IF(B8658&lt;&gt;"",IF(OR(D8658&gt;0,G8658&gt;0),COUNTIF($B$2:B8658,B8658),COUNTIFS($B$2:B8658,B8658,$E$2:E8658,"&gt;0")),"")</f>
        <v/>
      </c>
    </row>
    <row r="8659" spans="1:16" x14ac:dyDescent="0.35">
      <c r="A8659" s="51" t="str">
        <f t="shared" si="405"/>
        <v/>
      </c>
      <c r="B8659" s="99"/>
      <c r="C8659" s="4"/>
      <c r="D8659" s="14"/>
      <c r="E8659" s="14"/>
      <c r="F8659" s="14"/>
      <c r="G8659" s="82"/>
      <c r="H8659" s="107" t="str">
        <f>IF(B8659&lt;&gt;"",IF(OR(O8659=0,O8659=999),"",SUMIFS($E$2:E8659,$A$2:A8659,A8659)-SUMIFS($F$2:F8659,$A$2:A8659,A8659)),"")</f>
        <v/>
      </c>
      <c r="I8659" s="109" t="str">
        <f t="shared" si="407"/>
        <v/>
      </c>
      <c r="J8659" s="113"/>
      <c r="K8659" s="90"/>
      <c r="L8659" s="73"/>
      <c r="M8659" s="69" t="str">
        <f>IF(C8659&lt;&gt;"",DailyLog!$S$3,"")</f>
        <v/>
      </c>
      <c r="N8659" s="56" t="str">
        <f t="shared" si="406"/>
        <v/>
      </c>
      <c r="O8659" s="53" t="str">
        <f>IF($B8659&lt;&gt;"",IF(ISNUMBER(_xlfn.XMATCH($B8659,Language!$A$6:$E$6)),0,IF(ISNUMBER(_xlfn.XMATCH($B8659,Language!$A$29:$E$29)),'Lista de Prestatarios'!$B$3,VLOOKUP(B8659,'Lista de Prestatarios'!$A$2:$B$500,2,FALSE))),"")</f>
        <v/>
      </c>
      <c r="P8659" s="58" t="str">
        <f>IF(B8659&lt;&gt;"",IF(OR(D8659&gt;0,G8659&gt;0),COUNTIF($B$2:B8659,B8659),COUNTIFS($B$2:B8659,B8659,$E$2:E8659,"&gt;0")),"")</f>
        <v/>
      </c>
    </row>
    <row r="8660" spans="1:16" x14ac:dyDescent="0.35">
      <c r="A8660" s="51" t="str">
        <f t="shared" si="405"/>
        <v/>
      </c>
      <c r="B8660" s="99"/>
      <c r="C8660" s="4"/>
      <c r="D8660" s="14"/>
      <c r="E8660" s="14"/>
      <c r="F8660" s="14"/>
      <c r="G8660" s="82"/>
      <c r="H8660" s="107" t="str">
        <f>IF(B8660&lt;&gt;"",IF(OR(O8660=0,O8660=999),"",SUMIFS($E$2:E8660,$A$2:A8660,A8660)-SUMIFS($F$2:F8660,$A$2:A8660,A8660)),"")</f>
        <v/>
      </c>
      <c r="I8660" s="109" t="str">
        <f t="shared" si="407"/>
        <v/>
      </c>
      <c r="J8660" s="113"/>
      <c r="K8660" s="90"/>
      <c r="L8660" s="73"/>
      <c r="M8660" s="69" t="str">
        <f>IF(C8660&lt;&gt;"",DailyLog!$S$3,"")</f>
        <v/>
      </c>
      <c r="N8660" s="56" t="str">
        <f t="shared" si="406"/>
        <v/>
      </c>
      <c r="O8660" s="53" t="str">
        <f>IF($B8660&lt;&gt;"",IF(ISNUMBER(_xlfn.XMATCH($B8660,Language!$A$6:$E$6)),0,IF(ISNUMBER(_xlfn.XMATCH($B8660,Language!$A$29:$E$29)),'Lista de Prestatarios'!$B$3,VLOOKUP(B8660,'Lista de Prestatarios'!$A$2:$B$500,2,FALSE))),"")</f>
        <v/>
      </c>
      <c r="P8660" s="58" t="str">
        <f>IF(B8660&lt;&gt;"",IF(OR(D8660&gt;0,G8660&gt;0),COUNTIF($B$2:B8660,B8660),COUNTIFS($B$2:B8660,B8660,$E$2:E8660,"&gt;0")),"")</f>
        <v/>
      </c>
    </row>
    <row r="8661" spans="1:16" x14ac:dyDescent="0.35">
      <c r="A8661" s="51" t="str">
        <f t="shared" si="405"/>
        <v/>
      </c>
      <c r="B8661" s="99"/>
      <c r="C8661" s="4"/>
      <c r="D8661" s="14"/>
      <c r="E8661" s="14"/>
      <c r="F8661" s="14"/>
      <c r="G8661" s="82"/>
      <c r="H8661" s="107" t="str">
        <f>IF(B8661&lt;&gt;"",IF(OR(O8661=0,O8661=999),"",SUMIFS($E$2:E8661,$A$2:A8661,A8661)-SUMIFS($F$2:F8661,$A$2:A8661,A8661)),"")</f>
        <v/>
      </c>
      <c r="I8661" s="109" t="str">
        <f t="shared" si="407"/>
        <v/>
      </c>
      <c r="J8661" s="113"/>
      <c r="K8661" s="90"/>
      <c r="L8661" s="73"/>
      <c r="M8661" s="69" t="str">
        <f>IF(C8661&lt;&gt;"",DailyLog!$S$3,"")</f>
        <v/>
      </c>
      <c r="N8661" s="56" t="str">
        <f t="shared" si="406"/>
        <v/>
      </c>
      <c r="O8661" s="53" t="str">
        <f>IF($B8661&lt;&gt;"",IF(ISNUMBER(_xlfn.XMATCH($B8661,Language!$A$6:$E$6)),0,IF(ISNUMBER(_xlfn.XMATCH($B8661,Language!$A$29:$E$29)),'Lista de Prestatarios'!$B$3,VLOOKUP(B8661,'Lista de Prestatarios'!$A$2:$B$500,2,FALSE))),"")</f>
        <v/>
      </c>
      <c r="P8661" s="58" t="str">
        <f>IF(B8661&lt;&gt;"",IF(OR(D8661&gt;0,G8661&gt;0),COUNTIF($B$2:B8661,B8661),COUNTIFS($B$2:B8661,B8661,$E$2:E8661,"&gt;0")),"")</f>
        <v/>
      </c>
    </row>
    <row r="8662" spans="1:16" x14ac:dyDescent="0.35">
      <c r="A8662" s="51" t="str">
        <f t="shared" si="405"/>
        <v/>
      </c>
      <c r="B8662" s="99"/>
      <c r="C8662" s="4"/>
      <c r="D8662" s="14"/>
      <c r="E8662" s="14"/>
      <c r="F8662" s="14"/>
      <c r="G8662" s="82"/>
      <c r="H8662" s="107" t="str">
        <f>IF(B8662&lt;&gt;"",IF(OR(O8662=0,O8662=999),"",SUMIFS($E$2:E8662,$A$2:A8662,A8662)-SUMIFS($F$2:F8662,$A$2:A8662,A8662)),"")</f>
        <v/>
      </c>
      <c r="I8662" s="109" t="str">
        <f t="shared" si="407"/>
        <v/>
      </c>
      <c r="J8662" s="113"/>
      <c r="K8662" s="90"/>
      <c r="L8662" s="73"/>
      <c r="M8662" s="69" t="str">
        <f>IF(C8662&lt;&gt;"",DailyLog!$S$3,"")</f>
        <v/>
      </c>
      <c r="N8662" s="56" t="str">
        <f t="shared" si="406"/>
        <v/>
      </c>
      <c r="O8662" s="53" t="str">
        <f>IF($B8662&lt;&gt;"",IF(ISNUMBER(_xlfn.XMATCH($B8662,Language!$A$6:$E$6)),0,IF(ISNUMBER(_xlfn.XMATCH($B8662,Language!$A$29:$E$29)),'Lista de Prestatarios'!$B$3,VLOOKUP(B8662,'Lista de Prestatarios'!$A$2:$B$500,2,FALSE))),"")</f>
        <v/>
      </c>
      <c r="P8662" s="58" t="str">
        <f>IF(B8662&lt;&gt;"",IF(OR(D8662&gt;0,G8662&gt;0),COUNTIF($B$2:B8662,B8662),COUNTIFS($B$2:B8662,B8662,$E$2:E8662,"&gt;0")),"")</f>
        <v/>
      </c>
    </row>
    <row r="8663" spans="1:16" x14ac:dyDescent="0.35">
      <c r="A8663" s="51" t="str">
        <f t="shared" si="405"/>
        <v/>
      </c>
      <c r="B8663" s="99"/>
      <c r="C8663" s="4"/>
      <c r="D8663" s="14"/>
      <c r="E8663" s="14"/>
      <c r="F8663" s="14"/>
      <c r="G8663" s="82"/>
      <c r="H8663" s="107" t="str">
        <f>IF(B8663&lt;&gt;"",IF(OR(O8663=0,O8663=999),"",SUMIFS($E$2:E8663,$A$2:A8663,A8663)-SUMIFS($F$2:F8663,$A$2:A8663,A8663)),"")</f>
        <v/>
      </c>
      <c r="I8663" s="109" t="str">
        <f t="shared" si="407"/>
        <v/>
      </c>
      <c r="J8663" s="113"/>
      <c r="K8663" s="90"/>
      <c r="L8663" s="73"/>
      <c r="M8663" s="69" t="str">
        <f>IF(C8663&lt;&gt;"",DailyLog!$S$3,"")</f>
        <v/>
      </c>
      <c r="N8663" s="56" t="str">
        <f t="shared" si="406"/>
        <v/>
      </c>
      <c r="O8663" s="53" t="str">
        <f>IF($B8663&lt;&gt;"",IF(ISNUMBER(_xlfn.XMATCH($B8663,Language!$A$6:$E$6)),0,IF(ISNUMBER(_xlfn.XMATCH($B8663,Language!$A$29:$E$29)),'Lista de Prestatarios'!$B$3,VLOOKUP(B8663,'Lista de Prestatarios'!$A$2:$B$500,2,FALSE))),"")</f>
        <v/>
      </c>
      <c r="P8663" s="58" t="str">
        <f>IF(B8663&lt;&gt;"",IF(OR(D8663&gt;0,G8663&gt;0),COUNTIF($B$2:B8663,B8663),COUNTIFS($B$2:B8663,B8663,$E$2:E8663,"&gt;0")),"")</f>
        <v/>
      </c>
    </row>
    <row r="8664" spans="1:16" x14ac:dyDescent="0.35">
      <c r="A8664" s="51" t="str">
        <f t="shared" si="405"/>
        <v/>
      </c>
      <c r="B8664" s="99"/>
      <c r="C8664" s="4"/>
      <c r="D8664" s="14"/>
      <c r="E8664" s="14"/>
      <c r="F8664" s="14"/>
      <c r="G8664" s="82"/>
      <c r="H8664" s="107" t="str">
        <f>IF(B8664&lt;&gt;"",IF(OR(O8664=0,O8664=999),"",SUMIFS($E$2:E8664,$A$2:A8664,A8664)-SUMIFS($F$2:F8664,$A$2:A8664,A8664)),"")</f>
        <v/>
      </c>
      <c r="I8664" s="109" t="str">
        <f t="shared" si="407"/>
        <v/>
      </c>
      <c r="J8664" s="113"/>
      <c r="K8664" s="90"/>
      <c r="L8664" s="73"/>
      <c r="M8664" s="69" t="str">
        <f>IF(C8664&lt;&gt;"",DailyLog!$S$3,"")</f>
        <v/>
      </c>
      <c r="N8664" s="56" t="str">
        <f t="shared" si="406"/>
        <v/>
      </c>
      <c r="O8664" s="53" t="str">
        <f>IF($B8664&lt;&gt;"",IF(ISNUMBER(_xlfn.XMATCH($B8664,Language!$A$6:$E$6)),0,IF(ISNUMBER(_xlfn.XMATCH($B8664,Language!$A$29:$E$29)),'Lista de Prestatarios'!$B$3,VLOOKUP(B8664,'Lista de Prestatarios'!$A$2:$B$500,2,FALSE))),"")</f>
        <v/>
      </c>
      <c r="P8664" s="58" t="str">
        <f>IF(B8664&lt;&gt;"",IF(OR(D8664&gt;0,G8664&gt;0),COUNTIF($B$2:B8664,B8664),COUNTIFS($B$2:B8664,B8664,$E$2:E8664,"&gt;0")),"")</f>
        <v/>
      </c>
    </row>
    <row r="8665" spans="1:16" x14ac:dyDescent="0.35">
      <c r="A8665" s="51" t="str">
        <f t="shared" si="405"/>
        <v/>
      </c>
      <c r="B8665" s="99"/>
      <c r="C8665" s="4"/>
      <c r="D8665" s="14"/>
      <c r="E8665" s="14"/>
      <c r="F8665" s="14"/>
      <c r="G8665" s="82"/>
      <c r="H8665" s="107" t="str">
        <f>IF(B8665&lt;&gt;"",IF(OR(O8665=0,O8665=999),"",SUMIFS($E$2:E8665,$A$2:A8665,A8665)-SUMIFS($F$2:F8665,$A$2:A8665,A8665)),"")</f>
        <v/>
      </c>
      <c r="I8665" s="109" t="str">
        <f t="shared" si="407"/>
        <v/>
      </c>
      <c r="J8665" s="113"/>
      <c r="K8665" s="90"/>
      <c r="L8665" s="73"/>
      <c r="M8665" s="69" t="str">
        <f>IF(C8665&lt;&gt;"",DailyLog!$S$3,"")</f>
        <v/>
      </c>
      <c r="N8665" s="56" t="str">
        <f t="shared" si="406"/>
        <v/>
      </c>
      <c r="O8665" s="53" t="str">
        <f>IF($B8665&lt;&gt;"",IF(ISNUMBER(_xlfn.XMATCH($B8665,Language!$A$6:$E$6)),0,IF(ISNUMBER(_xlfn.XMATCH($B8665,Language!$A$29:$E$29)),'Lista de Prestatarios'!$B$3,VLOOKUP(B8665,'Lista de Prestatarios'!$A$2:$B$500,2,FALSE))),"")</f>
        <v/>
      </c>
      <c r="P8665" s="58" t="str">
        <f>IF(B8665&lt;&gt;"",IF(OR(D8665&gt;0,G8665&gt;0),COUNTIF($B$2:B8665,B8665),COUNTIFS($B$2:B8665,B8665,$E$2:E8665,"&gt;0")),"")</f>
        <v/>
      </c>
    </row>
    <row r="8666" spans="1:16" x14ac:dyDescent="0.35">
      <c r="A8666" s="51" t="str">
        <f t="shared" si="405"/>
        <v/>
      </c>
      <c r="B8666" s="99"/>
      <c r="C8666" s="4"/>
      <c r="D8666" s="14"/>
      <c r="E8666" s="14"/>
      <c r="F8666" s="14"/>
      <c r="G8666" s="82"/>
      <c r="H8666" s="107" t="str">
        <f>IF(B8666&lt;&gt;"",IF(OR(O8666=0,O8666=999),"",SUMIFS($E$2:E8666,$A$2:A8666,A8666)-SUMIFS($F$2:F8666,$A$2:A8666,A8666)),"")</f>
        <v/>
      </c>
      <c r="I8666" s="109" t="str">
        <f t="shared" si="407"/>
        <v/>
      </c>
      <c r="J8666" s="113"/>
      <c r="K8666" s="90"/>
      <c r="L8666" s="73"/>
      <c r="M8666" s="69" t="str">
        <f>IF(C8666&lt;&gt;"",DailyLog!$S$3,"")</f>
        <v/>
      </c>
      <c r="N8666" s="56" t="str">
        <f t="shared" si="406"/>
        <v/>
      </c>
      <c r="O8666" s="53" t="str">
        <f>IF($B8666&lt;&gt;"",IF(ISNUMBER(_xlfn.XMATCH($B8666,Language!$A$6:$E$6)),0,IF(ISNUMBER(_xlfn.XMATCH($B8666,Language!$A$29:$E$29)),'Lista de Prestatarios'!$B$3,VLOOKUP(B8666,'Lista de Prestatarios'!$A$2:$B$500,2,FALSE))),"")</f>
        <v/>
      </c>
      <c r="P8666" s="58" t="str">
        <f>IF(B8666&lt;&gt;"",IF(OR(D8666&gt;0,G8666&gt;0),COUNTIF($B$2:B8666,B8666),COUNTIFS($B$2:B8666,B8666,$E$2:E8666,"&gt;0")),"")</f>
        <v/>
      </c>
    </row>
    <row r="8667" spans="1:16" x14ac:dyDescent="0.35">
      <c r="A8667" s="51" t="str">
        <f t="shared" si="405"/>
        <v/>
      </c>
      <c r="B8667" s="99"/>
      <c r="C8667" s="4"/>
      <c r="D8667" s="14"/>
      <c r="E8667" s="14"/>
      <c r="F8667" s="14"/>
      <c r="G8667" s="82"/>
      <c r="H8667" s="107" t="str">
        <f>IF(B8667&lt;&gt;"",IF(OR(O8667=0,O8667=999),"",SUMIFS($E$2:E8667,$A$2:A8667,A8667)-SUMIFS($F$2:F8667,$A$2:A8667,A8667)),"")</f>
        <v/>
      </c>
      <c r="I8667" s="109" t="str">
        <f t="shared" si="407"/>
        <v/>
      </c>
      <c r="J8667" s="113"/>
      <c r="K8667" s="90"/>
      <c r="L8667" s="73"/>
      <c r="M8667" s="69" t="str">
        <f>IF(C8667&lt;&gt;"",DailyLog!$S$3,"")</f>
        <v/>
      </c>
      <c r="N8667" s="56" t="str">
        <f t="shared" si="406"/>
        <v/>
      </c>
      <c r="O8667" s="53" t="str">
        <f>IF($B8667&lt;&gt;"",IF(ISNUMBER(_xlfn.XMATCH($B8667,Language!$A$6:$E$6)),0,IF(ISNUMBER(_xlfn.XMATCH($B8667,Language!$A$29:$E$29)),'Lista de Prestatarios'!$B$3,VLOOKUP(B8667,'Lista de Prestatarios'!$A$2:$B$500,2,FALSE))),"")</f>
        <v/>
      </c>
      <c r="P8667" s="58" t="str">
        <f>IF(B8667&lt;&gt;"",IF(OR(D8667&gt;0,G8667&gt;0),COUNTIF($B$2:B8667,B8667),COUNTIFS($B$2:B8667,B8667,$E$2:E8667,"&gt;0")),"")</f>
        <v/>
      </c>
    </row>
    <row r="8668" spans="1:16" x14ac:dyDescent="0.35">
      <c r="A8668" s="51" t="str">
        <f t="shared" si="405"/>
        <v/>
      </c>
      <c r="B8668" s="99"/>
      <c r="C8668" s="4"/>
      <c r="D8668" s="14"/>
      <c r="E8668" s="14"/>
      <c r="F8668" s="14"/>
      <c r="G8668" s="82"/>
      <c r="H8668" s="107" t="str">
        <f>IF(B8668&lt;&gt;"",IF(OR(O8668=0,O8668=999),"",SUMIFS($E$2:E8668,$A$2:A8668,A8668)-SUMIFS($F$2:F8668,$A$2:A8668,A8668)),"")</f>
        <v/>
      </c>
      <c r="I8668" s="109" t="str">
        <f t="shared" si="407"/>
        <v/>
      </c>
      <c r="J8668" s="113"/>
      <c r="K8668" s="90"/>
      <c r="L8668" s="73"/>
      <c r="M8668" s="69" t="str">
        <f>IF(C8668&lt;&gt;"",DailyLog!$S$3,"")</f>
        <v/>
      </c>
      <c r="N8668" s="56" t="str">
        <f t="shared" si="406"/>
        <v/>
      </c>
      <c r="O8668" s="53" t="str">
        <f>IF($B8668&lt;&gt;"",IF(ISNUMBER(_xlfn.XMATCH($B8668,Language!$A$6:$E$6)),0,IF(ISNUMBER(_xlfn.XMATCH($B8668,Language!$A$29:$E$29)),'Lista de Prestatarios'!$B$3,VLOOKUP(B8668,'Lista de Prestatarios'!$A$2:$B$500,2,FALSE))),"")</f>
        <v/>
      </c>
      <c r="P8668" s="58" t="str">
        <f>IF(B8668&lt;&gt;"",IF(OR(D8668&gt;0,G8668&gt;0),COUNTIF($B$2:B8668,B8668),COUNTIFS($B$2:B8668,B8668,$E$2:E8668,"&gt;0")),"")</f>
        <v/>
      </c>
    </row>
    <row r="8669" spans="1:16" x14ac:dyDescent="0.35">
      <c r="A8669" s="51" t="str">
        <f t="shared" si="405"/>
        <v/>
      </c>
      <c r="B8669" s="99"/>
      <c r="C8669" s="4"/>
      <c r="D8669" s="14"/>
      <c r="E8669" s="14"/>
      <c r="F8669" s="14"/>
      <c r="G8669" s="82"/>
      <c r="H8669" s="107" t="str">
        <f>IF(B8669&lt;&gt;"",IF(OR(O8669=0,O8669=999),"",SUMIFS($E$2:E8669,$A$2:A8669,A8669)-SUMIFS($F$2:F8669,$A$2:A8669,A8669)),"")</f>
        <v/>
      </c>
      <c r="I8669" s="109" t="str">
        <f t="shared" si="407"/>
        <v/>
      </c>
      <c r="J8669" s="113"/>
      <c r="K8669" s="90"/>
      <c r="L8669" s="73"/>
      <c r="M8669" s="69" t="str">
        <f>IF(C8669&lt;&gt;"",DailyLog!$S$3,"")</f>
        <v/>
      </c>
      <c r="N8669" s="56" t="str">
        <f t="shared" si="406"/>
        <v/>
      </c>
      <c r="O8669" s="53" t="str">
        <f>IF($B8669&lt;&gt;"",IF(ISNUMBER(_xlfn.XMATCH($B8669,Language!$A$6:$E$6)),0,IF(ISNUMBER(_xlfn.XMATCH($B8669,Language!$A$29:$E$29)),'Lista de Prestatarios'!$B$3,VLOOKUP(B8669,'Lista de Prestatarios'!$A$2:$B$500,2,FALSE))),"")</f>
        <v/>
      </c>
      <c r="P8669" s="58" t="str">
        <f>IF(B8669&lt;&gt;"",IF(OR(D8669&gt;0,G8669&gt;0),COUNTIF($B$2:B8669,B8669),COUNTIFS($B$2:B8669,B8669,$E$2:E8669,"&gt;0")),"")</f>
        <v/>
      </c>
    </row>
    <row r="8670" spans="1:16" x14ac:dyDescent="0.35">
      <c r="A8670" s="51" t="str">
        <f t="shared" si="405"/>
        <v/>
      </c>
      <c r="B8670" s="99"/>
      <c r="C8670" s="4"/>
      <c r="D8670" s="14"/>
      <c r="E8670" s="14"/>
      <c r="F8670" s="14"/>
      <c r="G8670" s="82"/>
      <c r="H8670" s="107" t="str">
        <f>IF(B8670&lt;&gt;"",IF(OR(O8670=0,O8670=999),"",SUMIFS($E$2:E8670,$A$2:A8670,A8670)-SUMIFS($F$2:F8670,$A$2:A8670,A8670)),"")</f>
        <v/>
      </c>
      <c r="I8670" s="109" t="str">
        <f t="shared" si="407"/>
        <v/>
      </c>
      <c r="J8670" s="113"/>
      <c r="K8670" s="90"/>
      <c r="L8670" s="73"/>
      <c r="M8670" s="69" t="str">
        <f>IF(C8670&lt;&gt;"",DailyLog!$S$3,"")</f>
        <v/>
      </c>
      <c r="N8670" s="56" t="str">
        <f t="shared" si="406"/>
        <v/>
      </c>
      <c r="O8670" s="53" t="str">
        <f>IF($B8670&lt;&gt;"",IF(ISNUMBER(_xlfn.XMATCH($B8670,Language!$A$6:$E$6)),0,IF(ISNUMBER(_xlfn.XMATCH($B8670,Language!$A$29:$E$29)),'Lista de Prestatarios'!$B$3,VLOOKUP(B8670,'Lista de Prestatarios'!$A$2:$B$500,2,FALSE))),"")</f>
        <v/>
      </c>
      <c r="P8670" s="58" t="str">
        <f>IF(B8670&lt;&gt;"",IF(OR(D8670&gt;0,G8670&gt;0),COUNTIF($B$2:B8670,B8670),COUNTIFS($B$2:B8670,B8670,$E$2:E8670,"&gt;0")),"")</f>
        <v/>
      </c>
    </row>
    <row r="8671" spans="1:16" x14ac:dyDescent="0.35">
      <c r="A8671" s="51" t="str">
        <f t="shared" si="405"/>
        <v/>
      </c>
      <c r="B8671" s="99"/>
      <c r="C8671" s="4"/>
      <c r="D8671" s="14"/>
      <c r="E8671" s="14"/>
      <c r="F8671" s="14"/>
      <c r="G8671" s="82"/>
      <c r="H8671" s="107" t="str">
        <f>IF(B8671&lt;&gt;"",IF(OR(O8671=0,O8671=999),"",SUMIFS($E$2:E8671,$A$2:A8671,A8671)-SUMIFS($F$2:F8671,$A$2:A8671,A8671)),"")</f>
        <v/>
      </c>
      <c r="I8671" s="109" t="str">
        <f t="shared" si="407"/>
        <v/>
      </c>
      <c r="J8671" s="113"/>
      <c r="K8671" s="90"/>
      <c r="L8671" s="73"/>
      <c r="M8671" s="69" t="str">
        <f>IF(C8671&lt;&gt;"",DailyLog!$S$3,"")</f>
        <v/>
      </c>
      <c r="N8671" s="56" t="str">
        <f t="shared" si="406"/>
        <v/>
      </c>
      <c r="O8671" s="53" t="str">
        <f>IF($B8671&lt;&gt;"",IF(ISNUMBER(_xlfn.XMATCH($B8671,Language!$A$6:$E$6)),0,IF(ISNUMBER(_xlfn.XMATCH($B8671,Language!$A$29:$E$29)),'Lista de Prestatarios'!$B$3,VLOOKUP(B8671,'Lista de Prestatarios'!$A$2:$B$500,2,FALSE))),"")</f>
        <v/>
      </c>
      <c r="P8671" s="58" t="str">
        <f>IF(B8671&lt;&gt;"",IF(OR(D8671&gt;0,G8671&gt;0),COUNTIF($B$2:B8671,B8671),COUNTIFS($B$2:B8671,B8671,$E$2:E8671,"&gt;0")),"")</f>
        <v/>
      </c>
    </row>
    <row r="8672" spans="1:16" x14ac:dyDescent="0.35">
      <c r="A8672" s="51" t="str">
        <f t="shared" si="405"/>
        <v/>
      </c>
      <c r="B8672" s="99"/>
      <c r="C8672" s="4"/>
      <c r="D8672" s="14"/>
      <c r="E8672" s="14"/>
      <c r="F8672" s="14"/>
      <c r="G8672" s="82"/>
      <c r="H8672" s="107" t="str">
        <f>IF(B8672&lt;&gt;"",IF(OR(O8672=0,O8672=999),"",SUMIFS($E$2:E8672,$A$2:A8672,A8672)-SUMIFS($F$2:F8672,$A$2:A8672,A8672)),"")</f>
        <v/>
      </c>
      <c r="I8672" s="109" t="str">
        <f t="shared" si="407"/>
        <v/>
      </c>
      <c r="J8672" s="113"/>
      <c r="K8672" s="90"/>
      <c r="L8672" s="73"/>
      <c r="M8672" s="69" t="str">
        <f>IF(C8672&lt;&gt;"",DailyLog!$S$3,"")</f>
        <v/>
      </c>
      <c r="N8672" s="56" t="str">
        <f t="shared" si="406"/>
        <v/>
      </c>
      <c r="O8672" s="53" t="str">
        <f>IF($B8672&lt;&gt;"",IF(ISNUMBER(_xlfn.XMATCH($B8672,Language!$A$6:$E$6)),0,IF(ISNUMBER(_xlfn.XMATCH($B8672,Language!$A$29:$E$29)),'Lista de Prestatarios'!$B$3,VLOOKUP(B8672,'Lista de Prestatarios'!$A$2:$B$500,2,FALSE))),"")</f>
        <v/>
      </c>
      <c r="P8672" s="58" t="str">
        <f>IF(B8672&lt;&gt;"",IF(OR(D8672&gt;0,G8672&gt;0),COUNTIF($B$2:B8672,B8672),COUNTIFS($B$2:B8672,B8672,$E$2:E8672,"&gt;0")),"")</f>
        <v/>
      </c>
    </row>
    <row r="8673" spans="1:16" x14ac:dyDescent="0.35">
      <c r="A8673" s="51" t="str">
        <f t="shared" si="405"/>
        <v/>
      </c>
      <c r="B8673" s="99"/>
      <c r="C8673" s="4"/>
      <c r="D8673" s="14"/>
      <c r="E8673" s="14"/>
      <c r="F8673" s="14"/>
      <c r="G8673" s="82"/>
      <c r="H8673" s="107" t="str">
        <f>IF(B8673&lt;&gt;"",IF(OR(O8673=0,O8673=999),"",SUMIFS($E$2:E8673,$A$2:A8673,A8673)-SUMIFS($F$2:F8673,$A$2:A8673,A8673)),"")</f>
        <v/>
      </c>
      <c r="I8673" s="109" t="str">
        <f t="shared" si="407"/>
        <v/>
      </c>
      <c r="J8673" s="113"/>
      <c r="K8673" s="90"/>
      <c r="L8673" s="73"/>
      <c r="M8673" s="69" t="str">
        <f>IF(C8673&lt;&gt;"",DailyLog!$S$3,"")</f>
        <v/>
      </c>
      <c r="N8673" s="56" t="str">
        <f t="shared" si="406"/>
        <v/>
      </c>
      <c r="O8673" s="53" t="str">
        <f>IF($B8673&lt;&gt;"",IF(ISNUMBER(_xlfn.XMATCH($B8673,Language!$A$6:$E$6)),0,IF(ISNUMBER(_xlfn.XMATCH($B8673,Language!$A$29:$E$29)),'Lista de Prestatarios'!$B$3,VLOOKUP(B8673,'Lista de Prestatarios'!$A$2:$B$500,2,FALSE))),"")</f>
        <v/>
      </c>
      <c r="P8673" s="58" t="str">
        <f>IF(B8673&lt;&gt;"",IF(OR(D8673&gt;0,G8673&gt;0),COUNTIF($B$2:B8673,B8673),COUNTIFS($B$2:B8673,B8673,$E$2:E8673,"&gt;0")),"")</f>
        <v/>
      </c>
    </row>
    <row r="8674" spans="1:16" x14ac:dyDescent="0.35">
      <c r="A8674" s="51" t="str">
        <f t="shared" si="405"/>
        <v/>
      </c>
      <c r="B8674" s="99"/>
      <c r="C8674" s="4"/>
      <c r="D8674" s="14"/>
      <c r="E8674" s="14"/>
      <c r="F8674" s="14"/>
      <c r="G8674" s="82"/>
      <c r="H8674" s="107" t="str">
        <f>IF(B8674&lt;&gt;"",IF(OR(O8674=0,O8674=999),"",SUMIFS($E$2:E8674,$A$2:A8674,A8674)-SUMIFS($F$2:F8674,$A$2:A8674,A8674)),"")</f>
        <v/>
      </c>
      <c r="I8674" s="109" t="str">
        <f t="shared" si="407"/>
        <v/>
      </c>
      <c r="J8674" s="113"/>
      <c r="K8674" s="90"/>
      <c r="L8674" s="73"/>
      <c r="M8674" s="69" t="str">
        <f>IF(C8674&lt;&gt;"",DailyLog!$S$3,"")</f>
        <v/>
      </c>
      <c r="N8674" s="56" t="str">
        <f t="shared" si="406"/>
        <v/>
      </c>
      <c r="O8674" s="53" t="str">
        <f>IF($B8674&lt;&gt;"",IF(ISNUMBER(_xlfn.XMATCH($B8674,Language!$A$6:$E$6)),0,IF(ISNUMBER(_xlfn.XMATCH($B8674,Language!$A$29:$E$29)),'Lista de Prestatarios'!$B$3,VLOOKUP(B8674,'Lista de Prestatarios'!$A$2:$B$500,2,FALSE))),"")</f>
        <v/>
      </c>
      <c r="P8674" s="58" t="str">
        <f>IF(B8674&lt;&gt;"",IF(OR(D8674&gt;0,G8674&gt;0),COUNTIF($B$2:B8674,B8674),COUNTIFS($B$2:B8674,B8674,$E$2:E8674,"&gt;0")),"")</f>
        <v/>
      </c>
    </row>
    <row r="8675" spans="1:16" x14ac:dyDescent="0.35">
      <c r="A8675" s="51" t="str">
        <f t="shared" si="405"/>
        <v/>
      </c>
      <c r="B8675" s="99"/>
      <c r="C8675" s="4"/>
      <c r="D8675" s="14"/>
      <c r="E8675" s="14"/>
      <c r="F8675" s="14"/>
      <c r="G8675" s="82"/>
      <c r="H8675" s="107" t="str">
        <f>IF(B8675&lt;&gt;"",IF(OR(O8675=0,O8675=999),"",SUMIFS($E$2:E8675,$A$2:A8675,A8675)-SUMIFS($F$2:F8675,$A$2:A8675,A8675)),"")</f>
        <v/>
      </c>
      <c r="I8675" s="109" t="str">
        <f t="shared" si="407"/>
        <v/>
      </c>
      <c r="J8675" s="113"/>
      <c r="K8675" s="90"/>
      <c r="L8675" s="73"/>
      <c r="M8675" s="69" t="str">
        <f>IF(C8675&lt;&gt;"",DailyLog!$S$3,"")</f>
        <v/>
      </c>
      <c r="N8675" s="56" t="str">
        <f t="shared" si="406"/>
        <v/>
      </c>
      <c r="O8675" s="53" t="str">
        <f>IF($B8675&lt;&gt;"",IF(ISNUMBER(_xlfn.XMATCH($B8675,Language!$A$6:$E$6)),0,IF(ISNUMBER(_xlfn.XMATCH($B8675,Language!$A$29:$E$29)),'Lista de Prestatarios'!$B$3,VLOOKUP(B8675,'Lista de Prestatarios'!$A$2:$B$500,2,FALSE))),"")</f>
        <v/>
      </c>
      <c r="P8675" s="58" t="str">
        <f>IF(B8675&lt;&gt;"",IF(OR(D8675&gt;0,G8675&gt;0),COUNTIF($B$2:B8675,B8675),COUNTIFS($B$2:B8675,B8675,$E$2:E8675,"&gt;0")),"")</f>
        <v/>
      </c>
    </row>
    <row r="8676" spans="1:16" x14ac:dyDescent="0.35">
      <c r="A8676" s="51" t="str">
        <f t="shared" si="405"/>
        <v/>
      </c>
      <c r="B8676" s="99"/>
      <c r="C8676" s="4"/>
      <c r="D8676" s="14"/>
      <c r="E8676" s="14"/>
      <c r="F8676" s="14"/>
      <c r="G8676" s="82"/>
      <c r="H8676" s="107" t="str">
        <f>IF(B8676&lt;&gt;"",IF(OR(O8676=0,O8676=999),"",SUMIFS($E$2:E8676,$A$2:A8676,A8676)-SUMIFS($F$2:F8676,$A$2:A8676,A8676)),"")</f>
        <v/>
      </c>
      <c r="I8676" s="109" t="str">
        <f t="shared" si="407"/>
        <v/>
      </c>
      <c r="J8676" s="113"/>
      <c r="K8676" s="90"/>
      <c r="L8676" s="73"/>
      <c r="M8676" s="69" t="str">
        <f>IF(C8676&lt;&gt;"",DailyLog!$S$3,"")</f>
        <v/>
      </c>
      <c r="N8676" s="56" t="str">
        <f t="shared" si="406"/>
        <v/>
      </c>
      <c r="O8676" s="53" t="str">
        <f>IF($B8676&lt;&gt;"",IF(ISNUMBER(_xlfn.XMATCH($B8676,Language!$A$6:$E$6)),0,IF(ISNUMBER(_xlfn.XMATCH($B8676,Language!$A$29:$E$29)),'Lista de Prestatarios'!$B$3,VLOOKUP(B8676,'Lista de Prestatarios'!$A$2:$B$500,2,FALSE))),"")</f>
        <v/>
      </c>
      <c r="P8676" s="58" t="str">
        <f>IF(B8676&lt;&gt;"",IF(OR(D8676&gt;0,G8676&gt;0),COUNTIF($B$2:B8676,B8676),COUNTIFS($B$2:B8676,B8676,$E$2:E8676,"&gt;0")),"")</f>
        <v/>
      </c>
    </row>
    <row r="8677" spans="1:16" x14ac:dyDescent="0.35">
      <c r="A8677" s="51" t="str">
        <f t="shared" si="405"/>
        <v/>
      </c>
      <c r="B8677" s="99"/>
      <c r="C8677" s="4"/>
      <c r="D8677" s="14"/>
      <c r="E8677" s="14"/>
      <c r="F8677" s="14"/>
      <c r="G8677" s="82"/>
      <c r="H8677" s="107" t="str">
        <f>IF(B8677&lt;&gt;"",IF(OR(O8677=0,O8677=999),"",SUMIFS($E$2:E8677,$A$2:A8677,A8677)-SUMIFS($F$2:F8677,$A$2:A8677,A8677)),"")</f>
        <v/>
      </c>
      <c r="I8677" s="109" t="str">
        <f t="shared" si="407"/>
        <v/>
      </c>
      <c r="J8677" s="113"/>
      <c r="K8677" s="90"/>
      <c r="L8677" s="73"/>
      <c r="M8677" s="69" t="str">
        <f>IF(C8677&lt;&gt;"",DailyLog!$S$3,"")</f>
        <v/>
      </c>
      <c r="N8677" s="56" t="str">
        <f t="shared" si="406"/>
        <v/>
      </c>
      <c r="O8677" s="53" t="str">
        <f>IF($B8677&lt;&gt;"",IF(ISNUMBER(_xlfn.XMATCH($B8677,Language!$A$6:$E$6)),0,IF(ISNUMBER(_xlfn.XMATCH($B8677,Language!$A$29:$E$29)),'Lista de Prestatarios'!$B$3,VLOOKUP(B8677,'Lista de Prestatarios'!$A$2:$B$500,2,FALSE))),"")</f>
        <v/>
      </c>
      <c r="P8677" s="58" t="str">
        <f>IF(B8677&lt;&gt;"",IF(OR(D8677&gt;0,G8677&gt;0),COUNTIF($B$2:B8677,B8677),COUNTIFS($B$2:B8677,B8677,$E$2:E8677,"&gt;0")),"")</f>
        <v/>
      </c>
    </row>
    <row r="8678" spans="1:16" x14ac:dyDescent="0.35">
      <c r="A8678" s="51" t="str">
        <f t="shared" si="405"/>
        <v/>
      </c>
      <c r="B8678" s="99"/>
      <c r="C8678" s="4"/>
      <c r="D8678" s="14"/>
      <c r="E8678" s="14"/>
      <c r="F8678" s="14"/>
      <c r="G8678" s="82"/>
      <c r="H8678" s="107" t="str">
        <f>IF(B8678&lt;&gt;"",IF(OR(O8678=0,O8678=999),"",SUMIFS($E$2:E8678,$A$2:A8678,A8678)-SUMIFS($F$2:F8678,$A$2:A8678,A8678)),"")</f>
        <v/>
      </c>
      <c r="I8678" s="109" t="str">
        <f t="shared" si="407"/>
        <v/>
      </c>
      <c r="J8678" s="113"/>
      <c r="K8678" s="90"/>
      <c r="L8678" s="73"/>
      <c r="M8678" s="69" t="str">
        <f>IF(C8678&lt;&gt;"",DailyLog!$S$3,"")</f>
        <v/>
      </c>
      <c r="N8678" s="56" t="str">
        <f t="shared" si="406"/>
        <v/>
      </c>
      <c r="O8678" s="53" t="str">
        <f>IF($B8678&lt;&gt;"",IF(ISNUMBER(_xlfn.XMATCH($B8678,Language!$A$6:$E$6)),0,IF(ISNUMBER(_xlfn.XMATCH($B8678,Language!$A$29:$E$29)),'Lista de Prestatarios'!$B$3,VLOOKUP(B8678,'Lista de Prestatarios'!$A$2:$B$500,2,FALSE))),"")</f>
        <v/>
      </c>
      <c r="P8678" s="58" t="str">
        <f>IF(B8678&lt;&gt;"",IF(OR(D8678&gt;0,G8678&gt;0),COUNTIF($B$2:B8678,B8678),COUNTIFS($B$2:B8678,B8678,$E$2:E8678,"&gt;0")),"")</f>
        <v/>
      </c>
    </row>
    <row r="8679" spans="1:16" x14ac:dyDescent="0.35">
      <c r="A8679" s="51" t="str">
        <f t="shared" si="405"/>
        <v/>
      </c>
      <c r="B8679" s="99"/>
      <c r="C8679" s="4"/>
      <c r="D8679" s="14"/>
      <c r="E8679" s="14"/>
      <c r="F8679" s="14"/>
      <c r="G8679" s="82"/>
      <c r="H8679" s="107" t="str">
        <f>IF(B8679&lt;&gt;"",IF(OR(O8679=0,O8679=999),"",SUMIFS($E$2:E8679,$A$2:A8679,A8679)-SUMIFS($F$2:F8679,$A$2:A8679,A8679)),"")</f>
        <v/>
      </c>
      <c r="I8679" s="109" t="str">
        <f t="shared" si="407"/>
        <v/>
      </c>
      <c r="J8679" s="113"/>
      <c r="K8679" s="90"/>
      <c r="L8679" s="73"/>
      <c r="M8679" s="69" t="str">
        <f>IF(C8679&lt;&gt;"",DailyLog!$S$3,"")</f>
        <v/>
      </c>
      <c r="N8679" s="56" t="str">
        <f t="shared" si="406"/>
        <v/>
      </c>
      <c r="O8679" s="53" t="str">
        <f>IF($B8679&lt;&gt;"",IF(ISNUMBER(_xlfn.XMATCH($B8679,Language!$A$6:$E$6)),0,IF(ISNUMBER(_xlfn.XMATCH($B8679,Language!$A$29:$E$29)),'Lista de Prestatarios'!$B$3,VLOOKUP(B8679,'Lista de Prestatarios'!$A$2:$B$500,2,FALSE))),"")</f>
        <v/>
      </c>
      <c r="P8679" s="58" t="str">
        <f>IF(B8679&lt;&gt;"",IF(OR(D8679&gt;0,G8679&gt;0),COUNTIF($B$2:B8679,B8679),COUNTIFS($B$2:B8679,B8679,$E$2:E8679,"&gt;0")),"")</f>
        <v/>
      </c>
    </row>
    <row r="8680" spans="1:16" x14ac:dyDescent="0.35">
      <c r="A8680" s="51" t="str">
        <f t="shared" si="405"/>
        <v/>
      </c>
      <c r="B8680" s="99"/>
      <c r="C8680" s="4"/>
      <c r="D8680" s="14"/>
      <c r="E8680" s="14"/>
      <c r="F8680" s="14"/>
      <c r="G8680" s="82"/>
      <c r="H8680" s="107" t="str">
        <f>IF(B8680&lt;&gt;"",IF(OR(O8680=0,O8680=999),"",SUMIFS($E$2:E8680,$A$2:A8680,A8680)-SUMIFS($F$2:F8680,$A$2:A8680,A8680)),"")</f>
        <v/>
      </c>
      <c r="I8680" s="109" t="str">
        <f t="shared" si="407"/>
        <v/>
      </c>
      <c r="J8680" s="113"/>
      <c r="K8680" s="90"/>
      <c r="L8680" s="73"/>
      <c r="M8680" s="69" t="str">
        <f>IF(C8680&lt;&gt;"",DailyLog!$S$3,"")</f>
        <v/>
      </c>
      <c r="N8680" s="56" t="str">
        <f t="shared" si="406"/>
        <v/>
      </c>
      <c r="O8680" s="53" t="str">
        <f>IF($B8680&lt;&gt;"",IF(ISNUMBER(_xlfn.XMATCH($B8680,Language!$A$6:$E$6)),0,IF(ISNUMBER(_xlfn.XMATCH($B8680,Language!$A$29:$E$29)),'Lista de Prestatarios'!$B$3,VLOOKUP(B8680,'Lista de Prestatarios'!$A$2:$B$500,2,FALSE))),"")</f>
        <v/>
      </c>
      <c r="P8680" s="58" t="str">
        <f>IF(B8680&lt;&gt;"",IF(OR(D8680&gt;0,G8680&gt;0),COUNTIF($B$2:B8680,B8680),COUNTIFS($B$2:B8680,B8680,$E$2:E8680,"&gt;0")),"")</f>
        <v/>
      </c>
    </row>
    <row r="8681" spans="1:16" x14ac:dyDescent="0.35">
      <c r="A8681" s="51" t="str">
        <f t="shared" si="405"/>
        <v/>
      </c>
      <c r="B8681" s="99"/>
      <c r="C8681" s="4"/>
      <c r="D8681" s="14"/>
      <c r="E8681" s="14"/>
      <c r="F8681" s="14"/>
      <c r="G8681" s="82"/>
      <c r="H8681" s="107" t="str">
        <f>IF(B8681&lt;&gt;"",IF(OR(O8681=0,O8681=999),"",SUMIFS($E$2:E8681,$A$2:A8681,A8681)-SUMIFS($F$2:F8681,$A$2:A8681,A8681)),"")</f>
        <v/>
      </c>
      <c r="I8681" s="109" t="str">
        <f t="shared" si="407"/>
        <v/>
      </c>
      <c r="J8681" s="113"/>
      <c r="K8681" s="90"/>
      <c r="L8681" s="73"/>
      <c r="M8681" s="69" t="str">
        <f>IF(C8681&lt;&gt;"",DailyLog!$S$3,"")</f>
        <v/>
      </c>
      <c r="N8681" s="56" t="str">
        <f t="shared" si="406"/>
        <v/>
      </c>
      <c r="O8681" s="53" t="str">
        <f>IF($B8681&lt;&gt;"",IF(ISNUMBER(_xlfn.XMATCH($B8681,Language!$A$6:$E$6)),0,IF(ISNUMBER(_xlfn.XMATCH($B8681,Language!$A$29:$E$29)),'Lista de Prestatarios'!$B$3,VLOOKUP(B8681,'Lista de Prestatarios'!$A$2:$B$500,2,FALSE))),"")</f>
        <v/>
      </c>
      <c r="P8681" s="58" t="str">
        <f>IF(B8681&lt;&gt;"",IF(OR(D8681&gt;0,G8681&gt;0),COUNTIF($B$2:B8681,B8681),COUNTIFS($B$2:B8681,B8681,$E$2:E8681,"&gt;0")),"")</f>
        <v/>
      </c>
    </row>
    <row r="8682" spans="1:16" x14ac:dyDescent="0.35">
      <c r="A8682" s="51" t="str">
        <f t="shared" si="405"/>
        <v/>
      </c>
      <c r="B8682" s="99"/>
      <c r="C8682" s="4"/>
      <c r="D8682" s="14"/>
      <c r="E8682" s="14"/>
      <c r="F8682" s="14"/>
      <c r="G8682" s="82"/>
      <c r="H8682" s="107" t="str">
        <f>IF(B8682&lt;&gt;"",IF(OR(O8682=0,O8682=999),"",SUMIFS($E$2:E8682,$A$2:A8682,A8682)-SUMIFS($F$2:F8682,$A$2:A8682,A8682)),"")</f>
        <v/>
      </c>
      <c r="I8682" s="109" t="str">
        <f t="shared" si="407"/>
        <v/>
      </c>
      <c r="J8682" s="113"/>
      <c r="K8682" s="90"/>
      <c r="L8682" s="73"/>
      <c r="M8682" s="69" t="str">
        <f>IF(C8682&lt;&gt;"",DailyLog!$S$3,"")</f>
        <v/>
      </c>
      <c r="N8682" s="56" t="str">
        <f t="shared" si="406"/>
        <v/>
      </c>
      <c r="O8682" s="53" t="str">
        <f>IF($B8682&lt;&gt;"",IF(ISNUMBER(_xlfn.XMATCH($B8682,Language!$A$6:$E$6)),0,IF(ISNUMBER(_xlfn.XMATCH($B8682,Language!$A$29:$E$29)),'Lista de Prestatarios'!$B$3,VLOOKUP(B8682,'Lista de Prestatarios'!$A$2:$B$500,2,FALSE))),"")</f>
        <v/>
      </c>
      <c r="P8682" s="58" t="str">
        <f>IF(B8682&lt;&gt;"",IF(OR(D8682&gt;0,G8682&gt;0),COUNTIF($B$2:B8682,B8682),COUNTIFS($B$2:B8682,B8682,$E$2:E8682,"&gt;0")),"")</f>
        <v/>
      </c>
    </row>
    <row r="8683" spans="1:16" x14ac:dyDescent="0.35">
      <c r="A8683" s="51" t="str">
        <f t="shared" si="405"/>
        <v/>
      </c>
      <c r="B8683" s="99"/>
      <c r="C8683" s="4"/>
      <c r="D8683" s="14"/>
      <c r="E8683" s="14"/>
      <c r="F8683" s="14"/>
      <c r="G8683" s="82"/>
      <c r="H8683" s="107" t="str">
        <f>IF(B8683&lt;&gt;"",IF(OR(O8683=0,O8683=999),"",SUMIFS($E$2:E8683,$A$2:A8683,A8683)-SUMIFS($F$2:F8683,$A$2:A8683,A8683)),"")</f>
        <v/>
      </c>
      <c r="I8683" s="109" t="str">
        <f t="shared" si="407"/>
        <v/>
      </c>
      <c r="J8683" s="113"/>
      <c r="K8683" s="90"/>
      <c r="L8683" s="73"/>
      <c r="M8683" s="69" t="str">
        <f>IF(C8683&lt;&gt;"",DailyLog!$S$3,"")</f>
        <v/>
      </c>
      <c r="N8683" s="56" t="str">
        <f t="shared" si="406"/>
        <v/>
      </c>
      <c r="O8683" s="53" t="str">
        <f>IF($B8683&lt;&gt;"",IF(ISNUMBER(_xlfn.XMATCH($B8683,Language!$A$6:$E$6)),0,IF(ISNUMBER(_xlfn.XMATCH($B8683,Language!$A$29:$E$29)),'Lista de Prestatarios'!$B$3,VLOOKUP(B8683,'Lista de Prestatarios'!$A$2:$B$500,2,FALSE))),"")</f>
        <v/>
      </c>
      <c r="P8683" s="58" t="str">
        <f>IF(B8683&lt;&gt;"",IF(OR(D8683&gt;0,G8683&gt;0),COUNTIF($B$2:B8683,B8683),COUNTIFS($B$2:B8683,B8683,$E$2:E8683,"&gt;0")),"")</f>
        <v/>
      </c>
    </row>
    <row r="8684" spans="1:16" x14ac:dyDescent="0.35">
      <c r="A8684" s="51" t="str">
        <f t="shared" si="405"/>
        <v/>
      </c>
      <c r="B8684" s="99"/>
      <c r="C8684" s="4"/>
      <c r="D8684" s="14"/>
      <c r="E8684" s="14"/>
      <c r="F8684" s="14"/>
      <c r="G8684" s="82"/>
      <c r="H8684" s="107" t="str">
        <f>IF(B8684&lt;&gt;"",IF(OR(O8684=0,O8684=999),"",SUMIFS($E$2:E8684,$A$2:A8684,A8684)-SUMIFS($F$2:F8684,$A$2:A8684,A8684)),"")</f>
        <v/>
      </c>
      <c r="I8684" s="109" t="str">
        <f t="shared" si="407"/>
        <v/>
      </c>
      <c r="J8684" s="113"/>
      <c r="K8684" s="90"/>
      <c r="L8684" s="73"/>
      <c r="M8684" s="69" t="str">
        <f>IF(C8684&lt;&gt;"",DailyLog!$S$3,"")</f>
        <v/>
      </c>
      <c r="N8684" s="56" t="str">
        <f t="shared" si="406"/>
        <v/>
      </c>
      <c r="O8684" s="53" t="str">
        <f>IF($B8684&lt;&gt;"",IF(ISNUMBER(_xlfn.XMATCH($B8684,Language!$A$6:$E$6)),0,IF(ISNUMBER(_xlfn.XMATCH($B8684,Language!$A$29:$E$29)),'Lista de Prestatarios'!$B$3,VLOOKUP(B8684,'Lista de Prestatarios'!$A$2:$B$500,2,FALSE))),"")</f>
        <v/>
      </c>
      <c r="P8684" s="58" t="str">
        <f>IF(B8684&lt;&gt;"",IF(OR(D8684&gt;0,G8684&gt;0),COUNTIF($B$2:B8684,B8684),COUNTIFS($B$2:B8684,B8684,$E$2:E8684,"&gt;0")),"")</f>
        <v/>
      </c>
    </row>
    <row r="8685" spans="1:16" x14ac:dyDescent="0.35">
      <c r="A8685" s="51" t="str">
        <f t="shared" si="405"/>
        <v/>
      </c>
      <c r="B8685" s="99"/>
      <c r="C8685" s="4"/>
      <c r="D8685" s="14"/>
      <c r="E8685" s="14"/>
      <c r="F8685" s="14"/>
      <c r="G8685" s="82"/>
      <c r="H8685" s="107" t="str">
        <f>IF(B8685&lt;&gt;"",IF(OR(O8685=0,O8685=999),"",SUMIFS($E$2:E8685,$A$2:A8685,A8685)-SUMIFS($F$2:F8685,$A$2:A8685,A8685)),"")</f>
        <v/>
      </c>
      <c r="I8685" s="109" t="str">
        <f t="shared" si="407"/>
        <v/>
      </c>
      <c r="J8685" s="113"/>
      <c r="K8685" s="90"/>
      <c r="L8685" s="73"/>
      <c r="M8685" s="69" t="str">
        <f>IF(C8685&lt;&gt;"",DailyLog!$S$3,"")</f>
        <v/>
      </c>
      <c r="N8685" s="56" t="str">
        <f t="shared" si="406"/>
        <v/>
      </c>
      <c r="O8685" s="53" t="str">
        <f>IF($B8685&lt;&gt;"",IF(ISNUMBER(_xlfn.XMATCH($B8685,Language!$A$6:$E$6)),0,IF(ISNUMBER(_xlfn.XMATCH($B8685,Language!$A$29:$E$29)),'Lista de Prestatarios'!$B$3,VLOOKUP(B8685,'Lista de Prestatarios'!$A$2:$B$500,2,FALSE))),"")</f>
        <v/>
      </c>
      <c r="P8685" s="58" t="str">
        <f>IF(B8685&lt;&gt;"",IF(OR(D8685&gt;0,G8685&gt;0),COUNTIF($B$2:B8685,B8685),COUNTIFS($B$2:B8685,B8685,$E$2:E8685,"&gt;0")),"")</f>
        <v/>
      </c>
    </row>
    <row r="8686" spans="1:16" x14ac:dyDescent="0.35">
      <c r="A8686" s="51" t="str">
        <f t="shared" si="405"/>
        <v/>
      </c>
      <c r="B8686" s="99"/>
      <c r="C8686" s="4"/>
      <c r="D8686" s="14"/>
      <c r="E8686" s="14"/>
      <c r="F8686" s="14"/>
      <c r="G8686" s="82"/>
      <c r="H8686" s="107" t="str">
        <f>IF(B8686&lt;&gt;"",IF(OR(O8686=0,O8686=999),"",SUMIFS($E$2:E8686,$A$2:A8686,A8686)-SUMIFS($F$2:F8686,$A$2:A8686,A8686)),"")</f>
        <v/>
      </c>
      <c r="I8686" s="109" t="str">
        <f t="shared" si="407"/>
        <v/>
      </c>
      <c r="J8686" s="113"/>
      <c r="K8686" s="90"/>
      <c r="L8686" s="73"/>
      <c r="M8686" s="69" t="str">
        <f>IF(C8686&lt;&gt;"",DailyLog!$S$3,"")</f>
        <v/>
      </c>
      <c r="N8686" s="56" t="str">
        <f t="shared" si="406"/>
        <v/>
      </c>
      <c r="O8686" s="53" t="str">
        <f>IF($B8686&lt;&gt;"",IF(ISNUMBER(_xlfn.XMATCH($B8686,Language!$A$6:$E$6)),0,IF(ISNUMBER(_xlfn.XMATCH($B8686,Language!$A$29:$E$29)),'Lista de Prestatarios'!$B$3,VLOOKUP(B8686,'Lista de Prestatarios'!$A$2:$B$500,2,FALSE))),"")</f>
        <v/>
      </c>
      <c r="P8686" s="58" t="str">
        <f>IF(B8686&lt;&gt;"",IF(OR(D8686&gt;0,G8686&gt;0),COUNTIF($B$2:B8686,B8686),COUNTIFS($B$2:B8686,B8686,$E$2:E8686,"&gt;0")),"")</f>
        <v/>
      </c>
    </row>
    <row r="8687" spans="1:16" x14ac:dyDescent="0.35">
      <c r="A8687" s="51" t="str">
        <f t="shared" si="405"/>
        <v/>
      </c>
      <c r="B8687" s="99"/>
      <c r="C8687" s="4"/>
      <c r="D8687" s="14"/>
      <c r="E8687" s="14"/>
      <c r="F8687" s="14"/>
      <c r="G8687" s="82"/>
      <c r="H8687" s="107" t="str">
        <f>IF(B8687&lt;&gt;"",IF(OR(O8687=0,O8687=999),"",SUMIFS($E$2:E8687,$A$2:A8687,A8687)-SUMIFS($F$2:F8687,$A$2:A8687,A8687)),"")</f>
        <v/>
      </c>
      <c r="I8687" s="109" t="str">
        <f t="shared" si="407"/>
        <v/>
      </c>
      <c r="J8687" s="113"/>
      <c r="K8687" s="90"/>
      <c r="L8687" s="73"/>
      <c r="M8687" s="69" t="str">
        <f>IF(C8687&lt;&gt;"",DailyLog!$S$3,"")</f>
        <v/>
      </c>
      <c r="N8687" s="56" t="str">
        <f t="shared" si="406"/>
        <v/>
      </c>
      <c r="O8687" s="53" t="str">
        <f>IF($B8687&lt;&gt;"",IF(ISNUMBER(_xlfn.XMATCH($B8687,Language!$A$6:$E$6)),0,IF(ISNUMBER(_xlfn.XMATCH($B8687,Language!$A$29:$E$29)),'Lista de Prestatarios'!$B$3,VLOOKUP(B8687,'Lista de Prestatarios'!$A$2:$B$500,2,FALSE))),"")</f>
        <v/>
      </c>
      <c r="P8687" s="58" t="str">
        <f>IF(B8687&lt;&gt;"",IF(OR(D8687&gt;0,G8687&gt;0),COUNTIF($B$2:B8687,B8687),COUNTIFS($B$2:B8687,B8687,$E$2:E8687,"&gt;0")),"")</f>
        <v/>
      </c>
    </row>
    <row r="8688" spans="1:16" x14ac:dyDescent="0.35">
      <c r="A8688" s="51" t="str">
        <f t="shared" si="405"/>
        <v/>
      </c>
      <c r="B8688" s="99"/>
      <c r="C8688" s="4"/>
      <c r="D8688" s="14"/>
      <c r="E8688" s="14"/>
      <c r="F8688" s="14"/>
      <c r="G8688" s="82"/>
      <c r="H8688" s="107" t="str">
        <f>IF(B8688&lt;&gt;"",IF(OR(O8688=0,O8688=999),"",SUMIFS($E$2:E8688,$A$2:A8688,A8688)-SUMIFS($F$2:F8688,$A$2:A8688,A8688)),"")</f>
        <v/>
      </c>
      <c r="I8688" s="109" t="str">
        <f t="shared" si="407"/>
        <v/>
      </c>
      <c r="J8688" s="113"/>
      <c r="K8688" s="90"/>
      <c r="L8688" s="73"/>
      <c r="M8688" s="69" t="str">
        <f>IF(C8688&lt;&gt;"",DailyLog!$S$3,"")</f>
        <v/>
      </c>
      <c r="N8688" s="56" t="str">
        <f t="shared" si="406"/>
        <v/>
      </c>
      <c r="O8688" s="53" t="str">
        <f>IF($B8688&lt;&gt;"",IF(ISNUMBER(_xlfn.XMATCH($B8688,Language!$A$6:$E$6)),0,IF(ISNUMBER(_xlfn.XMATCH($B8688,Language!$A$29:$E$29)),'Lista de Prestatarios'!$B$3,VLOOKUP(B8688,'Lista de Prestatarios'!$A$2:$B$500,2,FALSE))),"")</f>
        <v/>
      </c>
      <c r="P8688" s="58" t="str">
        <f>IF(B8688&lt;&gt;"",IF(OR(D8688&gt;0,G8688&gt;0),COUNTIF($B$2:B8688,B8688),COUNTIFS($B$2:B8688,B8688,$E$2:E8688,"&gt;0")),"")</f>
        <v/>
      </c>
    </row>
    <row r="8689" spans="1:16" x14ac:dyDescent="0.35">
      <c r="A8689" s="51" t="str">
        <f t="shared" si="405"/>
        <v/>
      </c>
      <c r="B8689" s="99"/>
      <c r="C8689" s="4"/>
      <c r="D8689" s="14"/>
      <c r="E8689" s="14"/>
      <c r="F8689" s="14"/>
      <c r="G8689" s="82"/>
      <c r="H8689" s="107" t="str">
        <f>IF(B8689&lt;&gt;"",IF(OR(O8689=0,O8689=999),"",SUMIFS($E$2:E8689,$A$2:A8689,A8689)-SUMIFS($F$2:F8689,$A$2:A8689,A8689)),"")</f>
        <v/>
      </c>
      <c r="I8689" s="109" t="str">
        <f t="shared" si="407"/>
        <v/>
      </c>
      <c r="J8689" s="113"/>
      <c r="K8689" s="90"/>
      <c r="L8689" s="73"/>
      <c r="M8689" s="69" t="str">
        <f>IF(C8689&lt;&gt;"",DailyLog!$S$3,"")</f>
        <v/>
      </c>
      <c r="N8689" s="56" t="str">
        <f t="shared" si="406"/>
        <v/>
      </c>
      <c r="O8689" s="53" t="str">
        <f>IF($B8689&lt;&gt;"",IF(ISNUMBER(_xlfn.XMATCH($B8689,Language!$A$6:$E$6)),0,IF(ISNUMBER(_xlfn.XMATCH($B8689,Language!$A$29:$E$29)),'Lista de Prestatarios'!$B$3,VLOOKUP(B8689,'Lista de Prestatarios'!$A$2:$B$500,2,FALSE))),"")</f>
        <v/>
      </c>
      <c r="P8689" s="58" t="str">
        <f>IF(B8689&lt;&gt;"",IF(OR(D8689&gt;0,G8689&gt;0),COUNTIF($B$2:B8689,B8689),COUNTIFS($B$2:B8689,B8689,$E$2:E8689,"&gt;0")),"")</f>
        <v/>
      </c>
    </row>
    <row r="8690" spans="1:16" x14ac:dyDescent="0.35">
      <c r="A8690" s="51" t="str">
        <f t="shared" si="405"/>
        <v/>
      </c>
      <c r="B8690" s="99"/>
      <c r="C8690" s="4"/>
      <c r="D8690" s="14"/>
      <c r="E8690" s="14"/>
      <c r="F8690" s="14"/>
      <c r="G8690" s="82"/>
      <c r="H8690" s="107" t="str">
        <f>IF(B8690&lt;&gt;"",IF(OR(O8690=0,O8690=999),"",SUMIFS($E$2:E8690,$A$2:A8690,A8690)-SUMIFS($F$2:F8690,$A$2:A8690,A8690)),"")</f>
        <v/>
      </c>
      <c r="I8690" s="109" t="str">
        <f t="shared" si="407"/>
        <v/>
      </c>
      <c r="J8690" s="113"/>
      <c r="K8690" s="90"/>
      <c r="L8690" s="73"/>
      <c r="M8690" s="69" t="str">
        <f>IF(C8690&lt;&gt;"",DailyLog!$S$3,"")</f>
        <v/>
      </c>
      <c r="N8690" s="56" t="str">
        <f t="shared" si="406"/>
        <v/>
      </c>
      <c r="O8690" s="53" t="str">
        <f>IF($B8690&lt;&gt;"",IF(ISNUMBER(_xlfn.XMATCH($B8690,Language!$A$6:$E$6)),0,IF(ISNUMBER(_xlfn.XMATCH($B8690,Language!$A$29:$E$29)),'Lista de Prestatarios'!$B$3,VLOOKUP(B8690,'Lista de Prestatarios'!$A$2:$B$500,2,FALSE))),"")</f>
        <v/>
      </c>
      <c r="P8690" s="58" t="str">
        <f>IF(B8690&lt;&gt;"",IF(OR(D8690&gt;0,G8690&gt;0),COUNTIF($B$2:B8690,B8690),COUNTIFS($B$2:B8690,B8690,$E$2:E8690,"&gt;0")),"")</f>
        <v/>
      </c>
    </row>
    <row r="8691" spans="1:16" x14ac:dyDescent="0.35">
      <c r="A8691" s="51" t="str">
        <f t="shared" si="405"/>
        <v/>
      </c>
      <c r="B8691" s="99"/>
      <c r="C8691" s="4"/>
      <c r="D8691" s="14"/>
      <c r="E8691" s="14"/>
      <c r="F8691" s="14"/>
      <c r="G8691" s="82"/>
      <c r="H8691" s="107" t="str">
        <f>IF(B8691&lt;&gt;"",IF(OR(O8691=0,O8691=999),"",SUMIFS($E$2:E8691,$A$2:A8691,A8691)-SUMIFS($F$2:F8691,$A$2:A8691,A8691)),"")</f>
        <v/>
      </c>
      <c r="I8691" s="109" t="str">
        <f t="shared" si="407"/>
        <v/>
      </c>
      <c r="J8691" s="113"/>
      <c r="K8691" s="90"/>
      <c r="L8691" s="73"/>
      <c r="M8691" s="69" t="str">
        <f>IF(C8691&lt;&gt;"",DailyLog!$S$3,"")</f>
        <v/>
      </c>
      <c r="N8691" s="56" t="str">
        <f t="shared" si="406"/>
        <v/>
      </c>
      <c r="O8691" s="53" t="str">
        <f>IF($B8691&lt;&gt;"",IF(ISNUMBER(_xlfn.XMATCH($B8691,Language!$A$6:$E$6)),0,IF(ISNUMBER(_xlfn.XMATCH($B8691,Language!$A$29:$E$29)),'Lista de Prestatarios'!$B$3,VLOOKUP(B8691,'Lista de Prestatarios'!$A$2:$B$500,2,FALSE))),"")</f>
        <v/>
      </c>
      <c r="P8691" s="58" t="str">
        <f>IF(B8691&lt;&gt;"",IF(OR(D8691&gt;0,G8691&gt;0),COUNTIF($B$2:B8691,B8691),COUNTIFS($B$2:B8691,B8691,$E$2:E8691,"&gt;0")),"")</f>
        <v/>
      </c>
    </row>
    <row r="8692" spans="1:16" x14ac:dyDescent="0.35">
      <c r="A8692" s="51" t="str">
        <f t="shared" si="405"/>
        <v/>
      </c>
      <c r="B8692" s="99"/>
      <c r="C8692" s="4"/>
      <c r="D8692" s="14"/>
      <c r="E8692" s="14"/>
      <c r="F8692" s="14"/>
      <c r="G8692" s="82"/>
      <c r="H8692" s="107" t="str">
        <f>IF(B8692&lt;&gt;"",IF(OR(O8692=0,O8692=999),"",SUMIFS($E$2:E8692,$A$2:A8692,A8692)-SUMIFS($F$2:F8692,$A$2:A8692,A8692)),"")</f>
        <v/>
      </c>
      <c r="I8692" s="109" t="str">
        <f t="shared" si="407"/>
        <v/>
      </c>
      <c r="J8692" s="113"/>
      <c r="K8692" s="90"/>
      <c r="L8692" s="73"/>
      <c r="M8692" s="69" t="str">
        <f>IF(C8692&lt;&gt;"",DailyLog!$S$3,"")</f>
        <v/>
      </c>
      <c r="N8692" s="56" t="str">
        <f t="shared" si="406"/>
        <v/>
      </c>
      <c r="O8692" s="53" t="str">
        <f>IF($B8692&lt;&gt;"",IF(ISNUMBER(_xlfn.XMATCH($B8692,Language!$A$6:$E$6)),0,IF(ISNUMBER(_xlfn.XMATCH($B8692,Language!$A$29:$E$29)),'Lista de Prestatarios'!$B$3,VLOOKUP(B8692,'Lista de Prestatarios'!$A$2:$B$500,2,FALSE))),"")</f>
        <v/>
      </c>
      <c r="P8692" s="58" t="str">
        <f>IF(B8692&lt;&gt;"",IF(OR(D8692&gt;0,G8692&gt;0),COUNTIF($B$2:B8692,B8692),COUNTIFS($B$2:B8692,B8692,$E$2:E8692,"&gt;0")),"")</f>
        <v/>
      </c>
    </row>
    <row r="8693" spans="1:16" x14ac:dyDescent="0.35">
      <c r="A8693" s="51" t="str">
        <f t="shared" si="405"/>
        <v/>
      </c>
      <c r="B8693" s="99"/>
      <c r="C8693" s="4"/>
      <c r="D8693" s="14"/>
      <c r="E8693" s="14"/>
      <c r="F8693" s="14"/>
      <c r="G8693" s="82"/>
      <c r="H8693" s="107" t="str">
        <f>IF(B8693&lt;&gt;"",IF(OR(O8693=0,O8693=999),"",SUMIFS($E$2:E8693,$A$2:A8693,A8693)-SUMIFS($F$2:F8693,$A$2:A8693,A8693)),"")</f>
        <v/>
      </c>
      <c r="I8693" s="109" t="str">
        <f t="shared" si="407"/>
        <v/>
      </c>
      <c r="J8693" s="113"/>
      <c r="K8693" s="90"/>
      <c r="L8693" s="73"/>
      <c r="M8693" s="69" t="str">
        <f>IF(C8693&lt;&gt;"",DailyLog!$S$3,"")</f>
        <v/>
      </c>
      <c r="N8693" s="56" t="str">
        <f t="shared" si="406"/>
        <v/>
      </c>
      <c r="O8693" s="53" t="str">
        <f>IF($B8693&lt;&gt;"",IF(ISNUMBER(_xlfn.XMATCH($B8693,Language!$A$6:$E$6)),0,IF(ISNUMBER(_xlfn.XMATCH($B8693,Language!$A$29:$E$29)),'Lista de Prestatarios'!$B$3,VLOOKUP(B8693,'Lista de Prestatarios'!$A$2:$B$500,2,FALSE))),"")</f>
        <v/>
      </c>
      <c r="P8693" s="58" t="str">
        <f>IF(B8693&lt;&gt;"",IF(OR(D8693&gt;0,G8693&gt;0),COUNTIF($B$2:B8693,B8693),COUNTIFS($B$2:B8693,B8693,$E$2:E8693,"&gt;0")),"")</f>
        <v/>
      </c>
    </row>
    <row r="8694" spans="1:16" x14ac:dyDescent="0.35">
      <c r="A8694" s="51" t="str">
        <f t="shared" si="405"/>
        <v/>
      </c>
      <c r="B8694" s="99"/>
      <c r="C8694" s="4"/>
      <c r="D8694" s="14"/>
      <c r="E8694" s="14"/>
      <c r="F8694" s="14"/>
      <c r="G8694" s="82"/>
      <c r="H8694" s="107" t="str">
        <f>IF(B8694&lt;&gt;"",IF(OR(O8694=0,O8694=999),"",SUMIFS($E$2:E8694,$A$2:A8694,A8694)-SUMIFS($F$2:F8694,$A$2:A8694,A8694)),"")</f>
        <v/>
      </c>
      <c r="I8694" s="109" t="str">
        <f t="shared" si="407"/>
        <v/>
      </c>
      <c r="J8694" s="113"/>
      <c r="K8694" s="90"/>
      <c r="L8694" s="73"/>
      <c r="M8694" s="69" t="str">
        <f>IF(C8694&lt;&gt;"",DailyLog!$S$3,"")</f>
        <v/>
      </c>
      <c r="N8694" s="56" t="str">
        <f t="shared" si="406"/>
        <v/>
      </c>
      <c r="O8694" s="53" t="str">
        <f>IF($B8694&lt;&gt;"",IF(ISNUMBER(_xlfn.XMATCH($B8694,Language!$A$6:$E$6)),0,IF(ISNUMBER(_xlfn.XMATCH($B8694,Language!$A$29:$E$29)),'Lista de Prestatarios'!$B$3,VLOOKUP(B8694,'Lista de Prestatarios'!$A$2:$B$500,2,FALSE))),"")</f>
        <v/>
      </c>
      <c r="P8694" s="58" t="str">
        <f>IF(B8694&lt;&gt;"",IF(OR(D8694&gt;0,G8694&gt;0),COUNTIF($B$2:B8694,B8694),COUNTIFS($B$2:B8694,B8694,$E$2:E8694,"&gt;0")),"")</f>
        <v/>
      </c>
    </row>
    <row r="8695" spans="1:16" x14ac:dyDescent="0.35">
      <c r="A8695" s="51" t="str">
        <f t="shared" si="405"/>
        <v/>
      </c>
      <c r="B8695" s="99"/>
      <c r="C8695" s="4"/>
      <c r="D8695" s="14"/>
      <c r="E8695" s="14"/>
      <c r="F8695" s="14"/>
      <c r="G8695" s="82"/>
      <c r="H8695" s="107" t="str">
        <f>IF(B8695&lt;&gt;"",IF(OR(O8695=0,O8695=999),"",SUMIFS($E$2:E8695,$A$2:A8695,A8695)-SUMIFS($F$2:F8695,$A$2:A8695,A8695)),"")</f>
        <v/>
      </c>
      <c r="I8695" s="109" t="str">
        <f t="shared" si="407"/>
        <v/>
      </c>
      <c r="J8695" s="113"/>
      <c r="K8695" s="90"/>
      <c r="L8695" s="73"/>
      <c r="M8695" s="69" t="str">
        <f>IF(C8695&lt;&gt;"",DailyLog!$S$3,"")</f>
        <v/>
      </c>
      <c r="N8695" s="56" t="str">
        <f t="shared" si="406"/>
        <v/>
      </c>
      <c r="O8695" s="53" t="str">
        <f>IF($B8695&lt;&gt;"",IF(ISNUMBER(_xlfn.XMATCH($B8695,Language!$A$6:$E$6)),0,IF(ISNUMBER(_xlfn.XMATCH($B8695,Language!$A$29:$E$29)),'Lista de Prestatarios'!$B$3,VLOOKUP(B8695,'Lista de Prestatarios'!$A$2:$B$500,2,FALSE))),"")</f>
        <v/>
      </c>
      <c r="P8695" s="58" t="str">
        <f>IF(B8695&lt;&gt;"",IF(OR(D8695&gt;0,G8695&gt;0),COUNTIF($B$2:B8695,B8695),COUNTIFS($B$2:B8695,B8695,$E$2:E8695,"&gt;0")),"")</f>
        <v/>
      </c>
    </row>
    <row r="8696" spans="1:16" x14ac:dyDescent="0.35">
      <c r="A8696" s="51" t="str">
        <f t="shared" si="405"/>
        <v/>
      </c>
      <c r="B8696" s="99"/>
      <c r="C8696" s="4"/>
      <c r="D8696" s="14"/>
      <c r="E8696" s="14"/>
      <c r="F8696" s="14"/>
      <c r="G8696" s="82"/>
      <c r="H8696" s="107" t="str">
        <f>IF(B8696&lt;&gt;"",IF(OR(O8696=0,O8696=999),"",SUMIFS($E$2:E8696,$A$2:A8696,A8696)-SUMIFS($F$2:F8696,$A$2:A8696,A8696)),"")</f>
        <v/>
      </c>
      <c r="I8696" s="109" t="str">
        <f t="shared" si="407"/>
        <v/>
      </c>
      <c r="J8696" s="113"/>
      <c r="K8696" s="90"/>
      <c r="L8696" s="73"/>
      <c r="M8696" s="69" t="str">
        <f>IF(C8696&lt;&gt;"",DailyLog!$S$3,"")</f>
        <v/>
      </c>
      <c r="N8696" s="56" t="str">
        <f t="shared" si="406"/>
        <v/>
      </c>
      <c r="O8696" s="53" t="str">
        <f>IF($B8696&lt;&gt;"",IF(ISNUMBER(_xlfn.XMATCH($B8696,Language!$A$6:$E$6)),0,IF(ISNUMBER(_xlfn.XMATCH($B8696,Language!$A$29:$E$29)),'Lista de Prestatarios'!$B$3,VLOOKUP(B8696,'Lista de Prestatarios'!$A$2:$B$500,2,FALSE))),"")</f>
        <v/>
      </c>
      <c r="P8696" s="58" t="str">
        <f>IF(B8696&lt;&gt;"",IF(OR(D8696&gt;0,G8696&gt;0),COUNTIF($B$2:B8696,B8696),COUNTIFS($B$2:B8696,B8696,$E$2:E8696,"&gt;0")),"")</f>
        <v/>
      </c>
    </row>
    <row r="8697" spans="1:16" x14ac:dyDescent="0.35">
      <c r="A8697" s="51" t="str">
        <f t="shared" si="405"/>
        <v/>
      </c>
      <c r="B8697" s="99"/>
      <c r="C8697" s="4"/>
      <c r="D8697" s="14"/>
      <c r="E8697" s="14"/>
      <c r="F8697" s="14"/>
      <c r="G8697" s="82"/>
      <c r="H8697" s="107" t="str">
        <f>IF(B8697&lt;&gt;"",IF(OR(O8697=0,O8697=999),"",SUMIFS($E$2:E8697,$A$2:A8697,A8697)-SUMIFS($F$2:F8697,$A$2:A8697,A8697)),"")</f>
        <v/>
      </c>
      <c r="I8697" s="109" t="str">
        <f t="shared" si="407"/>
        <v/>
      </c>
      <c r="J8697" s="113"/>
      <c r="K8697" s="90"/>
      <c r="L8697" s="73"/>
      <c r="M8697" s="69" t="str">
        <f>IF(C8697&lt;&gt;"",DailyLog!$S$3,"")</f>
        <v/>
      </c>
      <c r="N8697" s="56" t="str">
        <f t="shared" si="406"/>
        <v/>
      </c>
      <c r="O8697" s="53" t="str">
        <f>IF($B8697&lt;&gt;"",IF(ISNUMBER(_xlfn.XMATCH($B8697,Language!$A$6:$E$6)),0,IF(ISNUMBER(_xlfn.XMATCH($B8697,Language!$A$29:$E$29)),'Lista de Prestatarios'!$B$3,VLOOKUP(B8697,'Lista de Prestatarios'!$A$2:$B$500,2,FALSE))),"")</f>
        <v/>
      </c>
      <c r="P8697" s="58" t="str">
        <f>IF(B8697&lt;&gt;"",IF(OR(D8697&gt;0,G8697&gt;0),COUNTIF($B$2:B8697,B8697),COUNTIFS($B$2:B8697,B8697,$E$2:E8697,"&gt;0")),"")</f>
        <v/>
      </c>
    </row>
    <row r="8698" spans="1:16" x14ac:dyDescent="0.35">
      <c r="A8698" s="51" t="str">
        <f t="shared" si="405"/>
        <v/>
      </c>
      <c r="B8698" s="99"/>
      <c r="C8698" s="4"/>
      <c r="D8698" s="14"/>
      <c r="E8698" s="14"/>
      <c r="F8698" s="14"/>
      <c r="G8698" s="82"/>
      <c r="H8698" s="107" t="str">
        <f>IF(B8698&lt;&gt;"",IF(OR(O8698=0,O8698=999),"",SUMIFS($E$2:E8698,$A$2:A8698,A8698)-SUMIFS($F$2:F8698,$A$2:A8698,A8698)),"")</f>
        <v/>
      </c>
      <c r="I8698" s="109" t="str">
        <f t="shared" si="407"/>
        <v/>
      </c>
      <c r="J8698" s="113"/>
      <c r="K8698" s="90"/>
      <c r="L8698" s="73"/>
      <c r="M8698" s="69" t="str">
        <f>IF(C8698&lt;&gt;"",DailyLog!$S$3,"")</f>
        <v/>
      </c>
      <c r="N8698" s="56" t="str">
        <f t="shared" si="406"/>
        <v/>
      </c>
      <c r="O8698" s="53" t="str">
        <f>IF($B8698&lt;&gt;"",IF(ISNUMBER(_xlfn.XMATCH($B8698,Language!$A$6:$E$6)),0,IF(ISNUMBER(_xlfn.XMATCH($B8698,Language!$A$29:$E$29)),'Lista de Prestatarios'!$B$3,VLOOKUP(B8698,'Lista de Prestatarios'!$A$2:$B$500,2,FALSE))),"")</f>
        <v/>
      </c>
      <c r="P8698" s="58" t="str">
        <f>IF(B8698&lt;&gt;"",IF(OR(D8698&gt;0,G8698&gt;0),COUNTIF($B$2:B8698,B8698),COUNTIFS($B$2:B8698,B8698,$E$2:E8698,"&gt;0")),"")</f>
        <v/>
      </c>
    </row>
    <row r="8699" spans="1:16" x14ac:dyDescent="0.35">
      <c r="A8699" s="51" t="str">
        <f t="shared" si="405"/>
        <v/>
      </c>
      <c r="B8699" s="99"/>
      <c r="C8699" s="4"/>
      <c r="D8699" s="14"/>
      <c r="E8699" s="14"/>
      <c r="F8699" s="14"/>
      <c r="G8699" s="82"/>
      <c r="H8699" s="107" t="str">
        <f>IF(B8699&lt;&gt;"",IF(OR(O8699=0,O8699=999),"",SUMIFS($E$2:E8699,$A$2:A8699,A8699)-SUMIFS($F$2:F8699,$A$2:A8699,A8699)),"")</f>
        <v/>
      </c>
      <c r="I8699" s="109" t="str">
        <f t="shared" si="407"/>
        <v/>
      </c>
      <c r="J8699" s="113"/>
      <c r="K8699" s="90"/>
      <c r="L8699" s="73"/>
      <c r="M8699" s="69" t="str">
        <f>IF(C8699&lt;&gt;"",DailyLog!$S$3,"")</f>
        <v/>
      </c>
      <c r="N8699" s="56" t="str">
        <f t="shared" si="406"/>
        <v/>
      </c>
      <c r="O8699" s="53" t="str">
        <f>IF($B8699&lt;&gt;"",IF(ISNUMBER(_xlfn.XMATCH($B8699,Language!$A$6:$E$6)),0,IF(ISNUMBER(_xlfn.XMATCH($B8699,Language!$A$29:$E$29)),'Lista de Prestatarios'!$B$3,VLOOKUP(B8699,'Lista de Prestatarios'!$A$2:$B$500,2,FALSE))),"")</f>
        <v/>
      </c>
      <c r="P8699" s="58" t="str">
        <f>IF(B8699&lt;&gt;"",IF(OR(D8699&gt;0,G8699&gt;0),COUNTIF($B$2:B8699,B8699),COUNTIFS($B$2:B8699,B8699,$E$2:E8699,"&gt;0")),"")</f>
        <v/>
      </c>
    </row>
    <row r="8700" spans="1:16" x14ac:dyDescent="0.35">
      <c r="A8700" s="51" t="str">
        <f t="shared" si="405"/>
        <v/>
      </c>
      <c r="B8700" s="99"/>
      <c r="C8700" s="4"/>
      <c r="D8700" s="14"/>
      <c r="E8700" s="14"/>
      <c r="F8700" s="14"/>
      <c r="G8700" s="82"/>
      <c r="H8700" s="107" t="str">
        <f>IF(B8700&lt;&gt;"",IF(OR(O8700=0,O8700=999),"",SUMIFS($E$2:E8700,$A$2:A8700,A8700)-SUMIFS($F$2:F8700,$A$2:A8700,A8700)),"")</f>
        <v/>
      </c>
      <c r="I8700" s="109" t="str">
        <f t="shared" si="407"/>
        <v/>
      </c>
      <c r="J8700" s="113"/>
      <c r="K8700" s="90"/>
      <c r="L8700" s="73"/>
      <c r="M8700" s="69" t="str">
        <f>IF(C8700&lt;&gt;"",DailyLog!$S$3,"")</f>
        <v/>
      </c>
      <c r="N8700" s="56" t="str">
        <f t="shared" si="406"/>
        <v/>
      </c>
      <c r="O8700" s="53" t="str">
        <f>IF($B8700&lt;&gt;"",IF(ISNUMBER(_xlfn.XMATCH($B8700,Language!$A$6:$E$6)),0,IF(ISNUMBER(_xlfn.XMATCH($B8700,Language!$A$29:$E$29)),'Lista de Prestatarios'!$B$3,VLOOKUP(B8700,'Lista de Prestatarios'!$A$2:$B$500,2,FALSE))),"")</f>
        <v/>
      </c>
      <c r="P8700" s="58" t="str">
        <f>IF(B8700&lt;&gt;"",IF(OR(D8700&gt;0,G8700&gt;0),COUNTIF($B$2:B8700,B8700),COUNTIFS($B$2:B8700,B8700,$E$2:E8700,"&gt;0")),"")</f>
        <v/>
      </c>
    </row>
    <row r="8701" spans="1:16" x14ac:dyDescent="0.35">
      <c r="A8701" s="51" t="str">
        <f t="shared" si="405"/>
        <v/>
      </c>
      <c r="B8701" s="99"/>
      <c r="C8701" s="4"/>
      <c r="D8701" s="14"/>
      <c r="E8701" s="14"/>
      <c r="F8701" s="14"/>
      <c r="G8701" s="82"/>
      <c r="H8701" s="107" t="str">
        <f>IF(B8701&lt;&gt;"",IF(OR(O8701=0,O8701=999),"",SUMIFS($E$2:E8701,$A$2:A8701,A8701)-SUMIFS($F$2:F8701,$A$2:A8701,A8701)),"")</f>
        <v/>
      </c>
      <c r="I8701" s="109" t="str">
        <f t="shared" si="407"/>
        <v/>
      </c>
      <c r="J8701" s="113"/>
      <c r="K8701" s="90"/>
      <c r="L8701" s="73"/>
      <c r="M8701" s="69" t="str">
        <f>IF(C8701&lt;&gt;"",DailyLog!$S$3,"")</f>
        <v/>
      </c>
      <c r="N8701" s="56" t="str">
        <f t="shared" si="406"/>
        <v/>
      </c>
      <c r="O8701" s="53" t="str">
        <f>IF($B8701&lt;&gt;"",IF(ISNUMBER(_xlfn.XMATCH($B8701,Language!$A$6:$E$6)),0,IF(ISNUMBER(_xlfn.XMATCH($B8701,Language!$A$29:$E$29)),'Lista de Prestatarios'!$B$3,VLOOKUP(B8701,'Lista de Prestatarios'!$A$2:$B$500,2,FALSE))),"")</f>
        <v/>
      </c>
      <c r="P8701" s="58" t="str">
        <f>IF(B8701&lt;&gt;"",IF(OR(D8701&gt;0,G8701&gt;0),COUNTIF($B$2:B8701,B8701),COUNTIFS($B$2:B8701,B8701,$E$2:E8701,"&gt;0")),"")</f>
        <v/>
      </c>
    </row>
    <row r="8702" spans="1:16" x14ac:dyDescent="0.35">
      <c r="A8702" s="51" t="str">
        <f t="shared" si="405"/>
        <v/>
      </c>
      <c r="B8702" s="99"/>
      <c r="C8702" s="4"/>
      <c r="D8702" s="14"/>
      <c r="E8702" s="14"/>
      <c r="F8702" s="14"/>
      <c r="G8702" s="82"/>
      <c r="H8702" s="107" t="str">
        <f>IF(B8702&lt;&gt;"",IF(OR(O8702=0,O8702=999),"",SUMIFS($E$2:E8702,$A$2:A8702,A8702)-SUMIFS($F$2:F8702,$A$2:A8702,A8702)),"")</f>
        <v/>
      </c>
      <c r="I8702" s="109" t="str">
        <f t="shared" si="407"/>
        <v/>
      </c>
      <c r="J8702" s="113"/>
      <c r="K8702" s="90"/>
      <c r="L8702" s="73"/>
      <c r="M8702" s="69" t="str">
        <f>IF(C8702&lt;&gt;"",DailyLog!$S$3,"")</f>
        <v/>
      </c>
      <c r="N8702" s="56" t="str">
        <f t="shared" si="406"/>
        <v/>
      </c>
      <c r="O8702" s="53" t="str">
        <f>IF($B8702&lt;&gt;"",IF(ISNUMBER(_xlfn.XMATCH($B8702,Language!$A$6:$E$6)),0,IF(ISNUMBER(_xlfn.XMATCH($B8702,Language!$A$29:$E$29)),'Lista de Prestatarios'!$B$3,VLOOKUP(B8702,'Lista de Prestatarios'!$A$2:$B$500,2,FALSE))),"")</f>
        <v/>
      </c>
      <c r="P8702" s="58" t="str">
        <f>IF(B8702&lt;&gt;"",IF(OR(D8702&gt;0,G8702&gt;0),COUNTIF($B$2:B8702,B8702),COUNTIFS($B$2:B8702,B8702,$E$2:E8702,"&gt;0")),"")</f>
        <v/>
      </c>
    </row>
    <row r="8703" spans="1:16" x14ac:dyDescent="0.35">
      <c r="A8703" s="51" t="str">
        <f t="shared" si="405"/>
        <v/>
      </c>
      <c r="B8703" s="99"/>
      <c r="C8703" s="4"/>
      <c r="D8703" s="14"/>
      <c r="E8703" s="14"/>
      <c r="F8703" s="14"/>
      <c r="G8703" s="82"/>
      <c r="H8703" s="107" t="str">
        <f>IF(B8703&lt;&gt;"",IF(OR(O8703=0,O8703=999),"",SUMIFS($E$2:E8703,$A$2:A8703,A8703)-SUMIFS($F$2:F8703,$A$2:A8703,A8703)),"")</f>
        <v/>
      </c>
      <c r="I8703" s="109" t="str">
        <f t="shared" si="407"/>
        <v/>
      </c>
      <c r="J8703" s="113"/>
      <c r="K8703" s="90"/>
      <c r="L8703" s="73"/>
      <c r="M8703" s="69" t="str">
        <f>IF(C8703&lt;&gt;"",DailyLog!$S$3,"")</f>
        <v/>
      </c>
      <c r="N8703" s="56" t="str">
        <f t="shared" si="406"/>
        <v/>
      </c>
      <c r="O8703" s="53" t="str">
        <f>IF($B8703&lt;&gt;"",IF(ISNUMBER(_xlfn.XMATCH($B8703,Language!$A$6:$E$6)),0,IF(ISNUMBER(_xlfn.XMATCH($B8703,Language!$A$29:$E$29)),'Lista de Prestatarios'!$B$3,VLOOKUP(B8703,'Lista de Prestatarios'!$A$2:$B$500,2,FALSE))),"")</f>
        <v/>
      </c>
      <c r="P8703" s="58" t="str">
        <f>IF(B8703&lt;&gt;"",IF(OR(D8703&gt;0,G8703&gt;0),COUNTIF($B$2:B8703,B8703),COUNTIFS($B$2:B8703,B8703,$E$2:E8703,"&gt;0")),"")</f>
        <v/>
      </c>
    </row>
    <row r="8704" spans="1:16" x14ac:dyDescent="0.35">
      <c r="A8704" s="51" t="str">
        <f t="shared" si="405"/>
        <v/>
      </c>
      <c r="B8704" s="99"/>
      <c r="C8704" s="4"/>
      <c r="D8704" s="14"/>
      <c r="E8704" s="14"/>
      <c r="F8704" s="14"/>
      <c r="G8704" s="82"/>
      <c r="H8704" s="107" t="str">
        <f>IF(B8704&lt;&gt;"",IF(OR(O8704=0,O8704=999),"",SUMIFS($E$2:E8704,$A$2:A8704,A8704)-SUMIFS($F$2:F8704,$A$2:A8704,A8704)),"")</f>
        <v/>
      </c>
      <c r="I8704" s="109" t="str">
        <f t="shared" si="407"/>
        <v/>
      </c>
      <c r="J8704" s="113"/>
      <c r="K8704" s="90"/>
      <c r="L8704" s="73"/>
      <c r="M8704" s="69" t="str">
        <f>IF(C8704&lt;&gt;"",DailyLog!$S$3,"")</f>
        <v/>
      </c>
      <c r="N8704" s="56" t="str">
        <f t="shared" si="406"/>
        <v/>
      </c>
      <c r="O8704" s="53" t="str">
        <f>IF($B8704&lt;&gt;"",IF(ISNUMBER(_xlfn.XMATCH($B8704,Language!$A$6:$E$6)),0,IF(ISNUMBER(_xlfn.XMATCH($B8704,Language!$A$29:$E$29)),'Lista de Prestatarios'!$B$3,VLOOKUP(B8704,'Lista de Prestatarios'!$A$2:$B$500,2,FALSE))),"")</f>
        <v/>
      </c>
      <c r="P8704" s="58" t="str">
        <f>IF(B8704&lt;&gt;"",IF(OR(D8704&gt;0,G8704&gt;0),COUNTIF($B$2:B8704,B8704),COUNTIFS($B$2:B8704,B8704,$E$2:E8704,"&gt;0")),"")</f>
        <v/>
      </c>
    </row>
    <row r="8705" spans="1:16" x14ac:dyDescent="0.35">
      <c r="A8705" s="51" t="str">
        <f t="shared" si="405"/>
        <v/>
      </c>
      <c r="B8705" s="99"/>
      <c r="C8705" s="4"/>
      <c r="D8705" s="14"/>
      <c r="E8705" s="14"/>
      <c r="F8705" s="14"/>
      <c r="G8705" s="82"/>
      <c r="H8705" s="107" t="str">
        <f>IF(B8705&lt;&gt;"",IF(OR(O8705=0,O8705=999),"",SUMIFS($E$2:E8705,$A$2:A8705,A8705)-SUMIFS($F$2:F8705,$A$2:A8705,A8705)),"")</f>
        <v/>
      </c>
      <c r="I8705" s="109" t="str">
        <f t="shared" si="407"/>
        <v/>
      </c>
      <c r="J8705" s="113"/>
      <c r="K8705" s="90"/>
      <c r="L8705" s="73"/>
      <c r="M8705" s="69" t="str">
        <f>IF(C8705&lt;&gt;"",DailyLog!$S$3,"")</f>
        <v/>
      </c>
      <c r="N8705" s="56" t="str">
        <f t="shared" si="406"/>
        <v/>
      </c>
      <c r="O8705" s="53" t="str">
        <f>IF($B8705&lt;&gt;"",IF(ISNUMBER(_xlfn.XMATCH($B8705,Language!$A$6:$E$6)),0,IF(ISNUMBER(_xlfn.XMATCH($B8705,Language!$A$29:$E$29)),'Lista de Prestatarios'!$B$3,VLOOKUP(B8705,'Lista de Prestatarios'!$A$2:$B$500,2,FALSE))),"")</f>
        <v/>
      </c>
      <c r="P8705" s="58" t="str">
        <f>IF(B8705&lt;&gt;"",IF(OR(D8705&gt;0,G8705&gt;0),COUNTIF($B$2:B8705,B8705),COUNTIFS($B$2:B8705,B8705,$E$2:E8705,"&gt;0")),"")</f>
        <v/>
      </c>
    </row>
    <row r="8706" spans="1:16" x14ac:dyDescent="0.35">
      <c r="A8706" s="51" t="str">
        <f t="shared" ref="A8706:A8769" si="408">IF(B8706&lt;&gt;"",O8706&amp;"."&amp;P8706,"")</f>
        <v/>
      </c>
      <c r="B8706" s="99"/>
      <c r="C8706" s="4"/>
      <c r="D8706" s="14"/>
      <c r="E8706" s="14"/>
      <c r="F8706" s="14"/>
      <c r="G8706" s="82"/>
      <c r="H8706" s="107" t="str">
        <f>IF(B8706&lt;&gt;"",IF(OR(O8706=0,O8706=999),"",SUMIFS($E$2:E8706,$A$2:A8706,A8706)-SUMIFS($F$2:F8706,$A$2:A8706,A8706)),"")</f>
        <v/>
      </c>
      <c r="I8706" s="109" t="str">
        <f t="shared" si="407"/>
        <v/>
      </c>
      <c r="J8706" s="113"/>
      <c r="K8706" s="90"/>
      <c r="L8706" s="73"/>
      <c r="M8706" s="69" t="str">
        <f>IF(C8706&lt;&gt;"",DailyLog!$S$3,"")</f>
        <v/>
      </c>
      <c r="N8706" s="56" t="str">
        <f t="shared" ref="N8706:N8769" si="409">IF(B8706&lt;&gt;"",COUNT(D8706:G8706),"")</f>
        <v/>
      </c>
      <c r="O8706" s="53" t="str">
        <f>IF($B8706&lt;&gt;"",IF(ISNUMBER(_xlfn.XMATCH($B8706,Language!$A$6:$E$6)),0,IF(ISNUMBER(_xlfn.XMATCH($B8706,Language!$A$29:$E$29)),'Lista de Prestatarios'!$B$3,VLOOKUP(B8706,'Lista de Prestatarios'!$A$2:$B$500,2,FALSE))),"")</f>
        <v/>
      </c>
      <c r="P8706" s="58" t="str">
        <f>IF(B8706&lt;&gt;"",IF(OR(D8706&gt;0,G8706&gt;0),COUNTIF($B$2:B8706,B8706),COUNTIFS($B$2:B8706,B8706,$E$2:E8706,"&gt;0")),"")</f>
        <v/>
      </c>
    </row>
    <row r="8707" spans="1:16" x14ac:dyDescent="0.35">
      <c r="A8707" s="51" t="str">
        <f t="shared" si="408"/>
        <v/>
      </c>
      <c r="B8707" s="99"/>
      <c r="C8707" s="4"/>
      <c r="D8707" s="14"/>
      <c r="E8707" s="14"/>
      <c r="F8707" s="14"/>
      <c r="G8707" s="82"/>
      <c r="H8707" s="107" t="str">
        <f>IF(B8707&lt;&gt;"",IF(OR(O8707=0,O8707=999),"",SUMIFS($E$2:E8707,$A$2:A8707,A8707)-SUMIFS($F$2:F8707,$A$2:A8707,A8707)),"")</f>
        <v/>
      </c>
      <c r="I8707" s="109" t="str">
        <f t="shared" si="407"/>
        <v/>
      </c>
      <c r="J8707" s="113"/>
      <c r="K8707" s="90"/>
      <c r="L8707" s="73"/>
      <c r="M8707" s="69" t="str">
        <f>IF(C8707&lt;&gt;"",DailyLog!$S$3,"")</f>
        <v/>
      </c>
      <c r="N8707" s="56" t="str">
        <f t="shared" si="409"/>
        <v/>
      </c>
      <c r="O8707" s="53" t="str">
        <f>IF($B8707&lt;&gt;"",IF(ISNUMBER(_xlfn.XMATCH($B8707,Language!$A$6:$E$6)),0,IF(ISNUMBER(_xlfn.XMATCH($B8707,Language!$A$29:$E$29)),'Lista de Prestatarios'!$B$3,VLOOKUP(B8707,'Lista de Prestatarios'!$A$2:$B$500,2,FALSE))),"")</f>
        <v/>
      </c>
      <c r="P8707" s="58" t="str">
        <f>IF(B8707&lt;&gt;"",IF(OR(D8707&gt;0,G8707&gt;0),COUNTIF($B$2:B8707,B8707),COUNTIFS($B$2:B8707,B8707,$E$2:E8707,"&gt;0")),"")</f>
        <v/>
      </c>
    </row>
    <row r="8708" spans="1:16" x14ac:dyDescent="0.35">
      <c r="A8708" s="51" t="str">
        <f t="shared" si="408"/>
        <v/>
      </c>
      <c r="B8708" s="99"/>
      <c r="C8708" s="4"/>
      <c r="D8708" s="14"/>
      <c r="E8708" s="14"/>
      <c r="F8708" s="14"/>
      <c r="G8708" s="82"/>
      <c r="H8708" s="107" t="str">
        <f>IF(B8708&lt;&gt;"",IF(OR(O8708=0,O8708=999),"",SUMIFS($E$2:E8708,$A$2:A8708,A8708)-SUMIFS($F$2:F8708,$A$2:A8708,A8708)),"")</f>
        <v/>
      </c>
      <c r="I8708" s="109" t="str">
        <f t="shared" ref="I8708:I8771" si="410">IF(B8708&lt;&gt;"",I8707+D8708-E8708+F8708-G8708,"")</f>
        <v/>
      </c>
      <c r="J8708" s="113"/>
      <c r="K8708" s="90"/>
      <c r="L8708" s="73"/>
      <c r="M8708" s="69" t="str">
        <f>IF(C8708&lt;&gt;"",DailyLog!$S$3,"")</f>
        <v/>
      </c>
      <c r="N8708" s="56" t="str">
        <f t="shared" si="409"/>
        <v/>
      </c>
      <c r="O8708" s="53" t="str">
        <f>IF($B8708&lt;&gt;"",IF(ISNUMBER(_xlfn.XMATCH($B8708,Language!$A$6:$E$6)),0,IF(ISNUMBER(_xlfn.XMATCH($B8708,Language!$A$29:$E$29)),'Lista de Prestatarios'!$B$3,VLOOKUP(B8708,'Lista de Prestatarios'!$A$2:$B$500,2,FALSE))),"")</f>
        <v/>
      </c>
      <c r="P8708" s="58" t="str">
        <f>IF(B8708&lt;&gt;"",IF(OR(D8708&gt;0,G8708&gt;0),COUNTIF($B$2:B8708,B8708),COUNTIFS($B$2:B8708,B8708,$E$2:E8708,"&gt;0")),"")</f>
        <v/>
      </c>
    </row>
    <row r="8709" spans="1:16" x14ac:dyDescent="0.35">
      <c r="A8709" s="51" t="str">
        <f t="shared" si="408"/>
        <v/>
      </c>
      <c r="B8709" s="99"/>
      <c r="C8709" s="4"/>
      <c r="D8709" s="14"/>
      <c r="E8709" s="14"/>
      <c r="F8709" s="14"/>
      <c r="G8709" s="82"/>
      <c r="H8709" s="107" t="str">
        <f>IF(B8709&lt;&gt;"",IF(OR(O8709=0,O8709=999),"",SUMIFS($E$2:E8709,$A$2:A8709,A8709)-SUMIFS($F$2:F8709,$A$2:A8709,A8709)),"")</f>
        <v/>
      </c>
      <c r="I8709" s="109" t="str">
        <f t="shared" si="410"/>
        <v/>
      </c>
      <c r="J8709" s="113"/>
      <c r="K8709" s="90"/>
      <c r="L8709" s="73"/>
      <c r="M8709" s="69" t="str">
        <f>IF(C8709&lt;&gt;"",DailyLog!$S$3,"")</f>
        <v/>
      </c>
      <c r="N8709" s="56" t="str">
        <f t="shared" si="409"/>
        <v/>
      </c>
      <c r="O8709" s="53" t="str">
        <f>IF($B8709&lt;&gt;"",IF(ISNUMBER(_xlfn.XMATCH($B8709,Language!$A$6:$E$6)),0,IF(ISNUMBER(_xlfn.XMATCH($B8709,Language!$A$29:$E$29)),'Lista de Prestatarios'!$B$3,VLOOKUP(B8709,'Lista de Prestatarios'!$A$2:$B$500,2,FALSE))),"")</f>
        <v/>
      </c>
      <c r="P8709" s="58" t="str">
        <f>IF(B8709&lt;&gt;"",IF(OR(D8709&gt;0,G8709&gt;0),COUNTIF($B$2:B8709,B8709),COUNTIFS($B$2:B8709,B8709,$E$2:E8709,"&gt;0")),"")</f>
        <v/>
      </c>
    </row>
    <row r="8710" spans="1:16" x14ac:dyDescent="0.35">
      <c r="A8710" s="51" t="str">
        <f t="shared" si="408"/>
        <v/>
      </c>
      <c r="B8710" s="99"/>
      <c r="C8710" s="4"/>
      <c r="D8710" s="14"/>
      <c r="E8710" s="14"/>
      <c r="F8710" s="14"/>
      <c r="G8710" s="82"/>
      <c r="H8710" s="107" t="str">
        <f>IF(B8710&lt;&gt;"",IF(OR(O8710=0,O8710=999),"",SUMIFS($E$2:E8710,$A$2:A8710,A8710)-SUMIFS($F$2:F8710,$A$2:A8710,A8710)),"")</f>
        <v/>
      </c>
      <c r="I8710" s="109" t="str">
        <f t="shared" si="410"/>
        <v/>
      </c>
      <c r="J8710" s="113"/>
      <c r="K8710" s="90"/>
      <c r="L8710" s="73"/>
      <c r="M8710" s="69" t="str">
        <f>IF(C8710&lt;&gt;"",DailyLog!$S$3,"")</f>
        <v/>
      </c>
      <c r="N8710" s="56" t="str">
        <f t="shared" si="409"/>
        <v/>
      </c>
      <c r="O8710" s="53" t="str">
        <f>IF($B8710&lt;&gt;"",IF(ISNUMBER(_xlfn.XMATCH($B8710,Language!$A$6:$E$6)),0,IF(ISNUMBER(_xlfn.XMATCH($B8710,Language!$A$29:$E$29)),'Lista de Prestatarios'!$B$3,VLOOKUP(B8710,'Lista de Prestatarios'!$A$2:$B$500,2,FALSE))),"")</f>
        <v/>
      </c>
      <c r="P8710" s="58" t="str">
        <f>IF(B8710&lt;&gt;"",IF(OR(D8710&gt;0,G8710&gt;0),COUNTIF($B$2:B8710,B8710),COUNTIFS($B$2:B8710,B8710,$E$2:E8710,"&gt;0")),"")</f>
        <v/>
      </c>
    </row>
    <row r="8711" spans="1:16" x14ac:dyDescent="0.35">
      <c r="A8711" s="51" t="str">
        <f t="shared" si="408"/>
        <v/>
      </c>
      <c r="B8711" s="99"/>
      <c r="C8711" s="4"/>
      <c r="D8711" s="14"/>
      <c r="E8711" s="14"/>
      <c r="F8711" s="14"/>
      <c r="G8711" s="82"/>
      <c r="H8711" s="107" t="str">
        <f>IF(B8711&lt;&gt;"",IF(OR(O8711=0,O8711=999),"",SUMIFS($E$2:E8711,$A$2:A8711,A8711)-SUMIFS($F$2:F8711,$A$2:A8711,A8711)),"")</f>
        <v/>
      </c>
      <c r="I8711" s="109" t="str">
        <f t="shared" si="410"/>
        <v/>
      </c>
      <c r="J8711" s="113"/>
      <c r="K8711" s="90"/>
      <c r="L8711" s="73"/>
      <c r="M8711" s="69" t="str">
        <f>IF(C8711&lt;&gt;"",DailyLog!$S$3,"")</f>
        <v/>
      </c>
      <c r="N8711" s="56" t="str">
        <f t="shared" si="409"/>
        <v/>
      </c>
      <c r="O8711" s="53" t="str">
        <f>IF($B8711&lt;&gt;"",IF(ISNUMBER(_xlfn.XMATCH($B8711,Language!$A$6:$E$6)),0,IF(ISNUMBER(_xlfn.XMATCH($B8711,Language!$A$29:$E$29)),'Lista de Prestatarios'!$B$3,VLOOKUP(B8711,'Lista de Prestatarios'!$A$2:$B$500,2,FALSE))),"")</f>
        <v/>
      </c>
      <c r="P8711" s="58" t="str">
        <f>IF(B8711&lt;&gt;"",IF(OR(D8711&gt;0,G8711&gt;0),COUNTIF($B$2:B8711,B8711),COUNTIFS($B$2:B8711,B8711,$E$2:E8711,"&gt;0")),"")</f>
        <v/>
      </c>
    </row>
    <row r="8712" spans="1:16" x14ac:dyDescent="0.35">
      <c r="A8712" s="51" t="str">
        <f t="shared" si="408"/>
        <v/>
      </c>
      <c r="B8712" s="99"/>
      <c r="C8712" s="4"/>
      <c r="D8712" s="14"/>
      <c r="E8712" s="14"/>
      <c r="F8712" s="14"/>
      <c r="G8712" s="82"/>
      <c r="H8712" s="107" t="str">
        <f>IF(B8712&lt;&gt;"",IF(OR(O8712=0,O8712=999),"",SUMIFS($E$2:E8712,$A$2:A8712,A8712)-SUMIFS($F$2:F8712,$A$2:A8712,A8712)),"")</f>
        <v/>
      </c>
      <c r="I8712" s="109" t="str">
        <f t="shared" si="410"/>
        <v/>
      </c>
      <c r="J8712" s="113"/>
      <c r="K8712" s="90"/>
      <c r="L8712" s="73"/>
      <c r="M8712" s="69" t="str">
        <f>IF(C8712&lt;&gt;"",DailyLog!$S$3,"")</f>
        <v/>
      </c>
      <c r="N8712" s="56" t="str">
        <f t="shared" si="409"/>
        <v/>
      </c>
      <c r="O8712" s="53" t="str">
        <f>IF($B8712&lt;&gt;"",IF(ISNUMBER(_xlfn.XMATCH($B8712,Language!$A$6:$E$6)),0,IF(ISNUMBER(_xlfn.XMATCH($B8712,Language!$A$29:$E$29)),'Lista de Prestatarios'!$B$3,VLOOKUP(B8712,'Lista de Prestatarios'!$A$2:$B$500,2,FALSE))),"")</f>
        <v/>
      </c>
      <c r="P8712" s="58" t="str">
        <f>IF(B8712&lt;&gt;"",IF(OR(D8712&gt;0,G8712&gt;0),COUNTIF($B$2:B8712,B8712),COUNTIFS($B$2:B8712,B8712,$E$2:E8712,"&gt;0")),"")</f>
        <v/>
      </c>
    </row>
    <row r="8713" spans="1:16" x14ac:dyDescent="0.35">
      <c r="A8713" s="51" t="str">
        <f t="shared" si="408"/>
        <v/>
      </c>
      <c r="B8713" s="99"/>
      <c r="C8713" s="4"/>
      <c r="D8713" s="14"/>
      <c r="E8713" s="14"/>
      <c r="F8713" s="14"/>
      <c r="G8713" s="82"/>
      <c r="H8713" s="107" t="str">
        <f>IF(B8713&lt;&gt;"",IF(OR(O8713=0,O8713=999),"",SUMIFS($E$2:E8713,$A$2:A8713,A8713)-SUMIFS($F$2:F8713,$A$2:A8713,A8713)),"")</f>
        <v/>
      </c>
      <c r="I8713" s="109" t="str">
        <f t="shared" si="410"/>
        <v/>
      </c>
      <c r="J8713" s="113"/>
      <c r="K8713" s="90"/>
      <c r="L8713" s="73"/>
      <c r="M8713" s="69" t="str">
        <f>IF(C8713&lt;&gt;"",DailyLog!$S$3,"")</f>
        <v/>
      </c>
      <c r="N8713" s="56" t="str">
        <f t="shared" si="409"/>
        <v/>
      </c>
      <c r="O8713" s="53" t="str">
        <f>IF($B8713&lt;&gt;"",IF(ISNUMBER(_xlfn.XMATCH($B8713,Language!$A$6:$E$6)),0,IF(ISNUMBER(_xlfn.XMATCH($B8713,Language!$A$29:$E$29)),'Lista de Prestatarios'!$B$3,VLOOKUP(B8713,'Lista de Prestatarios'!$A$2:$B$500,2,FALSE))),"")</f>
        <v/>
      </c>
      <c r="P8713" s="58" t="str">
        <f>IF(B8713&lt;&gt;"",IF(OR(D8713&gt;0,G8713&gt;0),COUNTIF($B$2:B8713,B8713),COUNTIFS($B$2:B8713,B8713,$E$2:E8713,"&gt;0")),"")</f>
        <v/>
      </c>
    </row>
    <row r="8714" spans="1:16" x14ac:dyDescent="0.35">
      <c r="A8714" s="51" t="str">
        <f t="shared" si="408"/>
        <v/>
      </c>
      <c r="B8714" s="99"/>
      <c r="C8714" s="4"/>
      <c r="D8714" s="14"/>
      <c r="E8714" s="14"/>
      <c r="F8714" s="14"/>
      <c r="G8714" s="82"/>
      <c r="H8714" s="107" t="str">
        <f>IF(B8714&lt;&gt;"",IF(OR(O8714=0,O8714=999),"",SUMIFS($E$2:E8714,$A$2:A8714,A8714)-SUMIFS($F$2:F8714,$A$2:A8714,A8714)),"")</f>
        <v/>
      </c>
      <c r="I8714" s="109" t="str">
        <f t="shared" si="410"/>
        <v/>
      </c>
      <c r="J8714" s="113"/>
      <c r="K8714" s="90"/>
      <c r="L8714" s="73"/>
      <c r="M8714" s="69" t="str">
        <f>IF(C8714&lt;&gt;"",DailyLog!$S$3,"")</f>
        <v/>
      </c>
      <c r="N8714" s="56" t="str">
        <f t="shared" si="409"/>
        <v/>
      </c>
      <c r="O8714" s="53" t="str">
        <f>IF($B8714&lt;&gt;"",IF(ISNUMBER(_xlfn.XMATCH($B8714,Language!$A$6:$E$6)),0,IF(ISNUMBER(_xlfn.XMATCH($B8714,Language!$A$29:$E$29)),'Lista de Prestatarios'!$B$3,VLOOKUP(B8714,'Lista de Prestatarios'!$A$2:$B$500,2,FALSE))),"")</f>
        <v/>
      </c>
      <c r="P8714" s="58" t="str">
        <f>IF(B8714&lt;&gt;"",IF(OR(D8714&gt;0,G8714&gt;0),COUNTIF($B$2:B8714,B8714),COUNTIFS($B$2:B8714,B8714,$E$2:E8714,"&gt;0")),"")</f>
        <v/>
      </c>
    </row>
    <row r="8715" spans="1:16" x14ac:dyDescent="0.35">
      <c r="A8715" s="51" t="str">
        <f t="shared" si="408"/>
        <v/>
      </c>
      <c r="B8715" s="99"/>
      <c r="C8715" s="4"/>
      <c r="D8715" s="14"/>
      <c r="E8715" s="14"/>
      <c r="F8715" s="14"/>
      <c r="G8715" s="82"/>
      <c r="H8715" s="107" t="str">
        <f>IF(B8715&lt;&gt;"",IF(OR(O8715=0,O8715=999),"",SUMIFS($E$2:E8715,$A$2:A8715,A8715)-SUMIFS($F$2:F8715,$A$2:A8715,A8715)),"")</f>
        <v/>
      </c>
      <c r="I8715" s="109" t="str">
        <f t="shared" si="410"/>
        <v/>
      </c>
      <c r="J8715" s="113"/>
      <c r="K8715" s="90"/>
      <c r="L8715" s="73"/>
      <c r="M8715" s="69" t="str">
        <f>IF(C8715&lt;&gt;"",DailyLog!$S$3,"")</f>
        <v/>
      </c>
      <c r="N8715" s="56" t="str">
        <f t="shared" si="409"/>
        <v/>
      </c>
      <c r="O8715" s="53" t="str">
        <f>IF($B8715&lt;&gt;"",IF(ISNUMBER(_xlfn.XMATCH($B8715,Language!$A$6:$E$6)),0,IF(ISNUMBER(_xlfn.XMATCH($B8715,Language!$A$29:$E$29)),'Lista de Prestatarios'!$B$3,VLOOKUP(B8715,'Lista de Prestatarios'!$A$2:$B$500,2,FALSE))),"")</f>
        <v/>
      </c>
      <c r="P8715" s="58" t="str">
        <f>IF(B8715&lt;&gt;"",IF(OR(D8715&gt;0,G8715&gt;0),COUNTIF($B$2:B8715,B8715),COUNTIFS($B$2:B8715,B8715,$E$2:E8715,"&gt;0")),"")</f>
        <v/>
      </c>
    </row>
    <row r="8716" spans="1:16" x14ac:dyDescent="0.35">
      <c r="A8716" s="51" t="str">
        <f t="shared" si="408"/>
        <v/>
      </c>
      <c r="B8716" s="99"/>
      <c r="C8716" s="4"/>
      <c r="D8716" s="14"/>
      <c r="E8716" s="14"/>
      <c r="F8716" s="14"/>
      <c r="G8716" s="82"/>
      <c r="H8716" s="107" t="str">
        <f>IF(B8716&lt;&gt;"",IF(OR(O8716=0,O8716=999),"",SUMIFS($E$2:E8716,$A$2:A8716,A8716)-SUMIFS($F$2:F8716,$A$2:A8716,A8716)),"")</f>
        <v/>
      </c>
      <c r="I8716" s="109" t="str">
        <f t="shared" si="410"/>
        <v/>
      </c>
      <c r="J8716" s="113"/>
      <c r="K8716" s="90"/>
      <c r="L8716" s="73"/>
      <c r="M8716" s="69" t="str">
        <f>IF(C8716&lt;&gt;"",DailyLog!$S$3,"")</f>
        <v/>
      </c>
      <c r="N8716" s="56" t="str">
        <f t="shared" si="409"/>
        <v/>
      </c>
      <c r="O8716" s="53" t="str">
        <f>IF($B8716&lt;&gt;"",IF(ISNUMBER(_xlfn.XMATCH($B8716,Language!$A$6:$E$6)),0,IF(ISNUMBER(_xlfn.XMATCH($B8716,Language!$A$29:$E$29)),'Lista de Prestatarios'!$B$3,VLOOKUP(B8716,'Lista de Prestatarios'!$A$2:$B$500,2,FALSE))),"")</f>
        <v/>
      </c>
      <c r="P8716" s="58" t="str">
        <f>IF(B8716&lt;&gt;"",IF(OR(D8716&gt;0,G8716&gt;0),COUNTIF($B$2:B8716,B8716),COUNTIFS($B$2:B8716,B8716,$E$2:E8716,"&gt;0")),"")</f>
        <v/>
      </c>
    </row>
    <row r="8717" spans="1:16" x14ac:dyDescent="0.35">
      <c r="A8717" s="51" t="str">
        <f t="shared" si="408"/>
        <v/>
      </c>
      <c r="B8717" s="99"/>
      <c r="C8717" s="4"/>
      <c r="D8717" s="14"/>
      <c r="E8717" s="14"/>
      <c r="F8717" s="14"/>
      <c r="G8717" s="82"/>
      <c r="H8717" s="107" t="str">
        <f>IF(B8717&lt;&gt;"",IF(OR(O8717=0,O8717=999),"",SUMIFS($E$2:E8717,$A$2:A8717,A8717)-SUMIFS($F$2:F8717,$A$2:A8717,A8717)),"")</f>
        <v/>
      </c>
      <c r="I8717" s="109" t="str">
        <f t="shared" si="410"/>
        <v/>
      </c>
      <c r="J8717" s="113"/>
      <c r="K8717" s="90"/>
      <c r="L8717" s="73"/>
      <c r="M8717" s="69" t="str">
        <f>IF(C8717&lt;&gt;"",DailyLog!$S$3,"")</f>
        <v/>
      </c>
      <c r="N8717" s="56" t="str">
        <f t="shared" si="409"/>
        <v/>
      </c>
      <c r="O8717" s="53" t="str">
        <f>IF($B8717&lt;&gt;"",IF(ISNUMBER(_xlfn.XMATCH($B8717,Language!$A$6:$E$6)),0,IF(ISNUMBER(_xlfn.XMATCH($B8717,Language!$A$29:$E$29)),'Lista de Prestatarios'!$B$3,VLOOKUP(B8717,'Lista de Prestatarios'!$A$2:$B$500,2,FALSE))),"")</f>
        <v/>
      </c>
      <c r="P8717" s="58" t="str">
        <f>IF(B8717&lt;&gt;"",IF(OR(D8717&gt;0,G8717&gt;0),COUNTIF($B$2:B8717,B8717),COUNTIFS($B$2:B8717,B8717,$E$2:E8717,"&gt;0")),"")</f>
        <v/>
      </c>
    </row>
    <row r="8718" spans="1:16" x14ac:dyDescent="0.35">
      <c r="A8718" s="51" t="str">
        <f t="shared" si="408"/>
        <v/>
      </c>
      <c r="B8718" s="99"/>
      <c r="C8718" s="4"/>
      <c r="D8718" s="14"/>
      <c r="E8718" s="14"/>
      <c r="F8718" s="14"/>
      <c r="G8718" s="82"/>
      <c r="H8718" s="107" t="str">
        <f>IF(B8718&lt;&gt;"",IF(OR(O8718=0,O8718=999),"",SUMIFS($E$2:E8718,$A$2:A8718,A8718)-SUMIFS($F$2:F8718,$A$2:A8718,A8718)),"")</f>
        <v/>
      </c>
      <c r="I8718" s="109" t="str">
        <f t="shared" si="410"/>
        <v/>
      </c>
      <c r="J8718" s="113"/>
      <c r="K8718" s="90"/>
      <c r="L8718" s="73"/>
      <c r="M8718" s="69" t="str">
        <f>IF(C8718&lt;&gt;"",DailyLog!$S$3,"")</f>
        <v/>
      </c>
      <c r="N8718" s="56" t="str">
        <f t="shared" si="409"/>
        <v/>
      </c>
      <c r="O8718" s="53" t="str">
        <f>IF($B8718&lt;&gt;"",IF(ISNUMBER(_xlfn.XMATCH($B8718,Language!$A$6:$E$6)),0,IF(ISNUMBER(_xlfn.XMATCH($B8718,Language!$A$29:$E$29)),'Lista de Prestatarios'!$B$3,VLOOKUP(B8718,'Lista de Prestatarios'!$A$2:$B$500,2,FALSE))),"")</f>
        <v/>
      </c>
      <c r="P8718" s="58" t="str">
        <f>IF(B8718&lt;&gt;"",IF(OR(D8718&gt;0,G8718&gt;0),COUNTIF($B$2:B8718,B8718),COUNTIFS($B$2:B8718,B8718,$E$2:E8718,"&gt;0")),"")</f>
        <v/>
      </c>
    </row>
    <row r="8719" spans="1:16" x14ac:dyDescent="0.35">
      <c r="A8719" s="51" t="str">
        <f t="shared" si="408"/>
        <v/>
      </c>
      <c r="B8719" s="99"/>
      <c r="C8719" s="4"/>
      <c r="D8719" s="14"/>
      <c r="E8719" s="14"/>
      <c r="F8719" s="14"/>
      <c r="G8719" s="82"/>
      <c r="H8719" s="107" t="str">
        <f>IF(B8719&lt;&gt;"",IF(OR(O8719=0,O8719=999),"",SUMIFS($E$2:E8719,$A$2:A8719,A8719)-SUMIFS($F$2:F8719,$A$2:A8719,A8719)),"")</f>
        <v/>
      </c>
      <c r="I8719" s="109" t="str">
        <f t="shared" si="410"/>
        <v/>
      </c>
      <c r="J8719" s="113"/>
      <c r="K8719" s="90"/>
      <c r="L8719" s="73"/>
      <c r="M8719" s="69" t="str">
        <f>IF(C8719&lt;&gt;"",DailyLog!$S$3,"")</f>
        <v/>
      </c>
      <c r="N8719" s="56" t="str">
        <f t="shared" si="409"/>
        <v/>
      </c>
      <c r="O8719" s="53" t="str">
        <f>IF($B8719&lt;&gt;"",IF(ISNUMBER(_xlfn.XMATCH($B8719,Language!$A$6:$E$6)),0,IF(ISNUMBER(_xlfn.XMATCH($B8719,Language!$A$29:$E$29)),'Lista de Prestatarios'!$B$3,VLOOKUP(B8719,'Lista de Prestatarios'!$A$2:$B$500,2,FALSE))),"")</f>
        <v/>
      </c>
      <c r="P8719" s="58" t="str">
        <f>IF(B8719&lt;&gt;"",IF(OR(D8719&gt;0,G8719&gt;0),COUNTIF($B$2:B8719,B8719),COUNTIFS($B$2:B8719,B8719,$E$2:E8719,"&gt;0")),"")</f>
        <v/>
      </c>
    </row>
    <row r="8720" spans="1:16" x14ac:dyDescent="0.35">
      <c r="A8720" s="51" t="str">
        <f t="shared" si="408"/>
        <v/>
      </c>
      <c r="B8720" s="99"/>
      <c r="C8720" s="4"/>
      <c r="D8720" s="14"/>
      <c r="E8720" s="14"/>
      <c r="F8720" s="14"/>
      <c r="G8720" s="82"/>
      <c r="H8720" s="107" t="str">
        <f>IF(B8720&lt;&gt;"",IF(OR(O8720=0,O8720=999),"",SUMIFS($E$2:E8720,$A$2:A8720,A8720)-SUMIFS($F$2:F8720,$A$2:A8720,A8720)),"")</f>
        <v/>
      </c>
      <c r="I8720" s="109" t="str">
        <f t="shared" si="410"/>
        <v/>
      </c>
      <c r="J8720" s="113"/>
      <c r="K8720" s="90"/>
      <c r="L8720" s="73"/>
      <c r="M8720" s="69" t="str">
        <f>IF(C8720&lt;&gt;"",DailyLog!$S$3,"")</f>
        <v/>
      </c>
      <c r="N8720" s="56" t="str">
        <f t="shared" si="409"/>
        <v/>
      </c>
      <c r="O8720" s="53" t="str">
        <f>IF($B8720&lt;&gt;"",IF(ISNUMBER(_xlfn.XMATCH($B8720,Language!$A$6:$E$6)),0,IF(ISNUMBER(_xlfn.XMATCH($B8720,Language!$A$29:$E$29)),'Lista de Prestatarios'!$B$3,VLOOKUP(B8720,'Lista de Prestatarios'!$A$2:$B$500,2,FALSE))),"")</f>
        <v/>
      </c>
      <c r="P8720" s="58" t="str">
        <f>IF(B8720&lt;&gt;"",IF(OR(D8720&gt;0,G8720&gt;0),COUNTIF($B$2:B8720,B8720),COUNTIFS($B$2:B8720,B8720,$E$2:E8720,"&gt;0")),"")</f>
        <v/>
      </c>
    </row>
    <row r="8721" spans="1:16" x14ac:dyDescent="0.35">
      <c r="A8721" s="51" t="str">
        <f t="shared" si="408"/>
        <v/>
      </c>
      <c r="B8721" s="99"/>
      <c r="C8721" s="4"/>
      <c r="D8721" s="14"/>
      <c r="E8721" s="14"/>
      <c r="F8721" s="14"/>
      <c r="G8721" s="82"/>
      <c r="H8721" s="107" t="str">
        <f>IF(B8721&lt;&gt;"",IF(OR(O8721=0,O8721=999),"",SUMIFS($E$2:E8721,$A$2:A8721,A8721)-SUMIFS($F$2:F8721,$A$2:A8721,A8721)),"")</f>
        <v/>
      </c>
      <c r="I8721" s="109" t="str">
        <f t="shared" si="410"/>
        <v/>
      </c>
      <c r="J8721" s="113"/>
      <c r="K8721" s="90"/>
      <c r="L8721" s="73"/>
      <c r="M8721" s="69" t="str">
        <f>IF(C8721&lt;&gt;"",DailyLog!$S$3,"")</f>
        <v/>
      </c>
      <c r="N8721" s="56" t="str">
        <f t="shared" si="409"/>
        <v/>
      </c>
      <c r="O8721" s="53" t="str">
        <f>IF($B8721&lt;&gt;"",IF(ISNUMBER(_xlfn.XMATCH($B8721,Language!$A$6:$E$6)),0,IF(ISNUMBER(_xlfn.XMATCH($B8721,Language!$A$29:$E$29)),'Lista de Prestatarios'!$B$3,VLOOKUP(B8721,'Lista de Prestatarios'!$A$2:$B$500,2,FALSE))),"")</f>
        <v/>
      </c>
      <c r="P8721" s="58" t="str">
        <f>IF(B8721&lt;&gt;"",IF(OR(D8721&gt;0,G8721&gt;0),COUNTIF($B$2:B8721,B8721),COUNTIFS($B$2:B8721,B8721,$E$2:E8721,"&gt;0")),"")</f>
        <v/>
      </c>
    </row>
    <row r="8722" spans="1:16" x14ac:dyDescent="0.35">
      <c r="A8722" s="51" t="str">
        <f t="shared" si="408"/>
        <v/>
      </c>
      <c r="B8722" s="99"/>
      <c r="C8722" s="4"/>
      <c r="D8722" s="14"/>
      <c r="E8722" s="14"/>
      <c r="F8722" s="14"/>
      <c r="G8722" s="82"/>
      <c r="H8722" s="107" t="str">
        <f>IF(B8722&lt;&gt;"",IF(OR(O8722=0,O8722=999),"",SUMIFS($E$2:E8722,$A$2:A8722,A8722)-SUMIFS($F$2:F8722,$A$2:A8722,A8722)),"")</f>
        <v/>
      </c>
      <c r="I8722" s="109" t="str">
        <f t="shared" si="410"/>
        <v/>
      </c>
      <c r="J8722" s="113"/>
      <c r="K8722" s="90"/>
      <c r="L8722" s="73"/>
      <c r="M8722" s="69" t="str">
        <f>IF(C8722&lt;&gt;"",DailyLog!$S$3,"")</f>
        <v/>
      </c>
      <c r="N8722" s="56" t="str">
        <f t="shared" si="409"/>
        <v/>
      </c>
      <c r="O8722" s="53" t="str">
        <f>IF($B8722&lt;&gt;"",IF(ISNUMBER(_xlfn.XMATCH($B8722,Language!$A$6:$E$6)),0,IF(ISNUMBER(_xlfn.XMATCH($B8722,Language!$A$29:$E$29)),'Lista de Prestatarios'!$B$3,VLOOKUP(B8722,'Lista de Prestatarios'!$A$2:$B$500,2,FALSE))),"")</f>
        <v/>
      </c>
      <c r="P8722" s="58" t="str">
        <f>IF(B8722&lt;&gt;"",IF(OR(D8722&gt;0,G8722&gt;0),COUNTIF($B$2:B8722,B8722),COUNTIFS($B$2:B8722,B8722,$E$2:E8722,"&gt;0")),"")</f>
        <v/>
      </c>
    </row>
    <row r="8723" spans="1:16" x14ac:dyDescent="0.35">
      <c r="A8723" s="51" t="str">
        <f t="shared" si="408"/>
        <v/>
      </c>
      <c r="B8723" s="99"/>
      <c r="C8723" s="4"/>
      <c r="D8723" s="14"/>
      <c r="E8723" s="14"/>
      <c r="F8723" s="14"/>
      <c r="G8723" s="82"/>
      <c r="H8723" s="107" t="str">
        <f>IF(B8723&lt;&gt;"",IF(OR(O8723=0,O8723=999),"",SUMIFS($E$2:E8723,$A$2:A8723,A8723)-SUMIFS($F$2:F8723,$A$2:A8723,A8723)),"")</f>
        <v/>
      </c>
      <c r="I8723" s="109" t="str">
        <f t="shared" si="410"/>
        <v/>
      </c>
      <c r="J8723" s="113"/>
      <c r="K8723" s="90"/>
      <c r="L8723" s="73"/>
      <c r="M8723" s="69" t="str">
        <f>IF(C8723&lt;&gt;"",DailyLog!$S$3,"")</f>
        <v/>
      </c>
      <c r="N8723" s="56" t="str">
        <f t="shared" si="409"/>
        <v/>
      </c>
      <c r="O8723" s="53" t="str">
        <f>IF($B8723&lt;&gt;"",IF(ISNUMBER(_xlfn.XMATCH($B8723,Language!$A$6:$E$6)),0,IF(ISNUMBER(_xlfn.XMATCH($B8723,Language!$A$29:$E$29)),'Lista de Prestatarios'!$B$3,VLOOKUP(B8723,'Lista de Prestatarios'!$A$2:$B$500,2,FALSE))),"")</f>
        <v/>
      </c>
      <c r="P8723" s="58" t="str">
        <f>IF(B8723&lt;&gt;"",IF(OR(D8723&gt;0,G8723&gt;0),COUNTIF($B$2:B8723,B8723),COUNTIFS($B$2:B8723,B8723,$E$2:E8723,"&gt;0")),"")</f>
        <v/>
      </c>
    </row>
    <row r="8724" spans="1:16" x14ac:dyDescent="0.35">
      <c r="A8724" s="51" t="str">
        <f t="shared" si="408"/>
        <v/>
      </c>
      <c r="B8724" s="99"/>
      <c r="C8724" s="4"/>
      <c r="D8724" s="14"/>
      <c r="E8724" s="14"/>
      <c r="F8724" s="14"/>
      <c r="G8724" s="82"/>
      <c r="H8724" s="107" t="str">
        <f>IF(B8724&lt;&gt;"",IF(OR(O8724=0,O8724=999),"",SUMIFS($E$2:E8724,$A$2:A8724,A8724)-SUMIFS($F$2:F8724,$A$2:A8724,A8724)),"")</f>
        <v/>
      </c>
      <c r="I8724" s="109" t="str">
        <f t="shared" si="410"/>
        <v/>
      </c>
      <c r="J8724" s="113"/>
      <c r="K8724" s="90"/>
      <c r="L8724" s="73"/>
      <c r="M8724" s="69" t="str">
        <f>IF(C8724&lt;&gt;"",DailyLog!$S$3,"")</f>
        <v/>
      </c>
      <c r="N8724" s="56" t="str">
        <f t="shared" si="409"/>
        <v/>
      </c>
      <c r="O8724" s="53" t="str">
        <f>IF($B8724&lt;&gt;"",IF(ISNUMBER(_xlfn.XMATCH($B8724,Language!$A$6:$E$6)),0,IF(ISNUMBER(_xlfn.XMATCH($B8724,Language!$A$29:$E$29)),'Lista de Prestatarios'!$B$3,VLOOKUP(B8724,'Lista de Prestatarios'!$A$2:$B$500,2,FALSE))),"")</f>
        <v/>
      </c>
      <c r="P8724" s="58" t="str">
        <f>IF(B8724&lt;&gt;"",IF(OR(D8724&gt;0,G8724&gt;0),COUNTIF($B$2:B8724,B8724),COUNTIFS($B$2:B8724,B8724,$E$2:E8724,"&gt;0")),"")</f>
        <v/>
      </c>
    </row>
    <row r="8725" spans="1:16" x14ac:dyDescent="0.35">
      <c r="A8725" s="51" t="str">
        <f t="shared" si="408"/>
        <v/>
      </c>
      <c r="B8725" s="99"/>
      <c r="C8725" s="4"/>
      <c r="D8725" s="14"/>
      <c r="E8725" s="14"/>
      <c r="F8725" s="14"/>
      <c r="G8725" s="82"/>
      <c r="H8725" s="107" t="str">
        <f>IF(B8725&lt;&gt;"",IF(OR(O8725=0,O8725=999),"",SUMIFS($E$2:E8725,$A$2:A8725,A8725)-SUMIFS($F$2:F8725,$A$2:A8725,A8725)),"")</f>
        <v/>
      </c>
      <c r="I8725" s="109" t="str">
        <f t="shared" si="410"/>
        <v/>
      </c>
      <c r="J8725" s="113"/>
      <c r="K8725" s="90"/>
      <c r="L8725" s="73"/>
      <c r="M8725" s="69" t="str">
        <f>IF(C8725&lt;&gt;"",DailyLog!$S$3,"")</f>
        <v/>
      </c>
      <c r="N8725" s="56" t="str">
        <f t="shared" si="409"/>
        <v/>
      </c>
      <c r="O8725" s="53" t="str">
        <f>IF($B8725&lt;&gt;"",IF(ISNUMBER(_xlfn.XMATCH($B8725,Language!$A$6:$E$6)),0,IF(ISNUMBER(_xlfn.XMATCH($B8725,Language!$A$29:$E$29)),'Lista de Prestatarios'!$B$3,VLOOKUP(B8725,'Lista de Prestatarios'!$A$2:$B$500,2,FALSE))),"")</f>
        <v/>
      </c>
      <c r="P8725" s="58" t="str">
        <f>IF(B8725&lt;&gt;"",IF(OR(D8725&gt;0,G8725&gt;0),COUNTIF($B$2:B8725,B8725),COUNTIFS($B$2:B8725,B8725,$E$2:E8725,"&gt;0")),"")</f>
        <v/>
      </c>
    </row>
    <row r="8726" spans="1:16" x14ac:dyDescent="0.35">
      <c r="A8726" s="51" t="str">
        <f t="shared" si="408"/>
        <v/>
      </c>
      <c r="B8726" s="99"/>
      <c r="C8726" s="4"/>
      <c r="D8726" s="14"/>
      <c r="E8726" s="14"/>
      <c r="F8726" s="14"/>
      <c r="G8726" s="82"/>
      <c r="H8726" s="107" t="str">
        <f>IF(B8726&lt;&gt;"",IF(OR(O8726=0,O8726=999),"",SUMIFS($E$2:E8726,$A$2:A8726,A8726)-SUMIFS($F$2:F8726,$A$2:A8726,A8726)),"")</f>
        <v/>
      </c>
      <c r="I8726" s="109" t="str">
        <f t="shared" si="410"/>
        <v/>
      </c>
      <c r="J8726" s="113"/>
      <c r="K8726" s="90"/>
      <c r="L8726" s="73"/>
      <c r="M8726" s="69" t="str">
        <f>IF(C8726&lt;&gt;"",DailyLog!$S$3,"")</f>
        <v/>
      </c>
      <c r="N8726" s="56" t="str">
        <f t="shared" si="409"/>
        <v/>
      </c>
      <c r="O8726" s="53" t="str">
        <f>IF($B8726&lt;&gt;"",IF(ISNUMBER(_xlfn.XMATCH($B8726,Language!$A$6:$E$6)),0,IF(ISNUMBER(_xlfn.XMATCH($B8726,Language!$A$29:$E$29)),'Lista de Prestatarios'!$B$3,VLOOKUP(B8726,'Lista de Prestatarios'!$A$2:$B$500,2,FALSE))),"")</f>
        <v/>
      </c>
      <c r="P8726" s="58" t="str">
        <f>IF(B8726&lt;&gt;"",IF(OR(D8726&gt;0,G8726&gt;0),COUNTIF($B$2:B8726,B8726),COUNTIFS($B$2:B8726,B8726,$E$2:E8726,"&gt;0")),"")</f>
        <v/>
      </c>
    </row>
    <row r="8727" spans="1:16" x14ac:dyDescent="0.35">
      <c r="A8727" s="51" t="str">
        <f t="shared" si="408"/>
        <v/>
      </c>
      <c r="B8727" s="99"/>
      <c r="C8727" s="4"/>
      <c r="D8727" s="14"/>
      <c r="E8727" s="14"/>
      <c r="F8727" s="14"/>
      <c r="G8727" s="82"/>
      <c r="H8727" s="107" t="str">
        <f>IF(B8727&lt;&gt;"",IF(OR(O8727=0,O8727=999),"",SUMIFS($E$2:E8727,$A$2:A8727,A8727)-SUMIFS($F$2:F8727,$A$2:A8727,A8727)),"")</f>
        <v/>
      </c>
      <c r="I8727" s="109" t="str">
        <f t="shared" si="410"/>
        <v/>
      </c>
      <c r="J8727" s="113"/>
      <c r="K8727" s="90"/>
      <c r="L8727" s="73"/>
      <c r="M8727" s="69" t="str">
        <f>IF(C8727&lt;&gt;"",DailyLog!$S$3,"")</f>
        <v/>
      </c>
      <c r="N8727" s="56" t="str">
        <f t="shared" si="409"/>
        <v/>
      </c>
      <c r="O8727" s="53" t="str">
        <f>IF($B8727&lt;&gt;"",IF(ISNUMBER(_xlfn.XMATCH($B8727,Language!$A$6:$E$6)),0,IF(ISNUMBER(_xlfn.XMATCH($B8727,Language!$A$29:$E$29)),'Lista de Prestatarios'!$B$3,VLOOKUP(B8727,'Lista de Prestatarios'!$A$2:$B$500,2,FALSE))),"")</f>
        <v/>
      </c>
      <c r="P8727" s="58" t="str">
        <f>IF(B8727&lt;&gt;"",IF(OR(D8727&gt;0,G8727&gt;0),COUNTIF($B$2:B8727,B8727),COUNTIFS($B$2:B8727,B8727,$E$2:E8727,"&gt;0")),"")</f>
        <v/>
      </c>
    </row>
    <row r="8728" spans="1:16" x14ac:dyDescent="0.35">
      <c r="A8728" s="51" t="str">
        <f t="shared" si="408"/>
        <v/>
      </c>
      <c r="B8728" s="99"/>
      <c r="C8728" s="4"/>
      <c r="D8728" s="14"/>
      <c r="E8728" s="14"/>
      <c r="F8728" s="14"/>
      <c r="G8728" s="82"/>
      <c r="H8728" s="107" t="str">
        <f>IF(B8728&lt;&gt;"",IF(OR(O8728=0,O8728=999),"",SUMIFS($E$2:E8728,$A$2:A8728,A8728)-SUMIFS($F$2:F8728,$A$2:A8728,A8728)),"")</f>
        <v/>
      </c>
      <c r="I8728" s="109" t="str">
        <f t="shared" si="410"/>
        <v/>
      </c>
      <c r="J8728" s="113"/>
      <c r="K8728" s="90"/>
      <c r="L8728" s="73"/>
      <c r="M8728" s="69" t="str">
        <f>IF(C8728&lt;&gt;"",DailyLog!$S$3,"")</f>
        <v/>
      </c>
      <c r="N8728" s="56" t="str">
        <f t="shared" si="409"/>
        <v/>
      </c>
      <c r="O8728" s="53" t="str">
        <f>IF($B8728&lt;&gt;"",IF(ISNUMBER(_xlfn.XMATCH($B8728,Language!$A$6:$E$6)),0,IF(ISNUMBER(_xlfn.XMATCH($B8728,Language!$A$29:$E$29)),'Lista de Prestatarios'!$B$3,VLOOKUP(B8728,'Lista de Prestatarios'!$A$2:$B$500,2,FALSE))),"")</f>
        <v/>
      </c>
      <c r="P8728" s="58" t="str">
        <f>IF(B8728&lt;&gt;"",IF(OR(D8728&gt;0,G8728&gt;0),COUNTIF($B$2:B8728,B8728),COUNTIFS($B$2:B8728,B8728,$E$2:E8728,"&gt;0")),"")</f>
        <v/>
      </c>
    </row>
    <row r="8729" spans="1:16" x14ac:dyDescent="0.35">
      <c r="A8729" s="51" t="str">
        <f t="shared" si="408"/>
        <v/>
      </c>
      <c r="B8729" s="99"/>
      <c r="C8729" s="4"/>
      <c r="D8729" s="14"/>
      <c r="E8729" s="14"/>
      <c r="F8729" s="14"/>
      <c r="G8729" s="82"/>
      <c r="H8729" s="107" t="str">
        <f>IF(B8729&lt;&gt;"",IF(OR(O8729=0,O8729=999),"",SUMIFS($E$2:E8729,$A$2:A8729,A8729)-SUMIFS($F$2:F8729,$A$2:A8729,A8729)),"")</f>
        <v/>
      </c>
      <c r="I8729" s="109" t="str">
        <f t="shared" si="410"/>
        <v/>
      </c>
      <c r="J8729" s="113"/>
      <c r="K8729" s="90"/>
      <c r="L8729" s="73"/>
      <c r="M8729" s="69" t="str">
        <f>IF(C8729&lt;&gt;"",DailyLog!$S$3,"")</f>
        <v/>
      </c>
      <c r="N8729" s="56" t="str">
        <f t="shared" si="409"/>
        <v/>
      </c>
      <c r="O8729" s="53" t="str">
        <f>IF($B8729&lt;&gt;"",IF(ISNUMBER(_xlfn.XMATCH($B8729,Language!$A$6:$E$6)),0,IF(ISNUMBER(_xlfn.XMATCH($B8729,Language!$A$29:$E$29)),'Lista de Prestatarios'!$B$3,VLOOKUP(B8729,'Lista de Prestatarios'!$A$2:$B$500,2,FALSE))),"")</f>
        <v/>
      </c>
      <c r="P8729" s="58" t="str">
        <f>IF(B8729&lt;&gt;"",IF(OR(D8729&gt;0,G8729&gt;0),COUNTIF($B$2:B8729,B8729),COUNTIFS($B$2:B8729,B8729,$E$2:E8729,"&gt;0")),"")</f>
        <v/>
      </c>
    </row>
    <row r="8730" spans="1:16" x14ac:dyDescent="0.35">
      <c r="A8730" s="51" t="str">
        <f t="shared" si="408"/>
        <v/>
      </c>
      <c r="B8730" s="99"/>
      <c r="C8730" s="4"/>
      <c r="D8730" s="14"/>
      <c r="E8730" s="14"/>
      <c r="F8730" s="14"/>
      <c r="G8730" s="82"/>
      <c r="H8730" s="107" t="str">
        <f>IF(B8730&lt;&gt;"",IF(OR(O8730=0,O8730=999),"",SUMIFS($E$2:E8730,$A$2:A8730,A8730)-SUMIFS($F$2:F8730,$A$2:A8730,A8730)),"")</f>
        <v/>
      </c>
      <c r="I8730" s="109" t="str">
        <f t="shared" si="410"/>
        <v/>
      </c>
      <c r="J8730" s="113"/>
      <c r="K8730" s="90"/>
      <c r="L8730" s="73"/>
      <c r="M8730" s="69" t="str">
        <f>IF(C8730&lt;&gt;"",DailyLog!$S$3,"")</f>
        <v/>
      </c>
      <c r="N8730" s="56" t="str">
        <f t="shared" si="409"/>
        <v/>
      </c>
      <c r="O8730" s="53" t="str">
        <f>IF($B8730&lt;&gt;"",IF(ISNUMBER(_xlfn.XMATCH($B8730,Language!$A$6:$E$6)),0,IF(ISNUMBER(_xlfn.XMATCH($B8730,Language!$A$29:$E$29)),'Lista de Prestatarios'!$B$3,VLOOKUP(B8730,'Lista de Prestatarios'!$A$2:$B$500,2,FALSE))),"")</f>
        <v/>
      </c>
      <c r="P8730" s="58" t="str">
        <f>IF(B8730&lt;&gt;"",IF(OR(D8730&gt;0,G8730&gt;0),COUNTIF($B$2:B8730,B8730),COUNTIFS($B$2:B8730,B8730,$E$2:E8730,"&gt;0")),"")</f>
        <v/>
      </c>
    </row>
    <row r="8731" spans="1:16" x14ac:dyDescent="0.35">
      <c r="A8731" s="51" t="str">
        <f t="shared" si="408"/>
        <v/>
      </c>
      <c r="B8731" s="99"/>
      <c r="C8731" s="4"/>
      <c r="D8731" s="14"/>
      <c r="E8731" s="14"/>
      <c r="F8731" s="14"/>
      <c r="G8731" s="82"/>
      <c r="H8731" s="107" t="str">
        <f>IF(B8731&lt;&gt;"",IF(OR(O8731=0,O8731=999),"",SUMIFS($E$2:E8731,$A$2:A8731,A8731)-SUMIFS($F$2:F8731,$A$2:A8731,A8731)),"")</f>
        <v/>
      </c>
      <c r="I8731" s="109" t="str">
        <f t="shared" si="410"/>
        <v/>
      </c>
      <c r="J8731" s="113"/>
      <c r="K8731" s="90"/>
      <c r="L8731" s="73"/>
      <c r="M8731" s="69" t="str">
        <f>IF(C8731&lt;&gt;"",DailyLog!$S$3,"")</f>
        <v/>
      </c>
      <c r="N8731" s="56" t="str">
        <f t="shared" si="409"/>
        <v/>
      </c>
      <c r="O8731" s="53" t="str">
        <f>IF($B8731&lt;&gt;"",IF(ISNUMBER(_xlfn.XMATCH($B8731,Language!$A$6:$E$6)),0,IF(ISNUMBER(_xlfn.XMATCH($B8731,Language!$A$29:$E$29)),'Lista de Prestatarios'!$B$3,VLOOKUP(B8731,'Lista de Prestatarios'!$A$2:$B$500,2,FALSE))),"")</f>
        <v/>
      </c>
      <c r="P8731" s="58" t="str">
        <f>IF(B8731&lt;&gt;"",IF(OR(D8731&gt;0,G8731&gt;0),COUNTIF($B$2:B8731,B8731),COUNTIFS($B$2:B8731,B8731,$E$2:E8731,"&gt;0")),"")</f>
        <v/>
      </c>
    </row>
    <row r="8732" spans="1:16" x14ac:dyDescent="0.35">
      <c r="A8732" s="51" t="str">
        <f t="shared" si="408"/>
        <v/>
      </c>
      <c r="B8732" s="99"/>
      <c r="C8732" s="4"/>
      <c r="D8732" s="14"/>
      <c r="E8732" s="14"/>
      <c r="F8732" s="14"/>
      <c r="G8732" s="82"/>
      <c r="H8732" s="107" t="str">
        <f>IF(B8732&lt;&gt;"",IF(OR(O8732=0,O8732=999),"",SUMIFS($E$2:E8732,$A$2:A8732,A8732)-SUMIFS($F$2:F8732,$A$2:A8732,A8732)),"")</f>
        <v/>
      </c>
      <c r="I8732" s="109" t="str">
        <f t="shared" si="410"/>
        <v/>
      </c>
      <c r="J8732" s="113"/>
      <c r="K8732" s="90"/>
      <c r="L8732" s="73"/>
      <c r="M8732" s="69" t="str">
        <f>IF(C8732&lt;&gt;"",DailyLog!$S$3,"")</f>
        <v/>
      </c>
      <c r="N8732" s="56" t="str">
        <f t="shared" si="409"/>
        <v/>
      </c>
      <c r="O8732" s="53" t="str">
        <f>IF($B8732&lt;&gt;"",IF(ISNUMBER(_xlfn.XMATCH($B8732,Language!$A$6:$E$6)),0,IF(ISNUMBER(_xlfn.XMATCH($B8732,Language!$A$29:$E$29)),'Lista de Prestatarios'!$B$3,VLOOKUP(B8732,'Lista de Prestatarios'!$A$2:$B$500,2,FALSE))),"")</f>
        <v/>
      </c>
      <c r="P8732" s="58" t="str">
        <f>IF(B8732&lt;&gt;"",IF(OR(D8732&gt;0,G8732&gt;0),COUNTIF($B$2:B8732,B8732),COUNTIFS($B$2:B8732,B8732,$E$2:E8732,"&gt;0")),"")</f>
        <v/>
      </c>
    </row>
    <row r="8733" spans="1:16" x14ac:dyDescent="0.35">
      <c r="A8733" s="51" t="str">
        <f t="shared" si="408"/>
        <v/>
      </c>
      <c r="B8733" s="99"/>
      <c r="C8733" s="4"/>
      <c r="D8733" s="14"/>
      <c r="E8733" s="14"/>
      <c r="F8733" s="14"/>
      <c r="G8733" s="82"/>
      <c r="H8733" s="107" t="str">
        <f>IF(B8733&lt;&gt;"",IF(OR(O8733=0,O8733=999),"",SUMIFS($E$2:E8733,$A$2:A8733,A8733)-SUMIFS($F$2:F8733,$A$2:A8733,A8733)),"")</f>
        <v/>
      </c>
      <c r="I8733" s="109" t="str">
        <f t="shared" si="410"/>
        <v/>
      </c>
      <c r="J8733" s="113"/>
      <c r="K8733" s="90"/>
      <c r="L8733" s="73"/>
      <c r="M8733" s="69" t="str">
        <f>IF(C8733&lt;&gt;"",DailyLog!$S$3,"")</f>
        <v/>
      </c>
      <c r="N8733" s="56" t="str">
        <f t="shared" si="409"/>
        <v/>
      </c>
      <c r="O8733" s="53" t="str">
        <f>IF($B8733&lt;&gt;"",IF(ISNUMBER(_xlfn.XMATCH($B8733,Language!$A$6:$E$6)),0,IF(ISNUMBER(_xlfn.XMATCH($B8733,Language!$A$29:$E$29)),'Lista de Prestatarios'!$B$3,VLOOKUP(B8733,'Lista de Prestatarios'!$A$2:$B$500,2,FALSE))),"")</f>
        <v/>
      </c>
      <c r="P8733" s="58" t="str">
        <f>IF(B8733&lt;&gt;"",IF(OR(D8733&gt;0,G8733&gt;0),COUNTIF($B$2:B8733,B8733),COUNTIFS($B$2:B8733,B8733,$E$2:E8733,"&gt;0")),"")</f>
        <v/>
      </c>
    </row>
    <row r="8734" spans="1:16" x14ac:dyDescent="0.35">
      <c r="A8734" s="51" t="str">
        <f t="shared" si="408"/>
        <v/>
      </c>
      <c r="B8734" s="99"/>
      <c r="C8734" s="4"/>
      <c r="D8734" s="14"/>
      <c r="E8734" s="14"/>
      <c r="F8734" s="14"/>
      <c r="G8734" s="82"/>
      <c r="H8734" s="107" t="str">
        <f>IF(B8734&lt;&gt;"",IF(OR(O8734=0,O8734=999),"",SUMIFS($E$2:E8734,$A$2:A8734,A8734)-SUMIFS($F$2:F8734,$A$2:A8734,A8734)),"")</f>
        <v/>
      </c>
      <c r="I8734" s="109" t="str">
        <f t="shared" si="410"/>
        <v/>
      </c>
      <c r="J8734" s="113"/>
      <c r="K8734" s="90"/>
      <c r="L8734" s="73"/>
      <c r="M8734" s="69" t="str">
        <f>IF(C8734&lt;&gt;"",DailyLog!$S$3,"")</f>
        <v/>
      </c>
      <c r="N8734" s="56" t="str">
        <f t="shared" si="409"/>
        <v/>
      </c>
      <c r="O8734" s="53" t="str">
        <f>IF($B8734&lt;&gt;"",IF(ISNUMBER(_xlfn.XMATCH($B8734,Language!$A$6:$E$6)),0,IF(ISNUMBER(_xlfn.XMATCH($B8734,Language!$A$29:$E$29)),'Lista de Prestatarios'!$B$3,VLOOKUP(B8734,'Lista de Prestatarios'!$A$2:$B$500,2,FALSE))),"")</f>
        <v/>
      </c>
      <c r="P8734" s="58" t="str">
        <f>IF(B8734&lt;&gt;"",IF(OR(D8734&gt;0,G8734&gt;0),COUNTIF($B$2:B8734,B8734),COUNTIFS($B$2:B8734,B8734,$E$2:E8734,"&gt;0")),"")</f>
        <v/>
      </c>
    </row>
    <row r="8735" spans="1:16" x14ac:dyDescent="0.35">
      <c r="A8735" s="51" t="str">
        <f t="shared" si="408"/>
        <v/>
      </c>
      <c r="B8735" s="99"/>
      <c r="C8735" s="4"/>
      <c r="D8735" s="14"/>
      <c r="E8735" s="14"/>
      <c r="F8735" s="14"/>
      <c r="G8735" s="82"/>
      <c r="H8735" s="107" t="str">
        <f>IF(B8735&lt;&gt;"",IF(OR(O8735=0,O8735=999),"",SUMIFS($E$2:E8735,$A$2:A8735,A8735)-SUMIFS($F$2:F8735,$A$2:A8735,A8735)),"")</f>
        <v/>
      </c>
      <c r="I8735" s="109" t="str">
        <f t="shared" si="410"/>
        <v/>
      </c>
      <c r="J8735" s="113"/>
      <c r="K8735" s="90"/>
      <c r="L8735" s="73"/>
      <c r="M8735" s="69" t="str">
        <f>IF(C8735&lt;&gt;"",DailyLog!$S$3,"")</f>
        <v/>
      </c>
      <c r="N8735" s="56" t="str">
        <f t="shared" si="409"/>
        <v/>
      </c>
      <c r="O8735" s="53" t="str">
        <f>IF($B8735&lt;&gt;"",IF(ISNUMBER(_xlfn.XMATCH($B8735,Language!$A$6:$E$6)),0,IF(ISNUMBER(_xlfn.XMATCH($B8735,Language!$A$29:$E$29)),'Lista de Prestatarios'!$B$3,VLOOKUP(B8735,'Lista de Prestatarios'!$A$2:$B$500,2,FALSE))),"")</f>
        <v/>
      </c>
      <c r="P8735" s="58" t="str">
        <f>IF(B8735&lt;&gt;"",IF(OR(D8735&gt;0,G8735&gt;0),COUNTIF($B$2:B8735,B8735),COUNTIFS($B$2:B8735,B8735,$E$2:E8735,"&gt;0")),"")</f>
        <v/>
      </c>
    </row>
    <row r="8736" spans="1:16" x14ac:dyDescent="0.35">
      <c r="A8736" s="51" t="str">
        <f t="shared" si="408"/>
        <v/>
      </c>
      <c r="B8736" s="99"/>
      <c r="C8736" s="4"/>
      <c r="D8736" s="14"/>
      <c r="E8736" s="14"/>
      <c r="F8736" s="14"/>
      <c r="G8736" s="82"/>
      <c r="H8736" s="107" t="str">
        <f>IF(B8736&lt;&gt;"",IF(OR(O8736=0,O8736=999),"",SUMIFS($E$2:E8736,$A$2:A8736,A8736)-SUMIFS($F$2:F8736,$A$2:A8736,A8736)),"")</f>
        <v/>
      </c>
      <c r="I8736" s="109" t="str">
        <f t="shared" si="410"/>
        <v/>
      </c>
      <c r="J8736" s="113"/>
      <c r="K8736" s="90"/>
      <c r="L8736" s="73"/>
      <c r="M8736" s="69" t="str">
        <f>IF(C8736&lt;&gt;"",DailyLog!$S$3,"")</f>
        <v/>
      </c>
      <c r="N8736" s="56" t="str">
        <f t="shared" si="409"/>
        <v/>
      </c>
      <c r="O8736" s="53" t="str">
        <f>IF($B8736&lt;&gt;"",IF(ISNUMBER(_xlfn.XMATCH($B8736,Language!$A$6:$E$6)),0,IF(ISNUMBER(_xlfn.XMATCH($B8736,Language!$A$29:$E$29)),'Lista de Prestatarios'!$B$3,VLOOKUP(B8736,'Lista de Prestatarios'!$A$2:$B$500,2,FALSE))),"")</f>
        <v/>
      </c>
      <c r="P8736" s="58" t="str">
        <f>IF(B8736&lt;&gt;"",IF(OR(D8736&gt;0,G8736&gt;0),COUNTIF($B$2:B8736,B8736),COUNTIFS($B$2:B8736,B8736,$E$2:E8736,"&gt;0")),"")</f>
        <v/>
      </c>
    </row>
    <row r="8737" spans="1:16" x14ac:dyDescent="0.35">
      <c r="A8737" s="51" t="str">
        <f t="shared" si="408"/>
        <v/>
      </c>
      <c r="B8737" s="99"/>
      <c r="C8737" s="4"/>
      <c r="D8737" s="14"/>
      <c r="E8737" s="14"/>
      <c r="F8737" s="14"/>
      <c r="G8737" s="82"/>
      <c r="H8737" s="107" t="str">
        <f>IF(B8737&lt;&gt;"",IF(OR(O8737=0,O8737=999),"",SUMIFS($E$2:E8737,$A$2:A8737,A8737)-SUMIFS($F$2:F8737,$A$2:A8737,A8737)),"")</f>
        <v/>
      </c>
      <c r="I8737" s="109" t="str">
        <f t="shared" si="410"/>
        <v/>
      </c>
      <c r="J8737" s="113"/>
      <c r="K8737" s="90"/>
      <c r="L8737" s="73"/>
      <c r="M8737" s="69" t="str">
        <f>IF(C8737&lt;&gt;"",DailyLog!$S$3,"")</f>
        <v/>
      </c>
      <c r="N8737" s="56" t="str">
        <f t="shared" si="409"/>
        <v/>
      </c>
      <c r="O8737" s="53" t="str">
        <f>IF($B8737&lt;&gt;"",IF(ISNUMBER(_xlfn.XMATCH($B8737,Language!$A$6:$E$6)),0,IF(ISNUMBER(_xlfn.XMATCH($B8737,Language!$A$29:$E$29)),'Lista de Prestatarios'!$B$3,VLOOKUP(B8737,'Lista de Prestatarios'!$A$2:$B$500,2,FALSE))),"")</f>
        <v/>
      </c>
      <c r="P8737" s="58" t="str">
        <f>IF(B8737&lt;&gt;"",IF(OR(D8737&gt;0,G8737&gt;0),COUNTIF($B$2:B8737,B8737),COUNTIFS($B$2:B8737,B8737,$E$2:E8737,"&gt;0")),"")</f>
        <v/>
      </c>
    </row>
    <row r="8738" spans="1:16" x14ac:dyDescent="0.35">
      <c r="A8738" s="51" t="str">
        <f t="shared" si="408"/>
        <v/>
      </c>
      <c r="B8738" s="99"/>
      <c r="C8738" s="4"/>
      <c r="D8738" s="14"/>
      <c r="E8738" s="14"/>
      <c r="F8738" s="14"/>
      <c r="G8738" s="82"/>
      <c r="H8738" s="107" t="str">
        <f>IF(B8738&lt;&gt;"",IF(OR(O8738=0,O8738=999),"",SUMIFS($E$2:E8738,$A$2:A8738,A8738)-SUMIFS($F$2:F8738,$A$2:A8738,A8738)),"")</f>
        <v/>
      </c>
      <c r="I8738" s="109" t="str">
        <f t="shared" si="410"/>
        <v/>
      </c>
      <c r="J8738" s="113"/>
      <c r="K8738" s="90"/>
      <c r="L8738" s="73"/>
      <c r="M8738" s="69" t="str">
        <f>IF(C8738&lt;&gt;"",DailyLog!$S$3,"")</f>
        <v/>
      </c>
      <c r="N8738" s="56" t="str">
        <f t="shared" si="409"/>
        <v/>
      </c>
      <c r="O8738" s="53" t="str">
        <f>IF($B8738&lt;&gt;"",IF(ISNUMBER(_xlfn.XMATCH($B8738,Language!$A$6:$E$6)),0,IF(ISNUMBER(_xlfn.XMATCH($B8738,Language!$A$29:$E$29)),'Lista de Prestatarios'!$B$3,VLOOKUP(B8738,'Lista de Prestatarios'!$A$2:$B$500,2,FALSE))),"")</f>
        <v/>
      </c>
      <c r="P8738" s="58" t="str">
        <f>IF(B8738&lt;&gt;"",IF(OR(D8738&gt;0,G8738&gt;0),COUNTIF($B$2:B8738,B8738),COUNTIFS($B$2:B8738,B8738,$E$2:E8738,"&gt;0")),"")</f>
        <v/>
      </c>
    </row>
    <row r="8739" spans="1:16" x14ac:dyDescent="0.35">
      <c r="A8739" s="51" t="str">
        <f t="shared" si="408"/>
        <v/>
      </c>
      <c r="B8739" s="99"/>
      <c r="C8739" s="4"/>
      <c r="D8739" s="14"/>
      <c r="E8739" s="14"/>
      <c r="F8739" s="14"/>
      <c r="G8739" s="82"/>
      <c r="H8739" s="107" t="str">
        <f>IF(B8739&lt;&gt;"",IF(OR(O8739=0,O8739=999),"",SUMIFS($E$2:E8739,$A$2:A8739,A8739)-SUMIFS($F$2:F8739,$A$2:A8739,A8739)),"")</f>
        <v/>
      </c>
      <c r="I8739" s="109" t="str">
        <f t="shared" si="410"/>
        <v/>
      </c>
      <c r="J8739" s="113"/>
      <c r="K8739" s="90"/>
      <c r="L8739" s="73"/>
      <c r="M8739" s="69" t="str">
        <f>IF(C8739&lt;&gt;"",DailyLog!$S$3,"")</f>
        <v/>
      </c>
      <c r="N8739" s="56" t="str">
        <f t="shared" si="409"/>
        <v/>
      </c>
      <c r="O8739" s="53" t="str">
        <f>IF($B8739&lt;&gt;"",IF(ISNUMBER(_xlfn.XMATCH($B8739,Language!$A$6:$E$6)),0,IF(ISNUMBER(_xlfn.XMATCH($B8739,Language!$A$29:$E$29)),'Lista de Prestatarios'!$B$3,VLOOKUP(B8739,'Lista de Prestatarios'!$A$2:$B$500,2,FALSE))),"")</f>
        <v/>
      </c>
      <c r="P8739" s="58" t="str">
        <f>IF(B8739&lt;&gt;"",IF(OR(D8739&gt;0,G8739&gt;0),COUNTIF($B$2:B8739,B8739),COUNTIFS($B$2:B8739,B8739,$E$2:E8739,"&gt;0")),"")</f>
        <v/>
      </c>
    </row>
    <row r="8740" spans="1:16" x14ac:dyDescent="0.35">
      <c r="A8740" s="51" t="str">
        <f t="shared" si="408"/>
        <v/>
      </c>
      <c r="B8740" s="99"/>
      <c r="C8740" s="4"/>
      <c r="D8740" s="14"/>
      <c r="E8740" s="14"/>
      <c r="F8740" s="14"/>
      <c r="G8740" s="82"/>
      <c r="H8740" s="107" t="str">
        <f>IF(B8740&lt;&gt;"",IF(OR(O8740=0,O8740=999),"",SUMIFS($E$2:E8740,$A$2:A8740,A8740)-SUMIFS($F$2:F8740,$A$2:A8740,A8740)),"")</f>
        <v/>
      </c>
      <c r="I8740" s="109" t="str">
        <f t="shared" si="410"/>
        <v/>
      </c>
      <c r="J8740" s="113"/>
      <c r="K8740" s="90"/>
      <c r="L8740" s="73"/>
      <c r="M8740" s="69" t="str">
        <f>IF(C8740&lt;&gt;"",DailyLog!$S$3,"")</f>
        <v/>
      </c>
      <c r="N8740" s="56" t="str">
        <f t="shared" si="409"/>
        <v/>
      </c>
      <c r="O8740" s="53" t="str">
        <f>IF($B8740&lt;&gt;"",IF(ISNUMBER(_xlfn.XMATCH($B8740,Language!$A$6:$E$6)),0,IF(ISNUMBER(_xlfn.XMATCH($B8740,Language!$A$29:$E$29)),'Lista de Prestatarios'!$B$3,VLOOKUP(B8740,'Lista de Prestatarios'!$A$2:$B$500,2,FALSE))),"")</f>
        <v/>
      </c>
      <c r="P8740" s="58" t="str">
        <f>IF(B8740&lt;&gt;"",IF(OR(D8740&gt;0,G8740&gt;0),COUNTIF($B$2:B8740,B8740),COUNTIFS($B$2:B8740,B8740,$E$2:E8740,"&gt;0")),"")</f>
        <v/>
      </c>
    </row>
    <row r="8741" spans="1:16" x14ac:dyDescent="0.35">
      <c r="A8741" s="51" t="str">
        <f t="shared" si="408"/>
        <v/>
      </c>
      <c r="B8741" s="99"/>
      <c r="C8741" s="4"/>
      <c r="D8741" s="14"/>
      <c r="E8741" s="14"/>
      <c r="F8741" s="14"/>
      <c r="G8741" s="82"/>
      <c r="H8741" s="107" t="str">
        <f>IF(B8741&lt;&gt;"",IF(OR(O8741=0,O8741=999),"",SUMIFS($E$2:E8741,$A$2:A8741,A8741)-SUMIFS($F$2:F8741,$A$2:A8741,A8741)),"")</f>
        <v/>
      </c>
      <c r="I8741" s="109" t="str">
        <f t="shared" si="410"/>
        <v/>
      </c>
      <c r="J8741" s="113"/>
      <c r="K8741" s="90"/>
      <c r="L8741" s="73"/>
      <c r="M8741" s="69" t="str">
        <f>IF(C8741&lt;&gt;"",DailyLog!$S$3,"")</f>
        <v/>
      </c>
      <c r="N8741" s="56" t="str">
        <f t="shared" si="409"/>
        <v/>
      </c>
      <c r="O8741" s="53" t="str">
        <f>IF($B8741&lt;&gt;"",IF(ISNUMBER(_xlfn.XMATCH($B8741,Language!$A$6:$E$6)),0,IF(ISNUMBER(_xlfn.XMATCH($B8741,Language!$A$29:$E$29)),'Lista de Prestatarios'!$B$3,VLOOKUP(B8741,'Lista de Prestatarios'!$A$2:$B$500,2,FALSE))),"")</f>
        <v/>
      </c>
      <c r="P8741" s="58" t="str">
        <f>IF(B8741&lt;&gt;"",IF(OR(D8741&gt;0,G8741&gt;0),COUNTIF($B$2:B8741,B8741),COUNTIFS($B$2:B8741,B8741,$E$2:E8741,"&gt;0")),"")</f>
        <v/>
      </c>
    </row>
    <row r="8742" spans="1:16" x14ac:dyDescent="0.35">
      <c r="A8742" s="51" t="str">
        <f t="shared" si="408"/>
        <v/>
      </c>
      <c r="B8742" s="99"/>
      <c r="C8742" s="4"/>
      <c r="D8742" s="14"/>
      <c r="E8742" s="14"/>
      <c r="F8742" s="14"/>
      <c r="G8742" s="82"/>
      <c r="H8742" s="107" t="str">
        <f>IF(B8742&lt;&gt;"",IF(OR(O8742=0,O8742=999),"",SUMIFS($E$2:E8742,$A$2:A8742,A8742)-SUMIFS($F$2:F8742,$A$2:A8742,A8742)),"")</f>
        <v/>
      </c>
      <c r="I8742" s="109" t="str">
        <f t="shared" si="410"/>
        <v/>
      </c>
      <c r="J8742" s="113"/>
      <c r="K8742" s="90"/>
      <c r="L8742" s="73"/>
      <c r="M8742" s="69" t="str">
        <f>IF(C8742&lt;&gt;"",DailyLog!$S$3,"")</f>
        <v/>
      </c>
      <c r="N8742" s="56" t="str">
        <f t="shared" si="409"/>
        <v/>
      </c>
      <c r="O8742" s="53" t="str">
        <f>IF($B8742&lt;&gt;"",IF(ISNUMBER(_xlfn.XMATCH($B8742,Language!$A$6:$E$6)),0,IF(ISNUMBER(_xlfn.XMATCH($B8742,Language!$A$29:$E$29)),'Lista de Prestatarios'!$B$3,VLOOKUP(B8742,'Lista de Prestatarios'!$A$2:$B$500,2,FALSE))),"")</f>
        <v/>
      </c>
      <c r="P8742" s="58" t="str">
        <f>IF(B8742&lt;&gt;"",IF(OR(D8742&gt;0,G8742&gt;0),COUNTIF($B$2:B8742,B8742),COUNTIFS($B$2:B8742,B8742,$E$2:E8742,"&gt;0")),"")</f>
        <v/>
      </c>
    </row>
    <row r="8743" spans="1:16" x14ac:dyDescent="0.35">
      <c r="A8743" s="51" t="str">
        <f t="shared" si="408"/>
        <v/>
      </c>
      <c r="B8743" s="99"/>
      <c r="C8743" s="4"/>
      <c r="D8743" s="14"/>
      <c r="E8743" s="14"/>
      <c r="F8743" s="14"/>
      <c r="G8743" s="82"/>
      <c r="H8743" s="107" t="str">
        <f>IF(B8743&lt;&gt;"",IF(OR(O8743=0,O8743=999),"",SUMIFS($E$2:E8743,$A$2:A8743,A8743)-SUMIFS($F$2:F8743,$A$2:A8743,A8743)),"")</f>
        <v/>
      </c>
      <c r="I8743" s="109" t="str">
        <f t="shared" si="410"/>
        <v/>
      </c>
      <c r="J8743" s="113"/>
      <c r="K8743" s="90"/>
      <c r="L8743" s="73"/>
      <c r="M8743" s="69" t="str">
        <f>IF(C8743&lt;&gt;"",DailyLog!$S$3,"")</f>
        <v/>
      </c>
      <c r="N8743" s="56" t="str">
        <f t="shared" si="409"/>
        <v/>
      </c>
      <c r="O8743" s="53" t="str">
        <f>IF($B8743&lt;&gt;"",IF(ISNUMBER(_xlfn.XMATCH($B8743,Language!$A$6:$E$6)),0,IF(ISNUMBER(_xlfn.XMATCH($B8743,Language!$A$29:$E$29)),'Lista de Prestatarios'!$B$3,VLOOKUP(B8743,'Lista de Prestatarios'!$A$2:$B$500,2,FALSE))),"")</f>
        <v/>
      </c>
      <c r="P8743" s="58" t="str">
        <f>IF(B8743&lt;&gt;"",IF(OR(D8743&gt;0,G8743&gt;0),COUNTIF($B$2:B8743,B8743),COUNTIFS($B$2:B8743,B8743,$E$2:E8743,"&gt;0")),"")</f>
        <v/>
      </c>
    </row>
    <row r="8744" spans="1:16" x14ac:dyDescent="0.35">
      <c r="A8744" s="51" t="str">
        <f t="shared" si="408"/>
        <v/>
      </c>
      <c r="B8744" s="99"/>
      <c r="C8744" s="4"/>
      <c r="D8744" s="14"/>
      <c r="E8744" s="14"/>
      <c r="F8744" s="14"/>
      <c r="G8744" s="82"/>
      <c r="H8744" s="107" t="str">
        <f>IF(B8744&lt;&gt;"",IF(OR(O8744=0,O8744=999),"",SUMIFS($E$2:E8744,$A$2:A8744,A8744)-SUMIFS($F$2:F8744,$A$2:A8744,A8744)),"")</f>
        <v/>
      </c>
      <c r="I8744" s="109" t="str">
        <f t="shared" si="410"/>
        <v/>
      </c>
      <c r="J8744" s="113"/>
      <c r="K8744" s="90"/>
      <c r="L8744" s="73"/>
      <c r="M8744" s="69" t="str">
        <f>IF(C8744&lt;&gt;"",DailyLog!$S$3,"")</f>
        <v/>
      </c>
      <c r="N8744" s="56" t="str">
        <f t="shared" si="409"/>
        <v/>
      </c>
      <c r="O8744" s="53" t="str">
        <f>IF($B8744&lt;&gt;"",IF(ISNUMBER(_xlfn.XMATCH($B8744,Language!$A$6:$E$6)),0,IF(ISNUMBER(_xlfn.XMATCH($B8744,Language!$A$29:$E$29)),'Lista de Prestatarios'!$B$3,VLOOKUP(B8744,'Lista de Prestatarios'!$A$2:$B$500,2,FALSE))),"")</f>
        <v/>
      </c>
      <c r="P8744" s="58" t="str">
        <f>IF(B8744&lt;&gt;"",IF(OR(D8744&gt;0,G8744&gt;0),COUNTIF($B$2:B8744,B8744),COUNTIFS($B$2:B8744,B8744,$E$2:E8744,"&gt;0")),"")</f>
        <v/>
      </c>
    </row>
    <row r="8745" spans="1:16" x14ac:dyDescent="0.35">
      <c r="A8745" s="51" t="str">
        <f t="shared" si="408"/>
        <v/>
      </c>
      <c r="B8745" s="99"/>
      <c r="C8745" s="4"/>
      <c r="D8745" s="14"/>
      <c r="E8745" s="14"/>
      <c r="F8745" s="14"/>
      <c r="G8745" s="82"/>
      <c r="H8745" s="107" t="str">
        <f>IF(B8745&lt;&gt;"",IF(OR(O8745=0,O8745=999),"",SUMIFS($E$2:E8745,$A$2:A8745,A8745)-SUMIFS($F$2:F8745,$A$2:A8745,A8745)),"")</f>
        <v/>
      </c>
      <c r="I8745" s="109" t="str">
        <f t="shared" si="410"/>
        <v/>
      </c>
      <c r="J8745" s="113"/>
      <c r="K8745" s="90"/>
      <c r="L8745" s="73"/>
      <c r="M8745" s="69" t="str">
        <f>IF(C8745&lt;&gt;"",DailyLog!$S$3,"")</f>
        <v/>
      </c>
      <c r="N8745" s="56" t="str">
        <f t="shared" si="409"/>
        <v/>
      </c>
      <c r="O8745" s="53" t="str">
        <f>IF($B8745&lt;&gt;"",IF(ISNUMBER(_xlfn.XMATCH($B8745,Language!$A$6:$E$6)),0,IF(ISNUMBER(_xlfn.XMATCH($B8745,Language!$A$29:$E$29)),'Lista de Prestatarios'!$B$3,VLOOKUP(B8745,'Lista de Prestatarios'!$A$2:$B$500,2,FALSE))),"")</f>
        <v/>
      </c>
      <c r="P8745" s="58" t="str">
        <f>IF(B8745&lt;&gt;"",IF(OR(D8745&gt;0,G8745&gt;0),COUNTIF($B$2:B8745,B8745),COUNTIFS($B$2:B8745,B8745,$E$2:E8745,"&gt;0")),"")</f>
        <v/>
      </c>
    </row>
    <row r="8746" spans="1:16" x14ac:dyDescent="0.35">
      <c r="A8746" s="51" t="str">
        <f t="shared" si="408"/>
        <v/>
      </c>
      <c r="B8746" s="99"/>
      <c r="C8746" s="4"/>
      <c r="D8746" s="14"/>
      <c r="E8746" s="14"/>
      <c r="F8746" s="14"/>
      <c r="G8746" s="82"/>
      <c r="H8746" s="107" t="str">
        <f>IF(B8746&lt;&gt;"",IF(OR(O8746=0,O8746=999),"",SUMIFS($E$2:E8746,$A$2:A8746,A8746)-SUMIFS($F$2:F8746,$A$2:A8746,A8746)),"")</f>
        <v/>
      </c>
      <c r="I8746" s="109" t="str">
        <f t="shared" si="410"/>
        <v/>
      </c>
      <c r="J8746" s="113"/>
      <c r="K8746" s="90"/>
      <c r="L8746" s="73"/>
      <c r="M8746" s="69" t="str">
        <f>IF(C8746&lt;&gt;"",DailyLog!$S$3,"")</f>
        <v/>
      </c>
      <c r="N8746" s="56" t="str">
        <f t="shared" si="409"/>
        <v/>
      </c>
      <c r="O8746" s="53" t="str">
        <f>IF($B8746&lt;&gt;"",IF(ISNUMBER(_xlfn.XMATCH($B8746,Language!$A$6:$E$6)),0,IF(ISNUMBER(_xlfn.XMATCH($B8746,Language!$A$29:$E$29)),'Lista de Prestatarios'!$B$3,VLOOKUP(B8746,'Lista de Prestatarios'!$A$2:$B$500,2,FALSE))),"")</f>
        <v/>
      </c>
      <c r="P8746" s="58" t="str">
        <f>IF(B8746&lt;&gt;"",IF(OR(D8746&gt;0,G8746&gt;0),COUNTIF($B$2:B8746,B8746),COUNTIFS($B$2:B8746,B8746,$E$2:E8746,"&gt;0")),"")</f>
        <v/>
      </c>
    </row>
    <row r="8747" spans="1:16" x14ac:dyDescent="0.35">
      <c r="A8747" s="51" t="str">
        <f t="shared" si="408"/>
        <v/>
      </c>
      <c r="B8747" s="99"/>
      <c r="C8747" s="4"/>
      <c r="D8747" s="14"/>
      <c r="E8747" s="14"/>
      <c r="F8747" s="14"/>
      <c r="G8747" s="82"/>
      <c r="H8747" s="107" t="str">
        <f>IF(B8747&lt;&gt;"",IF(OR(O8747=0,O8747=999),"",SUMIFS($E$2:E8747,$A$2:A8747,A8747)-SUMIFS($F$2:F8747,$A$2:A8747,A8747)),"")</f>
        <v/>
      </c>
      <c r="I8747" s="109" t="str">
        <f t="shared" si="410"/>
        <v/>
      </c>
      <c r="J8747" s="113"/>
      <c r="K8747" s="90"/>
      <c r="L8747" s="73"/>
      <c r="M8747" s="69" t="str">
        <f>IF(C8747&lt;&gt;"",DailyLog!$S$3,"")</f>
        <v/>
      </c>
      <c r="N8747" s="56" t="str">
        <f t="shared" si="409"/>
        <v/>
      </c>
      <c r="O8747" s="53" t="str">
        <f>IF($B8747&lt;&gt;"",IF(ISNUMBER(_xlfn.XMATCH($B8747,Language!$A$6:$E$6)),0,IF(ISNUMBER(_xlfn.XMATCH($B8747,Language!$A$29:$E$29)),'Lista de Prestatarios'!$B$3,VLOOKUP(B8747,'Lista de Prestatarios'!$A$2:$B$500,2,FALSE))),"")</f>
        <v/>
      </c>
      <c r="P8747" s="58" t="str">
        <f>IF(B8747&lt;&gt;"",IF(OR(D8747&gt;0,G8747&gt;0),COUNTIF($B$2:B8747,B8747),COUNTIFS($B$2:B8747,B8747,$E$2:E8747,"&gt;0")),"")</f>
        <v/>
      </c>
    </row>
    <row r="8748" spans="1:16" x14ac:dyDescent="0.35">
      <c r="A8748" s="51" t="str">
        <f t="shared" si="408"/>
        <v/>
      </c>
      <c r="B8748" s="99"/>
      <c r="C8748" s="4"/>
      <c r="D8748" s="14"/>
      <c r="E8748" s="14"/>
      <c r="F8748" s="14"/>
      <c r="G8748" s="82"/>
      <c r="H8748" s="107" t="str">
        <f>IF(B8748&lt;&gt;"",IF(OR(O8748=0,O8748=999),"",SUMIFS($E$2:E8748,$A$2:A8748,A8748)-SUMIFS($F$2:F8748,$A$2:A8748,A8748)),"")</f>
        <v/>
      </c>
      <c r="I8748" s="109" t="str">
        <f t="shared" si="410"/>
        <v/>
      </c>
      <c r="J8748" s="113"/>
      <c r="K8748" s="90"/>
      <c r="L8748" s="73"/>
      <c r="M8748" s="69" t="str">
        <f>IF(C8748&lt;&gt;"",DailyLog!$S$3,"")</f>
        <v/>
      </c>
      <c r="N8748" s="56" t="str">
        <f t="shared" si="409"/>
        <v/>
      </c>
      <c r="O8748" s="53" t="str">
        <f>IF($B8748&lt;&gt;"",IF(ISNUMBER(_xlfn.XMATCH($B8748,Language!$A$6:$E$6)),0,IF(ISNUMBER(_xlfn.XMATCH($B8748,Language!$A$29:$E$29)),'Lista de Prestatarios'!$B$3,VLOOKUP(B8748,'Lista de Prestatarios'!$A$2:$B$500,2,FALSE))),"")</f>
        <v/>
      </c>
      <c r="P8748" s="58" t="str">
        <f>IF(B8748&lt;&gt;"",IF(OR(D8748&gt;0,G8748&gt;0),COUNTIF($B$2:B8748,B8748),COUNTIFS($B$2:B8748,B8748,$E$2:E8748,"&gt;0")),"")</f>
        <v/>
      </c>
    </row>
    <row r="8749" spans="1:16" x14ac:dyDescent="0.35">
      <c r="A8749" s="51" t="str">
        <f t="shared" si="408"/>
        <v/>
      </c>
      <c r="B8749" s="99"/>
      <c r="C8749" s="4"/>
      <c r="D8749" s="14"/>
      <c r="E8749" s="14"/>
      <c r="F8749" s="14"/>
      <c r="G8749" s="82"/>
      <c r="H8749" s="107" t="str">
        <f>IF(B8749&lt;&gt;"",IF(OR(O8749=0,O8749=999),"",SUMIFS($E$2:E8749,$A$2:A8749,A8749)-SUMIFS($F$2:F8749,$A$2:A8749,A8749)),"")</f>
        <v/>
      </c>
      <c r="I8749" s="109" t="str">
        <f t="shared" si="410"/>
        <v/>
      </c>
      <c r="J8749" s="113"/>
      <c r="K8749" s="90"/>
      <c r="L8749" s="73"/>
      <c r="M8749" s="69" t="str">
        <f>IF(C8749&lt;&gt;"",DailyLog!$S$3,"")</f>
        <v/>
      </c>
      <c r="N8749" s="56" t="str">
        <f t="shared" si="409"/>
        <v/>
      </c>
      <c r="O8749" s="53" t="str">
        <f>IF($B8749&lt;&gt;"",IF(ISNUMBER(_xlfn.XMATCH($B8749,Language!$A$6:$E$6)),0,IF(ISNUMBER(_xlfn.XMATCH($B8749,Language!$A$29:$E$29)),'Lista de Prestatarios'!$B$3,VLOOKUP(B8749,'Lista de Prestatarios'!$A$2:$B$500,2,FALSE))),"")</f>
        <v/>
      </c>
      <c r="P8749" s="58" t="str">
        <f>IF(B8749&lt;&gt;"",IF(OR(D8749&gt;0,G8749&gt;0),COUNTIF($B$2:B8749,B8749),COUNTIFS($B$2:B8749,B8749,$E$2:E8749,"&gt;0")),"")</f>
        <v/>
      </c>
    </row>
    <row r="8750" spans="1:16" x14ac:dyDescent="0.35">
      <c r="A8750" s="51" t="str">
        <f t="shared" si="408"/>
        <v/>
      </c>
      <c r="B8750" s="99"/>
      <c r="C8750" s="4"/>
      <c r="D8750" s="14"/>
      <c r="E8750" s="14"/>
      <c r="F8750" s="14"/>
      <c r="G8750" s="82"/>
      <c r="H8750" s="107" t="str">
        <f>IF(B8750&lt;&gt;"",IF(OR(O8750=0,O8750=999),"",SUMIFS($E$2:E8750,$A$2:A8750,A8750)-SUMIFS($F$2:F8750,$A$2:A8750,A8750)),"")</f>
        <v/>
      </c>
      <c r="I8750" s="109" t="str">
        <f t="shared" si="410"/>
        <v/>
      </c>
      <c r="J8750" s="113"/>
      <c r="K8750" s="90"/>
      <c r="L8750" s="73"/>
      <c r="M8750" s="69" t="str">
        <f>IF(C8750&lt;&gt;"",DailyLog!$S$3,"")</f>
        <v/>
      </c>
      <c r="N8750" s="56" t="str">
        <f t="shared" si="409"/>
        <v/>
      </c>
      <c r="O8750" s="53" t="str">
        <f>IF($B8750&lt;&gt;"",IF(ISNUMBER(_xlfn.XMATCH($B8750,Language!$A$6:$E$6)),0,IF(ISNUMBER(_xlfn.XMATCH($B8750,Language!$A$29:$E$29)),'Lista de Prestatarios'!$B$3,VLOOKUP(B8750,'Lista de Prestatarios'!$A$2:$B$500,2,FALSE))),"")</f>
        <v/>
      </c>
      <c r="P8750" s="58" t="str">
        <f>IF(B8750&lt;&gt;"",IF(OR(D8750&gt;0,G8750&gt;0),COUNTIF($B$2:B8750,B8750),COUNTIFS($B$2:B8750,B8750,$E$2:E8750,"&gt;0")),"")</f>
        <v/>
      </c>
    </row>
    <row r="8751" spans="1:16" x14ac:dyDescent="0.35">
      <c r="A8751" s="51" t="str">
        <f t="shared" si="408"/>
        <v/>
      </c>
      <c r="B8751" s="99"/>
      <c r="C8751" s="4"/>
      <c r="D8751" s="14"/>
      <c r="E8751" s="14"/>
      <c r="F8751" s="14"/>
      <c r="G8751" s="82"/>
      <c r="H8751" s="107" t="str">
        <f>IF(B8751&lt;&gt;"",IF(OR(O8751=0,O8751=999),"",SUMIFS($E$2:E8751,$A$2:A8751,A8751)-SUMIFS($F$2:F8751,$A$2:A8751,A8751)),"")</f>
        <v/>
      </c>
      <c r="I8751" s="109" t="str">
        <f t="shared" si="410"/>
        <v/>
      </c>
      <c r="J8751" s="113"/>
      <c r="K8751" s="90"/>
      <c r="L8751" s="73"/>
      <c r="M8751" s="69" t="str">
        <f>IF(C8751&lt;&gt;"",DailyLog!$S$3,"")</f>
        <v/>
      </c>
      <c r="N8751" s="56" t="str">
        <f t="shared" si="409"/>
        <v/>
      </c>
      <c r="O8751" s="53" t="str">
        <f>IF($B8751&lt;&gt;"",IF(ISNUMBER(_xlfn.XMATCH($B8751,Language!$A$6:$E$6)),0,IF(ISNUMBER(_xlfn.XMATCH($B8751,Language!$A$29:$E$29)),'Lista de Prestatarios'!$B$3,VLOOKUP(B8751,'Lista de Prestatarios'!$A$2:$B$500,2,FALSE))),"")</f>
        <v/>
      </c>
      <c r="P8751" s="58" t="str">
        <f>IF(B8751&lt;&gt;"",IF(OR(D8751&gt;0,G8751&gt;0),COUNTIF($B$2:B8751,B8751),COUNTIFS($B$2:B8751,B8751,$E$2:E8751,"&gt;0")),"")</f>
        <v/>
      </c>
    </row>
    <row r="8752" spans="1:16" x14ac:dyDescent="0.35">
      <c r="A8752" s="51" t="str">
        <f t="shared" si="408"/>
        <v/>
      </c>
      <c r="B8752" s="99"/>
      <c r="C8752" s="4"/>
      <c r="D8752" s="14"/>
      <c r="E8752" s="14"/>
      <c r="F8752" s="14"/>
      <c r="G8752" s="82"/>
      <c r="H8752" s="107" t="str">
        <f>IF(B8752&lt;&gt;"",IF(OR(O8752=0,O8752=999),"",SUMIFS($E$2:E8752,$A$2:A8752,A8752)-SUMIFS($F$2:F8752,$A$2:A8752,A8752)),"")</f>
        <v/>
      </c>
      <c r="I8752" s="109" t="str">
        <f t="shared" si="410"/>
        <v/>
      </c>
      <c r="J8752" s="113"/>
      <c r="K8752" s="90"/>
      <c r="L8752" s="73"/>
      <c r="M8752" s="69" t="str">
        <f>IF(C8752&lt;&gt;"",DailyLog!$S$3,"")</f>
        <v/>
      </c>
      <c r="N8752" s="56" t="str">
        <f t="shared" si="409"/>
        <v/>
      </c>
      <c r="O8752" s="53" t="str">
        <f>IF($B8752&lt;&gt;"",IF(ISNUMBER(_xlfn.XMATCH($B8752,Language!$A$6:$E$6)),0,IF(ISNUMBER(_xlfn.XMATCH($B8752,Language!$A$29:$E$29)),'Lista de Prestatarios'!$B$3,VLOOKUP(B8752,'Lista de Prestatarios'!$A$2:$B$500,2,FALSE))),"")</f>
        <v/>
      </c>
      <c r="P8752" s="58" t="str">
        <f>IF(B8752&lt;&gt;"",IF(OR(D8752&gt;0,G8752&gt;0),COUNTIF($B$2:B8752,B8752),COUNTIFS($B$2:B8752,B8752,$E$2:E8752,"&gt;0")),"")</f>
        <v/>
      </c>
    </row>
    <row r="8753" spans="1:16" x14ac:dyDescent="0.35">
      <c r="A8753" s="51" t="str">
        <f t="shared" si="408"/>
        <v/>
      </c>
      <c r="B8753" s="99"/>
      <c r="C8753" s="4"/>
      <c r="D8753" s="14"/>
      <c r="E8753" s="14"/>
      <c r="F8753" s="14"/>
      <c r="G8753" s="82"/>
      <c r="H8753" s="107" t="str">
        <f>IF(B8753&lt;&gt;"",IF(OR(O8753=0,O8753=999),"",SUMIFS($E$2:E8753,$A$2:A8753,A8753)-SUMIFS($F$2:F8753,$A$2:A8753,A8753)),"")</f>
        <v/>
      </c>
      <c r="I8753" s="109" t="str">
        <f t="shared" si="410"/>
        <v/>
      </c>
      <c r="J8753" s="113"/>
      <c r="K8753" s="90"/>
      <c r="L8753" s="73"/>
      <c r="M8753" s="69" t="str">
        <f>IF(C8753&lt;&gt;"",DailyLog!$S$3,"")</f>
        <v/>
      </c>
      <c r="N8753" s="56" t="str">
        <f t="shared" si="409"/>
        <v/>
      </c>
      <c r="O8753" s="53" t="str">
        <f>IF($B8753&lt;&gt;"",IF(ISNUMBER(_xlfn.XMATCH($B8753,Language!$A$6:$E$6)),0,IF(ISNUMBER(_xlfn.XMATCH($B8753,Language!$A$29:$E$29)),'Lista de Prestatarios'!$B$3,VLOOKUP(B8753,'Lista de Prestatarios'!$A$2:$B$500,2,FALSE))),"")</f>
        <v/>
      </c>
      <c r="P8753" s="58" t="str">
        <f>IF(B8753&lt;&gt;"",IF(OR(D8753&gt;0,G8753&gt;0),COUNTIF($B$2:B8753,B8753),COUNTIFS($B$2:B8753,B8753,$E$2:E8753,"&gt;0")),"")</f>
        <v/>
      </c>
    </row>
    <row r="8754" spans="1:16" x14ac:dyDescent="0.35">
      <c r="A8754" s="51" t="str">
        <f t="shared" si="408"/>
        <v/>
      </c>
      <c r="B8754" s="99"/>
      <c r="C8754" s="4"/>
      <c r="D8754" s="14"/>
      <c r="E8754" s="14"/>
      <c r="F8754" s="14"/>
      <c r="G8754" s="82"/>
      <c r="H8754" s="107" t="str">
        <f>IF(B8754&lt;&gt;"",IF(OR(O8754=0,O8754=999),"",SUMIFS($E$2:E8754,$A$2:A8754,A8754)-SUMIFS($F$2:F8754,$A$2:A8754,A8754)),"")</f>
        <v/>
      </c>
      <c r="I8754" s="109" t="str">
        <f t="shared" si="410"/>
        <v/>
      </c>
      <c r="J8754" s="113"/>
      <c r="K8754" s="90"/>
      <c r="L8754" s="73"/>
      <c r="M8754" s="69" t="str">
        <f>IF(C8754&lt;&gt;"",DailyLog!$S$3,"")</f>
        <v/>
      </c>
      <c r="N8754" s="56" t="str">
        <f t="shared" si="409"/>
        <v/>
      </c>
      <c r="O8754" s="53" t="str">
        <f>IF($B8754&lt;&gt;"",IF(ISNUMBER(_xlfn.XMATCH($B8754,Language!$A$6:$E$6)),0,IF(ISNUMBER(_xlfn.XMATCH($B8754,Language!$A$29:$E$29)),'Lista de Prestatarios'!$B$3,VLOOKUP(B8754,'Lista de Prestatarios'!$A$2:$B$500,2,FALSE))),"")</f>
        <v/>
      </c>
      <c r="P8754" s="58" t="str">
        <f>IF(B8754&lt;&gt;"",IF(OR(D8754&gt;0,G8754&gt;0),COUNTIF($B$2:B8754,B8754),COUNTIFS($B$2:B8754,B8754,$E$2:E8754,"&gt;0")),"")</f>
        <v/>
      </c>
    </row>
    <row r="8755" spans="1:16" x14ac:dyDescent="0.35">
      <c r="A8755" s="51" t="str">
        <f t="shared" si="408"/>
        <v/>
      </c>
      <c r="B8755" s="99"/>
      <c r="C8755" s="4"/>
      <c r="D8755" s="14"/>
      <c r="E8755" s="14"/>
      <c r="F8755" s="14"/>
      <c r="G8755" s="82"/>
      <c r="H8755" s="107" t="str">
        <f>IF(B8755&lt;&gt;"",IF(OR(O8755=0,O8755=999),"",SUMIFS($E$2:E8755,$A$2:A8755,A8755)-SUMIFS($F$2:F8755,$A$2:A8755,A8755)),"")</f>
        <v/>
      </c>
      <c r="I8755" s="109" t="str">
        <f t="shared" si="410"/>
        <v/>
      </c>
      <c r="J8755" s="113"/>
      <c r="K8755" s="90"/>
      <c r="L8755" s="73"/>
      <c r="M8755" s="69" t="str">
        <f>IF(C8755&lt;&gt;"",DailyLog!$S$3,"")</f>
        <v/>
      </c>
      <c r="N8755" s="56" t="str">
        <f t="shared" si="409"/>
        <v/>
      </c>
      <c r="O8755" s="53" t="str">
        <f>IF($B8755&lt;&gt;"",IF(ISNUMBER(_xlfn.XMATCH($B8755,Language!$A$6:$E$6)),0,IF(ISNUMBER(_xlfn.XMATCH($B8755,Language!$A$29:$E$29)),'Lista de Prestatarios'!$B$3,VLOOKUP(B8755,'Lista de Prestatarios'!$A$2:$B$500,2,FALSE))),"")</f>
        <v/>
      </c>
      <c r="P8755" s="58" t="str">
        <f>IF(B8755&lt;&gt;"",IF(OR(D8755&gt;0,G8755&gt;0),COUNTIF($B$2:B8755,B8755),COUNTIFS($B$2:B8755,B8755,$E$2:E8755,"&gt;0")),"")</f>
        <v/>
      </c>
    </row>
    <row r="8756" spans="1:16" x14ac:dyDescent="0.35">
      <c r="A8756" s="51" t="str">
        <f t="shared" si="408"/>
        <v/>
      </c>
      <c r="B8756" s="99"/>
      <c r="C8756" s="4"/>
      <c r="D8756" s="14"/>
      <c r="E8756" s="14"/>
      <c r="F8756" s="14"/>
      <c r="G8756" s="82"/>
      <c r="H8756" s="107" t="str">
        <f>IF(B8756&lt;&gt;"",IF(OR(O8756=0,O8756=999),"",SUMIFS($E$2:E8756,$A$2:A8756,A8756)-SUMIFS($F$2:F8756,$A$2:A8756,A8756)),"")</f>
        <v/>
      </c>
      <c r="I8756" s="109" t="str">
        <f t="shared" si="410"/>
        <v/>
      </c>
      <c r="J8756" s="113"/>
      <c r="K8756" s="90"/>
      <c r="L8756" s="73"/>
      <c r="M8756" s="69" t="str">
        <f>IF(C8756&lt;&gt;"",DailyLog!$S$3,"")</f>
        <v/>
      </c>
      <c r="N8756" s="56" t="str">
        <f t="shared" si="409"/>
        <v/>
      </c>
      <c r="O8756" s="53" t="str">
        <f>IF($B8756&lt;&gt;"",IF(ISNUMBER(_xlfn.XMATCH($B8756,Language!$A$6:$E$6)),0,IF(ISNUMBER(_xlfn.XMATCH($B8756,Language!$A$29:$E$29)),'Lista de Prestatarios'!$B$3,VLOOKUP(B8756,'Lista de Prestatarios'!$A$2:$B$500,2,FALSE))),"")</f>
        <v/>
      </c>
      <c r="P8756" s="58" t="str">
        <f>IF(B8756&lt;&gt;"",IF(OR(D8756&gt;0,G8756&gt;0),COUNTIF($B$2:B8756,B8756),COUNTIFS($B$2:B8756,B8756,$E$2:E8756,"&gt;0")),"")</f>
        <v/>
      </c>
    </row>
    <row r="8757" spans="1:16" x14ac:dyDescent="0.35">
      <c r="A8757" s="51" t="str">
        <f t="shared" si="408"/>
        <v/>
      </c>
      <c r="B8757" s="99"/>
      <c r="C8757" s="4"/>
      <c r="D8757" s="14"/>
      <c r="E8757" s="14"/>
      <c r="F8757" s="14"/>
      <c r="G8757" s="82"/>
      <c r="H8757" s="107" t="str">
        <f>IF(B8757&lt;&gt;"",IF(OR(O8757=0,O8757=999),"",SUMIFS($E$2:E8757,$A$2:A8757,A8757)-SUMIFS($F$2:F8757,$A$2:A8757,A8757)),"")</f>
        <v/>
      </c>
      <c r="I8757" s="109" t="str">
        <f t="shared" si="410"/>
        <v/>
      </c>
      <c r="J8757" s="113"/>
      <c r="K8757" s="90"/>
      <c r="L8757" s="73"/>
      <c r="M8757" s="69" t="str">
        <f>IF(C8757&lt;&gt;"",DailyLog!$S$3,"")</f>
        <v/>
      </c>
      <c r="N8757" s="56" t="str">
        <f t="shared" si="409"/>
        <v/>
      </c>
      <c r="O8757" s="53" t="str">
        <f>IF($B8757&lt;&gt;"",IF(ISNUMBER(_xlfn.XMATCH($B8757,Language!$A$6:$E$6)),0,IF(ISNUMBER(_xlfn.XMATCH($B8757,Language!$A$29:$E$29)),'Lista de Prestatarios'!$B$3,VLOOKUP(B8757,'Lista de Prestatarios'!$A$2:$B$500,2,FALSE))),"")</f>
        <v/>
      </c>
      <c r="P8757" s="58" t="str">
        <f>IF(B8757&lt;&gt;"",IF(OR(D8757&gt;0,G8757&gt;0),COUNTIF($B$2:B8757,B8757),COUNTIFS($B$2:B8757,B8757,$E$2:E8757,"&gt;0")),"")</f>
        <v/>
      </c>
    </row>
    <row r="8758" spans="1:16" x14ac:dyDescent="0.35">
      <c r="A8758" s="51" t="str">
        <f t="shared" si="408"/>
        <v/>
      </c>
      <c r="B8758" s="99"/>
      <c r="C8758" s="4"/>
      <c r="D8758" s="14"/>
      <c r="E8758" s="14"/>
      <c r="F8758" s="14"/>
      <c r="G8758" s="82"/>
      <c r="H8758" s="107" t="str">
        <f>IF(B8758&lt;&gt;"",IF(OR(O8758=0,O8758=999),"",SUMIFS($E$2:E8758,$A$2:A8758,A8758)-SUMIFS($F$2:F8758,$A$2:A8758,A8758)),"")</f>
        <v/>
      </c>
      <c r="I8758" s="109" t="str">
        <f t="shared" si="410"/>
        <v/>
      </c>
      <c r="J8758" s="113"/>
      <c r="K8758" s="90"/>
      <c r="L8758" s="73"/>
      <c r="M8758" s="69" t="str">
        <f>IF(C8758&lt;&gt;"",DailyLog!$S$3,"")</f>
        <v/>
      </c>
      <c r="N8758" s="56" t="str">
        <f t="shared" si="409"/>
        <v/>
      </c>
      <c r="O8758" s="53" t="str">
        <f>IF($B8758&lt;&gt;"",IF(ISNUMBER(_xlfn.XMATCH($B8758,Language!$A$6:$E$6)),0,IF(ISNUMBER(_xlfn.XMATCH($B8758,Language!$A$29:$E$29)),'Lista de Prestatarios'!$B$3,VLOOKUP(B8758,'Lista de Prestatarios'!$A$2:$B$500,2,FALSE))),"")</f>
        <v/>
      </c>
      <c r="P8758" s="58" t="str">
        <f>IF(B8758&lt;&gt;"",IF(OR(D8758&gt;0,G8758&gt;0),COUNTIF($B$2:B8758,B8758),COUNTIFS($B$2:B8758,B8758,$E$2:E8758,"&gt;0")),"")</f>
        <v/>
      </c>
    </row>
    <row r="8759" spans="1:16" x14ac:dyDescent="0.35">
      <c r="A8759" s="51" t="str">
        <f t="shared" si="408"/>
        <v/>
      </c>
      <c r="B8759" s="99"/>
      <c r="C8759" s="4"/>
      <c r="D8759" s="14"/>
      <c r="E8759" s="14"/>
      <c r="F8759" s="14"/>
      <c r="G8759" s="82"/>
      <c r="H8759" s="107" t="str">
        <f>IF(B8759&lt;&gt;"",IF(OR(O8759=0,O8759=999),"",SUMIFS($E$2:E8759,$A$2:A8759,A8759)-SUMIFS($F$2:F8759,$A$2:A8759,A8759)),"")</f>
        <v/>
      </c>
      <c r="I8759" s="109" t="str">
        <f t="shared" si="410"/>
        <v/>
      </c>
      <c r="J8759" s="113"/>
      <c r="K8759" s="90"/>
      <c r="L8759" s="73"/>
      <c r="M8759" s="69" t="str">
        <f>IF(C8759&lt;&gt;"",DailyLog!$S$3,"")</f>
        <v/>
      </c>
      <c r="N8759" s="56" t="str">
        <f t="shared" si="409"/>
        <v/>
      </c>
      <c r="O8759" s="53" t="str">
        <f>IF($B8759&lt;&gt;"",IF(ISNUMBER(_xlfn.XMATCH($B8759,Language!$A$6:$E$6)),0,IF(ISNUMBER(_xlfn.XMATCH($B8759,Language!$A$29:$E$29)),'Lista de Prestatarios'!$B$3,VLOOKUP(B8759,'Lista de Prestatarios'!$A$2:$B$500,2,FALSE))),"")</f>
        <v/>
      </c>
      <c r="P8759" s="58" t="str">
        <f>IF(B8759&lt;&gt;"",IF(OR(D8759&gt;0,G8759&gt;0),COUNTIF($B$2:B8759,B8759),COUNTIFS($B$2:B8759,B8759,$E$2:E8759,"&gt;0")),"")</f>
        <v/>
      </c>
    </row>
    <row r="8760" spans="1:16" x14ac:dyDescent="0.35">
      <c r="A8760" s="51" t="str">
        <f t="shared" si="408"/>
        <v/>
      </c>
      <c r="B8760" s="99"/>
      <c r="C8760" s="4"/>
      <c r="D8760" s="14"/>
      <c r="E8760" s="14"/>
      <c r="F8760" s="14"/>
      <c r="G8760" s="82"/>
      <c r="H8760" s="107" t="str">
        <f>IF(B8760&lt;&gt;"",IF(OR(O8760=0,O8760=999),"",SUMIFS($E$2:E8760,$A$2:A8760,A8760)-SUMIFS($F$2:F8760,$A$2:A8760,A8760)),"")</f>
        <v/>
      </c>
      <c r="I8760" s="109" t="str">
        <f t="shared" si="410"/>
        <v/>
      </c>
      <c r="J8760" s="113"/>
      <c r="K8760" s="90"/>
      <c r="L8760" s="73"/>
      <c r="M8760" s="69" t="str">
        <f>IF(C8760&lt;&gt;"",DailyLog!$S$3,"")</f>
        <v/>
      </c>
      <c r="N8760" s="56" t="str">
        <f t="shared" si="409"/>
        <v/>
      </c>
      <c r="O8760" s="53" t="str">
        <f>IF($B8760&lt;&gt;"",IF(ISNUMBER(_xlfn.XMATCH($B8760,Language!$A$6:$E$6)),0,IF(ISNUMBER(_xlfn.XMATCH($B8760,Language!$A$29:$E$29)),'Lista de Prestatarios'!$B$3,VLOOKUP(B8760,'Lista de Prestatarios'!$A$2:$B$500,2,FALSE))),"")</f>
        <v/>
      </c>
      <c r="P8760" s="58" t="str">
        <f>IF(B8760&lt;&gt;"",IF(OR(D8760&gt;0,G8760&gt;0),COUNTIF($B$2:B8760,B8760),COUNTIFS($B$2:B8760,B8760,$E$2:E8760,"&gt;0")),"")</f>
        <v/>
      </c>
    </row>
    <row r="8761" spans="1:16" x14ac:dyDescent="0.35">
      <c r="A8761" s="51" t="str">
        <f t="shared" si="408"/>
        <v/>
      </c>
      <c r="B8761" s="99"/>
      <c r="C8761" s="4"/>
      <c r="D8761" s="14"/>
      <c r="E8761" s="14"/>
      <c r="F8761" s="14"/>
      <c r="G8761" s="82"/>
      <c r="H8761" s="107" t="str">
        <f>IF(B8761&lt;&gt;"",IF(OR(O8761=0,O8761=999),"",SUMIFS($E$2:E8761,$A$2:A8761,A8761)-SUMIFS($F$2:F8761,$A$2:A8761,A8761)),"")</f>
        <v/>
      </c>
      <c r="I8761" s="109" t="str">
        <f t="shared" si="410"/>
        <v/>
      </c>
      <c r="J8761" s="113"/>
      <c r="K8761" s="90"/>
      <c r="L8761" s="73"/>
      <c r="M8761" s="69" t="str">
        <f>IF(C8761&lt;&gt;"",DailyLog!$S$3,"")</f>
        <v/>
      </c>
      <c r="N8761" s="56" t="str">
        <f t="shared" si="409"/>
        <v/>
      </c>
      <c r="O8761" s="53" t="str">
        <f>IF($B8761&lt;&gt;"",IF(ISNUMBER(_xlfn.XMATCH($B8761,Language!$A$6:$E$6)),0,IF(ISNUMBER(_xlfn.XMATCH($B8761,Language!$A$29:$E$29)),'Lista de Prestatarios'!$B$3,VLOOKUP(B8761,'Lista de Prestatarios'!$A$2:$B$500,2,FALSE))),"")</f>
        <v/>
      </c>
      <c r="P8761" s="58" t="str">
        <f>IF(B8761&lt;&gt;"",IF(OR(D8761&gt;0,G8761&gt;0),COUNTIF($B$2:B8761,B8761),COUNTIFS($B$2:B8761,B8761,$E$2:E8761,"&gt;0")),"")</f>
        <v/>
      </c>
    </row>
    <row r="8762" spans="1:16" x14ac:dyDescent="0.35">
      <c r="A8762" s="51" t="str">
        <f t="shared" si="408"/>
        <v/>
      </c>
      <c r="B8762" s="99"/>
      <c r="C8762" s="4"/>
      <c r="D8762" s="14"/>
      <c r="E8762" s="14"/>
      <c r="F8762" s="14"/>
      <c r="G8762" s="82"/>
      <c r="H8762" s="107" t="str">
        <f>IF(B8762&lt;&gt;"",IF(OR(O8762=0,O8762=999),"",SUMIFS($E$2:E8762,$A$2:A8762,A8762)-SUMIFS($F$2:F8762,$A$2:A8762,A8762)),"")</f>
        <v/>
      </c>
      <c r="I8762" s="109" t="str">
        <f t="shared" si="410"/>
        <v/>
      </c>
      <c r="J8762" s="113"/>
      <c r="K8762" s="90"/>
      <c r="L8762" s="73"/>
      <c r="M8762" s="69" t="str">
        <f>IF(C8762&lt;&gt;"",DailyLog!$S$3,"")</f>
        <v/>
      </c>
      <c r="N8762" s="56" t="str">
        <f t="shared" si="409"/>
        <v/>
      </c>
      <c r="O8762" s="53" t="str">
        <f>IF($B8762&lt;&gt;"",IF(ISNUMBER(_xlfn.XMATCH($B8762,Language!$A$6:$E$6)),0,IF(ISNUMBER(_xlfn.XMATCH($B8762,Language!$A$29:$E$29)),'Lista de Prestatarios'!$B$3,VLOOKUP(B8762,'Lista de Prestatarios'!$A$2:$B$500,2,FALSE))),"")</f>
        <v/>
      </c>
      <c r="P8762" s="58" t="str">
        <f>IF(B8762&lt;&gt;"",IF(OR(D8762&gt;0,G8762&gt;0),COUNTIF($B$2:B8762,B8762),COUNTIFS($B$2:B8762,B8762,$E$2:E8762,"&gt;0")),"")</f>
        <v/>
      </c>
    </row>
    <row r="8763" spans="1:16" x14ac:dyDescent="0.35">
      <c r="A8763" s="51" t="str">
        <f t="shared" si="408"/>
        <v/>
      </c>
      <c r="B8763" s="99"/>
      <c r="C8763" s="4"/>
      <c r="D8763" s="14"/>
      <c r="E8763" s="14"/>
      <c r="F8763" s="14"/>
      <c r="G8763" s="82"/>
      <c r="H8763" s="107" t="str">
        <f>IF(B8763&lt;&gt;"",IF(OR(O8763=0,O8763=999),"",SUMIFS($E$2:E8763,$A$2:A8763,A8763)-SUMIFS($F$2:F8763,$A$2:A8763,A8763)),"")</f>
        <v/>
      </c>
      <c r="I8763" s="109" t="str">
        <f t="shared" si="410"/>
        <v/>
      </c>
      <c r="J8763" s="113"/>
      <c r="K8763" s="90"/>
      <c r="L8763" s="73"/>
      <c r="M8763" s="69" t="str">
        <f>IF(C8763&lt;&gt;"",DailyLog!$S$3,"")</f>
        <v/>
      </c>
      <c r="N8763" s="56" t="str">
        <f t="shared" si="409"/>
        <v/>
      </c>
      <c r="O8763" s="53" t="str">
        <f>IF($B8763&lt;&gt;"",IF(ISNUMBER(_xlfn.XMATCH($B8763,Language!$A$6:$E$6)),0,IF(ISNUMBER(_xlfn.XMATCH($B8763,Language!$A$29:$E$29)),'Lista de Prestatarios'!$B$3,VLOOKUP(B8763,'Lista de Prestatarios'!$A$2:$B$500,2,FALSE))),"")</f>
        <v/>
      </c>
      <c r="P8763" s="58" t="str">
        <f>IF(B8763&lt;&gt;"",IF(OR(D8763&gt;0,G8763&gt;0),COUNTIF($B$2:B8763,B8763),COUNTIFS($B$2:B8763,B8763,$E$2:E8763,"&gt;0")),"")</f>
        <v/>
      </c>
    </row>
    <row r="8764" spans="1:16" x14ac:dyDescent="0.35">
      <c r="A8764" s="51" t="str">
        <f t="shared" si="408"/>
        <v/>
      </c>
      <c r="B8764" s="99"/>
      <c r="C8764" s="4"/>
      <c r="D8764" s="14"/>
      <c r="E8764" s="14"/>
      <c r="F8764" s="14"/>
      <c r="G8764" s="82"/>
      <c r="H8764" s="107" t="str">
        <f>IF(B8764&lt;&gt;"",IF(OR(O8764=0,O8764=999),"",SUMIFS($E$2:E8764,$A$2:A8764,A8764)-SUMIFS($F$2:F8764,$A$2:A8764,A8764)),"")</f>
        <v/>
      </c>
      <c r="I8764" s="109" t="str">
        <f t="shared" si="410"/>
        <v/>
      </c>
      <c r="J8764" s="113"/>
      <c r="K8764" s="90"/>
      <c r="L8764" s="73"/>
      <c r="M8764" s="69" t="str">
        <f>IF(C8764&lt;&gt;"",DailyLog!$S$3,"")</f>
        <v/>
      </c>
      <c r="N8764" s="56" t="str">
        <f t="shared" si="409"/>
        <v/>
      </c>
      <c r="O8764" s="53" t="str">
        <f>IF($B8764&lt;&gt;"",IF(ISNUMBER(_xlfn.XMATCH($B8764,Language!$A$6:$E$6)),0,IF(ISNUMBER(_xlfn.XMATCH($B8764,Language!$A$29:$E$29)),'Lista de Prestatarios'!$B$3,VLOOKUP(B8764,'Lista de Prestatarios'!$A$2:$B$500,2,FALSE))),"")</f>
        <v/>
      </c>
      <c r="P8764" s="58" t="str">
        <f>IF(B8764&lt;&gt;"",IF(OR(D8764&gt;0,G8764&gt;0),COUNTIF($B$2:B8764,B8764),COUNTIFS($B$2:B8764,B8764,$E$2:E8764,"&gt;0")),"")</f>
        <v/>
      </c>
    </row>
    <row r="8765" spans="1:16" x14ac:dyDescent="0.35">
      <c r="A8765" s="51" t="str">
        <f t="shared" si="408"/>
        <v/>
      </c>
      <c r="B8765" s="99"/>
      <c r="C8765" s="4"/>
      <c r="D8765" s="14"/>
      <c r="E8765" s="14"/>
      <c r="F8765" s="14"/>
      <c r="G8765" s="82"/>
      <c r="H8765" s="107" t="str">
        <f>IF(B8765&lt;&gt;"",IF(OR(O8765=0,O8765=999),"",SUMIFS($E$2:E8765,$A$2:A8765,A8765)-SUMIFS($F$2:F8765,$A$2:A8765,A8765)),"")</f>
        <v/>
      </c>
      <c r="I8765" s="109" t="str">
        <f t="shared" si="410"/>
        <v/>
      </c>
      <c r="J8765" s="113"/>
      <c r="K8765" s="90"/>
      <c r="L8765" s="73"/>
      <c r="M8765" s="69" t="str">
        <f>IF(C8765&lt;&gt;"",DailyLog!$S$3,"")</f>
        <v/>
      </c>
      <c r="N8765" s="56" t="str">
        <f t="shared" si="409"/>
        <v/>
      </c>
      <c r="O8765" s="53" t="str">
        <f>IF($B8765&lt;&gt;"",IF(ISNUMBER(_xlfn.XMATCH($B8765,Language!$A$6:$E$6)),0,IF(ISNUMBER(_xlfn.XMATCH($B8765,Language!$A$29:$E$29)),'Lista de Prestatarios'!$B$3,VLOOKUP(B8765,'Lista de Prestatarios'!$A$2:$B$500,2,FALSE))),"")</f>
        <v/>
      </c>
      <c r="P8765" s="58" t="str">
        <f>IF(B8765&lt;&gt;"",IF(OR(D8765&gt;0,G8765&gt;0),COUNTIF($B$2:B8765,B8765),COUNTIFS($B$2:B8765,B8765,$E$2:E8765,"&gt;0")),"")</f>
        <v/>
      </c>
    </row>
    <row r="8766" spans="1:16" x14ac:dyDescent="0.35">
      <c r="A8766" s="51" t="str">
        <f t="shared" si="408"/>
        <v/>
      </c>
      <c r="B8766" s="99"/>
      <c r="C8766" s="4"/>
      <c r="D8766" s="14"/>
      <c r="E8766" s="14"/>
      <c r="F8766" s="14"/>
      <c r="G8766" s="82"/>
      <c r="H8766" s="107" t="str">
        <f>IF(B8766&lt;&gt;"",IF(OR(O8766=0,O8766=999),"",SUMIFS($E$2:E8766,$A$2:A8766,A8766)-SUMIFS($F$2:F8766,$A$2:A8766,A8766)),"")</f>
        <v/>
      </c>
      <c r="I8766" s="109" t="str">
        <f t="shared" si="410"/>
        <v/>
      </c>
      <c r="J8766" s="113"/>
      <c r="K8766" s="90"/>
      <c r="L8766" s="73"/>
      <c r="M8766" s="69" t="str">
        <f>IF(C8766&lt;&gt;"",DailyLog!$S$3,"")</f>
        <v/>
      </c>
      <c r="N8766" s="56" t="str">
        <f t="shared" si="409"/>
        <v/>
      </c>
      <c r="O8766" s="53" t="str">
        <f>IF($B8766&lt;&gt;"",IF(ISNUMBER(_xlfn.XMATCH($B8766,Language!$A$6:$E$6)),0,IF(ISNUMBER(_xlfn.XMATCH($B8766,Language!$A$29:$E$29)),'Lista de Prestatarios'!$B$3,VLOOKUP(B8766,'Lista de Prestatarios'!$A$2:$B$500,2,FALSE))),"")</f>
        <v/>
      </c>
      <c r="P8766" s="58" t="str">
        <f>IF(B8766&lt;&gt;"",IF(OR(D8766&gt;0,G8766&gt;0),COUNTIF($B$2:B8766,B8766),COUNTIFS($B$2:B8766,B8766,$E$2:E8766,"&gt;0")),"")</f>
        <v/>
      </c>
    </row>
    <row r="8767" spans="1:16" x14ac:dyDescent="0.35">
      <c r="A8767" s="51" t="str">
        <f t="shared" si="408"/>
        <v/>
      </c>
      <c r="B8767" s="99"/>
      <c r="C8767" s="4"/>
      <c r="D8767" s="14"/>
      <c r="E8767" s="14"/>
      <c r="F8767" s="14"/>
      <c r="G8767" s="82"/>
      <c r="H8767" s="107" t="str">
        <f>IF(B8767&lt;&gt;"",IF(OR(O8767=0,O8767=999),"",SUMIFS($E$2:E8767,$A$2:A8767,A8767)-SUMIFS($F$2:F8767,$A$2:A8767,A8767)),"")</f>
        <v/>
      </c>
      <c r="I8767" s="109" t="str">
        <f t="shared" si="410"/>
        <v/>
      </c>
      <c r="J8767" s="113"/>
      <c r="K8767" s="90"/>
      <c r="L8767" s="73"/>
      <c r="M8767" s="69" t="str">
        <f>IF(C8767&lt;&gt;"",DailyLog!$S$3,"")</f>
        <v/>
      </c>
      <c r="N8767" s="56" t="str">
        <f t="shared" si="409"/>
        <v/>
      </c>
      <c r="O8767" s="53" t="str">
        <f>IF($B8767&lt;&gt;"",IF(ISNUMBER(_xlfn.XMATCH($B8767,Language!$A$6:$E$6)),0,IF(ISNUMBER(_xlfn.XMATCH($B8767,Language!$A$29:$E$29)),'Lista de Prestatarios'!$B$3,VLOOKUP(B8767,'Lista de Prestatarios'!$A$2:$B$500,2,FALSE))),"")</f>
        <v/>
      </c>
      <c r="P8767" s="58" t="str">
        <f>IF(B8767&lt;&gt;"",IF(OR(D8767&gt;0,G8767&gt;0),COUNTIF($B$2:B8767,B8767),COUNTIFS($B$2:B8767,B8767,$E$2:E8767,"&gt;0")),"")</f>
        <v/>
      </c>
    </row>
    <row r="8768" spans="1:16" x14ac:dyDescent="0.35">
      <c r="A8768" s="51" t="str">
        <f t="shared" si="408"/>
        <v/>
      </c>
      <c r="B8768" s="99"/>
      <c r="C8768" s="4"/>
      <c r="D8768" s="14"/>
      <c r="E8768" s="14"/>
      <c r="F8768" s="14"/>
      <c r="G8768" s="82"/>
      <c r="H8768" s="107" t="str">
        <f>IF(B8768&lt;&gt;"",IF(OR(O8768=0,O8768=999),"",SUMIFS($E$2:E8768,$A$2:A8768,A8768)-SUMIFS($F$2:F8768,$A$2:A8768,A8768)),"")</f>
        <v/>
      </c>
      <c r="I8768" s="109" t="str">
        <f t="shared" si="410"/>
        <v/>
      </c>
      <c r="J8768" s="113"/>
      <c r="K8768" s="90"/>
      <c r="L8768" s="73"/>
      <c r="M8768" s="69" t="str">
        <f>IF(C8768&lt;&gt;"",DailyLog!$S$3,"")</f>
        <v/>
      </c>
      <c r="N8768" s="56" t="str">
        <f t="shared" si="409"/>
        <v/>
      </c>
      <c r="O8768" s="53" t="str">
        <f>IF($B8768&lt;&gt;"",IF(ISNUMBER(_xlfn.XMATCH($B8768,Language!$A$6:$E$6)),0,IF(ISNUMBER(_xlfn.XMATCH($B8768,Language!$A$29:$E$29)),'Lista de Prestatarios'!$B$3,VLOOKUP(B8768,'Lista de Prestatarios'!$A$2:$B$500,2,FALSE))),"")</f>
        <v/>
      </c>
      <c r="P8768" s="58" t="str">
        <f>IF(B8768&lt;&gt;"",IF(OR(D8768&gt;0,G8768&gt;0),COUNTIF($B$2:B8768,B8768),COUNTIFS($B$2:B8768,B8768,$E$2:E8768,"&gt;0")),"")</f>
        <v/>
      </c>
    </row>
    <row r="8769" spans="1:16" x14ac:dyDescent="0.35">
      <c r="A8769" s="51" t="str">
        <f t="shared" si="408"/>
        <v/>
      </c>
      <c r="B8769" s="99"/>
      <c r="C8769" s="4"/>
      <c r="D8769" s="14"/>
      <c r="E8769" s="14"/>
      <c r="F8769" s="14"/>
      <c r="G8769" s="82"/>
      <c r="H8769" s="107" t="str">
        <f>IF(B8769&lt;&gt;"",IF(OR(O8769=0,O8769=999),"",SUMIFS($E$2:E8769,$A$2:A8769,A8769)-SUMIFS($F$2:F8769,$A$2:A8769,A8769)),"")</f>
        <v/>
      </c>
      <c r="I8769" s="109" t="str">
        <f t="shared" si="410"/>
        <v/>
      </c>
      <c r="J8769" s="113"/>
      <c r="K8769" s="90"/>
      <c r="L8769" s="73"/>
      <c r="M8769" s="69" t="str">
        <f>IF(C8769&lt;&gt;"",DailyLog!$S$3,"")</f>
        <v/>
      </c>
      <c r="N8769" s="56" t="str">
        <f t="shared" si="409"/>
        <v/>
      </c>
      <c r="O8769" s="53" t="str">
        <f>IF($B8769&lt;&gt;"",IF(ISNUMBER(_xlfn.XMATCH($B8769,Language!$A$6:$E$6)),0,IF(ISNUMBER(_xlfn.XMATCH($B8769,Language!$A$29:$E$29)),'Lista de Prestatarios'!$B$3,VLOOKUP(B8769,'Lista de Prestatarios'!$A$2:$B$500,2,FALSE))),"")</f>
        <v/>
      </c>
      <c r="P8769" s="58" t="str">
        <f>IF(B8769&lt;&gt;"",IF(OR(D8769&gt;0,G8769&gt;0),COUNTIF($B$2:B8769,B8769),COUNTIFS($B$2:B8769,B8769,$E$2:E8769,"&gt;0")),"")</f>
        <v/>
      </c>
    </row>
    <row r="8770" spans="1:16" x14ac:dyDescent="0.35">
      <c r="A8770" s="51" t="str">
        <f t="shared" ref="A8770:A8833" si="411">IF(B8770&lt;&gt;"",O8770&amp;"."&amp;P8770,"")</f>
        <v/>
      </c>
      <c r="B8770" s="99"/>
      <c r="C8770" s="4"/>
      <c r="D8770" s="14"/>
      <c r="E8770" s="14"/>
      <c r="F8770" s="14"/>
      <c r="G8770" s="82"/>
      <c r="H8770" s="107" t="str">
        <f>IF(B8770&lt;&gt;"",IF(OR(O8770=0,O8770=999),"",SUMIFS($E$2:E8770,$A$2:A8770,A8770)-SUMIFS($F$2:F8770,$A$2:A8770,A8770)),"")</f>
        <v/>
      </c>
      <c r="I8770" s="109" t="str">
        <f t="shared" si="410"/>
        <v/>
      </c>
      <c r="J8770" s="113"/>
      <c r="K8770" s="90"/>
      <c r="L8770" s="73"/>
      <c r="M8770" s="69" t="str">
        <f>IF(C8770&lt;&gt;"",DailyLog!$S$3,"")</f>
        <v/>
      </c>
      <c r="N8770" s="56" t="str">
        <f t="shared" ref="N8770:N8833" si="412">IF(B8770&lt;&gt;"",COUNT(D8770:G8770),"")</f>
        <v/>
      </c>
      <c r="O8770" s="53" t="str">
        <f>IF($B8770&lt;&gt;"",IF(ISNUMBER(_xlfn.XMATCH($B8770,Language!$A$6:$E$6)),0,IF(ISNUMBER(_xlfn.XMATCH($B8770,Language!$A$29:$E$29)),'Lista de Prestatarios'!$B$3,VLOOKUP(B8770,'Lista de Prestatarios'!$A$2:$B$500,2,FALSE))),"")</f>
        <v/>
      </c>
      <c r="P8770" s="58" t="str">
        <f>IF(B8770&lt;&gt;"",IF(OR(D8770&gt;0,G8770&gt;0),COUNTIF($B$2:B8770,B8770),COUNTIFS($B$2:B8770,B8770,$E$2:E8770,"&gt;0")),"")</f>
        <v/>
      </c>
    </row>
    <row r="8771" spans="1:16" x14ac:dyDescent="0.35">
      <c r="A8771" s="51" t="str">
        <f t="shared" si="411"/>
        <v/>
      </c>
      <c r="B8771" s="99"/>
      <c r="C8771" s="4"/>
      <c r="D8771" s="14"/>
      <c r="E8771" s="14"/>
      <c r="F8771" s="14"/>
      <c r="G8771" s="82"/>
      <c r="H8771" s="107" t="str">
        <f>IF(B8771&lt;&gt;"",IF(OR(O8771=0,O8771=999),"",SUMIFS($E$2:E8771,$A$2:A8771,A8771)-SUMIFS($F$2:F8771,$A$2:A8771,A8771)),"")</f>
        <v/>
      </c>
      <c r="I8771" s="109" t="str">
        <f t="shared" si="410"/>
        <v/>
      </c>
      <c r="J8771" s="113"/>
      <c r="K8771" s="90"/>
      <c r="L8771" s="73"/>
      <c r="M8771" s="69" t="str">
        <f>IF(C8771&lt;&gt;"",DailyLog!$S$3,"")</f>
        <v/>
      </c>
      <c r="N8771" s="56" t="str">
        <f t="shared" si="412"/>
        <v/>
      </c>
      <c r="O8771" s="53" t="str">
        <f>IF($B8771&lt;&gt;"",IF(ISNUMBER(_xlfn.XMATCH($B8771,Language!$A$6:$E$6)),0,IF(ISNUMBER(_xlfn.XMATCH($B8771,Language!$A$29:$E$29)),'Lista de Prestatarios'!$B$3,VLOOKUP(B8771,'Lista de Prestatarios'!$A$2:$B$500,2,FALSE))),"")</f>
        <v/>
      </c>
      <c r="P8771" s="58" t="str">
        <f>IF(B8771&lt;&gt;"",IF(OR(D8771&gt;0,G8771&gt;0),COUNTIF($B$2:B8771,B8771),COUNTIFS($B$2:B8771,B8771,$E$2:E8771,"&gt;0")),"")</f>
        <v/>
      </c>
    </row>
    <row r="8772" spans="1:16" x14ac:dyDescent="0.35">
      <c r="A8772" s="51" t="str">
        <f t="shared" si="411"/>
        <v/>
      </c>
      <c r="B8772" s="99"/>
      <c r="C8772" s="4"/>
      <c r="D8772" s="14"/>
      <c r="E8772" s="14"/>
      <c r="F8772" s="14"/>
      <c r="G8772" s="82"/>
      <c r="H8772" s="107" t="str">
        <f>IF(B8772&lt;&gt;"",IF(OR(O8772=0,O8772=999),"",SUMIFS($E$2:E8772,$A$2:A8772,A8772)-SUMIFS($F$2:F8772,$A$2:A8772,A8772)),"")</f>
        <v/>
      </c>
      <c r="I8772" s="109" t="str">
        <f t="shared" ref="I8772:I8835" si="413">IF(B8772&lt;&gt;"",I8771+D8772-E8772+F8772-G8772,"")</f>
        <v/>
      </c>
      <c r="J8772" s="113"/>
      <c r="K8772" s="90"/>
      <c r="L8772" s="73"/>
      <c r="M8772" s="69" t="str">
        <f>IF(C8772&lt;&gt;"",DailyLog!$S$3,"")</f>
        <v/>
      </c>
      <c r="N8772" s="56" t="str">
        <f t="shared" si="412"/>
        <v/>
      </c>
      <c r="O8772" s="53" t="str">
        <f>IF($B8772&lt;&gt;"",IF(ISNUMBER(_xlfn.XMATCH($B8772,Language!$A$6:$E$6)),0,IF(ISNUMBER(_xlfn.XMATCH($B8772,Language!$A$29:$E$29)),'Lista de Prestatarios'!$B$3,VLOOKUP(B8772,'Lista de Prestatarios'!$A$2:$B$500,2,FALSE))),"")</f>
        <v/>
      </c>
      <c r="P8772" s="58" t="str">
        <f>IF(B8772&lt;&gt;"",IF(OR(D8772&gt;0,G8772&gt;0),COUNTIF($B$2:B8772,B8772),COUNTIFS($B$2:B8772,B8772,$E$2:E8772,"&gt;0")),"")</f>
        <v/>
      </c>
    </row>
    <row r="8773" spans="1:16" x14ac:dyDescent="0.35">
      <c r="A8773" s="51" t="str">
        <f t="shared" si="411"/>
        <v/>
      </c>
      <c r="B8773" s="99"/>
      <c r="C8773" s="4"/>
      <c r="D8773" s="14"/>
      <c r="E8773" s="14"/>
      <c r="F8773" s="14"/>
      <c r="G8773" s="82"/>
      <c r="H8773" s="107" t="str">
        <f>IF(B8773&lt;&gt;"",IF(OR(O8773=0,O8773=999),"",SUMIFS($E$2:E8773,$A$2:A8773,A8773)-SUMIFS($F$2:F8773,$A$2:A8773,A8773)),"")</f>
        <v/>
      </c>
      <c r="I8773" s="109" t="str">
        <f t="shared" si="413"/>
        <v/>
      </c>
      <c r="J8773" s="113"/>
      <c r="K8773" s="90"/>
      <c r="L8773" s="73"/>
      <c r="M8773" s="69" t="str">
        <f>IF(C8773&lt;&gt;"",DailyLog!$S$3,"")</f>
        <v/>
      </c>
      <c r="N8773" s="56" t="str">
        <f t="shared" si="412"/>
        <v/>
      </c>
      <c r="O8773" s="53" t="str">
        <f>IF($B8773&lt;&gt;"",IF(ISNUMBER(_xlfn.XMATCH($B8773,Language!$A$6:$E$6)),0,IF(ISNUMBER(_xlfn.XMATCH($B8773,Language!$A$29:$E$29)),'Lista de Prestatarios'!$B$3,VLOOKUP(B8773,'Lista de Prestatarios'!$A$2:$B$500,2,FALSE))),"")</f>
        <v/>
      </c>
      <c r="P8773" s="58" t="str">
        <f>IF(B8773&lt;&gt;"",IF(OR(D8773&gt;0,G8773&gt;0),COUNTIF($B$2:B8773,B8773),COUNTIFS($B$2:B8773,B8773,$E$2:E8773,"&gt;0")),"")</f>
        <v/>
      </c>
    </row>
    <row r="8774" spans="1:16" x14ac:dyDescent="0.35">
      <c r="A8774" s="51" t="str">
        <f t="shared" si="411"/>
        <v/>
      </c>
      <c r="B8774" s="99"/>
      <c r="C8774" s="4"/>
      <c r="D8774" s="14"/>
      <c r="E8774" s="14"/>
      <c r="F8774" s="14"/>
      <c r="G8774" s="82"/>
      <c r="H8774" s="107" t="str">
        <f>IF(B8774&lt;&gt;"",IF(OR(O8774=0,O8774=999),"",SUMIFS($E$2:E8774,$A$2:A8774,A8774)-SUMIFS($F$2:F8774,$A$2:A8774,A8774)),"")</f>
        <v/>
      </c>
      <c r="I8774" s="109" t="str">
        <f t="shared" si="413"/>
        <v/>
      </c>
      <c r="J8774" s="113"/>
      <c r="K8774" s="90"/>
      <c r="L8774" s="73"/>
      <c r="M8774" s="69" t="str">
        <f>IF(C8774&lt;&gt;"",DailyLog!$S$3,"")</f>
        <v/>
      </c>
      <c r="N8774" s="56" t="str">
        <f t="shared" si="412"/>
        <v/>
      </c>
      <c r="O8774" s="53" t="str">
        <f>IF($B8774&lt;&gt;"",IF(ISNUMBER(_xlfn.XMATCH($B8774,Language!$A$6:$E$6)),0,IF(ISNUMBER(_xlfn.XMATCH($B8774,Language!$A$29:$E$29)),'Lista de Prestatarios'!$B$3,VLOOKUP(B8774,'Lista de Prestatarios'!$A$2:$B$500,2,FALSE))),"")</f>
        <v/>
      </c>
      <c r="P8774" s="58" t="str">
        <f>IF(B8774&lt;&gt;"",IF(OR(D8774&gt;0,G8774&gt;0),COUNTIF($B$2:B8774,B8774),COUNTIFS($B$2:B8774,B8774,$E$2:E8774,"&gt;0")),"")</f>
        <v/>
      </c>
    </row>
    <row r="8775" spans="1:16" x14ac:dyDescent="0.35">
      <c r="A8775" s="51" t="str">
        <f t="shared" si="411"/>
        <v/>
      </c>
      <c r="B8775" s="99"/>
      <c r="C8775" s="4"/>
      <c r="D8775" s="14"/>
      <c r="E8775" s="14"/>
      <c r="F8775" s="14"/>
      <c r="G8775" s="82"/>
      <c r="H8775" s="107" t="str">
        <f>IF(B8775&lt;&gt;"",IF(OR(O8775=0,O8775=999),"",SUMIFS($E$2:E8775,$A$2:A8775,A8775)-SUMIFS($F$2:F8775,$A$2:A8775,A8775)),"")</f>
        <v/>
      </c>
      <c r="I8775" s="109" t="str">
        <f t="shared" si="413"/>
        <v/>
      </c>
      <c r="J8775" s="113"/>
      <c r="K8775" s="90"/>
      <c r="L8775" s="73"/>
      <c r="M8775" s="69" t="str">
        <f>IF(C8775&lt;&gt;"",DailyLog!$S$3,"")</f>
        <v/>
      </c>
      <c r="N8775" s="56" t="str">
        <f t="shared" si="412"/>
        <v/>
      </c>
      <c r="O8775" s="53" t="str">
        <f>IF($B8775&lt;&gt;"",IF(ISNUMBER(_xlfn.XMATCH($B8775,Language!$A$6:$E$6)),0,IF(ISNUMBER(_xlfn.XMATCH($B8775,Language!$A$29:$E$29)),'Lista de Prestatarios'!$B$3,VLOOKUP(B8775,'Lista de Prestatarios'!$A$2:$B$500,2,FALSE))),"")</f>
        <v/>
      </c>
      <c r="P8775" s="58" t="str">
        <f>IF(B8775&lt;&gt;"",IF(OR(D8775&gt;0,G8775&gt;0),COUNTIF($B$2:B8775,B8775),COUNTIFS($B$2:B8775,B8775,$E$2:E8775,"&gt;0")),"")</f>
        <v/>
      </c>
    </row>
    <row r="8776" spans="1:16" x14ac:dyDescent="0.35">
      <c r="A8776" s="51" t="str">
        <f t="shared" si="411"/>
        <v/>
      </c>
      <c r="B8776" s="99"/>
      <c r="C8776" s="4"/>
      <c r="D8776" s="14"/>
      <c r="E8776" s="14"/>
      <c r="F8776" s="14"/>
      <c r="G8776" s="82"/>
      <c r="H8776" s="107" t="str">
        <f>IF(B8776&lt;&gt;"",IF(OR(O8776=0,O8776=999),"",SUMIFS($E$2:E8776,$A$2:A8776,A8776)-SUMIFS($F$2:F8776,$A$2:A8776,A8776)),"")</f>
        <v/>
      </c>
      <c r="I8776" s="109" t="str">
        <f t="shared" si="413"/>
        <v/>
      </c>
      <c r="J8776" s="113"/>
      <c r="K8776" s="90"/>
      <c r="L8776" s="73"/>
      <c r="M8776" s="69" t="str">
        <f>IF(C8776&lt;&gt;"",DailyLog!$S$3,"")</f>
        <v/>
      </c>
      <c r="N8776" s="56" t="str">
        <f t="shared" si="412"/>
        <v/>
      </c>
      <c r="O8776" s="53" t="str">
        <f>IF($B8776&lt;&gt;"",IF(ISNUMBER(_xlfn.XMATCH($B8776,Language!$A$6:$E$6)),0,IF(ISNUMBER(_xlfn.XMATCH($B8776,Language!$A$29:$E$29)),'Lista de Prestatarios'!$B$3,VLOOKUP(B8776,'Lista de Prestatarios'!$A$2:$B$500,2,FALSE))),"")</f>
        <v/>
      </c>
      <c r="P8776" s="58" t="str">
        <f>IF(B8776&lt;&gt;"",IF(OR(D8776&gt;0,G8776&gt;0),COUNTIF($B$2:B8776,B8776),COUNTIFS($B$2:B8776,B8776,$E$2:E8776,"&gt;0")),"")</f>
        <v/>
      </c>
    </row>
    <row r="8777" spans="1:16" x14ac:dyDescent="0.35">
      <c r="A8777" s="51" t="str">
        <f t="shared" si="411"/>
        <v/>
      </c>
      <c r="B8777" s="99"/>
      <c r="C8777" s="4"/>
      <c r="D8777" s="14"/>
      <c r="E8777" s="14"/>
      <c r="F8777" s="14"/>
      <c r="G8777" s="82"/>
      <c r="H8777" s="107" t="str">
        <f>IF(B8777&lt;&gt;"",IF(OR(O8777=0,O8777=999),"",SUMIFS($E$2:E8777,$A$2:A8777,A8777)-SUMIFS($F$2:F8777,$A$2:A8777,A8777)),"")</f>
        <v/>
      </c>
      <c r="I8777" s="109" t="str">
        <f t="shared" si="413"/>
        <v/>
      </c>
      <c r="J8777" s="113"/>
      <c r="K8777" s="90"/>
      <c r="L8777" s="73"/>
      <c r="M8777" s="69" t="str">
        <f>IF(C8777&lt;&gt;"",DailyLog!$S$3,"")</f>
        <v/>
      </c>
      <c r="N8777" s="56" t="str">
        <f t="shared" si="412"/>
        <v/>
      </c>
      <c r="O8777" s="53" t="str">
        <f>IF($B8777&lt;&gt;"",IF(ISNUMBER(_xlfn.XMATCH($B8777,Language!$A$6:$E$6)),0,IF(ISNUMBER(_xlfn.XMATCH($B8777,Language!$A$29:$E$29)),'Lista de Prestatarios'!$B$3,VLOOKUP(B8777,'Lista de Prestatarios'!$A$2:$B$500,2,FALSE))),"")</f>
        <v/>
      </c>
      <c r="P8777" s="58" t="str">
        <f>IF(B8777&lt;&gt;"",IF(OR(D8777&gt;0,G8777&gt;0),COUNTIF($B$2:B8777,B8777),COUNTIFS($B$2:B8777,B8777,$E$2:E8777,"&gt;0")),"")</f>
        <v/>
      </c>
    </row>
    <row r="8778" spans="1:16" x14ac:dyDescent="0.35">
      <c r="A8778" s="51" t="str">
        <f t="shared" si="411"/>
        <v/>
      </c>
      <c r="B8778" s="99"/>
      <c r="C8778" s="4"/>
      <c r="D8778" s="14"/>
      <c r="E8778" s="14"/>
      <c r="F8778" s="14"/>
      <c r="G8778" s="82"/>
      <c r="H8778" s="107" t="str">
        <f>IF(B8778&lt;&gt;"",IF(OR(O8778=0,O8778=999),"",SUMIFS($E$2:E8778,$A$2:A8778,A8778)-SUMIFS($F$2:F8778,$A$2:A8778,A8778)),"")</f>
        <v/>
      </c>
      <c r="I8778" s="109" t="str">
        <f t="shared" si="413"/>
        <v/>
      </c>
      <c r="J8778" s="113"/>
      <c r="K8778" s="90"/>
      <c r="L8778" s="73"/>
      <c r="M8778" s="69" t="str">
        <f>IF(C8778&lt;&gt;"",DailyLog!$S$3,"")</f>
        <v/>
      </c>
      <c r="N8778" s="56" t="str">
        <f t="shared" si="412"/>
        <v/>
      </c>
      <c r="O8778" s="53" t="str">
        <f>IF($B8778&lt;&gt;"",IF(ISNUMBER(_xlfn.XMATCH($B8778,Language!$A$6:$E$6)),0,IF(ISNUMBER(_xlfn.XMATCH($B8778,Language!$A$29:$E$29)),'Lista de Prestatarios'!$B$3,VLOOKUP(B8778,'Lista de Prestatarios'!$A$2:$B$500,2,FALSE))),"")</f>
        <v/>
      </c>
      <c r="P8778" s="58" t="str">
        <f>IF(B8778&lt;&gt;"",IF(OR(D8778&gt;0,G8778&gt;0),COUNTIF($B$2:B8778,B8778),COUNTIFS($B$2:B8778,B8778,$E$2:E8778,"&gt;0")),"")</f>
        <v/>
      </c>
    </row>
    <row r="8779" spans="1:16" x14ac:dyDescent="0.35">
      <c r="A8779" s="51" t="str">
        <f t="shared" si="411"/>
        <v/>
      </c>
      <c r="B8779" s="99"/>
      <c r="C8779" s="4"/>
      <c r="D8779" s="14"/>
      <c r="E8779" s="14"/>
      <c r="F8779" s="14"/>
      <c r="G8779" s="82"/>
      <c r="H8779" s="107" t="str">
        <f>IF(B8779&lt;&gt;"",IF(OR(O8779=0,O8779=999),"",SUMIFS($E$2:E8779,$A$2:A8779,A8779)-SUMIFS($F$2:F8779,$A$2:A8779,A8779)),"")</f>
        <v/>
      </c>
      <c r="I8779" s="109" t="str">
        <f t="shared" si="413"/>
        <v/>
      </c>
      <c r="J8779" s="113"/>
      <c r="K8779" s="90"/>
      <c r="L8779" s="73"/>
      <c r="M8779" s="69" t="str">
        <f>IF(C8779&lt;&gt;"",DailyLog!$S$3,"")</f>
        <v/>
      </c>
      <c r="N8779" s="56" t="str">
        <f t="shared" si="412"/>
        <v/>
      </c>
      <c r="O8779" s="53" t="str">
        <f>IF($B8779&lt;&gt;"",IF(ISNUMBER(_xlfn.XMATCH($B8779,Language!$A$6:$E$6)),0,IF(ISNUMBER(_xlfn.XMATCH($B8779,Language!$A$29:$E$29)),'Lista de Prestatarios'!$B$3,VLOOKUP(B8779,'Lista de Prestatarios'!$A$2:$B$500,2,FALSE))),"")</f>
        <v/>
      </c>
      <c r="P8779" s="58" t="str">
        <f>IF(B8779&lt;&gt;"",IF(OR(D8779&gt;0,G8779&gt;0),COUNTIF($B$2:B8779,B8779),COUNTIFS($B$2:B8779,B8779,$E$2:E8779,"&gt;0")),"")</f>
        <v/>
      </c>
    </row>
    <row r="8780" spans="1:16" x14ac:dyDescent="0.35">
      <c r="A8780" s="51" t="str">
        <f t="shared" si="411"/>
        <v/>
      </c>
      <c r="B8780" s="99"/>
      <c r="C8780" s="4"/>
      <c r="D8780" s="14"/>
      <c r="E8780" s="14"/>
      <c r="F8780" s="14"/>
      <c r="G8780" s="82"/>
      <c r="H8780" s="107" t="str">
        <f>IF(B8780&lt;&gt;"",IF(OR(O8780=0,O8780=999),"",SUMIFS($E$2:E8780,$A$2:A8780,A8780)-SUMIFS($F$2:F8780,$A$2:A8780,A8780)),"")</f>
        <v/>
      </c>
      <c r="I8780" s="109" t="str">
        <f t="shared" si="413"/>
        <v/>
      </c>
      <c r="J8780" s="113"/>
      <c r="K8780" s="90"/>
      <c r="L8780" s="73"/>
      <c r="M8780" s="69" t="str">
        <f>IF(C8780&lt;&gt;"",DailyLog!$S$3,"")</f>
        <v/>
      </c>
      <c r="N8780" s="56" t="str">
        <f t="shared" si="412"/>
        <v/>
      </c>
      <c r="O8780" s="53" t="str">
        <f>IF($B8780&lt;&gt;"",IF(ISNUMBER(_xlfn.XMATCH($B8780,Language!$A$6:$E$6)),0,IF(ISNUMBER(_xlfn.XMATCH($B8780,Language!$A$29:$E$29)),'Lista de Prestatarios'!$B$3,VLOOKUP(B8780,'Lista de Prestatarios'!$A$2:$B$500,2,FALSE))),"")</f>
        <v/>
      </c>
      <c r="P8780" s="58" t="str">
        <f>IF(B8780&lt;&gt;"",IF(OR(D8780&gt;0,G8780&gt;0),COUNTIF($B$2:B8780,B8780),COUNTIFS($B$2:B8780,B8780,$E$2:E8780,"&gt;0")),"")</f>
        <v/>
      </c>
    </row>
    <row r="8781" spans="1:16" x14ac:dyDescent="0.35">
      <c r="A8781" s="51" t="str">
        <f t="shared" si="411"/>
        <v/>
      </c>
      <c r="B8781" s="99"/>
      <c r="C8781" s="4"/>
      <c r="D8781" s="14"/>
      <c r="E8781" s="14"/>
      <c r="F8781" s="14"/>
      <c r="G8781" s="82"/>
      <c r="H8781" s="107" t="str">
        <f>IF(B8781&lt;&gt;"",IF(OR(O8781=0,O8781=999),"",SUMIFS($E$2:E8781,$A$2:A8781,A8781)-SUMIFS($F$2:F8781,$A$2:A8781,A8781)),"")</f>
        <v/>
      </c>
      <c r="I8781" s="109" t="str">
        <f t="shared" si="413"/>
        <v/>
      </c>
      <c r="J8781" s="113"/>
      <c r="K8781" s="90"/>
      <c r="L8781" s="73"/>
      <c r="M8781" s="69" t="str">
        <f>IF(C8781&lt;&gt;"",DailyLog!$S$3,"")</f>
        <v/>
      </c>
      <c r="N8781" s="56" t="str">
        <f t="shared" si="412"/>
        <v/>
      </c>
      <c r="O8781" s="53" t="str">
        <f>IF($B8781&lt;&gt;"",IF(ISNUMBER(_xlfn.XMATCH($B8781,Language!$A$6:$E$6)),0,IF(ISNUMBER(_xlfn.XMATCH($B8781,Language!$A$29:$E$29)),'Lista de Prestatarios'!$B$3,VLOOKUP(B8781,'Lista de Prestatarios'!$A$2:$B$500,2,FALSE))),"")</f>
        <v/>
      </c>
      <c r="P8781" s="58" t="str">
        <f>IF(B8781&lt;&gt;"",IF(OR(D8781&gt;0,G8781&gt;0),COUNTIF($B$2:B8781,B8781),COUNTIFS($B$2:B8781,B8781,$E$2:E8781,"&gt;0")),"")</f>
        <v/>
      </c>
    </row>
    <row r="8782" spans="1:16" x14ac:dyDescent="0.35">
      <c r="A8782" s="51" t="str">
        <f t="shared" si="411"/>
        <v/>
      </c>
      <c r="B8782" s="99"/>
      <c r="C8782" s="4"/>
      <c r="D8782" s="14"/>
      <c r="E8782" s="14"/>
      <c r="F8782" s="14"/>
      <c r="G8782" s="82"/>
      <c r="H8782" s="107" t="str">
        <f>IF(B8782&lt;&gt;"",IF(OR(O8782=0,O8782=999),"",SUMIFS($E$2:E8782,$A$2:A8782,A8782)-SUMIFS($F$2:F8782,$A$2:A8782,A8782)),"")</f>
        <v/>
      </c>
      <c r="I8782" s="109" t="str">
        <f t="shared" si="413"/>
        <v/>
      </c>
      <c r="J8782" s="113"/>
      <c r="K8782" s="90"/>
      <c r="L8782" s="73"/>
      <c r="M8782" s="69" t="str">
        <f>IF(C8782&lt;&gt;"",DailyLog!$S$3,"")</f>
        <v/>
      </c>
      <c r="N8782" s="56" t="str">
        <f t="shared" si="412"/>
        <v/>
      </c>
      <c r="O8782" s="53" t="str">
        <f>IF($B8782&lt;&gt;"",IF(ISNUMBER(_xlfn.XMATCH($B8782,Language!$A$6:$E$6)),0,IF(ISNUMBER(_xlfn.XMATCH($B8782,Language!$A$29:$E$29)),'Lista de Prestatarios'!$B$3,VLOOKUP(B8782,'Lista de Prestatarios'!$A$2:$B$500,2,FALSE))),"")</f>
        <v/>
      </c>
      <c r="P8782" s="58" t="str">
        <f>IF(B8782&lt;&gt;"",IF(OR(D8782&gt;0,G8782&gt;0),COUNTIF($B$2:B8782,B8782),COUNTIFS($B$2:B8782,B8782,$E$2:E8782,"&gt;0")),"")</f>
        <v/>
      </c>
    </row>
    <row r="8783" spans="1:16" x14ac:dyDescent="0.35">
      <c r="A8783" s="51" t="str">
        <f t="shared" si="411"/>
        <v/>
      </c>
      <c r="B8783" s="99"/>
      <c r="C8783" s="4"/>
      <c r="D8783" s="14"/>
      <c r="E8783" s="14"/>
      <c r="F8783" s="14"/>
      <c r="G8783" s="82"/>
      <c r="H8783" s="107" t="str">
        <f>IF(B8783&lt;&gt;"",IF(OR(O8783=0,O8783=999),"",SUMIFS($E$2:E8783,$A$2:A8783,A8783)-SUMIFS($F$2:F8783,$A$2:A8783,A8783)),"")</f>
        <v/>
      </c>
      <c r="I8783" s="109" t="str">
        <f t="shared" si="413"/>
        <v/>
      </c>
      <c r="J8783" s="113"/>
      <c r="K8783" s="90"/>
      <c r="L8783" s="73"/>
      <c r="M8783" s="69" t="str">
        <f>IF(C8783&lt;&gt;"",DailyLog!$S$3,"")</f>
        <v/>
      </c>
      <c r="N8783" s="56" t="str">
        <f t="shared" si="412"/>
        <v/>
      </c>
      <c r="O8783" s="53" t="str">
        <f>IF($B8783&lt;&gt;"",IF(ISNUMBER(_xlfn.XMATCH($B8783,Language!$A$6:$E$6)),0,IF(ISNUMBER(_xlfn.XMATCH($B8783,Language!$A$29:$E$29)),'Lista de Prestatarios'!$B$3,VLOOKUP(B8783,'Lista de Prestatarios'!$A$2:$B$500,2,FALSE))),"")</f>
        <v/>
      </c>
      <c r="P8783" s="58" t="str">
        <f>IF(B8783&lt;&gt;"",IF(OR(D8783&gt;0,G8783&gt;0),COUNTIF($B$2:B8783,B8783),COUNTIFS($B$2:B8783,B8783,$E$2:E8783,"&gt;0")),"")</f>
        <v/>
      </c>
    </row>
    <row r="8784" spans="1:16" x14ac:dyDescent="0.35">
      <c r="A8784" s="51" t="str">
        <f t="shared" si="411"/>
        <v/>
      </c>
      <c r="B8784" s="99"/>
      <c r="C8784" s="4"/>
      <c r="D8784" s="14"/>
      <c r="E8784" s="14"/>
      <c r="F8784" s="14"/>
      <c r="G8784" s="82"/>
      <c r="H8784" s="107" t="str">
        <f>IF(B8784&lt;&gt;"",IF(OR(O8784=0,O8784=999),"",SUMIFS($E$2:E8784,$A$2:A8784,A8784)-SUMIFS($F$2:F8784,$A$2:A8784,A8784)),"")</f>
        <v/>
      </c>
      <c r="I8784" s="109" t="str">
        <f t="shared" si="413"/>
        <v/>
      </c>
      <c r="J8784" s="113"/>
      <c r="K8784" s="90"/>
      <c r="L8784" s="73"/>
      <c r="M8784" s="69" t="str">
        <f>IF(C8784&lt;&gt;"",DailyLog!$S$3,"")</f>
        <v/>
      </c>
      <c r="N8784" s="56" t="str">
        <f t="shared" si="412"/>
        <v/>
      </c>
      <c r="O8784" s="53" t="str">
        <f>IF($B8784&lt;&gt;"",IF(ISNUMBER(_xlfn.XMATCH($B8784,Language!$A$6:$E$6)),0,IF(ISNUMBER(_xlfn.XMATCH($B8784,Language!$A$29:$E$29)),'Lista de Prestatarios'!$B$3,VLOOKUP(B8784,'Lista de Prestatarios'!$A$2:$B$500,2,FALSE))),"")</f>
        <v/>
      </c>
      <c r="P8784" s="58" t="str">
        <f>IF(B8784&lt;&gt;"",IF(OR(D8784&gt;0,G8784&gt;0),COUNTIF($B$2:B8784,B8784),COUNTIFS($B$2:B8784,B8784,$E$2:E8784,"&gt;0")),"")</f>
        <v/>
      </c>
    </row>
    <row r="8785" spans="1:16" x14ac:dyDescent="0.35">
      <c r="A8785" s="51" t="str">
        <f t="shared" si="411"/>
        <v/>
      </c>
      <c r="B8785" s="99"/>
      <c r="C8785" s="4"/>
      <c r="D8785" s="14"/>
      <c r="E8785" s="14"/>
      <c r="F8785" s="14"/>
      <c r="G8785" s="82"/>
      <c r="H8785" s="107" t="str">
        <f>IF(B8785&lt;&gt;"",IF(OR(O8785=0,O8785=999),"",SUMIFS($E$2:E8785,$A$2:A8785,A8785)-SUMIFS($F$2:F8785,$A$2:A8785,A8785)),"")</f>
        <v/>
      </c>
      <c r="I8785" s="109" t="str">
        <f t="shared" si="413"/>
        <v/>
      </c>
      <c r="J8785" s="113"/>
      <c r="K8785" s="90"/>
      <c r="L8785" s="73"/>
      <c r="M8785" s="69" t="str">
        <f>IF(C8785&lt;&gt;"",DailyLog!$S$3,"")</f>
        <v/>
      </c>
      <c r="N8785" s="56" t="str">
        <f t="shared" si="412"/>
        <v/>
      </c>
      <c r="O8785" s="53" t="str">
        <f>IF($B8785&lt;&gt;"",IF(ISNUMBER(_xlfn.XMATCH($B8785,Language!$A$6:$E$6)),0,IF(ISNUMBER(_xlfn.XMATCH($B8785,Language!$A$29:$E$29)),'Lista de Prestatarios'!$B$3,VLOOKUP(B8785,'Lista de Prestatarios'!$A$2:$B$500,2,FALSE))),"")</f>
        <v/>
      </c>
      <c r="P8785" s="58" t="str">
        <f>IF(B8785&lt;&gt;"",IF(OR(D8785&gt;0,G8785&gt;0),COUNTIF($B$2:B8785,B8785),COUNTIFS($B$2:B8785,B8785,$E$2:E8785,"&gt;0")),"")</f>
        <v/>
      </c>
    </row>
    <row r="8786" spans="1:16" x14ac:dyDescent="0.35">
      <c r="A8786" s="51" t="str">
        <f t="shared" si="411"/>
        <v/>
      </c>
      <c r="B8786" s="99"/>
      <c r="C8786" s="4"/>
      <c r="D8786" s="14"/>
      <c r="E8786" s="14"/>
      <c r="F8786" s="14"/>
      <c r="G8786" s="82"/>
      <c r="H8786" s="107" t="str">
        <f>IF(B8786&lt;&gt;"",IF(OR(O8786=0,O8786=999),"",SUMIFS($E$2:E8786,$A$2:A8786,A8786)-SUMIFS($F$2:F8786,$A$2:A8786,A8786)),"")</f>
        <v/>
      </c>
      <c r="I8786" s="109" t="str">
        <f t="shared" si="413"/>
        <v/>
      </c>
      <c r="J8786" s="113"/>
      <c r="K8786" s="90"/>
      <c r="L8786" s="73"/>
      <c r="M8786" s="69" t="str">
        <f>IF(C8786&lt;&gt;"",DailyLog!$S$3,"")</f>
        <v/>
      </c>
      <c r="N8786" s="56" t="str">
        <f t="shared" si="412"/>
        <v/>
      </c>
      <c r="O8786" s="53" t="str">
        <f>IF($B8786&lt;&gt;"",IF(ISNUMBER(_xlfn.XMATCH($B8786,Language!$A$6:$E$6)),0,IF(ISNUMBER(_xlfn.XMATCH($B8786,Language!$A$29:$E$29)),'Lista de Prestatarios'!$B$3,VLOOKUP(B8786,'Lista de Prestatarios'!$A$2:$B$500,2,FALSE))),"")</f>
        <v/>
      </c>
      <c r="P8786" s="58" t="str">
        <f>IF(B8786&lt;&gt;"",IF(OR(D8786&gt;0,G8786&gt;0),COUNTIF($B$2:B8786,B8786),COUNTIFS($B$2:B8786,B8786,$E$2:E8786,"&gt;0")),"")</f>
        <v/>
      </c>
    </row>
    <row r="8787" spans="1:16" x14ac:dyDescent="0.35">
      <c r="A8787" s="51" t="str">
        <f t="shared" si="411"/>
        <v/>
      </c>
      <c r="B8787" s="99"/>
      <c r="C8787" s="4"/>
      <c r="D8787" s="14"/>
      <c r="E8787" s="14"/>
      <c r="F8787" s="14"/>
      <c r="G8787" s="82"/>
      <c r="H8787" s="107" t="str">
        <f>IF(B8787&lt;&gt;"",IF(OR(O8787=0,O8787=999),"",SUMIFS($E$2:E8787,$A$2:A8787,A8787)-SUMIFS($F$2:F8787,$A$2:A8787,A8787)),"")</f>
        <v/>
      </c>
      <c r="I8787" s="109" t="str">
        <f t="shared" si="413"/>
        <v/>
      </c>
      <c r="J8787" s="113"/>
      <c r="K8787" s="90"/>
      <c r="L8787" s="73"/>
      <c r="M8787" s="69" t="str">
        <f>IF(C8787&lt;&gt;"",DailyLog!$S$3,"")</f>
        <v/>
      </c>
      <c r="N8787" s="56" t="str">
        <f t="shared" si="412"/>
        <v/>
      </c>
      <c r="O8787" s="53" t="str">
        <f>IF($B8787&lt;&gt;"",IF(ISNUMBER(_xlfn.XMATCH($B8787,Language!$A$6:$E$6)),0,IF(ISNUMBER(_xlfn.XMATCH($B8787,Language!$A$29:$E$29)),'Lista de Prestatarios'!$B$3,VLOOKUP(B8787,'Lista de Prestatarios'!$A$2:$B$500,2,FALSE))),"")</f>
        <v/>
      </c>
      <c r="P8787" s="58" t="str">
        <f>IF(B8787&lt;&gt;"",IF(OR(D8787&gt;0,G8787&gt;0),COUNTIF($B$2:B8787,B8787),COUNTIFS($B$2:B8787,B8787,$E$2:E8787,"&gt;0")),"")</f>
        <v/>
      </c>
    </row>
    <row r="8788" spans="1:16" x14ac:dyDescent="0.35">
      <c r="A8788" s="51" t="str">
        <f t="shared" si="411"/>
        <v/>
      </c>
      <c r="B8788" s="99"/>
      <c r="C8788" s="4"/>
      <c r="D8788" s="14"/>
      <c r="E8788" s="14"/>
      <c r="F8788" s="14"/>
      <c r="G8788" s="82"/>
      <c r="H8788" s="107" t="str">
        <f>IF(B8788&lt;&gt;"",IF(OR(O8788=0,O8788=999),"",SUMIFS($E$2:E8788,$A$2:A8788,A8788)-SUMIFS($F$2:F8788,$A$2:A8788,A8788)),"")</f>
        <v/>
      </c>
      <c r="I8788" s="109" t="str">
        <f t="shared" si="413"/>
        <v/>
      </c>
      <c r="J8788" s="113"/>
      <c r="K8788" s="90"/>
      <c r="L8788" s="73"/>
      <c r="M8788" s="69" t="str">
        <f>IF(C8788&lt;&gt;"",DailyLog!$S$3,"")</f>
        <v/>
      </c>
      <c r="N8788" s="56" t="str">
        <f t="shared" si="412"/>
        <v/>
      </c>
      <c r="O8788" s="53" t="str">
        <f>IF($B8788&lt;&gt;"",IF(ISNUMBER(_xlfn.XMATCH($B8788,Language!$A$6:$E$6)),0,IF(ISNUMBER(_xlfn.XMATCH($B8788,Language!$A$29:$E$29)),'Lista de Prestatarios'!$B$3,VLOOKUP(B8788,'Lista de Prestatarios'!$A$2:$B$500,2,FALSE))),"")</f>
        <v/>
      </c>
      <c r="P8788" s="58" t="str">
        <f>IF(B8788&lt;&gt;"",IF(OR(D8788&gt;0,G8788&gt;0),COUNTIF($B$2:B8788,B8788),COUNTIFS($B$2:B8788,B8788,$E$2:E8788,"&gt;0")),"")</f>
        <v/>
      </c>
    </row>
    <row r="8789" spans="1:16" x14ac:dyDescent="0.35">
      <c r="A8789" s="51" t="str">
        <f t="shared" si="411"/>
        <v/>
      </c>
      <c r="B8789" s="99"/>
      <c r="C8789" s="4"/>
      <c r="D8789" s="14"/>
      <c r="E8789" s="14"/>
      <c r="F8789" s="14"/>
      <c r="G8789" s="82"/>
      <c r="H8789" s="107" t="str">
        <f>IF(B8789&lt;&gt;"",IF(OR(O8789=0,O8789=999),"",SUMIFS($E$2:E8789,$A$2:A8789,A8789)-SUMIFS($F$2:F8789,$A$2:A8789,A8789)),"")</f>
        <v/>
      </c>
      <c r="I8789" s="109" t="str">
        <f t="shared" si="413"/>
        <v/>
      </c>
      <c r="J8789" s="113"/>
      <c r="K8789" s="90"/>
      <c r="L8789" s="73"/>
      <c r="M8789" s="69" t="str">
        <f>IF(C8789&lt;&gt;"",DailyLog!$S$3,"")</f>
        <v/>
      </c>
      <c r="N8789" s="56" t="str">
        <f t="shared" si="412"/>
        <v/>
      </c>
      <c r="O8789" s="53" t="str">
        <f>IF($B8789&lt;&gt;"",IF(ISNUMBER(_xlfn.XMATCH($B8789,Language!$A$6:$E$6)),0,IF(ISNUMBER(_xlfn.XMATCH($B8789,Language!$A$29:$E$29)),'Lista de Prestatarios'!$B$3,VLOOKUP(B8789,'Lista de Prestatarios'!$A$2:$B$500,2,FALSE))),"")</f>
        <v/>
      </c>
      <c r="P8789" s="58" t="str">
        <f>IF(B8789&lt;&gt;"",IF(OR(D8789&gt;0,G8789&gt;0),COUNTIF($B$2:B8789,B8789),COUNTIFS($B$2:B8789,B8789,$E$2:E8789,"&gt;0")),"")</f>
        <v/>
      </c>
    </row>
    <row r="8790" spans="1:16" x14ac:dyDescent="0.35">
      <c r="A8790" s="51" t="str">
        <f t="shared" si="411"/>
        <v/>
      </c>
      <c r="B8790" s="99"/>
      <c r="C8790" s="4"/>
      <c r="D8790" s="14"/>
      <c r="E8790" s="14"/>
      <c r="F8790" s="14"/>
      <c r="G8790" s="82"/>
      <c r="H8790" s="107" t="str">
        <f>IF(B8790&lt;&gt;"",IF(OR(O8790=0,O8790=999),"",SUMIFS($E$2:E8790,$A$2:A8790,A8790)-SUMIFS($F$2:F8790,$A$2:A8790,A8790)),"")</f>
        <v/>
      </c>
      <c r="I8790" s="109" t="str">
        <f t="shared" si="413"/>
        <v/>
      </c>
      <c r="J8790" s="113"/>
      <c r="K8790" s="90"/>
      <c r="L8790" s="73"/>
      <c r="M8790" s="69" t="str">
        <f>IF(C8790&lt;&gt;"",DailyLog!$S$3,"")</f>
        <v/>
      </c>
      <c r="N8790" s="56" t="str">
        <f t="shared" si="412"/>
        <v/>
      </c>
      <c r="O8790" s="53" t="str">
        <f>IF($B8790&lt;&gt;"",IF(ISNUMBER(_xlfn.XMATCH($B8790,Language!$A$6:$E$6)),0,IF(ISNUMBER(_xlfn.XMATCH($B8790,Language!$A$29:$E$29)),'Lista de Prestatarios'!$B$3,VLOOKUP(B8790,'Lista de Prestatarios'!$A$2:$B$500,2,FALSE))),"")</f>
        <v/>
      </c>
      <c r="P8790" s="58" t="str">
        <f>IF(B8790&lt;&gt;"",IF(OR(D8790&gt;0,G8790&gt;0),COUNTIF($B$2:B8790,B8790),COUNTIFS($B$2:B8790,B8790,$E$2:E8790,"&gt;0")),"")</f>
        <v/>
      </c>
    </row>
    <row r="8791" spans="1:16" x14ac:dyDescent="0.35">
      <c r="A8791" s="51" t="str">
        <f t="shared" si="411"/>
        <v/>
      </c>
      <c r="B8791" s="99"/>
      <c r="C8791" s="4"/>
      <c r="D8791" s="14"/>
      <c r="E8791" s="14"/>
      <c r="F8791" s="14"/>
      <c r="G8791" s="82"/>
      <c r="H8791" s="107" t="str">
        <f>IF(B8791&lt;&gt;"",IF(OR(O8791=0,O8791=999),"",SUMIFS($E$2:E8791,$A$2:A8791,A8791)-SUMIFS($F$2:F8791,$A$2:A8791,A8791)),"")</f>
        <v/>
      </c>
      <c r="I8791" s="109" t="str">
        <f t="shared" si="413"/>
        <v/>
      </c>
      <c r="J8791" s="113"/>
      <c r="K8791" s="90"/>
      <c r="L8791" s="73"/>
      <c r="M8791" s="69" t="str">
        <f>IF(C8791&lt;&gt;"",DailyLog!$S$3,"")</f>
        <v/>
      </c>
      <c r="N8791" s="56" t="str">
        <f t="shared" si="412"/>
        <v/>
      </c>
      <c r="O8791" s="53" t="str">
        <f>IF($B8791&lt;&gt;"",IF(ISNUMBER(_xlfn.XMATCH($B8791,Language!$A$6:$E$6)),0,IF(ISNUMBER(_xlfn.XMATCH($B8791,Language!$A$29:$E$29)),'Lista de Prestatarios'!$B$3,VLOOKUP(B8791,'Lista de Prestatarios'!$A$2:$B$500,2,FALSE))),"")</f>
        <v/>
      </c>
      <c r="P8791" s="58" t="str">
        <f>IF(B8791&lt;&gt;"",IF(OR(D8791&gt;0,G8791&gt;0),COUNTIF($B$2:B8791,B8791),COUNTIFS($B$2:B8791,B8791,$E$2:E8791,"&gt;0")),"")</f>
        <v/>
      </c>
    </row>
    <row r="8792" spans="1:16" x14ac:dyDescent="0.35">
      <c r="A8792" s="51" t="str">
        <f t="shared" si="411"/>
        <v/>
      </c>
      <c r="B8792" s="99"/>
      <c r="C8792" s="4"/>
      <c r="D8792" s="14"/>
      <c r="E8792" s="14"/>
      <c r="F8792" s="14"/>
      <c r="G8792" s="82"/>
      <c r="H8792" s="107" t="str">
        <f>IF(B8792&lt;&gt;"",IF(OR(O8792=0,O8792=999),"",SUMIFS($E$2:E8792,$A$2:A8792,A8792)-SUMIFS($F$2:F8792,$A$2:A8792,A8792)),"")</f>
        <v/>
      </c>
      <c r="I8792" s="109" t="str">
        <f t="shared" si="413"/>
        <v/>
      </c>
      <c r="J8792" s="113"/>
      <c r="K8792" s="90"/>
      <c r="L8792" s="73"/>
      <c r="M8792" s="69" t="str">
        <f>IF(C8792&lt;&gt;"",DailyLog!$S$3,"")</f>
        <v/>
      </c>
      <c r="N8792" s="56" t="str">
        <f t="shared" si="412"/>
        <v/>
      </c>
      <c r="O8792" s="53" t="str">
        <f>IF($B8792&lt;&gt;"",IF(ISNUMBER(_xlfn.XMATCH($B8792,Language!$A$6:$E$6)),0,IF(ISNUMBER(_xlfn.XMATCH($B8792,Language!$A$29:$E$29)),'Lista de Prestatarios'!$B$3,VLOOKUP(B8792,'Lista de Prestatarios'!$A$2:$B$500,2,FALSE))),"")</f>
        <v/>
      </c>
      <c r="P8792" s="58" t="str">
        <f>IF(B8792&lt;&gt;"",IF(OR(D8792&gt;0,G8792&gt;0),COUNTIF($B$2:B8792,B8792),COUNTIFS($B$2:B8792,B8792,$E$2:E8792,"&gt;0")),"")</f>
        <v/>
      </c>
    </row>
    <row r="8793" spans="1:16" x14ac:dyDescent="0.35">
      <c r="A8793" s="51" t="str">
        <f t="shared" si="411"/>
        <v/>
      </c>
      <c r="B8793" s="99"/>
      <c r="C8793" s="4"/>
      <c r="D8793" s="14"/>
      <c r="E8793" s="14"/>
      <c r="F8793" s="14"/>
      <c r="G8793" s="82"/>
      <c r="H8793" s="107" t="str">
        <f>IF(B8793&lt;&gt;"",IF(OR(O8793=0,O8793=999),"",SUMIFS($E$2:E8793,$A$2:A8793,A8793)-SUMIFS($F$2:F8793,$A$2:A8793,A8793)),"")</f>
        <v/>
      </c>
      <c r="I8793" s="109" t="str">
        <f t="shared" si="413"/>
        <v/>
      </c>
      <c r="J8793" s="113"/>
      <c r="K8793" s="90"/>
      <c r="L8793" s="73"/>
      <c r="M8793" s="69" t="str">
        <f>IF(C8793&lt;&gt;"",DailyLog!$S$3,"")</f>
        <v/>
      </c>
      <c r="N8793" s="56" t="str">
        <f t="shared" si="412"/>
        <v/>
      </c>
      <c r="O8793" s="53" t="str">
        <f>IF($B8793&lt;&gt;"",IF(ISNUMBER(_xlfn.XMATCH($B8793,Language!$A$6:$E$6)),0,IF(ISNUMBER(_xlfn.XMATCH($B8793,Language!$A$29:$E$29)),'Lista de Prestatarios'!$B$3,VLOOKUP(B8793,'Lista de Prestatarios'!$A$2:$B$500,2,FALSE))),"")</f>
        <v/>
      </c>
      <c r="P8793" s="58" t="str">
        <f>IF(B8793&lt;&gt;"",IF(OR(D8793&gt;0,G8793&gt;0),COUNTIF($B$2:B8793,B8793),COUNTIFS($B$2:B8793,B8793,$E$2:E8793,"&gt;0")),"")</f>
        <v/>
      </c>
    </row>
    <row r="8794" spans="1:16" x14ac:dyDescent="0.35">
      <c r="A8794" s="51" t="str">
        <f t="shared" si="411"/>
        <v/>
      </c>
      <c r="B8794" s="99"/>
      <c r="C8794" s="4"/>
      <c r="D8794" s="14"/>
      <c r="E8794" s="14"/>
      <c r="F8794" s="14"/>
      <c r="G8794" s="82"/>
      <c r="H8794" s="107" t="str">
        <f>IF(B8794&lt;&gt;"",IF(OR(O8794=0,O8794=999),"",SUMIFS($E$2:E8794,$A$2:A8794,A8794)-SUMIFS($F$2:F8794,$A$2:A8794,A8794)),"")</f>
        <v/>
      </c>
      <c r="I8794" s="109" t="str">
        <f t="shared" si="413"/>
        <v/>
      </c>
      <c r="J8794" s="113"/>
      <c r="K8794" s="90"/>
      <c r="L8794" s="73"/>
      <c r="M8794" s="69" t="str">
        <f>IF(C8794&lt;&gt;"",DailyLog!$S$3,"")</f>
        <v/>
      </c>
      <c r="N8794" s="56" t="str">
        <f t="shared" si="412"/>
        <v/>
      </c>
      <c r="O8794" s="53" t="str">
        <f>IF($B8794&lt;&gt;"",IF(ISNUMBER(_xlfn.XMATCH($B8794,Language!$A$6:$E$6)),0,IF(ISNUMBER(_xlfn.XMATCH($B8794,Language!$A$29:$E$29)),'Lista de Prestatarios'!$B$3,VLOOKUP(B8794,'Lista de Prestatarios'!$A$2:$B$500,2,FALSE))),"")</f>
        <v/>
      </c>
      <c r="P8794" s="58" t="str">
        <f>IF(B8794&lt;&gt;"",IF(OR(D8794&gt;0,G8794&gt;0),COUNTIF($B$2:B8794,B8794),COUNTIFS($B$2:B8794,B8794,$E$2:E8794,"&gt;0")),"")</f>
        <v/>
      </c>
    </row>
    <row r="8795" spans="1:16" x14ac:dyDescent="0.35">
      <c r="A8795" s="51" t="str">
        <f t="shared" si="411"/>
        <v/>
      </c>
      <c r="B8795" s="99"/>
      <c r="C8795" s="4"/>
      <c r="D8795" s="14"/>
      <c r="E8795" s="14"/>
      <c r="F8795" s="14"/>
      <c r="G8795" s="82"/>
      <c r="H8795" s="107" t="str">
        <f>IF(B8795&lt;&gt;"",IF(OR(O8795=0,O8795=999),"",SUMIFS($E$2:E8795,$A$2:A8795,A8795)-SUMIFS($F$2:F8795,$A$2:A8795,A8795)),"")</f>
        <v/>
      </c>
      <c r="I8795" s="109" t="str">
        <f t="shared" si="413"/>
        <v/>
      </c>
      <c r="J8795" s="113"/>
      <c r="K8795" s="90"/>
      <c r="L8795" s="73"/>
      <c r="M8795" s="69" t="str">
        <f>IF(C8795&lt;&gt;"",DailyLog!$S$3,"")</f>
        <v/>
      </c>
      <c r="N8795" s="56" t="str">
        <f t="shared" si="412"/>
        <v/>
      </c>
      <c r="O8795" s="53" t="str">
        <f>IF($B8795&lt;&gt;"",IF(ISNUMBER(_xlfn.XMATCH($B8795,Language!$A$6:$E$6)),0,IF(ISNUMBER(_xlfn.XMATCH($B8795,Language!$A$29:$E$29)),'Lista de Prestatarios'!$B$3,VLOOKUP(B8795,'Lista de Prestatarios'!$A$2:$B$500,2,FALSE))),"")</f>
        <v/>
      </c>
      <c r="P8795" s="58" t="str">
        <f>IF(B8795&lt;&gt;"",IF(OR(D8795&gt;0,G8795&gt;0),COUNTIF($B$2:B8795,B8795),COUNTIFS($B$2:B8795,B8795,$E$2:E8795,"&gt;0")),"")</f>
        <v/>
      </c>
    </row>
    <row r="8796" spans="1:16" x14ac:dyDescent="0.35">
      <c r="A8796" s="51" t="str">
        <f t="shared" si="411"/>
        <v/>
      </c>
      <c r="B8796" s="99"/>
      <c r="C8796" s="4"/>
      <c r="D8796" s="14"/>
      <c r="E8796" s="14"/>
      <c r="F8796" s="14"/>
      <c r="G8796" s="82"/>
      <c r="H8796" s="107" t="str">
        <f>IF(B8796&lt;&gt;"",IF(OR(O8796=0,O8796=999),"",SUMIFS($E$2:E8796,$A$2:A8796,A8796)-SUMIFS($F$2:F8796,$A$2:A8796,A8796)),"")</f>
        <v/>
      </c>
      <c r="I8796" s="109" t="str">
        <f t="shared" si="413"/>
        <v/>
      </c>
      <c r="J8796" s="113"/>
      <c r="K8796" s="90"/>
      <c r="L8796" s="73"/>
      <c r="M8796" s="69" t="str">
        <f>IF(C8796&lt;&gt;"",DailyLog!$S$3,"")</f>
        <v/>
      </c>
      <c r="N8796" s="56" t="str">
        <f t="shared" si="412"/>
        <v/>
      </c>
      <c r="O8796" s="53" t="str">
        <f>IF($B8796&lt;&gt;"",IF(ISNUMBER(_xlfn.XMATCH($B8796,Language!$A$6:$E$6)),0,IF(ISNUMBER(_xlfn.XMATCH($B8796,Language!$A$29:$E$29)),'Lista de Prestatarios'!$B$3,VLOOKUP(B8796,'Lista de Prestatarios'!$A$2:$B$500,2,FALSE))),"")</f>
        <v/>
      </c>
      <c r="P8796" s="58" t="str">
        <f>IF(B8796&lt;&gt;"",IF(OR(D8796&gt;0,G8796&gt;0),COUNTIF($B$2:B8796,B8796),COUNTIFS($B$2:B8796,B8796,$E$2:E8796,"&gt;0")),"")</f>
        <v/>
      </c>
    </row>
    <row r="8797" spans="1:16" x14ac:dyDescent="0.35">
      <c r="A8797" s="51" t="str">
        <f t="shared" si="411"/>
        <v/>
      </c>
      <c r="B8797" s="99"/>
      <c r="C8797" s="4"/>
      <c r="D8797" s="14"/>
      <c r="E8797" s="14"/>
      <c r="F8797" s="14"/>
      <c r="G8797" s="82"/>
      <c r="H8797" s="107" t="str">
        <f>IF(B8797&lt;&gt;"",IF(OR(O8797=0,O8797=999),"",SUMIFS($E$2:E8797,$A$2:A8797,A8797)-SUMIFS($F$2:F8797,$A$2:A8797,A8797)),"")</f>
        <v/>
      </c>
      <c r="I8797" s="109" t="str">
        <f t="shared" si="413"/>
        <v/>
      </c>
      <c r="J8797" s="113"/>
      <c r="K8797" s="90"/>
      <c r="L8797" s="73"/>
      <c r="M8797" s="69" t="str">
        <f>IF(C8797&lt;&gt;"",DailyLog!$S$3,"")</f>
        <v/>
      </c>
      <c r="N8797" s="56" t="str">
        <f t="shared" si="412"/>
        <v/>
      </c>
      <c r="O8797" s="53" t="str">
        <f>IF($B8797&lt;&gt;"",IF(ISNUMBER(_xlfn.XMATCH($B8797,Language!$A$6:$E$6)),0,IF(ISNUMBER(_xlfn.XMATCH($B8797,Language!$A$29:$E$29)),'Lista de Prestatarios'!$B$3,VLOOKUP(B8797,'Lista de Prestatarios'!$A$2:$B$500,2,FALSE))),"")</f>
        <v/>
      </c>
      <c r="P8797" s="58" t="str">
        <f>IF(B8797&lt;&gt;"",IF(OR(D8797&gt;0,G8797&gt;0),COUNTIF($B$2:B8797,B8797),COUNTIFS($B$2:B8797,B8797,$E$2:E8797,"&gt;0")),"")</f>
        <v/>
      </c>
    </row>
    <row r="8798" spans="1:16" x14ac:dyDescent="0.35">
      <c r="A8798" s="51" t="str">
        <f t="shared" si="411"/>
        <v/>
      </c>
      <c r="B8798" s="99"/>
      <c r="C8798" s="4"/>
      <c r="D8798" s="14"/>
      <c r="E8798" s="14"/>
      <c r="F8798" s="14"/>
      <c r="G8798" s="82"/>
      <c r="H8798" s="107" t="str">
        <f>IF(B8798&lt;&gt;"",IF(OR(O8798=0,O8798=999),"",SUMIFS($E$2:E8798,$A$2:A8798,A8798)-SUMIFS($F$2:F8798,$A$2:A8798,A8798)),"")</f>
        <v/>
      </c>
      <c r="I8798" s="109" t="str">
        <f t="shared" si="413"/>
        <v/>
      </c>
      <c r="J8798" s="113"/>
      <c r="K8798" s="90"/>
      <c r="L8798" s="73"/>
      <c r="M8798" s="69" t="str">
        <f>IF(C8798&lt;&gt;"",DailyLog!$S$3,"")</f>
        <v/>
      </c>
      <c r="N8798" s="56" t="str">
        <f t="shared" si="412"/>
        <v/>
      </c>
      <c r="O8798" s="53" t="str">
        <f>IF($B8798&lt;&gt;"",IF(ISNUMBER(_xlfn.XMATCH($B8798,Language!$A$6:$E$6)),0,IF(ISNUMBER(_xlfn.XMATCH($B8798,Language!$A$29:$E$29)),'Lista de Prestatarios'!$B$3,VLOOKUP(B8798,'Lista de Prestatarios'!$A$2:$B$500,2,FALSE))),"")</f>
        <v/>
      </c>
      <c r="P8798" s="58" t="str">
        <f>IF(B8798&lt;&gt;"",IF(OR(D8798&gt;0,G8798&gt;0),COUNTIF($B$2:B8798,B8798),COUNTIFS($B$2:B8798,B8798,$E$2:E8798,"&gt;0")),"")</f>
        <v/>
      </c>
    </row>
    <row r="8799" spans="1:16" x14ac:dyDescent="0.35">
      <c r="A8799" s="51" t="str">
        <f t="shared" si="411"/>
        <v/>
      </c>
      <c r="B8799" s="99"/>
      <c r="C8799" s="4"/>
      <c r="D8799" s="14"/>
      <c r="E8799" s="14"/>
      <c r="F8799" s="14"/>
      <c r="G8799" s="82"/>
      <c r="H8799" s="107" t="str">
        <f>IF(B8799&lt;&gt;"",IF(OR(O8799=0,O8799=999),"",SUMIFS($E$2:E8799,$A$2:A8799,A8799)-SUMIFS($F$2:F8799,$A$2:A8799,A8799)),"")</f>
        <v/>
      </c>
      <c r="I8799" s="109" t="str">
        <f t="shared" si="413"/>
        <v/>
      </c>
      <c r="J8799" s="113"/>
      <c r="K8799" s="90"/>
      <c r="L8799" s="73"/>
      <c r="M8799" s="69" t="str">
        <f>IF(C8799&lt;&gt;"",DailyLog!$S$3,"")</f>
        <v/>
      </c>
      <c r="N8799" s="56" t="str">
        <f t="shared" si="412"/>
        <v/>
      </c>
      <c r="O8799" s="53" t="str">
        <f>IF($B8799&lt;&gt;"",IF(ISNUMBER(_xlfn.XMATCH($B8799,Language!$A$6:$E$6)),0,IF(ISNUMBER(_xlfn.XMATCH($B8799,Language!$A$29:$E$29)),'Lista de Prestatarios'!$B$3,VLOOKUP(B8799,'Lista de Prestatarios'!$A$2:$B$500,2,FALSE))),"")</f>
        <v/>
      </c>
      <c r="P8799" s="58" t="str">
        <f>IF(B8799&lt;&gt;"",IF(OR(D8799&gt;0,G8799&gt;0),COUNTIF($B$2:B8799,B8799),COUNTIFS($B$2:B8799,B8799,$E$2:E8799,"&gt;0")),"")</f>
        <v/>
      </c>
    </row>
    <row r="8800" spans="1:16" x14ac:dyDescent="0.35">
      <c r="A8800" s="51" t="str">
        <f t="shared" si="411"/>
        <v/>
      </c>
      <c r="B8800" s="99"/>
      <c r="C8800" s="4"/>
      <c r="D8800" s="14"/>
      <c r="E8800" s="14"/>
      <c r="F8800" s="14"/>
      <c r="G8800" s="82"/>
      <c r="H8800" s="107" t="str">
        <f>IF(B8800&lt;&gt;"",IF(OR(O8800=0,O8800=999),"",SUMIFS($E$2:E8800,$A$2:A8800,A8800)-SUMIFS($F$2:F8800,$A$2:A8800,A8800)),"")</f>
        <v/>
      </c>
      <c r="I8800" s="109" t="str">
        <f t="shared" si="413"/>
        <v/>
      </c>
      <c r="J8800" s="113"/>
      <c r="K8800" s="90"/>
      <c r="L8800" s="73"/>
      <c r="M8800" s="69" t="str">
        <f>IF(C8800&lt;&gt;"",DailyLog!$S$3,"")</f>
        <v/>
      </c>
      <c r="N8800" s="56" t="str">
        <f t="shared" si="412"/>
        <v/>
      </c>
      <c r="O8800" s="53" t="str">
        <f>IF($B8800&lt;&gt;"",IF(ISNUMBER(_xlfn.XMATCH($B8800,Language!$A$6:$E$6)),0,IF(ISNUMBER(_xlfn.XMATCH($B8800,Language!$A$29:$E$29)),'Lista de Prestatarios'!$B$3,VLOOKUP(B8800,'Lista de Prestatarios'!$A$2:$B$500,2,FALSE))),"")</f>
        <v/>
      </c>
      <c r="P8800" s="58" t="str">
        <f>IF(B8800&lt;&gt;"",IF(OR(D8800&gt;0,G8800&gt;0),COUNTIF($B$2:B8800,B8800),COUNTIFS($B$2:B8800,B8800,$E$2:E8800,"&gt;0")),"")</f>
        <v/>
      </c>
    </row>
    <row r="8801" spans="1:16" x14ac:dyDescent="0.35">
      <c r="A8801" s="51" t="str">
        <f t="shared" si="411"/>
        <v/>
      </c>
      <c r="B8801" s="99"/>
      <c r="C8801" s="4"/>
      <c r="D8801" s="14"/>
      <c r="E8801" s="14"/>
      <c r="F8801" s="14"/>
      <c r="G8801" s="82"/>
      <c r="H8801" s="107" t="str">
        <f>IF(B8801&lt;&gt;"",IF(OR(O8801=0,O8801=999),"",SUMIFS($E$2:E8801,$A$2:A8801,A8801)-SUMIFS($F$2:F8801,$A$2:A8801,A8801)),"")</f>
        <v/>
      </c>
      <c r="I8801" s="109" t="str">
        <f t="shared" si="413"/>
        <v/>
      </c>
      <c r="J8801" s="113"/>
      <c r="K8801" s="90"/>
      <c r="L8801" s="73"/>
      <c r="M8801" s="69" t="str">
        <f>IF(C8801&lt;&gt;"",DailyLog!$S$3,"")</f>
        <v/>
      </c>
      <c r="N8801" s="56" t="str">
        <f t="shared" si="412"/>
        <v/>
      </c>
      <c r="O8801" s="53" t="str">
        <f>IF($B8801&lt;&gt;"",IF(ISNUMBER(_xlfn.XMATCH($B8801,Language!$A$6:$E$6)),0,IF(ISNUMBER(_xlfn.XMATCH($B8801,Language!$A$29:$E$29)),'Lista de Prestatarios'!$B$3,VLOOKUP(B8801,'Lista de Prestatarios'!$A$2:$B$500,2,FALSE))),"")</f>
        <v/>
      </c>
      <c r="P8801" s="58" t="str">
        <f>IF(B8801&lt;&gt;"",IF(OR(D8801&gt;0,G8801&gt;0),COUNTIF($B$2:B8801,B8801),COUNTIFS($B$2:B8801,B8801,$E$2:E8801,"&gt;0")),"")</f>
        <v/>
      </c>
    </row>
    <row r="8802" spans="1:16" x14ac:dyDescent="0.35">
      <c r="A8802" s="51" t="str">
        <f t="shared" si="411"/>
        <v/>
      </c>
      <c r="B8802" s="99"/>
      <c r="C8802" s="4"/>
      <c r="D8802" s="14"/>
      <c r="E8802" s="14"/>
      <c r="F8802" s="14"/>
      <c r="G8802" s="82"/>
      <c r="H8802" s="107" t="str">
        <f>IF(B8802&lt;&gt;"",IF(OR(O8802=0,O8802=999),"",SUMIFS($E$2:E8802,$A$2:A8802,A8802)-SUMIFS($F$2:F8802,$A$2:A8802,A8802)),"")</f>
        <v/>
      </c>
      <c r="I8802" s="109" t="str">
        <f t="shared" si="413"/>
        <v/>
      </c>
      <c r="J8802" s="113"/>
      <c r="K8802" s="90"/>
      <c r="L8802" s="73"/>
      <c r="M8802" s="69" t="str">
        <f>IF(C8802&lt;&gt;"",DailyLog!$S$3,"")</f>
        <v/>
      </c>
      <c r="N8802" s="56" t="str">
        <f t="shared" si="412"/>
        <v/>
      </c>
      <c r="O8802" s="53" t="str">
        <f>IF($B8802&lt;&gt;"",IF(ISNUMBER(_xlfn.XMATCH($B8802,Language!$A$6:$E$6)),0,IF(ISNUMBER(_xlfn.XMATCH($B8802,Language!$A$29:$E$29)),'Lista de Prestatarios'!$B$3,VLOOKUP(B8802,'Lista de Prestatarios'!$A$2:$B$500,2,FALSE))),"")</f>
        <v/>
      </c>
      <c r="P8802" s="58" t="str">
        <f>IF(B8802&lt;&gt;"",IF(OR(D8802&gt;0,G8802&gt;0),COUNTIF($B$2:B8802,B8802),COUNTIFS($B$2:B8802,B8802,$E$2:E8802,"&gt;0")),"")</f>
        <v/>
      </c>
    </row>
    <row r="8803" spans="1:16" x14ac:dyDescent="0.35">
      <c r="A8803" s="51" t="str">
        <f t="shared" si="411"/>
        <v/>
      </c>
      <c r="B8803" s="99"/>
      <c r="C8803" s="4"/>
      <c r="D8803" s="14"/>
      <c r="E8803" s="14"/>
      <c r="F8803" s="14"/>
      <c r="G8803" s="82"/>
      <c r="H8803" s="107" t="str">
        <f>IF(B8803&lt;&gt;"",IF(OR(O8803=0,O8803=999),"",SUMIFS($E$2:E8803,$A$2:A8803,A8803)-SUMIFS($F$2:F8803,$A$2:A8803,A8803)),"")</f>
        <v/>
      </c>
      <c r="I8803" s="109" t="str">
        <f t="shared" si="413"/>
        <v/>
      </c>
      <c r="J8803" s="113"/>
      <c r="K8803" s="90"/>
      <c r="L8803" s="73"/>
      <c r="M8803" s="69" t="str">
        <f>IF(C8803&lt;&gt;"",DailyLog!$S$3,"")</f>
        <v/>
      </c>
      <c r="N8803" s="56" t="str">
        <f t="shared" si="412"/>
        <v/>
      </c>
      <c r="O8803" s="53" t="str">
        <f>IF($B8803&lt;&gt;"",IF(ISNUMBER(_xlfn.XMATCH($B8803,Language!$A$6:$E$6)),0,IF(ISNUMBER(_xlfn.XMATCH($B8803,Language!$A$29:$E$29)),'Lista de Prestatarios'!$B$3,VLOOKUP(B8803,'Lista de Prestatarios'!$A$2:$B$500,2,FALSE))),"")</f>
        <v/>
      </c>
      <c r="P8803" s="58" t="str">
        <f>IF(B8803&lt;&gt;"",IF(OR(D8803&gt;0,G8803&gt;0),COUNTIF($B$2:B8803,B8803),COUNTIFS($B$2:B8803,B8803,$E$2:E8803,"&gt;0")),"")</f>
        <v/>
      </c>
    </row>
    <row r="8804" spans="1:16" x14ac:dyDescent="0.35">
      <c r="A8804" s="51" t="str">
        <f t="shared" si="411"/>
        <v/>
      </c>
      <c r="B8804" s="99"/>
      <c r="C8804" s="4"/>
      <c r="D8804" s="14"/>
      <c r="E8804" s="14"/>
      <c r="F8804" s="14"/>
      <c r="G8804" s="82"/>
      <c r="H8804" s="107" t="str">
        <f>IF(B8804&lt;&gt;"",IF(OR(O8804=0,O8804=999),"",SUMIFS($E$2:E8804,$A$2:A8804,A8804)-SUMIFS($F$2:F8804,$A$2:A8804,A8804)),"")</f>
        <v/>
      </c>
      <c r="I8804" s="109" t="str">
        <f t="shared" si="413"/>
        <v/>
      </c>
      <c r="J8804" s="113"/>
      <c r="K8804" s="90"/>
      <c r="L8804" s="73"/>
      <c r="M8804" s="69" t="str">
        <f>IF(C8804&lt;&gt;"",DailyLog!$S$3,"")</f>
        <v/>
      </c>
      <c r="N8804" s="56" t="str">
        <f t="shared" si="412"/>
        <v/>
      </c>
      <c r="O8804" s="53" t="str">
        <f>IF($B8804&lt;&gt;"",IF(ISNUMBER(_xlfn.XMATCH($B8804,Language!$A$6:$E$6)),0,IF(ISNUMBER(_xlfn.XMATCH($B8804,Language!$A$29:$E$29)),'Lista de Prestatarios'!$B$3,VLOOKUP(B8804,'Lista de Prestatarios'!$A$2:$B$500,2,FALSE))),"")</f>
        <v/>
      </c>
      <c r="P8804" s="58" t="str">
        <f>IF(B8804&lt;&gt;"",IF(OR(D8804&gt;0,G8804&gt;0),COUNTIF($B$2:B8804,B8804),COUNTIFS($B$2:B8804,B8804,$E$2:E8804,"&gt;0")),"")</f>
        <v/>
      </c>
    </row>
    <row r="8805" spans="1:16" x14ac:dyDescent="0.35">
      <c r="A8805" s="51" t="str">
        <f t="shared" si="411"/>
        <v/>
      </c>
      <c r="B8805" s="99"/>
      <c r="C8805" s="4"/>
      <c r="D8805" s="14"/>
      <c r="E8805" s="14"/>
      <c r="F8805" s="14"/>
      <c r="G8805" s="82"/>
      <c r="H8805" s="107" t="str">
        <f>IF(B8805&lt;&gt;"",IF(OR(O8805=0,O8805=999),"",SUMIFS($E$2:E8805,$A$2:A8805,A8805)-SUMIFS($F$2:F8805,$A$2:A8805,A8805)),"")</f>
        <v/>
      </c>
      <c r="I8805" s="109" t="str">
        <f t="shared" si="413"/>
        <v/>
      </c>
      <c r="J8805" s="113"/>
      <c r="K8805" s="90"/>
      <c r="L8805" s="73"/>
      <c r="M8805" s="69" t="str">
        <f>IF(C8805&lt;&gt;"",DailyLog!$S$3,"")</f>
        <v/>
      </c>
      <c r="N8805" s="56" t="str">
        <f t="shared" si="412"/>
        <v/>
      </c>
      <c r="O8805" s="53" t="str">
        <f>IF($B8805&lt;&gt;"",IF(ISNUMBER(_xlfn.XMATCH($B8805,Language!$A$6:$E$6)),0,IF(ISNUMBER(_xlfn.XMATCH($B8805,Language!$A$29:$E$29)),'Lista de Prestatarios'!$B$3,VLOOKUP(B8805,'Lista de Prestatarios'!$A$2:$B$500,2,FALSE))),"")</f>
        <v/>
      </c>
      <c r="P8805" s="58" t="str">
        <f>IF(B8805&lt;&gt;"",IF(OR(D8805&gt;0,G8805&gt;0),COUNTIF($B$2:B8805,B8805),COUNTIFS($B$2:B8805,B8805,$E$2:E8805,"&gt;0")),"")</f>
        <v/>
      </c>
    </row>
    <row r="8806" spans="1:16" x14ac:dyDescent="0.35">
      <c r="A8806" s="51" t="str">
        <f t="shared" si="411"/>
        <v/>
      </c>
      <c r="B8806" s="99"/>
      <c r="C8806" s="4"/>
      <c r="D8806" s="14"/>
      <c r="E8806" s="14"/>
      <c r="F8806" s="14"/>
      <c r="G8806" s="82"/>
      <c r="H8806" s="107" t="str">
        <f>IF(B8806&lt;&gt;"",IF(OR(O8806=0,O8806=999),"",SUMIFS($E$2:E8806,$A$2:A8806,A8806)-SUMIFS($F$2:F8806,$A$2:A8806,A8806)),"")</f>
        <v/>
      </c>
      <c r="I8806" s="109" t="str">
        <f t="shared" si="413"/>
        <v/>
      </c>
      <c r="J8806" s="113"/>
      <c r="K8806" s="90"/>
      <c r="L8806" s="73"/>
      <c r="M8806" s="69" t="str">
        <f>IF(C8806&lt;&gt;"",DailyLog!$S$3,"")</f>
        <v/>
      </c>
      <c r="N8806" s="56" t="str">
        <f t="shared" si="412"/>
        <v/>
      </c>
      <c r="O8806" s="53" t="str">
        <f>IF($B8806&lt;&gt;"",IF(ISNUMBER(_xlfn.XMATCH($B8806,Language!$A$6:$E$6)),0,IF(ISNUMBER(_xlfn.XMATCH($B8806,Language!$A$29:$E$29)),'Lista de Prestatarios'!$B$3,VLOOKUP(B8806,'Lista de Prestatarios'!$A$2:$B$500,2,FALSE))),"")</f>
        <v/>
      </c>
      <c r="P8806" s="58" t="str">
        <f>IF(B8806&lt;&gt;"",IF(OR(D8806&gt;0,G8806&gt;0),COUNTIF($B$2:B8806,B8806),COUNTIFS($B$2:B8806,B8806,$E$2:E8806,"&gt;0")),"")</f>
        <v/>
      </c>
    </row>
    <row r="8807" spans="1:16" x14ac:dyDescent="0.35">
      <c r="A8807" s="51" t="str">
        <f t="shared" si="411"/>
        <v/>
      </c>
      <c r="B8807" s="99"/>
      <c r="C8807" s="4"/>
      <c r="D8807" s="14"/>
      <c r="E8807" s="14"/>
      <c r="F8807" s="14"/>
      <c r="G8807" s="82"/>
      <c r="H8807" s="107" t="str">
        <f>IF(B8807&lt;&gt;"",IF(OR(O8807=0,O8807=999),"",SUMIFS($E$2:E8807,$A$2:A8807,A8807)-SUMIFS($F$2:F8807,$A$2:A8807,A8807)),"")</f>
        <v/>
      </c>
      <c r="I8807" s="109" t="str">
        <f t="shared" si="413"/>
        <v/>
      </c>
      <c r="J8807" s="113"/>
      <c r="K8807" s="90"/>
      <c r="L8807" s="73"/>
      <c r="M8807" s="69" t="str">
        <f>IF(C8807&lt;&gt;"",DailyLog!$S$3,"")</f>
        <v/>
      </c>
      <c r="N8807" s="56" t="str">
        <f t="shared" si="412"/>
        <v/>
      </c>
      <c r="O8807" s="53" t="str">
        <f>IF($B8807&lt;&gt;"",IF(ISNUMBER(_xlfn.XMATCH($B8807,Language!$A$6:$E$6)),0,IF(ISNUMBER(_xlfn.XMATCH($B8807,Language!$A$29:$E$29)),'Lista de Prestatarios'!$B$3,VLOOKUP(B8807,'Lista de Prestatarios'!$A$2:$B$500,2,FALSE))),"")</f>
        <v/>
      </c>
      <c r="P8807" s="58" t="str">
        <f>IF(B8807&lt;&gt;"",IF(OR(D8807&gt;0,G8807&gt;0),COUNTIF($B$2:B8807,B8807),COUNTIFS($B$2:B8807,B8807,$E$2:E8807,"&gt;0")),"")</f>
        <v/>
      </c>
    </row>
    <row r="8808" spans="1:16" x14ac:dyDescent="0.35">
      <c r="A8808" s="51" t="str">
        <f t="shared" si="411"/>
        <v/>
      </c>
      <c r="B8808" s="99"/>
      <c r="C8808" s="4"/>
      <c r="D8808" s="14"/>
      <c r="E8808" s="14"/>
      <c r="F8808" s="14"/>
      <c r="G8808" s="82"/>
      <c r="H8808" s="107" t="str">
        <f>IF(B8808&lt;&gt;"",IF(OR(O8808=0,O8808=999),"",SUMIFS($E$2:E8808,$A$2:A8808,A8808)-SUMIFS($F$2:F8808,$A$2:A8808,A8808)),"")</f>
        <v/>
      </c>
      <c r="I8808" s="109" t="str">
        <f t="shared" si="413"/>
        <v/>
      </c>
      <c r="J8808" s="113"/>
      <c r="K8808" s="90"/>
      <c r="L8808" s="73"/>
      <c r="M8808" s="69" t="str">
        <f>IF(C8808&lt;&gt;"",DailyLog!$S$3,"")</f>
        <v/>
      </c>
      <c r="N8808" s="56" t="str">
        <f t="shared" si="412"/>
        <v/>
      </c>
      <c r="O8808" s="53" t="str">
        <f>IF($B8808&lt;&gt;"",IF(ISNUMBER(_xlfn.XMATCH($B8808,Language!$A$6:$E$6)),0,IF(ISNUMBER(_xlfn.XMATCH($B8808,Language!$A$29:$E$29)),'Lista de Prestatarios'!$B$3,VLOOKUP(B8808,'Lista de Prestatarios'!$A$2:$B$500,2,FALSE))),"")</f>
        <v/>
      </c>
      <c r="P8808" s="58" t="str">
        <f>IF(B8808&lt;&gt;"",IF(OR(D8808&gt;0,G8808&gt;0),COUNTIF($B$2:B8808,B8808),COUNTIFS($B$2:B8808,B8808,$E$2:E8808,"&gt;0")),"")</f>
        <v/>
      </c>
    </row>
    <row r="8809" spans="1:16" x14ac:dyDescent="0.35">
      <c r="A8809" s="51" t="str">
        <f t="shared" si="411"/>
        <v/>
      </c>
      <c r="B8809" s="99"/>
      <c r="C8809" s="4"/>
      <c r="D8809" s="14"/>
      <c r="E8809" s="14"/>
      <c r="F8809" s="14"/>
      <c r="G8809" s="82"/>
      <c r="H8809" s="107" t="str">
        <f>IF(B8809&lt;&gt;"",IF(OR(O8809=0,O8809=999),"",SUMIFS($E$2:E8809,$A$2:A8809,A8809)-SUMIFS($F$2:F8809,$A$2:A8809,A8809)),"")</f>
        <v/>
      </c>
      <c r="I8809" s="109" t="str">
        <f t="shared" si="413"/>
        <v/>
      </c>
      <c r="J8809" s="113"/>
      <c r="K8809" s="90"/>
      <c r="L8809" s="73"/>
      <c r="M8809" s="69" t="str">
        <f>IF(C8809&lt;&gt;"",DailyLog!$S$3,"")</f>
        <v/>
      </c>
      <c r="N8809" s="56" t="str">
        <f t="shared" si="412"/>
        <v/>
      </c>
      <c r="O8809" s="53" t="str">
        <f>IF($B8809&lt;&gt;"",IF(ISNUMBER(_xlfn.XMATCH($B8809,Language!$A$6:$E$6)),0,IF(ISNUMBER(_xlfn.XMATCH($B8809,Language!$A$29:$E$29)),'Lista de Prestatarios'!$B$3,VLOOKUP(B8809,'Lista de Prestatarios'!$A$2:$B$500,2,FALSE))),"")</f>
        <v/>
      </c>
      <c r="P8809" s="58" t="str">
        <f>IF(B8809&lt;&gt;"",IF(OR(D8809&gt;0,G8809&gt;0),COUNTIF($B$2:B8809,B8809),COUNTIFS($B$2:B8809,B8809,$E$2:E8809,"&gt;0")),"")</f>
        <v/>
      </c>
    </row>
    <row r="8810" spans="1:16" x14ac:dyDescent="0.35">
      <c r="A8810" s="51" t="str">
        <f t="shared" si="411"/>
        <v/>
      </c>
      <c r="B8810" s="99"/>
      <c r="C8810" s="4"/>
      <c r="D8810" s="14"/>
      <c r="E8810" s="14"/>
      <c r="F8810" s="14"/>
      <c r="G8810" s="82"/>
      <c r="H8810" s="107" t="str">
        <f>IF(B8810&lt;&gt;"",IF(OR(O8810=0,O8810=999),"",SUMIFS($E$2:E8810,$A$2:A8810,A8810)-SUMIFS($F$2:F8810,$A$2:A8810,A8810)),"")</f>
        <v/>
      </c>
      <c r="I8810" s="109" t="str">
        <f t="shared" si="413"/>
        <v/>
      </c>
      <c r="J8810" s="113"/>
      <c r="K8810" s="90"/>
      <c r="L8810" s="73"/>
      <c r="M8810" s="69" t="str">
        <f>IF(C8810&lt;&gt;"",DailyLog!$S$3,"")</f>
        <v/>
      </c>
      <c r="N8810" s="56" t="str">
        <f t="shared" si="412"/>
        <v/>
      </c>
      <c r="O8810" s="53" t="str">
        <f>IF($B8810&lt;&gt;"",IF(ISNUMBER(_xlfn.XMATCH($B8810,Language!$A$6:$E$6)),0,IF(ISNUMBER(_xlfn.XMATCH($B8810,Language!$A$29:$E$29)),'Lista de Prestatarios'!$B$3,VLOOKUP(B8810,'Lista de Prestatarios'!$A$2:$B$500,2,FALSE))),"")</f>
        <v/>
      </c>
      <c r="P8810" s="58" t="str">
        <f>IF(B8810&lt;&gt;"",IF(OR(D8810&gt;0,G8810&gt;0),COUNTIF($B$2:B8810,B8810),COUNTIFS($B$2:B8810,B8810,$E$2:E8810,"&gt;0")),"")</f>
        <v/>
      </c>
    </row>
    <row r="8811" spans="1:16" x14ac:dyDescent="0.35">
      <c r="A8811" s="51" t="str">
        <f t="shared" si="411"/>
        <v/>
      </c>
      <c r="B8811" s="99"/>
      <c r="C8811" s="4"/>
      <c r="D8811" s="14"/>
      <c r="E8811" s="14"/>
      <c r="F8811" s="14"/>
      <c r="G8811" s="82"/>
      <c r="H8811" s="107" t="str">
        <f>IF(B8811&lt;&gt;"",IF(OR(O8811=0,O8811=999),"",SUMIFS($E$2:E8811,$A$2:A8811,A8811)-SUMIFS($F$2:F8811,$A$2:A8811,A8811)),"")</f>
        <v/>
      </c>
      <c r="I8811" s="109" t="str">
        <f t="shared" si="413"/>
        <v/>
      </c>
      <c r="J8811" s="113"/>
      <c r="K8811" s="90"/>
      <c r="L8811" s="73"/>
      <c r="M8811" s="69" t="str">
        <f>IF(C8811&lt;&gt;"",DailyLog!$S$3,"")</f>
        <v/>
      </c>
      <c r="N8811" s="56" t="str">
        <f t="shared" si="412"/>
        <v/>
      </c>
      <c r="O8811" s="53" t="str">
        <f>IF($B8811&lt;&gt;"",IF(ISNUMBER(_xlfn.XMATCH($B8811,Language!$A$6:$E$6)),0,IF(ISNUMBER(_xlfn.XMATCH($B8811,Language!$A$29:$E$29)),'Lista de Prestatarios'!$B$3,VLOOKUP(B8811,'Lista de Prestatarios'!$A$2:$B$500,2,FALSE))),"")</f>
        <v/>
      </c>
      <c r="P8811" s="58" t="str">
        <f>IF(B8811&lt;&gt;"",IF(OR(D8811&gt;0,G8811&gt;0),COUNTIF($B$2:B8811,B8811),COUNTIFS($B$2:B8811,B8811,$E$2:E8811,"&gt;0")),"")</f>
        <v/>
      </c>
    </row>
    <row r="8812" spans="1:16" x14ac:dyDescent="0.35">
      <c r="A8812" s="51" t="str">
        <f t="shared" si="411"/>
        <v/>
      </c>
      <c r="B8812" s="99"/>
      <c r="C8812" s="4"/>
      <c r="D8812" s="14"/>
      <c r="E8812" s="14"/>
      <c r="F8812" s="14"/>
      <c r="G8812" s="82"/>
      <c r="H8812" s="107" t="str">
        <f>IF(B8812&lt;&gt;"",IF(OR(O8812=0,O8812=999),"",SUMIFS($E$2:E8812,$A$2:A8812,A8812)-SUMIFS($F$2:F8812,$A$2:A8812,A8812)),"")</f>
        <v/>
      </c>
      <c r="I8812" s="109" t="str">
        <f t="shared" si="413"/>
        <v/>
      </c>
      <c r="J8812" s="113"/>
      <c r="K8812" s="90"/>
      <c r="L8812" s="73"/>
      <c r="M8812" s="69" t="str">
        <f>IF(C8812&lt;&gt;"",DailyLog!$S$3,"")</f>
        <v/>
      </c>
      <c r="N8812" s="56" t="str">
        <f t="shared" si="412"/>
        <v/>
      </c>
      <c r="O8812" s="53" t="str">
        <f>IF($B8812&lt;&gt;"",IF(ISNUMBER(_xlfn.XMATCH($B8812,Language!$A$6:$E$6)),0,IF(ISNUMBER(_xlfn.XMATCH($B8812,Language!$A$29:$E$29)),'Lista de Prestatarios'!$B$3,VLOOKUP(B8812,'Lista de Prestatarios'!$A$2:$B$500,2,FALSE))),"")</f>
        <v/>
      </c>
      <c r="P8812" s="58" t="str">
        <f>IF(B8812&lt;&gt;"",IF(OR(D8812&gt;0,G8812&gt;0),COUNTIF($B$2:B8812,B8812),COUNTIFS($B$2:B8812,B8812,$E$2:E8812,"&gt;0")),"")</f>
        <v/>
      </c>
    </row>
    <row r="8813" spans="1:16" x14ac:dyDescent="0.35">
      <c r="A8813" s="51" t="str">
        <f t="shared" si="411"/>
        <v/>
      </c>
      <c r="B8813" s="99"/>
      <c r="C8813" s="4"/>
      <c r="D8813" s="14"/>
      <c r="E8813" s="14"/>
      <c r="F8813" s="14"/>
      <c r="G8813" s="82"/>
      <c r="H8813" s="107" t="str">
        <f>IF(B8813&lt;&gt;"",IF(OR(O8813=0,O8813=999),"",SUMIFS($E$2:E8813,$A$2:A8813,A8813)-SUMIFS($F$2:F8813,$A$2:A8813,A8813)),"")</f>
        <v/>
      </c>
      <c r="I8813" s="109" t="str">
        <f t="shared" si="413"/>
        <v/>
      </c>
      <c r="J8813" s="113"/>
      <c r="K8813" s="90"/>
      <c r="L8813" s="73"/>
      <c r="M8813" s="69" t="str">
        <f>IF(C8813&lt;&gt;"",DailyLog!$S$3,"")</f>
        <v/>
      </c>
      <c r="N8813" s="56" t="str">
        <f t="shared" si="412"/>
        <v/>
      </c>
      <c r="O8813" s="53" t="str">
        <f>IF($B8813&lt;&gt;"",IF(ISNUMBER(_xlfn.XMATCH($B8813,Language!$A$6:$E$6)),0,IF(ISNUMBER(_xlfn.XMATCH($B8813,Language!$A$29:$E$29)),'Lista de Prestatarios'!$B$3,VLOOKUP(B8813,'Lista de Prestatarios'!$A$2:$B$500,2,FALSE))),"")</f>
        <v/>
      </c>
      <c r="P8813" s="58" t="str">
        <f>IF(B8813&lt;&gt;"",IF(OR(D8813&gt;0,G8813&gt;0),COUNTIF($B$2:B8813,B8813),COUNTIFS($B$2:B8813,B8813,$E$2:E8813,"&gt;0")),"")</f>
        <v/>
      </c>
    </row>
    <row r="8814" spans="1:16" x14ac:dyDescent="0.35">
      <c r="A8814" s="51" t="str">
        <f t="shared" si="411"/>
        <v/>
      </c>
      <c r="B8814" s="99"/>
      <c r="C8814" s="4"/>
      <c r="D8814" s="14"/>
      <c r="E8814" s="14"/>
      <c r="F8814" s="14"/>
      <c r="G8814" s="82"/>
      <c r="H8814" s="107" t="str">
        <f>IF(B8814&lt;&gt;"",IF(OR(O8814=0,O8814=999),"",SUMIFS($E$2:E8814,$A$2:A8814,A8814)-SUMIFS($F$2:F8814,$A$2:A8814,A8814)),"")</f>
        <v/>
      </c>
      <c r="I8814" s="109" t="str">
        <f t="shared" si="413"/>
        <v/>
      </c>
      <c r="J8814" s="113"/>
      <c r="K8814" s="90"/>
      <c r="L8814" s="73"/>
      <c r="M8814" s="69" t="str">
        <f>IF(C8814&lt;&gt;"",DailyLog!$S$3,"")</f>
        <v/>
      </c>
      <c r="N8814" s="56" t="str">
        <f t="shared" si="412"/>
        <v/>
      </c>
      <c r="O8814" s="53" t="str">
        <f>IF($B8814&lt;&gt;"",IF(ISNUMBER(_xlfn.XMATCH($B8814,Language!$A$6:$E$6)),0,IF(ISNUMBER(_xlfn.XMATCH($B8814,Language!$A$29:$E$29)),'Lista de Prestatarios'!$B$3,VLOOKUP(B8814,'Lista de Prestatarios'!$A$2:$B$500,2,FALSE))),"")</f>
        <v/>
      </c>
      <c r="P8814" s="58" t="str">
        <f>IF(B8814&lt;&gt;"",IF(OR(D8814&gt;0,G8814&gt;0),COUNTIF($B$2:B8814,B8814),COUNTIFS($B$2:B8814,B8814,$E$2:E8814,"&gt;0")),"")</f>
        <v/>
      </c>
    </row>
    <row r="8815" spans="1:16" x14ac:dyDescent="0.35">
      <c r="A8815" s="51" t="str">
        <f t="shared" si="411"/>
        <v/>
      </c>
      <c r="B8815" s="99"/>
      <c r="C8815" s="4"/>
      <c r="D8815" s="14"/>
      <c r="E8815" s="14"/>
      <c r="F8815" s="14"/>
      <c r="G8815" s="82"/>
      <c r="H8815" s="107" t="str">
        <f>IF(B8815&lt;&gt;"",IF(OR(O8815=0,O8815=999),"",SUMIFS($E$2:E8815,$A$2:A8815,A8815)-SUMIFS($F$2:F8815,$A$2:A8815,A8815)),"")</f>
        <v/>
      </c>
      <c r="I8815" s="109" t="str">
        <f t="shared" si="413"/>
        <v/>
      </c>
      <c r="J8815" s="113"/>
      <c r="K8815" s="90"/>
      <c r="L8815" s="73"/>
      <c r="M8815" s="69" t="str">
        <f>IF(C8815&lt;&gt;"",DailyLog!$S$3,"")</f>
        <v/>
      </c>
      <c r="N8815" s="56" t="str">
        <f t="shared" si="412"/>
        <v/>
      </c>
      <c r="O8815" s="53" t="str">
        <f>IF($B8815&lt;&gt;"",IF(ISNUMBER(_xlfn.XMATCH($B8815,Language!$A$6:$E$6)),0,IF(ISNUMBER(_xlfn.XMATCH($B8815,Language!$A$29:$E$29)),'Lista de Prestatarios'!$B$3,VLOOKUP(B8815,'Lista de Prestatarios'!$A$2:$B$500,2,FALSE))),"")</f>
        <v/>
      </c>
      <c r="P8815" s="58" t="str">
        <f>IF(B8815&lt;&gt;"",IF(OR(D8815&gt;0,G8815&gt;0),COUNTIF($B$2:B8815,B8815),COUNTIFS($B$2:B8815,B8815,$E$2:E8815,"&gt;0")),"")</f>
        <v/>
      </c>
    </row>
    <row r="8816" spans="1:16" x14ac:dyDescent="0.35">
      <c r="A8816" s="51" t="str">
        <f t="shared" si="411"/>
        <v/>
      </c>
      <c r="B8816" s="99"/>
      <c r="C8816" s="4"/>
      <c r="D8816" s="14"/>
      <c r="E8816" s="14"/>
      <c r="F8816" s="14"/>
      <c r="G8816" s="82"/>
      <c r="H8816" s="107" t="str">
        <f>IF(B8816&lt;&gt;"",IF(OR(O8816=0,O8816=999),"",SUMIFS($E$2:E8816,$A$2:A8816,A8816)-SUMIFS($F$2:F8816,$A$2:A8816,A8816)),"")</f>
        <v/>
      </c>
      <c r="I8816" s="109" t="str">
        <f t="shared" si="413"/>
        <v/>
      </c>
      <c r="J8816" s="113"/>
      <c r="K8816" s="90"/>
      <c r="L8816" s="73"/>
      <c r="M8816" s="69" t="str">
        <f>IF(C8816&lt;&gt;"",DailyLog!$S$3,"")</f>
        <v/>
      </c>
      <c r="N8816" s="56" t="str">
        <f t="shared" si="412"/>
        <v/>
      </c>
      <c r="O8816" s="53" t="str">
        <f>IF($B8816&lt;&gt;"",IF(ISNUMBER(_xlfn.XMATCH($B8816,Language!$A$6:$E$6)),0,IF(ISNUMBER(_xlfn.XMATCH($B8816,Language!$A$29:$E$29)),'Lista de Prestatarios'!$B$3,VLOOKUP(B8816,'Lista de Prestatarios'!$A$2:$B$500,2,FALSE))),"")</f>
        <v/>
      </c>
      <c r="P8816" s="58" t="str">
        <f>IF(B8816&lt;&gt;"",IF(OR(D8816&gt;0,G8816&gt;0),COUNTIF($B$2:B8816,B8816),COUNTIFS($B$2:B8816,B8816,$E$2:E8816,"&gt;0")),"")</f>
        <v/>
      </c>
    </row>
    <row r="8817" spans="1:16" x14ac:dyDescent="0.35">
      <c r="A8817" s="51" t="str">
        <f t="shared" si="411"/>
        <v/>
      </c>
      <c r="B8817" s="99"/>
      <c r="C8817" s="4"/>
      <c r="D8817" s="14"/>
      <c r="E8817" s="14"/>
      <c r="F8817" s="14"/>
      <c r="G8817" s="82"/>
      <c r="H8817" s="107" t="str">
        <f>IF(B8817&lt;&gt;"",IF(OR(O8817=0,O8817=999),"",SUMIFS($E$2:E8817,$A$2:A8817,A8817)-SUMIFS($F$2:F8817,$A$2:A8817,A8817)),"")</f>
        <v/>
      </c>
      <c r="I8817" s="109" t="str">
        <f t="shared" si="413"/>
        <v/>
      </c>
      <c r="J8817" s="113"/>
      <c r="K8817" s="90"/>
      <c r="L8817" s="73"/>
      <c r="M8817" s="69" t="str">
        <f>IF(C8817&lt;&gt;"",DailyLog!$S$3,"")</f>
        <v/>
      </c>
      <c r="N8817" s="56" t="str">
        <f t="shared" si="412"/>
        <v/>
      </c>
      <c r="O8817" s="53" t="str">
        <f>IF($B8817&lt;&gt;"",IF(ISNUMBER(_xlfn.XMATCH($B8817,Language!$A$6:$E$6)),0,IF(ISNUMBER(_xlfn.XMATCH($B8817,Language!$A$29:$E$29)),'Lista de Prestatarios'!$B$3,VLOOKUP(B8817,'Lista de Prestatarios'!$A$2:$B$500,2,FALSE))),"")</f>
        <v/>
      </c>
      <c r="P8817" s="58" t="str">
        <f>IF(B8817&lt;&gt;"",IF(OR(D8817&gt;0,G8817&gt;0),COUNTIF($B$2:B8817,B8817),COUNTIFS($B$2:B8817,B8817,$E$2:E8817,"&gt;0")),"")</f>
        <v/>
      </c>
    </row>
    <row r="8818" spans="1:16" x14ac:dyDescent="0.35">
      <c r="A8818" s="51" t="str">
        <f t="shared" si="411"/>
        <v/>
      </c>
      <c r="B8818" s="99"/>
      <c r="C8818" s="4"/>
      <c r="D8818" s="14"/>
      <c r="E8818" s="14"/>
      <c r="F8818" s="14"/>
      <c r="G8818" s="82"/>
      <c r="H8818" s="107" t="str">
        <f>IF(B8818&lt;&gt;"",IF(OR(O8818=0,O8818=999),"",SUMIFS($E$2:E8818,$A$2:A8818,A8818)-SUMIFS($F$2:F8818,$A$2:A8818,A8818)),"")</f>
        <v/>
      </c>
      <c r="I8818" s="109" t="str">
        <f t="shared" si="413"/>
        <v/>
      </c>
      <c r="J8818" s="113"/>
      <c r="K8818" s="90"/>
      <c r="L8818" s="73"/>
      <c r="M8818" s="69" t="str">
        <f>IF(C8818&lt;&gt;"",DailyLog!$S$3,"")</f>
        <v/>
      </c>
      <c r="N8818" s="56" t="str">
        <f t="shared" si="412"/>
        <v/>
      </c>
      <c r="O8818" s="53" t="str">
        <f>IF($B8818&lt;&gt;"",IF(ISNUMBER(_xlfn.XMATCH($B8818,Language!$A$6:$E$6)),0,IF(ISNUMBER(_xlfn.XMATCH($B8818,Language!$A$29:$E$29)),'Lista de Prestatarios'!$B$3,VLOOKUP(B8818,'Lista de Prestatarios'!$A$2:$B$500,2,FALSE))),"")</f>
        <v/>
      </c>
      <c r="P8818" s="58" t="str">
        <f>IF(B8818&lt;&gt;"",IF(OR(D8818&gt;0,G8818&gt;0),COUNTIF($B$2:B8818,B8818),COUNTIFS($B$2:B8818,B8818,$E$2:E8818,"&gt;0")),"")</f>
        <v/>
      </c>
    </row>
    <row r="8819" spans="1:16" x14ac:dyDescent="0.35">
      <c r="A8819" s="51" t="str">
        <f t="shared" si="411"/>
        <v/>
      </c>
      <c r="B8819" s="99"/>
      <c r="C8819" s="4"/>
      <c r="D8819" s="14"/>
      <c r="E8819" s="14"/>
      <c r="F8819" s="14"/>
      <c r="G8819" s="82"/>
      <c r="H8819" s="107" t="str">
        <f>IF(B8819&lt;&gt;"",IF(OR(O8819=0,O8819=999),"",SUMIFS($E$2:E8819,$A$2:A8819,A8819)-SUMIFS($F$2:F8819,$A$2:A8819,A8819)),"")</f>
        <v/>
      </c>
      <c r="I8819" s="109" t="str">
        <f t="shared" si="413"/>
        <v/>
      </c>
      <c r="J8819" s="113"/>
      <c r="K8819" s="90"/>
      <c r="L8819" s="73"/>
      <c r="M8819" s="69" t="str">
        <f>IF(C8819&lt;&gt;"",DailyLog!$S$3,"")</f>
        <v/>
      </c>
      <c r="N8819" s="56" t="str">
        <f t="shared" si="412"/>
        <v/>
      </c>
      <c r="O8819" s="53" t="str">
        <f>IF($B8819&lt;&gt;"",IF(ISNUMBER(_xlfn.XMATCH($B8819,Language!$A$6:$E$6)),0,IF(ISNUMBER(_xlfn.XMATCH($B8819,Language!$A$29:$E$29)),'Lista de Prestatarios'!$B$3,VLOOKUP(B8819,'Lista de Prestatarios'!$A$2:$B$500,2,FALSE))),"")</f>
        <v/>
      </c>
      <c r="P8819" s="58" t="str">
        <f>IF(B8819&lt;&gt;"",IF(OR(D8819&gt;0,G8819&gt;0),COUNTIF($B$2:B8819,B8819),COUNTIFS($B$2:B8819,B8819,$E$2:E8819,"&gt;0")),"")</f>
        <v/>
      </c>
    </row>
    <row r="8820" spans="1:16" x14ac:dyDescent="0.35">
      <c r="A8820" s="51" t="str">
        <f t="shared" si="411"/>
        <v/>
      </c>
      <c r="B8820" s="99"/>
      <c r="C8820" s="4"/>
      <c r="D8820" s="14"/>
      <c r="E8820" s="14"/>
      <c r="F8820" s="14"/>
      <c r="G8820" s="82"/>
      <c r="H8820" s="107" t="str">
        <f>IF(B8820&lt;&gt;"",IF(OR(O8820=0,O8820=999),"",SUMIFS($E$2:E8820,$A$2:A8820,A8820)-SUMIFS($F$2:F8820,$A$2:A8820,A8820)),"")</f>
        <v/>
      </c>
      <c r="I8820" s="109" t="str">
        <f t="shared" si="413"/>
        <v/>
      </c>
      <c r="J8820" s="113"/>
      <c r="K8820" s="90"/>
      <c r="L8820" s="73"/>
      <c r="M8820" s="69" t="str">
        <f>IF(C8820&lt;&gt;"",DailyLog!$S$3,"")</f>
        <v/>
      </c>
      <c r="N8820" s="56" t="str">
        <f t="shared" si="412"/>
        <v/>
      </c>
      <c r="O8820" s="53" t="str">
        <f>IF($B8820&lt;&gt;"",IF(ISNUMBER(_xlfn.XMATCH($B8820,Language!$A$6:$E$6)),0,IF(ISNUMBER(_xlfn.XMATCH($B8820,Language!$A$29:$E$29)),'Lista de Prestatarios'!$B$3,VLOOKUP(B8820,'Lista de Prestatarios'!$A$2:$B$500,2,FALSE))),"")</f>
        <v/>
      </c>
      <c r="P8820" s="58" t="str">
        <f>IF(B8820&lt;&gt;"",IF(OR(D8820&gt;0,G8820&gt;0),COUNTIF($B$2:B8820,B8820),COUNTIFS($B$2:B8820,B8820,$E$2:E8820,"&gt;0")),"")</f>
        <v/>
      </c>
    </row>
    <row r="8821" spans="1:16" x14ac:dyDescent="0.35">
      <c r="A8821" s="51" t="str">
        <f t="shared" si="411"/>
        <v/>
      </c>
      <c r="B8821" s="99"/>
      <c r="C8821" s="4"/>
      <c r="D8821" s="14"/>
      <c r="E8821" s="14"/>
      <c r="F8821" s="14"/>
      <c r="G8821" s="82"/>
      <c r="H8821" s="107" t="str">
        <f>IF(B8821&lt;&gt;"",IF(OR(O8821=0,O8821=999),"",SUMIFS($E$2:E8821,$A$2:A8821,A8821)-SUMIFS($F$2:F8821,$A$2:A8821,A8821)),"")</f>
        <v/>
      </c>
      <c r="I8821" s="109" t="str">
        <f t="shared" si="413"/>
        <v/>
      </c>
      <c r="J8821" s="113"/>
      <c r="K8821" s="90"/>
      <c r="L8821" s="73"/>
      <c r="M8821" s="69" t="str">
        <f>IF(C8821&lt;&gt;"",DailyLog!$S$3,"")</f>
        <v/>
      </c>
      <c r="N8821" s="56" t="str">
        <f t="shared" si="412"/>
        <v/>
      </c>
      <c r="O8821" s="53" t="str">
        <f>IF($B8821&lt;&gt;"",IF(ISNUMBER(_xlfn.XMATCH($B8821,Language!$A$6:$E$6)),0,IF(ISNUMBER(_xlfn.XMATCH($B8821,Language!$A$29:$E$29)),'Lista de Prestatarios'!$B$3,VLOOKUP(B8821,'Lista de Prestatarios'!$A$2:$B$500,2,FALSE))),"")</f>
        <v/>
      </c>
      <c r="P8821" s="58" t="str">
        <f>IF(B8821&lt;&gt;"",IF(OR(D8821&gt;0,G8821&gt;0),COUNTIF($B$2:B8821,B8821),COUNTIFS($B$2:B8821,B8821,$E$2:E8821,"&gt;0")),"")</f>
        <v/>
      </c>
    </row>
    <row r="8822" spans="1:16" x14ac:dyDescent="0.35">
      <c r="A8822" s="51" t="str">
        <f t="shared" si="411"/>
        <v/>
      </c>
      <c r="B8822" s="99"/>
      <c r="C8822" s="4"/>
      <c r="D8822" s="14"/>
      <c r="E8822" s="14"/>
      <c r="F8822" s="14"/>
      <c r="G8822" s="82"/>
      <c r="H8822" s="107" t="str">
        <f>IF(B8822&lt;&gt;"",IF(OR(O8822=0,O8822=999),"",SUMIFS($E$2:E8822,$A$2:A8822,A8822)-SUMIFS($F$2:F8822,$A$2:A8822,A8822)),"")</f>
        <v/>
      </c>
      <c r="I8822" s="109" t="str">
        <f t="shared" si="413"/>
        <v/>
      </c>
      <c r="J8822" s="113"/>
      <c r="K8822" s="90"/>
      <c r="L8822" s="73"/>
      <c r="M8822" s="69" t="str">
        <f>IF(C8822&lt;&gt;"",DailyLog!$S$3,"")</f>
        <v/>
      </c>
      <c r="N8822" s="56" t="str">
        <f t="shared" si="412"/>
        <v/>
      </c>
      <c r="O8822" s="53" t="str">
        <f>IF($B8822&lt;&gt;"",IF(ISNUMBER(_xlfn.XMATCH($B8822,Language!$A$6:$E$6)),0,IF(ISNUMBER(_xlfn.XMATCH($B8822,Language!$A$29:$E$29)),'Lista de Prestatarios'!$B$3,VLOOKUP(B8822,'Lista de Prestatarios'!$A$2:$B$500,2,FALSE))),"")</f>
        <v/>
      </c>
      <c r="P8822" s="58" t="str">
        <f>IF(B8822&lt;&gt;"",IF(OR(D8822&gt;0,G8822&gt;0),COUNTIF($B$2:B8822,B8822),COUNTIFS($B$2:B8822,B8822,$E$2:E8822,"&gt;0")),"")</f>
        <v/>
      </c>
    </row>
    <row r="8823" spans="1:16" x14ac:dyDescent="0.35">
      <c r="A8823" s="51" t="str">
        <f t="shared" si="411"/>
        <v/>
      </c>
      <c r="B8823" s="99"/>
      <c r="C8823" s="4"/>
      <c r="D8823" s="14"/>
      <c r="E8823" s="14"/>
      <c r="F8823" s="14"/>
      <c r="G8823" s="82"/>
      <c r="H8823" s="107" t="str">
        <f>IF(B8823&lt;&gt;"",IF(OR(O8823=0,O8823=999),"",SUMIFS($E$2:E8823,$A$2:A8823,A8823)-SUMIFS($F$2:F8823,$A$2:A8823,A8823)),"")</f>
        <v/>
      </c>
      <c r="I8823" s="109" t="str">
        <f t="shared" si="413"/>
        <v/>
      </c>
      <c r="J8823" s="113"/>
      <c r="K8823" s="90"/>
      <c r="L8823" s="73"/>
      <c r="M8823" s="69" t="str">
        <f>IF(C8823&lt;&gt;"",DailyLog!$S$3,"")</f>
        <v/>
      </c>
      <c r="N8823" s="56" t="str">
        <f t="shared" si="412"/>
        <v/>
      </c>
      <c r="O8823" s="53" t="str">
        <f>IF($B8823&lt;&gt;"",IF(ISNUMBER(_xlfn.XMATCH($B8823,Language!$A$6:$E$6)),0,IF(ISNUMBER(_xlfn.XMATCH($B8823,Language!$A$29:$E$29)),'Lista de Prestatarios'!$B$3,VLOOKUP(B8823,'Lista de Prestatarios'!$A$2:$B$500,2,FALSE))),"")</f>
        <v/>
      </c>
      <c r="P8823" s="58" t="str">
        <f>IF(B8823&lt;&gt;"",IF(OR(D8823&gt;0,G8823&gt;0),COUNTIF($B$2:B8823,B8823),COUNTIFS($B$2:B8823,B8823,$E$2:E8823,"&gt;0")),"")</f>
        <v/>
      </c>
    </row>
    <row r="8824" spans="1:16" x14ac:dyDescent="0.35">
      <c r="A8824" s="51" t="str">
        <f t="shared" si="411"/>
        <v/>
      </c>
      <c r="B8824" s="99"/>
      <c r="C8824" s="4"/>
      <c r="D8824" s="14"/>
      <c r="E8824" s="14"/>
      <c r="F8824" s="14"/>
      <c r="G8824" s="82"/>
      <c r="H8824" s="107" t="str">
        <f>IF(B8824&lt;&gt;"",IF(OR(O8824=0,O8824=999),"",SUMIFS($E$2:E8824,$A$2:A8824,A8824)-SUMIFS($F$2:F8824,$A$2:A8824,A8824)),"")</f>
        <v/>
      </c>
      <c r="I8824" s="109" t="str">
        <f t="shared" si="413"/>
        <v/>
      </c>
      <c r="J8824" s="113"/>
      <c r="K8824" s="90"/>
      <c r="L8824" s="73"/>
      <c r="M8824" s="69" t="str">
        <f>IF(C8824&lt;&gt;"",DailyLog!$S$3,"")</f>
        <v/>
      </c>
      <c r="N8824" s="56" t="str">
        <f t="shared" si="412"/>
        <v/>
      </c>
      <c r="O8824" s="53" t="str">
        <f>IF($B8824&lt;&gt;"",IF(ISNUMBER(_xlfn.XMATCH($B8824,Language!$A$6:$E$6)),0,IF(ISNUMBER(_xlfn.XMATCH($B8824,Language!$A$29:$E$29)),'Lista de Prestatarios'!$B$3,VLOOKUP(B8824,'Lista de Prestatarios'!$A$2:$B$500,2,FALSE))),"")</f>
        <v/>
      </c>
      <c r="P8824" s="58" t="str">
        <f>IF(B8824&lt;&gt;"",IF(OR(D8824&gt;0,G8824&gt;0),COUNTIF($B$2:B8824,B8824),COUNTIFS($B$2:B8824,B8824,$E$2:E8824,"&gt;0")),"")</f>
        <v/>
      </c>
    </row>
    <row r="8825" spans="1:16" x14ac:dyDescent="0.35">
      <c r="A8825" s="51" t="str">
        <f t="shared" si="411"/>
        <v/>
      </c>
      <c r="B8825" s="99"/>
      <c r="C8825" s="4"/>
      <c r="D8825" s="14"/>
      <c r="E8825" s="14"/>
      <c r="F8825" s="14"/>
      <c r="G8825" s="82"/>
      <c r="H8825" s="107" t="str">
        <f>IF(B8825&lt;&gt;"",IF(OR(O8825=0,O8825=999),"",SUMIFS($E$2:E8825,$A$2:A8825,A8825)-SUMIFS($F$2:F8825,$A$2:A8825,A8825)),"")</f>
        <v/>
      </c>
      <c r="I8825" s="109" t="str">
        <f t="shared" si="413"/>
        <v/>
      </c>
      <c r="J8825" s="113"/>
      <c r="K8825" s="90"/>
      <c r="L8825" s="73"/>
      <c r="M8825" s="69" t="str">
        <f>IF(C8825&lt;&gt;"",DailyLog!$S$3,"")</f>
        <v/>
      </c>
      <c r="N8825" s="56" t="str">
        <f t="shared" si="412"/>
        <v/>
      </c>
      <c r="O8825" s="53" t="str">
        <f>IF($B8825&lt;&gt;"",IF(ISNUMBER(_xlfn.XMATCH($B8825,Language!$A$6:$E$6)),0,IF(ISNUMBER(_xlfn.XMATCH($B8825,Language!$A$29:$E$29)),'Lista de Prestatarios'!$B$3,VLOOKUP(B8825,'Lista de Prestatarios'!$A$2:$B$500,2,FALSE))),"")</f>
        <v/>
      </c>
      <c r="P8825" s="58" t="str">
        <f>IF(B8825&lt;&gt;"",IF(OR(D8825&gt;0,G8825&gt;0),COUNTIF($B$2:B8825,B8825),COUNTIFS($B$2:B8825,B8825,$E$2:E8825,"&gt;0")),"")</f>
        <v/>
      </c>
    </row>
    <row r="8826" spans="1:16" x14ac:dyDescent="0.35">
      <c r="A8826" s="51" t="str">
        <f t="shared" si="411"/>
        <v/>
      </c>
      <c r="B8826" s="99"/>
      <c r="C8826" s="4"/>
      <c r="D8826" s="14"/>
      <c r="E8826" s="14"/>
      <c r="F8826" s="14"/>
      <c r="G8826" s="82"/>
      <c r="H8826" s="107" t="str">
        <f>IF(B8826&lt;&gt;"",IF(OR(O8826=0,O8826=999),"",SUMIFS($E$2:E8826,$A$2:A8826,A8826)-SUMIFS($F$2:F8826,$A$2:A8826,A8826)),"")</f>
        <v/>
      </c>
      <c r="I8826" s="109" t="str">
        <f t="shared" si="413"/>
        <v/>
      </c>
      <c r="J8826" s="113"/>
      <c r="K8826" s="90"/>
      <c r="L8826" s="73"/>
      <c r="M8826" s="69" t="str">
        <f>IF(C8826&lt;&gt;"",DailyLog!$S$3,"")</f>
        <v/>
      </c>
      <c r="N8826" s="56" t="str">
        <f t="shared" si="412"/>
        <v/>
      </c>
      <c r="O8826" s="53" t="str">
        <f>IF($B8826&lt;&gt;"",IF(ISNUMBER(_xlfn.XMATCH($B8826,Language!$A$6:$E$6)),0,IF(ISNUMBER(_xlfn.XMATCH($B8826,Language!$A$29:$E$29)),'Lista de Prestatarios'!$B$3,VLOOKUP(B8826,'Lista de Prestatarios'!$A$2:$B$500,2,FALSE))),"")</f>
        <v/>
      </c>
      <c r="P8826" s="58" t="str">
        <f>IF(B8826&lt;&gt;"",IF(OR(D8826&gt;0,G8826&gt;0),COUNTIF($B$2:B8826,B8826),COUNTIFS($B$2:B8826,B8826,$E$2:E8826,"&gt;0")),"")</f>
        <v/>
      </c>
    </row>
    <row r="8827" spans="1:16" x14ac:dyDescent="0.35">
      <c r="A8827" s="51" t="str">
        <f t="shared" si="411"/>
        <v/>
      </c>
      <c r="B8827" s="99"/>
      <c r="C8827" s="4"/>
      <c r="D8827" s="14"/>
      <c r="E8827" s="14"/>
      <c r="F8827" s="14"/>
      <c r="G8827" s="82"/>
      <c r="H8827" s="107" t="str">
        <f>IF(B8827&lt;&gt;"",IF(OR(O8827=0,O8827=999),"",SUMIFS($E$2:E8827,$A$2:A8827,A8827)-SUMIFS($F$2:F8827,$A$2:A8827,A8827)),"")</f>
        <v/>
      </c>
      <c r="I8827" s="109" t="str">
        <f t="shared" si="413"/>
        <v/>
      </c>
      <c r="J8827" s="113"/>
      <c r="K8827" s="90"/>
      <c r="L8827" s="73"/>
      <c r="M8827" s="69" t="str">
        <f>IF(C8827&lt;&gt;"",DailyLog!$S$3,"")</f>
        <v/>
      </c>
      <c r="N8827" s="56" t="str">
        <f t="shared" si="412"/>
        <v/>
      </c>
      <c r="O8827" s="53" t="str">
        <f>IF($B8827&lt;&gt;"",IF(ISNUMBER(_xlfn.XMATCH($B8827,Language!$A$6:$E$6)),0,IF(ISNUMBER(_xlfn.XMATCH($B8827,Language!$A$29:$E$29)),'Lista de Prestatarios'!$B$3,VLOOKUP(B8827,'Lista de Prestatarios'!$A$2:$B$500,2,FALSE))),"")</f>
        <v/>
      </c>
      <c r="P8827" s="58" t="str">
        <f>IF(B8827&lt;&gt;"",IF(OR(D8827&gt;0,G8827&gt;0),COUNTIF($B$2:B8827,B8827),COUNTIFS($B$2:B8827,B8827,$E$2:E8827,"&gt;0")),"")</f>
        <v/>
      </c>
    </row>
    <row r="8828" spans="1:16" x14ac:dyDescent="0.35">
      <c r="A8828" s="51" t="str">
        <f t="shared" si="411"/>
        <v/>
      </c>
      <c r="B8828" s="99"/>
      <c r="C8828" s="4"/>
      <c r="D8828" s="14"/>
      <c r="E8828" s="14"/>
      <c r="F8828" s="14"/>
      <c r="G8828" s="82"/>
      <c r="H8828" s="107" t="str">
        <f>IF(B8828&lt;&gt;"",IF(OR(O8828=0,O8828=999),"",SUMIFS($E$2:E8828,$A$2:A8828,A8828)-SUMIFS($F$2:F8828,$A$2:A8828,A8828)),"")</f>
        <v/>
      </c>
      <c r="I8828" s="109" t="str">
        <f t="shared" si="413"/>
        <v/>
      </c>
      <c r="J8828" s="113"/>
      <c r="K8828" s="90"/>
      <c r="L8828" s="73"/>
      <c r="M8828" s="69" t="str">
        <f>IF(C8828&lt;&gt;"",DailyLog!$S$3,"")</f>
        <v/>
      </c>
      <c r="N8828" s="56" t="str">
        <f t="shared" si="412"/>
        <v/>
      </c>
      <c r="O8828" s="53" t="str">
        <f>IF($B8828&lt;&gt;"",IF(ISNUMBER(_xlfn.XMATCH($B8828,Language!$A$6:$E$6)),0,IF(ISNUMBER(_xlfn.XMATCH($B8828,Language!$A$29:$E$29)),'Lista de Prestatarios'!$B$3,VLOOKUP(B8828,'Lista de Prestatarios'!$A$2:$B$500,2,FALSE))),"")</f>
        <v/>
      </c>
      <c r="P8828" s="58" t="str">
        <f>IF(B8828&lt;&gt;"",IF(OR(D8828&gt;0,G8828&gt;0),COUNTIF($B$2:B8828,B8828),COUNTIFS($B$2:B8828,B8828,$E$2:E8828,"&gt;0")),"")</f>
        <v/>
      </c>
    </row>
    <row r="8829" spans="1:16" x14ac:dyDescent="0.35">
      <c r="A8829" s="51" t="str">
        <f t="shared" si="411"/>
        <v/>
      </c>
      <c r="B8829" s="99"/>
      <c r="C8829" s="4"/>
      <c r="D8829" s="14"/>
      <c r="E8829" s="14"/>
      <c r="F8829" s="14"/>
      <c r="G8829" s="82"/>
      <c r="H8829" s="107" t="str">
        <f>IF(B8829&lt;&gt;"",IF(OR(O8829=0,O8829=999),"",SUMIFS($E$2:E8829,$A$2:A8829,A8829)-SUMIFS($F$2:F8829,$A$2:A8829,A8829)),"")</f>
        <v/>
      </c>
      <c r="I8829" s="109" t="str">
        <f t="shared" si="413"/>
        <v/>
      </c>
      <c r="J8829" s="113"/>
      <c r="K8829" s="90"/>
      <c r="L8829" s="73"/>
      <c r="M8829" s="69" t="str">
        <f>IF(C8829&lt;&gt;"",DailyLog!$S$3,"")</f>
        <v/>
      </c>
      <c r="N8829" s="56" t="str">
        <f t="shared" si="412"/>
        <v/>
      </c>
      <c r="O8829" s="53" t="str">
        <f>IF($B8829&lt;&gt;"",IF(ISNUMBER(_xlfn.XMATCH($B8829,Language!$A$6:$E$6)),0,IF(ISNUMBER(_xlfn.XMATCH($B8829,Language!$A$29:$E$29)),'Lista de Prestatarios'!$B$3,VLOOKUP(B8829,'Lista de Prestatarios'!$A$2:$B$500,2,FALSE))),"")</f>
        <v/>
      </c>
      <c r="P8829" s="58" t="str">
        <f>IF(B8829&lt;&gt;"",IF(OR(D8829&gt;0,G8829&gt;0),COUNTIF($B$2:B8829,B8829),COUNTIFS($B$2:B8829,B8829,$E$2:E8829,"&gt;0")),"")</f>
        <v/>
      </c>
    </row>
    <row r="8830" spans="1:16" x14ac:dyDescent="0.35">
      <c r="A8830" s="51" t="str">
        <f t="shared" si="411"/>
        <v/>
      </c>
      <c r="B8830" s="99"/>
      <c r="C8830" s="4"/>
      <c r="D8830" s="14"/>
      <c r="E8830" s="14"/>
      <c r="F8830" s="14"/>
      <c r="G8830" s="82"/>
      <c r="H8830" s="107" t="str">
        <f>IF(B8830&lt;&gt;"",IF(OR(O8830=0,O8830=999),"",SUMIFS($E$2:E8830,$A$2:A8830,A8830)-SUMIFS($F$2:F8830,$A$2:A8830,A8830)),"")</f>
        <v/>
      </c>
      <c r="I8830" s="109" t="str">
        <f t="shared" si="413"/>
        <v/>
      </c>
      <c r="J8830" s="113"/>
      <c r="K8830" s="90"/>
      <c r="L8830" s="73"/>
      <c r="M8830" s="69" t="str">
        <f>IF(C8830&lt;&gt;"",DailyLog!$S$3,"")</f>
        <v/>
      </c>
      <c r="N8830" s="56" t="str">
        <f t="shared" si="412"/>
        <v/>
      </c>
      <c r="O8830" s="53" t="str">
        <f>IF($B8830&lt;&gt;"",IF(ISNUMBER(_xlfn.XMATCH($B8830,Language!$A$6:$E$6)),0,IF(ISNUMBER(_xlfn.XMATCH($B8830,Language!$A$29:$E$29)),'Lista de Prestatarios'!$B$3,VLOOKUP(B8830,'Lista de Prestatarios'!$A$2:$B$500,2,FALSE))),"")</f>
        <v/>
      </c>
      <c r="P8830" s="58" t="str">
        <f>IF(B8830&lt;&gt;"",IF(OR(D8830&gt;0,G8830&gt;0),COUNTIF($B$2:B8830,B8830),COUNTIFS($B$2:B8830,B8830,$E$2:E8830,"&gt;0")),"")</f>
        <v/>
      </c>
    </row>
    <row r="8831" spans="1:16" x14ac:dyDescent="0.35">
      <c r="A8831" s="51" t="str">
        <f t="shared" si="411"/>
        <v/>
      </c>
      <c r="B8831" s="99"/>
      <c r="C8831" s="4"/>
      <c r="D8831" s="14"/>
      <c r="E8831" s="14"/>
      <c r="F8831" s="14"/>
      <c r="G8831" s="82"/>
      <c r="H8831" s="107" t="str">
        <f>IF(B8831&lt;&gt;"",IF(OR(O8831=0,O8831=999),"",SUMIFS($E$2:E8831,$A$2:A8831,A8831)-SUMIFS($F$2:F8831,$A$2:A8831,A8831)),"")</f>
        <v/>
      </c>
      <c r="I8831" s="109" t="str">
        <f t="shared" si="413"/>
        <v/>
      </c>
      <c r="J8831" s="113"/>
      <c r="K8831" s="90"/>
      <c r="L8831" s="73"/>
      <c r="M8831" s="69" t="str">
        <f>IF(C8831&lt;&gt;"",DailyLog!$S$3,"")</f>
        <v/>
      </c>
      <c r="N8831" s="56" t="str">
        <f t="shared" si="412"/>
        <v/>
      </c>
      <c r="O8831" s="53" t="str">
        <f>IF($B8831&lt;&gt;"",IF(ISNUMBER(_xlfn.XMATCH($B8831,Language!$A$6:$E$6)),0,IF(ISNUMBER(_xlfn.XMATCH($B8831,Language!$A$29:$E$29)),'Lista de Prestatarios'!$B$3,VLOOKUP(B8831,'Lista de Prestatarios'!$A$2:$B$500,2,FALSE))),"")</f>
        <v/>
      </c>
      <c r="P8831" s="58" t="str">
        <f>IF(B8831&lt;&gt;"",IF(OR(D8831&gt;0,G8831&gt;0),COUNTIF($B$2:B8831,B8831),COUNTIFS($B$2:B8831,B8831,$E$2:E8831,"&gt;0")),"")</f>
        <v/>
      </c>
    </row>
    <row r="8832" spans="1:16" x14ac:dyDescent="0.35">
      <c r="A8832" s="51" t="str">
        <f t="shared" si="411"/>
        <v/>
      </c>
      <c r="B8832" s="99"/>
      <c r="C8832" s="4"/>
      <c r="D8832" s="14"/>
      <c r="E8832" s="14"/>
      <c r="F8832" s="14"/>
      <c r="G8832" s="82"/>
      <c r="H8832" s="107" t="str">
        <f>IF(B8832&lt;&gt;"",IF(OR(O8832=0,O8832=999),"",SUMIFS($E$2:E8832,$A$2:A8832,A8832)-SUMIFS($F$2:F8832,$A$2:A8832,A8832)),"")</f>
        <v/>
      </c>
      <c r="I8832" s="109" t="str">
        <f t="shared" si="413"/>
        <v/>
      </c>
      <c r="J8832" s="113"/>
      <c r="K8832" s="90"/>
      <c r="L8832" s="73"/>
      <c r="M8832" s="69" t="str">
        <f>IF(C8832&lt;&gt;"",DailyLog!$S$3,"")</f>
        <v/>
      </c>
      <c r="N8832" s="56" t="str">
        <f t="shared" si="412"/>
        <v/>
      </c>
      <c r="O8832" s="53" t="str">
        <f>IF($B8832&lt;&gt;"",IF(ISNUMBER(_xlfn.XMATCH($B8832,Language!$A$6:$E$6)),0,IF(ISNUMBER(_xlfn.XMATCH($B8832,Language!$A$29:$E$29)),'Lista de Prestatarios'!$B$3,VLOOKUP(B8832,'Lista de Prestatarios'!$A$2:$B$500,2,FALSE))),"")</f>
        <v/>
      </c>
      <c r="P8832" s="58" t="str">
        <f>IF(B8832&lt;&gt;"",IF(OR(D8832&gt;0,G8832&gt;0),COUNTIF($B$2:B8832,B8832),COUNTIFS($B$2:B8832,B8832,$E$2:E8832,"&gt;0")),"")</f>
        <v/>
      </c>
    </row>
    <row r="8833" spans="1:16" x14ac:dyDescent="0.35">
      <c r="A8833" s="51" t="str">
        <f t="shared" si="411"/>
        <v/>
      </c>
      <c r="B8833" s="99"/>
      <c r="C8833" s="4"/>
      <c r="D8833" s="14"/>
      <c r="E8833" s="14"/>
      <c r="F8833" s="14"/>
      <c r="G8833" s="82"/>
      <c r="H8833" s="107" t="str">
        <f>IF(B8833&lt;&gt;"",IF(OR(O8833=0,O8833=999),"",SUMIFS($E$2:E8833,$A$2:A8833,A8833)-SUMIFS($F$2:F8833,$A$2:A8833,A8833)),"")</f>
        <v/>
      </c>
      <c r="I8833" s="109" t="str">
        <f t="shared" si="413"/>
        <v/>
      </c>
      <c r="J8833" s="113"/>
      <c r="K8833" s="90"/>
      <c r="L8833" s="73"/>
      <c r="M8833" s="69" t="str">
        <f>IF(C8833&lt;&gt;"",DailyLog!$S$3,"")</f>
        <v/>
      </c>
      <c r="N8833" s="56" t="str">
        <f t="shared" si="412"/>
        <v/>
      </c>
      <c r="O8833" s="53" t="str">
        <f>IF($B8833&lt;&gt;"",IF(ISNUMBER(_xlfn.XMATCH($B8833,Language!$A$6:$E$6)),0,IF(ISNUMBER(_xlfn.XMATCH($B8833,Language!$A$29:$E$29)),'Lista de Prestatarios'!$B$3,VLOOKUP(B8833,'Lista de Prestatarios'!$A$2:$B$500,2,FALSE))),"")</f>
        <v/>
      </c>
      <c r="P8833" s="58" t="str">
        <f>IF(B8833&lt;&gt;"",IF(OR(D8833&gt;0,G8833&gt;0),COUNTIF($B$2:B8833,B8833),COUNTIFS($B$2:B8833,B8833,$E$2:E8833,"&gt;0")),"")</f>
        <v/>
      </c>
    </row>
    <row r="8834" spans="1:16" x14ac:dyDescent="0.35">
      <c r="A8834" s="51" t="str">
        <f t="shared" ref="A8834:A8897" si="414">IF(B8834&lt;&gt;"",O8834&amp;"."&amp;P8834,"")</f>
        <v/>
      </c>
      <c r="B8834" s="99"/>
      <c r="C8834" s="4"/>
      <c r="D8834" s="14"/>
      <c r="E8834" s="14"/>
      <c r="F8834" s="14"/>
      <c r="G8834" s="82"/>
      <c r="H8834" s="107" t="str">
        <f>IF(B8834&lt;&gt;"",IF(OR(O8834=0,O8834=999),"",SUMIFS($E$2:E8834,$A$2:A8834,A8834)-SUMIFS($F$2:F8834,$A$2:A8834,A8834)),"")</f>
        <v/>
      </c>
      <c r="I8834" s="109" t="str">
        <f t="shared" si="413"/>
        <v/>
      </c>
      <c r="J8834" s="113"/>
      <c r="K8834" s="90"/>
      <c r="L8834" s="73"/>
      <c r="M8834" s="69" t="str">
        <f>IF(C8834&lt;&gt;"",DailyLog!$S$3,"")</f>
        <v/>
      </c>
      <c r="N8834" s="56" t="str">
        <f t="shared" ref="N8834:N8897" si="415">IF(B8834&lt;&gt;"",COUNT(D8834:G8834),"")</f>
        <v/>
      </c>
      <c r="O8834" s="53" t="str">
        <f>IF($B8834&lt;&gt;"",IF(ISNUMBER(_xlfn.XMATCH($B8834,Language!$A$6:$E$6)),0,IF(ISNUMBER(_xlfn.XMATCH($B8834,Language!$A$29:$E$29)),'Lista de Prestatarios'!$B$3,VLOOKUP(B8834,'Lista de Prestatarios'!$A$2:$B$500,2,FALSE))),"")</f>
        <v/>
      </c>
      <c r="P8834" s="58" t="str">
        <f>IF(B8834&lt;&gt;"",IF(OR(D8834&gt;0,G8834&gt;0),COUNTIF($B$2:B8834,B8834),COUNTIFS($B$2:B8834,B8834,$E$2:E8834,"&gt;0")),"")</f>
        <v/>
      </c>
    </row>
    <row r="8835" spans="1:16" x14ac:dyDescent="0.35">
      <c r="A8835" s="51" t="str">
        <f t="shared" si="414"/>
        <v/>
      </c>
      <c r="B8835" s="99"/>
      <c r="C8835" s="4"/>
      <c r="D8835" s="14"/>
      <c r="E8835" s="14"/>
      <c r="F8835" s="14"/>
      <c r="G8835" s="82"/>
      <c r="H8835" s="107" t="str">
        <f>IF(B8835&lt;&gt;"",IF(OR(O8835=0,O8835=999),"",SUMIFS($E$2:E8835,$A$2:A8835,A8835)-SUMIFS($F$2:F8835,$A$2:A8835,A8835)),"")</f>
        <v/>
      </c>
      <c r="I8835" s="109" t="str">
        <f t="shared" si="413"/>
        <v/>
      </c>
      <c r="J8835" s="113"/>
      <c r="K8835" s="90"/>
      <c r="L8835" s="73"/>
      <c r="M8835" s="69" t="str">
        <f>IF(C8835&lt;&gt;"",DailyLog!$S$3,"")</f>
        <v/>
      </c>
      <c r="N8835" s="56" t="str">
        <f t="shared" si="415"/>
        <v/>
      </c>
      <c r="O8835" s="53" t="str">
        <f>IF($B8835&lt;&gt;"",IF(ISNUMBER(_xlfn.XMATCH($B8835,Language!$A$6:$E$6)),0,IF(ISNUMBER(_xlfn.XMATCH($B8835,Language!$A$29:$E$29)),'Lista de Prestatarios'!$B$3,VLOOKUP(B8835,'Lista de Prestatarios'!$A$2:$B$500,2,FALSE))),"")</f>
        <v/>
      </c>
      <c r="P8835" s="58" t="str">
        <f>IF(B8835&lt;&gt;"",IF(OR(D8835&gt;0,G8835&gt;0),COUNTIF($B$2:B8835,B8835),COUNTIFS($B$2:B8835,B8835,$E$2:E8835,"&gt;0")),"")</f>
        <v/>
      </c>
    </row>
    <row r="8836" spans="1:16" x14ac:dyDescent="0.35">
      <c r="A8836" s="51" t="str">
        <f t="shared" si="414"/>
        <v/>
      </c>
      <c r="B8836" s="99"/>
      <c r="C8836" s="4"/>
      <c r="D8836" s="14"/>
      <c r="E8836" s="14"/>
      <c r="F8836" s="14"/>
      <c r="G8836" s="82"/>
      <c r="H8836" s="107" t="str">
        <f>IF(B8836&lt;&gt;"",IF(OR(O8836=0,O8836=999),"",SUMIFS($E$2:E8836,$A$2:A8836,A8836)-SUMIFS($F$2:F8836,$A$2:A8836,A8836)),"")</f>
        <v/>
      </c>
      <c r="I8836" s="109" t="str">
        <f t="shared" ref="I8836:I8899" si="416">IF(B8836&lt;&gt;"",I8835+D8836-E8836+F8836-G8836,"")</f>
        <v/>
      </c>
      <c r="J8836" s="113"/>
      <c r="K8836" s="90"/>
      <c r="L8836" s="73"/>
      <c r="M8836" s="69" t="str">
        <f>IF(C8836&lt;&gt;"",DailyLog!$S$3,"")</f>
        <v/>
      </c>
      <c r="N8836" s="56" t="str">
        <f t="shared" si="415"/>
        <v/>
      </c>
      <c r="O8836" s="53" t="str">
        <f>IF($B8836&lt;&gt;"",IF(ISNUMBER(_xlfn.XMATCH($B8836,Language!$A$6:$E$6)),0,IF(ISNUMBER(_xlfn.XMATCH($B8836,Language!$A$29:$E$29)),'Lista de Prestatarios'!$B$3,VLOOKUP(B8836,'Lista de Prestatarios'!$A$2:$B$500,2,FALSE))),"")</f>
        <v/>
      </c>
      <c r="P8836" s="58" t="str">
        <f>IF(B8836&lt;&gt;"",IF(OR(D8836&gt;0,G8836&gt;0),COUNTIF($B$2:B8836,B8836),COUNTIFS($B$2:B8836,B8836,$E$2:E8836,"&gt;0")),"")</f>
        <v/>
      </c>
    </row>
    <row r="8837" spans="1:16" x14ac:dyDescent="0.35">
      <c r="A8837" s="51" t="str">
        <f t="shared" si="414"/>
        <v/>
      </c>
      <c r="B8837" s="99"/>
      <c r="C8837" s="4"/>
      <c r="D8837" s="14"/>
      <c r="E8837" s="14"/>
      <c r="F8837" s="14"/>
      <c r="G8837" s="82"/>
      <c r="H8837" s="107" t="str">
        <f>IF(B8837&lt;&gt;"",IF(OR(O8837=0,O8837=999),"",SUMIFS($E$2:E8837,$A$2:A8837,A8837)-SUMIFS($F$2:F8837,$A$2:A8837,A8837)),"")</f>
        <v/>
      </c>
      <c r="I8837" s="109" t="str">
        <f t="shared" si="416"/>
        <v/>
      </c>
      <c r="J8837" s="113"/>
      <c r="K8837" s="90"/>
      <c r="L8837" s="73"/>
      <c r="M8837" s="69" t="str">
        <f>IF(C8837&lt;&gt;"",DailyLog!$S$3,"")</f>
        <v/>
      </c>
      <c r="N8837" s="56" t="str">
        <f t="shared" si="415"/>
        <v/>
      </c>
      <c r="O8837" s="53" t="str">
        <f>IF($B8837&lt;&gt;"",IF(ISNUMBER(_xlfn.XMATCH($B8837,Language!$A$6:$E$6)),0,IF(ISNUMBER(_xlfn.XMATCH($B8837,Language!$A$29:$E$29)),'Lista de Prestatarios'!$B$3,VLOOKUP(B8837,'Lista de Prestatarios'!$A$2:$B$500,2,FALSE))),"")</f>
        <v/>
      </c>
      <c r="P8837" s="58" t="str">
        <f>IF(B8837&lt;&gt;"",IF(OR(D8837&gt;0,G8837&gt;0),COUNTIF($B$2:B8837,B8837),COUNTIFS($B$2:B8837,B8837,$E$2:E8837,"&gt;0")),"")</f>
        <v/>
      </c>
    </row>
    <row r="8838" spans="1:16" x14ac:dyDescent="0.35">
      <c r="A8838" s="51" t="str">
        <f t="shared" si="414"/>
        <v/>
      </c>
      <c r="B8838" s="99"/>
      <c r="C8838" s="4"/>
      <c r="D8838" s="14"/>
      <c r="E8838" s="14"/>
      <c r="F8838" s="14"/>
      <c r="G8838" s="82"/>
      <c r="H8838" s="107" t="str">
        <f>IF(B8838&lt;&gt;"",IF(OR(O8838=0,O8838=999),"",SUMIFS($E$2:E8838,$A$2:A8838,A8838)-SUMIFS($F$2:F8838,$A$2:A8838,A8838)),"")</f>
        <v/>
      </c>
      <c r="I8838" s="109" t="str">
        <f t="shared" si="416"/>
        <v/>
      </c>
      <c r="J8838" s="113"/>
      <c r="K8838" s="90"/>
      <c r="L8838" s="73"/>
      <c r="M8838" s="69" t="str">
        <f>IF(C8838&lt;&gt;"",DailyLog!$S$3,"")</f>
        <v/>
      </c>
      <c r="N8838" s="56" t="str">
        <f t="shared" si="415"/>
        <v/>
      </c>
      <c r="O8838" s="53" t="str">
        <f>IF($B8838&lt;&gt;"",IF(ISNUMBER(_xlfn.XMATCH($B8838,Language!$A$6:$E$6)),0,IF(ISNUMBER(_xlfn.XMATCH($B8838,Language!$A$29:$E$29)),'Lista de Prestatarios'!$B$3,VLOOKUP(B8838,'Lista de Prestatarios'!$A$2:$B$500,2,FALSE))),"")</f>
        <v/>
      </c>
      <c r="P8838" s="58" t="str">
        <f>IF(B8838&lt;&gt;"",IF(OR(D8838&gt;0,G8838&gt;0),COUNTIF($B$2:B8838,B8838),COUNTIFS($B$2:B8838,B8838,$E$2:E8838,"&gt;0")),"")</f>
        <v/>
      </c>
    </row>
    <row r="8839" spans="1:16" x14ac:dyDescent="0.35">
      <c r="A8839" s="51" t="str">
        <f t="shared" si="414"/>
        <v/>
      </c>
      <c r="B8839" s="99"/>
      <c r="C8839" s="4"/>
      <c r="D8839" s="14"/>
      <c r="E8839" s="14"/>
      <c r="F8839" s="14"/>
      <c r="G8839" s="82"/>
      <c r="H8839" s="107" t="str">
        <f>IF(B8839&lt;&gt;"",IF(OR(O8839=0,O8839=999),"",SUMIFS($E$2:E8839,$A$2:A8839,A8839)-SUMIFS($F$2:F8839,$A$2:A8839,A8839)),"")</f>
        <v/>
      </c>
      <c r="I8839" s="109" t="str">
        <f t="shared" si="416"/>
        <v/>
      </c>
      <c r="J8839" s="113"/>
      <c r="K8839" s="90"/>
      <c r="L8839" s="73"/>
      <c r="M8839" s="69" t="str">
        <f>IF(C8839&lt;&gt;"",DailyLog!$S$3,"")</f>
        <v/>
      </c>
      <c r="N8839" s="56" t="str">
        <f t="shared" si="415"/>
        <v/>
      </c>
      <c r="O8839" s="53" t="str">
        <f>IF($B8839&lt;&gt;"",IF(ISNUMBER(_xlfn.XMATCH($B8839,Language!$A$6:$E$6)),0,IF(ISNUMBER(_xlfn.XMATCH($B8839,Language!$A$29:$E$29)),'Lista de Prestatarios'!$B$3,VLOOKUP(B8839,'Lista de Prestatarios'!$A$2:$B$500,2,FALSE))),"")</f>
        <v/>
      </c>
      <c r="P8839" s="58" t="str">
        <f>IF(B8839&lt;&gt;"",IF(OR(D8839&gt;0,G8839&gt;0),COUNTIF($B$2:B8839,B8839),COUNTIFS($B$2:B8839,B8839,$E$2:E8839,"&gt;0")),"")</f>
        <v/>
      </c>
    </row>
    <row r="8840" spans="1:16" x14ac:dyDescent="0.35">
      <c r="A8840" s="51" t="str">
        <f t="shared" si="414"/>
        <v/>
      </c>
      <c r="B8840" s="99"/>
      <c r="C8840" s="4"/>
      <c r="D8840" s="14"/>
      <c r="E8840" s="14"/>
      <c r="F8840" s="14"/>
      <c r="G8840" s="82"/>
      <c r="H8840" s="107" t="str">
        <f>IF(B8840&lt;&gt;"",IF(OR(O8840=0,O8840=999),"",SUMIFS($E$2:E8840,$A$2:A8840,A8840)-SUMIFS($F$2:F8840,$A$2:A8840,A8840)),"")</f>
        <v/>
      </c>
      <c r="I8840" s="109" t="str">
        <f t="shared" si="416"/>
        <v/>
      </c>
      <c r="J8840" s="113"/>
      <c r="K8840" s="90"/>
      <c r="L8840" s="73"/>
      <c r="M8840" s="69" t="str">
        <f>IF(C8840&lt;&gt;"",DailyLog!$S$3,"")</f>
        <v/>
      </c>
      <c r="N8840" s="56" t="str">
        <f t="shared" si="415"/>
        <v/>
      </c>
      <c r="O8840" s="53" t="str">
        <f>IF($B8840&lt;&gt;"",IF(ISNUMBER(_xlfn.XMATCH($B8840,Language!$A$6:$E$6)),0,IF(ISNUMBER(_xlfn.XMATCH($B8840,Language!$A$29:$E$29)),'Lista de Prestatarios'!$B$3,VLOOKUP(B8840,'Lista de Prestatarios'!$A$2:$B$500,2,FALSE))),"")</f>
        <v/>
      </c>
      <c r="P8840" s="58" t="str">
        <f>IF(B8840&lt;&gt;"",IF(OR(D8840&gt;0,G8840&gt;0),COUNTIF($B$2:B8840,B8840),COUNTIFS($B$2:B8840,B8840,$E$2:E8840,"&gt;0")),"")</f>
        <v/>
      </c>
    </row>
    <row r="8841" spans="1:16" x14ac:dyDescent="0.35">
      <c r="A8841" s="51" t="str">
        <f t="shared" si="414"/>
        <v/>
      </c>
      <c r="B8841" s="99"/>
      <c r="C8841" s="4"/>
      <c r="D8841" s="14"/>
      <c r="E8841" s="14"/>
      <c r="F8841" s="14"/>
      <c r="G8841" s="82"/>
      <c r="H8841" s="107" t="str">
        <f>IF(B8841&lt;&gt;"",IF(OR(O8841=0,O8841=999),"",SUMIFS($E$2:E8841,$A$2:A8841,A8841)-SUMIFS($F$2:F8841,$A$2:A8841,A8841)),"")</f>
        <v/>
      </c>
      <c r="I8841" s="109" t="str">
        <f t="shared" si="416"/>
        <v/>
      </c>
      <c r="J8841" s="113"/>
      <c r="K8841" s="90"/>
      <c r="L8841" s="73"/>
      <c r="M8841" s="69" t="str">
        <f>IF(C8841&lt;&gt;"",DailyLog!$S$3,"")</f>
        <v/>
      </c>
      <c r="N8841" s="56" t="str">
        <f t="shared" si="415"/>
        <v/>
      </c>
      <c r="O8841" s="53" t="str">
        <f>IF($B8841&lt;&gt;"",IF(ISNUMBER(_xlfn.XMATCH($B8841,Language!$A$6:$E$6)),0,IF(ISNUMBER(_xlfn.XMATCH($B8841,Language!$A$29:$E$29)),'Lista de Prestatarios'!$B$3,VLOOKUP(B8841,'Lista de Prestatarios'!$A$2:$B$500,2,FALSE))),"")</f>
        <v/>
      </c>
      <c r="P8841" s="58" t="str">
        <f>IF(B8841&lt;&gt;"",IF(OR(D8841&gt;0,G8841&gt;0),COUNTIF($B$2:B8841,B8841),COUNTIFS($B$2:B8841,B8841,$E$2:E8841,"&gt;0")),"")</f>
        <v/>
      </c>
    </row>
    <row r="8842" spans="1:16" x14ac:dyDescent="0.35">
      <c r="A8842" s="51" t="str">
        <f t="shared" si="414"/>
        <v/>
      </c>
      <c r="B8842" s="99"/>
      <c r="C8842" s="4"/>
      <c r="D8842" s="14"/>
      <c r="E8842" s="14"/>
      <c r="F8842" s="14"/>
      <c r="G8842" s="82"/>
      <c r="H8842" s="107" t="str">
        <f>IF(B8842&lt;&gt;"",IF(OR(O8842=0,O8842=999),"",SUMIFS($E$2:E8842,$A$2:A8842,A8842)-SUMIFS($F$2:F8842,$A$2:A8842,A8842)),"")</f>
        <v/>
      </c>
      <c r="I8842" s="109" t="str">
        <f t="shared" si="416"/>
        <v/>
      </c>
      <c r="J8842" s="113"/>
      <c r="K8842" s="90"/>
      <c r="L8842" s="73"/>
      <c r="M8842" s="69" t="str">
        <f>IF(C8842&lt;&gt;"",DailyLog!$S$3,"")</f>
        <v/>
      </c>
      <c r="N8842" s="56" t="str">
        <f t="shared" si="415"/>
        <v/>
      </c>
      <c r="O8842" s="53" t="str">
        <f>IF($B8842&lt;&gt;"",IF(ISNUMBER(_xlfn.XMATCH($B8842,Language!$A$6:$E$6)),0,IF(ISNUMBER(_xlfn.XMATCH($B8842,Language!$A$29:$E$29)),'Lista de Prestatarios'!$B$3,VLOOKUP(B8842,'Lista de Prestatarios'!$A$2:$B$500,2,FALSE))),"")</f>
        <v/>
      </c>
      <c r="P8842" s="58" t="str">
        <f>IF(B8842&lt;&gt;"",IF(OR(D8842&gt;0,G8842&gt;0),COUNTIF($B$2:B8842,B8842),COUNTIFS($B$2:B8842,B8842,$E$2:E8842,"&gt;0")),"")</f>
        <v/>
      </c>
    </row>
    <row r="8843" spans="1:16" x14ac:dyDescent="0.35">
      <c r="A8843" s="51" t="str">
        <f t="shared" si="414"/>
        <v/>
      </c>
      <c r="B8843" s="99"/>
      <c r="C8843" s="4"/>
      <c r="D8843" s="14"/>
      <c r="E8843" s="14"/>
      <c r="F8843" s="14"/>
      <c r="G8843" s="82"/>
      <c r="H8843" s="107" t="str">
        <f>IF(B8843&lt;&gt;"",IF(OR(O8843=0,O8843=999),"",SUMIFS($E$2:E8843,$A$2:A8843,A8843)-SUMIFS($F$2:F8843,$A$2:A8843,A8843)),"")</f>
        <v/>
      </c>
      <c r="I8843" s="109" t="str">
        <f t="shared" si="416"/>
        <v/>
      </c>
      <c r="J8843" s="113"/>
      <c r="K8843" s="90"/>
      <c r="L8843" s="73"/>
      <c r="M8843" s="69" t="str">
        <f>IF(C8843&lt;&gt;"",DailyLog!$S$3,"")</f>
        <v/>
      </c>
      <c r="N8843" s="56" t="str">
        <f t="shared" si="415"/>
        <v/>
      </c>
      <c r="O8843" s="53" t="str">
        <f>IF($B8843&lt;&gt;"",IF(ISNUMBER(_xlfn.XMATCH($B8843,Language!$A$6:$E$6)),0,IF(ISNUMBER(_xlfn.XMATCH($B8843,Language!$A$29:$E$29)),'Lista de Prestatarios'!$B$3,VLOOKUP(B8843,'Lista de Prestatarios'!$A$2:$B$500,2,FALSE))),"")</f>
        <v/>
      </c>
      <c r="P8843" s="58" t="str">
        <f>IF(B8843&lt;&gt;"",IF(OR(D8843&gt;0,G8843&gt;0),COUNTIF($B$2:B8843,B8843),COUNTIFS($B$2:B8843,B8843,$E$2:E8843,"&gt;0")),"")</f>
        <v/>
      </c>
    </row>
    <row r="8844" spans="1:16" x14ac:dyDescent="0.35">
      <c r="A8844" s="51" t="str">
        <f t="shared" si="414"/>
        <v/>
      </c>
      <c r="B8844" s="99"/>
      <c r="C8844" s="4"/>
      <c r="D8844" s="14"/>
      <c r="E8844" s="14"/>
      <c r="F8844" s="14"/>
      <c r="G8844" s="82"/>
      <c r="H8844" s="107" t="str">
        <f>IF(B8844&lt;&gt;"",IF(OR(O8844=0,O8844=999),"",SUMIFS($E$2:E8844,$A$2:A8844,A8844)-SUMIFS($F$2:F8844,$A$2:A8844,A8844)),"")</f>
        <v/>
      </c>
      <c r="I8844" s="109" t="str">
        <f t="shared" si="416"/>
        <v/>
      </c>
      <c r="J8844" s="113"/>
      <c r="K8844" s="90"/>
      <c r="L8844" s="73"/>
      <c r="M8844" s="69" t="str">
        <f>IF(C8844&lt;&gt;"",DailyLog!$S$3,"")</f>
        <v/>
      </c>
      <c r="N8844" s="56" t="str">
        <f t="shared" si="415"/>
        <v/>
      </c>
      <c r="O8844" s="53" t="str">
        <f>IF($B8844&lt;&gt;"",IF(ISNUMBER(_xlfn.XMATCH($B8844,Language!$A$6:$E$6)),0,IF(ISNUMBER(_xlfn.XMATCH($B8844,Language!$A$29:$E$29)),'Lista de Prestatarios'!$B$3,VLOOKUP(B8844,'Lista de Prestatarios'!$A$2:$B$500,2,FALSE))),"")</f>
        <v/>
      </c>
      <c r="P8844" s="58" t="str">
        <f>IF(B8844&lt;&gt;"",IF(OR(D8844&gt;0,G8844&gt;0),COUNTIF($B$2:B8844,B8844),COUNTIFS($B$2:B8844,B8844,$E$2:E8844,"&gt;0")),"")</f>
        <v/>
      </c>
    </row>
    <row r="8845" spans="1:16" x14ac:dyDescent="0.35">
      <c r="A8845" s="51" t="str">
        <f t="shared" si="414"/>
        <v/>
      </c>
      <c r="B8845" s="99"/>
      <c r="C8845" s="4"/>
      <c r="D8845" s="14"/>
      <c r="E8845" s="14"/>
      <c r="F8845" s="14"/>
      <c r="G8845" s="82"/>
      <c r="H8845" s="107" t="str">
        <f>IF(B8845&lt;&gt;"",IF(OR(O8845=0,O8845=999),"",SUMIFS($E$2:E8845,$A$2:A8845,A8845)-SUMIFS($F$2:F8845,$A$2:A8845,A8845)),"")</f>
        <v/>
      </c>
      <c r="I8845" s="109" t="str">
        <f t="shared" si="416"/>
        <v/>
      </c>
      <c r="J8845" s="113"/>
      <c r="K8845" s="90"/>
      <c r="L8845" s="73"/>
      <c r="M8845" s="69" t="str">
        <f>IF(C8845&lt;&gt;"",DailyLog!$S$3,"")</f>
        <v/>
      </c>
      <c r="N8845" s="56" t="str">
        <f t="shared" si="415"/>
        <v/>
      </c>
      <c r="O8845" s="53" t="str">
        <f>IF($B8845&lt;&gt;"",IF(ISNUMBER(_xlfn.XMATCH($B8845,Language!$A$6:$E$6)),0,IF(ISNUMBER(_xlfn.XMATCH($B8845,Language!$A$29:$E$29)),'Lista de Prestatarios'!$B$3,VLOOKUP(B8845,'Lista de Prestatarios'!$A$2:$B$500,2,FALSE))),"")</f>
        <v/>
      </c>
      <c r="P8845" s="58" t="str">
        <f>IF(B8845&lt;&gt;"",IF(OR(D8845&gt;0,G8845&gt;0),COUNTIF($B$2:B8845,B8845),COUNTIFS($B$2:B8845,B8845,$E$2:E8845,"&gt;0")),"")</f>
        <v/>
      </c>
    </row>
    <row r="8846" spans="1:16" x14ac:dyDescent="0.35">
      <c r="A8846" s="51" t="str">
        <f t="shared" si="414"/>
        <v/>
      </c>
      <c r="B8846" s="99"/>
      <c r="C8846" s="4"/>
      <c r="D8846" s="14"/>
      <c r="E8846" s="14"/>
      <c r="F8846" s="14"/>
      <c r="G8846" s="82"/>
      <c r="H8846" s="107" t="str">
        <f>IF(B8846&lt;&gt;"",IF(OR(O8846=0,O8846=999),"",SUMIFS($E$2:E8846,$A$2:A8846,A8846)-SUMIFS($F$2:F8846,$A$2:A8846,A8846)),"")</f>
        <v/>
      </c>
      <c r="I8846" s="109" t="str">
        <f t="shared" si="416"/>
        <v/>
      </c>
      <c r="J8846" s="113"/>
      <c r="K8846" s="90"/>
      <c r="L8846" s="73"/>
      <c r="M8846" s="69" t="str">
        <f>IF(C8846&lt;&gt;"",DailyLog!$S$3,"")</f>
        <v/>
      </c>
      <c r="N8846" s="56" t="str">
        <f t="shared" si="415"/>
        <v/>
      </c>
      <c r="O8846" s="53" t="str">
        <f>IF($B8846&lt;&gt;"",IF(ISNUMBER(_xlfn.XMATCH($B8846,Language!$A$6:$E$6)),0,IF(ISNUMBER(_xlfn.XMATCH($B8846,Language!$A$29:$E$29)),'Lista de Prestatarios'!$B$3,VLOOKUP(B8846,'Lista de Prestatarios'!$A$2:$B$500,2,FALSE))),"")</f>
        <v/>
      </c>
      <c r="P8846" s="58" t="str">
        <f>IF(B8846&lt;&gt;"",IF(OR(D8846&gt;0,G8846&gt;0),COUNTIF($B$2:B8846,B8846),COUNTIFS($B$2:B8846,B8846,$E$2:E8846,"&gt;0")),"")</f>
        <v/>
      </c>
    </row>
    <row r="8847" spans="1:16" x14ac:dyDescent="0.35">
      <c r="A8847" s="51" t="str">
        <f t="shared" si="414"/>
        <v/>
      </c>
      <c r="B8847" s="99"/>
      <c r="C8847" s="4"/>
      <c r="D8847" s="14"/>
      <c r="E8847" s="14"/>
      <c r="F8847" s="14"/>
      <c r="G8847" s="82"/>
      <c r="H8847" s="107" t="str">
        <f>IF(B8847&lt;&gt;"",IF(OR(O8847=0,O8847=999),"",SUMIFS($E$2:E8847,$A$2:A8847,A8847)-SUMIFS($F$2:F8847,$A$2:A8847,A8847)),"")</f>
        <v/>
      </c>
      <c r="I8847" s="109" t="str">
        <f t="shared" si="416"/>
        <v/>
      </c>
      <c r="J8847" s="113"/>
      <c r="K8847" s="90"/>
      <c r="L8847" s="73"/>
      <c r="M8847" s="69" t="str">
        <f>IF(C8847&lt;&gt;"",DailyLog!$S$3,"")</f>
        <v/>
      </c>
      <c r="N8847" s="56" t="str">
        <f t="shared" si="415"/>
        <v/>
      </c>
      <c r="O8847" s="53" t="str">
        <f>IF($B8847&lt;&gt;"",IF(ISNUMBER(_xlfn.XMATCH($B8847,Language!$A$6:$E$6)),0,IF(ISNUMBER(_xlfn.XMATCH($B8847,Language!$A$29:$E$29)),'Lista de Prestatarios'!$B$3,VLOOKUP(B8847,'Lista de Prestatarios'!$A$2:$B$500,2,FALSE))),"")</f>
        <v/>
      </c>
      <c r="P8847" s="58" t="str">
        <f>IF(B8847&lt;&gt;"",IF(OR(D8847&gt;0,G8847&gt;0),COUNTIF($B$2:B8847,B8847),COUNTIFS($B$2:B8847,B8847,$E$2:E8847,"&gt;0")),"")</f>
        <v/>
      </c>
    </row>
    <row r="8848" spans="1:16" x14ac:dyDescent="0.35">
      <c r="A8848" s="51" t="str">
        <f t="shared" si="414"/>
        <v/>
      </c>
      <c r="B8848" s="99"/>
      <c r="C8848" s="4"/>
      <c r="D8848" s="14"/>
      <c r="E8848" s="14"/>
      <c r="F8848" s="14"/>
      <c r="G8848" s="82"/>
      <c r="H8848" s="107" t="str">
        <f>IF(B8848&lt;&gt;"",IF(OR(O8848=0,O8848=999),"",SUMIFS($E$2:E8848,$A$2:A8848,A8848)-SUMIFS($F$2:F8848,$A$2:A8848,A8848)),"")</f>
        <v/>
      </c>
      <c r="I8848" s="109" t="str">
        <f t="shared" si="416"/>
        <v/>
      </c>
      <c r="J8848" s="113"/>
      <c r="K8848" s="90"/>
      <c r="L8848" s="73"/>
      <c r="M8848" s="69" t="str">
        <f>IF(C8848&lt;&gt;"",DailyLog!$S$3,"")</f>
        <v/>
      </c>
      <c r="N8848" s="56" t="str">
        <f t="shared" si="415"/>
        <v/>
      </c>
      <c r="O8848" s="53" t="str">
        <f>IF($B8848&lt;&gt;"",IF(ISNUMBER(_xlfn.XMATCH($B8848,Language!$A$6:$E$6)),0,IF(ISNUMBER(_xlfn.XMATCH($B8848,Language!$A$29:$E$29)),'Lista de Prestatarios'!$B$3,VLOOKUP(B8848,'Lista de Prestatarios'!$A$2:$B$500,2,FALSE))),"")</f>
        <v/>
      </c>
      <c r="P8848" s="58" t="str">
        <f>IF(B8848&lt;&gt;"",IF(OR(D8848&gt;0,G8848&gt;0),COUNTIF($B$2:B8848,B8848),COUNTIFS($B$2:B8848,B8848,$E$2:E8848,"&gt;0")),"")</f>
        <v/>
      </c>
    </row>
    <row r="8849" spans="1:16" x14ac:dyDescent="0.35">
      <c r="A8849" s="51" t="str">
        <f t="shared" si="414"/>
        <v/>
      </c>
      <c r="B8849" s="99"/>
      <c r="C8849" s="4"/>
      <c r="D8849" s="14"/>
      <c r="E8849" s="14"/>
      <c r="F8849" s="14"/>
      <c r="G8849" s="82"/>
      <c r="H8849" s="107" t="str">
        <f>IF(B8849&lt;&gt;"",IF(OR(O8849=0,O8849=999),"",SUMIFS($E$2:E8849,$A$2:A8849,A8849)-SUMIFS($F$2:F8849,$A$2:A8849,A8849)),"")</f>
        <v/>
      </c>
      <c r="I8849" s="109" t="str">
        <f t="shared" si="416"/>
        <v/>
      </c>
      <c r="J8849" s="113"/>
      <c r="K8849" s="90"/>
      <c r="L8849" s="73"/>
      <c r="M8849" s="69" t="str">
        <f>IF(C8849&lt;&gt;"",DailyLog!$S$3,"")</f>
        <v/>
      </c>
      <c r="N8849" s="56" t="str">
        <f t="shared" si="415"/>
        <v/>
      </c>
      <c r="O8849" s="53" t="str">
        <f>IF($B8849&lt;&gt;"",IF(ISNUMBER(_xlfn.XMATCH($B8849,Language!$A$6:$E$6)),0,IF(ISNUMBER(_xlfn.XMATCH($B8849,Language!$A$29:$E$29)),'Lista de Prestatarios'!$B$3,VLOOKUP(B8849,'Lista de Prestatarios'!$A$2:$B$500,2,FALSE))),"")</f>
        <v/>
      </c>
      <c r="P8849" s="58" t="str">
        <f>IF(B8849&lt;&gt;"",IF(OR(D8849&gt;0,G8849&gt;0),COUNTIF($B$2:B8849,B8849),COUNTIFS($B$2:B8849,B8849,$E$2:E8849,"&gt;0")),"")</f>
        <v/>
      </c>
    </row>
    <row r="8850" spans="1:16" x14ac:dyDescent="0.35">
      <c r="A8850" s="51" t="str">
        <f t="shared" si="414"/>
        <v/>
      </c>
      <c r="B8850" s="99"/>
      <c r="C8850" s="4"/>
      <c r="D8850" s="14"/>
      <c r="E8850" s="14"/>
      <c r="F8850" s="14"/>
      <c r="G8850" s="82"/>
      <c r="H8850" s="107" t="str">
        <f>IF(B8850&lt;&gt;"",IF(OR(O8850=0,O8850=999),"",SUMIFS($E$2:E8850,$A$2:A8850,A8850)-SUMIFS($F$2:F8850,$A$2:A8850,A8850)),"")</f>
        <v/>
      </c>
      <c r="I8850" s="109" t="str">
        <f t="shared" si="416"/>
        <v/>
      </c>
      <c r="J8850" s="113"/>
      <c r="K8850" s="90"/>
      <c r="L8850" s="73"/>
      <c r="M8850" s="69" t="str">
        <f>IF(C8850&lt;&gt;"",DailyLog!$S$3,"")</f>
        <v/>
      </c>
      <c r="N8850" s="56" t="str">
        <f t="shared" si="415"/>
        <v/>
      </c>
      <c r="O8850" s="53" t="str">
        <f>IF($B8850&lt;&gt;"",IF(ISNUMBER(_xlfn.XMATCH($B8850,Language!$A$6:$E$6)),0,IF(ISNUMBER(_xlfn.XMATCH($B8850,Language!$A$29:$E$29)),'Lista de Prestatarios'!$B$3,VLOOKUP(B8850,'Lista de Prestatarios'!$A$2:$B$500,2,FALSE))),"")</f>
        <v/>
      </c>
      <c r="P8850" s="58" t="str">
        <f>IF(B8850&lt;&gt;"",IF(OR(D8850&gt;0,G8850&gt;0),COUNTIF($B$2:B8850,B8850),COUNTIFS($B$2:B8850,B8850,$E$2:E8850,"&gt;0")),"")</f>
        <v/>
      </c>
    </row>
    <row r="8851" spans="1:16" x14ac:dyDescent="0.35">
      <c r="A8851" s="51" t="str">
        <f t="shared" si="414"/>
        <v/>
      </c>
      <c r="B8851" s="99"/>
      <c r="C8851" s="4"/>
      <c r="D8851" s="14"/>
      <c r="E8851" s="14"/>
      <c r="F8851" s="14"/>
      <c r="G8851" s="82"/>
      <c r="H8851" s="107" t="str">
        <f>IF(B8851&lt;&gt;"",IF(OR(O8851=0,O8851=999),"",SUMIFS($E$2:E8851,$A$2:A8851,A8851)-SUMIFS($F$2:F8851,$A$2:A8851,A8851)),"")</f>
        <v/>
      </c>
      <c r="I8851" s="109" t="str">
        <f t="shared" si="416"/>
        <v/>
      </c>
      <c r="J8851" s="113"/>
      <c r="K8851" s="90"/>
      <c r="L8851" s="73"/>
      <c r="M8851" s="69" t="str">
        <f>IF(C8851&lt;&gt;"",DailyLog!$S$3,"")</f>
        <v/>
      </c>
      <c r="N8851" s="56" t="str">
        <f t="shared" si="415"/>
        <v/>
      </c>
      <c r="O8851" s="53" t="str">
        <f>IF($B8851&lt;&gt;"",IF(ISNUMBER(_xlfn.XMATCH($B8851,Language!$A$6:$E$6)),0,IF(ISNUMBER(_xlfn.XMATCH($B8851,Language!$A$29:$E$29)),'Lista de Prestatarios'!$B$3,VLOOKUP(B8851,'Lista de Prestatarios'!$A$2:$B$500,2,FALSE))),"")</f>
        <v/>
      </c>
      <c r="P8851" s="58" t="str">
        <f>IF(B8851&lt;&gt;"",IF(OR(D8851&gt;0,G8851&gt;0),COUNTIF($B$2:B8851,B8851),COUNTIFS($B$2:B8851,B8851,$E$2:E8851,"&gt;0")),"")</f>
        <v/>
      </c>
    </row>
    <row r="8852" spans="1:16" x14ac:dyDescent="0.35">
      <c r="A8852" s="51" t="str">
        <f t="shared" si="414"/>
        <v/>
      </c>
      <c r="B8852" s="99"/>
      <c r="C8852" s="4"/>
      <c r="D8852" s="14"/>
      <c r="E8852" s="14"/>
      <c r="F8852" s="14"/>
      <c r="G8852" s="82"/>
      <c r="H8852" s="107" t="str">
        <f>IF(B8852&lt;&gt;"",IF(OR(O8852=0,O8852=999),"",SUMIFS($E$2:E8852,$A$2:A8852,A8852)-SUMIFS($F$2:F8852,$A$2:A8852,A8852)),"")</f>
        <v/>
      </c>
      <c r="I8852" s="109" t="str">
        <f t="shared" si="416"/>
        <v/>
      </c>
      <c r="J8852" s="113"/>
      <c r="K8852" s="90"/>
      <c r="L8852" s="73"/>
      <c r="M8852" s="69" t="str">
        <f>IF(C8852&lt;&gt;"",DailyLog!$S$3,"")</f>
        <v/>
      </c>
      <c r="N8852" s="56" t="str">
        <f t="shared" si="415"/>
        <v/>
      </c>
      <c r="O8852" s="53" t="str">
        <f>IF($B8852&lt;&gt;"",IF(ISNUMBER(_xlfn.XMATCH($B8852,Language!$A$6:$E$6)),0,IF(ISNUMBER(_xlfn.XMATCH($B8852,Language!$A$29:$E$29)),'Lista de Prestatarios'!$B$3,VLOOKUP(B8852,'Lista de Prestatarios'!$A$2:$B$500,2,FALSE))),"")</f>
        <v/>
      </c>
      <c r="P8852" s="58" t="str">
        <f>IF(B8852&lt;&gt;"",IF(OR(D8852&gt;0,G8852&gt;0),COUNTIF($B$2:B8852,B8852),COUNTIFS($B$2:B8852,B8852,$E$2:E8852,"&gt;0")),"")</f>
        <v/>
      </c>
    </row>
    <row r="8853" spans="1:16" x14ac:dyDescent="0.35">
      <c r="A8853" s="51" t="str">
        <f t="shared" si="414"/>
        <v/>
      </c>
      <c r="B8853" s="99"/>
      <c r="C8853" s="4"/>
      <c r="D8853" s="14"/>
      <c r="E8853" s="14"/>
      <c r="F8853" s="14"/>
      <c r="G8853" s="82"/>
      <c r="H8853" s="107" t="str">
        <f>IF(B8853&lt;&gt;"",IF(OR(O8853=0,O8853=999),"",SUMIFS($E$2:E8853,$A$2:A8853,A8853)-SUMIFS($F$2:F8853,$A$2:A8853,A8853)),"")</f>
        <v/>
      </c>
      <c r="I8853" s="109" t="str">
        <f t="shared" si="416"/>
        <v/>
      </c>
      <c r="J8853" s="113"/>
      <c r="K8853" s="90"/>
      <c r="L8853" s="73"/>
      <c r="M8853" s="69" t="str">
        <f>IF(C8853&lt;&gt;"",DailyLog!$S$3,"")</f>
        <v/>
      </c>
      <c r="N8853" s="56" t="str">
        <f t="shared" si="415"/>
        <v/>
      </c>
      <c r="O8853" s="53" t="str">
        <f>IF($B8853&lt;&gt;"",IF(ISNUMBER(_xlfn.XMATCH($B8853,Language!$A$6:$E$6)),0,IF(ISNUMBER(_xlfn.XMATCH($B8853,Language!$A$29:$E$29)),'Lista de Prestatarios'!$B$3,VLOOKUP(B8853,'Lista de Prestatarios'!$A$2:$B$500,2,FALSE))),"")</f>
        <v/>
      </c>
      <c r="P8853" s="58" t="str">
        <f>IF(B8853&lt;&gt;"",IF(OR(D8853&gt;0,G8853&gt;0),COUNTIF($B$2:B8853,B8853),COUNTIFS($B$2:B8853,B8853,$E$2:E8853,"&gt;0")),"")</f>
        <v/>
      </c>
    </row>
    <row r="8854" spans="1:16" x14ac:dyDescent="0.35">
      <c r="A8854" s="51" t="str">
        <f t="shared" si="414"/>
        <v/>
      </c>
      <c r="B8854" s="99"/>
      <c r="C8854" s="4"/>
      <c r="D8854" s="14"/>
      <c r="E8854" s="14"/>
      <c r="F8854" s="14"/>
      <c r="G8854" s="82"/>
      <c r="H8854" s="107" t="str">
        <f>IF(B8854&lt;&gt;"",IF(OR(O8854=0,O8854=999),"",SUMIFS($E$2:E8854,$A$2:A8854,A8854)-SUMIFS($F$2:F8854,$A$2:A8854,A8854)),"")</f>
        <v/>
      </c>
      <c r="I8854" s="109" t="str">
        <f t="shared" si="416"/>
        <v/>
      </c>
      <c r="J8854" s="113"/>
      <c r="K8854" s="90"/>
      <c r="L8854" s="73"/>
      <c r="M8854" s="69" t="str">
        <f>IF(C8854&lt;&gt;"",DailyLog!$S$3,"")</f>
        <v/>
      </c>
      <c r="N8854" s="56" t="str">
        <f t="shared" si="415"/>
        <v/>
      </c>
      <c r="O8854" s="53" t="str">
        <f>IF($B8854&lt;&gt;"",IF(ISNUMBER(_xlfn.XMATCH($B8854,Language!$A$6:$E$6)),0,IF(ISNUMBER(_xlfn.XMATCH($B8854,Language!$A$29:$E$29)),'Lista de Prestatarios'!$B$3,VLOOKUP(B8854,'Lista de Prestatarios'!$A$2:$B$500,2,FALSE))),"")</f>
        <v/>
      </c>
      <c r="P8854" s="58" t="str">
        <f>IF(B8854&lt;&gt;"",IF(OR(D8854&gt;0,G8854&gt;0),COUNTIF($B$2:B8854,B8854),COUNTIFS($B$2:B8854,B8854,$E$2:E8854,"&gt;0")),"")</f>
        <v/>
      </c>
    </row>
    <row r="8855" spans="1:16" x14ac:dyDescent="0.35">
      <c r="A8855" s="51" t="str">
        <f t="shared" si="414"/>
        <v/>
      </c>
      <c r="B8855" s="99"/>
      <c r="C8855" s="4"/>
      <c r="D8855" s="14"/>
      <c r="E8855" s="14"/>
      <c r="F8855" s="14"/>
      <c r="G8855" s="82"/>
      <c r="H8855" s="107" t="str">
        <f>IF(B8855&lt;&gt;"",IF(OR(O8855=0,O8855=999),"",SUMIFS($E$2:E8855,$A$2:A8855,A8855)-SUMIFS($F$2:F8855,$A$2:A8855,A8855)),"")</f>
        <v/>
      </c>
      <c r="I8855" s="109" t="str">
        <f t="shared" si="416"/>
        <v/>
      </c>
      <c r="J8855" s="113"/>
      <c r="K8855" s="90"/>
      <c r="L8855" s="73"/>
      <c r="M8855" s="69" t="str">
        <f>IF(C8855&lt;&gt;"",DailyLog!$S$3,"")</f>
        <v/>
      </c>
      <c r="N8855" s="56" t="str">
        <f t="shared" si="415"/>
        <v/>
      </c>
      <c r="O8855" s="53" t="str">
        <f>IF($B8855&lt;&gt;"",IF(ISNUMBER(_xlfn.XMATCH($B8855,Language!$A$6:$E$6)),0,IF(ISNUMBER(_xlfn.XMATCH($B8855,Language!$A$29:$E$29)),'Lista de Prestatarios'!$B$3,VLOOKUP(B8855,'Lista de Prestatarios'!$A$2:$B$500,2,FALSE))),"")</f>
        <v/>
      </c>
      <c r="P8855" s="58" t="str">
        <f>IF(B8855&lt;&gt;"",IF(OR(D8855&gt;0,G8855&gt;0),COUNTIF($B$2:B8855,B8855),COUNTIFS($B$2:B8855,B8855,$E$2:E8855,"&gt;0")),"")</f>
        <v/>
      </c>
    </row>
    <row r="8856" spans="1:16" x14ac:dyDescent="0.35">
      <c r="A8856" s="51" t="str">
        <f t="shared" si="414"/>
        <v/>
      </c>
      <c r="B8856" s="99"/>
      <c r="C8856" s="4"/>
      <c r="D8856" s="14"/>
      <c r="E8856" s="14"/>
      <c r="F8856" s="14"/>
      <c r="G8856" s="82"/>
      <c r="H8856" s="107" t="str">
        <f>IF(B8856&lt;&gt;"",IF(OR(O8856=0,O8856=999),"",SUMIFS($E$2:E8856,$A$2:A8856,A8856)-SUMIFS($F$2:F8856,$A$2:A8856,A8856)),"")</f>
        <v/>
      </c>
      <c r="I8856" s="109" t="str">
        <f t="shared" si="416"/>
        <v/>
      </c>
      <c r="J8856" s="113"/>
      <c r="K8856" s="90"/>
      <c r="L8856" s="73"/>
      <c r="M8856" s="69" t="str">
        <f>IF(C8856&lt;&gt;"",DailyLog!$S$3,"")</f>
        <v/>
      </c>
      <c r="N8856" s="56" t="str">
        <f t="shared" si="415"/>
        <v/>
      </c>
      <c r="O8856" s="53" t="str">
        <f>IF($B8856&lt;&gt;"",IF(ISNUMBER(_xlfn.XMATCH($B8856,Language!$A$6:$E$6)),0,IF(ISNUMBER(_xlfn.XMATCH($B8856,Language!$A$29:$E$29)),'Lista de Prestatarios'!$B$3,VLOOKUP(B8856,'Lista de Prestatarios'!$A$2:$B$500,2,FALSE))),"")</f>
        <v/>
      </c>
      <c r="P8856" s="58" t="str">
        <f>IF(B8856&lt;&gt;"",IF(OR(D8856&gt;0,G8856&gt;0),COUNTIF($B$2:B8856,B8856),COUNTIFS($B$2:B8856,B8856,$E$2:E8856,"&gt;0")),"")</f>
        <v/>
      </c>
    </row>
    <row r="8857" spans="1:16" x14ac:dyDescent="0.35">
      <c r="A8857" s="51" t="str">
        <f t="shared" si="414"/>
        <v/>
      </c>
      <c r="B8857" s="99"/>
      <c r="C8857" s="4"/>
      <c r="D8857" s="14"/>
      <c r="E8857" s="14"/>
      <c r="F8857" s="14"/>
      <c r="G8857" s="82"/>
      <c r="H8857" s="107" t="str">
        <f>IF(B8857&lt;&gt;"",IF(OR(O8857=0,O8857=999),"",SUMIFS($E$2:E8857,$A$2:A8857,A8857)-SUMIFS($F$2:F8857,$A$2:A8857,A8857)),"")</f>
        <v/>
      </c>
      <c r="I8857" s="109" t="str">
        <f t="shared" si="416"/>
        <v/>
      </c>
      <c r="J8857" s="113"/>
      <c r="K8857" s="90"/>
      <c r="L8857" s="73"/>
      <c r="M8857" s="69" t="str">
        <f>IF(C8857&lt;&gt;"",DailyLog!$S$3,"")</f>
        <v/>
      </c>
      <c r="N8857" s="56" t="str">
        <f t="shared" si="415"/>
        <v/>
      </c>
      <c r="O8857" s="53" t="str">
        <f>IF($B8857&lt;&gt;"",IF(ISNUMBER(_xlfn.XMATCH($B8857,Language!$A$6:$E$6)),0,IF(ISNUMBER(_xlfn.XMATCH($B8857,Language!$A$29:$E$29)),'Lista de Prestatarios'!$B$3,VLOOKUP(B8857,'Lista de Prestatarios'!$A$2:$B$500,2,FALSE))),"")</f>
        <v/>
      </c>
      <c r="P8857" s="58" t="str">
        <f>IF(B8857&lt;&gt;"",IF(OR(D8857&gt;0,G8857&gt;0),COUNTIF($B$2:B8857,B8857),COUNTIFS($B$2:B8857,B8857,$E$2:E8857,"&gt;0")),"")</f>
        <v/>
      </c>
    </row>
    <row r="8858" spans="1:16" x14ac:dyDescent="0.35">
      <c r="A8858" s="51" t="str">
        <f t="shared" si="414"/>
        <v/>
      </c>
      <c r="B8858" s="99"/>
      <c r="C8858" s="4"/>
      <c r="D8858" s="14"/>
      <c r="E8858" s="14"/>
      <c r="F8858" s="14"/>
      <c r="G8858" s="82"/>
      <c r="H8858" s="107" t="str">
        <f>IF(B8858&lt;&gt;"",IF(OR(O8858=0,O8858=999),"",SUMIFS($E$2:E8858,$A$2:A8858,A8858)-SUMIFS($F$2:F8858,$A$2:A8858,A8858)),"")</f>
        <v/>
      </c>
      <c r="I8858" s="109" t="str">
        <f t="shared" si="416"/>
        <v/>
      </c>
      <c r="J8858" s="113"/>
      <c r="K8858" s="90"/>
      <c r="L8858" s="73"/>
      <c r="M8858" s="69" t="str">
        <f>IF(C8858&lt;&gt;"",DailyLog!$S$3,"")</f>
        <v/>
      </c>
      <c r="N8858" s="56" t="str">
        <f t="shared" si="415"/>
        <v/>
      </c>
      <c r="O8858" s="53" t="str">
        <f>IF($B8858&lt;&gt;"",IF(ISNUMBER(_xlfn.XMATCH($B8858,Language!$A$6:$E$6)),0,IF(ISNUMBER(_xlfn.XMATCH($B8858,Language!$A$29:$E$29)),'Lista de Prestatarios'!$B$3,VLOOKUP(B8858,'Lista de Prestatarios'!$A$2:$B$500,2,FALSE))),"")</f>
        <v/>
      </c>
      <c r="P8858" s="58" t="str">
        <f>IF(B8858&lt;&gt;"",IF(OR(D8858&gt;0,G8858&gt;0),COUNTIF($B$2:B8858,B8858),COUNTIFS($B$2:B8858,B8858,$E$2:E8858,"&gt;0")),"")</f>
        <v/>
      </c>
    </row>
    <row r="8859" spans="1:16" x14ac:dyDescent="0.35">
      <c r="A8859" s="51" t="str">
        <f t="shared" si="414"/>
        <v/>
      </c>
      <c r="B8859" s="99"/>
      <c r="C8859" s="4"/>
      <c r="D8859" s="14"/>
      <c r="E8859" s="14"/>
      <c r="F8859" s="14"/>
      <c r="G8859" s="82"/>
      <c r="H8859" s="107" t="str">
        <f>IF(B8859&lt;&gt;"",IF(OR(O8859=0,O8859=999),"",SUMIFS($E$2:E8859,$A$2:A8859,A8859)-SUMIFS($F$2:F8859,$A$2:A8859,A8859)),"")</f>
        <v/>
      </c>
      <c r="I8859" s="109" t="str">
        <f t="shared" si="416"/>
        <v/>
      </c>
      <c r="J8859" s="113"/>
      <c r="K8859" s="90"/>
      <c r="L8859" s="73"/>
      <c r="M8859" s="69" t="str">
        <f>IF(C8859&lt;&gt;"",DailyLog!$S$3,"")</f>
        <v/>
      </c>
      <c r="N8859" s="56" t="str">
        <f t="shared" si="415"/>
        <v/>
      </c>
      <c r="O8859" s="53" t="str">
        <f>IF($B8859&lt;&gt;"",IF(ISNUMBER(_xlfn.XMATCH($B8859,Language!$A$6:$E$6)),0,IF(ISNUMBER(_xlfn.XMATCH($B8859,Language!$A$29:$E$29)),'Lista de Prestatarios'!$B$3,VLOOKUP(B8859,'Lista de Prestatarios'!$A$2:$B$500,2,FALSE))),"")</f>
        <v/>
      </c>
      <c r="P8859" s="58" t="str">
        <f>IF(B8859&lt;&gt;"",IF(OR(D8859&gt;0,G8859&gt;0),COUNTIF($B$2:B8859,B8859),COUNTIFS($B$2:B8859,B8859,$E$2:E8859,"&gt;0")),"")</f>
        <v/>
      </c>
    </row>
    <row r="8860" spans="1:16" x14ac:dyDescent="0.35">
      <c r="A8860" s="51" t="str">
        <f t="shared" si="414"/>
        <v/>
      </c>
      <c r="B8860" s="99"/>
      <c r="C8860" s="4"/>
      <c r="D8860" s="14"/>
      <c r="E8860" s="14"/>
      <c r="F8860" s="14"/>
      <c r="G8860" s="82"/>
      <c r="H8860" s="107" t="str">
        <f>IF(B8860&lt;&gt;"",IF(OR(O8860=0,O8860=999),"",SUMIFS($E$2:E8860,$A$2:A8860,A8860)-SUMIFS($F$2:F8860,$A$2:A8860,A8860)),"")</f>
        <v/>
      </c>
      <c r="I8860" s="109" t="str">
        <f t="shared" si="416"/>
        <v/>
      </c>
      <c r="J8860" s="113"/>
      <c r="K8860" s="90"/>
      <c r="L8860" s="73"/>
      <c r="M8860" s="69" t="str">
        <f>IF(C8860&lt;&gt;"",DailyLog!$S$3,"")</f>
        <v/>
      </c>
      <c r="N8860" s="56" t="str">
        <f t="shared" si="415"/>
        <v/>
      </c>
      <c r="O8860" s="53" t="str">
        <f>IF($B8860&lt;&gt;"",IF(ISNUMBER(_xlfn.XMATCH($B8860,Language!$A$6:$E$6)),0,IF(ISNUMBER(_xlfn.XMATCH($B8860,Language!$A$29:$E$29)),'Lista de Prestatarios'!$B$3,VLOOKUP(B8860,'Lista de Prestatarios'!$A$2:$B$500,2,FALSE))),"")</f>
        <v/>
      </c>
      <c r="P8860" s="58" t="str">
        <f>IF(B8860&lt;&gt;"",IF(OR(D8860&gt;0,G8860&gt;0),COUNTIF($B$2:B8860,B8860),COUNTIFS($B$2:B8860,B8860,$E$2:E8860,"&gt;0")),"")</f>
        <v/>
      </c>
    </row>
    <row r="8861" spans="1:16" x14ac:dyDescent="0.35">
      <c r="A8861" s="51" t="str">
        <f t="shared" si="414"/>
        <v/>
      </c>
      <c r="B8861" s="99"/>
      <c r="C8861" s="4"/>
      <c r="D8861" s="14"/>
      <c r="E8861" s="14"/>
      <c r="F8861" s="14"/>
      <c r="G8861" s="82"/>
      <c r="H8861" s="107" t="str">
        <f>IF(B8861&lt;&gt;"",IF(OR(O8861=0,O8861=999),"",SUMIFS($E$2:E8861,$A$2:A8861,A8861)-SUMIFS($F$2:F8861,$A$2:A8861,A8861)),"")</f>
        <v/>
      </c>
      <c r="I8861" s="109" t="str">
        <f t="shared" si="416"/>
        <v/>
      </c>
      <c r="J8861" s="113"/>
      <c r="K8861" s="90"/>
      <c r="L8861" s="73"/>
      <c r="M8861" s="69" t="str">
        <f>IF(C8861&lt;&gt;"",DailyLog!$S$3,"")</f>
        <v/>
      </c>
      <c r="N8861" s="56" t="str">
        <f t="shared" si="415"/>
        <v/>
      </c>
      <c r="O8861" s="53" t="str">
        <f>IF($B8861&lt;&gt;"",IF(ISNUMBER(_xlfn.XMATCH($B8861,Language!$A$6:$E$6)),0,IF(ISNUMBER(_xlfn.XMATCH($B8861,Language!$A$29:$E$29)),'Lista de Prestatarios'!$B$3,VLOOKUP(B8861,'Lista de Prestatarios'!$A$2:$B$500,2,FALSE))),"")</f>
        <v/>
      </c>
      <c r="P8861" s="58" t="str">
        <f>IF(B8861&lt;&gt;"",IF(OR(D8861&gt;0,G8861&gt;0),COUNTIF($B$2:B8861,B8861),COUNTIFS($B$2:B8861,B8861,$E$2:E8861,"&gt;0")),"")</f>
        <v/>
      </c>
    </row>
    <row r="8862" spans="1:16" x14ac:dyDescent="0.35">
      <c r="A8862" s="51" t="str">
        <f t="shared" si="414"/>
        <v/>
      </c>
      <c r="B8862" s="99"/>
      <c r="C8862" s="4"/>
      <c r="D8862" s="14"/>
      <c r="E8862" s="14"/>
      <c r="F8862" s="14"/>
      <c r="G8862" s="82"/>
      <c r="H8862" s="107" t="str">
        <f>IF(B8862&lt;&gt;"",IF(OR(O8862=0,O8862=999),"",SUMIFS($E$2:E8862,$A$2:A8862,A8862)-SUMIFS($F$2:F8862,$A$2:A8862,A8862)),"")</f>
        <v/>
      </c>
      <c r="I8862" s="109" t="str">
        <f t="shared" si="416"/>
        <v/>
      </c>
      <c r="J8862" s="113"/>
      <c r="K8862" s="90"/>
      <c r="L8862" s="73"/>
      <c r="M8862" s="69" t="str">
        <f>IF(C8862&lt;&gt;"",DailyLog!$S$3,"")</f>
        <v/>
      </c>
      <c r="N8862" s="56" t="str">
        <f t="shared" si="415"/>
        <v/>
      </c>
      <c r="O8862" s="53" t="str">
        <f>IF($B8862&lt;&gt;"",IF(ISNUMBER(_xlfn.XMATCH($B8862,Language!$A$6:$E$6)),0,IF(ISNUMBER(_xlfn.XMATCH($B8862,Language!$A$29:$E$29)),'Lista de Prestatarios'!$B$3,VLOOKUP(B8862,'Lista de Prestatarios'!$A$2:$B$500,2,FALSE))),"")</f>
        <v/>
      </c>
      <c r="P8862" s="58" t="str">
        <f>IF(B8862&lt;&gt;"",IF(OR(D8862&gt;0,G8862&gt;0),COUNTIF($B$2:B8862,B8862),COUNTIFS($B$2:B8862,B8862,$E$2:E8862,"&gt;0")),"")</f>
        <v/>
      </c>
    </row>
    <row r="8863" spans="1:16" x14ac:dyDescent="0.35">
      <c r="A8863" s="51" t="str">
        <f t="shared" si="414"/>
        <v/>
      </c>
      <c r="B8863" s="99"/>
      <c r="C8863" s="4"/>
      <c r="D8863" s="14"/>
      <c r="E8863" s="14"/>
      <c r="F8863" s="14"/>
      <c r="G8863" s="82"/>
      <c r="H8863" s="107" t="str">
        <f>IF(B8863&lt;&gt;"",IF(OR(O8863=0,O8863=999),"",SUMIFS($E$2:E8863,$A$2:A8863,A8863)-SUMIFS($F$2:F8863,$A$2:A8863,A8863)),"")</f>
        <v/>
      </c>
      <c r="I8863" s="109" t="str">
        <f t="shared" si="416"/>
        <v/>
      </c>
      <c r="J8863" s="113"/>
      <c r="K8863" s="90"/>
      <c r="L8863" s="73"/>
      <c r="M8863" s="69" t="str">
        <f>IF(C8863&lt;&gt;"",DailyLog!$S$3,"")</f>
        <v/>
      </c>
      <c r="N8863" s="56" t="str">
        <f t="shared" si="415"/>
        <v/>
      </c>
      <c r="O8863" s="53" t="str">
        <f>IF($B8863&lt;&gt;"",IF(ISNUMBER(_xlfn.XMATCH($B8863,Language!$A$6:$E$6)),0,IF(ISNUMBER(_xlfn.XMATCH($B8863,Language!$A$29:$E$29)),'Lista de Prestatarios'!$B$3,VLOOKUP(B8863,'Lista de Prestatarios'!$A$2:$B$500,2,FALSE))),"")</f>
        <v/>
      </c>
      <c r="P8863" s="58" t="str">
        <f>IF(B8863&lt;&gt;"",IF(OR(D8863&gt;0,G8863&gt;0),COUNTIF($B$2:B8863,B8863),COUNTIFS($B$2:B8863,B8863,$E$2:E8863,"&gt;0")),"")</f>
        <v/>
      </c>
    </row>
    <row r="8864" spans="1:16" x14ac:dyDescent="0.35">
      <c r="A8864" s="51" t="str">
        <f t="shared" si="414"/>
        <v/>
      </c>
      <c r="B8864" s="99"/>
      <c r="C8864" s="4"/>
      <c r="D8864" s="14"/>
      <c r="E8864" s="14"/>
      <c r="F8864" s="14"/>
      <c r="G8864" s="82"/>
      <c r="H8864" s="107" t="str">
        <f>IF(B8864&lt;&gt;"",IF(OR(O8864=0,O8864=999),"",SUMIFS($E$2:E8864,$A$2:A8864,A8864)-SUMIFS($F$2:F8864,$A$2:A8864,A8864)),"")</f>
        <v/>
      </c>
      <c r="I8864" s="109" t="str">
        <f t="shared" si="416"/>
        <v/>
      </c>
      <c r="J8864" s="113"/>
      <c r="K8864" s="90"/>
      <c r="L8864" s="73"/>
      <c r="M8864" s="69" t="str">
        <f>IF(C8864&lt;&gt;"",DailyLog!$S$3,"")</f>
        <v/>
      </c>
      <c r="N8864" s="56" t="str">
        <f t="shared" si="415"/>
        <v/>
      </c>
      <c r="O8864" s="53" t="str">
        <f>IF($B8864&lt;&gt;"",IF(ISNUMBER(_xlfn.XMATCH($B8864,Language!$A$6:$E$6)),0,IF(ISNUMBER(_xlfn.XMATCH($B8864,Language!$A$29:$E$29)),'Lista de Prestatarios'!$B$3,VLOOKUP(B8864,'Lista de Prestatarios'!$A$2:$B$500,2,FALSE))),"")</f>
        <v/>
      </c>
      <c r="P8864" s="58" t="str">
        <f>IF(B8864&lt;&gt;"",IF(OR(D8864&gt;0,G8864&gt;0),COUNTIF($B$2:B8864,B8864),COUNTIFS($B$2:B8864,B8864,$E$2:E8864,"&gt;0")),"")</f>
        <v/>
      </c>
    </row>
    <row r="8865" spans="1:16" x14ac:dyDescent="0.35">
      <c r="A8865" s="51" t="str">
        <f t="shared" si="414"/>
        <v/>
      </c>
      <c r="B8865" s="99"/>
      <c r="C8865" s="4"/>
      <c r="D8865" s="14"/>
      <c r="E8865" s="14"/>
      <c r="F8865" s="14"/>
      <c r="G8865" s="82"/>
      <c r="H8865" s="107" t="str">
        <f>IF(B8865&lt;&gt;"",IF(OR(O8865=0,O8865=999),"",SUMIFS($E$2:E8865,$A$2:A8865,A8865)-SUMIFS($F$2:F8865,$A$2:A8865,A8865)),"")</f>
        <v/>
      </c>
      <c r="I8865" s="109" t="str">
        <f t="shared" si="416"/>
        <v/>
      </c>
      <c r="J8865" s="113"/>
      <c r="K8865" s="90"/>
      <c r="L8865" s="73"/>
      <c r="M8865" s="69" t="str">
        <f>IF(C8865&lt;&gt;"",DailyLog!$S$3,"")</f>
        <v/>
      </c>
      <c r="N8865" s="56" t="str">
        <f t="shared" si="415"/>
        <v/>
      </c>
      <c r="O8865" s="53" t="str">
        <f>IF($B8865&lt;&gt;"",IF(ISNUMBER(_xlfn.XMATCH($B8865,Language!$A$6:$E$6)),0,IF(ISNUMBER(_xlfn.XMATCH($B8865,Language!$A$29:$E$29)),'Lista de Prestatarios'!$B$3,VLOOKUP(B8865,'Lista de Prestatarios'!$A$2:$B$500,2,FALSE))),"")</f>
        <v/>
      </c>
      <c r="P8865" s="58" t="str">
        <f>IF(B8865&lt;&gt;"",IF(OR(D8865&gt;0,G8865&gt;0),COUNTIF($B$2:B8865,B8865),COUNTIFS($B$2:B8865,B8865,$E$2:E8865,"&gt;0")),"")</f>
        <v/>
      </c>
    </row>
    <row r="8866" spans="1:16" x14ac:dyDescent="0.35">
      <c r="A8866" s="51" t="str">
        <f t="shared" si="414"/>
        <v/>
      </c>
      <c r="B8866" s="99"/>
      <c r="C8866" s="4"/>
      <c r="D8866" s="14"/>
      <c r="E8866" s="14"/>
      <c r="F8866" s="14"/>
      <c r="G8866" s="82"/>
      <c r="H8866" s="107" t="str">
        <f>IF(B8866&lt;&gt;"",IF(OR(O8866=0,O8866=999),"",SUMIFS($E$2:E8866,$A$2:A8866,A8866)-SUMIFS($F$2:F8866,$A$2:A8866,A8866)),"")</f>
        <v/>
      </c>
      <c r="I8866" s="109" t="str">
        <f t="shared" si="416"/>
        <v/>
      </c>
      <c r="J8866" s="113"/>
      <c r="K8866" s="90"/>
      <c r="L8866" s="73"/>
      <c r="M8866" s="69" t="str">
        <f>IF(C8866&lt;&gt;"",DailyLog!$S$3,"")</f>
        <v/>
      </c>
      <c r="N8866" s="56" t="str">
        <f t="shared" si="415"/>
        <v/>
      </c>
      <c r="O8866" s="53" t="str">
        <f>IF($B8866&lt;&gt;"",IF(ISNUMBER(_xlfn.XMATCH($B8866,Language!$A$6:$E$6)),0,IF(ISNUMBER(_xlfn.XMATCH($B8866,Language!$A$29:$E$29)),'Lista de Prestatarios'!$B$3,VLOOKUP(B8866,'Lista de Prestatarios'!$A$2:$B$500,2,FALSE))),"")</f>
        <v/>
      </c>
      <c r="P8866" s="58" t="str">
        <f>IF(B8866&lt;&gt;"",IF(OR(D8866&gt;0,G8866&gt;0),COUNTIF($B$2:B8866,B8866),COUNTIFS($B$2:B8866,B8866,$E$2:E8866,"&gt;0")),"")</f>
        <v/>
      </c>
    </row>
    <row r="8867" spans="1:16" x14ac:dyDescent="0.35">
      <c r="A8867" s="51" t="str">
        <f t="shared" si="414"/>
        <v/>
      </c>
      <c r="B8867" s="99"/>
      <c r="C8867" s="4"/>
      <c r="D8867" s="14"/>
      <c r="E8867" s="14"/>
      <c r="F8867" s="14"/>
      <c r="G8867" s="82"/>
      <c r="H8867" s="107" t="str">
        <f>IF(B8867&lt;&gt;"",IF(OR(O8867=0,O8867=999),"",SUMIFS($E$2:E8867,$A$2:A8867,A8867)-SUMIFS($F$2:F8867,$A$2:A8867,A8867)),"")</f>
        <v/>
      </c>
      <c r="I8867" s="109" t="str">
        <f t="shared" si="416"/>
        <v/>
      </c>
      <c r="J8867" s="113"/>
      <c r="K8867" s="90"/>
      <c r="L8867" s="73"/>
      <c r="M8867" s="69" t="str">
        <f>IF(C8867&lt;&gt;"",DailyLog!$S$3,"")</f>
        <v/>
      </c>
      <c r="N8867" s="56" t="str">
        <f t="shared" si="415"/>
        <v/>
      </c>
      <c r="O8867" s="53" t="str">
        <f>IF($B8867&lt;&gt;"",IF(ISNUMBER(_xlfn.XMATCH($B8867,Language!$A$6:$E$6)),0,IF(ISNUMBER(_xlfn.XMATCH($B8867,Language!$A$29:$E$29)),'Lista de Prestatarios'!$B$3,VLOOKUP(B8867,'Lista de Prestatarios'!$A$2:$B$500,2,FALSE))),"")</f>
        <v/>
      </c>
      <c r="P8867" s="58" t="str">
        <f>IF(B8867&lt;&gt;"",IF(OR(D8867&gt;0,G8867&gt;0),COUNTIF($B$2:B8867,B8867),COUNTIFS($B$2:B8867,B8867,$E$2:E8867,"&gt;0")),"")</f>
        <v/>
      </c>
    </row>
    <row r="8868" spans="1:16" x14ac:dyDescent="0.35">
      <c r="A8868" s="51" t="str">
        <f t="shared" si="414"/>
        <v/>
      </c>
      <c r="B8868" s="99"/>
      <c r="C8868" s="4"/>
      <c r="D8868" s="14"/>
      <c r="E8868" s="14"/>
      <c r="F8868" s="14"/>
      <c r="G8868" s="82"/>
      <c r="H8868" s="107" t="str">
        <f>IF(B8868&lt;&gt;"",IF(OR(O8868=0,O8868=999),"",SUMIFS($E$2:E8868,$A$2:A8868,A8868)-SUMIFS($F$2:F8868,$A$2:A8868,A8868)),"")</f>
        <v/>
      </c>
      <c r="I8868" s="109" t="str">
        <f t="shared" si="416"/>
        <v/>
      </c>
      <c r="J8868" s="113"/>
      <c r="K8868" s="90"/>
      <c r="L8868" s="73"/>
      <c r="M8868" s="69" t="str">
        <f>IF(C8868&lt;&gt;"",DailyLog!$S$3,"")</f>
        <v/>
      </c>
      <c r="N8868" s="56" t="str">
        <f t="shared" si="415"/>
        <v/>
      </c>
      <c r="O8868" s="53" t="str">
        <f>IF($B8868&lt;&gt;"",IF(ISNUMBER(_xlfn.XMATCH($B8868,Language!$A$6:$E$6)),0,IF(ISNUMBER(_xlfn.XMATCH($B8868,Language!$A$29:$E$29)),'Lista de Prestatarios'!$B$3,VLOOKUP(B8868,'Lista de Prestatarios'!$A$2:$B$500,2,FALSE))),"")</f>
        <v/>
      </c>
      <c r="P8868" s="58" t="str">
        <f>IF(B8868&lt;&gt;"",IF(OR(D8868&gt;0,G8868&gt;0),COUNTIF($B$2:B8868,B8868),COUNTIFS($B$2:B8868,B8868,$E$2:E8868,"&gt;0")),"")</f>
        <v/>
      </c>
    </row>
    <row r="8869" spans="1:16" x14ac:dyDescent="0.35">
      <c r="A8869" s="51" t="str">
        <f t="shared" si="414"/>
        <v/>
      </c>
      <c r="B8869" s="99"/>
      <c r="C8869" s="4"/>
      <c r="D8869" s="14"/>
      <c r="E8869" s="14"/>
      <c r="F8869" s="14"/>
      <c r="G8869" s="82"/>
      <c r="H8869" s="107" t="str">
        <f>IF(B8869&lt;&gt;"",IF(OR(O8869=0,O8869=999),"",SUMIFS($E$2:E8869,$A$2:A8869,A8869)-SUMIFS($F$2:F8869,$A$2:A8869,A8869)),"")</f>
        <v/>
      </c>
      <c r="I8869" s="109" t="str">
        <f t="shared" si="416"/>
        <v/>
      </c>
      <c r="J8869" s="113"/>
      <c r="K8869" s="90"/>
      <c r="L8869" s="73"/>
      <c r="M8869" s="69" t="str">
        <f>IF(C8869&lt;&gt;"",DailyLog!$S$3,"")</f>
        <v/>
      </c>
      <c r="N8869" s="56" t="str">
        <f t="shared" si="415"/>
        <v/>
      </c>
      <c r="O8869" s="53" t="str">
        <f>IF($B8869&lt;&gt;"",IF(ISNUMBER(_xlfn.XMATCH($B8869,Language!$A$6:$E$6)),0,IF(ISNUMBER(_xlfn.XMATCH($B8869,Language!$A$29:$E$29)),'Lista de Prestatarios'!$B$3,VLOOKUP(B8869,'Lista de Prestatarios'!$A$2:$B$500,2,FALSE))),"")</f>
        <v/>
      </c>
      <c r="P8869" s="58" t="str">
        <f>IF(B8869&lt;&gt;"",IF(OR(D8869&gt;0,G8869&gt;0),COUNTIF($B$2:B8869,B8869),COUNTIFS($B$2:B8869,B8869,$E$2:E8869,"&gt;0")),"")</f>
        <v/>
      </c>
    </row>
    <row r="8870" spans="1:16" x14ac:dyDescent="0.35">
      <c r="A8870" s="51" t="str">
        <f t="shared" si="414"/>
        <v/>
      </c>
      <c r="B8870" s="99"/>
      <c r="C8870" s="4"/>
      <c r="D8870" s="14"/>
      <c r="E8870" s="14"/>
      <c r="F8870" s="14"/>
      <c r="G8870" s="82"/>
      <c r="H8870" s="107" t="str">
        <f>IF(B8870&lt;&gt;"",IF(OR(O8870=0,O8870=999),"",SUMIFS($E$2:E8870,$A$2:A8870,A8870)-SUMIFS($F$2:F8870,$A$2:A8870,A8870)),"")</f>
        <v/>
      </c>
      <c r="I8870" s="109" t="str">
        <f t="shared" si="416"/>
        <v/>
      </c>
      <c r="J8870" s="113"/>
      <c r="K8870" s="90"/>
      <c r="L8870" s="73"/>
      <c r="M8870" s="69" t="str">
        <f>IF(C8870&lt;&gt;"",DailyLog!$S$3,"")</f>
        <v/>
      </c>
      <c r="N8870" s="56" t="str">
        <f t="shared" si="415"/>
        <v/>
      </c>
      <c r="O8870" s="53" t="str">
        <f>IF($B8870&lt;&gt;"",IF(ISNUMBER(_xlfn.XMATCH($B8870,Language!$A$6:$E$6)),0,IF(ISNUMBER(_xlfn.XMATCH($B8870,Language!$A$29:$E$29)),'Lista de Prestatarios'!$B$3,VLOOKUP(B8870,'Lista de Prestatarios'!$A$2:$B$500,2,FALSE))),"")</f>
        <v/>
      </c>
      <c r="P8870" s="58" t="str">
        <f>IF(B8870&lt;&gt;"",IF(OR(D8870&gt;0,G8870&gt;0),COUNTIF($B$2:B8870,B8870),COUNTIFS($B$2:B8870,B8870,$E$2:E8870,"&gt;0")),"")</f>
        <v/>
      </c>
    </row>
    <row r="8871" spans="1:16" x14ac:dyDescent="0.35">
      <c r="A8871" s="51" t="str">
        <f t="shared" si="414"/>
        <v/>
      </c>
      <c r="B8871" s="99"/>
      <c r="C8871" s="4"/>
      <c r="D8871" s="14"/>
      <c r="E8871" s="14"/>
      <c r="F8871" s="14"/>
      <c r="G8871" s="82"/>
      <c r="H8871" s="107" t="str">
        <f>IF(B8871&lt;&gt;"",IF(OR(O8871=0,O8871=999),"",SUMIFS($E$2:E8871,$A$2:A8871,A8871)-SUMIFS($F$2:F8871,$A$2:A8871,A8871)),"")</f>
        <v/>
      </c>
      <c r="I8871" s="109" t="str">
        <f t="shared" si="416"/>
        <v/>
      </c>
      <c r="J8871" s="113"/>
      <c r="K8871" s="90"/>
      <c r="L8871" s="73"/>
      <c r="M8871" s="69" t="str">
        <f>IF(C8871&lt;&gt;"",DailyLog!$S$3,"")</f>
        <v/>
      </c>
      <c r="N8871" s="56" t="str">
        <f t="shared" si="415"/>
        <v/>
      </c>
      <c r="O8871" s="53" t="str">
        <f>IF($B8871&lt;&gt;"",IF(ISNUMBER(_xlfn.XMATCH($B8871,Language!$A$6:$E$6)),0,IF(ISNUMBER(_xlfn.XMATCH($B8871,Language!$A$29:$E$29)),'Lista de Prestatarios'!$B$3,VLOOKUP(B8871,'Lista de Prestatarios'!$A$2:$B$500,2,FALSE))),"")</f>
        <v/>
      </c>
      <c r="P8871" s="58" t="str">
        <f>IF(B8871&lt;&gt;"",IF(OR(D8871&gt;0,G8871&gt;0),COUNTIF($B$2:B8871,B8871),COUNTIFS($B$2:B8871,B8871,$E$2:E8871,"&gt;0")),"")</f>
        <v/>
      </c>
    </row>
    <row r="8872" spans="1:16" x14ac:dyDescent="0.35">
      <c r="A8872" s="51" t="str">
        <f t="shared" si="414"/>
        <v/>
      </c>
      <c r="B8872" s="99"/>
      <c r="C8872" s="4"/>
      <c r="D8872" s="14"/>
      <c r="E8872" s="14"/>
      <c r="F8872" s="14"/>
      <c r="G8872" s="82"/>
      <c r="H8872" s="107" t="str">
        <f>IF(B8872&lt;&gt;"",IF(OR(O8872=0,O8872=999),"",SUMIFS($E$2:E8872,$A$2:A8872,A8872)-SUMIFS($F$2:F8872,$A$2:A8872,A8872)),"")</f>
        <v/>
      </c>
      <c r="I8872" s="109" t="str">
        <f t="shared" si="416"/>
        <v/>
      </c>
      <c r="J8872" s="113"/>
      <c r="K8872" s="90"/>
      <c r="L8872" s="73"/>
      <c r="M8872" s="69" t="str">
        <f>IF(C8872&lt;&gt;"",DailyLog!$S$3,"")</f>
        <v/>
      </c>
      <c r="N8872" s="56" t="str">
        <f t="shared" si="415"/>
        <v/>
      </c>
      <c r="O8872" s="53" t="str">
        <f>IF($B8872&lt;&gt;"",IF(ISNUMBER(_xlfn.XMATCH($B8872,Language!$A$6:$E$6)),0,IF(ISNUMBER(_xlfn.XMATCH($B8872,Language!$A$29:$E$29)),'Lista de Prestatarios'!$B$3,VLOOKUP(B8872,'Lista de Prestatarios'!$A$2:$B$500,2,FALSE))),"")</f>
        <v/>
      </c>
      <c r="P8872" s="58" t="str">
        <f>IF(B8872&lt;&gt;"",IF(OR(D8872&gt;0,G8872&gt;0),COUNTIF($B$2:B8872,B8872),COUNTIFS($B$2:B8872,B8872,$E$2:E8872,"&gt;0")),"")</f>
        <v/>
      </c>
    </row>
    <row r="8873" spans="1:16" x14ac:dyDescent="0.35">
      <c r="A8873" s="51" t="str">
        <f t="shared" si="414"/>
        <v/>
      </c>
      <c r="B8873" s="99"/>
      <c r="C8873" s="4"/>
      <c r="D8873" s="14"/>
      <c r="E8873" s="14"/>
      <c r="F8873" s="14"/>
      <c r="G8873" s="82"/>
      <c r="H8873" s="107" t="str">
        <f>IF(B8873&lt;&gt;"",IF(OR(O8873=0,O8873=999),"",SUMIFS($E$2:E8873,$A$2:A8873,A8873)-SUMIFS($F$2:F8873,$A$2:A8873,A8873)),"")</f>
        <v/>
      </c>
      <c r="I8873" s="109" t="str">
        <f t="shared" si="416"/>
        <v/>
      </c>
      <c r="J8873" s="113"/>
      <c r="K8873" s="90"/>
      <c r="L8873" s="73"/>
      <c r="M8873" s="69" t="str">
        <f>IF(C8873&lt;&gt;"",DailyLog!$S$3,"")</f>
        <v/>
      </c>
      <c r="N8873" s="56" t="str">
        <f t="shared" si="415"/>
        <v/>
      </c>
      <c r="O8873" s="53" t="str">
        <f>IF($B8873&lt;&gt;"",IF(ISNUMBER(_xlfn.XMATCH($B8873,Language!$A$6:$E$6)),0,IF(ISNUMBER(_xlfn.XMATCH($B8873,Language!$A$29:$E$29)),'Lista de Prestatarios'!$B$3,VLOOKUP(B8873,'Lista de Prestatarios'!$A$2:$B$500,2,FALSE))),"")</f>
        <v/>
      </c>
      <c r="P8873" s="58" t="str">
        <f>IF(B8873&lt;&gt;"",IF(OR(D8873&gt;0,G8873&gt;0),COUNTIF($B$2:B8873,B8873),COUNTIFS($B$2:B8873,B8873,$E$2:E8873,"&gt;0")),"")</f>
        <v/>
      </c>
    </row>
    <row r="8874" spans="1:16" x14ac:dyDescent="0.35">
      <c r="A8874" s="51" t="str">
        <f t="shared" si="414"/>
        <v/>
      </c>
      <c r="B8874" s="99"/>
      <c r="C8874" s="4"/>
      <c r="D8874" s="14"/>
      <c r="E8874" s="14"/>
      <c r="F8874" s="14"/>
      <c r="G8874" s="82"/>
      <c r="H8874" s="107" t="str">
        <f>IF(B8874&lt;&gt;"",IF(OR(O8874=0,O8874=999),"",SUMIFS($E$2:E8874,$A$2:A8874,A8874)-SUMIFS($F$2:F8874,$A$2:A8874,A8874)),"")</f>
        <v/>
      </c>
      <c r="I8874" s="109" t="str">
        <f t="shared" si="416"/>
        <v/>
      </c>
      <c r="J8874" s="113"/>
      <c r="K8874" s="90"/>
      <c r="L8874" s="73"/>
      <c r="M8874" s="69" t="str">
        <f>IF(C8874&lt;&gt;"",DailyLog!$S$3,"")</f>
        <v/>
      </c>
      <c r="N8874" s="56" t="str">
        <f t="shared" si="415"/>
        <v/>
      </c>
      <c r="O8874" s="53" t="str">
        <f>IF($B8874&lt;&gt;"",IF(ISNUMBER(_xlfn.XMATCH($B8874,Language!$A$6:$E$6)),0,IF(ISNUMBER(_xlfn.XMATCH($B8874,Language!$A$29:$E$29)),'Lista de Prestatarios'!$B$3,VLOOKUP(B8874,'Lista de Prestatarios'!$A$2:$B$500,2,FALSE))),"")</f>
        <v/>
      </c>
      <c r="P8874" s="58" t="str">
        <f>IF(B8874&lt;&gt;"",IF(OR(D8874&gt;0,G8874&gt;0),COUNTIF($B$2:B8874,B8874),COUNTIFS($B$2:B8874,B8874,$E$2:E8874,"&gt;0")),"")</f>
        <v/>
      </c>
    </row>
    <row r="8875" spans="1:16" x14ac:dyDescent="0.35">
      <c r="A8875" s="51" t="str">
        <f t="shared" si="414"/>
        <v/>
      </c>
      <c r="B8875" s="99"/>
      <c r="C8875" s="4"/>
      <c r="D8875" s="14"/>
      <c r="E8875" s="14"/>
      <c r="F8875" s="14"/>
      <c r="G8875" s="82"/>
      <c r="H8875" s="107" t="str">
        <f>IF(B8875&lt;&gt;"",IF(OR(O8875=0,O8875=999),"",SUMIFS($E$2:E8875,$A$2:A8875,A8875)-SUMIFS($F$2:F8875,$A$2:A8875,A8875)),"")</f>
        <v/>
      </c>
      <c r="I8875" s="109" t="str">
        <f t="shared" si="416"/>
        <v/>
      </c>
      <c r="J8875" s="113"/>
      <c r="K8875" s="90"/>
      <c r="L8875" s="73"/>
      <c r="M8875" s="69" t="str">
        <f>IF(C8875&lt;&gt;"",DailyLog!$S$3,"")</f>
        <v/>
      </c>
      <c r="N8875" s="56" t="str">
        <f t="shared" si="415"/>
        <v/>
      </c>
      <c r="O8875" s="53" t="str">
        <f>IF($B8875&lt;&gt;"",IF(ISNUMBER(_xlfn.XMATCH($B8875,Language!$A$6:$E$6)),0,IF(ISNUMBER(_xlfn.XMATCH($B8875,Language!$A$29:$E$29)),'Lista de Prestatarios'!$B$3,VLOOKUP(B8875,'Lista de Prestatarios'!$A$2:$B$500,2,FALSE))),"")</f>
        <v/>
      </c>
      <c r="P8875" s="58" t="str">
        <f>IF(B8875&lt;&gt;"",IF(OR(D8875&gt;0,G8875&gt;0),COUNTIF($B$2:B8875,B8875),COUNTIFS($B$2:B8875,B8875,$E$2:E8875,"&gt;0")),"")</f>
        <v/>
      </c>
    </row>
    <row r="8876" spans="1:16" x14ac:dyDescent="0.35">
      <c r="A8876" s="51" t="str">
        <f t="shared" si="414"/>
        <v/>
      </c>
      <c r="B8876" s="99"/>
      <c r="C8876" s="4"/>
      <c r="D8876" s="14"/>
      <c r="E8876" s="14"/>
      <c r="F8876" s="14"/>
      <c r="G8876" s="82"/>
      <c r="H8876" s="107" t="str">
        <f>IF(B8876&lt;&gt;"",IF(OR(O8876=0,O8876=999),"",SUMIFS($E$2:E8876,$A$2:A8876,A8876)-SUMIFS($F$2:F8876,$A$2:A8876,A8876)),"")</f>
        <v/>
      </c>
      <c r="I8876" s="109" t="str">
        <f t="shared" si="416"/>
        <v/>
      </c>
      <c r="J8876" s="113"/>
      <c r="K8876" s="90"/>
      <c r="L8876" s="73"/>
      <c r="M8876" s="69" t="str">
        <f>IF(C8876&lt;&gt;"",DailyLog!$S$3,"")</f>
        <v/>
      </c>
      <c r="N8876" s="56" t="str">
        <f t="shared" si="415"/>
        <v/>
      </c>
      <c r="O8876" s="53" t="str">
        <f>IF($B8876&lt;&gt;"",IF(ISNUMBER(_xlfn.XMATCH($B8876,Language!$A$6:$E$6)),0,IF(ISNUMBER(_xlfn.XMATCH($B8876,Language!$A$29:$E$29)),'Lista de Prestatarios'!$B$3,VLOOKUP(B8876,'Lista de Prestatarios'!$A$2:$B$500,2,FALSE))),"")</f>
        <v/>
      </c>
      <c r="P8876" s="58" t="str">
        <f>IF(B8876&lt;&gt;"",IF(OR(D8876&gt;0,G8876&gt;0),COUNTIF($B$2:B8876,B8876),COUNTIFS($B$2:B8876,B8876,$E$2:E8876,"&gt;0")),"")</f>
        <v/>
      </c>
    </row>
    <row r="8877" spans="1:16" x14ac:dyDescent="0.35">
      <c r="A8877" s="51" t="str">
        <f t="shared" si="414"/>
        <v/>
      </c>
      <c r="B8877" s="99"/>
      <c r="C8877" s="4"/>
      <c r="D8877" s="14"/>
      <c r="E8877" s="14"/>
      <c r="F8877" s="14"/>
      <c r="G8877" s="82"/>
      <c r="H8877" s="107" t="str">
        <f>IF(B8877&lt;&gt;"",IF(OR(O8877=0,O8877=999),"",SUMIFS($E$2:E8877,$A$2:A8877,A8877)-SUMIFS($F$2:F8877,$A$2:A8877,A8877)),"")</f>
        <v/>
      </c>
      <c r="I8877" s="109" t="str">
        <f t="shared" si="416"/>
        <v/>
      </c>
      <c r="J8877" s="113"/>
      <c r="K8877" s="90"/>
      <c r="L8877" s="73"/>
      <c r="M8877" s="69" t="str">
        <f>IF(C8877&lt;&gt;"",DailyLog!$S$3,"")</f>
        <v/>
      </c>
      <c r="N8877" s="56" t="str">
        <f t="shared" si="415"/>
        <v/>
      </c>
      <c r="O8877" s="53" t="str">
        <f>IF($B8877&lt;&gt;"",IF(ISNUMBER(_xlfn.XMATCH($B8877,Language!$A$6:$E$6)),0,IF(ISNUMBER(_xlfn.XMATCH($B8877,Language!$A$29:$E$29)),'Lista de Prestatarios'!$B$3,VLOOKUP(B8877,'Lista de Prestatarios'!$A$2:$B$500,2,FALSE))),"")</f>
        <v/>
      </c>
      <c r="P8877" s="58" t="str">
        <f>IF(B8877&lt;&gt;"",IF(OR(D8877&gt;0,G8877&gt;0),COUNTIF($B$2:B8877,B8877),COUNTIFS($B$2:B8877,B8877,$E$2:E8877,"&gt;0")),"")</f>
        <v/>
      </c>
    </row>
    <row r="8878" spans="1:16" x14ac:dyDescent="0.35">
      <c r="A8878" s="51" t="str">
        <f t="shared" si="414"/>
        <v/>
      </c>
      <c r="B8878" s="99"/>
      <c r="C8878" s="4"/>
      <c r="D8878" s="14"/>
      <c r="E8878" s="14"/>
      <c r="F8878" s="14"/>
      <c r="G8878" s="82"/>
      <c r="H8878" s="107" t="str">
        <f>IF(B8878&lt;&gt;"",IF(OR(O8878=0,O8878=999),"",SUMIFS($E$2:E8878,$A$2:A8878,A8878)-SUMIFS($F$2:F8878,$A$2:A8878,A8878)),"")</f>
        <v/>
      </c>
      <c r="I8878" s="109" t="str">
        <f t="shared" si="416"/>
        <v/>
      </c>
      <c r="J8878" s="113"/>
      <c r="K8878" s="90"/>
      <c r="L8878" s="73"/>
      <c r="M8878" s="69" t="str">
        <f>IF(C8878&lt;&gt;"",DailyLog!$S$3,"")</f>
        <v/>
      </c>
      <c r="N8878" s="56" t="str">
        <f t="shared" si="415"/>
        <v/>
      </c>
      <c r="O8878" s="53" t="str">
        <f>IF($B8878&lt;&gt;"",IF(ISNUMBER(_xlfn.XMATCH($B8878,Language!$A$6:$E$6)),0,IF(ISNUMBER(_xlfn.XMATCH($B8878,Language!$A$29:$E$29)),'Lista de Prestatarios'!$B$3,VLOOKUP(B8878,'Lista de Prestatarios'!$A$2:$B$500,2,FALSE))),"")</f>
        <v/>
      </c>
      <c r="P8878" s="58" t="str">
        <f>IF(B8878&lt;&gt;"",IF(OR(D8878&gt;0,G8878&gt;0),COUNTIF($B$2:B8878,B8878),COUNTIFS($B$2:B8878,B8878,$E$2:E8878,"&gt;0")),"")</f>
        <v/>
      </c>
    </row>
    <row r="8879" spans="1:16" x14ac:dyDescent="0.35">
      <c r="A8879" s="51" t="str">
        <f t="shared" si="414"/>
        <v/>
      </c>
      <c r="B8879" s="99"/>
      <c r="C8879" s="4"/>
      <c r="D8879" s="14"/>
      <c r="E8879" s="14"/>
      <c r="F8879" s="14"/>
      <c r="G8879" s="82"/>
      <c r="H8879" s="107" t="str">
        <f>IF(B8879&lt;&gt;"",IF(OR(O8879=0,O8879=999),"",SUMIFS($E$2:E8879,$A$2:A8879,A8879)-SUMIFS($F$2:F8879,$A$2:A8879,A8879)),"")</f>
        <v/>
      </c>
      <c r="I8879" s="109" t="str">
        <f t="shared" si="416"/>
        <v/>
      </c>
      <c r="J8879" s="113"/>
      <c r="K8879" s="90"/>
      <c r="L8879" s="73"/>
      <c r="M8879" s="69" t="str">
        <f>IF(C8879&lt;&gt;"",DailyLog!$S$3,"")</f>
        <v/>
      </c>
      <c r="N8879" s="56" t="str">
        <f t="shared" si="415"/>
        <v/>
      </c>
      <c r="O8879" s="53" t="str">
        <f>IF($B8879&lt;&gt;"",IF(ISNUMBER(_xlfn.XMATCH($B8879,Language!$A$6:$E$6)),0,IF(ISNUMBER(_xlfn.XMATCH($B8879,Language!$A$29:$E$29)),'Lista de Prestatarios'!$B$3,VLOOKUP(B8879,'Lista de Prestatarios'!$A$2:$B$500,2,FALSE))),"")</f>
        <v/>
      </c>
      <c r="P8879" s="58" t="str">
        <f>IF(B8879&lt;&gt;"",IF(OR(D8879&gt;0,G8879&gt;0),COUNTIF($B$2:B8879,B8879),COUNTIFS($B$2:B8879,B8879,$E$2:E8879,"&gt;0")),"")</f>
        <v/>
      </c>
    </row>
    <row r="8880" spans="1:16" x14ac:dyDescent="0.35">
      <c r="A8880" s="51" t="str">
        <f t="shared" si="414"/>
        <v/>
      </c>
      <c r="B8880" s="99"/>
      <c r="C8880" s="4"/>
      <c r="D8880" s="14"/>
      <c r="E8880" s="14"/>
      <c r="F8880" s="14"/>
      <c r="G8880" s="82"/>
      <c r="H8880" s="107" t="str">
        <f>IF(B8880&lt;&gt;"",IF(OR(O8880=0,O8880=999),"",SUMIFS($E$2:E8880,$A$2:A8880,A8880)-SUMIFS($F$2:F8880,$A$2:A8880,A8880)),"")</f>
        <v/>
      </c>
      <c r="I8880" s="109" t="str">
        <f t="shared" si="416"/>
        <v/>
      </c>
      <c r="J8880" s="113"/>
      <c r="K8880" s="90"/>
      <c r="L8880" s="73"/>
      <c r="M8880" s="69" t="str">
        <f>IF(C8880&lt;&gt;"",DailyLog!$S$3,"")</f>
        <v/>
      </c>
      <c r="N8880" s="56" t="str">
        <f t="shared" si="415"/>
        <v/>
      </c>
      <c r="O8880" s="53" t="str">
        <f>IF($B8880&lt;&gt;"",IF(ISNUMBER(_xlfn.XMATCH($B8880,Language!$A$6:$E$6)),0,IF(ISNUMBER(_xlfn.XMATCH($B8880,Language!$A$29:$E$29)),'Lista de Prestatarios'!$B$3,VLOOKUP(B8880,'Lista de Prestatarios'!$A$2:$B$500,2,FALSE))),"")</f>
        <v/>
      </c>
      <c r="P8880" s="58" t="str">
        <f>IF(B8880&lt;&gt;"",IF(OR(D8880&gt;0,G8880&gt;0),COUNTIF($B$2:B8880,B8880),COUNTIFS($B$2:B8880,B8880,$E$2:E8880,"&gt;0")),"")</f>
        <v/>
      </c>
    </row>
    <row r="8881" spans="1:16" x14ac:dyDescent="0.35">
      <c r="A8881" s="51" t="str">
        <f t="shared" si="414"/>
        <v/>
      </c>
      <c r="B8881" s="99"/>
      <c r="C8881" s="4"/>
      <c r="D8881" s="14"/>
      <c r="E8881" s="14"/>
      <c r="F8881" s="14"/>
      <c r="G8881" s="82"/>
      <c r="H8881" s="107" t="str">
        <f>IF(B8881&lt;&gt;"",IF(OR(O8881=0,O8881=999),"",SUMIFS($E$2:E8881,$A$2:A8881,A8881)-SUMIFS($F$2:F8881,$A$2:A8881,A8881)),"")</f>
        <v/>
      </c>
      <c r="I8881" s="109" t="str">
        <f t="shared" si="416"/>
        <v/>
      </c>
      <c r="J8881" s="113"/>
      <c r="K8881" s="90"/>
      <c r="L8881" s="73"/>
      <c r="M8881" s="69" t="str">
        <f>IF(C8881&lt;&gt;"",DailyLog!$S$3,"")</f>
        <v/>
      </c>
      <c r="N8881" s="56" t="str">
        <f t="shared" si="415"/>
        <v/>
      </c>
      <c r="O8881" s="53" t="str">
        <f>IF($B8881&lt;&gt;"",IF(ISNUMBER(_xlfn.XMATCH($B8881,Language!$A$6:$E$6)),0,IF(ISNUMBER(_xlfn.XMATCH($B8881,Language!$A$29:$E$29)),'Lista de Prestatarios'!$B$3,VLOOKUP(B8881,'Lista de Prestatarios'!$A$2:$B$500,2,FALSE))),"")</f>
        <v/>
      </c>
      <c r="P8881" s="58" t="str">
        <f>IF(B8881&lt;&gt;"",IF(OR(D8881&gt;0,G8881&gt;0),COUNTIF($B$2:B8881,B8881),COUNTIFS($B$2:B8881,B8881,$E$2:E8881,"&gt;0")),"")</f>
        <v/>
      </c>
    </row>
    <row r="8882" spans="1:16" x14ac:dyDescent="0.35">
      <c r="A8882" s="51" t="str">
        <f t="shared" si="414"/>
        <v/>
      </c>
      <c r="B8882" s="99"/>
      <c r="C8882" s="4"/>
      <c r="D8882" s="14"/>
      <c r="E8882" s="14"/>
      <c r="F8882" s="14"/>
      <c r="G8882" s="82"/>
      <c r="H8882" s="107" t="str">
        <f>IF(B8882&lt;&gt;"",IF(OR(O8882=0,O8882=999),"",SUMIFS($E$2:E8882,$A$2:A8882,A8882)-SUMIFS($F$2:F8882,$A$2:A8882,A8882)),"")</f>
        <v/>
      </c>
      <c r="I8882" s="109" t="str">
        <f t="shared" si="416"/>
        <v/>
      </c>
      <c r="J8882" s="113"/>
      <c r="K8882" s="90"/>
      <c r="L8882" s="73"/>
      <c r="M8882" s="69" t="str">
        <f>IF(C8882&lt;&gt;"",DailyLog!$S$3,"")</f>
        <v/>
      </c>
      <c r="N8882" s="56" t="str">
        <f t="shared" si="415"/>
        <v/>
      </c>
      <c r="O8882" s="53" t="str">
        <f>IF($B8882&lt;&gt;"",IF(ISNUMBER(_xlfn.XMATCH($B8882,Language!$A$6:$E$6)),0,IF(ISNUMBER(_xlfn.XMATCH($B8882,Language!$A$29:$E$29)),'Lista de Prestatarios'!$B$3,VLOOKUP(B8882,'Lista de Prestatarios'!$A$2:$B$500,2,FALSE))),"")</f>
        <v/>
      </c>
      <c r="P8882" s="58" t="str">
        <f>IF(B8882&lt;&gt;"",IF(OR(D8882&gt;0,G8882&gt;0),COUNTIF($B$2:B8882,B8882),COUNTIFS($B$2:B8882,B8882,$E$2:E8882,"&gt;0")),"")</f>
        <v/>
      </c>
    </row>
    <row r="8883" spans="1:16" x14ac:dyDescent="0.35">
      <c r="A8883" s="51" t="str">
        <f t="shared" si="414"/>
        <v/>
      </c>
      <c r="B8883" s="99"/>
      <c r="C8883" s="4"/>
      <c r="D8883" s="14"/>
      <c r="E8883" s="14"/>
      <c r="F8883" s="14"/>
      <c r="G8883" s="82"/>
      <c r="H8883" s="107" t="str">
        <f>IF(B8883&lt;&gt;"",IF(OR(O8883=0,O8883=999),"",SUMIFS($E$2:E8883,$A$2:A8883,A8883)-SUMIFS($F$2:F8883,$A$2:A8883,A8883)),"")</f>
        <v/>
      </c>
      <c r="I8883" s="109" t="str">
        <f t="shared" si="416"/>
        <v/>
      </c>
      <c r="J8883" s="113"/>
      <c r="K8883" s="90"/>
      <c r="L8883" s="73"/>
      <c r="M8883" s="69" t="str">
        <f>IF(C8883&lt;&gt;"",DailyLog!$S$3,"")</f>
        <v/>
      </c>
      <c r="N8883" s="56" t="str">
        <f t="shared" si="415"/>
        <v/>
      </c>
      <c r="O8883" s="53" t="str">
        <f>IF($B8883&lt;&gt;"",IF(ISNUMBER(_xlfn.XMATCH($B8883,Language!$A$6:$E$6)),0,IF(ISNUMBER(_xlfn.XMATCH($B8883,Language!$A$29:$E$29)),'Lista de Prestatarios'!$B$3,VLOOKUP(B8883,'Lista de Prestatarios'!$A$2:$B$500,2,FALSE))),"")</f>
        <v/>
      </c>
      <c r="P8883" s="58" t="str">
        <f>IF(B8883&lt;&gt;"",IF(OR(D8883&gt;0,G8883&gt;0),COUNTIF($B$2:B8883,B8883),COUNTIFS($B$2:B8883,B8883,$E$2:E8883,"&gt;0")),"")</f>
        <v/>
      </c>
    </row>
    <row r="8884" spans="1:16" x14ac:dyDescent="0.35">
      <c r="A8884" s="51" t="str">
        <f t="shared" si="414"/>
        <v/>
      </c>
      <c r="B8884" s="99"/>
      <c r="C8884" s="4"/>
      <c r="D8884" s="14"/>
      <c r="E8884" s="14"/>
      <c r="F8884" s="14"/>
      <c r="G8884" s="82"/>
      <c r="H8884" s="107" t="str">
        <f>IF(B8884&lt;&gt;"",IF(OR(O8884=0,O8884=999),"",SUMIFS($E$2:E8884,$A$2:A8884,A8884)-SUMIFS($F$2:F8884,$A$2:A8884,A8884)),"")</f>
        <v/>
      </c>
      <c r="I8884" s="109" t="str">
        <f t="shared" si="416"/>
        <v/>
      </c>
      <c r="J8884" s="113"/>
      <c r="K8884" s="90"/>
      <c r="L8884" s="73"/>
      <c r="M8884" s="69" t="str">
        <f>IF(C8884&lt;&gt;"",DailyLog!$S$3,"")</f>
        <v/>
      </c>
      <c r="N8884" s="56" t="str">
        <f t="shared" si="415"/>
        <v/>
      </c>
      <c r="O8884" s="53" t="str">
        <f>IF($B8884&lt;&gt;"",IF(ISNUMBER(_xlfn.XMATCH($B8884,Language!$A$6:$E$6)),0,IF(ISNUMBER(_xlfn.XMATCH($B8884,Language!$A$29:$E$29)),'Lista de Prestatarios'!$B$3,VLOOKUP(B8884,'Lista de Prestatarios'!$A$2:$B$500,2,FALSE))),"")</f>
        <v/>
      </c>
      <c r="P8884" s="58" t="str">
        <f>IF(B8884&lt;&gt;"",IF(OR(D8884&gt;0,G8884&gt;0),COUNTIF($B$2:B8884,B8884),COUNTIFS($B$2:B8884,B8884,$E$2:E8884,"&gt;0")),"")</f>
        <v/>
      </c>
    </row>
    <row r="8885" spans="1:16" x14ac:dyDescent="0.35">
      <c r="A8885" s="51" t="str">
        <f t="shared" si="414"/>
        <v/>
      </c>
      <c r="B8885" s="99"/>
      <c r="C8885" s="4"/>
      <c r="D8885" s="14"/>
      <c r="E8885" s="14"/>
      <c r="F8885" s="14"/>
      <c r="G8885" s="82"/>
      <c r="H8885" s="107" t="str">
        <f>IF(B8885&lt;&gt;"",IF(OR(O8885=0,O8885=999),"",SUMIFS($E$2:E8885,$A$2:A8885,A8885)-SUMIFS($F$2:F8885,$A$2:A8885,A8885)),"")</f>
        <v/>
      </c>
      <c r="I8885" s="109" t="str">
        <f t="shared" si="416"/>
        <v/>
      </c>
      <c r="J8885" s="113"/>
      <c r="K8885" s="90"/>
      <c r="L8885" s="73"/>
      <c r="M8885" s="69" t="str">
        <f>IF(C8885&lt;&gt;"",DailyLog!$S$3,"")</f>
        <v/>
      </c>
      <c r="N8885" s="56" t="str">
        <f t="shared" si="415"/>
        <v/>
      </c>
      <c r="O8885" s="53" t="str">
        <f>IF($B8885&lt;&gt;"",IF(ISNUMBER(_xlfn.XMATCH($B8885,Language!$A$6:$E$6)),0,IF(ISNUMBER(_xlfn.XMATCH($B8885,Language!$A$29:$E$29)),'Lista de Prestatarios'!$B$3,VLOOKUP(B8885,'Lista de Prestatarios'!$A$2:$B$500,2,FALSE))),"")</f>
        <v/>
      </c>
      <c r="P8885" s="58" t="str">
        <f>IF(B8885&lt;&gt;"",IF(OR(D8885&gt;0,G8885&gt;0),COUNTIF($B$2:B8885,B8885),COUNTIFS($B$2:B8885,B8885,$E$2:E8885,"&gt;0")),"")</f>
        <v/>
      </c>
    </row>
    <row r="8886" spans="1:16" x14ac:dyDescent="0.35">
      <c r="A8886" s="51" t="str">
        <f t="shared" si="414"/>
        <v/>
      </c>
      <c r="B8886" s="99"/>
      <c r="C8886" s="4"/>
      <c r="D8886" s="14"/>
      <c r="E8886" s="14"/>
      <c r="F8886" s="14"/>
      <c r="G8886" s="82"/>
      <c r="H8886" s="107" t="str">
        <f>IF(B8886&lt;&gt;"",IF(OR(O8886=0,O8886=999),"",SUMIFS($E$2:E8886,$A$2:A8886,A8886)-SUMIFS($F$2:F8886,$A$2:A8886,A8886)),"")</f>
        <v/>
      </c>
      <c r="I8886" s="109" t="str">
        <f t="shared" si="416"/>
        <v/>
      </c>
      <c r="J8886" s="113"/>
      <c r="K8886" s="90"/>
      <c r="L8886" s="73"/>
      <c r="M8886" s="69" t="str">
        <f>IF(C8886&lt;&gt;"",DailyLog!$S$3,"")</f>
        <v/>
      </c>
      <c r="N8886" s="56" t="str">
        <f t="shared" si="415"/>
        <v/>
      </c>
      <c r="O8886" s="53" t="str">
        <f>IF($B8886&lt;&gt;"",IF(ISNUMBER(_xlfn.XMATCH($B8886,Language!$A$6:$E$6)),0,IF(ISNUMBER(_xlfn.XMATCH($B8886,Language!$A$29:$E$29)),'Lista de Prestatarios'!$B$3,VLOOKUP(B8886,'Lista de Prestatarios'!$A$2:$B$500,2,FALSE))),"")</f>
        <v/>
      </c>
      <c r="P8886" s="58" t="str">
        <f>IF(B8886&lt;&gt;"",IF(OR(D8886&gt;0,G8886&gt;0),COUNTIF($B$2:B8886,B8886),COUNTIFS($B$2:B8886,B8886,$E$2:E8886,"&gt;0")),"")</f>
        <v/>
      </c>
    </row>
    <row r="8887" spans="1:16" x14ac:dyDescent="0.35">
      <c r="A8887" s="51" t="str">
        <f t="shared" si="414"/>
        <v/>
      </c>
      <c r="B8887" s="99"/>
      <c r="C8887" s="4"/>
      <c r="D8887" s="14"/>
      <c r="E8887" s="14"/>
      <c r="F8887" s="14"/>
      <c r="G8887" s="82"/>
      <c r="H8887" s="107" t="str">
        <f>IF(B8887&lt;&gt;"",IF(OR(O8887=0,O8887=999),"",SUMIFS($E$2:E8887,$A$2:A8887,A8887)-SUMIFS($F$2:F8887,$A$2:A8887,A8887)),"")</f>
        <v/>
      </c>
      <c r="I8887" s="109" t="str">
        <f t="shared" si="416"/>
        <v/>
      </c>
      <c r="J8887" s="113"/>
      <c r="K8887" s="90"/>
      <c r="L8887" s="73"/>
      <c r="M8887" s="69" t="str">
        <f>IF(C8887&lt;&gt;"",DailyLog!$S$3,"")</f>
        <v/>
      </c>
      <c r="N8887" s="56" t="str">
        <f t="shared" si="415"/>
        <v/>
      </c>
      <c r="O8887" s="53" t="str">
        <f>IF($B8887&lt;&gt;"",IF(ISNUMBER(_xlfn.XMATCH($B8887,Language!$A$6:$E$6)),0,IF(ISNUMBER(_xlfn.XMATCH($B8887,Language!$A$29:$E$29)),'Lista de Prestatarios'!$B$3,VLOOKUP(B8887,'Lista de Prestatarios'!$A$2:$B$500,2,FALSE))),"")</f>
        <v/>
      </c>
      <c r="P8887" s="58" t="str">
        <f>IF(B8887&lt;&gt;"",IF(OR(D8887&gt;0,G8887&gt;0),COUNTIF($B$2:B8887,B8887),COUNTIFS($B$2:B8887,B8887,$E$2:E8887,"&gt;0")),"")</f>
        <v/>
      </c>
    </row>
    <row r="8888" spans="1:16" x14ac:dyDescent="0.35">
      <c r="A8888" s="51" t="str">
        <f t="shared" si="414"/>
        <v/>
      </c>
      <c r="B8888" s="99"/>
      <c r="C8888" s="4"/>
      <c r="D8888" s="14"/>
      <c r="E8888" s="14"/>
      <c r="F8888" s="14"/>
      <c r="G8888" s="82"/>
      <c r="H8888" s="107" t="str">
        <f>IF(B8888&lt;&gt;"",IF(OR(O8888=0,O8888=999),"",SUMIFS($E$2:E8888,$A$2:A8888,A8888)-SUMIFS($F$2:F8888,$A$2:A8888,A8888)),"")</f>
        <v/>
      </c>
      <c r="I8888" s="109" t="str">
        <f t="shared" si="416"/>
        <v/>
      </c>
      <c r="J8888" s="113"/>
      <c r="K8888" s="90"/>
      <c r="L8888" s="73"/>
      <c r="M8888" s="69" t="str">
        <f>IF(C8888&lt;&gt;"",DailyLog!$S$3,"")</f>
        <v/>
      </c>
      <c r="N8888" s="56" t="str">
        <f t="shared" si="415"/>
        <v/>
      </c>
      <c r="O8888" s="53" t="str">
        <f>IF($B8888&lt;&gt;"",IF(ISNUMBER(_xlfn.XMATCH($B8888,Language!$A$6:$E$6)),0,IF(ISNUMBER(_xlfn.XMATCH($B8888,Language!$A$29:$E$29)),'Lista de Prestatarios'!$B$3,VLOOKUP(B8888,'Lista de Prestatarios'!$A$2:$B$500,2,FALSE))),"")</f>
        <v/>
      </c>
      <c r="P8888" s="58" t="str">
        <f>IF(B8888&lt;&gt;"",IF(OR(D8888&gt;0,G8888&gt;0),COUNTIF($B$2:B8888,B8888),COUNTIFS($B$2:B8888,B8888,$E$2:E8888,"&gt;0")),"")</f>
        <v/>
      </c>
    </row>
    <row r="8889" spans="1:16" x14ac:dyDescent="0.35">
      <c r="A8889" s="51" t="str">
        <f t="shared" si="414"/>
        <v/>
      </c>
      <c r="B8889" s="99"/>
      <c r="C8889" s="4"/>
      <c r="D8889" s="14"/>
      <c r="E8889" s="14"/>
      <c r="F8889" s="14"/>
      <c r="G8889" s="82"/>
      <c r="H8889" s="107" t="str">
        <f>IF(B8889&lt;&gt;"",IF(OR(O8889=0,O8889=999),"",SUMIFS($E$2:E8889,$A$2:A8889,A8889)-SUMIFS($F$2:F8889,$A$2:A8889,A8889)),"")</f>
        <v/>
      </c>
      <c r="I8889" s="109" t="str">
        <f t="shared" si="416"/>
        <v/>
      </c>
      <c r="J8889" s="113"/>
      <c r="K8889" s="90"/>
      <c r="L8889" s="73"/>
      <c r="M8889" s="69" t="str">
        <f>IF(C8889&lt;&gt;"",DailyLog!$S$3,"")</f>
        <v/>
      </c>
      <c r="N8889" s="56" t="str">
        <f t="shared" si="415"/>
        <v/>
      </c>
      <c r="O8889" s="53" t="str">
        <f>IF($B8889&lt;&gt;"",IF(ISNUMBER(_xlfn.XMATCH($B8889,Language!$A$6:$E$6)),0,IF(ISNUMBER(_xlfn.XMATCH($B8889,Language!$A$29:$E$29)),'Lista de Prestatarios'!$B$3,VLOOKUP(B8889,'Lista de Prestatarios'!$A$2:$B$500,2,FALSE))),"")</f>
        <v/>
      </c>
      <c r="P8889" s="58" t="str">
        <f>IF(B8889&lt;&gt;"",IF(OR(D8889&gt;0,G8889&gt;0),COUNTIF($B$2:B8889,B8889),COUNTIFS($B$2:B8889,B8889,$E$2:E8889,"&gt;0")),"")</f>
        <v/>
      </c>
    </row>
    <row r="8890" spans="1:16" x14ac:dyDescent="0.35">
      <c r="A8890" s="51" t="str">
        <f t="shared" si="414"/>
        <v/>
      </c>
      <c r="B8890" s="99"/>
      <c r="C8890" s="4"/>
      <c r="D8890" s="14"/>
      <c r="E8890" s="14"/>
      <c r="F8890" s="14"/>
      <c r="G8890" s="82"/>
      <c r="H8890" s="107" t="str">
        <f>IF(B8890&lt;&gt;"",IF(OR(O8890=0,O8890=999),"",SUMIFS($E$2:E8890,$A$2:A8890,A8890)-SUMIFS($F$2:F8890,$A$2:A8890,A8890)),"")</f>
        <v/>
      </c>
      <c r="I8890" s="109" t="str">
        <f t="shared" si="416"/>
        <v/>
      </c>
      <c r="J8890" s="113"/>
      <c r="K8890" s="90"/>
      <c r="L8890" s="73"/>
      <c r="M8890" s="69" t="str">
        <f>IF(C8890&lt;&gt;"",DailyLog!$S$3,"")</f>
        <v/>
      </c>
      <c r="N8890" s="56" t="str">
        <f t="shared" si="415"/>
        <v/>
      </c>
      <c r="O8890" s="53" t="str">
        <f>IF($B8890&lt;&gt;"",IF(ISNUMBER(_xlfn.XMATCH($B8890,Language!$A$6:$E$6)),0,IF(ISNUMBER(_xlfn.XMATCH($B8890,Language!$A$29:$E$29)),'Lista de Prestatarios'!$B$3,VLOOKUP(B8890,'Lista de Prestatarios'!$A$2:$B$500,2,FALSE))),"")</f>
        <v/>
      </c>
      <c r="P8890" s="58" t="str">
        <f>IF(B8890&lt;&gt;"",IF(OR(D8890&gt;0,G8890&gt;0),COUNTIF($B$2:B8890,B8890),COUNTIFS($B$2:B8890,B8890,$E$2:E8890,"&gt;0")),"")</f>
        <v/>
      </c>
    </row>
    <row r="8891" spans="1:16" x14ac:dyDescent="0.35">
      <c r="A8891" s="51" t="str">
        <f t="shared" si="414"/>
        <v/>
      </c>
      <c r="B8891" s="99"/>
      <c r="C8891" s="4"/>
      <c r="D8891" s="14"/>
      <c r="E8891" s="14"/>
      <c r="F8891" s="14"/>
      <c r="G8891" s="82"/>
      <c r="H8891" s="107" t="str">
        <f>IF(B8891&lt;&gt;"",IF(OR(O8891=0,O8891=999),"",SUMIFS($E$2:E8891,$A$2:A8891,A8891)-SUMIFS($F$2:F8891,$A$2:A8891,A8891)),"")</f>
        <v/>
      </c>
      <c r="I8891" s="109" t="str">
        <f t="shared" si="416"/>
        <v/>
      </c>
      <c r="J8891" s="113"/>
      <c r="K8891" s="90"/>
      <c r="L8891" s="73"/>
      <c r="M8891" s="69" t="str">
        <f>IF(C8891&lt;&gt;"",DailyLog!$S$3,"")</f>
        <v/>
      </c>
      <c r="N8891" s="56" t="str">
        <f t="shared" si="415"/>
        <v/>
      </c>
      <c r="O8891" s="53" t="str">
        <f>IF($B8891&lt;&gt;"",IF(ISNUMBER(_xlfn.XMATCH($B8891,Language!$A$6:$E$6)),0,IF(ISNUMBER(_xlfn.XMATCH($B8891,Language!$A$29:$E$29)),'Lista de Prestatarios'!$B$3,VLOOKUP(B8891,'Lista de Prestatarios'!$A$2:$B$500,2,FALSE))),"")</f>
        <v/>
      </c>
      <c r="P8891" s="58" t="str">
        <f>IF(B8891&lt;&gt;"",IF(OR(D8891&gt;0,G8891&gt;0),COUNTIF($B$2:B8891,B8891),COUNTIFS($B$2:B8891,B8891,$E$2:E8891,"&gt;0")),"")</f>
        <v/>
      </c>
    </row>
    <row r="8892" spans="1:16" x14ac:dyDescent="0.35">
      <c r="A8892" s="51" t="str">
        <f t="shared" si="414"/>
        <v/>
      </c>
      <c r="B8892" s="99"/>
      <c r="C8892" s="4"/>
      <c r="D8892" s="14"/>
      <c r="E8892" s="14"/>
      <c r="F8892" s="14"/>
      <c r="G8892" s="82"/>
      <c r="H8892" s="107" t="str">
        <f>IF(B8892&lt;&gt;"",IF(OR(O8892=0,O8892=999),"",SUMIFS($E$2:E8892,$A$2:A8892,A8892)-SUMIFS($F$2:F8892,$A$2:A8892,A8892)),"")</f>
        <v/>
      </c>
      <c r="I8892" s="109" t="str">
        <f t="shared" si="416"/>
        <v/>
      </c>
      <c r="J8892" s="113"/>
      <c r="K8892" s="90"/>
      <c r="L8892" s="73"/>
      <c r="M8892" s="69" t="str">
        <f>IF(C8892&lt;&gt;"",DailyLog!$S$3,"")</f>
        <v/>
      </c>
      <c r="N8892" s="56" t="str">
        <f t="shared" si="415"/>
        <v/>
      </c>
      <c r="O8892" s="53" t="str">
        <f>IF($B8892&lt;&gt;"",IF(ISNUMBER(_xlfn.XMATCH($B8892,Language!$A$6:$E$6)),0,IF(ISNUMBER(_xlfn.XMATCH($B8892,Language!$A$29:$E$29)),'Lista de Prestatarios'!$B$3,VLOOKUP(B8892,'Lista de Prestatarios'!$A$2:$B$500,2,FALSE))),"")</f>
        <v/>
      </c>
      <c r="P8892" s="58" t="str">
        <f>IF(B8892&lt;&gt;"",IF(OR(D8892&gt;0,G8892&gt;0),COUNTIF($B$2:B8892,B8892),COUNTIFS($B$2:B8892,B8892,$E$2:E8892,"&gt;0")),"")</f>
        <v/>
      </c>
    </row>
    <row r="8893" spans="1:16" x14ac:dyDescent="0.35">
      <c r="A8893" s="51" t="str">
        <f t="shared" si="414"/>
        <v/>
      </c>
      <c r="B8893" s="99"/>
      <c r="C8893" s="4"/>
      <c r="D8893" s="14"/>
      <c r="E8893" s="14"/>
      <c r="F8893" s="14"/>
      <c r="G8893" s="82"/>
      <c r="H8893" s="107" t="str">
        <f>IF(B8893&lt;&gt;"",IF(OR(O8893=0,O8893=999),"",SUMIFS($E$2:E8893,$A$2:A8893,A8893)-SUMIFS($F$2:F8893,$A$2:A8893,A8893)),"")</f>
        <v/>
      </c>
      <c r="I8893" s="109" t="str">
        <f t="shared" si="416"/>
        <v/>
      </c>
      <c r="J8893" s="113"/>
      <c r="K8893" s="90"/>
      <c r="L8893" s="73"/>
      <c r="M8893" s="69" t="str">
        <f>IF(C8893&lt;&gt;"",DailyLog!$S$3,"")</f>
        <v/>
      </c>
      <c r="N8893" s="56" t="str">
        <f t="shared" si="415"/>
        <v/>
      </c>
      <c r="O8893" s="53" t="str">
        <f>IF($B8893&lt;&gt;"",IF(ISNUMBER(_xlfn.XMATCH($B8893,Language!$A$6:$E$6)),0,IF(ISNUMBER(_xlfn.XMATCH($B8893,Language!$A$29:$E$29)),'Lista de Prestatarios'!$B$3,VLOOKUP(B8893,'Lista de Prestatarios'!$A$2:$B$500,2,FALSE))),"")</f>
        <v/>
      </c>
      <c r="P8893" s="58" t="str">
        <f>IF(B8893&lt;&gt;"",IF(OR(D8893&gt;0,G8893&gt;0),COUNTIF($B$2:B8893,B8893),COUNTIFS($B$2:B8893,B8893,$E$2:E8893,"&gt;0")),"")</f>
        <v/>
      </c>
    </row>
    <row r="8894" spans="1:16" x14ac:dyDescent="0.35">
      <c r="A8894" s="51" t="str">
        <f t="shared" si="414"/>
        <v/>
      </c>
      <c r="B8894" s="99"/>
      <c r="C8894" s="4"/>
      <c r="D8894" s="14"/>
      <c r="E8894" s="14"/>
      <c r="F8894" s="14"/>
      <c r="G8894" s="82"/>
      <c r="H8894" s="107" t="str">
        <f>IF(B8894&lt;&gt;"",IF(OR(O8894=0,O8894=999),"",SUMIFS($E$2:E8894,$A$2:A8894,A8894)-SUMIFS($F$2:F8894,$A$2:A8894,A8894)),"")</f>
        <v/>
      </c>
      <c r="I8894" s="109" t="str">
        <f t="shared" si="416"/>
        <v/>
      </c>
      <c r="J8894" s="113"/>
      <c r="K8894" s="90"/>
      <c r="L8894" s="73"/>
      <c r="M8894" s="69" t="str">
        <f>IF(C8894&lt;&gt;"",DailyLog!$S$3,"")</f>
        <v/>
      </c>
      <c r="N8894" s="56" t="str">
        <f t="shared" si="415"/>
        <v/>
      </c>
      <c r="O8894" s="53" t="str">
        <f>IF($B8894&lt;&gt;"",IF(ISNUMBER(_xlfn.XMATCH($B8894,Language!$A$6:$E$6)),0,IF(ISNUMBER(_xlfn.XMATCH($B8894,Language!$A$29:$E$29)),'Lista de Prestatarios'!$B$3,VLOOKUP(B8894,'Lista de Prestatarios'!$A$2:$B$500,2,FALSE))),"")</f>
        <v/>
      </c>
      <c r="P8894" s="58" t="str">
        <f>IF(B8894&lt;&gt;"",IF(OR(D8894&gt;0,G8894&gt;0),COUNTIF($B$2:B8894,B8894),COUNTIFS($B$2:B8894,B8894,$E$2:E8894,"&gt;0")),"")</f>
        <v/>
      </c>
    </row>
    <row r="8895" spans="1:16" x14ac:dyDescent="0.35">
      <c r="A8895" s="51" t="str">
        <f t="shared" si="414"/>
        <v/>
      </c>
      <c r="B8895" s="99"/>
      <c r="C8895" s="4"/>
      <c r="D8895" s="14"/>
      <c r="E8895" s="14"/>
      <c r="F8895" s="14"/>
      <c r="G8895" s="82"/>
      <c r="H8895" s="107" t="str">
        <f>IF(B8895&lt;&gt;"",IF(OR(O8895=0,O8895=999),"",SUMIFS($E$2:E8895,$A$2:A8895,A8895)-SUMIFS($F$2:F8895,$A$2:A8895,A8895)),"")</f>
        <v/>
      </c>
      <c r="I8895" s="109" t="str">
        <f t="shared" si="416"/>
        <v/>
      </c>
      <c r="J8895" s="113"/>
      <c r="K8895" s="90"/>
      <c r="L8895" s="73"/>
      <c r="M8895" s="69" t="str">
        <f>IF(C8895&lt;&gt;"",DailyLog!$S$3,"")</f>
        <v/>
      </c>
      <c r="N8895" s="56" t="str">
        <f t="shared" si="415"/>
        <v/>
      </c>
      <c r="O8895" s="53" t="str">
        <f>IF($B8895&lt;&gt;"",IF(ISNUMBER(_xlfn.XMATCH($B8895,Language!$A$6:$E$6)),0,IF(ISNUMBER(_xlfn.XMATCH($B8895,Language!$A$29:$E$29)),'Lista de Prestatarios'!$B$3,VLOOKUP(B8895,'Lista de Prestatarios'!$A$2:$B$500,2,FALSE))),"")</f>
        <v/>
      </c>
      <c r="P8895" s="58" t="str">
        <f>IF(B8895&lt;&gt;"",IF(OR(D8895&gt;0,G8895&gt;0),COUNTIF($B$2:B8895,B8895),COUNTIFS($B$2:B8895,B8895,$E$2:E8895,"&gt;0")),"")</f>
        <v/>
      </c>
    </row>
    <row r="8896" spans="1:16" x14ac:dyDescent="0.35">
      <c r="A8896" s="51" t="str">
        <f t="shared" si="414"/>
        <v/>
      </c>
      <c r="B8896" s="99"/>
      <c r="C8896" s="4"/>
      <c r="D8896" s="14"/>
      <c r="E8896" s="14"/>
      <c r="F8896" s="14"/>
      <c r="G8896" s="82"/>
      <c r="H8896" s="107" t="str">
        <f>IF(B8896&lt;&gt;"",IF(OR(O8896=0,O8896=999),"",SUMIFS($E$2:E8896,$A$2:A8896,A8896)-SUMIFS($F$2:F8896,$A$2:A8896,A8896)),"")</f>
        <v/>
      </c>
      <c r="I8896" s="109" t="str">
        <f t="shared" si="416"/>
        <v/>
      </c>
      <c r="J8896" s="113"/>
      <c r="K8896" s="90"/>
      <c r="L8896" s="73"/>
      <c r="M8896" s="69" t="str">
        <f>IF(C8896&lt;&gt;"",DailyLog!$S$3,"")</f>
        <v/>
      </c>
      <c r="N8896" s="56" t="str">
        <f t="shared" si="415"/>
        <v/>
      </c>
      <c r="O8896" s="53" t="str">
        <f>IF($B8896&lt;&gt;"",IF(ISNUMBER(_xlfn.XMATCH($B8896,Language!$A$6:$E$6)),0,IF(ISNUMBER(_xlfn.XMATCH($B8896,Language!$A$29:$E$29)),'Lista de Prestatarios'!$B$3,VLOOKUP(B8896,'Lista de Prestatarios'!$A$2:$B$500,2,FALSE))),"")</f>
        <v/>
      </c>
      <c r="P8896" s="58" t="str">
        <f>IF(B8896&lt;&gt;"",IF(OR(D8896&gt;0,G8896&gt;0),COUNTIF($B$2:B8896,B8896),COUNTIFS($B$2:B8896,B8896,$E$2:E8896,"&gt;0")),"")</f>
        <v/>
      </c>
    </row>
    <row r="8897" spans="1:16" x14ac:dyDescent="0.35">
      <c r="A8897" s="51" t="str">
        <f t="shared" si="414"/>
        <v/>
      </c>
      <c r="B8897" s="99"/>
      <c r="C8897" s="4"/>
      <c r="D8897" s="14"/>
      <c r="E8897" s="14"/>
      <c r="F8897" s="14"/>
      <c r="G8897" s="82"/>
      <c r="H8897" s="107" t="str">
        <f>IF(B8897&lt;&gt;"",IF(OR(O8897=0,O8897=999),"",SUMIFS($E$2:E8897,$A$2:A8897,A8897)-SUMIFS($F$2:F8897,$A$2:A8897,A8897)),"")</f>
        <v/>
      </c>
      <c r="I8897" s="109" t="str">
        <f t="shared" si="416"/>
        <v/>
      </c>
      <c r="J8897" s="113"/>
      <c r="K8897" s="90"/>
      <c r="L8897" s="73"/>
      <c r="M8897" s="69" t="str">
        <f>IF(C8897&lt;&gt;"",DailyLog!$S$3,"")</f>
        <v/>
      </c>
      <c r="N8897" s="56" t="str">
        <f t="shared" si="415"/>
        <v/>
      </c>
      <c r="O8897" s="53" t="str">
        <f>IF($B8897&lt;&gt;"",IF(ISNUMBER(_xlfn.XMATCH($B8897,Language!$A$6:$E$6)),0,IF(ISNUMBER(_xlfn.XMATCH($B8897,Language!$A$29:$E$29)),'Lista de Prestatarios'!$B$3,VLOOKUP(B8897,'Lista de Prestatarios'!$A$2:$B$500,2,FALSE))),"")</f>
        <v/>
      </c>
      <c r="P8897" s="58" t="str">
        <f>IF(B8897&lt;&gt;"",IF(OR(D8897&gt;0,G8897&gt;0),COUNTIF($B$2:B8897,B8897),COUNTIFS($B$2:B8897,B8897,$E$2:E8897,"&gt;0")),"")</f>
        <v/>
      </c>
    </row>
    <row r="8898" spans="1:16" x14ac:dyDescent="0.35">
      <c r="A8898" s="51" t="str">
        <f t="shared" ref="A8898:A8961" si="417">IF(B8898&lt;&gt;"",O8898&amp;"."&amp;P8898,"")</f>
        <v/>
      </c>
      <c r="B8898" s="99"/>
      <c r="C8898" s="4"/>
      <c r="D8898" s="14"/>
      <c r="E8898" s="14"/>
      <c r="F8898" s="14"/>
      <c r="G8898" s="82"/>
      <c r="H8898" s="107" t="str">
        <f>IF(B8898&lt;&gt;"",IF(OR(O8898=0,O8898=999),"",SUMIFS($E$2:E8898,$A$2:A8898,A8898)-SUMIFS($F$2:F8898,$A$2:A8898,A8898)),"")</f>
        <v/>
      </c>
      <c r="I8898" s="109" t="str">
        <f t="shared" si="416"/>
        <v/>
      </c>
      <c r="J8898" s="113"/>
      <c r="K8898" s="90"/>
      <c r="L8898" s="73"/>
      <c r="M8898" s="69" t="str">
        <f>IF(C8898&lt;&gt;"",DailyLog!$S$3,"")</f>
        <v/>
      </c>
      <c r="N8898" s="56" t="str">
        <f t="shared" ref="N8898:N8961" si="418">IF(B8898&lt;&gt;"",COUNT(D8898:G8898),"")</f>
        <v/>
      </c>
      <c r="O8898" s="53" t="str">
        <f>IF($B8898&lt;&gt;"",IF(ISNUMBER(_xlfn.XMATCH($B8898,Language!$A$6:$E$6)),0,IF(ISNUMBER(_xlfn.XMATCH($B8898,Language!$A$29:$E$29)),'Lista de Prestatarios'!$B$3,VLOOKUP(B8898,'Lista de Prestatarios'!$A$2:$B$500,2,FALSE))),"")</f>
        <v/>
      </c>
      <c r="P8898" s="58" t="str">
        <f>IF(B8898&lt;&gt;"",IF(OR(D8898&gt;0,G8898&gt;0),COUNTIF($B$2:B8898,B8898),COUNTIFS($B$2:B8898,B8898,$E$2:E8898,"&gt;0")),"")</f>
        <v/>
      </c>
    </row>
    <row r="8899" spans="1:16" x14ac:dyDescent="0.35">
      <c r="A8899" s="51" t="str">
        <f t="shared" si="417"/>
        <v/>
      </c>
      <c r="B8899" s="99"/>
      <c r="C8899" s="4"/>
      <c r="D8899" s="14"/>
      <c r="E8899" s="14"/>
      <c r="F8899" s="14"/>
      <c r="G8899" s="82"/>
      <c r="H8899" s="107" t="str">
        <f>IF(B8899&lt;&gt;"",IF(OR(O8899=0,O8899=999),"",SUMIFS($E$2:E8899,$A$2:A8899,A8899)-SUMIFS($F$2:F8899,$A$2:A8899,A8899)),"")</f>
        <v/>
      </c>
      <c r="I8899" s="109" t="str">
        <f t="shared" si="416"/>
        <v/>
      </c>
      <c r="J8899" s="113"/>
      <c r="K8899" s="90"/>
      <c r="L8899" s="73"/>
      <c r="M8899" s="69" t="str">
        <f>IF(C8899&lt;&gt;"",DailyLog!$S$3,"")</f>
        <v/>
      </c>
      <c r="N8899" s="56" t="str">
        <f t="shared" si="418"/>
        <v/>
      </c>
      <c r="O8899" s="53" t="str">
        <f>IF($B8899&lt;&gt;"",IF(ISNUMBER(_xlfn.XMATCH($B8899,Language!$A$6:$E$6)),0,IF(ISNUMBER(_xlfn.XMATCH($B8899,Language!$A$29:$E$29)),'Lista de Prestatarios'!$B$3,VLOOKUP(B8899,'Lista de Prestatarios'!$A$2:$B$500,2,FALSE))),"")</f>
        <v/>
      </c>
      <c r="P8899" s="58" t="str">
        <f>IF(B8899&lt;&gt;"",IF(OR(D8899&gt;0,G8899&gt;0),COUNTIF($B$2:B8899,B8899),COUNTIFS($B$2:B8899,B8899,$E$2:E8899,"&gt;0")),"")</f>
        <v/>
      </c>
    </row>
    <row r="8900" spans="1:16" x14ac:dyDescent="0.35">
      <c r="A8900" s="51" t="str">
        <f t="shared" si="417"/>
        <v/>
      </c>
      <c r="B8900" s="99"/>
      <c r="C8900" s="4"/>
      <c r="D8900" s="14"/>
      <c r="E8900" s="14"/>
      <c r="F8900" s="14"/>
      <c r="G8900" s="82"/>
      <c r="H8900" s="107" t="str">
        <f>IF(B8900&lt;&gt;"",IF(OR(O8900=0,O8900=999),"",SUMIFS($E$2:E8900,$A$2:A8900,A8900)-SUMIFS($F$2:F8900,$A$2:A8900,A8900)),"")</f>
        <v/>
      </c>
      <c r="I8900" s="109" t="str">
        <f t="shared" ref="I8900:I8963" si="419">IF(B8900&lt;&gt;"",I8899+D8900-E8900+F8900-G8900,"")</f>
        <v/>
      </c>
      <c r="J8900" s="113"/>
      <c r="K8900" s="90"/>
      <c r="L8900" s="73"/>
      <c r="M8900" s="69" t="str">
        <f>IF(C8900&lt;&gt;"",DailyLog!$S$3,"")</f>
        <v/>
      </c>
      <c r="N8900" s="56" t="str">
        <f t="shared" si="418"/>
        <v/>
      </c>
      <c r="O8900" s="53" t="str">
        <f>IF($B8900&lt;&gt;"",IF(ISNUMBER(_xlfn.XMATCH($B8900,Language!$A$6:$E$6)),0,IF(ISNUMBER(_xlfn.XMATCH($B8900,Language!$A$29:$E$29)),'Lista de Prestatarios'!$B$3,VLOOKUP(B8900,'Lista de Prestatarios'!$A$2:$B$500,2,FALSE))),"")</f>
        <v/>
      </c>
      <c r="P8900" s="58" t="str">
        <f>IF(B8900&lt;&gt;"",IF(OR(D8900&gt;0,G8900&gt;0),COUNTIF($B$2:B8900,B8900),COUNTIFS($B$2:B8900,B8900,$E$2:E8900,"&gt;0")),"")</f>
        <v/>
      </c>
    </row>
    <row r="8901" spans="1:16" x14ac:dyDescent="0.35">
      <c r="A8901" s="51" t="str">
        <f t="shared" si="417"/>
        <v/>
      </c>
      <c r="B8901" s="99"/>
      <c r="C8901" s="4"/>
      <c r="D8901" s="14"/>
      <c r="E8901" s="14"/>
      <c r="F8901" s="14"/>
      <c r="G8901" s="82"/>
      <c r="H8901" s="107" t="str">
        <f>IF(B8901&lt;&gt;"",IF(OR(O8901=0,O8901=999),"",SUMIFS($E$2:E8901,$A$2:A8901,A8901)-SUMIFS($F$2:F8901,$A$2:A8901,A8901)),"")</f>
        <v/>
      </c>
      <c r="I8901" s="109" t="str">
        <f t="shared" si="419"/>
        <v/>
      </c>
      <c r="J8901" s="113"/>
      <c r="K8901" s="90"/>
      <c r="L8901" s="73"/>
      <c r="M8901" s="69" t="str">
        <f>IF(C8901&lt;&gt;"",DailyLog!$S$3,"")</f>
        <v/>
      </c>
      <c r="N8901" s="56" t="str">
        <f t="shared" si="418"/>
        <v/>
      </c>
      <c r="O8901" s="53" t="str">
        <f>IF($B8901&lt;&gt;"",IF(ISNUMBER(_xlfn.XMATCH($B8901,Language!$A$6:$E$6)),0,IF(ISNUMBER(_xlfn.XMATCH($B8901,Language!$A$29:$E$29)),'Lista de Prestatarios'!$B$3,VLOOKUP(B8901,'Lista de Prestatarios'!$A$2:$B$500,2,FALSE))),"")</f>
        <v/>
      </c>
      <c r="P8901" s="58" t="str">
        <f>IF(B8901&lt;&gt;"",IF(OR(D8901&gt;0,G8901&gt;0),COUNTIF($B$2:B8901,B8901),COUNTIFS($B$2:B8901,B8901,$E$2:E8901,"&gt;0")),"")</f>
        <v/>
      </c>
    </row>
    <row r="8902" spans="1:16" x14ac:dyDescent="0.35">
      <c r="A8902" s="51" t="str">
        <f t="shared" si="417"/>
        <v/>
      </c>
      <c r="B8902" s="99"/>
      <c r="C8902" s="4"/>
      <c r="D8902" s="14"/>
      <c r="E8902" s="14"/>
      <c r="F8902" s="14"/>
      <c r="G8902" s="82"/>
      <c r="H8902" s="107" t="str">
        <f>IF(B8902&lt;&gt;"",IF(OR(O8902=0,O8902=999),"",SUMIFS($E$2:E8902,$A$2:A8902,A8902)-SUMIFS($F$2:F8902,$A$2:A8902,A8902)),"")</f>
        <v/>
      </c>
      <c r="I8902" s="109" t="str">
        <f t="shared" si="419"/>
        <v/>
      </c>
      <c r="J8902" s="113"/>
      <c r="K8902" s="90"/>
      <c r="L8902" s="73"/>
      <c r="M8902" s="69" t="str">
        <f>IF(C8902&lt;&gt;"",DailyLog!$S$3,"")</f>
        <v/>
      </c>
      <c r="N8902" s="56" t="str">
        <f t="shared" si="418"/>
        <v/>
      </c>
      <c r="O8902" s="53" t="str">
        <f>IF($B8902&lt;&gt;"",IF(ISNUMBER(_xlfn.XMATCH($B8902,Language!$A$6:$E$6)),0,IF(ISNUMBER(_xlfn.XMATCH($B8902,Language!$A$29:$E$29)),'Lista de Prestatarios'!$B$3,VLOOKUP(B8902,'Lista de Prestatarios'!$A$2:$B$500,2,FALSE))),"")</f>
        <v/>
      </c>
      <c r="P8902" s="58" t="str">
        <f>IF(B8902&lt;&gt;"",IF(OR(D8902&gt;0,G8902&gt;0),COUNTIF($B$2:B8902,B8902),COUNTIFS($B$2:B8902,B8902,$E$2:E8902,"&gt;0")),"")</f>
        <v/>
      </c>
    </row>
    <row r="8903" spans="1:16" x14ac:dyDescent="0.35">
      <c r="A8903" s="51" t="str">
        <f t="shared" si="417"/>
        <v/>
      </c>
      <c r="B8903" s="99"/>
      <c r="C8903" s="4"/>
      <c r="D8903" s="14"/>
      <c r="E8903" s="14"/>
      <c r="F8903" s="14"/>
      <c r="G8903" s="82"/>
      <c r="H8903" s="107" t="str">
        <f>IF(B8903&lt;&gt;"",IF(OR(O8903=0,O8903=999),"",SUMIFS($E$2:E8903,$A$2:A8903,A8903)-SUMIFS($F$2:F8903,$A$2:A8903,A8903)),"")</f>
        <v/>
      </c>
      <c r="I8903" s="109" t="str">
        <f t="shared" si="419"/>
        <v/>
      </c>
      <c r="J8903" s="113"/>
      <c r="K8903" s="90"/>
      <c r="L8903" s="73"/>
      <c r="M8903" s="69" t="str">
        <f>IF(C8903&lt;&gt;"",DailyLog!$S$3,"")</f>
        <v/>
      </c>
      <c r="N8903" s="56" t="str">
        <f t="shared" si="418"/>
        <v/>
      </c>
      <c r="O8903" s="53" t="str">
        <f>IF($B8903&lt;&gt;"",IF(ISNUMBER(_xlfn.XMATCH($B8903,Language!$A$6:$E$6)),0,IF(ISNUMBER(_xlfn.XMATCH($B8903,Language!$A$29:$E$29)),'Lista de Prestatarios'!$B$3,VLOOKUP(B8903,'Lista de Prestatarios'!$A$2:$B$500,2,FALSE))),"")</f>
        <v/>
      </c>
      <c r="P8903" s="58" t="str">
        <f>IF(B8903&lt;&gt;"",IF(OR(D8903&gt;0,G8903&gt;0),COUNTIF($B$2:B8903,B8903),COUNTIFS($B$2:B8903,B8903,$E$2:E8903,"&gt;0")),"")</f>
        <v/>
      </c>
    </row>
    <row r="8904" spans="1:16" x14ac:dyDescent="0.35">
      <c r="A8904" s="51" t="str">
        <f t="shared" si="417"/>
        <v/>
      </c>
      <c r="B8904" s="99"/>
      <c r="C8904" s="4"/>
      <c r="D8904" s="14"/>
      <c r="E8904" s="14"/>
      <c r="F8904" s="14"/>
      <c r="G8904" s="82"/>
      <c r="H8904" s="107" t="str">
        <f>IF(B8904&lt;&gt;"",IF(OR(O8904=0,O8904=999),"",SUMIFS($E$2:E8904,$A$2:A8904,A8904)-SUMIFS($F$2:F8904,$A$2:A8904,A8904)),"")</f>
        <v/>
      </c>
      <c r="I8904" s="109" t="str">
        <f t="shared" si="419"/>
        <v/>
      </c>
      <c r="J8904" s="113"/>
      <c r="K8904" s="90"/>
      <c r="L8904" s="73"/>
      <c r="M8904" s="69" t="str">
        <f>IF(C8904&lt;&gt;"",DailyLog!$S$3,"")</f>
        <v/>
      </c>
      <c r="N8904" s="56" t="str">
        <f t="shared" si="418"/>
        <v/>
      </c>
      <c r="O8904" s="53" t="str">
        <f>IF($B8904&lt;&gt;"",IF(ISNUMBER(_xlfn.XMATCH($B8904,Language!$A$6:$E$6)),0,IF(ISNUMBER(_xlfn.XMATCH($B8904,Language!$A$29:$E$29)),'Lista de Prestatarios'!$B$3,VLOOKUP(B8904,'Lista de Prestatarios'!$A$2:$B$500,2,FALSE))),"")</f>
        <v/>
      </c>
      <c r="P8904" s="58" t="str">
        <f>IF(B8904&lt;&gt;"",IF(OR(D8904&gt;0,G8904&gt;0),COUNTIF($B$2:B8904,B8904),COUNTIFS($B$2:B8904,B8904,$E$2:E8904,"&gt;0")),"")</f>
        <v/>
      </c>
    </row>
    <row r="8905" spans="1:16" x14ac:dyDescent="0.35">
      <c r="A8905" s="51" t="str">
        <f t="shared" si="417"/>
        <v/>
      </c>
      <c r="B8905" s="99"/>
      <c r="C8905" s="4"/>
      <c r="D8905" s="14"/>
      <c r="E8905" s="14"/>
      <c r="F8905" s="14"/>
      <c r="G8905" s="82"/>
      <c r="H8905" s="107" t="str">
        <f>IF(B8905&lt;&gt;"",IF(OR(O8905=0,O8905=999),"",SUMIFS($E$2:E8905,$A$2:A8905,A8905)-SUMIFS($F$2:F8905,$A$2:A8905,A8905)),"")</f>
        <v/>
      </c>
      <c r="I8905" s="109" t="str">
        <f t="shared" si="419"/>
        <v/>
      </c>
      <c r="J8905" s="113"/>
      <c r="K8905" s="90"/>
      <c r="L8905" s="73"/>
      <c r="M8905" s="69" t="str">
        <f>IF(C8905&lt;&gt;"",DailyLog!$S$3,"")</f>
        <v/>
      </c>
      <c r="N8905" s="56" t="str">
        <f t="shared" si="418"/>
        <v/>
      </c>
      <c r="O8905" s="53" t="str">
        <f>IF($B8905&lt;&gt;"",IF(ISNUMBER(_xlfn.XMATCH($B8905,Language!$A$6:$E$6)),0,IF(ISNUMBER(_xlfn.XMATCH($B8905,Language!$A$29:$E$29)),'Lista de Prestatarios'!$B$3,VLOOKUP(B8905,'Lista de Prestatarios'!$A$2:$B$500,2,FALSE))),"")</f>
        <v/>
      </c>
      <c r="P8905" s="58" t="str">
        <f>IF(B8905&lt;&gt;"",IF(OR(D8905&gt;0,G8905&gt;0),COUNTIF($B$2:B8905,B8905),COUNTIFS($B$2:B8905,B8905,$E$2:E8905,"&gt;0")),"")</f>
        <v/>
      </c>
    </row>
    <row r="8906" spans="1:16" x14ac:dyDescent="0.35">
      <c r="A8906" s="51" t="str">
        <f t="shared" si="417"/>
        <v/>
      </c>
      <c r="B8906" s="99"/>
      <c r="C8906" s="4"/>
      <c r="D8906" s="14"/>
      <c r="E8906" s="14"/>
      <c r="F8906" s="14"/>
      <c r="G8906" s="82"/>
      <c r="H8906" s="107" t="str">
        <f>IF(B8906&lt;&gt;"",IF(OR(O8906=0,O8906=999),"",SUMIFS($E$2:E8906,$A$2:A8906,A8906)-SUMIFS($F$2:F8906,$A$2:A8906,A8906)),"")</f>
        <v/>
      </c>
      <c r="I8906" s="109" t="str">
        <f t="shared" si="419"/>
        <v/>
      </c>
      <c r="J8906" s="113"/>
      <c r="K8906" s="90"/>
      <c r="L8906" s="73"/>
      <c r="M8906" s="69" t="str">
        <f>IF(C8906&lt;&gt;"",DailyLog!$S$3,"")</f>
        <v/>
      </c>
      <c r="N8906" s="56" t="str">
        <f t="shared" si="418"/>
        <v/>
      </c>
      <c r="O8906" s="53" t="str">
        <f>IF($B8906&lt;&gt;"",IF(ISNUMBER(_xlfn.XMATCH($B8906,Language!$A$6:$E$6)),0,IF(ISNUMBER(_xlfn.XMATCH($B8906,Language!$A$29:$E$29)),'Lista de Prestatarios'!$B$3,VLOOKUP(B8906,'Lista de Prestatarios'!$A$2:$B$500,2,FALSE))),"")</f>
        <v/>
      </c>
      <c r="P8906" s="58" t="str">
        <f>IF(B8906&lt;&gt;"",IF(OR(D8906&gt;0,G8906&gt;0),COUNTIF($B$2:B8906,B8906),COUNTIFS($B$2:B8906,B8906,$E$2:E8906,"&gt;0")),"")</f>
        <v/>
      </c>
    </row>
    <row r="8907" spans="1:16" x14ac:dyDescent="0.35">
      <c r="A8907" s="51" t="str">
        <f t="shared" si="417"/>
        <v/>
      </c>
      <c r="B8907" s="99"/>
      <c r="C8907" s="4"/>
      <c r="D8907" s="14"/>
      <c r="E8907" s="14"/>
      <c r="F8907" s="14"/>
      <c r="G8907" s="82"/>
      <c r="H8907" s="107" t="str">
        <f>IF(B8907&lt;&gt;"",IF(OR(O8907=0,O8907=999),"",SUMIFS($E$2:E8907,$A$2:A8907,A8907)-SUMIFS($F$2:F8907,$A$2:A8907,A8907)),"")</f>
        <v/>
      </c>
      <c r="I8907" s="109" t="str">
        <f t="shared" si="419"/>
        <v/>
      </c>
      <c r="J8907" s="113"/>
      <c r="K8907" s="90"/>
      <c r="L8907" s="73"/>
      <c r="M8907" s="69" t="str">
        <f>IF(C8907&lt;&gt;"",DailyLog!$S$3,"")</f>
        <v/>
      </c>
      <c r="N8907" s="56" t="str">
        <f t="shared" si="418"/>
        <v/>
      </c>
      <c r="O8907" s="53" t="str">
        <f>IF($B8907&lt;&gt;"",IF(ISNUMBER(_xlfn.XMATCH($B8907,Language!$A$6:$E$6)),0,IF(ISNUMBER(_xlfn.XMATCH($B8907,Language!$A$29:$E$29)),'Lista de Prestatarios'!$B$3,VLOOKUP(B8907,'Lista de Prestatarios'!$A$2:$B$500,2,FALSE))),"")</f>
        <v/>
      </c>
      <c r="P8907" s="58" t="str">
        <f>IF(B8907&lt;&gt;"",IF(OR(D8907&gt;0,G8907&gt;0),COUNTIF($B$2:B8907,B8907),COUNTIFS($B$2:B8907,B8907,$E$2:E8907,"&gt;0")),"")</f>
        <v/>
      </c>
    </row>
    <row r="8908" spans="1:16" x14ac:dyDescent="0.35">
      <c r="A8908" s="51" t="str">
        <f t="shared" si="417"/>
        <v/>
      </c>
      <c r="B8908" s="99"/>
      <c r="C8908" s="4"/>
      <c r="D8908" s="14"/>
      <c r="E8908" s="14"/>
      <c r="F8908" s="14"/>
      <c r="G8908" s="82"/>
      <c r="H8908" s="107" t="str">
        <f>IF(B8908&lt;&gt;"",IF(OR(O8908=0,O8908=999),"",SUMIFS($E$2:E8908,$A$2:A8908,A8908)-SUMIFS($F$2:F8908,$A$2:A8908,A8908)),"")</f>
        <v/>
      </c>
      <c r="I8908" s="109" t="str">
        <f t="shared" si="419"/>
        <v/>
      </c>
      <c r="J8908" s="113"/>
      <c r="K8908" s="90"/>
      <c r="L8908" s="73"/>
      <c r="M8908" s="69" t="str">
        <f>IF(C8908&lt;&gt;"",DailyLog!$S$3,"")</f>
        <v/>
      </c>
      <c r="N8908" s="56" t="str">
        <f t="shared" si="418"/>
        <v/>
      </c>
      <c r="O8908" s="53" t="str">
        <f>IF($B8908&lt;&gt;"",IF(ISNUMBER(_xlfn.XMATCH($B8908,Language!$A$6:$E$6)),0,IF(ISNUMBER(_xlfn.XMATCH($B8908,Language!$A$29:$E$29)),'Lista de Prestatarios'!$B$3,VLOOKUP(B8908,'Lista de Prestatarios'!$A$2:$B$500,2,FALSE))),"")</f>
        <v/>
      </c>
      <c r="P8908" s="58" t="str">
        <f>IF(B8908&lt;&gt;"",IF(OR(D8908&gt;0,G8908&gt;0),COUNTIF($B$2:B8908,B8908),COUNTIFS($B$2:B8908,B8908,$E$2:E8908,"&gt;0")),"")</f>
        <v/>
      </c>
    </row>
    <row r="8909" spans="1:16" x14ac:dyDescent="0.35">
      <c r="A8909" s="51" t="str">
        <f t="shared" si="417"/>
        <v/>
      </c>
      <c r="B8909" s="99"/>
      <c r="C8909" s="4"/>
      <c r="D8909" s="14"/>
      <c r="E8909" s="14"/>
      <c r="F8909" s="14"/>
      <c r="G8909" s="82"/>
      <c r="H8909" s="107" t="str">
        <f>IF(B8909&lt;&gt;"",IF(OR(O8909=0,O8909=999),"",SUMIFS($E$2:E8909,$A$2:A8909,A8909)-SUMIFS($F$2:F8909,$A$2:A8909,A8909)),"")</f>
        <v/>
      </c>
      <c r="I8909" s="109" t="str">
        <f t="shared" si="419"/>
        <v/>
      </c>
      <c r="J8909" s="113"/>
      <c r="K8909" s="90"/>
      <c r="L8909" s="73"/>
      <c r="M8909" s="69" t="str">
        <f>IF(C8909&lt;&gt;"",DailyLog!$S$3,"")</f>
        <v/>
      </c>
      <c r="N8909" s="56" t="str">
        <f t="shared" si="418"/>
        <v/>
      </c>
      <c r="O8909" s="53" t="str">
        <f>IF($B8909&lt;&gt;"",IF(ISNUMBER(_xlfn.XMATCH($B8909,Language!$A$6:$E$6)),0,IF(ISNUMBER(_xlfn.XMATCH($B8909,Language!$A$29:$E$29)),'Lista de Prestatarios'!$B$3,VLOOKUP(B8909,'Lista de Prestatarios'!$A$2:$B$500,2,FALSE))),"")</f>
        <v/>
      </c>
      <c r="P8909" s="58" t="str">
        <f>IF(B8909&lt;&gt;"",IF(OR(D8909&gt;0,G8909&gt;0),COUNTIF($B$2:B8909,B8909),COUNTIFS($B$2:B8909,B8909,$E$2:E8909,"&gt;0")),"")</f>
        <v/>
      </c>
    </row>
    <row r="8910" spans="1:16" x14ac:dyDescent="0.35">
      <c r="A8910" s="51" t="str">
        <f t="shared" si="417"/>
        <v/>
      </c>
      <c r="B8910" s="99"/>
      <c r="C8910" s="4"/>
      <c r="D8910" s="14"/>
      <c r="E8910" s="14"/>
      <c r="F8910" s="14"/>
      <c r="G8910" s="82"/>
      <c r="H8910" s="107" t="str">
        <f>IF(B8910&lt;&gt;"",IF(OR(O8910=0,O8910=999),"",SUMIFS($E$2:E8910,$A$2:A8910,A8910)-SUMIFS($F$2:F8910,$A$2:A8910,A8910)),"")</f>
        <v/>
      </c>
      <c r="I8910" s="109" t="str">
        <f t="shared" si="419"/>
        <v/>
      </c>
      <c r="J8910" s="113"/>
      <c r="K8910" s="90"/>
      <c r="L8910" s="73"/>
      <c r="M8910" s="69" t="str">
        <f>IF(C8910&lt;&gt;"",DailyLog!$S$3,"")</f>
        <v/>
      </c>
      <c r="N8910" s="56" t="str">
        <f t="shared" si="418"/>
        <v/>
      </c>
      <c r="O8910" s="53" t="str">
        <f>IF($B8910&lt;&gt;"",IF(ISNUMBER(_xlfn.XMATCH($B8910,Language!$A$6:$E$6)),0,IF(ISNUMBER(_xlfn.XMATCH($B8910,Language!$A$29:$E$29)),'Lista de Prestatarios'!$B$3,VLOOKUP(B8910,'Lista de Prestatarios'!$A$2:$B$500,2,FALSE))),"")</f>
        <v/>
      </c>
      <c r="P8910" s="58" t="str">
        <f>IF(B8910&lt;&gt;"",IF(OR(D8910&gt;0,G8910&gt;0),COUNTIF($B$2:B8910,B8910),COUNTIFS($B$2:B8910,B8910,$E$2:E8910,"&gt;0")),"")</f>
        <v/>
      </c>
    </row>
    <row r="8911" spans="1:16" x14ac:dyDescent="0.35">
      <c r="A8911" s="51" t="str">
        <f t="shared" si="417"/>
        <v/>
      </c>
      <c r="B8911" s="99"/>
      <c r="C8911" s="4"/>
      <c r="D8911" s="14"/>
      <c r="E8911" s="14"/>
      <c r="F8911" s="14"/>
      <c r="G8911" s="82"/>
      <c r="H8911" s="107" t="str">
        <f>IF(B8911&lt;&gt;"",IF(OR(O8911=0,O8911=999),"",SUMIFS($E$2:E8911,$A$2:A8911,A8911)-SUMIFS($F$2:F8911,$A$2:A8911,A8911)),"")</f>
        <v/>
      </c>
      <c r="I8911" s="109" t="str">
        <f t="shared" si="419"/>
        <v/>
      </c>
      <c r="J8911" s="113"/>
      <c r="K8911" s="90"/>
      <c r="L8911" s="73"/>
      <c r="M8911" s="69" t="str">
        <f>IF(C8911&lt;&gt;"",DailyLog!$S$3,"")</f>
        <v/>
      </c>
      <c r="N8911" s="56" t="str">
        <f t="shared" si="418"/>
        <v/>
      </c>
      <c r="O8911" s="53" t="str">
        <f>IF($B8911&lt;&gt;"",IF(ISNUMBER(_xlfn.XMATCH($B8911,Language!$A$6:$E$6)),0,IF(ISNUMBER(_xlfn.XMATCH($B8911,Language!$A$29:$E$29)),'Lista de Prestatarios'!$B$3,VLOOKUP(B8911,'Lista de Prestatarios'!$A$2:$B$500,2,FALSE))),"")</f>
        <v/>
      </c>
      <c r="P8911" s="58" t="str">
        <f>IF(B8911&lt;&gt;"",IF(OR(D8911&gt;0,G8911&gt;0),COUNTIF($B$2:B8911,B8911),COUNTIFS($B$2:B8911,B8911,$E$2:E8911,"&gt;0")),"")</f>
        <v/>
      </c>
    </row>
    <row r="8912" spans="1:16" x14ac:dyDescent="0.35">
      <c r="A8912" s="51" t="str">
        <f t="shared" si="417"/>
        <v/>
      </c>
      <c r="B8912" s="99"/>
      <c r="C8912" s="4"/>
      <c r="D8912" s="14"/>
      <c r="E8912" s="14"/>
      <c r="F8912" s="14"/>
      <c r="G8912" s="82"/>
      <c r="H8912" s="107" t="str">
        <f>IF(B8912&lt;&gt;"",IF(OR(O8912=0,O8912=999),"",SUMIFS($E$2:E8912,$A$2:A8912,A8912)-SUMIFS($F$2:F8912,$A$2:A8912,A8912)),"")</f>
        <v/>
      </c>
      <c r="I8912" s="109" t="str">
        <f t="shared" si="419"/>
        <v/>
      </c>
      <c r="J8912" s="113"/>
      <c r="K8912" s="90"/>
      <c r="L8912" s="73"/>
      <c r="M8912" s="69" t="str">
        <f>IF(C8912&lt;&gt;"",DailyLog!$S$3,"")</f>
        <v/>
      </c>
      <c r="N8912" s="56" t="str">
        <f t="shared" si="418"/>
        <v/>
      </c>
      <c r="O8912" s="53" t="str">
        <f>IF($B8912&lt;&gt;"",IF(ISNUMBER(_xlfn.XMATCH($B8912,Language!$A$6:$E$6)),0,IF(ISNUMBER(_xlfn.XMATCH($B8912,Language!$A$29:$E$29)),'Lista de Prestatarios'!$B$3,VLOOKUP(B8912,'Lista de Prestatarios'!$A$2:$B$500,2,FALSE))),"")</f>
        <v/>
      </c>
      <c r="P8912" s="58" t="str">
        <f>IF(B8912&lt;&gt;"",IF(OR(D8912&gt;0,G8912&gt;0),COUNTIF($B$2:B8912,B8912),COUNTIFS($B$2:B8912,B8912,$E$2:E8912,"&gt;0")),"")</f>
        <v/>
      </c>
    </row>
    <row r="8913" spans="1:16" x14ac:dyDescent="0.35">
      <c r="A8913" s="51" t="str">
        <f t="shared" si="417"/>
        <v/>
      </c>
      <c r="B8913" s="99"/>
      <c r="C8913" s="4"/>
      <c r="D8913" s="14"/>
      <c r="E8913" s="14"/>
      <c r="F8913" s="14"/>
      <c r="G8913" s="82"/>
      <c r="H8913" s="107" t="str">
        <f>IF(B8913&lt;&gt;"",IF(OR(O8913=0,O8913=999),"",SUMIFS($E$2:E8913,$A$2:A8913,A8913)-SUMIFS($F$2:F8913,$A$2:A8913,A8913)),"")</f>
        <v/>
      </c>
      <c r="I8913" s="109" t="str">
        <f t="shared" si="419"/>
        <v/>
      </c>
      <c r="J8913" s="113"/>
      <c r="K8913" s="90"/>
      <c r="L8913" s="73"/>
      <c r="M8913" s="69" t="str">
        <f>IF(C8913&lt;&gt;"",DailyLog!$S$3,"")</f>
        <v/>
      </c>
      <c r="N8913" s="56" t="str">
        <f t="shared" si="418"/>
        <v/>
      </c>
      <c r="O8913" s="53" t="str">
        <f>IF($B8913&lt;&gt;"",IF(ISNUMBER(_xlfn.XMATCH($B8913,Language!$A$6:$E$6)),0,IF(ISNUMBER(_xlfn.XMATCH($B8913,Language!$A$29:$E$29)),'Lista de Prestatarios'!$B$3,VLOOKUP(B8913,'Lista de Prestatarios'!$A$2:$B$500,2,FALSE))),"")</f>
        <v/>
      </c>
      <c r="P8913" s="58" t="str">
        <f>IF(B8913&lt;&gt;"",IF(OR(D8913&gt;0,G8913&gt;0),COUNTIF($B$2:B8913,B8913),COUNTIFS($B$2:B8913,B8913,$E$2:E8913,"&gt;0")),"")</f>
        <v/>
      </c>
    </row>
    <row r="8914" spans="1:16" x14ac:dyDescent="0.35">
      <c r="A8914" s="51" t="str">
        <f t="shared" si="417"/>
        <v/>
      </c>
      <c r="B8914" s="99"/>
      <c r="C8914" s="4"/>
      <c r="D8914" s="14"/>
      <c r="E8914" s="14"/>
      <c r="F8914" s="14"/>
      <c r="G8914" s="82"/>
      <c r="H8914" s="107" t="str">
        <f>IF(B8914&lt;&gt;"",IF(OR(O8914=0,O8914=999),"",SUMIFS($E$2:E8914,$A$2:A8914,A8914)-SUMIFS($F$2:F8914,$A$2:A8914,A8914)),"")</f>
        <v/>
      </c>
      <c r="I8914" s="109" t="str">
        <f t="shared" si="419"/>
        <v/>
      </c>
      <c r="J8914" s="113"/>
      <c r="K8914" s="90"/>
      <c r="L8914" s="73"/>
      <c r="M8914" s="69" t="str">
        <f>IF(C8914&lt;&gt;"",DailyLog!$S$3,"")</f>
        <v/>
      </c>
      <c r="N8914" s="56" t="str">
        <f t="shared" si="418"/>
        <v/>
      </c>
      <c r="O8914" s="53" t="str">
        <f>IF($B8914&lt;&gt;"",IF(ISNUMBER(_xlfn.XMATCH($B8914,Language!$A$6:$E$6)),0,IF(ISNUMBER(_xlfn.XMATCH($B8914,Language!$A$29:$E$29)),'Lista de Prestatarios'!$B$3,VLOOKUP(B8914,'Lista de Prestatarios'!$A$2:$B$500,2,FALSE))),"")</f>
        <v/>
      </c>
      <c r="P8914" s="58" t="str">
        <f>IF(B8914&lt;&gt;"",IF(OR(D8914&gt;0,G8914&gt;0),COUNTIF($B$2:B8914,B8914),COUNTIFS($B$2:B8914,B8914,$E$2:E8914,"&gt;0")),"")</f>
        <v/>
      </c>
    </row>
    <row r="8915" spans="1:16" x14ac:dyDescent="0.35">
      <c r="A8915" s="51" t="str">
        <f t="shared" si="417"/>
        <v/>
      </c>
      <c r="B8915" s="99"/>
      <c r="C8915" s="4"/>
      <c r="D8915" s="14"/>
      <c r="E8915" s="14"/>
      <c r="F8915" s="14"/>
      <c r="G8915" s="82"/>
      <c r="H8915" s="107" t="str">
        <f>IF(B8915&lt;&gt;"",IF(OR(O8915=0,O8915=999),"",SUMIFS($E$2:E8915,$A$2:A8915,A8915)-SUMIFS($F$2:F8915,$A$2:A8915,A8915)),"")</f>
        <v/>
      </c>
      <c r="I8915" s="109" t="str">
        <f t="shared" si="419"/>
        <v/>
      </c>
      <c r="J8915" s="113"/>
      <c r="K8915" s="90"/>
      <c r="L8915" s="73"/>
      <c r="M8915" s="69" t="str">
        <f>IF(C8915&lt;&gt;"",DailyLog!$S$3,"")</f>
        <v/>
      </c>
      <c r="N8915" s="56" t="str">
        <f t="shared" si="418"/>
        <v/>
      </c>
      <c r="O8915" s="53" t="str">
        <f>IF($B8915&lt;&gt;"",IF(ISNUMBER(_xlfn.XMATCH($B8915,Language!$A$6:$E$6)),0,IF(ISNUMBER(_xlfn.XMATCH($B8915,Language!$A$29:$E$29)),'Lista de Prestatarios'!$B$3,VLOOKUP(B8915,'Lista de Prestatarios'!$A$2:$B$500,2,FALSE))),"")</f>
        <v/>
      </c>
      <c r="P8915" s="58" t="str">
        <f>IF(B8915&lt;&gt;"",IF(OR(D8915&gt;0,G8915&gt;0),COUNTIF($B$2:B8915,B8915),COUNTIFS($B$2:B8915,B8915,$E$2:E8915,"&gt;0")),"")</f>
        <v/>
      </c>
    </row>
    <row r="8916" spans="1:16" x14ac:dyDescent="0.35">
      <c r="A8916" s="51" t="str">
        <f t="shared" si="417"/>
        <v/>
      </c>
      <c r="B8916" s="99"/>
      <c r="C8916" s="4"/>
      <c r="D8916" s="14"/>
      <c r="E8916" s="14"/>
      <c r="F8916" s="14"/>
      <c r="G8916" s="82"/>
      <c r="H8916" s="107" t="str">
        <f>IF(B8916&lt;&gt;"",IF(OR(O8916=0,O8916=999),"",SUMIFS($E$2:E8916,$A$2:A8916,A8916)-SUMIFS($F$2:F8916,$A$2:A8916,A8916)),"")</f>
        <v/>
      </c>
      <c r="I8916" s="109" t="str">
        <f t="shared" si="419"/>
        <v/>
      </c>
      <c r="J8916" s="113"/>
      <c r="K8916" s="90"/>
      <c r="L8916" s="73"/>
      <c r="M8916" s="69" t="str">
        <f>IF(C8916&lt;&gt;"",DailyLog!$S$3,"")</f>
        <v/>
      </c>
      <c r="N8916" s="56" t="str">
        <f t="shared" si="418"/>
        <v/>
      </c>
      <c r="O8916" s="53" t="str">
        <f>IF($B8916&lt;&gt;"",IF(ISNUMBER(_xlfn.XMATCH($B8916,Language!$A$6:$E$6)),0,IF(ISNUMBER(_xlfn.XMATCH($B8916,Language!$A$29:$E$29)),'Lista de Prestatarios'!$B$3,VLOOKUP(B8916,'Lista de Prestatarios'!$A$2:$B$500,2,FALSE))),"")</f>
        <v/>
      </c>
      <c r="P8916" s="58" t="str">
        <f>IF(B8916&lt;&gt;"",IF(OR(D8916&gt;0,G8916&gt;0),COUNTIF($B$2:B8916,B8916),COUNTIFS($B$2:B8916,B8916,$E$2:E8916,"&gt;0")),"")</f>
        <v/>
      </c>
    </row>
    <row r="8917" spans="1:16" x14ac:dyDescent="0.35">
      <c r="A8917" s="51" t="str">
        <f t="shared" si="417"/>
        <v/>
      </c>
      <c r="B8917" s="99"/>
      <c r="C8917" s="4"/>
      <c r="D8917" s="14"/>
      <c r="E8917" s="14"/>
      <c r="F8917" s="14"/>
      <c r="G8917" s="82"/>
      <c r="H8917" s="107" t="str">
        <f>IF(B8917&lt;&gt;"",IF(OR(O8917=0,O8917=999),"",SUMIFS($E$2:E8917,$A$2:A8917,A8917)-SUMIFS($F$2:F8917,$A$2:A8917,A8917)),"")</f>
        <v/>
      </c>
      <c r="I8917" s="109" t="str">
        <f t="shared" si="419"/>
        <v/>
      </c>
      <c r="J8917" s="113"/>
      <c r="K8917" s="90"/>
      <c r="L8917" s="73"/>
      <c r="M8917" s="69" t="str">
        <f>IF(C8917&lt;&gt;"",DailyLog!$S$3,"")</f>
        <v/>
      </c>
      <c r="N8917" s="56" t="str">
        <f t="shared" si="418"/>
        <v/>
      </c>
      <c r="O8917" s="53" t="str">
        <f>IF($B8917&lt;&gt;"",IF(ISNUMBER(_xlfn.XMATCH($B8917,Language!$A$6:$E$6)),0,IF(ISNUMBER(_xlfn.XMATCH($B8917,Language!$A$29:$E$29)),'Lista de Prestatarios'!$B$3,VLOOKUP(B8917,'Lista de Prestatarios'!$A$2:$B$500,2,FALSE))),"")</f>
        <v/>
      </c>
      <c r="P8917" s="58" t="str">
        <f>IF(B8917&lt;&gt;"",IF(OR(D8917&gt;0,G8917&gt;0),COUNTIF($B$2:B8917,B8917),COUNTIFS($B$2:B8917,B8917,$E$2:E8917,"&gt;0")),"")</f>
        <v/>
      </c>
    </row>
    <row r="8918" spans="1:16" x14ac:dyDescent="0.35">
      <c r="A8918" s="51" t="str">
        <f t="shared" si="417"/>
        <v/>
      </c>
      <c r="B8918" s="99"/>
      <c r="C8918" s="4"/>
      <c r="D8918" s="14"/>
      <c r="E8918" s="14"/>
      <c r="F8918" s="14"/>
      <c r="G8918" s="82"/>
      <c r="H8918" s="107" t="str">
        <f>IF(B8918&lt;&gt;"",IF(OR(O8918=0,O8918=999),"",SUMIFS($E$2:E8918,$A$2:A8918,A8918)-SUMIFS($F$2:F8918,$A$2:A8918,A8918)),"")</f>
        <v/>
      </c>
      <c r="I8918" s="109" t="str">
        <f t="shared" si="419"/>
        <v/>
      </c>
      <c r="J8918" s="113"/>
      <c r="K8918" s="90"/>
      <c r="L8918" s="73"/>
      <c r="M8918" s="69" t="str">
        <f>IF(C8918&lt;&gt;"",DailyLog!$S$3,"")</f>
        <v/>
      </c>
      <c r="N8918" s="56" t="str">
        <f t="shared" si="418"/>
        <v/>
      </c>
      <c r="O8918" s="53" t="str">
        <f>IF($B8918&lt;&gt;"",IF(ISNUMBER(_xlfn.XMATCH($B8918,Language!$A$6:$E$6)),0,IF(ISNUMBER(_xlfn.XMATCH($B8918,Language!$A$29:$E$29)),'Lista de Prestatarios'!$B$3,VLOOKUP(B8918,'Lista de Prestatarios'!$A$2:$B$500,2,FALSE))),"")</f>
        <v/>
      </c>
      <c r="P8918" s="58" t="str">
        <f>IF(B8918&lt;&gt;"",IF(OR(D8918&gt;0,G8918&gt;0),COUNTIF($B$2:B8918,B8918),COUNTIFS($B$2:B8918,B8918,$E$2:E8918,"&gt;0")),"")</f>
        <v/>
      </c>
    </row>
    <row r="8919" spans="1:16" x14ac:dyDescent="0.35">
      <c r="A8919" s="51" t="str">
        <f t="shared" si="417"/>
        <v/>
      </c>
      <c r="B8919" s="99"/>
      <c r="C8919" s="4"/>
      <c r="D8919" s="14"/>
      <c r="E8919" s="14"/>
      <c r="F8919" s="14"/>
      <c r="G8919" s="82"/>
      <c r="H8919" s="107" t="str">
        <f>IF(B8919&lt;&gt;"",IF(OR(O8919=0,O8919=999),"",SUMIFS($E$2:E8919,$A$2:A8919,A8919)-SUMIFS($F$2:F8919,$A$2:A8919,A8919)),"")</f>
        <v/>
      </c>
      <c r="I8919" s="109" t="str">
        <f t="shared" si="419"/>
        <v/>
      </c>
      <c r="J8919" s="113"/>
      <c r="K8919" s="90"/>
      <c r="L8919" s="73"/>
      <c r="M8919" s="69" t="str">
        <f>IF(C8919&lt;&gt;"",DailyLog!$S$3,"")</f>
        <v/>
      </c>
      <c r="N8919" s="56" t="str">
        <f t="shared" si="418"/>
        <v/>
      </c>
      <c r="O8919" s="53" t="str">
        <f>IF($B8919&lt;&gt;"",IF(ISNUMBER(_xlfn.XMATCH($B8919,Language!$A$6:$E$6)),0,IF(ISNUMBER(_xlfn.XMATCH($B8919,Language!$A$29:$E$29)),'Lista de Prestatarios'!$B$3,VLOOKUP(B8919,'Lista de Prestatarios'!$A$2:$B$500,2,FALSE))),"")</f>
        <v/>
      </c>
      <c r="P8919" s="58" t="str">
        <f>IF(B8919&lt;&gt;"",IF(OR(D8919&gt;0,G8919&gt;0),COUNTIF($B$2:B8919,B8919),COUNTIFS($B$2:B8919,B8919,$E$2:E8919,"&gt;0")),"")</f>
        <v/>
      </c>
    </row>
    <row r="8920" spans="1:16" x14ac:dyDescent="0.35">
      <c r="A8920" s="51" t="str">
        <f t="shared" si="417"/>
        <v/>
      </c>
      <c r="B8920" s="99"/>
      <c r="C8920" s="4"/>
      <c r="D8920" s="14"/>
      <c r="E8920" s="14"/>
      <c r="F8920" s="14"/>
      <c r="G8920" s="82"/>
      <c r="H8920" s="107" t="str">
        <f>IF(B8920&lt;&gt;"",IF(OR(O8920=0,O8920=999),"",SUMIFS($E$2:E8920,$A$2:A8920,A8920)-SUMIFS($F$2:F8920,$A$2:A8920,A8920)),"")</f>
        <v/>
      </c>
      <c r="I8920" s="109" t="str">
        <f t="shared" si="419"/>
        <v/>
      </c>
      <c r="J8920" s="113"/>
      <c r="K8920" s="90"/>
      <c r="L8920" s="73"/>
      <c r="M8920" s="69" t="str">
        <f>IF(C8920&lt;&gt;"",DailyLog!$S$3,"")</f>
        <v/>
      </c>
      <c r="N8920" s="56" t="str">
        <f t="shared" si="418"/>
        <v/>
      </c>
      <c r="O8920" s="53" t="str">
        <f>IF($B8920&lt;&gt;"",IF(ISNUMBER(_xlfn.XMATCH($B8920,Language!$A$6:$E$6)),0,IF(ISNUMBER(_xlfn.XMATCH($B8920,Language!$A$29:$E$29)),'Lista de Prestatarios'!$B$3,VLOOKUP(B8920,'Lista de Prestatarios'!$A$2:$B$500,2,FALSE))),"")</f>
        <v/>
      </c>
      <c r="P8920" s="58" t="str">
        <f>IF(B8920&lt;&gt;"",IF(OR(D8920&gt;0,G8920&gt;0),COUNTIF($B$2:B8920,B8920),COUNTIFS($B$2:B8920,B8920,$E$2:E8920,"&gt;0")),"")</f>
        <v/>
      </c>
    </row>
    <row r="8921" spans="1:16" x14ac:dyDescent="0.35">
      <c r="A8921" s="51" t="str">
        <f t="shared" si="417"/>
        <v/>
      </c>
      <c r="B8921" s="99"/>
      <c r="C8921" s="4"/>
      <c r="D8921" s="14"/>
      <c r="E8921" s="14"/>
      <c r="F8921" s="14"/>
      <c r="G8921" s="82"/>
      <c r="H8921" s="107" t="str">
        <f>IF(B8921&lt;&gt;"",IF(OR(O8921=0,O8921=999),"",SUMIFS($E$2:E8921,$A$2:A8921,A8921)-SUMIFS($F$2:F8921,$A$2:A8921,A8921)),"")</f>
        <v/>
      </c>
      <c r="I8921" s="109" t="str">
        <f t="shared" si="419"/>
        <v/>
      </c>
      <c r="J8921" s="113"/>
      <c r="K8921" s="90"/>
      <c r="L8921" s="73"/>
      <c r="M8921" s="69" t="str">
        <f>IF(C8921&lt;&gt;"",DailyLog!$S$3,"")</f>
        <v/>
      </c>
      <c r="N8921" s="56" t="str">
        <f t="shared" si="418"/>
        <v/>
      </c>
      <c r="O8921" s="53" t="str">
        <f>IF($B8921&lt;&gt;"",IF(ISNUMBER(_xlfn.XMATCH($B8921,Language!$A$6:$E$6)),0,IF(ISNUMBER(_xlfn.XMATCH($B8921,Language!$A$29:$E$29)),'Lista de Prestatarios'!$B$3,VLOOKUP(B8921,'Lista de Prestatarios'!$A$2:$B$500,2,FALSE))),"")</f>
        <v/>
      </c>
      <c r="P8921" s="58" t="str">
        <f>IF(B8921&lt;&gt;"",IF(OR(D8921&gt;0,G8921&gt;0),COUNTIF($B$2:B8921,B8921),COUNTIFS($B$2:B8921,B8921,$E$2:E8921,"&gt;0")),"")</f>
        <v/>
      </c>
    </row>
    <row r="8922" spans="1:16" x14ac:dyDescent="0.35">
      <c r="A8922" s="51" t="str">
        <f t="shared" si="417"/>
        <v/>
      </c>
      <c r="B8922" s="99"/>
      <c r="C8922" s="4"/>
      <c r="D8922" s="14"/>
      <c r="E8922" s="14"/>
      <c r="F8922" s="14"/>
      <c r="G8922" s="82"/>
      <c r="H8922" s="107" t="str">
        <f>IF(B8922&lt;&gt;"",IF(OR(O8922=0,O8922=999),"",SUMIFS($E$2:E8922,$A$2:A8922,A8922)-SUMIFS($F$2:F8922,$A$2:A8922,A8922)),"")</f>
        <v/>
      </c>
      <c r="I8922" s="109" t="str">
        <f t="shared" si="419"/>
        <v/>
      </c>
      <c r="J8922" s="113"/>
      <c r="K8922" s="90"/>
      <c r="L8922" s="73"/>
      <c r="M8922" s="69" t="str">
        <f>IF(C8922&lt;&gt;"",DailyLog!$S$3,"")</f>
        <v/>
      </c>
      <c r="N8922" s="56" t="str">
        <f t="shared" si="418"/>
        <v/>
      </c>
      <c r="O8922" s="53" t="str">
        <f>IF($B8922&lt;&gt;"",IF(ISNUMBER(_xlfn.XMATCH($B8922,Language!$A$6:$E$6)),0,IF(ISNUMBER(_xlfn.XMATCH($B8922,Language!$A$29:$E$29)),'Lista de Prestatarios'!$B$3,VLOOKUP(B8922,'Lista de Prestatarios'!$A$2:$B$500,2,FALSE))),"")</f>
        <v/>
      </c>
      <c r="P8922" s="58" t="str">
        <f>IF(B8922&lt;&gt;"",IF(OR(D8922&gt;0,G8922&gt;0),COUNTIF($B$2:B8922,B8922),COUNTIFS($B$2:B8922,B8922,$E$2:E8922,"&gt;0")),"")</f>
        <v/>
      </c>
    </row>
    <row r="8923" spans="1:16" x14ac:dyDescent="0.35">
      <c r="A8923" s="51" t="str">
        <f t="shared" si="417"/>
        <v/>
      </c>
      <c r="B8923" s="99"/>
      <c r="C8923" s="4"/>
      <c r="D8923" s="14"/>
      <c r="E8923" s="14"/>
      <c r="F8923" s="14"/>
      <c r="G8923" s="82"/>
      <c r="H8923" s="107" t="str">
        <f>IF(B8923&lt;&gt;"",IF(OR(O8923=0,O8923=999),"",SUMIFS($E$2:E8923,$A$2:A8923,A8923)-SUMIFS($F$2:F8923,$A$2:A8923,A8923)),"")</f>
        <v/>
      </c>
      <c r="I8923" s="109" t="str">
        <f t="shared" si="419"/>
        <v/>
      </c>
      <c r="J8923" s="113"/>
      <c r="K8923" s="90"/>
      <c r="L8923" s="73"/>
      <c r="M8923" s="69" t="str">
        <f>IF(C8923&lt;&gt;"",DailyLog!$S$3,"")</f>
        <v/>
      </c>
      <c r="N8923" s="56" t="str">
        <f t="shared" si="418"/>
        <v/>
      </c>
      <c r="O8923" s="53" t="str">
        <f>IF($B8923&lt;&gt;"",IF(ISNUMBER(_xlfn.XMATCH($B8923,Language!$A$6:$E$6)),0,IF(ISNUMBER(_xlfn.XMATCH($B8923,Language!$A$29:$E$29)),'Lista de Prestatarios'!$B$3,VLOOKUP(B8923,'Lista de Prestatarios'!$A$2:$B$500,2,FALSE))),"")</f>
        <v/>
      </c>
      <c r="P8923" s="58" t="str">
        <f>IF(B8923&lt;&gt;"",IF(OR(D8923&gt;0,G8923&gt;0),COUNTIF($B$2:B8923,B8923),COUNTIFS($B$2:B8923,B8923,$E$2:E8923,"&gt;0")),"")</f>
        <v/>
      </c>
    </row>
    <row r="8924" spans="1:16" x14ac:dyDescent="0.35">
      <c r="A8924" s="51" t="str">
        <f t="shared" si="417"/>
        <v/>
      </c>
      <c r="B8924" s="99"/>
      <c r="C8924" s="4"/>
      <c r="D8924" s="14"/>
      <c r="E8924" s="14"/>
      <c r="F8924" s="14"/>
      <c r="G8924" s="82"/>
      <c r="H8924" s="107" t="str">
        <f>IF(B8924&lt;&gt;"",IF(OR(O8924=0,O8924=999),"",SUMIFS($E$2:E8924,$A$2:A8924,A8924)-SUMIFS($F$2:F8924,$A$2:A8924,A8924)),"")</f>
        <v/>
      </c>
      <c r="I8924" s="109" t="str">
        <f t="shared" si="419"/>
        <v/>
      </c>
      <c r="J8924" s="113"/>
      <c r="K8924" s="90"/>
      <c r="L8924" s="73"/>
      <c r="M8924" s="69" t="str">
        <f>IF(C8924&lt;&gt;"",DailyLog!$S$3,"")</f>
        <v/>
      </c>
      <c r="N8924" s="56" t="str">
        <f t="shared" si="418"/>
        <v/>
      </c>
      <c r="O8924" s="53" t="str">
        <f>IF($B8924&lt;&gt;"",IF(ISNUMBER(_xlfn.XMATCH($B8924,Language!$A$6:$E$6)),0,IF(ISNUMBER(_xlfn.XMATCH($B8924,Language!$A$29:$E$29)),'Lista de Prestatarios'!$B$3,VLOOKUP(B8924,'Lista de Prestatarios'!$A$2:$B$500,2,FALSE))),"")</f>
        <v/>
      </c>
      <c r="P8924" s="58" t="str">
        <f>IF(B8924&lt;&gt;"",IF(OR(D8924&gt;0,G8924&gt;0),COUNTIF($B$2:B8924,B8924),COUNTIFS($B$2:B8924,B8924,$E$2:E8924,"&gt;0")),"")</f>
        <v/>
      </c>
    </row>
    <row r="8925" spans="1:16" x14ac:dyDescent="0.35">
      <c r="A8925" s="51" t="str">
        <f t="shared" si="417"/>
        <v/>
      </c>
      <c r="B8925" s="99"/>
      <c r="C8925" s="4"/>
      <c r="D8925" s="14"/>
      <c r="E8925" s="14"/>
      <c r="F8925" s="14"/>
      <c r="G8925" s="82"/>
      <c r="H8925" s="107" t="str">
        <f>IF(B8925&lt;&gt;"",IF(OR(O8925=0,O8925=999),"",SUMIFS($E$2:E8925,$A$2:A8925,A8925)-SUMIFS($F$2:F8925,$A$2:A8925,A8925)),"")</f>
        <v/>
      </c>
      <c r="I8925" s="109" t="str">
        <f t="shared" si="419"/>
        <v/>
      </c>
      <c r="J8925" s="113"/>
      <c r="K8925" s="90"/>
      <c r="L8925" s="73"/>
      <c r="M8925" s="69" t="str">
        <f>IF(C8925&lt;&gt;"",DailyLog!$S$3,"")</f>
        <v/>
      </c>
      <c r="N8925" s="56" t="str">
        <f t="shared" si="418"/>
        <v/>
      </c>
      <c r="O8925" s="53" t="str">
        <f>IF($B8925&lt;&gt;"",IF(ISNUMBER(_xlfn.XMATCH($B8925,Language!$A$6:$E$6)),0,IF(ISNUMBER(_xlfn.XMATCH($B8925,Language!$A$29:$E$29)),'Lista de Prestatarios'!$B$3,VLOOKUP(B8925,'Lista de Prestatarios'!$A$2:$B$500,2,FALSE))),"")</f>
        <v/>
      </c>
      <c r="P8925" s="58" t="str">
        <f>IF(B8925&lt;&gt;"",IF(OR(D8925&gt;0,G8925&gt;0),COUNTIF($B$2:B8925,B8925),COUNTIFS($B$2:B8925,B8925,$E$2:E8925,"&gt;0")),"")</f>
        <v/>
      </c>
    </row>
    <row r="8926" spans="1:16" x14ac:dyDescent="0.35">
      <c r="A8926" s="51" t="str">
        <f t="shared" si="417"/>
        <v/>
      </c>
      <c r="B8926" s="99"/>
      <c r="C8926" s="4"/>
      <c r="D8926" s="14"/>
      <c r="E8926" s="14"/>
      <c r="F8926" s="14"/>
      <c r="G8926" s="82"/>
      <c r="H8926" s="107" t="str">
        <f>IF(B8926&lt;&gt;"",IF(OR(O8926=0,O8926=999),"",SUMIFS($E$2:E8926,$A$2:A8926,A8926)-SUMIFS($F$2:F8926,$A$2:A8926,A8926)),"")</f>
        <v/>
      </c>
      <c r="I8926" s="109" t="str">
        <f t="shared" si="419"/>
        <v/>
      </c>
      <c r="J8926" s="113"/>
      <c r="K8926" s="90"/>
      <c r="L8926" s="73"/>
      <c r="M8926" s="69" t="str">
        <f>IF(C8926&lt;&gt;"",DailyLog!$S$3,"")</f>
        <v/>
      </c>
      <c r="N8926" s="56" t="str">
        <f t="shared" si="418"/>
        <v/>
      </c>
      <c r="O8926" s="53" t="str">
        <f>IF($B8926&lt;&gt;"",IF(ISNUMBER(_xlfn.XMATCH($B8926,Language!$A$6:$E$6)),0,IF(ISNUMBER(_xlfn.XMATCH($B8926,Language!$A$29:$E$29)),'Lista de Prestatarios'!$B$3,VLOOKUP(B8926,'Lista de Prestatarios'!$A$2:$B$500,2,FALSE))),"")</f>
        <v/>
      </c>
      <c r="P8926" s="58" t="str">
        <f>IF(B8926&lt;&gt;"",IF(OR(D8926&gt;0,G8926&gt;0),COUNTIF($B$2:B8926,B8926),COUNTIFS($B$2:B8926,B8926,$E$2:E8926,"&gt;0")),"")</f>
        <v/>
      </c>
    </row>
    <row r="8927" spans="1:16" x14ac:dyDescent="0.35">
      <c r="A8927" s="51" t="str">
        <f t="shared" si="417"/>
        <v/>
      </c>
      <c r="B8927" s="99"/>
      <c r="C8927" s="4"/>
      <c r="D8927" s="14"/>
      <c r="E8927" s="14"/>
      <c r="F8927" s="14"/>
      <c r="G8927" s="82"/>
      <c r="H8927" s="107" t="str">
        <f>IF(B8927&lt;&gt;"",IF(OR(O8927=0,O8927=999),"",SUMIFS($E$2:E8927,$A$2:A8927,A8927)-SUMIFS($F$2:F8927,$A$2:A8927,A8927)),"")</f>
        <v/>
      </c>
      <c r="I8927" s="109" t="str">
        <f t="shared" si="419"/>
        <v/>
      </c>
      <c r="J8927" s="113"/>
      <c r="K8927" s="90"/>
      <c r="L8927" s="73"/>
      <c r="M8927" s="69" t="str">
        <f>IF(C8927&lt;&gt;"",DailyLog!$S$3,"")</f>
        <v/>
      </c>
      <c r="N8927" s="56" t="str">
        <f t="shared" si="418"/>
        <v/>
      </c>
      <c r="O8927" s="53" t="str">
        <f>IF($B8927&lt;&gt;"",IF(ISNUMBER(_xlfn.XMATCH($B8927,Language!$A$6:$E$6)),0,IF(ISNUMBER(_xlfn.XMATCH($B8927,Language!$A$29:$E$29)),'Lista de Prestatarios'!$B$3,VLOOKUP(B8927,'Lista de Prestatarios'!$A$2:$B$500,2,FALSE))),"")</f>
        <v/>
      </c>
      <c r="P8927" s="58" t="str">
        <f>IF(B8927&lt;&gt;"",IF(OR(D8927&gt;0,G8927&gt;0),COUNTIF($B$2:B8927,B8927),COUNTIFS($B$2:B8927,B8927,$E$2:E8927,"&gt;0")),"")</f>
        <v/>
      </c>
    </row>
    <row r="8928" spans="1:16" x14ac:dyDescent="0.35">
      <c r="A8928" s="51" t="str">
        <f t="shared" si="417"/>
        <v/>
      </c>
      <c r="B8928" s="99"/>
      <c r="C8928" s="4"/>
      <c r="D8928" s="14"/>
      <c r="E8928" s="14"/>
      <c r="F8928" s="14"/>
      <c r="G8928" s="82"/>
      <c r="H8928" s="107" t="str">
        <f>IF(B8928&lt;&gt;"",IF(OR(O8928=0,O8928=999),"",SUMIFS($E$2:E8928,$A$2:A8928,A8928)-SUMIFS($F$2:F8928,$A$2:A8928,A8928)),"")</f>
        <v/>
      </c>
      <c r="I8928" s="109" t="str">
        <f t="shared" si="419"/>
        <v/>
      </c>
      <c r="J8928" s="113"/>
      <c r="K8928" s="90"/>
      <c r="L8928" s="73"/>
      <c r="M8928" s="69" t="str">
        <f>IF(C8928&lt;&gt;"",DailyLog!$S$3,"")</f>
        <v/>
      </c>
      <c r="N8928" s="56" t="str">
        <f t="shared" si="418"/>
        <v/>
      </c>
      <c r="O8928" s="53" t="str">
        <f>IF($B8928&lt;&gt;"",IF(ISNUMBER(_xlfn.XMATCH($B8928,Language!$A$6:$E$6)),0,IF(ISNUMBER(_xlfn.XMATCH($B8928,Language!$A$29:$E$29)),'Lista de Prestatarios'!$B$3,VLOOKUP(B8928,'Lista de Prestatarios'!$A$2:$B$500,2,FALSE))),"")</f>
        <v/>
      </c>
      <c r="P8928" s="58" t="str">
        <f>IF(B8928&lt;&gt;"",IF(OR(D8928&gt;0,G8928&gt;0),COUNTIF($B$2:B8928,B8928),COUNTIFS($B$2:B8928,B8928,$E$2:E8928,"&gt;0")),"")</f>
        <v/>
      </c>
    </row>
    <row r="8929" spans="1:16" x14ac:dyDescent="0.35">
      <c r="A8929" s="51" t="str">
        <f t="shared" si="417"/>
        <v/>
      </c>
      <c r="B8929" s="99"/>
      <c r="C8929" s="4"/>
      <c r="D8929" s="14"/>
      <c r="E8929" s="14"/>
      <c r="F8929" s="14"/>
      <c r="G8929" s="82"/>
      <c r="H8929" s="107" t="str">
        <f>IF(B8929&lt;&gt;"",IF(OR(O8929=0,O8929=999),"",SUMIFS($E$2:E8929,$A$2:A8929,A8929)-SUMIFS($F$2:F8929,$A$2:A8929,A8929)),"")</f>
        <v/>
      </c>
      <c r="I8929" s="109" t="str">
        <f t="shared" si="419"/>
        <v/>
      </c>
      <c r="J8929" s="113"/>
      <c r="K8929" s="90"/>
      <c r="L8929" s="73"/>
      <c r="M8929" s="69" t="str">
        <f>IF(C8929&lt;&gt;"",DailyLog!$S$3,"")</f>
        <v/>
      </c>
      <c r="N8929" s="56" t="str">
        <f t="shared" si="418"/>
        <v/>
      </c>
      <c r="O8929" s="53" t="str">
        <f>IF($B8929&lt;&gt;"",IF(ISNUMBER(_xlfn.XMATCH($B8929,Language!$A$6:$E$6)),0,IF(ISNUMBER(_xlfn.XMATCH($B8929,Language!$A$29:$E$29)),'Lista de Prestatarios'!$B$3,VLOOKUP(B8929,'Lista de Prestatarios'!$A$2:$B$500,2,FALSE))),"")</f>
        <v/>
      </c>
      <c r="P8929" s="58" t="str">
        <f>IF(B8929&lt;&gt;"",IF(OR(D8929&gt;0,G8929&gt;0),COUNTIF($B$2:B8929,B8929),COUNTIFS($B$2:B8929,B8929,$E$2:E8929,"&gt;0")),"")</f>
        <v/>
      </c>
    </row>
    <row r="8930" spans="1:16" x14ac:dyDescent="0.35">
      <c r="A8930" s="51" t="str">
        <f t="shared" si="417"/>
        <v/>
      </c>
      <c r="B8930" s="99"/>
      <c r="C8930" s="4"/>
      <c r="D8930" s="14"/>
      <c r="E8930" s="14"/>
      <c r="F8930" s="14"/>
      <c r="G8930" s="82"/>
      <c r="H8930" s="107" t="str">
        <f>IF(B8930&lt;&gt;"",IF(OR(O8930=0,O8930=999),"",SUMIFS($E$2:E8930,$A$2:A8930,A8930)-SUMIFS($F$2:F8930,$A$2:A8930,A8930)),"")</f>
        <v/>
      </c>
      <c r="I8930" s="109" t="str">
        <f t="shared" si="419"/>
        <v/>
      </c>
      <c r="J8930" s="113"/>
      <c r="K8930" s="90"/>
      <c r="L8930" s="73"/>
      <c r="M8930" s="69" t="str">
        <f>IF(C8930&lt;&gt;"",DailyLog!$S$3,"")</f>
        <v/>
      </c>
      <c r="N8930" s="56" t="str">
        <f t="shared" si="418"/>
        <v/>
      </c>
      <c r="O8930" s="53" t="str">
        <f>IF($B8930&lt;&gt;"",IF(ISNUMBER(_xlfn.XMATCH($B8930,Language!$A$6:$E$6)),0,IF(ISNUMBER(_xlfn.XMATCH($B8930,Language!$A$29:$E$29)),'Lista de Prestatarios'!$B$3,VLOOKUP(B8930,'Lista de Prestatarios'!$A$2:$B$500,2,FALSE))),"")</f>
        <v/>
      </c>
      <c r="P8930" s="58" t="str">
        <f>IF(B8930&lt;&gt;"",IF(OR(D8930&gt;0,G8930&gt;0),COUNTIF($B$2:B8930,B8930),COUNTIFS($B$2:B8930,B8930,$E$2:E8930,"&gt;0")),"")</f>
        <v/>
      </c>
    </row>
    <row r="8931" spans="1:16" x14ac:dyDescent="0.35">
      <c r="A8931" s="51" t="str">
        <f t="shared" si="417"/>
        <v/>
      </c>
      <c r="B8931" s="99"/>
      <c r="C8931" s="4"/>
      <c r="D8931" s="14"/>
      <c r="E8931" s="14"/>
      <c r="F8931" s="14"/>
      <c r="G8931" s="82"/>
      <c r="H8931" s="107" t="str">
        <f>IF(B8931&lt;&gt;"",IF(OR(O8931=0,O8931=999),"",SUMIFS($E$2:E8931,$A$2:A8931,A8931)-SUMIFS($F$2:F8931,$A$2:A8931,A8931)),"")</f>
        <v/>
      </c>
      <c r="I8931" s="109" t="str">
        <f t="shared" si="419"/>
        <v/>
      </c>
      <c r="J8931" s="113"/>
      <c r="K8931" s="90"/>
      <c r="L8931" s="73"/>
      <c r="M8931" s="69" t="str">
        <f>IF(C8931&lt;&gt;"",DailyLog!$S$3,"")</f>
        <v/>
      </c>
      <c r="N8931" s="56" t="str">
        <f t="shared" si="418"/>
        <v/>
      </c>
      <c r="O8931" s="53" t="str">
        <f>IF($B8931&lt;&gt;"",IF(ISNUMBER(_xlfn.XMATCH($B8931,Language!$A$6:$E$6)),0,IF(ISNUMBER(_xlfn.XMATCH($B8931,Language!$A$29:$E$29)),'Lista de Prestatarios'!$B$3,VLOOKUP(B8931,'Lista de Prestatarios'!$A$2:$B$500,2,FALSE))),"")</f>
        <v/>
      </c>
      <c r="P8931" s="58" t="str">
        <f>IF(B8931&lt;&gt;"",IF(OR(D8931&gt;0,G8931&gt;0),COUNTIF($B$2:B8931,B8931),COUNTIFS($B$2:B8931,B8931,$E$2:E8931,"&gt;0")),"")</f>
        <v/>
      </c>
    </row>
    <row r="8932" spans="1:16" x14ac:dyDescent="0.35">
      <c r="A8932" s="51" t="str">
        <f t="shared" si="417"/>
        <v/>
      </c>
      <c r="B8932" s="99"/>
      <c r="C8932" s="4"/>
      <c r="D8932" s="14"/>
      <c r="E8932" s="14"/>
      <c r="F8932" s="14"/>
      <c r="G8932" s="82"/>
      <c r="H8932" s="107" t="str">
        <f>IF(B8932&lt;&gt;"",IF(OR(O8932=0,O8932=999),"",SUMIFS($E$2:E8932,$A$2:A8932,A8932)-SUMIFS($F$2:F8932,$A$2:A8932,A8932)),"")</f>
        <v/>
      </c>
      <c r="I8932" s="109" t="str">
        <f t="shared" si="419"/>
        <v/>
      </c>
      <c r="J8932" s="113"/>
      <c r="K8932" s="90"/>
      <c r="L8932" s="73"/>
      <c r="M8932" s="69" t="str">
        <f>IF(C8932&lt;&gt;"",DailyLog!$S$3,"")</f>
        <v/>
      </c>
      <c r="N8932" s="56" t="str">
        <f t="shared" si="418"/>
        <v/>
      </c>
      <c r="O8932" s="53" t="str">
        <f>IF($B8932&lt;&gt;"",IF(ISNUMBER(_xlfn.XMATCH($B8932,Language!$A$6:$E$6)),0,IF(ISNUMBER(_xlfn.XMATCH($B8932,Language!$A$29:$E$29)),'Lista de Prestatarios'!$B$3,VLOOKUP(B8932,'Lista de Prestatarios'!$A$2:$B$500,2,FALSE))),"")</f>
        <v/>
      </c>
      <c r="P8932" s="58" t="str">
        <f>IF(B8932&lt;&gt;"",IF(OR(D8932&gt;0,G8932&gt;0),COUNTIF($B$2:B8932,B8932),COUNTIFS($B$2:B8932,B8932,$E$2:E8932,"&gt;0")),"")</f>
        <v/>
      </c>
    </row>
    <row r="8933" spans="1:16" x14ac:dyDescent="0.35">
      <c r="A8933" s="51" t="str">
        <f t="shared" si="417"/>
        <v/>
      </c>
      <c r="B8933" s="99"/>
      <c r="C8933" s="4"/>
      <c r="D8933" s="14"/>
      <c r="E8933" s="14"/>
      <c r="F8933" s="14"/>
      <c r="G8933" s="82"/>
      <c r="H8933" s="107" t="str">
        <f>IF(B8933&lt;&gt;"",IF(OR(O8933=0,O8933=999),"",SUMIFS($E$2:E8933,$A$2:A8933,A8933)-SUMIFS($F$2:F8933,$A$2:A8933,A8933)),"")</f>
        <v/>
      </c>
      <c r="I8933" s="109" t="str">
        <f t="shared" si="419"/>
        <v/>
      </c>
      <c r="J8933" s="113"/>
      <c r="K8933" s="90"/>
      <c r="L8933" s="73"/>
      <c r="M8933" s="69" t="str">
        <f>IF(C8933&lt;&gt;"",DailyLog!$S$3,"")</f>
        <v/>
      </c>
      <c r="N8933" s="56" t="str">
        <f t="shared" si="418"/>
        <v/>
      </c>
      <c r="O8933" s="53" t="str">
        <f>IF($B8933&lt;&gt;"",IF(ISNUMBER(_xlfn.XMATCH($B8933,Language!$A$6:$E$6)),0,IF(ISNUMBER(_xlfn.XMATCH($B8933,Language!$A$29:$E$29)),'Lista de Prestatarios'!$B$3,VLOOKUP(B8933,'Lista de Prestatarios'!$A$2:$B$500,2,FALSE))),"")</f>
        <v/>
      </c>
      <c r="P8933" s="58" t="str">
        <f>IF(B8933&lt;&gt;"",IF(OR(D8933&gt;0,G8933&gt;0),COUNTIF($B$2:B8933,B8933),COUNTIFS($B$2:B8933,B8933,$E$2:E8933,"&gt;0")),"")</f>
        <v/>
      </c>
    </row>
    <row r="8934" spans="1:16" x14ac:dyDescent="0.35">
      <c r="A8934" s="51" t="str">
        <f t="shared" si="417"/>
        <v/>
      </c>
      <c r="B8934" s="99"/>
      <c r="C8934" s="4"/>
      <c r="D8934" s="14"/>
      <c r="E8934" s="14"/>
      <c r="F8934" s="14"/>
      <c r="G8934" s="82"/>
      <c r="H8934" s="107" t="str">
        <f>IF(B8934&lt;&gt;"",IF(OR(O8934=0,O8934=999),"",SUMIFS($E$2:E8934,$A$2:A8934,A8934)-SUMIFS($F$2:F8934,$A$2:A8934,A8934)),"")</f>
        <v/>
      </c>
      <c r="I8934" s="109" t="str">
        <f t="shared" si="419"/>
        <v/>
      </c>
      <c r="J8934" s="113"/>
      <c r="K8934" s="90"/>
      <c r="L8934" s="73"/>
      <c r="M8934" s="69" t="str">
        <f>IF(C8934&lt;&gt;"",DailyLog!$S$3,"")</f>
        <v/>
      </c>
      <c r="N8934" s="56" t="str">
        <f t="shared" si="418"/>
        <v/>
      </c>
      <c r="O8934" s="53" t="str">
        <f>IF($B8934&lt;&gt;"",IF(ISNUMBER(_xlfn.XMATCH($B8934,Language!$A$6:$E$6)),0,IF(ISNUMBER(_xlfn.XMATCH($B8934,Language!$A$29:$E$29)),'Lista de Prestatarios'!$B$3,VLOOKUP(B8934,'Lista de Prestatarios'!$A$2:$B$500,2,FALSE))),"")</f>
        <v/>
      </c>
      <c r="P8934" s="58" t="str">
        <f>IF(B8934&lt;&gt;"",IF(OR(D8934&gt;0,G8934&gt;0),COUNTIF($B$2:B8934,B8934),COUNTIFS($B$2:B8934,B8934,$E$2:E8934,"&gt;0")),"")</f>
        <v/>
      </c>
    </row>
    <row r="8935" spans="1:16" x14ac:dyDescent="0.35">
      <c r="A8935" s="51" t="str">
        <f t="shared" si="417"/>
        <v/>
      </c>
      <c r="B8935" s="99"/>
      <c r="C8935" s="4"/>
      <c r="D8935" s="14"/>
      <c r="E8935" s="14"/>
      <c r="F8935" s="14"/>
      <c r="G8935" s="82"/>
      <c r="H8935" s="107" t="str">
        <f>IF(B8935&lt;&gt;"",IF(OR(O8935=0,O8935=999),"",SUMIFS($E$2:E8935,$A$2:A8935,A8935)-SUMIFS($F$2:F8935,$A$2:A8935,A8935)),"")</f>
        <v/>
      </c>
      <c r="I8935" s="109" t="str">
        <f t="shared" si="419"/>
        <v/>
      </c>
      <c r="J8935" s="113"/>
      <c r="K8935" s="90"/>
      <c r="L8935" s="73"/>
      <c r="M8935" s="69" t="str">
        <f>IF(C8935&lt;&gt;"",DailyLog!$S$3,"")</f>
        <v/>
      </c>
      <c r="N8935" s="56" t="str">
        <f t="shared" si="418"/>
        <v/>
      </c>
      <c r="O8935" s="53" t="str">
        <f>IF($B8935&lt;&gt;"",IF(ISNUMBER(_xlfn.XMATCH($B8935,Language!$A$6:$E$6)),0,IF(ISNUMBER(_xlfn.XMATCH($B8935,Language!$A$29:$E$29)),'Lista de Prestatarios'!$B$3,VLOOKUP(B8935,'Lista de Prestatarios'!$A$2:$B$500,2,FALSE))),"")</f>
        <v/>
      </c>
      <c r="P8935" s="58" t="str">
        <f>IF(B8935&lt;&gt;"",IF(OR(D8935&gt;0,G8935&gt;0),COUNTIF($B$2:B8935,B8935),COUNTIFS($B$2:B8935,B8935,$E$2:E8935,"&gt;0")),"")</f>
        <v/>
      </c>
    </row>
    <row r="8936" spans="1:16" x14ac:dyDescent="0.35">
      <c r="A8936" s="51" t="str">
        <f t="shared" si="417"/>
        <v/>
      </c>
      <c r="B8936" s="99"/>
      <c r="C8936" s="4"/>
      <c r="D8936" s="14"/>
      <c r="E8936" s="14"/>
      <c r="F8936" s="14"/>
      <c r="G8936" s="82"/>
      <c r="H8936" s="107" t="str">
        <f>IF(B8936&lt;&gt;"",IF(OR(O8936=0,O8936=999),"",SUMIFS($E$2:E8936,$A$2:A8936,A8936)-SUMIFS($F$2:F8936,$A$2:A8936,A8936)),"")</f>
        <v/>
      </c>
      <c r="I8936" s="109" t="str">
        <f t="shared" si="419"/>
        <v/>
      </c>
      <c r="J8936" s="113"/>
      <c r="K8936" s="90"/>
      <c r="L8936" s="73"/>
      <c r="M8936" s="69" t="str">
        <f>IF(C8936&lt;&gt;"",DailyLog!$S$3,"")</f>
        <v/>
      </c>
      <c r="N8936" s="56" t="str">
        <f t="shared" si="418"/>
        <v/>
      </c>
      <c r="O8936" s="53" t="str">
        <f>IF($B8936&lt;&gt;"",IF(ISNUMBER(_xlfn.XMATCH($B8936,Language!$A$6:$E$6)),0,IF(ISNUMBER(_xlfn.XMATCH($B8936,Language!$A$29:$E$29)),'Lista de Prestatarios'!$B$3,VLOOKUP(B8936,'Lista de Prestatarios'!$A$2:$B$500,2,FALSE))),"")</f>
        <v/>
      </c>
      <c r="P8936" s="58" t="str">
        <f>IF(B8936&lt;&gt;"",IF(OR(D8936&gt;0,G8936&gt;0),COUNTIF($B$2:B8936,B8936),COUNTIFS($B$2:B8936,B8936,$E$2:E8936,"&gt;0")),"")</f>
        <v/>
      </c>
    </row>
    <row r="8937" spans="1:16" x14ac:dyDescent="0.35">
      <c r="A8937" s="51" t="str">
        <f t="shared" si="417"/>
        <v/>
      </c>
      <c r="B8937" s="99"/>
      <c r="C8937" s="4"/>
      <c r="D8937" s="14"/>
      <c r="E8937" s="14"/>
      <c r="F8937" s="14"/>
      <c r="G8937" s="82"/>
      <c r="H8937" s="107" t="str">
        <f>IF(B8937&lt;&gt;"",IF(OR(O8937=0,O8937=999),"",SUMIFS($E$2:E8937,$A$2:A8937,A8937)-SUMIFS($F$2:F8937,$A$2:A8937,A8937)),"")</f>
        <v/>
      </c>
      <c r="I8937" s="109" t="str">
        <f t="shared" si="419"/>
        <v/>
      </c>
      <c r="J8937" s="113"/>
      <c r="K8937" s="90"/>
      <c r="L8937" s="73"/>
      <c r="M8937" s="69" t="str">
        <f>IF(C8937&lt;&gt;"",DailyLog!$S$3,"")</f>
        <v/>
      </c>
      <c r="N8937" s="56" t="str">
        <f t="shared" si="418"/>
        <v/>
      </c>
      <c r="O8937" s="53" t="str">
        <f>IF($B8937&lt;&gt;"",IF(ISNUMBER(_xlfn.XMATCH($B8937,Language!$A$6:$E$6)),0,IF(ISNUMBER(_xlfn.XMATCH($B8937,Language!$A$29:$E$29)),'Lista de Prestatarios'!$B$3,VLOOKUP(B8937,'Lista de Prestatarios'!$A$2:$B$500,2,FALSE))),"")</f>
        <v/>
      </c>
      <c r="P8937" s="58" t="str">
        <f>IF(B8937&lt;&gt;"",IF(OR(D8937&gt;0,G8937&gt;0),COUNTIF($B$2:B8937,B8937),COUNTIFS($B$2:B8937,B8937,$E$2:E8937,"&gt;0")),"")</f>
        <v/>
      </c>
    </row>
    <row r="8938" spans="1:16" x14ac:dyDescent="0.35">
      <c r="A8938" s="51" t="str">
        <f t="shared" si="417"/>
        <v/>
      </c>
      <c r="B8938" s="99"/>
      <c r="C8938" s="4"/>
      <c r="D8938" s="14"/>
      <c r="E8938" s="14"/>
      <c r="F8938" s="14"/>
      <c r="G8938" s="82"/>
      <c r="H8938" s="107" t="str">
        <f>IF(B8938&lt;&gt;"",IF(OR(O8938=0,O8938=999),"",SUMIFS($E$2:E8938,$A$2:A8938,A8938)-SUMIFS($F$2:F8938,$A$2:A8938,A8938)),"")</f>
        <v/>
      </c>
      <c r="I8938" s="109" t="str">
        <f t="shared" si="419"/>
        <v/>
      </c>
      <c r="J8938" s="113"/>
      <c r="K8938" s="90"/>
      <c r="L8938" s="73"/>
      <c r="M8938" s="69" t="str">
        <f>IF(C8938&lt;&gt;"",DailyLog!$S$3,"")</f>
        <v/>
      </c>
      <c r="N8938" s="56" t="str">
        <f t="shared" si="418"/>
        <v/>
      </c>
      <c r="O8938" s="53" t="str">
        <f>IF($B8938&lt;&gt;"",IF(ISNUMBER(_xlfn.XMATCH($B8938,Language!$A$6:$E$6)),0,IF(ISNUMBER(_xlfn.XMATCH($B8938,Language!$A$29:$E$29)),'Lista de Prestatarios'!$B$3,VLOOKUP(B8938,'Lista de Prestatarios'!$A$2:$B$500,2,FALSE))),"")</f>
        <v/>
      </c>
      <c r="P8938" s="58" t="str">
        <f>IF(B8938&lt;&gt;"",IF(OR(D8938&gt;0,G8938&gt;0),COUNTIF($B$2:B8938,B8938),COUNTIFS($B$2:B8938,B8938,$E$2:E8938,"&gt;0")),"")</f>
        <v/>
      </c>
    </row>
    <row r="8939" spans="1:16" x14ac:dyDescent="0.35">
      <c r="A8939" s="51" t="str">
        <f t="shared" si="417"/>
        <v/>
      </c>
      <c r="B8939" s="99"/>
      <c r="C8939" s="4"/>
      <c r="D8939" s="14"/>
      <c r="E8939" s="14"/>
      <c r="F8939" s="14"/>
      <c r="G8939" s="82"/>
      <c r="H8939" s="107" t="str">
        <f>IF(B8939&lt;&gt;"",IF(OR(O8939=0,O8939=999),"",SUMIFS($E$2:E8939,$A$2:A8939,A8939)-SUMIFS($F$2:F8939,$A$2:A8939,A8939)),"")</f>
        <v/>
      </c>
      <c r="I8939" s="109" t="str">
        <f t="shared" si="419"/>
        <v/>
      </c>
      <c r="J8939" s="113"/>
      <c r="K8939" s="90"/>
      <c r="L8939" s="73"/>
      <c r="M8939" s="69" t="str">
        <f>IF(C8939&lt;&gt;"",DailyLog!$S$3,"")</f>
        <v/>
      </c>
      <c r="N8939" s="56" t="str">
        <f t="shared" si="418"/>
        <v/>
      </c>
      <c r="O8939" s="53" t="str">
        <f>IF($B8939&lt;&gt;"",IF(ISNUMBER(_xlfn.XMATCH($B8939,Language!$A$6:$E$6)),0,IF(ISNUMBER(_xlfn.XMATCH($B8939,Language!$A$29:$E$29)),'Lista de Prestatarios'!$B$3,VLOOKUP(B8939,'Lista de Prestatarios'!$A$2:$B$500,2,FALSE))),"")</f>
        <v/>
      </c>
      <c r="P8939" s="58" t="str">
        <f>IF(B8939&lt;&gt;"",IF(OR(D8939&gt;0,G8939&gt;0),COUNTIF($B$2:B8939,B8939),COUNTIFS($B$2:B8939,B8939,$E$2:E8939,"&gt;0")),"")</f>
        <v/>
      </c>
    </row>
    <row r="8940" spans="1:16" x14ac:dyDescent="0.35">
      <c r="A8940" s="51" t="str">
        <f t="shared" si="417"/>
        <v/>
      </c>
      <c r="B8940" s="99"/>
      <c r="C8940" s="4"/>
      <c r="D8940" s="14"/>
      <c r="E8940" s="14"/>
      <c r="F8940" s="14"/>
      <c r="G8940" s="82"/>
      <c r="H8940" s="107" t="str">
        <f>IF(B8940&lt;&gt;"",IF(OR(O8940=0,O8940=999),"",SUMIFS($E$2:E8940,$A$2:A8940,A8940)-SUMIFS($F$2:F8940,$A$2:A8940,A8940)),"")</f>
        <v/>
      </c>
      <c r="I8940" s="109" t="str">
        <f t="shared" si="419"/>
        <v/>
      </c>
      <c r="J8940" s="113"/>
      <c r="K8940" s="90"/>
      <c r="L8940" s="73"/>
      <c r="M8940" s="69" t="str">
        <f>IF(C8940&lt;&gt;"",DailyLog!$S$3,"")</f>
        <v/>
      </c>
      <c r="N8940" s="56" t="str">
        <f t="shared" si="418"/>
        <v/>
      </c>
      <c r="O8940" s="53" t="str">
        <f>IF($B8940&lt;&gt;"",IF(ISNUMBER(_xlfn.XMATCH($B8940,Language!$A$6:$E$6)),0,IF(ISNUMBER(_xlfn.XMATCH($B8940,Language!$A$29:$E$29)),'Lista de Prestatarios'!$B$3,VLOOKUP(B8940,'Lista de Prestatarios'!$A$2:$B$500,2,FALSE))),"")</f>
        <v/>
      </c>
      <c r="P8940" s="58" t="str">
        <f>IF(B8940&lt;&gt;"",IF(OR(D8940&gt;0,G8940&gt;0),COUNTIF($B$2:B8940,B8940),COUNTIFS($B$2:B8940,B8940,$E$2:E8940,"&gt;0")),"")</f>
        <v/>
      </c>
    </row>
    <row r="8941" spans="1:16" x14ac:dyDescent="0.35">
      <c r="A8941" s="51" t="str">
        <f t="shared" si="417"/>
        <v/>
      </c>
      <c r="B8941" s="99"/>
      <c r="C8941" s="4"/>
      <c r="D8941" s="14"/>
      <c r="E8941" s="14"/>
      <c r="F8941" s="14"/>
      <c r="G8941" s="82"/>
      <c r="H8941" s="107" t="str">
        <f>IF(B8941&lt;&gt;"",IF(OR(O8941=0,O8941=999),"",SUMIFS($E$2:E8941,$A$2:A8941,A8941)-SUMIFS($F$2:F8941,$A$2:A8941,A8941)),"")</f>
        <v/>
      </c>
      <c r="I8941" s="109" t="str">
        <f t="shared" si="419"/>
        <v/>
      </c>
      <c r="J8941" s="113"/>
      <c r="K8941" s="90"/>
      <c r="L8941" s="73"/>
      <c r="M8941" s="69" t="str">
        <f>IF(C8941&lt;&gt;"",DailyLog!$S$3,"")</f>
        <v/>
      </c>
      <c r="N8941" s="56" t="str">
        <f t="shared" si="418"/>
        <v/>
      </c>
      <c r="O8941" s="53" t="str">
        <f>IF($B8941&lt;&gt;"",IF(ISNUMBER(_xlfn.XMATCH($B8941,Language!$A$6:$E$6)),0,IF(ISNUMBER(_xlfn.XMATCH($B8941,Language!$A$29:$E$29)),'Lista de Prestatarios'!$B$3,VLOOKUP(B8941,'Lista de Prestatarios'!$A$2:$B$500,2,FALSE))),"")</f>
        <v/>
      </c>
      <c r="P8941" s="58" t="str">
        <f>IF(B8941&lt;&gt;"",IF(OR(D8941&gt;0,G8941&gt;0),COUNTIF($B$2:B8941,B8941),COUNTIFS($B$2:B8941,B8941,$E$2:E8941,"&gt;0")),"")</f>
        <v/>
      </c>
    </row>
    <row r="8942" spans="1:16" x14ac:dyDescent="0.35">
      <c r="A8942" s="51" t="str">
        <f t="shared" si="417"/>
        <v/>
      </c>
      <c r="B8942" s="99"/>
      <c r="C8942" s="4"/>
      <c r="D8942" s="14"/>
      <c r="E8942" s="14"/>
      <c r="F8942" s="14"/>
      <c r="G8942" s="82"/>
      <c r="H8942" s="107" t="str">
        <f>IF(B8942&lt;&gt;"",IF(OR(O8942=0,O8942=999),"",SUMIFS($E$2:E8942,$A$2:A8942,A8942)-SUMIFS($F$2:F8942,$A$2:A8942,A8942)),"")</f>
        <v/>
      </c>
      <c r="I8942" s="109" t="str">
        <f t="shared" si="419"/>
        <v/>
      </c>
      <c r="J8942" s="113"/>
      <c r="K8942" s="90"/>
      <c r="L8942" s="73"/>
      <c r="M8942" s="69" t="str">
        <f>IF(C8942&lt;&gt;"",DailyLog!$S$3,"")</f>
        <v/>
      </c>
      <c r="N8942" s="56" t="str">
        <f t="shared" si="418"/>
        <v/>
      </c>
      <c r="O8942" s="53" t="str">
        <f>IF($B8942&lt;&gt;"",IF(ISNUMBER(_xlfn.XMATCH($B8942,Language!$A$6:$E$6)),0,IF(ISNUMBER(_xlfn.XMATCH($B8942,Language!$A$29:$E$29)),'Lista de Prestatarios'!$B$3,VLOOKUP(B8942,'Lista de Prestatarios'!$A$2:$B$500,2,FALSE))),"")</f>
        <v/>
      </c>
      <c r="P8942" s="58" t="str">
        <f>IF(B8942&lt;&gt;"",IF(OR(D8942&gt;0,G8942&gt;0),COUNTIF($B$2:B8942,B8942),COUNTIFS($B$2:B8942,B8942,$E$2:E8942,"&gt;0")),"")</f>
        <v/>
      </c>
    </row>
    <row r="8943" spans="1:16" x14ac:dyDescent="0.35">
      <c r="A8943" s="51" t="str">
        <f t="shared" si="417"/>
        <v/>
      </c>
      <c r="B8943" s="99"/>
      <c r="C8943" s="4"/>
      <c r="D8943" s="14"/>
      <c r="E8943" s="14"/>
      <c r="F8943" s="14"/>
      <c r="G8943" s="82"/>
      <c r="H8943" s="107" t="str">
        <f>IF(B8943&lt;&gt;"",IF(OR(O8943=0,O8943=999),"",SUMIFS($E$2:E8943,$A$2:A8943,A8943)-SUMIFS($F$2:F8943,$A$2:A8943,A8943)),"")</f>
        <v/>
      </c>
      <c r="I8943" s="109" t="str">
        <f t="shared" si="419"/>
        <v/>
      </c>
      <c r="J8943" s="113"/>
      <c r="K8943" s="90"/>
      <c r="L8943" s="73"/>
      <c r="M8943" s="69" t="str">
        <f>IF(C8943&lt;&gt;"",DailyLog!$S$3,"")</f>
        <v/>
      </c>
      <c r="N8943" s="56" t="str">
        <f t="shared" si="418"/>
        <v/>
      </c>
      <c r="O8943" s="53" t="str">
        <f>IF($B8943&lt;&gt;"",IF(ISNUMBER(_xlfn.XMATCH($B8943,Language!$A$6:$E$6)),0,IF(ISNUMBER(_xlfn.XMATCH($B8943,Language!$A$29:$E$29)),'Lista de Prestatarios'!$B$3,VLOOKUP(B8943,'Lista de Prestatarios'!$A$2:$B$500,2,FALSE))),"")</f>
        <v/>
      </c>
      <c r="P8943" s="58" t="str">
        <f>IF(B8943&lt;&gt;"",IF(OR(D8943&gt;0,G8943&gt;0),COUNTIF($B$2:B8943,B8943),COUNTIFS($B$2:B8943,B8943,$E$2:E8943,"&gt;0")),"")</f>
        <v/>
      </c>
    </row>
    <row r="8944" spans="1:16" x14ac:dyDescent="0.35">
      <c r="A8944" s="51" t="str">
        <f t="shared" si="417"/>
        <v/>
      </c>
      <c r="B8944" s="99"/>
      <c r="C8944" s="4"/>
      <c r="D8944" s="14"/>
      <c r="E8944" s="14"/>
      <c r="F8944" s="14"/>
      <c r="G8944" s="82"/>
      <c r="H8944" s="107" t="str">
        <f>IF(B8944&lt;&gt;"",IF(OR(O8944=0,O8944=999),"",SUMIFS($E$2:E8944,$A$2:A8944,A8944)-SUMIFS($F$2:F8944,$A$2:A8944,A8944)),"")</f>
        <v/>
      </c>
      <c r="I8944" s="109" t="str">
        <f t="shared" si="419"/>
        <v/>
      </c>
      <c r="J8944" s="113"/>
      <c r="K8944" s="90"/>
      <c r="L8944" s="73"/>
      <c r="M8944" s="69" t="str">
        <f>IF(C8944&lt;&gt;"",DailyLog!$S$3,"")</f>
        <v/>
      </c>
      <c r="N8944" s="56" t="str">
        <f t="shared" si="418"/>
        <v/>
      </c>
      <c r="O8944" s="53" t="str">
        <f>IF($B8944&lt;&gt;"",IF(ISNUMBER(_xlfn.XMATCH($B8944,Language!$A$6:$E$6)),0,IF(ISNUMBER(_xlfn.XMATCH($B8944,Language!$A$29:$E$29)),'Lista de Prestatarios'!$B$3,VLOOKUP(B8944,'Lista de Prestatarios'!$A$2:$B$500,2,FALSE))),"")</f>
        <v/>
      </c>
      <c r="P8944" s="58" t="str">
        <f>IF(B8944&lt;&gt;"",IF(OR(D8944&gt;0,G8944&gt;0),COUNTIF($B$2:B8944,B8944),COUNTIFS($B$2:B8944,B8944,$E$2:E8944,"&gt;0")),"")</f>
        <v/>
      </c>
    </row>
    <row r="8945" spans="1:16" x14ac:dyDescent="0.35">
      <c r="A8945" s="51" t="str">
        <f t="shared" si="417"/>
        <v/>
      </c>
      <c r="B8945" s="99"/>
      <c r="C8945" s="4"/>
      <c r="D8945" s="14"/>
      <c r="E8945" s="14"/>
      <c r="F8945" s="14"/>
      <c r="G8945" s="82"/>
      <c r="H8945" s="107" t="str">
        <f>IF(B8945&lt;&gt;"",IF(OR(O8945=0,O8945=999),"",SUMIFS($E$2:E8945,$A$2:A8945,A8945)-SUMIFS($F$2:F8945,$A$2:A8945,A8945)),"")</f>
        <v/>
      </c>
      <c r="I8945" s="109" t="str">
        <f t="shared" si="419"/>
        <v/>
      </c>
      <c r="J8945" s="113"/>
      <c r="K8945" s="90"/>
      <c r="L8945" s="73"/>
      <c r="M8945" s="69" t="str">
        <f>IF(C8945&lt;&gt;"",DailyLog!$S$3,"")</f>
        <v/>
      </c>
      <c r="N8945" s="56" t="str">
        <f t="shared" si="418"/>
        <v/>
      </c>
      <c r="O8945" s="53" t="str">
        <f>IF($B8945&lt;&gt;"",IF(ISNUMBER(_xlfn.XMATCH($B8945,Language!$A$6:$E$6)),0,IF(ISNUMBER(_xlfn.XMATCH($B8945,Language!$A$29:$E$29)),'Lista de Prestatarios'!$B$3,VLOOKUP(B8945,'Lista de Prestatarios'!$A$2:$B$500,2,FALSE))),"")</f>
        <v/>
      </c>
      <c r="P8945" s="58" t="str">
        <f>IF(B8945&lt;&gt;"",IF(OR(D8945&gt;0,G8945&gt;0),COUNTIF($B$2:B8945,B8945),COUNTIFS($B$2:B8945,B8945,$E$2:E8945,"&gt;0")),"")</f>
        <v/>
      </c>
    </row>
    <row r="8946" spans="1:16" x14ac:dyDescent="0.35">
      <c r="A8946" s="51" t="str">
        <f t="shared" si="417"/>
        <v/>
      </c>
      <c r="B8946" s="99"/>
      <c r="C8946" s="4"/>
      <c r="D8946" s="14"/>
      <c r="E8946" s="14"/>
      <c r="F8946" s="14"/>
      <c r="G8946" s="82"/>
      <c r="H8946" s="107" t="str">
        <f>IF(B8946&lt;&gt;"",IF(OR(O8946=0,O8946=999),"",SUMIFS($E$2:E8946,$A$2:A8946,A8946)-SUMIFS($F$2:F8946,$A$2:A8946,A8946)),"")</f>
        <v/>
      </c>
      <c r="I8946" s="109" t="str">
        <f t="shared" si="419"/>
        <v/>
      </c>
      <c r="J8946" s="113"/>
      <c r="K8946" s="90"/>
      <c r="L8946" s="73"/>
      <c r="M8946" s="69" t="str">
        <f>IF(C8946&lt;&gt;"",DailyLog!$S$3,"")</f>
        <v/>
      </c>
      <c r="N8946" s="56" t="str">
        <f t="shared" si="418"/>
        <v/>
      </c>
      <c r="O8946" s="53" t="str">
        <f>IF($B8946&lt;&gt;"",IF(ISNUMBER(_xlfn.XMATCH($B8946,Language!$A$6:$E$6)),0,IF(ISNUMBER(_xlfn.XMATCH($B8946,Language!$A$29:$E$29)),'Lista de Prestatarios'!$B$3,VLOOKUP(B8946,'Lista de Prestatarios'!$A$2:$B$500,2,FALSE))),"")</f>
        <v/>
      </c>
      <c r="P8946" s="58" t="str">
        <f>IF(B8946&lt;&gt;"",IF(OR(D8946&gt;0,G8946&gt;0),COUNTIF($B$2:B8946,B8946),COUNTIFS($B$2:B8946,B8946,$E$2:E8946,"&gt;0")),"")</f>
        <v/>
      </c>
    </row>
    <row r="8947" spans="1:16" x14ac:dyDescent="0.35">
      <c r="A8947" s="51" t="str">
        <f t="shared" si="417"/>
        <v/>
      </c>
      <c r="B8947" s="99"/>
      <c r="C8947" s="4"/>
      <c r="D8947" s="14"/>
      <c r="E8947" s="14"/>
      <c r="F8947" s="14"/>
      <c r="G8947" s="82"/>
      <c r="H8947" s="107" t="str">
        <f>IF(B8947&lt;&gt;"",IF(OR(O8947=0,O8947=999),"",SUMIFS($E$2:E8947,$A$2:A8947,A8947)-SUMIFS($F$2:F8947,$A$2:A8947,A8947)),"")</f>
        <v/>
      </c>
      <c r="I8947" s="109" t="str">
        <f t="shared" si="419"/>
        <v/>
      </c>
      <c r="J8947" s="113"/>
      <c r="K8947" s="90"/>
      <c r="L8947" s="73"/>
      <c r="M8947" s="69" t="str">
        <f>IF(C8947&lt;&gt;"",DailyLog!$S$3,"")</f>
        <v/>
      </c>
      <c r="N8947" s="56" t="str">
        <f t="shared" si="418"/>
        <v/>
      </c>
      <c r="O8947" s="53" t="str">
        <f>IF($B8947&lt;&gt;"",IF(ISNUMBER(_xlfn.XMATCH($B8947,Language!$A$6:$E$6)),0,IF(ISNUMBER(_xlfn.XMATCH($B8947,Language!$A$29:$E$29)),'Lista de Prestatarios'!$B$3,VLOOKUP(B8947,'Lista de Prestatarios'!$A$2:$B$500,2,FALSE))),"")</f>
        <v/>
      </c>
      <c r="P8947" s="58" t="str">
        <f>IF(B8947&lt;&gt;"",IF(OR(D8947&gt;0,G8947&gt;0),COUNTIF($B$2:B8947,B8947),COUNTIFS($B$2:B8947,B8947,$E$2:E8947,"&gt;0")),"")</f>
        <v/>
      </c>
    </row>
    <row r="8948" spans="1:16" x14ac:dyDescent="0.35">
      <c r="A8948" s="51" t="str">
        <f t="shared" si="417"/>
        <v/>
      </c>
      <c r="B8948" s="99"/>
      <c r="C8948" s="4"/>
      <c r="D8948" s="14"/>
      <c r="E8948" s="14"/>
      <c r="F8948" s="14"/>
      <c r="G8948" s="82"/>
      <c r="H8948" s="107" t="str">
        <f>IF(B8948&lt;&gt;"",IF(OR(O8948=0,O8948=999),"",SUMIFS($E$2:E8948,$A$2:A8948,A8948)-SUMIFS($F$2:F8948,$A$2:A8948,A8948)),"")</f>
        <v/>
      </c>
      <c r="I8948" s="109" t="str">
        <f t="shared" si="419"/>
        <v/>
      </c>
      <c r="J8948" s="113"/>
      <c r="K8948" s="90"/>
      <c r="L8948" s="73"/>
      <c r="M8948" s="69" t="str">
        <f>IF(C8948&lt;&gt;"",DailyLog!$S$3,"")</f>
        <v/>
      </c>
      <c r="N8948" s="56" t="str">
        <f t="shared" si="418"/>
        <v/>
      </c>
      <c r="O8948" s="53" t="str">
        <f>IF($B8948&lt;&gt;"",IF(ISNUMBER(_xlfn.XMATCH($B8948,Language!$A$6:$E$6)),0,IF(ISNUMBER(_xlfn.XMATCH($B8948,Language!$A$29:$E$29)),'Lista de Prestatarios'!$B$3,VLOOKUP(B8948,'Lista de Prestatarios'!$A$2:$B$500,2,FALSE))),"")</f>
        <v/>
      </c>
      <c r="P8948" s="58" t="str">
        <f>IF(B8948&lt;&gt;"",IF(OR(D8948&gt;0,G8948&gt;0),COUNTIF($B$2:B8948,B8948),COUNTIFS($B$2:B8948,B8948,$E$2:E8948,"&gt;0")),"")</f>
        <v/>
      </c>
    </row>
    <row r="8949" spans="1:16" x14ac:dyDescent="0.35">
      <c r="A8949" s="51" t="str">
        <f t="shared" si="417"/>
        <v/>
      </c>
      <c r="B8949" s="99"/>
      <c r="C8949" s="4"/>
      <c r="D8949" s="14"/>
      <c r="E8949" s="14"/>
      <c r="F8949" s="14"/>
      <c r="G8949" s="82"/>
      <c r="H8949" s="107" t="str">
        <f>IF(B8949&lt;&gt;"",IF(OR(O8949=0,O8949=999),"",SUMIFS($E$2:E8949,$A$2:A8949,A8949)-SUMIFS($F$2:F8949,$A$2:A8949,A8949)),"")</f>
        <v/>
      </c>
      <c r="I8949" s="109" t="str">
        <f t="shared" si="419"/>
        <v/>
      </c>
      <c r="J8949" s="113"/>
      <c r="K8949" s="90"/>
      <c r="L8949" s="73"/>
      <c r="M8949" s="69" t="str">
        <f>IF(C8949&lt;&gt;"",DailyLog!$S$3,"")</f>
        <v/>
      </c>
      <c r="N8949" s="56" t="str">
        <f t="shared" si="418"/>
        <v/>
      </c>
      <c r="O8949" s="53" t="str">
        <f>IF($B8949&lt;&gt;"",IF(ISNUMBER(_xlfn.XMATCH($B8949,Language!$A$6:$E$6)),0,IF(ISNUMBER(_xlfn.XMATCH($B8949,Language!$A$29:$E$29)),'Lista de Prestatarios'!$B$3,VLOOKUP(B8949,'Lista de Prestatarios'!$A$2:$B$500,2,FALSE))),"")</f>
        <v/>
      </c>
      <c r="P8949" s="58" t="str">
        <f>IF(B8949&lt;&gt;"",IF(OR(D8949&gt;0,G8949&gt;0),COUNTIF($B$2:B8949,B8949),COUNTIFS($B$2:B8949,B8949,$E$2:E8949,"&gt;0")),"")</f>
        <v/>
      </c>
    </row>
    <row r="8950" spans="1:16" x14ac:dyDescent="0.35">
      <c r="A8950" s="51" t="str">
        <f t="shared" si="417"/>
        <v/>
      </c>
      <c r="B8950" s="99"/>
      <c r="C8950" s="4"/>
      <c r="D8950" s="14"/>
      <c r="E8950" s="14"/>
      <c r="F8950" s="14"/>
      <c r="G8950" s="82"/>
      <c r="H8950" s="107" t="str">
        <f>IF(B8950&lt;&gt;"",IF(OR(O8950=0,O8950=999),"",SUMIFS($E$2:E8950,$A$2:A8950,A8950)-SUMIFS($F$2:F8950,$A$2:A8950,A8950)),"")</f>
        <v/>
      </c>
      <c r="I8950" s="109" t="str">
        <f t="shared" si="419"/>
        <v/>
      </c>
      <c r="J8950" s="113"/>
      <c r="K8950" s="90"/>
      <c r="L8950" s="73"/>
      <c r="M8950" s="69" t="str">
        <f>IF(C8950&lt;&gt;"",DailyLog!$S$3,"")</f>
        <v/>
      </c>
      <c r="N8950" s="56" t="str">
        <f t="shared" si="418"/>
        <v/>
      </c>
      <c r="O8950" s="53" t="str">
        <f>IF($B8950&lt;&gt;"",IF(ISNUMBER(_xlfn.XMATCH($B8950,Language!$A$6:$E$6)),0,IF(ISNUMBER(_xlfn.XMATCH($B8950,Language!$A$29:$E$29)),'Lista de Prestatarios'!$B$3,VLOOKUP(B8950,'Lista de Prestatarios'!$A$2:$B$500,2,FALSE))),"")</f>
        <v/>
      </c>
      <c r="P8950" s="58" t="str">
        <f>IF(B8950&lt;&gt;"",IF(OR(D8950&gt;0,G8950&gt;0),COUNTIF($B$2:B8950,B8950),COUNTIFS($B$2:B8950,B8950,$E$2:E8950,"&gt;0")),"")</f>
        <v/>
      </c>
    </row>
    <row r="8951" spans="1:16" x14ac:dyDescent="0.35">
      <c r="A8951" s="51" t="str">
        <f t="shared" si="417"/>
        <v/>
      </c>
      <c r="B8951" s="99"/>
      <c r="C8951" s="4"/>
      <c r="D8951" s="14"/>
      <c r="E8951" s="14"/>
      <c r="F8951" s="14"/>
      <c r="G8951" s="82"/>
      <c r="H8951" s="107" t="str">
        <f>IF(B8951&lt;&gt;"",IF(OR(O8951=0,O8951=999),"",SUMIFS($E$2:E8951,$A$2:A8951,A8951)-SUMIFS($F$2:F8951,$A$2:A8951,A8951)),"")</f>
        <v/>
      </c>
      <c r="I8951" s="109" t="str">
        <f t="shared" si="419"/>
        <v/>
      </c>
      <c r="J8951" s="113"/>
      <c r="K8951" s="90"/>
      <c r="L8951" s="73"/>
      <c r="M8951" s="69" t="str">
        <f>IF(C8951&lt;&gt;"",DailyLog!$S$3,"")</f>
        <v/>
      </c>
      <c r="N8951" s="56" t="str">
        <f t="shared" si="418"/>
        <v/>
      </c>
      <c r="O8951" s="53" t="str">
        <f>IF($B8951&lt;&gt;"",IF(ISNUMBER(_xlfn.XMATCH($B8951,Language!$A$6:$E$6)),0,IF(ISNUMBER(_xlfn.XMATCH($B8951,Language!$A$29:$E$29)),'Lista de Prestatarios'!$B$3,VLOOKUP(B8951,'Lista de Prestatarios'!$A$2:$B$500,2,FALSE))),"")</f>
        <v/>
      </c>
      <c r="P8951" s="58" t="str">
        <f>IF(B8951&lt;&gt;"",IF(OR(D8951&gt;0,G8951&gt;0),COUNTIF($B$2:B8951,B8951),COUNTIFS($B$2:B8951,B8951,$E$2:E8951,"&gt;0")),"")</f>
        <v/>
      </c>
    </row>
    <row r="8952" spans="1:16" x14ac:dyDescent="0.35">
      <c r="A8952" s="51" t="str">
        <f t="shared" si="417"/>
        <v/>
      </c>
      <c r="B8952" s="99"/>
      <c r="C8952" s="4"/>
      <c r="D8952" s="14"/>
      <c r="E8952" s="14"/>
      <c r="F8952" s="14"/>
      <c r="G8952" s="82"/>
      <c r="H8952" s="107" t="str">
        <f>IF(B8952&lt;&gt;"",IF(OR(O8952=0,O8952=999),"",SUMIFS($E$2:E8952,$A$2:A8952,A8952)-SUMIFS($F$2:F8952,$A$2:A8952,A8952)),"")</f>
        <v/>
      </c>
      <c r="I8952" s="109" t="str">
        <f t="shared" si="419"/>
        <v/>
      </c>
      <c r="J8952" s="113"/>
      <c r="K8952" s="90"/>
      <c r="L8952" s="73"/>
      <c r="M8952" s="69" t="str">
        <f>IF(C8952&lt;&gt;"",DailyLog!$S$3,"")</f>
        <v/>
      </c>
      <c r="N8952" s="56" t="str">
        <f t="shared" si="418"/>
        <v/>
      </c>
      <c r="O8952" s="53" t="str">
        <f>IF($B8952&lt;&gt;"",IF(ISNUMBER(_xlfn.XMATCH($B8952,Language!$A$6:$E$6)),0,IF(ISNUMBER(_xlfn.XMATCH($B8952,Language!$A$29:$E$29)),'Lista de Prestatarios'!$B$3,VLOOKUP(B8952,'Lista de Prestatarios'!$A$2:$B$500,2,FALSE))),"")</f>
        <v/>
      </c>
      <c r="P8952" s="58" t="str">
        <f>IF(B8952&lt;&gt;"",IF(OR(D8952&gt;0,G8952&gt;0),COUNTIF($B$2:B8952,B8952),COUNTIFS($B$2:B8952,B8952,$E$2:E8952,"&gt;0")),"")</f>
        <v/>
      </c>
    </row>
    <row r="8953" spans="1:16" x14ac:dyDescent="0.35">
      <c r="A8953" s="51" t="str">
        <f t="shared" si="417"/>
        <v/>
      </c>
      <c r="B8953" s="99"/>
      <c r="C8953" s="4"/>
      <c r="D8953" s="14"/>
      <c r="E8953" s="14"/>
      <c r="F8953" s="14"/>
      <c r="G8953" s="82"/>
      <c r="H8953" s="107" t="str">
        <f>IF(B8953&lt;&gt;"",IF(OR(O8953=0,O8953=999),"",SUMIFS($E$2:E8953,$A$2:A8953,A8953)-SUMIFS($F$2:F8953,$A$2:A8953,A8953)),"")</f>
        <v/>
      </c>
      <c r="I8953" s="109" t="str">
        <f t="shared" si="419"/>
        <v/>
      </c>
      <c r="J8953" s="113"/>
      <c r="K8953" s="90"/>
      <c r="L8953" s="73"/>
      <c r="M8953" s="69" t="str">
        <f>IF(C8953&lt;&gt;"",DailyLog!$S$3,"")</f>
        <v/>
      </c>
      <c r="N8953" s="56" t="str">
        <f t="shared" si="418"/>
        <v/>
      </c>
      <c r="O8953" s="53" t="str">
        <f>IF($B8953&lt;&gt;"",IF(ISNUMBER(_xlfn.XMATCH($B8953,Language!$A$6:$E$6)),0,IF(ISNUMBER(_xlfn.XMATCH($B8953,Language!$A$29:$E$29)),'Lista de Prestatarios'!$B$3,VLOOKUP(B8953,'Lista de Prestatarios'!$A$2:$B$500,2,FALSE))),"")</f>
        <v/>
      </c>
      <c r="P8953" s="58" t="str">
        <f>IF(B8953&lt;&gt;"",IF(OR(D8953&gt;0,G8953&gt;0),COUNTIF($B$2:B8953,B8953),COUNTIFS($B$2:B8953,B8953,$E$2:E8953,"&gt;0")),"")</f>
        <v/>
      </c>
    </row>
    <row r="8954" spans="1:16" x14ac:dyDescent="0.35">
      <c r="A8954" s="51" t="str">
        <f t="shared" si="417"/>
        <v/>
      </c>
      <c r="B8954" s="99"/>
      <c r="C8954" s="4"/>
      <c r="D8954" s="14"/>
      <c r="E8954" s="14"/>
      <c r="F8954" s="14"/>
      <c r="G8954" s="82"/>
      <c r="H8954" s="107" t="str">
        <f>IF(B8954&lt;&gt;"",IF(OR(O8954=0,O8954=999),"",SUMIFS($E$2:E8954,$A$2:A8954,A8954)-SUMIFS($F$2:F8954,$A$2:A8954,A8954)),"")</f>
        <v/>
      </c>
      <c r="I8954" s="109" t="str">
        <f t="shared" si="419"/>
        <v/>
      </c>
      <c r="J8954" s="113"/>
      <c r="K8954" s="90"/>
      <c r="L8954" s="73"/>
      <c r="M8954" s="69" t="str">
        <f>IF(C8954&lt;&gt;"",DailyLog!$S$3,"")</f>
        <v/>
      </c>
      <c r="N8954" s="56" t="str">
        <f t="shared" si="418"/>
        <v/>
      </c>
      <c r="O8954" s="53" t="str">
        <f>IF($B8954&lt;&gt;"",IF(ISNUMBER(_xlfn.XMATCH($B8954,Language!$A$6:$E$6)),0,IF(ISNUMBER(_xlfn.XMATCH($B8954,Language!$A$29:$E$29)),'Lista de Prestatarios'!$B$3,VLOOKUP(B8954,'Lista de Prestatarios'!$A$2:$B$500,2,FALSE))),"")</f>
        <v/>
      </c>
      <c r="P8954" s="58" t="str">
        <f>IF(B8954&lt;&gt;"",IF(OR(D8954&gt;0,G8954&gt;0),COUNTIF($B$2:B8954,B8954),COUNTIFS($B$2:B8954,B8954,$E$2:E8954,"&gt;0")),"")</f>
        <v/>
      </c>
    </row>
    <row r="8955" spans="1:16" x14ac:dyDescent="0.35">
      <c r="A8955" s="51" t="str">
        <f t="shared" si="417"/>
        <v/>
      </c>
      <c r="B8955" s="99"/>
      <c r="C8955" s="4"/>
      <c r="D8955" s="14"/>
      <c r="E8955" s="14"/>
      <c r="F8955" s="14"/>
      <c r="G8955" s="82"/>
      <c r="H8955" s="107" t="str">
        <f>IF(B8955&lt;&gt;"",IF(OR(O8955=0,O8955=999),"",SUMIFS($E$2:E8955,$A$2:A8955,A8955)-SUMIFS($F$2:F8955,$A$2:A8955,A8955)),"")</f>
        <v/>
      </c>
      <c r="I8955" s="109" t="str">
        <f t="shared" si="419"/>
        <v/>
      </c>
      <c r="J8955" s="113"/>
      <c r="K8955" s="90"/>
      <c r="L8955" s="73"/>
      <c r="M8955" s="69" t="str">
        <f>IF(C8955&lt;&gt;"",DailyLog!$S$3,"")</f>
        <v/>
      </c>
      <c r="N8955" s="56" t="str">
        <f t="shared" si="418"/>
        <v/>
      </c>
      <c r="O8955" s="53" t="str">
        <f>IF($B8955&lt;&gt;"",IF(ISNUMBER(_xlfn.XMATCH($B8955,Language!$A$6:$E$6)),0,IF(ISNUMBER(_xlfn.XMATCH($B8955,Language!$A$29:$E$29)),'Lista de Prestatarios'!$B$3,VLOOKUP(B8955,'Lista de Prestatarios'!$A$2:$B$500,2,FALSE))),"")</f>
        <v/>
      </c>
      <c r="P8955" s="58" t="str">
        <f>IF(B8955&lt;&gt;"",IF(OR(D8955&gt;0,G8955&gt;0),COUNTIF($B$2:B8955,B8955),COUNTIFS($B$2:B8955,B8955,$E$2:E8955,"&gt;0")),"")</f>
        <v/>
      </c>
    </row>
    <row r="8956" spans="1:16" x14ac:dyDescent="0.35">
      <c r="A8956" s="51" t="str">
        <f t="shared" si="417"/>
        <v/>
      </c>
      <c r="B8956" s="99"/>
      <c r="C8956" s="4"/>
      <c r="D8956" s="14"/>
      <c r="E8956" s="14"/>
      <c r="F8956" s="14"/>
      <c r="G8956" s="82"/>
      <c r="H8956" s="107" t="str">
        <f>IF(B8956&lt;&gt;"",IF(OR(O8956=0,O8956=999),"",SUMIFS($E$2:E8956,$A$2:A8956,A8956)-SUMIFS($F$2:F8956,$A$2:A8956,A8956)),"")</f>
        <v/>
      </c>
      <c r="I8956" s="109" t="str">
        <f t="shared" si="419"/>
        <v/>
      </c>
      <c r="J8956" s="113"/>
      <c r="K8956" s="90"/>
      <c r="L8956" s="73"/>
      <c r="M8956" s="69" t="str">
        <f>IF(C8956&lt;&gt;"",DailyLog!$S$3,"")</f>
        <v/>
      </c>
      <c r="N8956" s="56" t="str">
        <f t="shared" si="418"/>
        <v/>
      </c>
      <c r="O8956" s="53" t="str">
        <f>IF($B8956&lt;&gt;"",IF(ISNUMBER(_xlfn.XMATCH($B8956,Language!$A$6:$E$6)),0,IF(ISNUMBER(_xlfn.XMATCH($B8956,Language!$A$29:$E$29)),'Lista de Prestatarios'!$B$3,VLOOKUP(B8956,'Lista de Prestatarios'!$A$2:$B$500,2,FALSE))),"")</f>
        <v/>
      </c>
      <c r="P8956" s="58" t="str">
        <f>IF(B8956&lt;&gt;"",IF(OR(D8956&gt;0,G8956&gt;0),COUNTIF($B$2:B8956,B8956),COUNTIFS($B$2:B8956,B8956,$E$2:E8956,"&gt;0")),"")</f>
        <v/>
      </c>
    </row>
    <row r="8957" spans="1:16" x14ac:dyDescent="0.35">
      <c r="A8957" s="51" t="str">
        <f t="shared" si="417"/>
        <v/>
      </c>
      <c r="B8957" s="99"/>
      <c r="C8957" s="4"/>
      <c r="D8957" s="14"/>
      <c r="E8957" s="14"/>
      <c r="F8957" s="14"/>
      <c r="G8957" s="82"/>
      <c r="H8957" s="107" t="str">
        <f>IF(B8957&lt;&gt;"",IF(OR(O8957=0,O8957=999),"",SUMIFS($E$2:E8957,$A$2:A8957,A8957)-SUMIFS($F$2:F8957,$A$2:A8957,A8957)),"")</f>
        <v/>
      </c>
      <c r="I8957" s="109" t="str">
        <f t="shared" si="419"/>
        <v/>
      </c>
      <c r="J8957" s="113"/>
      <c r="K8957" s="90"/>
      <c r="L8957" s="73"/>
      <c r="M8957" s="69" t="str">
        <f>IF(C8957&lt;&gt;"",DailyLog!$S$3,"")</f>
        <v/>
      </c>
      <c r="N8957" s="56" t="str">
        <f t="shared" si="418"/>
        <v/>
      </c>
      <c r="O8957" s="53" t="str">
        <f>IF($B8957&lt;&gt;"",IF(ISNUMBER(_xlfn.XMATCH($B8957,Language!$A$6:$E$6)),0,IF(ISNUMBER(_xlfn.XMATCH($B8957,Language!$A$29:$E$29)),'Lista de Prestatarios'!$B$3,VLOOKUP(B8957,'Lista de Prestatarios'!$A$2:$B$500,2,FALSE))),"")</f>
        <v/>
      </c>
      <c r="P8957" s="58" t="str">
        <f>IF(B8957&lt;&gt;"",IF(OR(D8957&gt;0,G8957&gt;0),COUNTIF($B$2:B8957,B8957),COUNTIFS($B$2:B8957,B8957,$E$2:E8957,"&gt;0")),"")</f>
        <v/>
      </c>
    </row>
    <row r="8958" spans="1:16" x14ac:dyDescent="0.35">
      <c r="A8958" s="51" t="str">
        <f t="shared" si="417"/>
        <v/>
      </c>
      <c r="B8958" s="99"/>
      <c r="C8958" s="4"/>
      <c r="D8958" s="14"/>
      <c r="E8958" s="14"/>
      <c r="F8958" s="14"/>
      <c r="G8958" s="82"/>
      <c r="H8958" s="107" t="str">
        <f>IF(B8958&lt;&gt;"",IF(OR(O8958=0,O8958=999),"",SUMIFS($E$2:E8958,$A$2:A8958,A8958)-SUMIFS($F$2:F8958,$A$2:A8958,A8958)),"")</f>
        <v/>
      </c>
      <c r="I8958" s="109" t="str">
        <f t="shared" si="419"/>
        <v/>
      </c>
      <c r="J8958" s="113"/>
      <c r="K8958" s="90"/>
      <c r="L8958" s="73"/>
      <c r="M8958" s="69" t="str">
        <f>IF(C8958&lt;&gt;"",DailyLog!$S$3,"")</f>
        <v/>
      </c>
      <c r="N8958" s="56" t="str">
        <f t="shared" si="418"/>
        <v/>
      </c>
      <c r="O8958" s="53" t="str">
        <f>IF($B8958&lt;&gt;"",IF(ISNUMBER(_xlfn.XMATCH($B8958,Language!$A$6:$E$6)),0,IF(ISNUMBER(_xlfn.XMATCH($B8958,Language!$A$29:$E$29)),'Lista de Prestatarios'!$B$3,VLOOKUP(B8958,'Lista de Prestatarios'!$A$2:$B$500,2,FALSE))),"")</f>
        <v/>
      </c>
      <c r="P8958" s="58" t="str">
        <f>IF(B8958&lt;&gt;"",IF(OR(D8958&gt;0,G8958&gt;0),COUNTIF($B$2:B8958,B8958),COUNTIFS($B$2:B8958,B8958,$E$2:E8958,"&gt;0")),"")</f>
        <v/>
      </c>
    </row>
    <row r="8959" spans="1:16" x14ac:dyDescent="0.35">
      <c r="A8959" s="51" t="str">
        <f t="shared" si="417"/>
        <v/>
      </c>
      <c r="B8959" s="99"/>
      <c r="C8959" s="4"/>
      <c r="D8959" s="14"/>
      <c r="E8959" s="14"/>
      <c r="F8959" s="14"/>
      <c r="G8959" s="82"/>
      <c r="H8959" s="107" t="str">
        <f>IF(B8959&lt;&gt;"",IF(OR(O8959=0,O8959=999),"",SUMIFS($E$2:E8959,$A$2:A8959,A8959)-SUMIFS($F$2:F8959,$A$2:A8959,A8959)),"")</f>
        <v/>
      </c>
      <c r="I8959" s="109" t="str">
        <f t="shared" si="419"/>
        <v/>
      </c>
      <c r="J8959" s="113"/>
      <c r="K8959" s="90"/>
      <c r="L8959" s="73"/>
      <c r="M8959" s="69" t="str">
        <f>IF(C8959&lt;&gt;"",DailyLog!$S$3,"")</f>
        <v/>
      </c>
      <c r="N8959" s="56" t="str">
        <f t="shared" si="418"/>
        <v/>
      </c>
      <c r="O8959" s="53" t="str">
        <f>IF($B8959&lt;&gt;"",IF(ISNUMBER(_xlfn.XMATCH($B8959,Language!$A$6:$E$6)),0,IF(ISNUMBER(_xlfn.XMATCH($B8959,Language!$A$29:$E$29)),'Lista de Prestatarios'!$B$3,VLOOKUP(B8959,'Lista de Prestatarios'!$A$2:$B$500,2,FALSE))),"")</f>
        <v/>
      </c>
      <c r="P8959" s="58" t="str">
        <f>IF(B8959&lt;&gt;"",IF(OR(D8959&gt;0,G8959&gt;0),COUNTIF($B$2:B8959,B8959),COUNTIFS($B$2:B8959,B8959,$E$2:E8959,"&gt;0")),"")</f>
        <v/>
      </c>
    </row>
    <row r="8960" spans="1:16" x14ac:dyDescent="0.35">
      <c r="A8960" s="51" t="str">
        <f t="shared" si="417"/>
        <v/>
      </c>
      <c r="B8960" s="99"/>
      <c r="C8960" s="4"/>
      <c r="D8960" s="14"/>
      <c r="E8960" s="14"/>
      <c r="F8960" s="14"/>
      <c r="G8960" s="82"/>
      <c r="H8960" s="107" t="str">
        <f>IF(B8960&lt;&gt;"",IF(OR(O8960=0,O8960=999),"",SUMIFS($E$2:E8960,$A$2:A8960,A8960)-SUMIFS($F$2:F8960,$A$2:A8960,A8960)),"")</f>
        <v/>
      </c>
      <c r="I8960" s="109" t="str">
        <f t="shared" si="419"/>
        <v/>
      </c>
      <c r="J8960" s="113"/>
      <c r="K8960" s="90"/>
      <c r="L8960" s="73"/>
      <c r="M8960" s="69" t="str">
        <f>IF(C8960&lt;&gt;"",DailyLog!$S$3,"")</f>
        <v/>
      </c>
      <c r="N8960" s="56" t="str">
        <f t="shared" si="418"/>
        <v/>
      </c>
      <c r="O8960" s="53" t="str">
        <f>IF($B8960&lt;&gt;"",IF(ISNUMBER(_xlfn.XMATCH($B8960,Language!$A$6:$E$6)),0,IF(ISNUMBER(_xlfn.XMATCH($B8960,Language!$A$29:$E$29)),'Lista de Prestatarios'!$B$3,VLOOKUP(B8960,'Lista de Prestatarios'!$A$2:$B$500,2,FALSE))),"")</f>
        <v/>
      </c>
      <c r="P8960" s="58" t="str">
        <f>IF(B8960&lt;&gt;"",IF(OR(D8960&gt;0,G8960&gt;0),COUNTIF($B$2:B8960,B8960),COUNTIFS($B$2:B8960,B8960,$E$2:E8960,"&gt;0")),"")</f>
        <v/>
      </c>
    </row>
    <row r="8961" spans="1:16" x14ac:dyDescent="0.35">
      <c r="A8961" s="51" t="str">
        <f t="shared" si="417"/>
        <v/>
      </c>
      <c r="B8961" s="99"/>
      <c r="C8961" s="4"/>
      <c r="D8961" s="14"/>
      <c r="E8961" s="14"/>
      <c r="F8961" s="14"/>
      <c r="G8961" s="82"/>
      <c r="H8961" s="107" t="str">
        <f>IF(B8961&lt;&gt;"",IF(OR(O8961=0,O8961=999),"",SUMIFS($E$2:E8961,$A$2:A8961,A8961)-SUMIFS($F$2:F8961,$A$2:A8961,A8961)),"")</f>
        <v/>
      </c>
      <c r="I8961" s="109" t="str">
        <f t="shared" si="419"/>
        <v/>
      </c>
      <c r="J8961" s="113"/>
      <c r="K8961" s="90"/>
      <c r="L8961" s="73"/>
      <c r="M8961" s="69" t="str">
        <f>IF(C8961&lt;&gt;"",DailyLog!$S$3,"")</f>
        <v/>
      </c>
      <c r="N8961" s="56" t="str">
        <f t="shared" si="418"/>
        <v/>
      </c>
      <c r="O8961" s="53" t="str">
        <f>IF($B8961&lt;&gt;"",IF(ISNUMBER(_xlfn.XMATCH($B8961,Language!$A$6:$E$6)),0,IF(ISNUMBER(_xlfn.XMATCH($B8961,Language!$A$29:$E$29)),'Lista de Prestatarios'!$B$3,VLOOKUP(B8961,'Lista de Prestatarios'!$A$2:$B$500,2,FALSE))),"")</f>
        <v/>
      </c>
      <c r="P8961" s="58" t="str">
        <f>IF(B8961&lt;&gt;"",IF(OR(D8961&gt;0,G8961&gt;0),COUNTIF($B$2:B8961,B8961),COUNTIFS($B$2:B8961,B8961,$E$2:E8961,"&gt;0")),"")</f>
        <v/>
      </c>
    </row>
    <row r="8962" spans="1:16" x14ac:dyDescent="0.35">
      <c r="A8962" s="51" t="str">
        <f t="shared" ref="A8962:A9025" si="420">IF(B8962&lt;&gt;"",O8962&amp;"."&amp;P8962,"")</f>
        <v/>
      </c>
      <c r="B8962" s="99"/>
      <c r="C8962" s="4"/>
      <c r="D8962" s="14"/>
      <c r="E8962" s="14"/>
      <c r="F8962" s="14"/>
      <c r="G8962" s="82"/>
      <c r="H8962" s="107" t="str">
        <f>IF(B8962&lt;&gt;"",IF(OR(O8962=0,O8962=999),"",SUMIFS($E$2:E8962,$A$2:A8962,A8962)-SUMIFS($F$2:F8962,$A$2:A8962,A8962)),"")</f>
        <v/>
      </c>
      <c r="I8962" s="109" t="str">
        <f t="shared" si="419"/>
        <v/>
      </c>
      <c r="J8962" s="113"/>
      <c r="K8962" s="90"/>
      <c r="L8962" s="73"/>
      <c r="M8962" s="69" t="str">
        <f>IF(C8962&lt;&gt;"",DailyLog!$S$3,"")</f>
        <v/>
      </c>
      <c r="N8962" s="56" t="str">
        <f t="shared" ref="N8962:N9025" si="421">IF(B8962&lt;&gt;"",COUNT(D8962:G8962),"")</f>
        <v/>
      </c>
      <c r="O8962" s="53" t="str">
        <f>IF($B8962&lt;&gt;"",IF(ISNUMBER(_xlfn.XMATCH($B8962,Language!$A$6:$E$6)),0,IF(ISNUMBER(_xlfn.XMATCH($B8962,Language!$A$29:$E$29)),'Lista de Prestatarios'!$B$3,VLOOKUP(B8962,'Lista de Prestatarios'!$A$2:$B$500,2,FALSE))),"")</f>
        <v/>
      </c>
      <c r="P8962" s="58" t="str">
        <f>IF(B8962&lt;&gt;"",IF(OR(D8962&gt;0,G8962&gt;0),COUNTIF($B$2:B8962,B8962),COUNTIFS($B$2:B8962,B8962,$E$2:E8962,"&gt;0")),"")</f>
        <v/>
      </c>
    </row>
    <row r="8963" spans="1:16" x14ac:dyDescent="0.35">
      <c r="A8963" s="51" t="str">
        <f t="shared" si="420"/>
        <v/>
      </c>
      <c r="B8963" s="99"/>
      <c r="C8963" s="4"/>
      <c r="D8963" s="14"/>
      <c r="E8963" s="14"/>
      <c r="F8963" s="14"/>
      <c r="G8963" s="82"/>
      <c r="H8963" s="107" t="str">
        <f>IF(B8963&lt;&gt;"",IF(OR(O8963=0,O8963=999),"",SUMIFS($E$2:E8963,$A$2:A8963,A8963)-SUMIFS($F$2:F8963,$A$2:A8963,A8963)),"")</f>
        <v/>
      </c>
      <c r="I8963" s="109" t="str">
        <f t="shared" si="419"/>
        <v/>
      </c>
      <c r="J8963" s="113"/>
      <c r="K8963" s="90"/>
      <c r="L8963" s="73"/>
      <c r="M8963" s="69" t="str">
        <f>IF(C8963&lt;&gt;"",DailyLog!$S$3,"")</f>
        <v/>
      </c>
      <c r="N8963" s="56" t="str">
        <f t="shared" si="421"/>
        <v/>
      </c>
      <c r="O8963" s="53" t="str">
        <f>IF($B8963&lt;&gt;"",IF(ISNUMBER(_xlfn.XMATCH($B8963,Language!$A$6:$E$6)),0,IF(ISNUMBER(_xlfn.XMATCH($B8963,Language!$A$29:$E$29)),'Lista de Prestatarios'!$B$3,VLOOKUP(B8963,'Lista de Prestatarios'!$A$2:$B$500,2,FALSE))),"")</f>
        <v/>
      </c>
      <c r="P8963" s="58" t="str">
        <f>IF(B8963&lt;&gt;"",IF(OR(D8963&gt;0,G8963&gt;0),COUNTIF($B$2:B8963,B8963),COUNTIFS($B$2:B8963,B8963,$E$2:E8963,"&gt;0")),"")</f>
        <v/>
      </c>
    </row>
    <row r="8964" spans="1:16" x14ac:dyDescent="0.35">
      <c r="A8964" s="51" t="str">
        <f t="shared" si="420"/>
        <v/>
      </c>
      <c r="B8964" s="99"/>
      <c r="C8964" s="4"/>
      <c r="D8964" s="14"/>
      <c r="E8964" s="14"/>
      <c r="F8964" s="14"/>
      <c r="G8964" s="82"/>
      <c r="H8964" s="107" t="str">
        <f>IF(B8964&lt;&gt;"",IF(OR(O8964=0,O8964=999),"",SUMIFS($E$2:E8964,$A$2:A8964,A8964)-SUMIFS($F$2:F8964,$A$2:A8964,A8964)),"")</f>
        <v/>
      </c>
      <c r="I8964" s="109" t="str">
        <f t="shared" ref="I8964:I9027" si="422">IF(B8964&lt;&gt;"",I8963+D8964-E8964+F8964-G8964,"")</f>
        <v/>
      </c>
      <c r="J8964" s="113"/>
      <c r="K8964" s="90"/>
      <c r="L8964" s="73"/>
      <c r="M8964" s="69" t="str">
        <f>IF(C8964&lt;&gt;"",DailyLog!$S$3,"")</f>
        <v/>
      </c>
      <c r="N8964" s="56" t="str">
        <f t="shared" si="421"/>
        <v/>
      </c>
      <c r="O8964" s="53" t="str">
        <f>IF($B8964&lt;&gt;"",IF(ISNUMBER(_xlfn.XMATCH($B8964,Language!$A$6:$E$6)),0,IF(ISNUMBER(_xlfn.XMATCH($B8964,Language!$A$29:$E$29)),'Lista de Prestatarios'!$B$3,VLOOKUP(B8964,'Lista de Prestatarios'!$A$2:$B$500,2,FALSE))),"")</f>
        <v/>
      </c>
      <c r="P8964" s="58" t="str">
        <f>IF(B8964&lt;&gt;"",IF(OR(D8964&gt;0,G8964&gt;0),COUNTIF($B$2:B8964,B8964),COUNTIFS($B$2:B8964,B8964,$E$2:E8964,"&gt;0")),"")</f>
        <v/>
      </c>
    </row>
    <row r="8965" spans="1:16" x14ac:dyDescent="0.35">
      <c r="A8965" s="51" t="str">
        <f t="shared" si="420"/>
        <v/>
      </c>
      <c r="B8965" s="99"/>
      <c r="C8965" s="4"/>
      <c r="D8965" s="14"/>
      <c r="E8965" s="14"/>
      <c r="F8965" s="14"/>
      <c r="G8965" s="82"/>
      <c r="H8965" s="107" t="str">
        <f>IF(B8965&lt;&gt;"",IF(OR(O8965=0,O8965=999),"",SUMIFS($E$2:E8965,$A$2:A8965,A8965)-SUMIFS($F$2:F8965,$A$2:A8965,A8965)),"")</f>
        <v/>
      </c>
      <c r="I8965" s="109" t="str">
        <f t="shared" si="422"/>
        <v/>
      </c>
      <c r="J8965" s="113"/>
      <c r="K8965" s="90"/>
      <c r="L8965" s="73"/>
      <c r="M8965" s="69" t="str">
        <f>IF(C8965&lt;&gt;"",DailyLog!$S$3,"")</f>
        <v/>
      </c>
      <c r="N8965" s="56" t="str">
        <f t="shared" si="421"/>
        <v/>
      </c>
      <c r="O8965" s="53" t="str">
        <f>IF($B8965&lt;&gt;"",IF(ISNUMBER(_xlfn.XMATCH($B8965,Language!$A$6:$E$6)),0,IF(ISNUMBER(_xlfn.XMATCH($B8965,Language!$A$29:$E$29)),'Lista de Prestatarios'!$B$3,VLOOKUP(B8965,'Lista de Prestatarios'!$A$2:$B$500,2,FALSE))),"")</f>
        <v/>
      </c>
      <c r="P8965" s="58" t="str">
        <f>IF(B8965&lt;&gt;"",IF(OR(D8965&gt;0,G8965&gt;0),COUNTIF($B$2:B8965,B8965),COUNTIFS($B$2:B8965,B8965,$E$2:E8965,"&gt;0")),"")</f>
        <v/>
      </c>
    </row>
    <row r="8966" spans="1:16" x14ac:dyDescent="0.35">
      <c r="A8966" s="51" t="str">
        <f t="shared" si="420"/>
        <v/>
      </c>
      <c r="B8966" s="99"/>
      <c r="C8966" s="4"/>
      <c r="D8966" s="14"/>
      <c r="E8966" s="14"/>
      <c r="F8966" s="14"/>
      <c r="G8966" s="82"/>
      <c r="H8966" s="107" t="str">
        <f>IF(B8966&lt;&gt;"",IF(OR(O8966=0,O8966=999),"",SUMIFS($E$2:E8966,$A$2:A8966,A8966)-SUMIFS($F$2:F8966,$A$2:A8966,A8966)),"")</f>
        <v/>
      </c>
      <c r="I8966" s="109" t="str">
        <f t="shared" si="422"/>
        <v/>
      </c>
      <c r="J8966" s="113"/>
      <c r="K8966" s="90"/>
      <c r="L8966" s="73"/>
      <c r="M8966" s="69" t="str">
        <f>IF(C8966&lt;&gt;"",DailyLog!$S$3,"")</f>
        <v/>
      </c>
      <c r="N8966" s="56" t="str">
        <f t="shared" si="421"/>
        <v/>
      </c>
      <c r="O8966" s="53" t="str">
        <f>IF($B8966&lt;&gt;"",IF(ISNUMBER(_xlfn.XMATCH($B8966,Language!$A$6:$E$6)),0,IF(ISNUMBER(_xlfn.XMATCH($B8966,Language!$A$29:$E$29)),'Lista de Prestatarios'!$B$3,VLOOKUP(B8966,'Lista de Prestatarios'!$A$2:$B$500,2,FALSE))),"")</f>
        <v/>
      </c>
      <c r="P8966" s="58" t="str">
        <f>IF(B8966&lt;&gt;"",IF(OR(D8966&gt;0,G8966&gt;0),COUNTIF($B$2:B8966,B8966),COUNTIFS($B$2:B8966,B8966,$E$2:E8966,"&gt;0")),"")</f>
        <v/>
      </c>
    </row>
    <row r="8967" spans="1:16" x14ac:dyDescent="0.35">
      <c r="A8967" s="51" t="str">
        <f t="shared" si="420"/>
        <v/>
      </c>
      <c r="B8967" s="99"/>
      <c r="C8967" s="4"/>
      <c r="D8967" s="14"/>
      <c r="E8967" s="14"/>
      <c r="F8967" s="14"/>
      <c r="G8967" s="82"/>
      <c r="H8967" s="107" t="str">
        <f>IF(B8967&lt;&gt;"",IF(OR(O8967=0,O8967=999),"",SUMIFS($E$2:E8967,$A$2:A8967,A8967)-SUMIFS($F$2:F8967,$A$2:A8967,A8967)),"")</f>
        <v/>
      </c>
      <c r="I8967" s="109" t="str">
        <f t="shared" si="422"/>
        <v/>
      </c>
      <c r="J8967" s="113"/>
      <c r="K8967" s="90"/>
      <c r="L8967" s="73"/>
      <c r="M8967" s="69" t="str">
        <f>IF(C8967&lt;&gt;"",DailyLog!$S$3,"")</f>
        <v/>
      </c>
      <c r="N8967" s="56" t="str">
        <f t="shared" si="421"/>
        <v/>
      </c>
      <c r="O8967" s="53" t="str">
        <f>IF($B8967&lt;&gt;"",IF(ISNUMBER(_xlfn.XMATCH($B8967,Language!$A$6:$E$6)),0,IF(ISNUMBER(_xlfn.XMATCH($B8967,Language!$A$29:$E$29)),'Lista de Prestatarios'!$B$3,VLOOKUP(B8967,'Lista de Prestatarios'!$A$2:$B$500,2,FALSE))),"")</f>
        <v/>
      </c>
      <c r="P8967" s="58" t="str">
        <f>IF(B8967&lt;&gt;"",IF(OR(D8967&gt;0,G8967&gt;0),COUNTIF($B$2:B8967,B8967),COUNTIFS($B$2:B8967,B8967,$E$2:E8967,"&gt;0")),"")</f>
        <v/>
      </c>
    </row>
    <row r="8968" spans="1:16" x14ac:dyDescent="0.35">
      <c r="A8968" s="51" t="str">
        <f t="shared" si="420"/>
        <v/>
      </c>
      <c r="B8968" s="99"/>
      <c r="C8968" s="4"/>
      <c r="D8968" s="14"/>
      <c r="E8968" s="14"/>
      <c r="F8968" s="14"/>
      <c r="G8968" s="82"/>
      <c r="H8968" s="107" t="str">
        <f>IF(B8968&lt;&gt;"",IF(OR(O8968=0,O8968=999),"",SUMIFS($E$2:E8968,$A$2:A8968,A8968)-SUMIFS($F$2:F8968,$A$2:A8968,A8968)),"")</f>
        <v/>
      </c>
      <c r="I8968" s="109" t="str">
        <f t="shared" si="422"/>
        <v/>
      </c>
      <c r="J8968" s="113"/>
      <c r="K8968" s="90"/>
      <c r="L8968" s="73"/>
      <c r="M8968" s="69" t="str">
        <f>IF(C8968&lt;&gt;"",DailyLog!$S$3,"")</f>
        <v/>
      </c>
      <c r="N8968" s="56" t="str">
        <f t="shared" si="421"/>
        <v/>
      </c>
      <c r="O8968" s="53" t="str">
        <f>IF($B8968&lt;&gt;"",IF(ISNUMBER(_xlfn.XMATCH($B8968,Language!$A$6:$E$6)),0,IF(ISNUMBER(_xlfn.XMATCH($B8968,Language!$A$29:$E$29)),'Lista de Prestatarios'!$B$3,VLOOKUP(B8968,'Lista de Prestatarios'!$A$2:$B$500,2,FALSE))),"")</f>
        <v/>
      </c>
      <c r="P8968" s="58" t="str">
        <f>IF(B8968&lt;&gt;"",IF(OR(D8968&gt;0,G8968&gt;0),COUNTIF($B$2:B8968,B8968),COUNTIFS($B$2:B8968,B8968,$E$2:E8968,"&gt;0")),"")</f>
        <v/>
      </c>
    </row>
    <row r="8969" spans="1:16" x14ac:dyDescent="0.35">
      <c r="A8969" s="51" t="str">
        <f t="shared" si="420"/>
        <v/>
      </c>
      <c r="B8969" s="99"/>
      <c r="C8969" s="4"/>
      <c r="D8969" s="14"/>
      <c r="E8969" s="14"/>
      <c r="F8969" s="14"/>
      <c r="G8969" s="82"/>
      <c r="H8969" s="107" t="str">
        <f>IF(B8969&lt;&gt;"",IF(OR(O8969=0,O8969=999),"",SUMIFS($E$2:E8969,$A$2:A8969,A8969)-SUMIFS($F$2:F8969,$A$2:A8969,A8969)),"")</f>
        <v/>
      </c>
      <c r="I8969" s="109" t="str">
        <f t="shared" si="422"/>
        <v/>
      </c>
      <c r="J8969" s="113"/>
      <c r="K8969" s="90"/>
      <c r="L8969" s="73"/>
      <c r="M8969" s="69" t="str">
        <f>IF(C8969&lt;&gt;"",DailyLog!$S$3,"")</f>
        <v/>
      </c>
      <c r="N8969" s="56" t="str">
        <f t="shared" si="421"/>
        <v/>
      </c>
      <c r="O8969" s="53" t="str">
        <f>IF($B8969&lt;&gt;"",IF(ISNUMBER(_xlfn.XMATCH($B8969,Language!$A$6:$E$6)),0,IF(ISNUMBER(_xlfn.XMATCH($B8969,Language!$A$29:$E$29)),'Lista de Prestatarios'!$B$3,VLOOKUP(B8969,'Lista de Prestatarios'!$A$2:$B$500,2,FALSE))),"")</f>
        <v/>
      </c>
      <c r="P8969" s="58" t="str">
        <f>IF(B8969&lt;&gt;"",IF(OR(D8969&gt;0,G8969&gt;0),COUNTIF($B$2:B8969,B8969),COUNTIFS($B$2:B8969,B8969,$E$2:E8969,"&gt;0")),"")</f>
        <v/>
      </c>
    </row>
    <row r="8970" spans="1:16" x14ac:dyDescent="0.35">
      <c r="A8970" s="51" t="str">
        <f t="shared" si="420"/>
        <v/>
      </c>
      <c r="B8970" s="99"/>
      <c r="C8970" s="4"/>
      <c r="D8970" s="14"/>
      <c r="E8970" s="14"/>
      <c r="F8970" s="14"/>
      <c r="G8970" s="82"/>
      <c r="H8970" s="107" t="str">
        <f>IF(B8970&lt;&gt;"",IF(OR(O8970=0,O8970=999),"",SUMIFS($E$2:E8970,$A$2:A8970,A8970)-SUMIFS($F$2:F8970,$A$2:A8970,A8970)),"")</f>
        <v/>
      </c>
      <c r="I8970" s="109" t="str">
        <f t="shared" si="422"/>
        <v/>
      </c>
      <c r="J8970" s="113"/>
      <c r="K8970" s="90"/>
      <c r="L8970" s="73"/>
      <c r="M8970" s="69" t="str">
        <f>IF(C8970&lt;&gt;"",DailyLog!$S$3,"")</f>
        <v/>
      </c>
      <c r="N8970" s="56" t="str">
        <f t="shared" si="421"/>
        <v/>
      </c>
      <c r="O8970" s="53" t="str">
        <f>IF($B8970&lt;&gt;"",IF(ISNUMBER(_xlfn.XMATCH($B8970,Language!$A$6:$E$6)),0,IF(ISNUMBER(_xlfn.XMATCH($B8970,Language!$A$29:$E$29)),'Lista de Prestatarios'!$B$3,VLOOKUP(B8970,'Lista de Prestatarios'!$A$2:$B$500,2,FALSE))),"")</f>
        <v/>
      </c>
      <c r="P8970" s="58" t="str">
        <f>IF(B8970&lt;&gt;"",IF(OR(D8970&gt;0,G8970&gt;0),COUNTIF($B$2:B8970,B8970),COUNTIFS($B$2:B8970,B8970,$E$2:E8970,"&gt;0")),"")</f>
        <v/>
      </c>
    </row>
    <row r="8971" spans="1:16" x14ac:dyDescent="0.35">
      <c r="A8971" s="51" t="str">
        <f t="shared" si="420"/>
        <v/>
      </c>
      <c r="B8971" s="99"/>
      <c r="C8971" s="4"/>
      <c r="D8971" s="14"/>
      <c r="E8971" s="14"/>
      <c r="F8971" s="14"/>
      <c r="G8971" s="82"/>
      <c r="H8971" s="107" t="str">
        <f>IF(B8971&lt;&gt;"",IF(OR(O8971=0,O8971=999),"",SUMIFS($E$2:E8971,$A$2:A8971,A8971)-SUMIFS($F$2:F8971,$A$2:A8971,A8971)),"")</f>
        <v/>
      </c>
      <c r="I8971" s="109" t="str">
        <f t="shared" si="422"/>
        <v/>
      </c>
      <c r="J8971" s="113"/>
      <c r="K8971" s="90"/>
      <c r="L8971" s="73"/>
      <c r="M8971" s="69" t="str">
        <f>IF(C8971&lt;&gt;"",DailyLog!$S$3,"")</f>
        <v/>
      </c>
      <c r="N8971" s="56" t="str">
        <f t="shared" si="421"/>
        <v/>
      </c>
      <c r="O8971" s="53" t="str">
        <f>IF($B8971&lt;&gt;"",IF(ISNUMBER(_xlfn.XMATCH($B8971,Language!$A$6:$E$6)),0,IF(ISNUMBER(_xlfn.XMATCH($B8971,Language!$A$29:$E$29)),'Lista de Prestatarios'!$B$3,VLOOKUP(B8971,'Lista de Prestatarios'!$A$2:$B$500,2,FALSE))),"")</f>
        <v/>
      </c>
      <c r="P8971" s="58" t="str">
        <f>IF(B8971&lt;&gt;"",IF(OR(D8971&gt;0,G8971&gt;0),COUNTIF($B$2:B8971,B8971),COUNTIFS($B$2:B8971,B8971,$E$2:E8971,"&gt;0")),"")</f>
        <v/>
      </c>
    </row>
    <row r="8972" spans="1:16" x14ac:dyDescent="0.35">
      <c r="A8972" s="51" t="str">
        <f t="shared" si="420"/>
        <v/>
      </c>
      <c r="B8972" s="99"/>
      <c r="C8972" s="4"/>
      <c r="D8972" s="14"/>
      <c r="E8972" s="14"/>
      <c r="F8972" s="14"/>
      <c r="G8972" s="82"/>
      <c r="H8972" s="107" t="str">
        <f>IF(B8972&lt;&gt;"",IF(OR(O8972=0,O8972=999),"",SUMIFS($E$2:E8972,$A$2:A8972,A8972)-SUMIFS($F$2:F8972,$A$2:A8972,A8972)),"")</f>
        <v/>
      </c>
      <c r="I8972" s="109" t="str">
        <f t="shared" si="422"/>
        <v/>
      </c>
      <c r="J8972" s="113"/>
      <c r="K8972" s="90"/>
      <c r="L8972" s="73"/>
      <c r="M8972" s="69" t="str">
        <f>IF(C8972&lt;&gt;"",DailyLog!$S$3,"")</f>
        <v/>
      </c>
      <c r="N8972" s="56" t="str">
        <f t="shared" si="421"/>
        <v/>
      </c>
      <c r="O8972" s="53" t="str">
        <f>IF($B8972&lt;&gt;"",IF(ISNUMBER(_xlfn.XMATCH($B8972,Language!$A$6:$E$6)),0,IF(ISNUMBER(_xlfn.XMATCH($B8972,Language!$A$29:$E$29)),'Lista de Prestatarios'!$B$3,VLOOKUP(B8972,'Lista de Prestatarios'!$A$2:$B$500,2,FALSE))),"")</f>
        <v/>
      </c>
      <c r="P8972" s="58" t="str">
        <f>IF(B8972&lt;&gt;"",IF(OR(D8972&gt;0,G8972&gt;0),COUNTIF($B$2:B8972,B8972),COUNTIFS($B$2:B8972,B8972,$E$2:E8972,"&gt;0")),"")</f>
        <v/>
      </c>
    </row>
    <row r="8973" spans="1:16" x14ac:dyDescent="0.35">
      <c r="A8973" s="51" t="str">
        <f t="shared" si="420"/>
        <v/>
      </c>
      <c r="B8973" s="99"/>
      <c r="C8973" s="4"/>
      <c r="D8973" s="14"/>
      <c r="E8973" s="14"/>
      <c r="F8973" s="14"/>
      <c r="G8973" s="82"/>
      <c r="H8973" s="107" t="str">
        <f>IF(B8973&lt;&gt;"",IF(OR(O8973=0,O8973=999),"",SUMIFS($E$2:E8973,$A$2:A8973,A8973)-SUMIFS($F$2:F8973,$A$2:A8973,A8973)),"")</f>
        <v/>
      </c>
      <c r="I8973" s="109" t="str">
        <f t="shared" si="422"/>
        <v/>
      </c>
      <c r="J8973" s="113"/>
      <c r="K8973" s="90"/>
      <c r="L8973" s="73"/>
      <c r="M8973" s="69" t="str">
        <f>IF(C8973&lt;&gt;"",DailyLog!$S$3,"")</f>
        <v/>
      </c>
      <c r="N8973" s="56" t="str">
        <f t="shared" si="421"/>
        <v/>
      </c>
      <c r="O8973" s="53" t="str">
        <f>IF($B8973&lt;&gt;"",IF(ISNUMBER(_xlfn.XMATCH($B8973,Language!$A$6:$E$6)),0,IF(ISNUMBER(_xlfn.XMATCH($B8973,Language!$A$29:$E$29)),'Lista de Prestatarios'!$B$3,VLOOKUP(B8973,'Lista de Prestatarios'!$A$2:$B$500,2,FALSE))),"")</f>
        <v/>
      </c>
      <c r="P8973" s="58" t="str">
        <f>IF(B8973&lt;&gt;"",IF(OR(D8973&gt;0,G8973&gt;0),COUNTIF($B$2:B8973,B8973),COUNTIFS($B$2:B8973,B8973,$E$2:E8973,"&gt;0")),"")</f>
        <v/>
      </c>
    </row>
    <row r="8974" spans="1:16" x14ac:dyDescent="0.35">
      <c r="A8974" s="51" t="str">
        <f t="shared" si="420"/>
        <v/>
      </c>
      <c r="B8974" s="99"/>
      <c r="C8974" s="4"/>
      <c r="D8974" s="14"/>
      <c r="E8974" s="14"/>
      <c r="F8974" s="14"/>
      <c r="G8974" s="82"/>
      <c r="H8974" s="107" t="str">
        <f>IF(B8974&lt;&gt;"",IF(OR(O8974=0,O8974=999),"",SUMIFS($E$2:E8974,$A$2:A8974,A8974)-SUMIFS($F$2:F8974,$A$2:A8974,A8974)),"")</f>
        <v/>
      </c>
      <c r="I8974" s="109" t="str">
        <f t="shared" si="422"/>
        <v/>
      </c>
      <c r="J8974" s="113"/>
      <c r="K8974" s="90"/>
      <c r="L8974" s="73"/>
      <c r="M8974" s="69" t="str">
        <f>IF(C8974&lt;&gt;"",DailyLog!$S$3,"")</f>
        <v/>
      </c>
      <c r="N8974" s="56" t="str">
        <f t="shared" si="421"/>
        <v/>
      </c>
      <c r="O8974" s="53" t="str">
        <f>IF($B8974&lt;&gt;"",IF(ISNUMBER(_xlfn.XMATCH($B8974,Language!$A$6:$E$6)),0,IF(ISNUMBER(_xlfn.XMATCH($B8974,Language!$A$29:$E$29)),'Lista de Prestatarios'!$B$3,VLOOKUP(B8974,'Lista de Prestatarios'!$A$2:$B$500,2,FALSE))),"")</f>
        <v/>
      </c>
      <c r="P8974" s="58" t="str">
        <f>IF(B8974&lt;&gt;"",IF(OR(D8974&gt;0,G8974&gt;0),COUNTIF($B$2:B8974,B8974),COUNTIFS($B$2:B8974,B8974,$E$2:E8974,"&gt;0")),"")</f>
        <v/>
      </c>
    </row>
    <row r="8975" spans="1:16" x14ac:dyDescent="0.35">
      <c r="A8975" s="51" t="str">
        <f t="shared" si="420"/>
        <v/>
      </c>
      <c r="B8975" s="99"/>
      <c r="C8975" s="4"/>
      <c r="D8975" s="14"/>
      <c r="E8975" s="14"/>
      <c r="F8975" s="14"/>
      <c r="G8975" s="82"/>
      <c r="H8975" s="107" t="str">
        <f>IF(B8975&lt;&gt;"",IF(OR(O8975=0,O8975=999),"",SUMIFS($E$2:E8975,$A$2:A8975,A8975)-SUMIFS($F$2:F8975,$A$2:A8975,A8975)),"")</f>
        <v/>
      </c>
      <c r="I8975" s="109" t="str">
        <f t="shared" si="422"/>
        <v/>
      </c>
      <c r="J8975" s="113"/>
      <c r="K8975" s="90"/>
      <c r="L8975" s="73"/>
      <c r="M8975" s="69" t="str">
        <f>IF(C8975&lt;&gt;"",DailyLog!$S$3,"")</f>
        <v/>
      </c>
      <c r="N8975" s="56" t="str">
        <f t="shared" si="421"/>
        <v/>
      </c>
      <c r="O8975" s="53" t="str">
        <f>IF($B8975&lt;&gt;"",IF(ISNUMBER(_xlfn.XMATCH($B8975,Language!$A$6:$E$6)),0,IF(ISNUMBER(_xlfn.XMATCH($B8975,Language!$A$29:$E$29)),'Lista de Prestatarios'!$B$3,VLOOKUP(B8975,'Lista de Prestatarios'!$A$2:$B$500,2,FALSE))),"")</f>
        <v/>
      </c>
      <c r="P8975" s="58" t="str">
        <f>IF(B8975&lt;&gt;"",IF(OR(D8975&gt;0,G8975&gt;0),COUNTIF($B$2:B8975,B8975),COUNTIFS($B$2:B8975,B8975,$E$2:E8975,"&gt;0")),"")</f>
        <v/>
      </c>
    </row>
    <row r="8976" spans="1:16" x14ac:dyDescent="0.35">
      <c r="A8976" s="51" t="str">
        <f t="shared" si="420"/>
        <v/>
      </c>
      <c r="B8976" s="99"/>
      <c r="C8976" s="4"/>
      <c r="D8976" s="14"/>
      <c r="E8976" s="14"/>
      <c r="F8976" s="14"/>
      <c r="G8976" s="82"/>
      <c r="H8976" s="107" t="str">
        <f>IF(B8976&lt;&gt;"",IF(OR(O8976=0,O8976=999),"",SUMIFS($E$2:E8976,$A$2:A8976,A8976)-SUMIFS($F$2:F8976,$A$2:A8976,A8976)),"")</f>
        <v/>
      </c>
      <c r="I8976" s="109" t="str">
        <f t="shared" si="422"/>
        <v/>
      </c>
      <c r="J8976" s="113"/>
      <c r="K8976" s="90"/>
      <c r="L8976" s="73"/>
      <c r="M8976" s="69" t="str">
        <f>IF(C8976&lt;&gt;"",DailyLog!$S$3,"")</f>
        <v/>
      </c>
      <c r="N8976" s="56" t="str">
        <f t="shared" si="421"/>
        <v/>
      </c>
      <c r="O8976" s="53" t="str">
        <f>IF($B8976&lt;&gt;"",IF(ISNUMBER(_xlfn.XMATCH($B8976,Language!$A$6:$E$6)),0,IF(ISNUMBER(_xlfn.XMATCH($B8976,Language!$A$29:$E$29)),'Lista de Prestatarios'!$B$3,VLOOKUP(B8976,'Lista de Prestatarios'!$A$2:$B$500,2,FALSE))),"")</f>
        <v/>
      </c>
      <c r="P8976" s="58" t="str">
        <f>IF(B8976&lt;&gt;"",IF(OR(D8976&gt;0,G8976&gt;0),COUNTIF($B$2:B8976,B8976),COUNTIFS($B$2:B8976,B8976,$E$2:E8976,"&gt;0")),"")</f>
        <v/>
      </c>
    </row>
    <row r="8977" spans="1:16" x14ac:dyDescent="0.35">
      <c r="A8977" s="51" t="str">
        <f t="shared" si="420"/>
        <v/>
      </c>
      <c r="B8977" s="99"/>
      <c r="C8977" s="4"/>
      <c r="D8977" s="14"/>
      <c r="E8977" s="14"/>
      <c r="F8977" s="14"/>
      <c r="G8977" s="82"/>
      <c r="H8977" s="107" t="str">
        <f>IF(B8977&lt;&gt;"",IF(OR(O8977=0,O8977=999),"",SUMIFS($E$2:E8977,$A$2:A8977,A8977)-SUMIFS($F$2:F8977,$A$2:A8977,A8977)),"")</f>
        <v/>
      </c>
      <c r="I8977" s="109" t="str">
        <f t="shared" si="422"/>
        <v/>
      </c>
      <c r="J8977" s="113"/>
      <c r="K8977" s="90"/>
      <c r="L8977" s="73"/>
      <c r="M8977" s="69" t="str">
        <f>IF(C8977&lt;&gt;"",DailyLog!$S$3,"")</f>
        <v/>
      </c>
      <c r="N8977" s="56" t="str">
        <f t="shared" si="421"/>
        <v/>
      </c>
      <c r="O8977" s="53" t="str">
        <f>IF($B8977&lt;&gt;"",IF(ISNUMBER(_xlfn.XMATCH($B8977,Language!$A$6:$E$6)),0,IF(ISNUMBER(_xlfn.XMATCH($B8977,Language!$A$29:$E$29)),'Lista de Prestatarios'!$B$3,VLOOKUP(B8977,'Lista de Prestatarios'!$A$2:$B$500,2,FALSE))),"")</f>
        <v/>
      </c>
      <c r="P8977" s="58" t="str">
        <f>IF(B8977&lt;&gt;"",IF(OR(D8977&gt;0,G8977&gt;0),COUNTIF($B$2:B8977,B8977),COUNTIFS($B$2:B8977,B8977,$E$2:E8977,"&gt;0")),"")</f>
        <v/>
      </c>
    </row>
    <row r="8978" spans="1:16" x14ac:dyDescent="0.35">
      <c r="A8978" s="51" t="str">
        <f t="shared" si="420"/>
        <v/>
      </c>
      <c r="B8978" s="99"/>
      <c r="C8978" s="4"/>
      <c r="D8978" s="14"/>
      <c r="E8978" s="14"/>
      <c r="F8978" s="14"/>
      <c r="G8978" s="82"/>
      <c r="H8978" s="107" t="str">
        <f>IF(B8978&lt;&gt;"",IF(OR(O8978=0,O8978=999),"",SUMIFS($E$2:E8978,$A$2:A8978,A8978)-SUMIFS($F$2:F8978,$A$2:A8978,A8978)),"")</f>
        <v/>
      </c>
      <c r="I8978" s="109" t="str">
        <f t="shared" si="422"/>
        <v/>
      </c>
      <c r="J8978" s="113"/>
      <c r="K8978" s="90"/>
      <c r="L8978" s="73"/>
      <c r="M8978" s="69" t="str">
        <f>IF(C8978&lt;&gt;"",DailyLog!$S$3,"")</f>
        <v/>
      </c>
      <c r="N8978" s="56" t="str">
        <f t="shared" si="421"/>
        <v/>
      </c>
      <c r="O8978" s="53" t="str">
        <f>IF($B8978&lt;&gt;"",IF(ISNUMBER(_xlfn.XMATCH($B8978,Language!$A$6:$E$6)),0,IF(ISNUMBER(_xlfn.XMATCH($B8978,Language!$A$29:$E$29)),'Lista de Prestatarios'!$B$3,VLOOKUP(B8978,'Lista de Prestatarios'!$A$2:$B$500,2,FALSE))),"")</f>
        <v/>
      </c>
      <c r="P8978" s="58" t="str">
        <f>IF(B8978&lt;&gt;"",IF(OR(D8978&gt;0,G8978&gt;0),COUNTIF($B$2:B8978,B8978),COUNTIFS($B$2:B8978,B8978,$E$2:E8978,"&gt;0")),"")</f>
        <v/>
      </c>
    </row>
    <row r="8979" spans="1:16" x14ac:dyDescent="0.35">
      <c r="A8979" s="51" t="str">
        <f t="shared" si="420"/>
        <v/>
      </c>
      <c r="B8979" s="99"/>
      <c r="C8979" s="4"/>
      <c r="D8979" s="14"/>
      <c r="E8979" s="14"/>
      <c r="F8979" s="14"/>
      <c r="G8979" s="82"/>
      <c r="H8979" s="107" t="str">
        <f>IF(B8979&lt;&gt;"",IF(OR(O8979=0,O8979=999),"",SUMIFS($E$2:E8979,$A$2:A8979,A8979)-SUMIFS($F$2:F8979,$A$2:A8979,A8979)),"")</f>
        <v/>
      </c>
      <c r="I8979" s="109" t="str">
        <f t="shared" si="422"/>
        <v/>
      </c>
      <c r="J8979" s="113"/>
      <c r="K8979" s="90"/>
      <c r="L8979" s="73"/>
      <c r="M8979" s="69" t="str">
        <f>IF(C8979&lt;&gt;"",DailyLog!$S$3,"")</f>
        <v/>
      </c>
      <c r="N8979" s="56" t="str">
        <f t="shared" si="421"/>
        <v/>
      </c>
      <c r="O8979" s="53" t="str">
        <f>IF($B8979&lt;&gt;"",IF(ISNUMBER(_xlfn.XMATCH($B8979,Language!$A$6:$E$6)),0,IF(ISNUMBER(_xlfn.XMATCH($B8979,Language!$A$29:$E$29)),'Lista de Prestatarios'!$B$3,VLOOKUP(B8979,'Lista de Prestatarios'!$A$2:$B$500,2,FALSE))),"")</f>
        <v/>
      </c>
      <c r="P8979" s="58" t="str">
        <f>IF(B8979&lt;&gt;"",IF(OR(D8979&gt;0,G8979&gt;0),COUNTIF($B$2:B8979,B8979),COUNTIFS($B$2:B8979,B8979,$E$2:E8979,"&gt;0")),"")</f>
        <v/>
      </c>
    </row>
    <row r="8980" spans="1:16" x14ac:dyDescent="0.35">
      <c r="A8980" s="51" t="str">
        <f t="shared" si="420"/>
        <v/>
      </c>
      <c r="B8980" s="99"/>
      <c r="C8980" s="4"/>
      <c r="D8980" s="14"/>
      <c r="E8980" s="14"/>
      <c r="F8980" s="14"/>
      <c r="G8980" s="82"/>
      <c r="H8980" s="107" t="str">
        <f>IF(B8980&lt;&gt;"",IF(OR(O8980=0,O8980=999),"",SUMIFS($E$2:E8980,$A$2:A8980,A8980)-SUMIFS($F$2:F8980,$A$2:A8980,A8980)),"")</f>
        <v/>
      </c>
      <c r="I8980" s="109" t="str">
        <f t="shared" si="422"/>
        <v/>
      </c>
      <c r="J8980" s="113"/>
      <c r="K8980" s="90"/>
      <c r="L8980" s="73"/>
      <c r="M8980" s="69" t="str">
        <f>IF(C8980&lt;&gt;"",DailyLog!$S$3,"")</f>
        <v/>
      </c>
      <c r="N8980" s="56" t="str">
        <f t="shared" si="421"/>
        <v/>
      </c>
      <c r="O8980" s="53" t="str">
        <f>IF($B8980&lt;&gt;"",IF(ISNUMBER(_xlfn.XMATCH($B8980,Language!$A$6:$E$6)),0,IF(ISNUMBER(_xlfn.XMATCH($B8980,Language!$A$29:$E$29)),'Lista de Prestatarios'!$B$3,VLOOKUP(B8980,'Lista de Prestatarios'!$A$2:$B$500,2,FALSE))),"")</f>
        <v/>
      </c>
      <c r="P8980" s="58" t="str">
        <f>IF(B8980&lt;&gt;"",IF(OR(D8980&gt;0,G8980&gt;0),COUNTIF($B$2:B8980,B8980),COUNTIFS($B$2:B8980,B8980,$E$2:E8980,"&gt;0")),"")</f>
        <v/>
      </c>
    </row>
    <row r="8981" spans="1:16" x14ac:dyDescent="0.35">
      <c r="A8981" s="51" t="str">
        <f t="shared" si="420"/>
        <v/>
      </c>
      <c r="B8981" s="99"/>
      <c r="C8981" s="4"/>
      <c r="D8981" s="14"/>
      <c r="E8981" s="14"/>
      <c r="F8981" s="14"/>
      <c r="G8981" s="82"/>
      <c r="H8981" s="107" t="str">
        <f>IF(B8981&lt;&gt;"",IF(OR(O8981=0,O8981=999),"",SUMIFS($E$2:E8981,$A$2:A8981,A8981)-SUMIFS($F$2:F8981,$A$2:A8981,A8981)),"")</f>
        <v/>
      </c>
      <c r="I8981" s="109" t="str">
        <f t="shared" si="422"/>
        <v/>
      </c>
      <c r="J8981" s="113"/>
      <c r="K8981" s="90"/>
      <c r="L8981" s="73"/>
      <c r="M8981" s="69" t="str">
        <f>IF(C8981&lt;&gt;"",DailyLog!$S$3,"")</f>
        <v/>
      </c>
      <c r="N8981" s="56" t="str">
        <f t="shared" si="421"/>
        <v/>
      </c>
      <c r="O8981" s="53" t="str">
        <f>IF($B8981&lt;&gt;"",IF(ISNUMBER(_xlfn.XMATCH($B8981,Language!$A$6:$E$6)),0,IF(ISNUMBER(_xlfn.XMATCH($B8981,Language!$A$29:$E$29)),'Lista de Prestatarios'!$B$3,VLOOKUP(B8981,'Lista de Prestatarios'!$A$2:$B$500,2,FALSE))),"")</f>
        <v/>
      </c>
      <c r="P8981" s="58" t="str">
        <f>IF(B8981&lt;&gt;"",IF(OR(D8981&gt;0,G8981&gt;0),COUNTIF($B$2:B8981,B8981),COUNTIFS($B$2:B8981,B8981,$E$2:E8981,"&gt;0")),"")</f>
        <v/>
      </c>
    </row>
    <row r="8982" spans="1:16" x14ac:dyDescent="0.35">
      <c r="A8982" s="51" t="str">
        <f t="shared" si="420"/>
        <v/>
      </c>
      <c r="B8982" s="99"/>
      <c r="C8982" s="4"/>
      <c r="D8982" s="14"/>
      <c r="E8982" s="14"/>
      <c r="F8982" s="14"/>
      <c r="G8982" s="82"/>
      <c r="H8982" s="107" t="str">
        <f>IF(B8982&lt;&gt;"",IF(OR(O8982=0,O8982=999),"",SUMIFS($E$2:E8982,$A$2:A8982,A8982)-SUMIFS($F$2:F8982,$A$2:A8982,A8982)),"")</f>
        <v/>
      </c>
      <c r="I8982" s="109" t="str">
        <f t="shared" si="422"/>
        <v/>
      </c>
      <c r="J8982" s="113"/>
      <c r="K8982" s="90"/>
      <c r="L8982" s="73"/>
      <c r="M8982" s="69" t="str">
        <f>IF(C8982&lt;&gt;"",DailyLog!$S$3,"")</f>
        <v/>
      </c>
      <c r="N8982" s="56" t="str">
        <f t="shared" si="421"/>
        <v/>
      </c>
      <c r="O8982" s="53" t="str">
        <f>IF($B8982&lt;&gt;"",IF(ISNUMBER(_xlfn.XMATCH($B8982,Language!$A$6:$E$6)),0,IF(ISNUMBER(_xlfn.XMATCH($B8982,Language!$A$29:$E$29)),'Lista de Prestatarios'!$B$3,VLOOKUP(B8982,'Lista de Prestatarios'!$A$2:$B$500,2,FALSE))),"")</f>
        <v/>
      </c>
      <c r="P8982" s="58" t="str">
        <f>IF(B8982&lt;&gt;"",IF(OR(D8982&gt;0,G8982&gt;0),COUNTIF($B$2:B8982,B8982),COUNTIFS($B$2:B8982,B8982,$E$2:E8982,"&gt;0")),"")</f>
        <v/>
      </c>
    </row>
    <row r="8983" spans="1:16" x14ac:dyDescent="0.35">
      <c r="A8983" s="51" t="str">
        <f t="shared" si="420"/>
        <v/>
      </c>
      <c r="B8983" s="99"/>
      <c r="C8983" s="4"/>
      <c r="D8983" s="14"/>
      <c r="E8983" s="14"/>
      <c r="F8983" s="14"/>
      <c r="G8983" s="82"/>
      <c r="H8983" s="107" t="str">
        <f>IF(B8983&lt;&gt;"",IF(OR(O8983=0,O8983=999),"",SUMIFS($E$2:E8983,$A$2:A8983,A8983)-SUMIFS($F$2:F8983,$A$2:A8983,A8983)),"")</f>
        <v/>
      </c>
      <c r="I8983" s="109" t="str">
        <f t="shared" si="422"/>
        <v/>
      </c>
      <c r="J8983" s="113"/>
      <c r="K8983" s="90"/>
      <c r="L8983" s="73"/>
      <c r="M8983" s="69" t="str">
        <f>IF(C8983&lt;&gt;"",DailyLog!$S$3,"")</f>
        <v/>
      </c>
      <c r="N8983" s="56" t="str">
        <f t="shared" si="421"/>
        <v/>
      </c>
      <c r="O8983" s="53" t="str">
        <f>IF($B8983&lt;&gt;"",IF(ISNUMBER(_xlfn.XMATCH($B8983,Language!$A$6:$E$6)),0,IF(ISNUMBER(_xlfn.XMATCH($B8983,Language!$A$29:$E$29)),'Lista de Prestatarios'!$B$3,VLOOKUP(B8983,'Lista de Prestatarios'!$A$2:$B$500,2,FALSE))),"")</f>
        <v/>
      </c>
      <c r="P8983" s="58" t="str">
        <f>IF(B8983&lt;&gt;"",IF(OR(D8983&gt;0,G8983&gt;0),COUNTIF($B$2:B8983,B8983),COUNTIFS($B$2:B8983,B8983,$E$2:E8983,"&gt;0")),"")</f>
        <v/>
      </c>
    </row>
    <row r="8984" spans="1:16" x14ac:dyDescent="0.35">
      <c r="A8984" s="51" t="str">
        <f t="shared" si="420"/>
        <v/>
      </c>
      <c r="B8984" s="99"/>
      <c r="C8984" s="4"/>
      <c r="D8984" s="14"/>
      <c r="E8984" s="14"/>
      <c r="F8984" s="14"/>
      <c r="G8984" s="82"/>
      <c r="H8984" s="107" t="str">
        <f>IF(B8984&lt;&gt;"",IF(OR(O8984=0,O8984=999),"",SUMIFS($E$2:E8984,$A$2:A8984,A8984)-SUMIFS($F$2:F8984,$A$2:A8984,A8984)),"")</f>
        <v/>
      </c>
      <c r="I8984" s="109" t="str">
        <f t="shared" si="422"/>
        <v/>
      </c>
      <c r="J8984" s="113"/>
      <c r="K8984" s="90"/>
      <c r="L8984" s="73"/>
      <c r="M8984" s="69" t="str">
        <f>IF(C8984&lt;&gt;"",DailyLog!$S$3,"")</f>
        <v/>
      </c>
      <c r="N8984" s="56" t="str">
        <f t="shared" si="421"/>
        <v/>
      </c>
      <c r="O8984" s="53" t="str">
        <f>IF($B8984&lt;&gt;"",IF(ISNUMBER(_xlfn.XMATCH($B8984,Language!$A$6:$E$6)),0,IF(ISNUMBER(_xlfn.XMATCH($B8984,Language!$A$29:$E$29)),'Lista de Prestatarios'!$B$3,VLOOKUP(B8984,'Lista de Prestatarios'!$A$2:$B$500,2,FALSE))),"")</f>
        <v/>
      </c>
      <c r="P8984" s="58" t="str">
        <f>IF(B8984&lt;&gt;"",IF(OR(D8984&gt;0,G8984&gt;0),COUNTIF($B$2:B8984,B8984),COUNTIFS($B$2:B8984,B8984,$E$2:E8984,"&gt;0")),"")</f>
        <v/>
      </c>
    </row>
    <row r="8985" spans="1:16" x14ac:dyDescent="0.35">
      <c r="A8985" s="51" t="str">
        <f t="shared" si="420"/>
        <v/>
      </c>
      <c r="B8985" s="99"/>
      <c r="C8985" s="4"/>
      <c r="D8985" s="14"/>
      <c r="E8985" s="14"/>
      <c r="F8985" s="14"/>
      <c r="G8985" s="82"/>
      <c r="H8985" s="107" t="str">
        <f>IF(B8985&lt;&gt;"",IF(OR(O8985=0,O8985=999),"",SUMIFS($E$2:E8985,$A$2:A8985,A8985)-SUMIFS($F$2:F8985,$A$2:A8985,A8985)),"")</f>
        <v/>
      </c>
      <c r="I8985" s="109" t="str">
        <f t="shared" si="422"/>
        <v/>
      </c>
      <c r="J8985" s="113"/>
      <c r="K8985" s="90"/>
      <c r="L8985" s="73"/>
      <c r="M8985" s="69" t="str">
        <f>IF(C8985&lt;&gt;"",DailyLog!$S$3,"")</f>
        <v/>
      </c>
      <c r="N8985" s="56" t="str">
        <f t="shared" si="421"/>
        <v/>
      </c>
      <c r="O8985" s="53" t="str">
        <f>IF($B8985&lt;&gt;"",IF(ISNUMBER(_xlfn.XMATCH($B8985,Language!$A$6:$E$6)),0,IF(ISNUMBER(_xlfn.XMATCH($B8985,Language!$A$29:$E$29)),'Lista de Prestatarios'!$B$3,VLOOKUP(B8985,'Lista de Prestatarios'!$A$2:$B$500,2,FALSE))),"")</f>
        <v/>
      </c>
      <c r="P8985" s="58" t="str">
        <f>IF(B8985&lt;&gt;"",IF(OR(D8985&gt;0,G8985&gt;0),COUNTIF($B$2:B8985,B8985),COUNTIFS($B$2:B8985,B8985,$E$2:E8985,"&gt;0")),"")</f>
        <v/>
      </c>
    </row>
    <row r="8986" spans="1:16" x14ac:dyDescent="0.35">
      <c r="A8986" s="51" t="str">
        <f t="shared" si="420"/>
        <v/>
      </c>
      <c r="B8986" s="99"/>
      <c r="C8986" s="4"/>
      <c r="D8986" s="14"/>
      <c r="E8986" s="14"/>
      <c r="F8986" s="14"/>
      <c r="G8986" s="82"/>
      <c r="H8986" s="107" t="str">
        <f>IF(B8986&lt;&gt;"",IF(OR(O8986=0,O8986=999),"",SUMIFS($E$2:E8986,$A$2:A8986,A8986)-SUMIFS($F$2:F8986,$A$2:A8986,A8986)),"")</f>
        <v/>
      </c>
      <c r="I8986" s="109" t="str">
        <f t="shared" si="422"/>
        <v/>
      </c>
      <c r="J8986" s="113"/>
      <c r="K8986" s="90"/>
      <c r="L8986" s="73"/>
      <c r="M8986" s="69" t="str">
        <f>IF(C8986&lt;&gt;"",DailyLog!$S$3,"")</f>
        <v/>
      </c>
      <c r="N8986" s="56" t="str">
        <f t="shared" si="421"/>
        <v/>
      </c>
      <c r="O8986" s="53" t="str">
        <f>IF($B8986&lt;&gt;"",IF(ISNUMBER(_xlfn.XMATCH($B8986,Language!$A$6:$E$6)),0,IF(ISNUMBER(_xlfn.XMATCH($B8986,Language!$A$29:$E$29)),'Lista de Prestatarios'!$B$3,VLOOKUP(B8986,'Lista de Prestatarios'!$A$2:$B$500,2,FALSE))),"")</f>
        <v/>
      </c>
      <c r="P8986" s="58" t="str">
        <f>IF(B8986&lt;&gt;"",IF(OR(D8986&gt;0,G8986&gt;0),COUNTIF($B$2:B8986,B8986),COUNTIFS($B$2:B8986,B8986,$E$2:E8986,"&gt;0")),"")</f>
        <v/>
      </c>
    </row>
    <row r="8987" spans="1:16" x14ac:dyDescent="0.35">
      <c r="A8987" s="51" t="str">
        <f t="shared" si="420"/>
        <v/>
      </c>
      <c r="B8987" s="99"/>
      <c r="C8987" s="4"/>
      <c r="D8987" s="14"/>
      <c r="E8987" s="14"/>
      <c r="F8987" s="14"/>
      <c r="G8987" s="82"/>
      <c r="H8987" s="107" t="str">
        <f>IF(B8987&lt;&gt;"",IF(OR(O8987=0,O8987=999),"",SUMIFS($E$2:E8987,$A$2:A8987,A8987)-SUMIFS($F$2:F8987,$A$2:A8987,A8987)),"")</f>
        <v/>
      </c>
      <c r="I8987" s="109" t="str">
        <f t="shared" si="422"/>
        <v/>
      </c>
      <c r="J8987" s="113"/>
      <c r="K8987" s="90"/>
      <c r="L8987" s="73"/>
      <c r="M8987" s="69" t="str">
        <f>IF(C8987&lt;&gt;"",DailyLog!$S$3,"")</f>
        <v/>
      </c>
      <c r="N8987" s="56" t="str">
        <f t="shared" si="421"/>
        <v/>
      </c>
      <c r="O8987" s="53" t="str">
        <f>IF($B8987&lt;&gt;"",IF(ISNUMBER(_xlfn.XMATCH($B8987,Language!$A$6:$E$6)),0,IF(ISNUMBER(_xlfn.XMATCH($B8987,Language!$A$29:$E$29)),'Lista de Prestatarios'!$B$3,VLOOKUP(B8987,'Lista de Prestatarios'!$A$2:$B$500,2,FALSE))),"")</f>
        <v/>
      </c>
      <c r="P8987" s="58" t="str">
        <f>IF(B8987&lt;&gt;"",IF(OR(D8987&gt;0,G8987&gt;0),COUNTIF($B$2:B8987,B8987),COUNTIFS($B$2:B8987,B8987,$E$2:E8987,"&gt;0")),"")</f>
        <v/>
      </c>
    </row>
    <row r="8988" spans="1:16" x14ac:dyDescent="0.35">
      <c r="A8988" s="51" t="str">
        <f t="shared" si="420"/>
        <v/>
      </c>
      <c r="B8988" s="99"/>
      <c r="C8988" s="4"/>
      <c r="D8988" s="14"/>
      <c r="E8988" s="14"/>
      <c r="F8988" s="14"/>
      <c r="G8988" s="82"/>
      <c r="H8988" s="107" t="str">
        <f>IF(B8988&lt;&gt;"",IF(OR(O8988=0,O8988=999),"",SUMIFS($E$2:E8988,$A$2:A8988,A8988)-SUMIFS($F$2:F8988,$A$2:A8988,A8988)),"")</f>
        <v/>
      </c>
      <c r="I8988" s="109" t="str">
        <f t="shared" si="422"/>
        <v/>
      </c>
      <c r="J8988" s="113"/>
      <c r="K8988" s="90"/>
      <c r="L8988" s="73"/>
      <c r="M8988" s="69" t="str">
        <f>IF(C8988&lt;&gt;"",DailyLog!$S$3,"")</f>
        <v/>
      </c>
      <c r="N8988" s="56" t="str">
        <f t="shared" si="421"/>
        <v/>
      </c>
      <c r="O8988" s="53" t="str">
        <f>IF($B8988&lt;&gt;"",IF(ISNUMBER(_xlfn.XMATCH($B8988,Language!$A$6:$E$6)),0,IF(ISNUMBER(_xlfn.XMATCH($B8988,Language!$A$29:$E$29)),'Lista de Prestatarios'!$B$3,VLOOKUP(B8988,'Lista de Prestatarios'!$A$2:$B$500,2,FALSE))),"")</f>
        <v/>
      </c>
      <c r="P8988" s="58" t="str">
        <f>IF(B8988&lt;&gt;"",IF(OR(D8988&gt;0,G8988&gt;0),COUNTIF($B$2:B8988,B8988),COUNTIFS($B$2:B8988,B8988,$E$2:E8988,"&gt;0")),"")</f>
        <v/>
      </c>
    </row>
    <row r="8989" spans="1:16" x14ac:dyDescent="0.35">
      <c r="A8989" s="51" t="str">
        <f t="shared" si="420"/>
        <v/>
      </c>
      <c r="B8989" s="99"/>
      <c r="C8989" s="4"/>
      <c r="D8989" s="14"/>
      <c r="E8989" s="14"/>
      <c r="F8989" s="14"/>
      <c r="G8989" s="82"/>
      <c r="H8989" s="107" t="str">
        <f>IF(B8989&lt;&gt;"",IF(OR(O8989=0,O8989=999),"",SUMIFS($E$2:E8989,$A$2:A8989,A8989)-SUMIFS($F$2:F8989,$A$2:A8989,A8989)),"")</f>
        <v/>
      </c>
      <c r="I8989" s="109" t="str">
        <f t="shared" si="422"/>
        <v/>
      </c>
      <c r="J8989" s="113"/>
      <c r="K8989" s="90"/>
      <c r="L8989" s="73"/>
      <c r="M8989" s="69" t="str">
        <f>IF(C8989&lt;&gt;"",DailyLog!$S$3,"")</f>
        <v/>
      </c>
      <c r="N8989" s="56" t="str">
        <f t="shared" si="421"/>
        <v/>
      </c>
      <c r="O8989" s="53" t="str">
        <f>IF($B8989&lt;&gt;"",IF(ISNUMBER(_xlfn.XMATCH($B8989,Language!$A$6:$E$6)),0,IF(ISNUMBER(_xlfn.XMATCH($B8989,Language!$A$29:$E$29)),'Lista de Prestatarios'!$B$3,VLOOKUP(B8989,'Lista de Prestatarios'!$A$2:$B$500,2,FALSE))),"")</f>
        <v/>
      </c>
      <c r="P8989" s="58" t="str">
        <f>IF(B8989&lt;&gt;"",IF(OR(D8989&gt;0,G8989&gt;0),COUNTIF($B$2:B8989,B8989),COUNTIFS($B$2:B8989,B8989,$E$2:E8989,"&gt;0")),"")</f>
        <v/>
      </c>
    </row>
    <row r="8990" spans="1:16" x14ac:dyDescent="0.35">
      <c r="A8990" s="51" t="str">
        <f t="shared" si="420"/>
        <v/>
      </c>
      <c r="B8990" s="99"/>
      <c r="C8990" s="4"/>
      <c r="D8990" s="14"/>
      <c r="E8990" s="14"/>
      <c r="F8990" s="14"/>
      <c r="G8990" s="82"/>
      <c r="H8990" s="107" t="str">
        <f>IF(B8990&lt;&gt;"",IF(OR(O8990=0,O8990=999),"",SUMIFS($E$2:E8990,$A$2:A8990,A8990)-SUMIFS($F$2:F8990,$A$2:A8990,A8990)),"")</f>
        <v/>
      </c>
      <c r="I8990" s="109" t="str">
        <f t="shared" si="422"/>
        <v/>
      </c>
      <c r="J8990" s="113"/>
      <c r="K8990" s="90"/>
      <c r="L8990" s="73"/>
      <c r="M8990" s="69" t="str">
        <f>IF(C8990&lt;&gt;"",DailyLog!$S$3,"")</f>
        <v/>
      </c>
      <c r="N8990" s="56" t="str">
        <f t="shared" si="421"/>
        <v/>
      </c>
      <c r="O8990" s="53" t="str">
        <f>IF($B8990&lt;&gt;"",IF(ISNUMBER(_xlfn.XMATCH($B8990,Language!$A$6:$E$6)),0,IF(ISNUMBER(_xlfn.XMATCH($B8990,Language!$A$29:$E$29)),'Lista de Prestatarios'!$B$3,VLOOKUP(B8990,'Lista de Prestatarios'!$A$2:$B$500,2,FALSE))),"")</f>
        <v/>
      </c>
      <c r="P8990" s="58" t="str">
        <f>IF(B8990&lt;&gt;"",IF(OR(D8990&gt;0,G8990&gt;0),COUNTIF($B$2:B8990,B8990),COUNTIFS($B$2:B8990,B8990,$E$2:E8990,"&gt;0")),"")</f>
        <v/>
      </c>
    </row>
    <row r="8991" spans="1:16" x14ac:dyDescent="0.35">
      <c r="A8991" s="51" t="str">
        <f t="shared" si="420"/>
        <v/>
      </c>
      <c r="B8991" s="99"/>
      <c r="C8991" s="4"/>
      <c r="D8991" s="14"/>
      <c r="E8991" s="14"/>
      <c r="F8991" s="14"/>
      <c r="G8991" s="82"/>
      <c r="H8991" s="107" t="str">
        <f>IF(B8991&lt;&gt;"",IF(OR(O8991=0,O8991=999),"",SUMIFS($E$2:E8991,$A$2:A8991,A8991)-SUMIFS($F$2:F8991,$A$2:A8991,A8991)),"")</f>
        <v/>
      </c>
      <c r="I8991" s="109" t="str">
        <f t="shared" si="422"/>
        <v/>
      </c>
      <c r="J8991" s="113"/>
      <c r="K8991" s="90"/>
      <c r="L8991" s="73"/>
      <c r="M8991" s="69" t="str">
        <f>IF(C8991&lt;&gt;"",DailyLog!$S$3,"")</f>
        <v/>
      </c>
      <c r="N8991" s="56" t="str">
        <f t="shared" si="421"/>
        <v/>
      </c>
      <c r="O8991" s="53" t="str">
        <f>IF($B8991&lt;&gt;"",IF(ISNUMBER(_xlfn.XMATCH($B8991,Language!$A$6:$E$6)),0,IF(ISNUMBER(_xlfn.XMATCH($B8991,Language!$A$29:$E$29)),'Lista de Prestatarios'!$B$3,VLOOKUP(B8991,'Lista de Prestatarios'!$A$2:$B$500,2,FALSE))),"")</f>
        <v/>
      </c>
      <c r="P8991" s="58" t="str">
        <f>IF(B8991&lt;&gt;"",IF(OR(D8991&gt;0,G8991&gt;0),COUNTIF($B$2:B8991,B8991),COUNTIFS($B$2:B8991,B8991,$E$2:E8991,"&gt;0")),"")</f>
        <v/>
      </c>
    </row>
    <row r="8992" spans="1:16" x14ac:dyDescent="0.35">
      <c r="A8992" s="51" t="str">
        <f t="shared" si="420"/>
        <v/>
      </c>
      <c r="B8992" s="99"/>
      <c r="C8992" s="4"/>
      <c r="D8992" s="14"/>
      <c r="E8992" s="14"/>
      <c r="F8992" s="14"/>
      <c r="G8992" s="82"/>
      <c r="H8992" s="107" t="str">
        <f>IF(B8992&lt;&gt;"",IF(OR(O8992=0,O8992=999),"",SUMIFS($E$2:E8992,$A$2:A8992,A8992)-SUMIFS($F$2:F8992,$A$2:A8992,A8992)),"")</f>
        <v/>
      </c>
      <c r="I8992" s="109" t="str">
        <f t="shared" si="422"/>
        <v/>
      </c>
      <c r="J8992" s="113"/>
      <c r="K8992" s="90"/>
      <c r="L8992" s="73"/>
      <c r="M8992" s="69" t="str">
        <f>IF(C8992&lt;&gt;"",DailyLog!$S$3,"")</f>
        <v/>
      </c>
      <c r="N8992" s="56" t="str">
        <f t="shared" si="421"/>
        <v/>
      </c>
      <c r="O8992" s="53" t="str">
        <f>IF($B8992&lt;&gt;"",IF(ISNUMBER(_xlfn.XMATCH($B8992,Language!$A$6:$E$6)),0,IF(ISNUMBER(_xlfn.XMATCH($B8992,Language!$A$29:$E$29)),'Lista de Prestatarios'!$B$3,VLOOKUP(B8992,'Lista de Prestatarios'!$A$2:$B$500,2,FALSE))),"")</f>
        <v/>
      </c>
      <c r="P8992" s="58" t="str">
        <f>IF(B8992&lt;&gt;"",IF(OR(D8992&gt;0,G8992&gt;0),COUNTIF($B$2:B8992,B8992),COUNTIFS($B$2:B8992,B8992,$E$2:E8992,"&gt;0")),"")</f>
        <v/>
      </c>
    </row>
    <row r="8993" spans="1:16" x14ac:dyDescent="0.35">
      <c r="A8993" s="51" t="str">
        <f t="shared" si="420"/>
        <v/>
      </c>
      <c r="B8993" s="99"/>
      <c r="C8993" s="4"/>
      <c r="D8993" s="14"/>
      <c r="E8993" s="14"/>
      <c r="F8993" s="14"/>
      <c r="G8993" s="82"/>
      <c r="H8993" s="107" t="str">
        <f>IF(B8993&lt;&gt;"",IF(OR(O8993=0,O8993=999),"",SUMIFS($E$2:E8993,$A$2:A8993,A8993)-SUMIFS($F$2:F8993,$A$2:A8993,A8993)),"")</f>
        <v/>
      </c>
      <c r="I8993" s="109" t="str">
        <f t="shared" si="422"/>
        <v/>
      </c>
      <c r="J8993" s="113"/>
      <c r="K8993" s="90"/>
      <c r="L8993" s="73"/>
      <c r="M8993" s="69" t="str">
        <f>IF(C8993&lt;&gt;"",DailyLog!$S$3,"")</f>
        <v/>
      </c>
      <c r="N8993" s="56" t="str">
        <f t="shared" si="421"/>
        <v/>
      </c>
      <c r="O8993" s="53" t="str">
        <f>IF($B8993&lt;&gt;"",IF(ISNUMBER(_xlfn.XMATCH($B8993,Language!$A$6:$E$6)),0,IF(ISNUMBER(_xlfn.XMATCH($B8993,Language!$A$29:$E$29)),'Lista de Prestatarios'!$B$3,VLOOKUP(B8993,'Lista de Prestatarios'!$A$2:$B$500,2,FALSE))),"")</f>
        <v/>
      </c>
      <c r="P8993" s="58" t="str">
        <f>IF(B8993&lt;&gt;"",IF(OR(D8993&gt;0,G8993&gt;0),COUNTIF($B$2:B8993,B8993),COUNTIFS($B$2:B8993,B8993,$E$2:E8993,"&gt;0")),"")</f>
        <v/>
      </c>
    </row>
    <row r="8994" spans="1:16" x14ac:dyDescent="0.35">
      <c r="A8994" s="51" t="str">
        <f t="shared" si="420"/>
        <v/>
      </c>
      <c r="B8994" s="99"/>
      <c r="C8994" s="4"/>
      <c r="D8994" s="14"/>
      <c r="E8994" s="14"/>
      <c r="F8994" s="14"/>
      <c r="G8994" s="82"/>
      <c r="H8994" s="107" t="str">
        <f>IF(B8994&lt;&gt;"",IF(OR(O8994=0,O8994=999),"",SUMIFS($E$2:E8994,$A$2:A8994,A8994)-SUMIFS($F$2:F8994,$A$2:A8994,A8994)),"")</f>
        <v/>
      </c>
      <c r="I8994" s="109" t="str">
        <f t="shared" si="422"/>
        <v/>
      </c>
      <c r="J8994" s="113"/>
      <c r="K8994" s="90"/>
      <c r="L8994" s="73"/>
      <c r="M8994" s="69" t="str">
        <f>IF(C8994&lt;&gt;"",DailyLog!$S$3,"")</f>
        <v/>
      </c>
      <c r="N8994" s="56" t="str">
        <f t="shared" si="421"/>
        <v/>
      </c>
      <c r="O8994" s="53" t="str">
        <f>IF($B8994&lt;&gt;"",IF(ISNUMBER(_xlfn.XMATCH($B8994,Language!$A$6:$E$6)),0,IF(ISNUMBER(_xlfn.XMATCH($B8994,Language!$A$29:$E$29)),'Lista de Prestatarios'!$B$3,VLOOKUP(B8994,'Lista de Prestatarios'!$A$2:$B$500,2,FALSE))),"")</f>
        <v/>
      </c>
      <c r="P8994" s="58" t="str">
        <f>IF(B8994&lt;&gt;"",IF(OR(D8994&gt;0,G8994&gt;0),COUNTIF($B$2:B8994,B8994),COUNTIFS($B$2:B8994,B8994,$E$2:E8994,"&gt;0")),"")</f>
        <v/>
      </c>
    </row>
    <row r="8995" spans="1:16" x14ac:dyDescent="0.35">
      <c r="A8995" s="51" t="str">
        <f t="shared" si="420"/>
        <v/>
      </c>
      <c r="B8995" s="99"/>
      <c r="C8995" s="4"/>
      <c r="D8995" s="14"/>
      <c r="E8995" s="14"/>
      <c r="F8995" s="14"/>
      <c r="G8995" s="82"/>
      <c r="H8995" s="107" t="str">
        <f>IF(B8995&lt;&gt;"",IF(OR(O8995=0,O8995=999),"",SUMIFS($E$2:E8995,$A$2:A8995,A8995)-SUMIFS($F$2:F8995,$A$2:A8995,A8995)),"")</f>
        <v/>
      </c>
      <c r="I8995" s="109" t="str">
        <f t="shared" si="422"/>
        <v/>
      </c>
      <c r="J8995" s="113"/>
      <c r="K8995" s="90"/>
      <c r="L8995" s="73"/>
      <c r="M8995" s="69" t="str">
        <f>IF(C8995&lt;&gt;"",DailyLog!$S$3,"")</f>
        <v/>
      </c>
      <c r="N8995" s="56" t="str">
        <f t="shared" si="421"/>
        <v/>
      </c>
      <c r="O8995" s="53" t="str">
        <f>IF($B8995&lt;&gt;"",IF(ISNUMBER(_xlfn.XMATCH($B8995,Language!$A$6:$E$6)),0,IF(ISNUMBER(_xlfn.XMATCH($B8995,Language!$A$29:$E$29)),'Lista de Prestatarios'!$B$3,VLOOKUP(B8995,'Lista de Prestatarios'!$A$2:$B$500,2,FALSE))),"")</f>
        <v/>
      </c>
      <c r="P8995" s="58" t="str">
        <f>IF(B8995&lt;&gt;"",IF(OR(D8995&gt;0,G8995&gt;0),COUNTIF($B$2:B8995,B8995),COUNTIFS($B$2:B8995,B8995,$E$2:E8995,"&gt;0")),"")</f>
        <v/>
      </c>
    </row>
    <row r="8996" spans="1:16" x14ac:dyDescent="0.35">
      <c r="A8996" s="51" t="str">
        <f t="shared" si="420"/>
        <v/>
      </c>
      <c r="B8996" s="99"/>
      <c r="C8996" s="4"/>
      <c r="D8996" s="14"/>
      <c r="E8996" s="14"/>
      <c r="F8996" s="14"/>
      <c r="G8996" s="82"/>
      <c r="H8996" s="107" t="str">
        <f>IF(B8996&lt;&gt;"",IF(OR(O8996=0,O8996=999),"",SUMIFS($E$2:E8996,$A$2:A8996,A8996)-SUMIFS($F$2:F8996,$A$2:A8996,A8996)),"")</f>
        <v/>
      </c>
      <c r="I8996" s="109" t="str">
        <f t="shared" si="422"/>
        <v/>
      </c>
      <c r="J8996" s="113"/>
      <c r="K8996" s="90"/>
      <c r="L8996" s="73"/>
      <c r="M8996" s="69" t="str">
        <f>IF(C8996&lt;&gt;"",DailyLog!$S$3,"")</f>
        <v/>
      </c>
      <c r="N8996" s="56" t="str">
        <f t="shared" si="421"/>
        <v/>
      </c>
      <c r="O8996" s="53" t="str">
        <f>IF($B8996&lt;&gt;"",IF(ISNUMBER(_xlfn.XMATCH($B8996,Language!$A$6:$E$6)),0,IF(ISNUMBER(_xlfn.XMATCH($B8996,Language!$A$29:$E$29)),'Lista de Prestatarios'!$B$3,VLOOKUP(B8996,'Lista de Prestatarios'!$A$2:$B$500,2,FALSE))),"")</f>
        <v/>
      </c>
      <c r="P8996" s="58" t="str">
        <f>IF(B8996&lt;&gt;"",IF(OR(D8996&gt;0,G8996&gt;0),COUNTIF($B$2:B8996,B8996),COUNTIFS($B$2:B8996,B8996,$E$2:E8996,"&gt;0")),"")</f>
        <v/>
      </c>
    </row>
    <row r="8997" spans="1:16" x14ac:dyDescent="0.35">
      <c r="A8997" s="51" t="str">
        <f t="shared" si="420"/>
        <v/>
      </c>
      <c r="B8997" s="99"/>
      <c r="C8997" s="4"/>
      <c r="D8997" s="14"/>
      <c r="E8997" s="14"/>
      <c r="F8997" s="14"/>
      <c r="G8997" s="82"/>
      <c r="H8997" s="107" t="str">
        <f>IF(B8997&lt;&gt;"",IF(OR(O8997=0,O8997=999),"",SUMIFS($E$2:E8997,$A$2:A8997,A8997)-SUMIFS($F$2:F8997,$A$2:A8997,A8997)),"")</f>
        <v/>
      </c>
      <c r="I8997" s="109" t="str">
        <f t="shared" si="422"/>
        <v/>
      </c>
      <c r="J8997" s="113"/>
      <c r="K8997" s="90"/>
      <c r="L8997" s="73"/>
      <c r="M8997" s="69" t="str">
        <f>IF(C8997&lt;&gt;"",DailyLog!$S$3,"")</f>
        <v/>
      </c>
      <c r="N8997" s="56" t="str">
        <f t="shared" si="421"/>
        <v/>
      </c>
      <c r="O8997" s="53" t="str">
        <f>IF($B8997&lt;&gt;"",IF(ISNUMBER(_xlfn.XMATCH($B8997,Language!$A$6:$E$6)),0,IF(ISNUMBER(_xlfn.XMATCH($B8997,Language!$A$29:$E$29)),'Lista de Prestatarios'!$B$3,VLOOKUP(B8997,'Lista de Prestatarios'!$A$2:$B$500,2,FALSE))),"")</f>
        <v/>
      </c>
      <c r="P8997" s="58" t="str">
        <f>IF(B8997&lt;&gt;"",IF(OR(D8997&gt;0,G8997&gt;0),COUNTIF($B$2:B8997,B8997),COUNTIFS($B$2:B8997,B8997,$E$2:E8997,"&gt;0")),"")</f>
        <v/>
      </c>
    </row>
    <row r="8998" spans="1:16" x14ac:dyDescent="0.35">
      <c r="A8998" s="51" t="str">
        <f t="shared" si="420"/>
        <v/>
      </c>
      <c r="B8998" s="99"/>
      <c r="C8998" s="4"/>
      <c r="D8998" s="14"/>
      <c r="E8998" s="14"/>
      <c r="F8998" s="14"/>
      <c r="G8998" s="82"/>
      <c r="H8998" s="107" t="str">
        <f>IF(B8998&lt;&gt;"",IF(OR(O8998=0,O8998=999),"",SUMIFS($E$2:E8998,$A$2:A8998,A8998)-SUMIFS($F$2:F8998,$A$2:A8998,A8998)),"")</f>
        <v/>
      </c>
      <c r="I8998" s="109" t="str">
        <f t="shared" si="422"/>
        <v/>
      </c>
      <c r="J8998" s="113"/>
      <c r="K8998" s="90"/>
      <c r="L8998" s="73"/>
      <c r="M8998" s="69" t="str">
        <f>IF(C8998&lt;&gt;"",DailyLog!$S$3,"")</f>
        <v/>
      </c>
      <c r="N8998" s="56" t="str">
        <f t="shared" si="421"/>
        <v/>
      </c>
      <c r="O8998" s="53" t="str">
        <f>IF($B8998&lt;&gt;"",IF(ISNUMBER(_xlfn.XMATCH($B8998,Language!$A$6:$E$6)),0,IF(ISNUMBER(_xlfn.XMATCH($B8998,Language!$A$29:$E$29)),'Lista de Prestatarios'!$B$3,VLOOKUP(B8998,'Lista de Prestatarios'!$A$2:$B$500,2,FALSE))),"")</f>
        <v/>
      </c>
      <c r="P8998" s="58" t="str">
        <f>IF(B8998&lt;&gt;"",IF(OR(D8998&gt;0,G8998&gt;0),COUNTIF($B$2:B8998,B8998),COUNTIFS($B$2:B8998,B8998,$E$2:E8998,"&gt;0")),"")</f>
        <v/>
      </c>
    </row>
    <row r="8999" spans="1:16" x14ac:dyDescent="0.35">
      <c r="A8999" s="51" t="str">
        <f t="shared" si="420"/>
        <v/>
      </c>
      <c r="B8999" s="99"/>
      <c r="C8999" s="4"/>
      <c r="D8999" s="14"/>
      <c r="E8999" s="14"/>
      <c r="F8999" s="14"/>
      <c r="G8999" s="82"/>
      <c r="H8999" s="107" t="str">
        <f>IF(B8999&lt;&gt;"",IF(OR(O8999=0,O8999=999),"",SUMIFS($E$2:E8999,$A$2:A8999,A8999)-SUMIFS($F$2:F8999,$A$2:A8999,A8999)),"")</f>
        <v/>
      </c>
      <c r="I8999" s="109" t="str">
        <f t="shared" si="422"/>
        <v/>
      </c>
      <c r="J8999" s="113"/>
      <c r="K8999" s="90"/>
      <c r="L8999" s="73"/>
      <c r="M8999" s="69" t="str">
        <f>IF(C8999&lt;&gt;"",DailyLog!$S$3,"")</f>
        <v/>
      </c>
      <c r="N8999" s="56" t="str">
        <f t="shared" si="421"/>
        <v/>
      </c>
      <c r="O8999" s="53" t="str">
        <f>IF($B8999&lt;&gt;"",IF(ISNUMBER(_xlfn.XMATCH($B8999,Language!$A$6:$E$6)),0,IF(ISNUMBER(_xlfn.XMATCH($B8999,Language!$A$29:$E$29)),'Lista de Prestatarios'!$B$3,VLOOKUP(B8999,'Lista de Prestatarios'!$A$2:$B$500,2,FALSE))),"")</f>
        <v/>
      </c>
      <c r="P8999" s="58" t="str">
        <f>IF(B8999&lt;&gt;"",IF(OR(D8999&gt;0,G8999&gt;0),COUNTIF($B$2:B8999,B8999),COUNTIFS($B$2:B8999,B8999,$E$2:E8999,"&gt;0")),"")</f>
        <v/>
      </c>
    </row>
    <row r="9000" spans="1:16" x14ac:dyDescent="0.35">
      <c r="A9000" s="51" t="str">
        <f t="shared" si="420"/>
        <v/>
      </c>
      <c r="B9000" s="99"/>
      <c r="C9000" s="4"/>
      <c r="D9000" s="14"/>
      <c r="E9000" s="14"/>
      <c r="F9000" s="14"/>
      <c r="G9000" s="82"/>
      <c r="H9000" s="107" t="str">
        <f>IF(B9000&lt;&gt;"",IF(OR(O9000=0,O9000=999),"",SUMIFS($E$2:E9000,$A$2:A9000,A9000)-SUMIFS($F$2:F9000,$A$2:A9000,A9000)),"")</f>
        <v/>
      </c>
      <c r="I9000" s="109" t="str">
        <f t="shared" si="422"/>
        <v/>
      </c>
      <c r="J9000" s="113"/>
      <c r="K9000" s="90"/>
      <c r="L9000" s="73"/>
      <c r="M9000" s="69" t="str">
        <f>IF(C9000&lt;&gt;"",DailyLog!$S$3,"")</f>
        <v/>
      </c>
      <c r="N9000" s="56" t="str">
        <f t="shared" si="421"/>
        <v/>
      </c>
      <c r="O9000" s="53" t="str">
        <f>IF($B9000&lt;&gt;"",IF(ISNUMBER(_xlfn.XMATCH($B9000,Language!$A$6:$E$6)),0,IF(ISNUMBER(_xlfn.XMATCH($B9000,Language!$A$29:$E$29)),'Lista de Prestatarios'!$B$3,VLOOKUP(B9000,'Lista de Prestatarios'!$A$2:$B$500,2,FALSE))),"")</f>
        <v/>
      </c>
      <c r="P9000" s="58" t="str">
        <f>IF(B9000&lt;&gt;"",IF(OR(D9000&gt;0,G9000&gt;0),COUNTIF($B$2:B9000,B9000),COUNTIFS($B$2:B9000,B9000,$E$2:E9000,"&gt;0")),"")</f>
        <v/>
      </c>
    </row>
    <row r="9001" spans="1:16" x14ac:dyDescent="0.35">
      <c r="A9001" s="51" t="str">
        <f t="shared" si="420"/>
        <v/>
      </c>
      <c r="B9001" s="99"/>
      <c r="C9001" s="4"/>
      <c r="D9001" s="14"/>
      <c r="E9001" s="14"/>
      <c r="F9001" s="14"/>
      <c r="G9001" s="82"/>
      <c r="H9001" s="107" t="str">
        <f>IF(B9001&lt;&gt;"",IF(OR(O9001=0,O9001=999),"",SUMIFS($E$2:E9001,$A$2:A9001,A9001)-SUMIFS($F$2:F9001,$A$2:A9001,A9001)),"")</f>
        <v/>
      </c>
      <c r="I9001" s="109" t="str">
        <f t="shared" si="422"/>
        <v/>
      </c>
      <c r="J9001" s="113"/>
      <c r="K9001" s="90"/>
      <c r="L9001" s="73"/>
      <c r="M9001" s="69" t="str">
        <f>IF(C9001&lt;&gt;"",DailyLog!$S$3,"")</f>
        <v/>
      </c>
      <c r="N9001" s="56" t="str">
        <f t="shared" si="421"/>
        <v/>
      </c>
      <c r="O9001" s="53" t="str">
        <f>IF($B9001&lt;&gt;"",IF(ISNUMBER(_xlfn.XMATCH($B9001,Language!$A$6:$E$6)),0,IF(ISNUMBER(_xlfn.XMATCH($B9001,Language!$A$29:$E$29)),'Lista de Prestatarios'!$B$3,VLOOKUP(B9001,'Lista de Prestatarios'!$A$2:$B$500,2,FALSE))),"")</f>
        <v/>
      </c>
      <c r="P9001" s="58" t="str">
        <f>IF(B9001&lt;&gt;"",IF(OR(D9001&gt;0,G9001&gt;0),COUNTIF($B$2:B9001,B9001),COUNTIFS($B$2:B9001,B9001,$E$2:E9001,"&gt;0")),"")</f>
        <v/>
      </c>
    </row>
    <row r="9002" spans="1:16" x14ac:dyDescent="0.35">
      <c r="A9002" s="51" t="str">
        <f t="shared" si="420"/>
        <v/>
      </c>
      <c r="B9002" s="99"/>
      <c r="C9002" s="4"/>
      <c r="D9002" s="14"/>
      <c r="E9002" s="14"/>
      <c r="F9002" s="14"/>
      <c r="G9002" s="82"/>
      <c r="H9002" s="107" t="str">
        <f>IF(B9002&lt;&gt;"",IF(OR(O9002=0,O9002=999),"",SUMIFS($E$2:E9002,$A$2:A9002,A9002)-SUMIFS($F$2:F9002,$A$2:A9002,A9002)),"")</f>
        <v/>
      </c>
      <c r="I9002" s="109" t="str">
        <f t="shared" si="422"/>
        <v/>
      </c>
      <c r="J9002" s="113"/>
      <c r="K9002" s="90"/>
      <c r="L9002" s="73"/>
      <c r="M9002" s="69" t="str">
        <f>IF(C9002&lt;&gt;"",DailyLog!$S$3,"")</f>
        <v/>
      </c>
      <c r="N9002" s="56" t="str">
        <f t="shared" si="421"/>
        <v/>
      </c>
      <c r="O9002" s="53" t="str">
        <f>IF($B9002&lt;&gt;"",IF(ISNUMBER(_xlfn.XMATCH($B9002,Language!$A$6:$E$6)),0,IF(ISNUMBER(_xlfn.XMATCH($B9002,Language!$A$29:$E$29)),'Lista de Prestatarios'!$B$3,VLOOKUP(B9002,'Lista de Prestatarios'!$A$2:$B$500,2,FALSE))),"")</f>
        <v/>
      </c>
      <c r="P9002" s="58" t="str">
        <f>IF(B9002&lt;&gt;"",IF(OR(D9002&gt;0,G9002&gt;0),COUNTIF($B$2:B9002,B9002),COUNTIFS($B$2:B9002,B9002,$E$2:E9002,"&gt;0")),"")</f>
        <v/>
      </c>
    </row>
    <row r="9003" spans="1:16" x14ac:dyDescent="0.35">
      <c r="A9003" s="51" t="str">
        <f t="shared" si="420"/>
        <v/>
      </c>
      <c r="B9003" s="99"/>
      <c r="C9003" s="4"/>
      <c r="D9003" s="14"/>
      <c r="E9003" s="14"/>
      <c r="F9003" s="14"/>
      <c r="G9003" s="82"/>
      <c r="H9003" s="107" t="str">
        <f>IF(B9003&lt;&gt;"",IF(OR(O9003=0,O9003=999),"",SUMIFS($E$2:E9003,$A$2:A9003,A9003)-SUMIFS($F$2:F9003,$A$2:A9003,A9003)),"")</f>
        <v/>
      </c>
      <c r="I9003" s="109" t="str">
        <f t="shared" si="422"/>
        <v/>
      </c>
      <c r="J9003" s="113"/>
      <c r="K9003" s="90"/>
      <c r="L9003" s="73"/>
      <c r="M9003" s="69" t="str">
        <f>IF(C9003&lt;&gt;"",DailyLog!$S$3,"")</f>
        <v/>
      </c>
      <c r="N9003" s="56" t="str">
        <f t="shared" si="421"/>
        <v/>
      </c>
      <c r="O9003" s="53" t="str">
        <f>IF($B9003&lt;&gt;"",IF(ISNUMBER(_xlfn.XMATCH($B9003,Language!$A$6:$E$6)),0,IF(ISNUMBER(_xlfn.XMATCH($B9003,Language!$A$29:$E$29)),'Lista de Prestatarios'!$B$3,VLOOKUP(B9003,'Lista de Prestatarios'!$A$2:$B$500,2,FALSE))),"")</f>
        <v/>
      </c>
      <c r="P9003" s="58" t="str">
        <f>IF(B9003&lt;&gt;"",IF(OR(D9003&gt;0,G9003&gt;0),COUNTIF($B$2:B9003,B9003),COUNTIFS($B$2:B9003,B9003,$E$2:E9003,"&gt;0")),"")</f>
        <v/>
      </c>
    </row>
    <row r="9004" spans="1:16" x14ac:dyDescent="0.35">
      <c r="A9004" s="51" t="str">
        <f t="shared" si="420"/>
        <v/>
      </c>
      <c r="B9004" s="99"/>
      <c r="C9004" s="4"/>
      <c r="D9004" s="14"/>
      <c r="E9004" s="14"/>
      <c r="F9004" s="14"/>
      <c r="G9004" s="82"/>
      <c r="H9004" s="107" t="str">
        <f>IF(B9004&lt;&gt;"",IF(OR(O9004=0,O9004=999),"",SUMIFS($E$2:E9004,$A$2:A9004,A9004)-SUMIFS($F$2:F9004,$A$2:A9004,A9004)),"")</f>
        <v/>
      </c>
      <c r="I9004" s="109" t="str">
        <f t="shared" si="422"/>
        <v/>
      </c>
      <c r="J9004" s="113"/>
      <c r="K9004" s="90"/>
      <c r="L9004" s="73"/>
      <c r="M9004" s="69" t="str">
        <f>IF(C9004&lt;&gt;"",DailyLog!$S$3,"")</f>
        <v/>
      </c>
      <c r="N9004" s="56" t="str">
        <f t="shared" si="421"/>
        <v/>
      </c>
      <c r="O9004" s="53" t="str">
        <f>IF($B9004&lt;&gt;"",IF(ISNUMBER(_xlfn.XMATCH($B9004,Language!$A$6:$E$6)),0,IF(ISNUMBER(_xlfn.XMATCH($B9004,Language!$A$29:$E$29)),'Lista de Prestatarios'!$B$3,VLOOKUP(B9004,'Lista de Prestatarios'!$A$2:$B$500,2,FALSE))),"")</f>
        <v/>
      </c>
      <c r="P9004" s="58" t="str">
        <f>IF(B9004&lt;&gt;"",IF(OR(D9004&gt;0,G9004&gt;0),COUNTIF($B$2:B9004,B9004),COUNTIFS($B$2:B9004,B9004,$E$2:E9004,"&gt;0")),"")</f>
        <v/>
      </c>
    </row>
    <row r="9005" spans="1:16" x14ac:dyDescent="0.35">
      <c r="A9005" s="51" t="str">
        <f t="shared" si="420"/>
        <v/>
      </c>
      <c r="B9005" s="99"/>
      <c r="C9005" s="4"/>
      <c r="D9005" s="14"/>
      <c r="E9005" s="14"/>
      <c r="F9005" s="14"/>
      <c r="G9005" s="82"/>
      <c r="H9005" s="107" t="str">
        <f>IF(B9005&lt;&gt;"",IF(OR(O9005=0,O9005=999),"",SUMIFS($E$2:E9005,$A$2:A9005,A9005)-SUMIFS($F$2:F9005,$A$2:A9005,A9005)),"")</f>
        <v/>
      </c>
      <c r="I9005" s="109" t="str">
        <f t="shared" si="422"/>
        <v/>
      </c>
      <c r="J9005" s="113"/>
      <c r="K9005" s="90"/>
      <c r="L9005" s="73"/>
      <c r="M9005" s="69" t="str">
        <f>IF(C9005&lt;&gt;"",DailyLog!$S$3,"")</f>
        <v/>
      </c>
      <c r="N9005" s="56" t="str">
        <f t="shared" si="421"/>
        <v/>
      </c>
      <c r="O9005" s="53" t="str">
        <f>IF($B9005&lt;&gt;"",IF(ISNUMBER(_xlfn.XMATCH($B9005,Language!$A$6:$E$6)),0,IF(ISNUMBER(_xlfn.XMATCH($B9005,Language!$A$29:$E$29)),'Lista de Prestatarios'!$B$3,VLOOKUP(B9005,'Lista de Prestatarios'!$A$2:$B$500,2,FALSE))),"")</f>
        <v/>
      </c>
      <c r="P9005" s="58" t="str">
        <f>IF(B9005&lt;&gt;"",IF(OR(D9005&gt;0,G9005&gt;0),COUNTIF($B$2:B9005,B9005),COUNTIFS($B$2:B9005,B9005,$E$2:E9005,"&gt;0")),"")</f>
        <v/>
      </c>
    </row>
    <row r="9006" spans="1:16" x14ac:dyDescent="0.35">
      <c r="A9006" s="51" t="str">
        <f t="shared" si="420"/>
        <v/>
      </c>
      <c r="B9006" s="99"/>
      <c r="C9006" s="4"/>
      <c r="D9006" s="14"/>
      <c r="E9006" s="14"/>
      <c r="F9006" s="14"/>
      <c r="G9006" s="82"/>
      <c r="H9006" s="107" t="str">
        <f>IF(B9006&lt;&gt;"",IF(OR(O9006=0,O9006=999),"",SUMIFS($E$2:E9006,$A$2:A9006,A9006)-SUMIFS($F$2:F9006,$A$2:A9006,A9006)),"")</f>
        <v/>
      </c>
      <c r="I9006" s="109" t="str">
        <f t="shared" si="422"/>
        <v/>
      </c>
      <c r="J9006" s="113"/>
      <c r="K9006" s="90"/>
      <c r="L9006" s="73"/>
      <c r="M9006" s="69" t="str">
        <f>IF(C9006&lt;&gt;"",DailyLog!$S$3,"")</f>
        <v/>
      </c>
      <c r="N9006" s="56" t="str">
        <f t="shared" si="421"/>
        <v/>
      </c>
      <c r="O9006" s="53" t="str">
        <f>IF($B9006&lt;&gt;"",IF(ISNUMBER(_xlfn.XMATCH($B9006,Language!$A$6:$E$6)),0,IF(ISNUMBER(_xlfn.XMATCH($B9006,Language!$A$29:$E$29)),'Lista de Prestatarios'!$B$3,VLOOKUP(B9006,'Lista de Prestatarios'!$A$2:$B$500,2,FALSE))),"")</f>
        <v/>
      </c>
      <c r="P9006" s="58" t="str">
        <f>IF(B9006&lt;&gt;"",IF(OR(D9006&gt;0,G9006&gt;0),COUNTIF($B$2:B9006,B9006),COUNTIFS($B$2:B9006,B9006,$E$2:E9006,"&gt;0")),"")</f>
        <v/>
      </c>
    </row>
    <row r="9007" spans="1:16" x14ac:dyDescent="0.35">
      <c r="A9007" s="51" t="str">
        <f t="shared" si="420"/>
        <v/>
      </c>
      <c r="B9007" s="99"/>
      <c r="C9007" s="4"/>
      <c r="D9007" s="14"/>
      <c r="E9007" s="14"/>
      <c r="F9007" s="14"/>
      <c r="G9007" s="82"/>
      <c r="H9007" s="107" t="str">
        <f>IF(B9007&lt;&gt;"",IF(OR(O9007=0,O9007=999),"",SUMIFS($E$2:E9007,$A$2:A9007,A9007)-SUMIFS($F$2:F9007,$A$2:A9007,A9007)),"")</f>
        <v/>
      </c>
      <c r="I9007" s="109" t="str">
        <f t="shared" si="422"/>
        <v/>
      </c>
      <c r="J9007" s="113"/>
      <c r="K9007" s="90"/>
      <c r="L9007" s="73"/>
      <c r="M9007" s="69" t="str">
        <f>IF(C9007&lt;&gt;"",DailyLog!$S$3,"")</f>
        <v/>
      </c>
      <c r="N9007" s="56" t="str">
        <f t="shared" si="421"/>
        <v/>
      </c>
      <c r="O9007" s="53" t="str">
        <f>IF($B9007&lt;&gt;"",IF(ISNUMBER(_xlfn.XMATCH($B9007,Language!$A$6:$E$6)),0,IF(ISNUMBER(_xlfn.XMATCH($B9007,Language!$A$29:$E$29)),'Lista de Prestatarios'!$B$3,VLOOKUP(B9007,'Lista de Prestatarios'!$A$2:$B$500,2,FALSE))),"")</f>
        <v/>
      </c>
      <c r="P9007" s="58" t="str">
        <f>IF(B9007&lt;&gt;"",IF(OR(D9007&gt;0,G9007&gt;0),COUNTIF($B$2:B9007,B9007),COUNTIFS($B$2:B9007,B9007,$E$2:E9007,"&gt;0")),"")</f>
        <v/>
      </c>
    </row>
    <row r="9008" spans="1:16" x14ac:dyDescent="0.35">
      <c r="A9008" s="51" t="str">
        <f t="shared" si="420"/>
        <v/>
      </c>
      <c r="B9008" s="99"/>
      <c r="C9008" s="4"/>
      <c r="D9008" s="14"/>
      <c r="E9008" s="14"/>
      <c r="F9008" s="14"/>
      <c r="G9008" s="82"/>
      <c r="H9008" s="107" t="str">
        <f>IF(B9008&lt;&gt;"",IF(OR(O9008=0,O9008=999),"",SUMIFS($E$2:E9008,$A$2:A9008,A9008)-SUMIFS($F$2:F9008,$A$2:A9008,A9008)),"")</f>
        <v/>
      </c>
      <c r="I9008" s="109" t="str">
        <f t="shared" si="422"/>
        <v/>
      </c>
      <c r="J9008" s="113"/>
      <c r="K9008" s="90"/>
      <c r="L9008" s="73"/>
      <c r="M9008" s="69" t="str">
        <f>IF(C9008&lt;&gt;"",DailyLog!$S$3,"")</f>
        <v/>
      </c>
      <c r="N9008" s="56" t="str">
        <f t="shared" si="421"/>
        <v/>
      </c>
      <c r="O9008" s="53" t="str">
        <f>IF($B9008&lt;&gt;"",IF(ISNUMBER(_xlfn.XMATCH($B9008,Language!$A$6:$E$6)),0,IF(ISNUMBER(_xlfn.XMATCH($B9008,Language!$A$29:$E$29)),'Lista de Prestatarios'!$B$3,VLOOKUP(B9008,'Lista de Prestatarios'!$A$2:$B$500,2,FALSE))),"")</f>
        <v/>
      </c>
      <c r="P9008" s="58" t="str">
        <f>IF(B9008&lt;&gt;"",IF(OR(D9008&gt;0,G9008&gt;0),COUNTIF($B$2:B9008,B9008),COUNTIFS($B$2:B9008,B9008,$E$2:E9008,"&gt;0")),"")</f>
        <v/>
      </c>
    </row>
    <row r="9009" spans="1:16" x14ac:dyDescent="0.35">
      <c r="A9009" s="51" t="str">
        <f t="shared" si="420"/>
        <v/>
      </c>
      <c r="B9009" s="99"/>
      <c r="C9009" s="4"/>
      <c r="D9009" s="14"/>
      <c r="E9009" s="14"/>
      <c r="F9009" s="14"/>
      <c r="G9009" s="82"/>
      <c r="H9009" s="107" t="str">
        <f>IF(B9009&lt;&gt;"",IF(OR(O9009=0,O9009=999),"",SUMIFS($E$2:E9009,$A$2:A9009,A9009)-SUMIFS($F$2:F9009,$A$2:A9009,A9009)),"")</f>
        <v/>
      </c>
      <c r="I9009" s="109" t="str">
        <f t="shared" si="422"/>
        <v/>
      </c>
      <c r="J9009" s="113"/>
      <c r="K9009" s="90"/>
      <c r="L9009" s="73"/>
      <c r="M9009" s="69" t="str">
        <f>IF(C9009&lt;&gt;"",DailyLog!$S$3,"")</f>
        <v/>
      </c>
      <c r="N9009" s="56" t="str">
        <f t="shared" si="421"/>
        <v/>
      </c>
      <c r="O9009" s="53" t="str">
        <f>IF($B9009&lt;&gt;"",IF(ISNUMBER(_xlfn.XMATCH($B9009,Language!$A$6:$E$6)),0,IF(ISNUMBER(_xlfn.XMATCH($B9009,Language!$A$29:$E$29)),'Lista de Prestatarios'!$B$3,VLOOKUP(B9009,'Lista de Prestatarios'!$A$2:$B$500,2,FALSE))),"")</f>
        <v/>
      </c>
      <c r="P9009" s="58" t="str">
        <f>IF(B9009&lt;&gt;"",IF(OR(D9009&gt;0,G9009&gt;0),COUNTIF($B$2:B9009,B9009),COUNTIFS($B$2:B9009,B9009,$E$2:E9009,"&gt;0")),"")</f>
        <v/>
      </c>
    </row>
    <row r="9010" spans="1:16" x14ac:dyDescent="0.35">
      <c r="A9010" s="51" t="str">
        <f t="shared" si="420"/>
        <v/>
      </c>
      <c r="B9010" s="99"/>
      <c r="C9010" s="4"/>
      <c r="D9010" s="14"/>
      <c r="E9010" s="14"/>
      <c r="F9010" s="14"/>
      <c r="G9010" s="82"/>
      <c r="H9010" s="107" t="str">
        <f>IF(B9010&lt;&gt;"",IF(OR(O9010=0,O9010=999),"",SUMIFS($E$2:E9010,$A$2:A9010,A9010)-SUMIFS($F$2:F9010,$A$2:A9010,A9010)),"")</f>
        <v/>
      </c>
      <c r="I9010" s="109" t="str">
        <f t="shared" si="422"/>
        <v/>
      </c>
      <c r="J9010" s="113"/>
      <c r="K9010" s="90"/>
      <c r="L9010" s="73"/>
      <c r="M9010" s="69" t="str">
        <f>IF(C9010&lt;&gt;"",DailyLog!$S$3,"")</f>
        <v/>
      </c>
      <c r="N9010" s="56" t="str">
        <f t="shared" si="421"/>
        <v/>
      </c>
      <c r="O9010" s="53" t="str">
        <f>IF($B9010&lt;&gt;"",IF(ISNUMBER(_xlfn.XMATCH($B9010,Language!$A$6:$E$6)),0,IF(ISNUMBER(_xlfn.XMATCH($B9010,Language!$A$29:$E$29)),'Lista de Prestatarios'!$B$3,VLOOKUP(B9010,'Lista de Prestatarios'!$A$2:$B$500,2,FALSE))),"")</f>
        <v/>
      </c>
      <c r="P9010" s="58" t="str">
        <f>IF(B9010&lt;&gt;"",IF(OR(D9010&gt;0,G9010&gt;0),COUNTIF($B$2:B9010,B9010),COUNTIFS($B$2:B9010,B9010,$E$2:E9010,"&gt;0")),"")</f>
        <v/>
      </c>
    </row>
    <row r="9011" spans="1:16" x14ac:dyDescent="0.35">
      <c r="A9011" s="51" t="str">
        <f t="shared" si="420"/>
        <v/>
      </c>
      <c r="B9011" s="99"/>
      <c r="C9011" s="4"/>
      <c r="D9011" s="14"/>
      <c r="E9011" s="14"/>
      <c r="F9011" s="14"/>
      <c r="G9011" s="82"/>
      <c r="H9011" s="107" t="str">
        <f>IF(B9011&lt;&gt;"",IF(OR(O9011=0,O9011=999),"",SUMIFS($E$2:E9011,$A$2:A9011,A9011)-SUMIFS($F$2:F9011,$A$2:A9011,A9011)),"")</f>
        <v/>
      </c>
      <c r="I9011" s="109" t="str">
        <f t="shared" si="422"/>
        <v/>
      </c>
      <c r="J9011" s="113"/>
      <c r="K9011" s="90"/>
      <c r="L9011" s="73"/>
      <c r="M9011" s="69" t="str">
        <f>IF(C9011&lt;&gt;"",DailyLog!$S$3,"")</f>
        <v/>
      </c>
      <c r="N9011" s="56" t="str">
        <f t="shared" si="421"/>
        <v/>
      </c>
      <c r="O9011" s="53" t="str">
        <f>IF($B9011&lt;&gt;"",IF(ISNUMBER(_xlfn.XMATCH($B9011,Language!$A$6:$E$6)),0,IF(ISNUMBER(_xlfn.XMATCH($B9011,Language!$A$29:$E$29)),'Lista de Prestatarios'!$B$3,VLOOKUP(B9011,'Lista de Prestatarios'!$A$2:$B$500,2,FALSE))),"")</f>
        <v/>
      </c>
      <c r="P9011" s="58" t="str">
        <f>IF(B9011&lt;&gt;"",IF(OR(D9011&gt;0,G9011&gt;0),COUNTIF($B$2:B9011,B9011),COUNTIFS($B$2:B9011,B9011,$E$2:E9011,"&gt;0")),"")</f>
        <v/>
      </c>
    </row>
    <row r="9012" spans="1:16" x14ac:dyDescent="0.35">
      <c r="A9012" s="51" t="str">
        <f t="shared" si="420"/>
        <v/>
      </c>
      <c r="B9012" s="99"/>
      <c r="C9012" s="4"/>
      <c r="D9012" s="14"/>
      <c r="E9012" s="14"/>
      <c r="F9012" s="14"/>
      <c r="G9012" s="82"/>
      <c r="H9012" s="107" t="str">
        <f>IF(B9012&lt;&gt;"",IF(OR(O9012=0,O9012=999),"",SUMIFS($E$2:E9012,$A$2:A9012,A9012)-SUMIFS($F$2:F9012,$A$2:A9012,A9012)),"")</f>
        <v/>
      </c>
      <c r="I9012" s="109" t="str">
        <f t="shared" si="422"/>
        <v/>
      </c>
      <c r="J9012" s="113"/>
      <c r="K9012" s="90"/>
      <c r="L9012" s="73"/>
      <c r="M9012" s="69" t="str">
        <f>IF(C9012&lt;&gt;"",DailyLog!$S$3,"")</f>
        <v/>
      </c>
      <c r="N9012" s="56" t="str">
        <f t="shared" si="421"/>
        <v/>
      </c>
      <c r="O9012" s="53" t="str">
        <f>IF($B9012&lt;&gt;"",IF(ISNUMBER(_xlfn.XMATCH($B9012,Language!$A$6:$E$6)),0,IF(ISNUMBER(_xlfn.XMATCH($B9012,Language!$A$29:$E$29)),'Lista de Prestatarios'!$B$3,VLOOKUP(B9012,'Lista de Prestatarios'!$A$2:$B$500,2,FALSE))),"")</f>
        <v/>
      </c>
      <c r="P9012" s="58" t="str">
        <f>IF(B9012&lt;&gt;"",IF(OR(D9012&gt;0,G9012&gt;0),COUNTIF($B$2:B9012,B9012),COUNTIFS($B$2:B9012,B9012,$E$2:E9012,"&gt;0")),"")</f>
        <v/>
      </c>
    </row>
    <row r="9013" spans="1:16" x14ac:dyDescent="0.35">
      <c r="A9013" s="51" t="str">
        <f t="shared" si="420"/>
        <v/>
      </c>
      <c r="B9013" s="99"/>
      <c r="C9013" s="4"/>
      <c r="D9013" s="14"/>
      <c r="E9013" s="14"/>
      <c r="F9013" s="14"/>
      <c r="G9013" s="82"/>
      <c r="H9013" s="107" t="str">
        <f>IF(B9013&lt;&gt;"",IF(OR(O9013=0,O9013=999),"",SUMIFS($E$2:E9013,$A$2:A9013,A9013)-SUMIFS($F$2:F9013,$A$2:A9013,A9013)),"")</f>
        <v/>
      </c>
      <c r="I9013" s="109" t="str">
        <f t="shared" si="422"/>
        <v/>
      </c>
      <c r="J9013" s="113"/>
      <c r="K9013" s="90"/>
      <c r="L9013" s="73"/>
      <c r="M9013" s="69" t="str">
        <f>IF(C9013&lt;&gt;"",DailyLog!$S$3,"")</f>
        <v/>
      </c>
      <c r="N9013" s="56" t="str">
        <f t="shared" si="421"/>
        <v/>
      </c>
      <c r="O9013" s="53" t="str">
        <f>IF($B9013&lt;&gt;"",IF(ISNUMBER(_xlfn.XMATCH($B9013,Language!$A$6:$E$6)),0,IF(ISNUMBER(_xlfn.XMATCH($B9013,Language!$A$29:$E$29)),'Lista de Prestatarios'!$B$3,VLOOKUP(B9013,'Lista de Prestatarios'!$A$2:$B$500,2,FALSE))),"")</f>
        <v/>
      </c>
      <c r="P9013" s="58" t="str">
        <f>IF(B9013&lt;&gt;"",IF(OR(D9013&gt;0,G9013&gt;0),COUNTIF($B$2:B9013,B9013),COUNTIFS($B$2:B9013,B9013,$E$2:E9013,"&gt;0")),"")</f>
        <v/>
      </c>
    </row>
    <row r="9014" spans="1:16" x14ac:dyDescent="0.35">
      <c r="A9014" s="51" t="str">
        <f t="shared" si="420"/>
        <v/>
      </c>
      <c r="B9014" s="99"/>
      <c r="C9014" s="4"/>
      <c r="D9014" s="14"/>
      <c r="E9014" s="14"/>
      <c r="F9014" s="14"/>
      <c r="G9014" s="82"/>
      <c r="H9014" s="107" t="str">
        <f>IF(B9014&lt;&gt;"",IF(OR(O9014=0,O9014=999),"",SUMIFS($E$2:E9014,$A$2:A9014,A9014)-SUMIFS($F$2:F9014,$A$2:A9014,A9014)),"")</f>
        <v/>
      </c>
      <c r="I9014" s="109" t="str">
        <f t="shared" si="422"/>
        <v/>
      </c>
      <c r="J9014" s="113"/>
      <c r="K9014" s="90"/>
      <c r="L9014" s="73"/>
      <c r="M9014" s="69" t="str">
        <f>IF(C9014&lt;&gt;"",DailyLog!$S$3,"")</f>
        <v/>
      </c>
      <c r="N9014" s="56" t="str">
        <f t="shared" si="421"/>
        <v/>
      </c>
      <c r="O9014" s="53" t="str">
        <f>IF($B9014&lt;&gt;"",IF(ISNUMBER(_xlfn.XMATCH($B9014,Language!$A$6:$E$6)),0,IF(ISNUMBER(_xlfn.XMATCH($B9014,Language!$A$29:$E$29)),'Lista de Prestatarios'!$B$3,VLOOKUP(B9014,'Lista de Prestatarios'!$A$2:$B$500,2,FALSE))),"")</f>
        <v/>
      </c>
      <c r="P9014" s="58" t="str">
        <f>IF(B9014&lt;&gt;"",IF(OR(D9014&gt;0,G9014&gt;0),COUNTIF($B$2:B9014,B9014),COUNTIFS($B$2:B9014,B9014,$E$2:E9014,"&gt;0")),"")</f>
        <v/>
      </c>
    </row>
    <row r="9015" spans="1:16" x14ac:dyDescent="0.35">
      <c r="A9015" s="51" t="str">
        <f t="shared" si="420"/>
        <v/>
      </c>
      <c r="B9015" s="99"/>
      <c r="C9015" s="4"/>
      <c r="D9015" s="14"/>
      <c r="E9015" s="14"/>
      <c r="F9015" s="14"/>
      <c r="G9015" s="82"/>
      <c r="H9015" s="107" t="str">
        <f>IF(B9015&lt;&gt;"",IF(OR(O9015=0,O9015=999),"",SUMIFS($E$2:E9015,$A$2:A9015,A9015)-SUMIFS($F$2:F9015,$A$2:A9015,A9015)),"")</f>
        <v/>
      </c>
      <c r="I9015" s="109" t="str">
        <f t="shared" si="422"/>
        <v/>
      </c>
      <c r="J9015" s="113"/>
      <c r="K9015" s="90"/>
      <c r="L9015" s="73"/>
      <c r="M9015" s="69" t="str">
        <f>IF(C9015&lt;&gt;"",DailyLog!$S$3,"")</f>
        <v/>
      </c>
      <c r="N9015" s="56" t="str">
        <f t="shared" si="421"/>
        <v/>
      </c>
      <c r="O9015" s="53" t="str">
        <f>IF($B9015&lt;&gt;"",IF(ISNUMBER(_xlfn.XMATCH($B9015,Language!$A$6:$E$6)),0,IF(ISNUMBER(_xlfn.XMATCH($B9015,Language!$A$29:$E$29)),'Lista de Prestatarios'!$B$3,VLOOKUP(B9015,'Lista de Prestatarios'!$A$2:$B$500,2,FALSE))),"")</f>
        <v/>
      </c>
      <c r="P9015" s="58" t="str">
        <f>IF(B9015&lt;&gt;"",IF(OR(D9015&gt;0,G9015&gt;0),COUNTIF($B$2:B9015,B9015),COUNTIFS($B$2:B9015,B9015,$E$2:E9015,"&gt;0")),"")</f>
        <v/>
      </c>
    </row>
    <row r="9016" spans="1:16" x14ac:dyDescent="0.35">
      <c r="A9016" s="51" t="str">
        <f t="shared" si="420"/>
        <v/>
      </c>
      <c r="B9016" s="99"/>
      <c r="C9016" s="4"/>
      <c r="D9016" s="14"/>
      <c r="E9016" s="14"/>
      <c r="F9016" s="14"/>
      <c r="G9016" s="82"/>
      <c r="H9016" s="107" t="str">
        <f>IF(B9016&lt;&gt;"",IF(OR(O9016=0,O9016=999),"",SUMIFS($E$2:E9016,$A$2:A9016,A9016)-SUMIFS($F$2:F9016,$A$2:A9016,A9016)),"")</f>
        <v/>
      </c>
      <c r="I9016" s="109" t="str">
        <f t="shared" si="422"/>
        <v/>
      </c>
      <c r="J9016" s="113"/>
      <c r="K9016" s="90"/>
      <c r="L9016" s="73"/>
      <c r="M9016" s="69" t="str">
        <f>IF(C9016&lt;&gt;"",DailyLog!$S$3,"")</f>
        <v/>
      </c>
      <c r="N9016" s="56" t="str">
        <f t="shared" si="421"/>
        <v/>
      </c>
      <c r="O9016" s="53" t="str">
        <f>IF($B9016&lt;&gt;"",IF(ISNUMBER(_xlfn.XMATCH($B9016,Language!$A$6:$E$6)),0,IF(ISNUMBER(_xlfn.XMATCH($B9016,Language!$A$29:$E$29)),'Lista de Prestatarios'!$B$3,VLOOKUP(B9016,'Lista de Prestatarios'!$A$2:$B$500,2,FALSE))),"")</f>
        <v/>
      </c>
      <c r="P9016" s="58" t="str">
        <f>IF(B9016&lt;&gt;"",IF(OR(D9016&gt;0,G9016&gt;0),COUNTIF($B$2:B9016,B9016),COUNTIFS($B$2:B9016,B9016,$E$2:E9016,"&gt;0")),"")</f>
        <v/>
      </c>
    </row>
    <row r="9017" spans="1:16" x14ac:dyDescent="0.35">
      <c r="A9017" s="51" t="str">
        <f t="shared" si="420"/>
        <v/>
      </c>
      <c r="B9017" s="99"/>
      <c r="C9017" s="4"/>
      <c r="D9017" s="14"/>
      <c r="E9017" s="14"/>
      <c r="F9017" s="14"/>
      <c r="G9017" s="82"/>
      <c r="H9017" s="107" t="str">
        <f>IF(B9017&lt;&gt;"",IF(OR(O9017=0,O9017=999),"",SUMIFS($E$2:E9017,$A$2:A9017,A9017)-SUMIFS($F$2:F9017,$A$2:A9017,A9017)),"")</f>
        <v/>
      </c>
      <c r="I9017" s="109" t="str">
        <f t="shared" si="422"/>
        <v/>
      </c>
      <c r="J9017" s="113"/>
      <c r="K9017" s="90"/>
      <c r="L9017" s="73"/>
      <c r="M9017" s="69" t="str">
        <f>IF(C9017&lt;&gt;"",DailyLog!$S$3,"")</f>
        <v/>
      </c>
      <c r="N9017" s="56" t="str">
        <f t="shared" si="421"/>
        <v/>
      </c>
      <c r="O9017" s="53" t="str">
        <f>IF($B9017&lt;&gt;"",IF(ISNUMBER(_xlfn.XMATCH($B9017,Language!$A$6:$E$6)),0,IF(ISNUMBER(_xlfn.XMATCH($B9017,Language!$A$29:$E$29)),'Lista de Prestatarios'!$B$3,VLOOKUP(B9017,'Lista de Prestatarios'!$A$2:$B$500,2,FALSE))),"")</f>
        <v/>
      </c>
      <c r="P9017" s="58" t="str">
        <f>IF(B9017&lt;&gt;"",IF(OR(D9017&gt;0,G9017&gt;0),COUNTIF($B$2:B9017,B9017),COUNTIFS($B$2:B9017,B9017,$E$2:E9017,"&gt;0")),"")</f>
        <v/>
      </c>
    </row>
    <row r="9018" spans="1:16" x14ac:dyDescent="0.35">
      <c r="A9018" s="51" t="str">
        <f t="shared" si="420"/>
        <v/>
      </c>
      <c r="B9018" s="99"/>
      <c r="C9018" s="4"/>
      <c r="D9018" s="14"/>
      <c r="E9018" s="14"/>
      <c r="F9018" s="14"/>
      <c r="G9018" s="82"/>
      <c r="H9018" s="107" t="str">
        <f>IF(B9018&lt;&gt;"",IF(OR(O9018=0,O9018=999),"",SUMIFS($E$2:E9018,$A$2:A9018,A9018)-SUMIFS($F$2:F9018,$A$2:A9018,A9018)),"")</f>
        <v/>
      </c>
      <c r="I9018" s="109" t="str">
        <f t="shared" si="422"/>
        <v/>
      </c>
      <c r="J9018" s="113"/>
      <c r="K9018" s="90"/>
      <c r="L9018" s="73"/>
      <c r="M9018" s="69" t="str">
        <f>IF(C9018&lt;&gt;"",DailyLog!$S$3,"")</f>
        <v/>
      </c>
      <c r="N9018" s="56" t="str">
        <f t="shared" si="421"/>
        <v/>
      </c>
      <c r="O9018" s="53" t="str">
        <f>IF($B9018&lt;&gt;"",IF(ISNUMBER(_xlfn.XMATCH($B9018,Language!$A$6:$E$6)),0,IF(ISNUMBER(_xlfn.XMATCH($B9018,Language!$A$29:$E$29)),'Lista de Prestatarios'!$B$3,VLOOKUP(B9018,'Lista de Prestatarios'!$A$2:$B$500,2,FALSE))),"")</f>
        <v/>
      </c>
      <c r="P9018" s="58" t="str">
        <f>IF(B9018&lt;&gt;"",IF(OR(D9018&gt;0,G9018&gt;0),COUNTIF($B$2:B9018,B9018),COUNTIFS($B$2:B9018,B9018,$E$2:E9018,"&gt;0")),"")</f>
        <v/>
      </c>
    </row>
    <row r="9019" spans="1:16" x14ac:dyDescent="0.35">
      <c r="A9019" s="51" t="str">
        <f t="shared" si="420"/>
        <v/>
      </c>
      <c r="B9019" s="99"/>
      <c r="C9019" s="4"/>
      <c r="D9019" s="14"/>
      <c r="E9019" s="14"/>
      <c r="F9019" s="14"/>
      <c r="G9019" s="82"/>
      <c r="H9019" s="107" t="str">
        <f>IF(B9019&lt;&gt;"",IF(OR(O9019=0,O9019=999),"",SUMIFS($E$2:E9019,$A$2:A9019,A9019)-SUMIFS($F$2:F9019,$A$2:A9019,A9019)),"")</f>
        <v/>
      </c>
      <c r="I9019" s="109" t="str">
        <f t="shared" si="422"/>
        <v/>
      </c>
      <c r="J9019" s="113"/>
      <c r="K9019" s="90"/>
      <c r="L9019" s="73"/>
      <c r="M9019" s="69" t="str">
        <f>IF(C9019&lt;&gt;"",DailyLog!$S$3,"")</f>
        <v/>
      </c>
      <c r="N9019" s="56" t="str">
        <f t="shared" si="421"/>
        <v/>
      </c>
      <c r="O9019" s="53" t="str">
        <f>IF($B9019&lt;&gt;"",IF(ISNUMBER(_xlfn.XMATCH($B9019,Language!$A$6:$E$6)),0,IF(ISNUMBER(_xlfn.XMATCH($B9019,Language!$A$29:$E$29)),'Lista de Prestatarios'!$B$3,VLOOKUP(B9019,'Lista de Prestatarios'!$A$2:$B$500,2,FALSE))),"")</f>
        <v/>
      </c>
      <c r="P9019" s="58" t="str">
        <f>IF(B9019&lt;&gt;"",IF(OR(D9019&gt;0,G9019&gt;0),COUNTIF($B$2:B9019,B9019),COUNTIFS($B$2:B9019,B9019,$E$2:E9019,"&gt;0")),"")</f>
        <v/>
      </c>
    </row>
    <row r="9020" spans="1:16" x14ac:dyDescent="0.35">
      <c r="A9020" s="51" t="str">
        <f t="shared" si="420"/>
        <v/>
      </c>
      <c r="B9020" s="99"/>
      <c r="C9020" s="4"/>
      <c r="D9020" s="14"/>
      <c r="E9020" s="14"/>
      <c r="F9020" s="14"/>
      <c r="G9020" s="82"/>
      <c r="H9020" s="107" t="str">
        <f>IF(B9020&lt;&gt;"",IF(OR(O9020=0,O9020=999),"",SUMIFS($E$2:E9020,$A$2:A9020,A9020)-SUMIFS($F$2:F9020,$A$2:A9020,A9020)),"")</f>
        <v/>
      </c>
      <c r="I9020" s="109" t="str">
        <f t="shared" si="422"/>
        <v/>
      </c>
      <c r="J9020" s="113"/>
      <c r="K9020" s="90"/>
      <c r="L9020" s="73"/>
      <c r="M9020" s="69" t="str">
        <f>IF(C9020&lt;&gt;"",DailyLog!$S$3,"")</f>
        <v/>
      </c>
      <c r="N9020" s="56" t="str">
        <f t="shared" si="421"/>
        <v/>
      </c>
      <c r="O9020" s="53" t="str">
        <f>IF($B9020&lt;&gt;"",IF(ISNUMBER(_xlfn.XMATCH($B9020,Language!$A$6:$E$6)),0,IF(ISNUMBER(_xlfn.XMATCH($B9020,Language!$A$29:$E$29)),'Lista de Prestatarios'!$B$3,VLOOKUP(B9020,'Lista de Prestatarios'!$A$2:$B$500,2,FALSE))),"")</f>
        <v/>
      </c>
      <c r="P9020" s="58" t="str">
        <f>IF(B9020&lt;&gt;"",IF(OR(D9020&gt;0,G9020&gt;0),COUNTIF($B$2:B9020,B9020),COUNTIFS($B$2:B9020,B9020,$E$2:E9020,"&gt;0")),"")</f>
        <v/>
      </c>
    </row>
    <row r="9021" spans="1:16" x14ac:dyDescent="0.35">
      <c r="A9021" s="51" t="str">
        <f t="shared" si="420"/>
        <v/>
      </c>
      <c r="B9021" s="99"/>
      <c r="C9021" s="4"/>
      <c r="D9021" s="14"/>
      <c r="E9021" s="14"/>
      <c r="F9021" s="14"/>
      <c r="G9021" s="82"/>
      <c r="H9021" s="107" t="str">
        <f>IF(B9021&lt;&gt;"",IF(OR(O9021=0,O9021=999),"",SUMIFS($E$2:E9021,$A$2:A9021,A9021)-SUMIFS($F$2:F9021,$A$2:A9021,A9021)),"")</f>
        <v/>
      </c>
      <c r="I9021" s="109" t="str">
        <f t="shared" si="422"/>
        <v/>
      </c>
      <c r="J9021" s="113"/>
      <c r="K9021" s="90"/>
      <c r="L9021" s="73"/>
      <c r="M9021" s="69" t="str">
        <f>IF(C9021&lt;&gt;"",DailyLog!$S$3,"")</f>
        <v/>
      </c>
      <c r="N9021" s="56" t="str">
        <f t="shared" si="421"/>
        <v/>
      </c>
      <c r="O9021" s="53" t="str">
        <f>IF($B9021&lt;&gt;"",IF(ISNUMBER(_xlfn.XMATCH($B9021,Language!$A$6:$E$6)),0,IF(ISNUMBER(_xlfn.XMATCH($B9021,Language!$A$29:$E$29)),'Lista de Prestatarios'!$B$3,VLOOKUP(B9021,'Lista de Prestatarios'!$A$2:$B$500,2,FALSE))),"")</f>
        <v/>
      </c>
      <c r="P9021" s="58" t="str">
        <f>IF(B9021&lt;&gt;"",IF(OR(D9021&gt;0,G9021&gt;0),COUNTIF($B$2:B9021,B9021),COUNTIFS($B$2:B9021,B9021,$E$2:E9021,"&gt;0")),"")</f>
        <v/>
      </c>
    </row>
    <row r="9022" spans="1:16" x14ac:dyDescent="0.35">
      <c r="A9022" s="51" t="str">
        <f t="shared" si="420"/>
        <v/>
      </c>
      <c r="B9022" s="99"/>
      <c r="C9022" s="4"/>
      <c r="D9022" s="14"/>
      <c r="E9022" s="14"/>
      <c r="F9022" s="14"/>
      <c r="G9022" s="82"/>
      <c r="H9022" s="107" t="str">
        <f>IF(B9022&lt;&gt;"",IF(OR(O9022=0,O9022=999),"",SUMIFS($E$2:E9022,$A$2:A9022,A9022)-SUMIFS($F$2:F9022,$A$2:A9022,A9022)),"")</f>
        <v/>
      </c>
      <c r="I9022" s="109" t="str">
        <f t="shared" si="422"/>
        <v/>
      </c>
      <c r="J9022" s="113"/>
      <c r="K9022" s="90"/>
      <c r="L9022" s="73"/>
      <c r="M9022" s="69" t="str">
        <f>IF(C9022&lt;&gt;"",DailyLog!$S$3,"")</f>
        <v/>
      </c>
      <c r="N9022" s="56" t="str">
        <f t="shared" si="421"/>
        <v/>
      </c>
      <c r="O9022" s="53" t="str">
        <f>IF($B9022&lt;&gt;"",IF(ISNUMBER(_xlfn.XMATCH($B9022,Language!$A$6:$E$6)),0,IF(ISNUMBER(_xlfn.XMATCH($B9022,Language!$A$29:$E$29)),'Lista de Prestatarios'!$B$3,VLOOKUP(B9022,'Lista de Prestatarios'!$A$2:$B$500,2,FALSE))),"")</f>
        <v/>
      </c>
      <c r="P9022" s="58" t="str">
        <f>IF(B9022&lt;&gt;"",IF(OR(D9022&gt;0,G9022&gt;0),COUNTIF($B$2:B9022,B9022),COUNTIFS($B$2:B9022,B9022,$E$2:E9022,"&gt;0")),"")</f>
        <v/>
      </c>
    </row>
    <row r="9023" spans="1:16" x14ac:dyDescent="0.35">
      <c r="A9023" s="51" t="str">
        <f t="shared" si="420"/>
        <v/>
      </c>
      <c r="B9023" s="99"/>
      <c r="C9023" s="4"/>
      <c r="D9023" s="14"/>
      <c r="E9023" s="14"/>
      <c r="F9023" s="14"/>
      <c r="G9023" s="82"/>
      <c r="H9023" s="107" t="str">
        <f>IF(B9023&lt;&gt;"",IF(OR(O9023=0,O9023=999),"",SUMIFS($E$2:E9023,$A$2:A9023,A9023)-SUMIFS($F$2:F9023,$A$2:A9023,A9023)),"")</f>
        <v/>
      </c>
      <c r="I9023" s="109" t="str">
        <f t="shared" si="422"/>
        <v/>
      </c>
      <c r="J9023" s="113"/>
      <c r="K9023" s="90"/>
      <c r="L9023" s="73"/>
      <c r="M9023" s="69" t="str">
        <f>IF(C9023&lt;&gt;"",DailyLog!$S$3,"")</f>
        <v/>
      </c>
      <c r="N9023" s="56" t="str">
        <f t="shared" si="421"/>
        <v/>
      </c>
      <c r="O9023" s="53" t="str">
        <f>IF($B9023&lt;&gt;"",IF(ISNUMBER(_xlfn.XMATCH($B9023,Language!$A$6:$E$6)),0,IF(ISNUMBER(_xlfn.XMATCH($B9023,Language!$A$29:$E$29)),'Lista de Prestatarios'!$B$3,VLOOKUP(B9023,'Lista de Prestatarios'!$A$2:$B$500,2,FALSE))),"")</f>
        <v/>
      </c>
      <c r="P9023" s="58" t="str">
        <f>IF(B9023&lt;&gt;"",IF(OR(D9023&gt;0,G9023&gt;0),COUNTIF($B$2:B9023,B9023),COUNTIFS($B$2:B9023,B9023,$E$2:E9023,"&gt;0")),"")</f>
        <v/>
      </c>
    </row>
    <row r="9024" spans="1:16" x14ac:dyDescent="0.35">
      <c r="A9024" s="51" t="str">
        <f t="shared" si="420"/>
        <v/>
      </c>
      <c r="B9024" s="99"/>
      <c r="C9024" s="4"/>
      <c r="D9024" s="14"/>
      <c r="E9024" s="14"/>
      <c r="F9024" s="14"/>
      <c r="G9024" s="82"/>
      <c r="H9024" s="107" t="str">
        <f>IF(B9024&lt;&gt;"",IF(OR(O9024=0,O9024=999),"",SUMIFS($E$2:E9024,$A$2:A9024,A9024)-SUMIFS($F$2:F9024,$A$2:A9024,A9024)),"")</f>
        <v/>
      </c>
      <c r="I9024" s="109" t="str">
        <f t="shared" si="422"/>
        <v/>
      </c>
      <c r="J9024" s="113"/>
      <c r="K9024" s="90"/>
      <c r="L9024" s="73"/>
      <c r="M9024" s="69" t="str">
        <f>IF(C9024&lt;&gt;"",DailyLog!$S$3,"")</f>
        <v/>
      </c>
      <c r="N9024" s="56" t="str">
        <f t="shared" si="421"/>
        <v/>
      </c>
      <c r="O9024" s="53" t="str">
        <f>IF($B9024&lt;&gt;"",IF(ISNUMBER(_xlfn.XMATCH($B9024,Language!$A$6:$E$6)),0,IF(ISNUMBER(_xlfn.XMATCH($B9024,Language!$A$29:$E$29)),'Lista de Prestatarios'!$B$3,VLOOKUP(B9024,'Lista de Prestatarios'!$A$2:$B$500,2,FALSE))),"")</f>
        <v/>
      </c>
      <c r="P9024" s="58" t="str">
        <f>IF(B9024&lt;&gt;"",IF(OR(D9024&gt;0,G9024&gt;0),COUNTIF($B$2:B9024,B9024),COUNTIFS($B$2:B9024,B9024,$E$2:E9024,"&gt;0")),"")</f>
        <v/>
      </c>
    </row>
    <row r="9025" spans="1:16" x14ac:dyDescent="0.35">
      <c r="A9025" s="51" t="str">
        <f t="shared" si="420"/>
        <v/>
      </c>
      <c r="B9025" s="99"/>
      <c r="C9025" s="4"/>
      <c r="D9025" s="14"/>
      <c r="E9025" s="14"/>
      <c r="F9025" s="14"/>
      <c r="G9025" s="82"/>
      <c r="H9025" s="107" t="str">
        <f>IF(B9025&lt;&gt;"",IF(OR(O9025=0,O9025=999),"",SUMIFS($E$2:E9025,$A$2:A9025,A9025)-SUMIFS($F$2:F9025,$A$2:A9025,A9025)),"")</f>
        <v/>
      </c>
      <c r="I9025" s="109" t="str">
        <f t="shared" si="422"/>
        <v/>
      </c>
      <c r="J9025" s="113"/>
      <c r="K9025" s="90"/>
      <c r="L9025" s="73"/>
      <c r="M9025" s="69" t="str">
        <f>IF(C9025&lt;&gt;"",DailyLog!$S$3,"")</f>
        <v/>
      </c>
      <c r="N9025" s="56" t="str">
        <f t="shared" si="421"/>
        <v/>
      </c>
      <c r="O9025" s="53" t="str">
        <f>IF($B9025&lt;&gt;"",IF(ISNUMBER(_xlfn.XMATCH($B9025,Language!$A$6:$E$6)),0,IF(ISNUMBER(_xlfn.XMATCH($B9025,Language!$A$29:$E$29)),'Lista de Prestatarios'!$B$3,VLOOKUP(B9025,'Lista de Prestatarios'!$A$2:$B$500,2,FALSE))),"")</f>
        <v/>
      </c>
      <c r="P9025" s="58" t="str">
        <f>IF(B9025&lt;&gt;"",IF(OR(D9025&gt;0,G9025&gt;0),COUNTIF($B$2:B9025,B9025),COUNTIFS($B$2:B9025,B9025,$E$2:E9025,"&gt;0")),"")</f>
        <v/>
      </c>
    </row>
    <row r="9026" spans="1:16" x14ac:dyDescent="0.35">
      <c r="A9026" s="51" t="str">
        <f t="shared" ref="A9026:A9089" si="423">IF(B9026&lt;&gt;"",O9026&amp;"."&amp;P9026,"")</f>
        <v/>
      </c>
      <c r="B9026" s="99"/>
      <c r="C9026" s="4"/>
      <c r="D9026" s="14"/>
      <c r="E9026" s="14"/>
      <c r="F9026" s="14"/>
      <c r="G9026" s="82"/>
      <c r="H9026" s="107" t="str">
        <f>IF(B9026&lt;&gt;"",IF(OR(O9026=0,O9026=999),"",SUMIFS($E$2:E9026,$A$2:A9026,A9026)-SUMIFS($F$2:F9026,$A$2:A9026,A9026)),"")</f>
        <v/>
      </c>
      <c r="I9026" s="109" t="str">
        <f t="shared" si="422"/>
        <v/>
      </c>
      <c r="J9026" s="113"/>
      <c r="K9026" s="90"/>
      <c r="L9026" s="73"/>
      <c r="M9026" s="69" t="str">
        <f>IF(C9026&lt;&gt;"",DailyLog!$S$3,"")</f>
        <v/>
      </c>
      <c r="N9026" s="56" t="str">
        <f t="shared" ref="N9026:N9089" si="424">IF(B9026&lt;&gt;"",COUNT(D9026:G9026),"")</f>
        <v/>
      </c>
      <c r="O9026" s="53" t="str">
        <f>IF($B9026&lt;&gt;"",IF(ISNUMBER(_xlfn.XMATCH($B9026,Language!$A$6:$E$6)),0,IF(ISNUMBER(_xlfn.XMATCH($B9026,Language!$A$29:$E$29)),'Lista de Prestatarios'!$B$3,VLOOKUP(B9026,'Lista de Prestatarios'!$A$2:$B$500,2,FALSE))),"")</f>
        <v/>
      </c>
      <c r="P9026" s="58" t="str">
        <f>IF(B9026&lt;&gt;"",IF(OR(D9026&gt;0,G9026&gt;0),COUNTIF($B$2:B9026,B9026),COUNTIFS($B$2:B9026,B9026,$E$2:E9026,"&gt;0")),"")</f>
        <v/>
      </c>
    </row>
    <row r="9027" spans="1:16" x14ac:dyDescent="0.35">
      <c r="A9027" s="51" t="str">
        <f t="shared" si="423"/>
        <v/>
      </c>
      <c r="B9027" s="99"/>
      <c r="C9027" s="4"/>
      <c r="D9027" s="14"/>
      <c r="E9027" s="14"/>
      <c r="F9027" s="14"/>
      <c r="G9027" s="82"/>
      <c r="H9027" s="107" t="str">
        <f>IF(B9027&lt;&gt;"",IF(OR(O9027=0,O9027=999),"",SUMIFS($E$2:E9027,$A$2:A9027,A9027)-SUMIFS($F$2:F9027,$A$2:A9027,A9027)),"")</f>
        <v/>
      </c>
      <c r="I9027" s="109" t="str">
        <f t="shared" si="422"/>
        <v/>
      </c>
      <c r="J9027" s="113"/>
      <c r="K9027" s="90"/>
      <c r="L9027" s="73"/>
      <c r="M9027" s="69" t="str">
        <f>IF(C9027&lt;&gt;"",DailyLog!$S$3,"")</f>
        <v/>
      </c>
      <c r="N9027" s="56" t="str">
        <f t="shared" si="424"/>
        <v/>
      </c>
      <c r="O9027" s="53" t="str">
        <f>IF($B9027&lt;&gt;"",IF(ISNUMBER(_xlfn.XMATCH($B9027,Language!$A$6:$E$6)),0,IF(ISNUMBER(_xlfn.XMATCH($B9027,Language!$A$29:$E$29)),'Lista de Prestatarios'!$B$3,VLOOKUP(B9027,'Lista de Prestatarios'!$A$2:$B$500,2,FALSE))),"")</f>
        <v/>
      </c>
      <c r="P9027" s="58" t="str">
        <f>IF(B9027&lt;&gt;"",IF(OR(D9027&gt;0,G9027&gt;0),COUNTIF($B$2:B9027,B9027),COUNTIFS($B$2:B9027,B9027,$E$2:E9027,"&gt;0")),"")</f>
        <v/>
      </c>
    </row>
    <row r="9028" spans="1:16" x14ac:dyDescent="0.35">
      <c r="A9028" s="51" t="str">
        <f t="shared" si="423"/>
        <v/>
      </c>
      <c r="B9028" s="99"/>
      <c r="C9028" s="4"/>
      <c r="D9028" s="14"/>
      <c r="E9028" s="14"/>
      <c r="F9028" s="14"/>
      <c r="G9028" s="82"/>
      <c r="H9028" s="107" t="str">
        <f>IF(B9028&lt;&gt;"",IF(OR(O9028=0,O9028=999),"",SUMIFS($E$2:E9028,$A$2:A9028,A9028)-SUMIFS($F$2:F9028,$A$2:A9028,A9028)),"")</f>
        <v/>
      </c>
      <c r="I9028" s="109" t="str">
        <f t="shared" ref="I9028:I9091" si="425">IF(B9028&lt;&gt;"",I9027+D9028-E9028+F9028-G9028,"")</f>
        <v/>
      </c>
      <c r="J9028" s="113"/>
      <c r="K9028" s="90"/>
      <c r="L9028" s="73"/>
      <c r="M9028" s="69" t="str">
        <f>IF(C9028&lt;&gt;"",DailyLog!$S$3,"")</f>
        <v/>
      </c>
      <c r="N9028" s="56" t="str">
        <f t="shared" si="424"/>
        <v/>
      </c>
      <c r="O9028" s="53" t="str">
        <f>IF($B9028&lt;&gt;"",IF(ISNUMBER(_xlfn.XMATCH($B9028,Language!$A$6:$E$6)),0,IF(ISNUMBER(_xlfn.XMATCH($B9028,Language!$A$29:$E$29)),'Lista de Prestatarios'!$B$3,VLOOKUP(B9028,'Lista de Prestatarios'!$A$2:$B$500,2,FALSE))),"")</f>
        <v/>
      </c>
      <c r="P9028" s="58" t="str">
        <f>IF(B9028&lt;&gt;"",IF(OR(D9028&gt;0,G9028&gt;0),COUNTIF($B$2:B9028,B9028),COUNTIFS($B$2:B9028,B9028,$E$2:E9028,"&gt;0")),"")</f>
        <v/>
      </c>
    </row>
    <row r="9029" spans="1:16" x14ac:dyDescent="0.35">
      <c r="A9029" s="51" t="str">
        <f t="shared" si="423"/>
        <v/>
      </c>
      <c r="B9029" s="99"/>
      <c r="C9029" s="4"/>
      <c r="D9029" s="14"/>
      <c r="E9029" s="14"/>
      <c r="F9029" s="14"/>
      <c r="G9029" s="82"/>
      <c r="H9029" s="107" t="str">
        <f>IF(B9029&lt;&gt;"",IF(OR(O9029=0,O9029=999),"",SUMIFS($E$2:E9029,$A$2:A9029,A9029)-SUMIFS($F$2:F9029,$A$2:A9029,A9029)),"")</f>
        <v/>
      </c>
      <c r="I9029" s="109" t="str">
        <f t="shared" si="425"/>
        <v/>
      </c>
      <c r="J9029" s="113"/>
      <c r="K9029" s="90"/>
      <c r="L9029" s="73"/>
      <c r="M9029" s="69" t="str">
        <f>IF(C9029&lt;&gt;"",DailyLog!$S$3,"")</f>
        <v/>
      </c>
      <c r="N9029" s="56" t="str">
        <f t="shared" si="424"/>
        <v/>
      </c>
      <c r="O9029" s="53" t="str">
        <f>IF($B9029&lt;&gt;"",IF(ISNUMBER(_xlfn.XMATCH($B9029,Language!$A$6:$E$6)),0,IF(ISNUMBER(_xlfn.XMATCH($B9029,Language!$A$29:$E$29)),'Lista de Prestatarios'!$B$3,VLOOKUP(B9029,'Lista de Prestatarios'!$A$2:$B$500,2,FALSE))),"")</f>
        <v/>
      </c>
      <c r="P9029" s="58" t="str">
        <f>IF(B9029&lt;&gt;"",IF(OR(D9029&gt;0,G9029&gt;0),COUNTIF($B$2:B9029,B9029),COUNTIFS($B$2:B9029,B9029,$E$2:E9029,"&gt;0")),"")</f>
        <v/>
      </c>
    </row>
    <row r="9030" spans="1:16" x14ac:dyDescent="0.35">
      <c r="A9030" s="51" t="str">
        <f t="shared" si="423"/>
        <v/>
      </c>
      <c r="B9030" s="99"/>
      <c r="C9030" s="4"/>
      <c r="D9030" s="14"/>
      <c r="E9030" s="14"/>
      <c r="F9030" s="14"/>
      <c r="G9030" s="82"/>
      <c r="H9030" s="107" t="str">
        <f>IF(B9030&lt;&gt;"",IF(OR(O9030=0,O9030=999),"",SUMIFS($E$2:E9030,$A$2:A9030,A9030)-SUMIFS($F$2:F9030,$A$2:A9030,A9030)),"")</f>
        <v/>
      </c>
      <c r="I9030" s="109" t="str">
        <f t="shared" si="425"/>
        <v/>
      </c>
      <c r="J9030" s="113"/>
      <c r="K9030" s="90"/>
      <c r="L9030" s="73"/>
      <c r="M9030" s="69" t="str">
        <f>IF(C9030&lt;&gt;"",DailyLog!$S$3,"")</f>
        <v/>
      </c>
      <c r="N9030" s="56" t="str">
        <f t="shared" si="424"/>
        <v/>
      </c>
      <c r="O9030" s="53" t="str">
        <f>IF($B9030&lt;&gt;"",IF(ISNUMBER(_xlfn.XMATCH($B9030,Language!$A$6:$E$6)),0,IF(ISNUMBER(_xlfn.XMATCH($B9030,Language!$A$29:$E$29)),'Lista de Prestatarios'!$B$3,VLOOKUP(B9030,'Lista de Prestatarios'!$A$2:$B$500,2,FALSE))),"")</f>
        <v/>
      </c>
      <c r="P9030" s="58" t="str">
        <f>IF(B9030&lt;&gt;"",IF(OR(D9030&gt;0,G9030&gt;0),COUNTIF($B$2:B9030,B9030),COUNTIFS($B$2:B9030,B9030,$E$2:E9030,"&gt;0")),"")</f>
        <v/>
      </c>
    </row>
    <row r="9031" spans="1:16" x14ac:dyDescent="0.35">
      <c r="A9031" s="51" t="str">
        <f t="shared" si="423"/>
        <v/>
      </c>
      <c r="B9031" s="99"/>
      <c r="C9031" s="4"/>
      <c r="D9031" s="14"/>
      <c r="E9031" s="14"/>
      <c r="F9031" s="14"/>
      <c r="G9031" s="82"/>
      <c r="H9031" s="107" t="str">
        <f>IF(B9031&lt;&gt;"",IF(OR(O9031=0,O9031=999),"",SUMIFS($E$2:E9031,$A$2:A9031,A9031)-SUMIFS($F$2:F9031,$A$2:A9031,A9031)),"")</f>
        <v/>
      </c>
      <c r="I9031" s="109" t="str">
        <f t="shared" si="425"/>
        <v/>
      </c>
      <c r="J9031" s="113"/>
      <c r="K9031" s="90"/>
      <c r="L9031" s="73"/>
      <c r="M9031" s="69" t="str">
        <f>IF(C9031&lt;&gt;"",DailyLog!$S$3,"")</f>
        <v/>
      </c>
      <c r="N9031" s="56" t="str">
        <f t="shared" si="424"/>
        <v/>
      </c>
      <c r="O9031" s="53" t="str">
        <f>IF($B9031&lt;&gt;"",IF(ISNUMBER(_xlfn.XMATCH($B9031,Language!$A$6:$E$6)),0,IF(ISNUMBER(_xlfn.XMATCH($B9031,Language!$A$29:$E$29)),'Lista de Prestatarios'!$B$3,VLOOKUP(B9031,'Lista de Prestatarios'!$A$2:$B$500,2,FALSE))),"")</f>
        <v/>
      </c>
      <c r="P9031" s="58" t="str">
        <f>IF(B9031&lt;&gt;"",IF(OR(D9031&gt;0,G9031&gt;0),COUNTIF($B$2:B9031,B9031),COUNTIFS($B$2:B9031,B9031,$E$2:E9031,"&gt;0")),"")</f>
        <v/>
      </c>
    </row>
    <row r="9032" spans="1:16" x14ac:dyDescent="0.35">
      <c r="A9032" s="51" t="str">
        <f t="shared" si="423"/>
        <v/>
      </c>
      <c r="B9032" s="99"/>
      <c r="C9032" s="4"/>
      <c r="D9032" s="14"/>
      <c r="E9032" s="14"/>
      <c r="F9032" s="14"/>
      <c r="G9032" s="82"/>
      <c r="H9032" s="107" t="str">
        <f>IF(B9032&lt;&gt;"",IF(OR(O9032=0,O9032=999),"",SUMIFS($E$2:E9032,$A$2:A9032,A9032)-SUMIFS($F$2:F9032,$A$2:A9032,A9032)),"")</f>
        <v/>
      </c>
      <c r="I9032" s="109" t="str">
        <f t="shared" si="425"/>
        <v/>
      </c>
      <c r="J9032" s="113"/>
      <c r="K9032" s="90"/>
      <c r="L9032" s="73"/>
      <c r="M9032" s="69" t="str">
        <f>IF(C9032&lt;&gt;"",DailyLog!$S$3,"")</f>
        <v/>
      </c>
      <c r="N9032" s="56" t="str">
        <f t="shared" si="424"/>
        <v/>
      </c>
      <c r="O9032" s="53" t="str">
        <f>IF($B9032&lt;&gt;"",IF(ISNUMBER(_xlfn.XMATCH($B9032,Language!$A$6:$E$6)),0,IF(ISNUMBER(_xlfn.XMATCH($B9032,Language!$A$29:$E$29)),'Lista de Prestatarios'!$B$3,VLOOKUP(B9032,'Lista de Prestatarios'!$A$2:$B$500,2,FALSE))),"")</f>
        <v/>
      </c>
      <c r="P9032" s="58" t="str">
        <f>IF(B9032&lt;&gt;"",IF(OR(D9032&gt;0,G9032&gt;0),COUNTIF($B$2:B9032,B9032),COUNTIFS($B$2:B9032,B9032,$E$2:E9032,"&gt;0")),"")</f>
        <v/>
      </c>
    </row>
    <row r="9033" spans="1:16" x14ac:dyDescent="0.35">
      <c r="A9033" s="51" t="str">
        <f t="shared" si="423"/>
        <v/>
      </c>
      <c r="B9033" s="99"/>
      <c r="C9033" s="4"/>
      <c r="D9033" s="14"/>
      <c r="E9033" s="14"/>
      <c r="F9033" s="14"/>
      <c r="G9033" s="82"/>
      <c r="H9033" s="107" t="str">
        <f>IF(B9033&lt;&gt;"",IF(OR(O9033=0,O9033=999),"",SUMIFS($E$2:E9033,$A$2:A9033,A9033)-SUMIFS($F$2:F9033,$A$2:A9033,A9033)),"")</f>
        <v/>
      </c>
      <c r="I9033" s="109" t="str">
        <f t="shared" si="425"/>
        <v/>
      </c>
      <c r="J9033" s="113"/>
      <c r="K9033" s="90"/>
      <c r="L9033" s="73"/>
      <c r="M9033" s="69" t="str">
        <f>IF(C9033&lt;&gt;"",DailyLog!$S$3,"")</f>
        <v/>
      </c>
      <c r="N9033" s="56" t="str">
        <f t="shared" si="424"/>
        <v/>
      </c>
      <c r="O9033" s="53" t="str">
        <f>IF($B9033&lt;&gt;"",IF(ISNUMBER(_xlfn.XMATCH($B9033,Language!$A$6:$E$6)),0,IF(ISNUMBER(_xlfn.XMATCH($B9033,Language!$A$29:$E$29)),'Lista de Prestatarios'!$B$3,VLOOKUP(B9033,'Lista de Prestatarios'!$A$2:$B$500,2,FALSE))),"")</f>
        <v/>
      </c>
      <c r="P9033" s="58" t="str">
        <f>IF(B9033&lt;&gt;"",IF(OR(D9033&gt;0,G9033&gt;0),COUNTIF($B$2:B9033,B9033),COUNTIFS($B$2:B9033,B9033,$E$2:E9033,"&gt;0")),"")</f>
        <v/>
      </c>
    </row>
    <row r="9034" spans="1:16" x14ac:dyDescent="0.35">
      <c r="A9034" s="51" t="str">
        <f t="shared" si="423"/>
        <v/>
      </c>
      <c r="B9034" s="99"/>
      <c r="C9034" s="4"/>
      <c r="D9034" s="14"/>
      <c r="E9034" s="14"/>
      <c r="F9034" s="14"/>
      <c r="G9034" s="82"/>
      <c r="H9034" s="107" t="str">
        <f>IF(B9034&lt;&gt;"",IF(OR(O9034=0,O9034=999),"",SUMIFS($E$2:E9034,$A$2:A9034,A9034)-SUMIFS($F$2:F9034,$A$2:A9034,A9034)),"")</f>
        <v/>
      </c>
      <c r="I9034" s="109" t="str">
        <f t="shared" si="425"/>
        <v/>
      </c>
      <c r="J9034" s="113"/>
      <c r="K9034" s="90"/>
      <c r="L9034" s="73"/>
      <c r="M9034" s="69" t="str">
        <f>IF(C9034&lt;&gt;"",DailyLog!$S$3,"")</f>
        <v/>
      </c>
      <c r="N9034" s="56" t="str">
        <f t="shared" si="424"/>
        <v/>
      </c>
      <c r="O9034" s="53" t="str">
        <f>IF($B9034&lt;&gt;"",IF(ISNUMBER(_xlfn.XMATCH($B9034,Language!$A$6:$E$6)),0,IF(ISNUMBER(_xlfn.XMATCH($B9034,Language!$A$29:$E$29)),'Lista de Prestatarios'!$B$3,VLOOKUP(B9034,'Lista de Prestatarios'!$A$2:$B$500,2,FALSE))),"")</f>
        <v/>
      </c>
      <c r="P9034" s="58" t="str">
        <f>IF(B9034&lt;&gt;"",IF(OR(D9034&gt;0,G9034&gt;0),COUNTIF($B$2:B9034,B9034),COUNTIFS($B$2:B9034,B9034,$E$2:E9034,"&gt;0")),"")</f>
        <v/>
      </c>
    </row>
    <row r="9035" spans="1:16" x14ac:dyDescent="0.35">
      <c r="A9035" s="51" t="str">
        <f t="shared" si="423"/>
        <v/>
      </c>
      <c r="B9035" s="99"/>
      <c r="C9035" s="4"/>
      <c r="D9035" s="14"/>
      <c r="E9035" s="14"/>
      <c r="F9035" s="14"/>
      <c r="G9035" s="82"/>
      <c r="H9035" s="107" t="str">
        <f>IF(B9035&lt;&gt;"",IF(OR(O9035=0,O9035=999),"",SUMIFS($E$2:E9035,$A$2:A9035,A9035)-SUMIFS($F$2:F9035,$A$2:A9035,A9035)),"")</f>
        <v/>
      </c>
      <c r="I9035" s="109" t="str">
        <f t="shared" si="425"/>
        <v/>
      </c>
      <c r="J9035" s="113"/>
      <c r="K9035" s="90"/>
      <c r="L9035" s="73"/>
      <c r="M9035" s="69" t="str">
        <f>IF(C9035&lt;&gt;"",DailyLog!$S$3,"")</f>
        <v/>
      </c>
      <c r="N9035" s="56" t="str">
        <f t="shared" si="424"/>
        <v/>
      </c>
      <c r="O9035" s="53" t="str">
        <f>IF($B9035&lt;&gt;"",IF(ISNUMBER(_xlfn.XMATCH($B9035,Language!$A$6:$E$6)),0,IF(ISNUMBER(_xlfn.XMATCH($B9035,Language!$A$29:$E$29)),'Lista de Prestatarios'!$B$3,VLOOKUP(B9035,'Lista de Prestatarios'!$A$2:$B$500,2,FALSE))),"")</f>
        <v/>
      </c>
      <c r="P9035" s="58" t="str">
        <f>IF(B9035&lt;&gt;"",IF(OR(D9035&gt;0,G9035&gt;0),COUNTIF($B$2:B9035,B9035),COUNTIFS($B$2:B9035,B9035,$E$2:E9035,"&gt;0")),"")</f>
        <v/>
      </c>
    </row>
    <row r="9036" spans="1:16" x14ac:dyDescent="0.35">
      <c r="A9036" s="51" t="str">
        <f t="shared" si="423"/>
        <v/>
      </c>
      <c r="B9036" s="99"/>
      <c r="C9036" s="4"/>
      <c r="D9036" s="14"/>
      <c r="E9036" s="14"/>
      <c r="F9036" s="14"/>
      <c r="G9036" s="82"/>
      <c r="H9036" s="107" t="str">
        <f>IF(B9036&lt;&gt;"",IF(OR(O9036=0,O9036=999),"",SUMIFS($E$2:E9036,$A$2:A9036,A9036)-SUMIFS($F$2:F9036,$A$2:A9036,A9036)),"")</f>
        <v/>
      </c>
      <c r="I9036" s="109" t="str">
        <f t="shared" si="425"/>
        <v/>
      </c>
      <c r="J9036" s="113"/>
      <c r="K9036" s="90"/>
      <c r="L9036" s="73"/>
      <c r="M9036" s="69" t="str">
        <f>IF(C9036&lt;&gt;"",DailyLog!$S$3,"")</f>
        <v/>
      </c>
      <c r="N9036" s="56" t="str">
        <f t="shared" si="424"/>
        <v/>
      </c>
      <c r="O9036" s="53" t="str">
        <f>IF($B9036&lt;&gt;"",IF(ISNUMBER(_xlfn.XMATCH($B9036,Language!$A$6:$E$6)),0,IF(ISNUMBER(_xlfn.XMATCH($B9036,Language!$A$29:$E$29)),'Lista de Prestatarios'!$B$3,VLOOKUP(B9036,'Lista de Prestatarios'!$A$2:$B$500,2,FALSE))),"")</f>
        <v/>
      </c>
      <c r="P9036" s="58" t="str">
        <f>IF(B9036&lt;&gt;"",IF(OR(D9036&gt;0,G9036&gt;0),COUNTIF($B$2:B9036,B9036),COUNTIFS($B$2:B9036,B9036,$E$2:E9036,"&gt;0")),"")</f>
        <v/>
      </c>
    </row>
    <row r="9037" spans="1:16" x14ac:dyDescent="0.35">
      <c r="A9037" s="51" t="str">
        <f t="shared" si="423"/>
        <v/>
      </c>
      <c r="B9037" s="99"/>
      <c r="C9037" s="4"/>
      <c r="D9037" s="14"/>
      <c r="E9037" s="14"/>
      <c r="F9037" s="14"/>
      <c r="G9037" s="82"/>
      <c r="H9037" s="107" t="str">
        <f>IF(B9037&lt;&gt;"",IF(OR(O9037=0,O9037=999),"",SUMIFS($E$2:E9037,$A$2:A9037,A9037)-SUMIFS($F$2:F9037,$A$2:A9037,A9037)),"")</f>
        <v/>
      </c>
      <c r="I9037" s="109" t="str">
        <f t="shared" si="425"/>
        <v/>
      </c>
      <c r="J9037" s="113"/>
      <c r="K9037" s="90"/>
      <c r="L9037" s="73"/>
      <c r="M9037" s="69" t="str">
        <f>IF(C9037&lt;&gt;"",DailyLog!$S$3,"")</f>
        <v/>
      </c>
      <c r="N9037" s="56" t="str">
        <f t="shared" si="424"/>
        <v/>
      </c>
      <c r="O9037" s="53" t="str">
        <f>IF($B9037&lt;&gt;"",IF(ISNUMBER(_xlfn.XMATCH($B9037,Language!$A$6:$E$6)),0,IF(ISNUMBER(_xlfn.XMATCH($B9037,Language!$A$29:$E$29)),'Lista de Prestatarios'!$B$3,VLOOKUP(B9037,'Lista de Prestatarios'!$A$2:$B$500,2,FALSE))),"")</f>
        <v/>
      </c>
      <c r="P9037" s="58" t="str">
        <f>IF(B9037&lt;&gt;"",IF(OR(D9037&gt;0,G9037&gt;0),COUNTIF($B$2:B9037,B9037),COUNTIFS($B$2:B9037,B9037,$E$2:E9037,"&gt;0")),"")</f>
        <v/>
      </c>
    </row>
    <row r="9038" spans="1:16" x14ac:dyDescent="0.35">
      <c r="A9038" s="51" t="str">
        <f t="shared" si="423"/>
        <v/>
      </c>
      <c r="B9038" s="99"/>
      <c r="C9038" s="4"/>
      <c r="D9038" s="14"/>
      <c r="E9038" s="14"/>
      <c r="F9038" s="14"/>
      <c r="G9038" s="82"/>
      <c r="H9038" s="107" t="str">
        <f>IF(B9038&lt;&gt;"",IF(OR(O9038=0,O9038=999),"",SUMIFS($E$2:E9038,$A$2:A9038,A9038)-SUMIFS($F$2:F9038,$A$2:A9038,A9038)),"")</f>
        <v/>
      </c>
      <c r="I9038" s="109" t="str">
        <f t="shared" si="425"/>
        <v/>
      </c>
      <c r="J9038" s="113"/>
      <c r="K9038" s="90"/>
      <c r="L9038" s="73"/>
      <c r="M9038" s="69" t="str">
        <f>IF(C9038&lt;&gt;"",DailyLog!$S$3,"")</f>
        <v/>
      </c>
      <c r="N9038" s="56" t="str">
        <f t="shared" si="424"/>
        <v/>
      </c>
      <c r="O9038" s="53" t="str">
        <f>IF($B9038&lt;&gt;"",IF(ISNUMBER(_xlfn.XMATCH($B9038,Language!$A$6:$E$6)),0,IF(ISNUMBER(_xlfn.XMATCH($B9038,Language!$A$29:$E$29)),'Lista de Prestatarios'!$B$3,VLOOKUP(B9038,'Lista de Prestatarios'!$A$2:$B$500,2,FALSE))),"")</f>
        <v/>
      </c>
      <c r="P9038" s="58" t="str">
        <f>IF(B9038&lt;&gt;"",IF(OR(D9038&gt;0,G9038&gt;0),COUNTIF($B$2:B9038,B9038),COUNTIFS($B$2:B9038,B9038,$E$2:E9038,"&gt;0")),"")</f>
        <v/>
      </c>
    </row>
    <row r="9039" spans="1:16" x14ac:dyDescent="0.35">
      <c r="A9039" s="51" t="str">
        <f t="shared" si="423"/>
        <v/>
      </c>
      <c r="B9039" s="99"/>
      <c r="C9039" s="4"/>
      <c r="D9039" s="14"/>
      <c r="E9039" s="14"/>
      <c r="F9039" s="14"/>
      <c r="G9039" s="82"/>
      <c r="H9039" s="107" t="str">
        <f>IF(B9039&lt;&gt;"",IF(OR(O9039=0,O9039=999),"",SUMIFS($E$2:E9039,$A$2:A9039,A9039)-SUMIFS($F$2:F9039,$A$2:A9039,A9039)),"")</f>
        <v/>
      </c>
      <c r="I9039" s="109" t="str">
        <f t="shared" si="425"/>
        <v/>
      </c>
      <c r="J9039" s="113"/>
      <c r="K9039" s="90"/>
      <c r="L9039" s="73"/>
      <c r="M9039" s="69" t="str">
        <f>IF(C9039&lt;&gt;"",DailyLog!$S$3,"")</f>
        <v/>
      </c>
      <c r="N9039" s="56" t="str">
        <f t="shared" si="424"/>
        <v/>
      </c>
      <c r="O9039" s="53" t="str">
        <f>IF($B9039&lt;&gt;"",IF(ISNUMBER(_xlfn.XMATCH($B9039,Language!$A$6:$E$6)),0,IF(ISNUMBER(_xlfn.XMATCH($B9039,Language!$A$29:$E$29)),'Lista de Prestatarios'!$B$3,VLOOKUP(B9039,'Lista de Prestatarios'!$A$2:$B$500,2,FALSE))),"")</f>
        <v/>
      </c>
      <c r="P9039" s="58" t="str">
        <f>IF(B9039&lt;&gt;"",IF(OR(D9039&gt;0,G9039&gt;0),COUNTIF($B$2:B9039,B9039),COUNTIFS($B$2:B9039,B9039,$E$2:E9039,"&gt;0")),"")</f>
        <v/>
      </c>
    </row>
    <row r="9040" spans="1:16" x14ac:dyDescent="0.35">
      <c r="A9040" s="51" t="str">
        <f t="shared" si="423"/>
        <v/>
      </c>
      <c r="B9040" s="99"/>
      <c r="C9040" s="4"/>
      <c r="D9040" s="14"/>
      <c r="E9040" s="14"/>
      <c r="F9040" s="14"/>
      <c r="G9040" s="82"/>
      <c r="H9040" s="107" t="str">
        <f>IF(B9040&lt;&gt;"",IF(OR(O9040=0,O9040=999),"",SUMIFS($E$2:E9040,$A$2:A9040,A9040)-SUMIFS($F$2:F9040,$A$2:A9040,A9040)),"")</f>
        <v/>
      </c>
      <c r="I9040" s="109" t="str">
        <f t="shared" si="425"/>
        <v/>
      </c>
      <c r="J9040" s="113"/>
      <c r="K9040" s="90"/>
      <c r="L9040" s="73"/>
      <c r="M9040" s="69" t="str">
        <f>IF(C9040&lt;&gt;"",DailyLog!$S$3,"")</f>
        <v/>
      </c>
      <c r="N9040" s="56" t="str">
        <f t="shared" si="424"/>
        <v/>
      </c>
      <c r="O9040" s="53" t="str">
        <f>IF($B9040&lt;&gt;"",IF(ISNUMBER(_xlfn.XMATCH($B9040,Language!$A$6:$E$6)),0,IF(ISNUMBER(_xlfn.XMATCH($B9040,Language!$A$29:$E$29)),'Lista de Prestatarios'!$B$3,VLOOKUP(B9040,'Lista de Prestatarios'!$A$2:$B$500,2,FALSE))),"")</f>
        <v/>
      </c>
      <c r="P9040" s="58" t="str">
        <f>IF(B9040&lt;&gt;"",IF(OR(D9040&gt;0,G9040&gt;0),COUNTIF($B$2:B9040,B9040),COUNTIFS($B$2:B9040,B9040,$E$2:E9040,"&gt;0")),"")</f>
        <v/>
      </c>
    </row>
    <row r="9041" spans="1:16" x14ac:dyDescent="0.35">
      <c r="A9041" s="51" t="str">
        <f t="shared" si="423"/>
        <v/>
      </c>
      <c r="B9041" s="99"/>
      <c r="C9041" s="4"/>
      <c r="D9041" s="14"/>
      <c r="E9041" s="14"/>
      <c r="F9041" s="14"/>
      <c r="G9041" s="82"/>
      <c r="H9041" s="107" t="str">
        <f>IF(B9041&lt;&gt;"",IF(OR(O9041=0,O9041=999),"",SUMIFS($E$2:E9041,$A$2:A9041,A9041)-SUMIFS($F$2:F9041,$A$2:A9041,A9041)),"")</f>
        <v/>
      </c>
      <c r="I9041" s="109" t="str">
        <f t="shared" si="425"/>
        <v/>
      </c>
      <c r="J9041" s="113"/>
      <c r="K9041" s="90"/>
      <c r="L9041" s="73"/>
      <c r="M9041" s="69" t="str">
        <f>IF(C9041&lt;&gt;"",DailyLog!$S$3,"")</f>
        <v/>
      </c>
      <c r="N9041" s="56" t="str">
        <f t="shared" si="424"/>
        <v/>
      </c>
      <c r="O9041" s="53" t="str">
        <f>IF($B9041&lt;&gt;"",IF(ISNUMBER(_xlfn.XMATCH($B9041,Language!$A$6:$E$6)),0,IF(ISNUMBER(_xlfn.XMATCH($B9041,Language!$A$29:$E$29)),'Lista de Prestatarios'!$B$3,VLOOKUP(B9041,'Lista de Prestatarios'!$A$2:$B$500,2,FALSE))),"")</f>
        <v/>
      </c>
      <c r="P9041" s="58" t="str">
        <f>IF(B9041&lt;&gt;"",IF(OR(D9041&gt;0,G9041&gt;0),COUNTIF($B$2:B9041,B9041),COUNTIFS($B$2:B9041,B9041,$E$2:E9041,"&gt;0")),"")</f>
        <v/>
      </c>
    </row>
    <row r="9042" spans="1:16" x14ac:dyDescent="0.35">
      <c r="A9042" s="51" t="str">
        <f t="shared" si="423"/>
        <v/>
      </c>
      <c r="B9042" s="99"/>
      <c r="C9042" s="4"/>
      <c r="D9042" s="14"/>
      <c r="E9042" s="14"/>
      <c r="F9042" s="14"/>
      <c r="G9042" s="82"/>
      <c r="H9042" s="107" t="str">
        <f>IF(B9042&lt;&gt;"",IF(OR(O9042=0,O9042=999),"",SUMIFS($E$2:E9042,$A$2:A9042,A9042)-SUMIFS($F$2:F9042,$A$2:A9042,A9042)),"")</f>
        <v/>
      </c>
      <c r="I9042" s="109" t="str">
        <f t="shared" si="425"/>
        <v/>
      </c>
      <c r="J9042" s="113"/>
      <c r="K9042" s="90"/>
      <c r="L9042" s="73"/>
      <c r="M9042" s="69" t="str">
        <f>IF(C9042&lt;&gt;"",DailyLog!$S$3,"")</f>
        <v/>
      </c>
      <c r="N9042" s="56" t="str">
        <f t="shared" si="424"/>
        <v/>
      </c>
      <c r="O9042" s="53" t="str">
        <f>IF($B9042&lt;&gt;"",IF(ISNUMBER(_xlfn.XMATCH($B9042,Language!$A$6:$E$6)),0,IF(ISNUMBER(_xlfn.XMATCH($B9042,Language!$A$29:$E$29)),'Lista de Prestatarios'!$B$3,VLOOKUP(B9042,'Lista de Prestatarios'!$A$2:$B$500,2,FALSE))),"")</f>
        <v/>
      </c>
      <c r="P9042" s="58" t="str">
        <f>IF(B9042&lt;&gt;"",IF(OR(D9042&gt;0,G9042&gt;0),COUNTIF($B$2:B9042,B9042),COUNTIFS($B$2:B9042,B9042,$E$2:E9042,"&gt;0")),"")</f>
        <v/>
      </c>
    </row>
    <row r="9043" spans="1:16" x14ac:dyDescent="0.35">
      <c r="A9043" s="51" t="str">
        <f t="shared" si="423"/>
        <v/>
      </c>
      <c r="B9043" s="99"/>
      <c r="C9043" s="4"/>
      <c r="D9043" s="14"/>
      <c r="E9043" s="14"/>
      <c r="F9043" s="14"/>
      <c r="G9043" s="82"/>
      <c r="H9043" s="107" t="str">
        <f>IF(B9043&lt;&gt;"",IF(OR(O9043=0,O9043=999),"",SUMIFS($E$2:E9043,$A$2:A9043,A9043)-SUMIFS($F$2:F9043,$A$2:A9043,A9043)),"")</f>
        <v/>
      </c>
      <c r="I9043" s="109" t="str">
        <f t="shared" si="425"/>
        <v/>
      </c>
      <c r="J9043" s="113"/>
      <c r="K9043" s="90"/>
      <c r="L9043" s="73"/>
      <c r="M9043" s="69" t="str">
        <f>IF(C9043&lt;&gt;"",DailyLog!$S$3,"")</f>
        <v/>
      </c>
      <c r="N9043" s="56" t="str">
        <f t="shared" si="424"/>
        <v/>
      </c>
      <c r="O9043" s="53" t="str">
        <f>IF($B9043&lt;&gt;"",IF(ISNUMBER(_xlfn.XMATCH($B9043,Language!$A$6:$E$6)),0,IF(ISNUMBER(_xlfn.XMATCH($B9043,Language!$A$29:$E$29)),'Lista de Prestatarios'!$B$3,VLOOKUP(B9043,'Lista de Prestatarios'!$A$2:$B$500,2,FALSE))),"")</f>
        <v/>
      </c>
      <c r="P9043" s="58" t="str">
        <f>IF(B9043&lt;&gt;"",IF(OR(D9043&gt;0,G9043&gt;0),COUNTIF($B$2:B9043,B9043),COUNTIFS($B$2:B9043,B9043,$E$2:E9043,"&gt;0")),"")</f>
        <v/>
      </c>
    </row>
    <row r="9044" spans="1:16" x14ac:dyDescent="0.35">
      <c r="A9044" s="51" t="str">
        <f t="shared" si="423"/>
        <v/>
      </c>
      <c r="B9044" s="99"/>
      <c r="C9044" s="4"/>
      <c r="D9044" s="14"/>
      <c r="E9044" s="14"/>
      <c r="F9044" s="14"/>
      <c r="G9044" s="82"/>
      <c r="H9044" s="107" t="str">
        <f>IF(B9044&lt;&gt;"",IF(OR(O9044=0,O9044=999),"",SUMIFS($E$2:E9044,$A$2:A9044,A9044)-SUMIFS($F$2:F9044,$A$2:A9044,A9044)),"")</f>
        <v/>
      </c>
      <c r="I9044" s="109" t="str">
        <f t="shared" si="425"/>
        <v/>
      </c>
      <c r="J9044" s="113"/>
      <c r="K9044" s="90"/>
      <c r="L9044" s="73"/>
      <c r="M9044" s="69" t="str">
        <f>IF(C9044&lt;&gt;"",DailyLog!$S$3,"")</f>
        <v/>
      </c>
      <c r="N9044" s="56" t="str">
        <f t="shared" si="424"/>
        <v/>
      </c>
      <c r="O9044" s="53" t="str">
        <f>IF($B9044&lt;&gt;"",IF(ISNUMBER(_xlfn.XMATCH($B9044,Language!$A$6:$E$6)),0,IF(ISNUMBER(_xlfn.XMATCH($B9044,Language!$A$29:$E$29)),'Lista de Prestatarios'!$B$3,VLOOKUP(B9044,'Lista de Prestatarios'!$A$2:$B$500,2,FALSE))),"")</f>
        <v/>
      </c>
      <c r="P9044" s="58" t="str">
        <f>IF(B9044&lt;&gt;"",IF(OR(D9044&gt;0,G9044&gt;0),COUNTIF($B$2:B9044,B9044),COUNTIFS($B$2:B9044,B9044,$E$2:E9044,"&gt;0")),"")</f>
        <v/>
      </c>
    </row>
    <row r="9045" spans="1:16" x14ac:dyDescent="0.35">
      <c r="A9045" s="51" t="str">
        <f t="shared" si="423"/>
        <v/>
      </c>
      <c r="B9045" s="99"/>
      <c r="C9045" s="4"/>
      <c r="D9045" s="14"/>
      <c r="E9045" s="14"/>
      <c r="F9045" s="14"/>
      <c r="G9045" s="82"/>
      <c r="H9045" s="107" t="str">
        <f>IF(B9045&lt;&gt;"",IF(OR(O9045=0,O9045=999),"",SUMIFS($E$2:E9045,$A$2:A9045,A9045)-SUMIFS($F$2:F9045,$A$2:A9045,A9045)),"")</f>
        <v/>
      </c>
      <c r="I9045" s="109" t="str">
        <f t="shared" si="425"/>
        <v/>
      </c>
      <c r="J9045" s="113"/>
      <c r="K9045" s="90"/>
      <c r="L9045" s="73"/>
      <c r="M9045" s="69" t="str">
        <f>IF(C9045&lt;&gt;"",DailyLog!$S$3,"")</f>
        <v/>
      </c>
      <c r="N9045" s="56" t="str">
        <f t="shared" si="424"/>
        <v/>
      </c>
      <c r="O9045" s="53" t="str">
        <f>IF($B9045&lt;&gt;"",IF(ISNUMBER(_xlfn.XMATCH($B9045,Language!$A$6:$E$6)),0,IF(ISNUMBER(_xlfn.XMATCH($B9045,Language!$A$29:$E$29)),'Lista de Prestatarios'!$B$3,VLOOKUP(B9045,'Lista de Prestatarios'!$A$2:$B$500,2,FALSE))),"")</f>
        <v/>
      </c>
      <c r="P9045" s="58" t="str">
        <f>IF(B9045&lt;&gt;"",IF(OR(D9045&gt;0,G9045&gt;0),COUNTIF($B$2:B9045,B9045),COUNTIFS($B$2:B9045,B9045,$E$2:E9045,"&gt;0")),"")</f>
        <v/>
      </c>
    </row>
    <row r="9046" spans="1:16" x14ac:dyDescent="0.35">
      <c r="A9046" s="51" t="str">
        <f t="shared" si="423"/>
        <v/>
      </c>
      <c r="B9046" s="99"/>
      <c r="C9046" s="4"/>
      <c r="D9046" s="14"/>
      <c r="E9046" s="14"/>
      <c r="F9046" s="14"/>
      <c r="G9046" s="82"/>
      <c r="H9046" s="107" t="str">
        <f>IF(B9046&lt;&gt;"",IF(OR(O9046=0,O9046=999),"",SUMIFS($E$2:E9046,$A$2:A9046,A9046)-SUMIFS($F$2:F9046,$A$2:A9046,A9046)),"")</f>
        <v/>
      </c>
      <c r="I9046" s="109" t="str">
        <f t="shared" si="425"/>
        <v/>
      </c>
      <c r="J9046" s="113"/>
      <c r="K9046" s="90"/>
      <c r="L9046" s="73"/>
      <c r="M9046" s="69" t="str">
        <f>IF(C9046&lt;&gt;"",DailyLog!$S$3,"")</f>
        <v/>
      </c>
      <c r="N9046" s="56" t="str">
        <f t="shared" si="424"/>
        <v/>
      </c>
      <c r="O9046" s="53" t="str">
        <f>IF($B9046&lt;&gt;"",IF(ISNUMBER(_xlfn.XMATCH($B9046,Language!$A$6:$E$6)),0,IF(ISNUMBER(_xlfn.XMATCH($B9046,Language!$A$29:$E$29)),'Lista de Prestatarios'!$B$3,VLOOKUP(B9046,'Lista de Prestatarios'!$A$2:$B$500,2,FALSE))),"")</f>
        <v/>
      </c>
      <c r="P9046" s="58" t="str">
        <f>IF(B9046&lt;&gt;"",IF(OR(D9046&gt;0,G9046&gt;0),COUNTIF($B$2:B9046,B9046),COUNTIFS($B$2:B9046,B9046,$E$2:E9046,"&gt;0")),"")</f>
        <v/>
      </c>
    </row>
    <row r="9047" spans="1:16" x14ac:dyDescent="0.35">
      <c r="A9047" s="51" t="str">
        <f t="shared" si="423"/>
        <v/>
      </c>
      <c r="B9047" s="99"/>
      <c r="C9047" s="4"/>
      <c r="D9047" s="14"/>
      <c r="E9047" s="14"/>
      <c r="F9047" s="14"/>
      <c r="G9047" s="82"/>
      <c r="H9047" s="107" t="str">
        <f>IF(B9047&lt;&gt;"",IF(OR(O9047=0,O9047=999),"",SUMIFS($E$2:E9047,$A$2:A9047,A9047)-SUMIFS($F$2:F9047,$A$2:A9047,A9047)),"")</f>
        <v/>
      </c>
      <c r="I9047" s="109" t="str">
        <f t="shared" si="425"/>
        <v/>
      </c>
      <c r="J9047" s="113"/>
      <c r="K9047" s="90"/>
      <c r="L9047" s="73"/>
      <c r="M9047" s="69" t="str">
        <f>IF(C9047&lt;&gt;"",DailyLog!$S$3,"")</f>
        <v/>
      </c>
      <c r="N9047" s="56" t="str">
        <f t="shared" si="424"/>
        <v/>
      </c>
      <c r="O9047" s="53" t="str">
        <f>IF($B9047&lt;&gt;"",IF(ISNUMBER(_xlfn.XMATCH($B9047,Language!$A$6:$E$6)),0,IF(ISNUMBER(_xlfn.XMATCH($B9047,Language!$A$29:$E$29)),'Lista de Prestatarios'!$B$3,VLOOKUP(B9047,'Lista de Prestatarios'!$A$2:$B$500,2,FALSE))),"")</f>
        <v/>
      </c>
      <c r="P9047" s="58" t="str">
        <f>IF(B9047&lt;&gt;"",IF(OR(D9047&gt;0,G9047&gt;0),COUNTIF($B$2:B9047,B9047),COUNTIFS($B$2:B9047,B9047,$E$2:E9047,"&gt;0")),"")</f>
        <v/>
      </c>
    </row>
    <row r="9048" spans="1:16" x14ac:dyDescent="0.35">
      <c r="A9048" s="51" t="str">
        <f t="shared" si="423"/>
        <v/>
      </c>
      <c r="B9048" s="99"/>
      <c r="C9048" s="4"/>
      <c r="D9048" s="14"/>
      <c r="E9048" s="14"/>
      <c r="F9048" s="14"/>
      <c r="G9048" s="82"/>
      <c r="H9048" s="107" t="str">
        <f>IF(B9048&lt;&gt;"",IF(OR(O9048=0,O9048=999),"",SUMIFS($E$2:E9048,$A$2:A9048,A9048)-SUMIFS($F$2:F9048,$A$2:A9048,A9048)),"")</f>
        <v/>
      </c>
      <c r="I9048" s="109" t="str">
        <f t="shared" si="425"/>
        <v/>
      </c>
      <c r="J9048" s="113"/>
      <c r="K9048" s="90"/>
      <c r="L9048" s="73"/>
      <c r="M9048" s="69" t="str">
        <f>IF(C9048&lt;&gt;"",DailyLog!$S$3,"")</f>
        <v/>
      </c>
      <c r="N9048" s="56" t="str">
        <f t="shared" si="424"/>
        <v/>
      </c>
      <c r="O9048" s="53" t="str">
        <f>IF($B9048&lt;&gt;"",IF(ISNUMBER(_xlfn.XMATCH($B9048,Language!$A$6:$E$6)),0,IF(ISNUMBER(_xlfn.XMATCH($B9048,Language!$A$29:$E$29)),'Lista de Prestatarios'!$B$3,VLOOKUP(B9048,'Lista de Prestatarios'!$A$2:$B$500,2,FALSE))),"")</f>
        <v/>
      </c>
      <c r="P9048" s="58" t="str">
        <f>IF(B9048&lt;&gt;"",IF(OR(D9048&gt;0,G9048&gt;0),COUNTIF($B$2:B9048,B9048),COUNTIFS($B$2:B9048,B9048,$E$2:E9048,"&gt;0")),"")</f>
        <v/>
      </c>
    </row>
    <row r="9049" spans="1:16" x14ac:dyDescent="0.35">
      <c r="A9049" s="51" t="str">
        <f t="shared" si="423"/>
        <v/>
      </c>
      <c r="B9049" s="99"/>
      <c r="C9049" s="4"/>
      <c r="D9049" s="14"/>
      <c r="E9049" s="14"/>
      <c r="F9049" s="14"/>
      <c r="G9049" s="82"/>
      <c r="H9049" s="107" t="str">
        <f>IF(B9049&lt;&gt;"",IF(OR(O9049=0,O9049=999),"",SUMIFS($E$2:E9049,$A$2:A9049,A9049)-SUMIFS($F$2:F9049,$A$2:A9049,A9049)),"")</f>
        <v/>
      </c>
      <c r="I9049" s="109" t="str">
        <f t="shared" si="425"/>
        <v/>
      </c>
      <c r="J9049" s="113"/>
      <c r="K9049" s="90"/>
      <c r="L9049" s="73"/>
      <c r="M9049" s="69" t="str">
        <f>IF(C9049&lt;&gt;"",DailyLog!$S$3,"")</f>
        <v/>
      </c>
      <c r="N9049" s="56" t="str">
        <f t="shared" si="424"/>
        <v/>
      </c>
      <c r="O9049" s="53" t="str">
        <f>IF($B9049&lt;&gt;"",IF(ISNUMBER(_xlfn.XMATCH($B9049,Language!$A$6:$E$6)),0,IF(ISNUMBER(_xlfn.XMATCH($B9049,Language!$A$29:$E$29)),'Lista de Prestatarios'!$B$3,VLOOKUP(B9049,'Lista de Prestatarios'!$A$2:$B$500,2,FALSE))),"")</f>
        <v/>
      </c>
      <c r="P9049" s="58" t="str">
        <f>IF(B9049&lt;&gt;"",IF(OR(D9049&gt;0,G9049&gt;0),COUNTIF($B$2:B9049,B9049),COUNTIFS($B$2:B9049,B9049,$E$2:E9049,"&gt;0")),"")</f>
        <v/>
      </c>
    </row>
    <row r="9050" spans="1:16" x14ac:dyDescent="0.35">
      <c r="A9050" s="51" t="str">
        <f t="shared" si="423"/>
        <v/>
      </c>
      <c r="B9050" s="99"/>
      <c r="C9050" s="4"/>
      <c r="D9050" s="14"/>
      <c r="E9050" s="14"/>
      <c r="F9050" s="14"/>
      <c r="G9050" s="82"/>
      <c r="H9050" s="107" t="str">
        <f>IF(B9050&lt;&gt;"",IF(OR(O9050=0,O9050=999),"",SUMIFS($E$2:E9050,$A$2:A9050,A9050)-SUMIFS($F$2:F9050,$A$2:A9050,A9050)),"")</f>
        <v/>
      </c>
      <c r="I9050" s="109" t="str">
        <f t="shared" si="425"/>
        <v/>
      </c>
      <c r="J9050" s="113"/>
      <c r="K9050" s="90"/>
      <c r="L9050" s="73"/>
      <c r="M9050" s="69" t="str">
        <f>IF(C9050&lt;&gt;"",DailyLog!$S$3,"")</f>
        <v/>
      </c>
      <c r="N9050" s="56" t="str">
        <f t="shared" si="424"/>
        <v/>
      </c>
      <c r="O9050" s="53" t="str">
        <f>IF($B9050&lt;&gt;"",IF(ISNUMBER(_xlfn.XMATCH($B9050,Language!$A$6:$E$6)),0,IF(ISNUMBER(_xlfn.XMATCH($B9050,Language!$A$29:$E$29)),'Lista de Prestatarios'!$B$3,VLOOKUP(B9050,'Lista de Prestatarios'!$A$2:$B$500,2,FALSE))),"")</f>
        <v/>
      </c>
      <c r="P9050" s="58" t="str">
        <f>IF(B9050&lt;&gt;"",IF(OR(D9050&gt;0,G9050&gt;0),COUNTIF($B$2:B9050,B9050),COUNTIFS($B$2:B9050,B9050,$E$2:E9050,"&gt;0")),"")</f>
        <v/>
      </c>
    </row>
    <row r="9051" spans="1:16" x14ac:dyDescent="0.35">
      <c r="A9051" s="51" t="str">
        <f t="shared" si="423"/>
        <v/>
      </c>
      <c r="B9051" s="99"/>
      <c r="C9051" s="4"/>
      <c r="D9051" s="14"/>
      <c r="E9051" s="14"/>
      <c r="F9051" s="14"/>
      <c r="G9051" s="82"/>
      <c r="H9051" s="107" t="str">
        <f>IF(B9051&lt;&gt;"",IF(OR(O9051=0,O9051=999),"",SUMIFS($E$2:E9051,$A$2:A9051,A9051)-SUMIFS($F$2:F9051,$A$2:A9051,A9051)),"")</f>
        <v/>
      </c>
      <c r="I9051" s="109" t="str">
        <f t="shared" si="425"/>
        <v/>
      </c>
      <c r="J9051" s="113"/>
      <c r="K9051" s="90"/>
      <c r="L9051" s="73"/>
      <c r="M9051" s="69" t="str">
        <f>IF(C9051&lt;&gt;"",DailyLog!$S$3,"")</f>
        <v/>
      </c>
      <c r="N9051" s="56" t="str">
        <f t="shared" si="424"/>
        <v/>
      </c>
      <c r="O9051" s="53" t="str">
        <f>IF($B9051&lt;&gt;"",IF(ISNUMBER(_xlfn.XMATCH($B9051,Language!$A$6:$E$6)),0,IF(ISNUMBER(_xlfn.XMATCH($B9051,Language!$A$29:$E$29)),'Lista de Prestatarios'!$B$3,VLOOKUP(B9051,'Lista de Prestatarios'!$A$2:$B$500,2,FALSE))),"")</f>
        <v/>
      </c>
      <c r="P9051" s="58" t="str">
        <f>IF(B9051&lt;&gt;"",IF(OR(D9051&gt;0,G9051&gt;0),COUNTIF($B$2:B9051,B9051),COUNTIFS($B$2:B9051,B9051,$E$2:E9051,"&gt;0")),"")</f>
        <v/>
      </c>
    </row>
    <row r="9052" spans="1:16" x14ac:dyDescent="0.35">
      <c r="A9052" s="51" t="str">
        <f t="shared" si="423"/>
        <v/>
      </c>
      <c r="B9052" s="99"/>
      <c r="C9052" s="4"/>
      <c r="D9052" s="14"/>
      <c r="E9052" s="14"/>
      <c r="F9052" s="14"/>
      <c r="G9052" s="82"/>
      <c r="H9052" s="107" t="str">
        <f>IF(B9052&lt;&gt;"",IF(OR(O9052=0,O9052=999),"",SUMIFS($E$2:E9052,$A$2:A9052,A9052)-SUMIFS($F$2:F9052,$A$2:A9052,A9052)),"")</f>
        <v/>
      </c>
      <c r="I9052" s="109" t="str">
        <f t="shared" si="425"/>
        <v/>
      </c>
      <c r="J9052" s="113"/>
      <c r="K9052" s="90"/>
      <c r="L9052" s="73"/>
      <c r="M9052" s="69" t="str">
        <f>IF(C9052&lt;&gt;"",DailyLog!$S$3,"")</f>
        <v/>
      </c>
      <c r="N9052" s="56" t="str">
        <f t="shared" si="424"/>
        <v/>
      </c>
      <c r="O9052" s="53" t="str">
        <f>IF($B9052&lt;&gt;"",IF(ISNUMBER(_xlfn.XMATCH($B9052,Language!$A$6:$E$6)),0,IF(ISNUMBER(_xlfn.XMATCH($B9052,Language!$A$29:$E$29)),'Lista de Prestatarios'!$B$3,VLOOKUP(B9052,'Lista de Prestatarios'!$A$2:$B$500,2,FALSE))),"")</f>
        <v/>
      </c>
      <c r="P9052" s="58" t="str">
        <f>IF(B9052&lt;&gt;"",IF(OR(D9052&gt;0,G9052&gt;0),COUNTIF($B$2:B9052,B9052),COUNTIFS($B$2:B9052,B9052,$E$2:E9052,"&gt;0")),"")</f>
        <v/>
      </c>
    </row>
    <row r="9053" spans="1:16" x14ac:dyDescent="0.35">
      <c r="A9053" s="51" t="str">
        <f t="shared" si="423"/>
        <v/>
      </c>
      <c r="B9053" s="99"/>
      <c r="C9053" s="4"/>
      <c r="D9053" s="14"/>
      <c r="E9053" s="14"/>
      <c r="F9053" s="14"/>
      <c r="G9053" s="82"/>
      <c r="H9053" s="107" t="str">
        <f>IF(B9053&lt;&gt;"",IF(OR(O9053=0,O9053=999),"",SUMIFS($E$2:E9053,$A$2:A9053,A9053)-SUMIFS($F$2:F9053,$A$2:A9053,A9053)),"")</f>
        <v/>
      </c>
      <c r="I9053" s="109" t="str">
        <f t="shared" si="425"/>
        <v/>
      </c>
      <c r="J9053" s="113"/>
      <c r="K9053" s="90"/>
      <c r="L9053" s="73"/>
      <c r="M9053" s="69" t="str">
        <f>IF(C9053&lt;&gt;"",DailyLog!$S$3,"")</f>
        <v/>
      </c>
      <c r="N9053" s="56" t="str">
        <f t="shared" si="424"/>
        <v/>
      </c>
      <c r="O9053" s="53" t="str">
        <f>IF($B9053&lt;&gt;"",IF(ISNUMBER(_xlfn.XMATCH($B9053,Language!$A$6:$E$6)),0,IF(ISNUMBER(_xlfn.XMATCH($B9053,Language!$A$29:$E$29)),'Lista de Prestatarios'!$B$3,VLOOKUP(B9053,'Lista de Prestatarios'!$A$2:$B$500,2,FALSE))),"")</f>
        <v/>
      </c>
      <c r="P9053" s="58" t="str">
        <f>IF(B9053&lt;&gt;"",IF(OR(D9053&gt;0,G9053&gt;0),COUNTIF($B$2:B9053,B9053),COUNTIFS($B$2:B9053,B9053,$E$2:E9053,"&gt;0")),"")</f>
        <v/>
      </c>
    </row>
    <row r="9054" spans="1:16" x14ac:dyDescent="0.35">
      <c r="A9054" s="51" t="str">
        <f t="shared" si="423"/>
        <v/>
      </c>
      <c r="B9054" s="99"/>
      <c r="C9054" s="4"/>
      <c r="D9054" s="14"/>
      <c r="E9054" s="14"/>
      <c r="F9054" s="14"/>
      <c r="G9054" s="82"/>
      <c r="H9054" s="107" t="str">
        <f>IF(B9054&lt;&gt;"",IF(OR(O9054=0,O9054=999),"",SUMIFS($E$2:E9054,$A$2:A9054,A9054)-SUMIFS($F$2:F9054,$A$2:A9054,A9054)),"")</f>
        <v/>
      </c>
      <c r="I9054" s="109" t="str">
        <f t="shared" si="425"/>
        <v/>
      </c>
      <c r="J9054" s="113"/>
      <c r="K9054" s="90"/>
      <c r="L9054" s="73"/>
      <c r="M9054" s="69" t="str">
        <f>IF(C9054&lt;&gt;"",DailyLog!$S$3,"")</f>
        <v/>
      </c>
      <c r="N9054" s="56" t="str">
        <f t="shared" si="424"/>
        <v/>
      </c>
      <c r="O9054" s="53" t="str">
        <f>IF($B9054&lt;&gt;"",IF(ISNUMBER(_xlfn.XMATCH($B9054,Language!$A$6:$E$6)),0,IF(ISNUMBER(_xlfn.XMATCH($B9054,Language!$A$29:$E$29)),'Lista de Prestatarios'!$B$3,VLOOKUP(B9054,'Lista de Prestatarios'!$A$2:$B$500,2,FALSE))),"")</f>
        <v/>
      </c>
      <c r="P9054" s="58" t="str">
        <f>IF(B9054&lt;&gt;"",IF(OR(D9054&gt;0,G9054&gt;0),COUNTIF($B$2:B9054,B9054),COUNTIFS($B$2:B9054,B9054,$E$2:E9054,"&gt;0")),"")</f>
        <v/>
      </c>
    </row>
    <row r="9055" spans="1:16" x14ac:dyDescent="0.35">
      <c r="A9055" s="51" t="str">
        <f t="shared" si="423"/>
        <v/>
      </c>
      <c r="B9055" s="99"/>
      <c r="C9055" s="4"/>
      <c r="D9055" s="14"/>
      <c r="E9055" s="14"/>
      <c r="F9055" s="14"/>
      <c r="G9055" s="82"/>
      <c r="H9055" s="107" t="str">
        <f>IF(B9055&lt;&gt;"",IF(OR(O9055=0,O9055=999),"",SUMIFS($E$2:E9055,$A$2:A9055,A9055)-SUMIFS($F$2:F9055,$A$2:A9055,A9055)),"")</f>
        <v/>
      </c>
      <c r="I9055" s="109" t="str">
        <f t="shared" si="425"/>
        <v/>
      </c>
      <c r="J9055" s="113"/>
      <c r="K9055" s="90"/>
      <c r="L9055" s="73"/>
      <c r="M9055" s="69" t="str">
        <f>IF(C9055&lt;&gt;"",DailyLog!$S$3,"")</f>
        <v/>
      </c>
      <c r="N9055" s="56" t="str">
        <f t="shared" si="424"/>
        <v/>
      </c>
      <c r="O9055" s="53" t="str">
        <f>IF($B9055&lt;&gt;"",IF(ISNUMBER(_xlfn.XMATCH($B9055,Language!$A$6:$E$6)),0,IF(ISNUMBER(_xlfn.XMATCH($B9055,Language!$A$29:$E$29)),'Lista de Prestatarios'!$B$3,VLOOKUP(B9055,'Lista de Prestatarios'!$A$2:$B$500,2,FALSE))),"")</f>
        <v/>
      </c>
      <c r="P9055" s="58" t="str">
        <f>IF(B9055&lt;&gt;"",IF(OR(D9055&gt;0,G9055&gt;0),COUNTIF($B$2:B9055,B9055),COUNTIFS($B$2:B9055,B9055,$E$2:E9055,"&gt;0")),"")</f>
        <v/>
      </c>
    </row>
    <row r="9056" spans="1:16" x14ac:dyDescent="0.35">
      <c r="A9056" s="51" t="str">
        <f t="shared" si="423"/>
        <v/>
      </c>
      <c r="B9056" s="99"/>
      <c r="C9056" s="4"/>
      <c r="D9056" s="14"/>
      <c r="E9056" s="14"/>
      <c r="F9056" s="14"/>
      <c r="G9056" s="82"/>
      <c r="H9056" s="107" t="str">
        <f>IF(B9056&lt;&gt;"",IF(OR(O9056=0,O9056=999),"",SUMIFS($E$2:E9056,$A$2:A9056,A9056)-SUMIFS($F$2:F9056,$A$2:A9056,A9056)),"")</f>
        <v/>
      </c>
      <c r="I9056" s="109" t="str">
        <f t="shared" si="425"/>
        <v/>
      </c>
      <c r="J9056" s="113"/>
      <c r="K9056" s="90"/>
      <c r="L9056" s="73"/>
      <c r="M9056" s="69" t="str">
        <f>IF(C9056&lt;&gt;"",DailyLog!$S$3,"")</f>
        <v/>
      </c>
      <c r="N9056" s="56" t="str">
        <f t="shared" si="424"/>
        <v/>
      </c>
      <c r="O9056" s="53" t="str">
        <f>IF($B9056&lt;&gt;"",IF(ISNUMBER(_xlfn.XMATCH($B9056,Language!$A$6:$E$6)),0,IF(ISNUMBER(_xlfn.XMATCH($B9056,Language!$A$29:$E$29)),'Lista de Prestatarios'!$B$3,VLOOKUP(B9056,'Lista de Prestatarios'!$A$2:$B$500,2,FALSE))),"")</f>
        <v/>
      </c>
      <c r="P9056" s="58" t="str">
        <f>IF(B9056&lt;&gt;"",IF(OR(D9056&gt;0,G9056&gt;0),COUNTIF($B$2:B9056,B9056),COUNTIFS($B$2:B9056,B9056,$E$2:E9056,"&gt;0")),"")</f>
        <v/>
      </c>
    </row>
    <row r="9057" spans="1:16" x14ac:dyDescent="0.35">
      <c r="A9057" s="51" t="str">
        <f t="shared" si="423"/>
        <v/>
      </c>
      <c r="B9057" s="99"/>
      <c r="C9057" s="4"/>
      <c r="D9057" s="14"/>
      <c r="E9057" s="14"/>
      <c r="F9057" s="14"/>
      <c r="G9057" s="82"/>
      <c r="H9057" s="107" t="str">
        <f>IF(B9057&lt;&gt;"",IF(OR(O9057=0,O9057=999),"",SUMIFS($E$2:E9057,$A$2:A9057,A9057)-SUMIFS($F$2:F9057,$A$2:A9057,A9057)),"")</f>
        <v/>
      </c>
      <c r="I9057" s="109" t="str">
        <f t="shared" si="425"/>
        <v/>
      </c>
      <c r="J9057" s="113"/>
      <c r="K9057" s="90"/>
      <c r="L9057" s="73"/>
      <c r="M9057" s="69" t="str">
        <f>IF(C9057&lt;&gt;"",DailyLog!$S$3,"")</f>
        <v/>
      </c>
      <c r="N9057" s="56" t="str">
        <f t="shared" si="424"/>
        <v/>
      </c>
      <c r="O9057" s="53" t="str">
        <f>IF($B9057&lt;&gt;"",IF(ISNUMBER(_xlfn.XMATCH($B9057,Language!$A$6:$E$6)),0,IF(ISNUMBER(_xlfn.XMATCH($B9057,Language!$A$29:$E$29)),'Lista de Prestatarios'!$B$3,VLOOKUP(B9057,'Lista de Prestatarios'!$A$2:$B$500,2,FALSE))),"")</f>
        <v/>
      </c>
      <c r="P9057" s="58" t="str">
        <f>IF(B9057&lt;&gt;"",IF(OR(D9057&gt;0,G9057&gt;0),COUNTIF($B$2:B9057,B9057),COUNTIFS($B$2:B9057,B9057,$E$2:E9057,"&gt;0")),"")</f>
        <v/>
      </c>
    </row>
    <row r="9058" spans="1:16" x14ac:dyDescent="0.35">
      <c r="A9058" s="51" t="str">
        <f t="shared" si="423"/>
        <v/>
      </c>
      <c r="B9058" s="99"/>
      <c r="C9058" s="4"/>
      <c r="D9058" s="14"/>
      <c r="E9058" s="14"/>
      <c r="F9058" s="14"/>
      <c r="G9058" s="82"/>
      <c r="H9058" s="107" t="str">
        <f>IF(B9058&lt;&gt;"",IF(OR(O9058=0,O9058=999),"",SUMIFS($E$2:E9058,$A$2:A9058,A9058)-SUMIFS($F$2:F9058,$A$2:A9058,A9058)),"")</f>
        <v/>
      </c>
      <c r="I9058" s="109" t="str">
        <f t="shared" si="425"/>
        <v/>
      </c>
      <c r="J9058" s="113"/>
      <c r="K9058" s="90"/>
      <c r="L9058" s="73"/>
      <c r="M9058" s="69" t="str">
        <f>IF(C9058&lt;&gt;"",DailyLog!$S$3,"")</f>
        <v/>
      </c>
      <c r="N9058" s="56" t="str">
        <f t="shared" si="424"/>
        <v/>
      </c>
      <c r="O9058" s="53" t="str">
        <f>IF($B9058&lt;&gt;"",IF(ISNUMBER(_xlfn.XMATCH($B9058,Language!$A$6:$E$6)),0,IF(ISNUMBER(_xlfn.XMATCH($B9058,Language!$A$29:$E$29)),'Lista de Prestatarios'!$B$3,VLOOKUP(B9058,'Lista de Prestatarios'!$A$2:$B$500,2,FALSE))),"")</f>
        <v/>
      </c>
      <c r="P9058" s="58" t="str">
        <f>IF(B9058&lt;&gt;"",IF(OR(D9058&gt;0,G9058&gt;0),COUNTIF($B$2:B9058,B9058),COUNTIFS($B$2:B9058,B9058,$E$2:E9058,"&gt;0")),"")</f>
        <v/>
      </c>
    </row>
    <row r="9059" spans="1:16" x14ac:dyDescent="0.35">
      <c r="A9059" s="51" t="str">
        <f t="shared" si="423"/>
        <v/>
      </c>
      <c r="B9059" s="99"/>
      <c r="C9059" s="4"/>
      <c r="D9059" s="14"/>
      <c r="E9059" s="14"/>
      <c r="F9059" s="14"/>
      <c r="G9059" s="82"/>
      <c r="H9059" s="107" t="str">
        <f>IF(B9059&lt;&gt;"",IF(OR(O9059=0,O9059=999),"",SUMIFS($E$2:E9059,$A$2:A9059,A9059)-SUMIFS($F$2:F9059,$A$2:A9059,A9059)),"")</f>
        <v/>
      </c>
      <c r="I9059" s="109" t="str">
        <f t="shared" si="425"/>
        <v/>
      </c>
      <c r="J9059" s="113"/>
      <c r="K9059" s="90"/>
      <c r="L9059" s="73"/>
      <c r="M9059" s="69" t="str">
        <f>IF(C9059&lt;&gt;"",DailyLog!$S$3,"")</f>
        <v/>
      </c>
      <c r="N9059" s="56" t="str">
        <f t="shared" si="424"/>
        <v/>
      </c>
      <c r="O9059" s="53" t="str">
        <f>IF($B9059&lt;&gt;"",IF(ISNUMBER(_xlfn.XMATCH($B9059,Language!$A$6:$E$6)),0,IF(ISNUMBER(_xlfn.XMATCH($B9059,Language!$A$29:$E$29)),'Lista de Prestatarios'!$B$3,VLOOKUP(B9059,'Lista de Prestatarios'!$A$2:$B$500,2,FALSE))),"")</f>
        <v/>
      </c>
      <c r="P9059" s="58" t="str">
        <f>IF(B9059&lt;&gt;"",IF(OR(D9059&gt;0,G9059&gt;0),COUNTIF($B$2:B9059,B9059),COUNTIFS($B$2:B9059,B9059,$E$2:E9059,"&gt;0")),"")</f>
        <v/>
      </c>
    </row>
    <row r="9060" spans="1:16" x14ac:dyDescent="0.35">
      <c r="A9060" s="51" t="str">
        <f t="shared" si="423"/>
        <v/>
      </c>
      <c r="B9060" s="99"/>
      <c r="C9060" s="4"/>
      <c r="D9060" s="14"/>
      <c r="E9060" s="14"/>
      <c r="F9060" s="14"/>
      <c r="G9060" s="82"/>
      <c r="H9060" s="107" t="str">
        <f>IF(B9060&lt;&gt;"",IF(OR(O9060=0,O9060=999),"",SUMIFS($E$2:E9060,$A$2:A9060,A9060)-SUMIFS($F$2:F9060,$A$2:A9060,A9060)),"")</f>
        <v/>
      </c>
      <c r="I9060" s="109" t="str">
        <f t="shared" si="425"/>
        <v/>
      </c>
      <c r="J9060" s="113"/>
      <c r="K9060" s="90"/>
      <c r="L9060" s="73"/>
      <c r="M9060" s="69" t="str">
        <f>IF(C9060&lt;&gt;"",DailyLog!$S$3,"")</f>
        <v/>
      </c>
      <c r="N9060" s="56" t="str">
        <f t="shared" si="424"/>
        <v/>
      </c>
      <c r="O9060" s="53" t="str">
        <f>IF($B9060&lt;&gt;"",IF(ISNUMBER(_xlfn.XMATCH($B9060,Language!$A$6:$E$6)),0,IF(ISNUMBER(_xlfn.XMATCH($B9060,Language!$A$29:$E$29)),'Lista de Prestatarios'!$B$3,VLOOKUP(B9060,'Lista de Prestatarios'!$A$2:$B$500,2,FALSE))),"")</f>
        <v/>
      </c>
      <c r="P9060" s="58" t="str">
        <f>IF(B9060&lt;&gt;"",IF(OR(D9060&gt;0,G9060&gt;0),COUNTIF($B$2:B9060,B9060),COUNTIFS($B$2:B9060,B9060,$E$2:E9060,"&gt;0")),"")</f>
        <v/>
      </c>
    </row>
    <row r="9061" spans="1:16" x14ac:dyDescent="0.35">
      <c r="A9061" s="51" t="str">
        <f t="shared" si="423"/>
        <v/>
      </c>
      <c r="B9061" s="99"/>
      <c r="C9061" s="4"/>
      <c r="D9061" s="14"/>
      <c r="E9061" s="14"/>
      <c r="F9061" s="14"/>
      <c r="G9061" s="82"/>
      <c r="H9061" s="107" t="str">
        <f>IF(B9061&lt;&gt;"",IF(OR(O9061=0,O9061=999),"",SUMIFS($E$2:E9061,$A$2:A9061,A9061)-SUMIFS($F$2:F9061,$A$2:A9061,A9061)),"")</f>
        <v/>
      </c>
      <c r="I9061" s="109" t="str">
        <f t="shared" si="425"/>
        <v/>
      </c>
      <c r="J9061" s="113"/>
      <c r="K9061" s="90"/>
      <c r="L9061" s="73"/>
      <c r="M9061" s="69" t="str">
        <f>IF(C9061&lt;&gt;"",DailyLog!$S$3,"")</f>
        <v/>
      </c>
      <c r="N9061" s="56" t="str">
        <f t="shared" si="424"/>
        <v/>
      </c>
      <c r="O9061" s="53" t="str">
        <f>IF($B9061&lt;&gt;"",IF(ISNUMBER(_xlfn.XMATCH($B9061,Language!$A$6:$E$6)),0,IF(ISNUMBER(_xlfn.XMATCH($B9061,Language!$A$29:$E$29)),'Lista de Prestatarios'!$B$3,VLOOKUP(B9061,'Lista de Prestatarios'!$A$2:$B$500,2,FALSE))),"")</f>
        <v/>
      </c>
      <c r="P9061" s="58" t="str">
        <f>IF(B9061&lt;&gt;"",IF(OR(D9061&gt;0,G9061&gt;0),COUNTIF($B$2:B9061,B9061),COUNTIFS($B$2:B9061,B9061,$E$2:E9061,"&gt;0")),"")</f>
        <v/>
      </c>
    </row>
    <row r="9062" spans="1:16" x14ac:dyDescent="0.35">
      <c r="A9062" s="51" t="str">
        <f t="shared" si="423"/>
        <v/>
      </c>
      <c r="B9062" s="99"/>
      <c r="C9062" s="4"/>
      <c r="D9062" s="14"/>
      <c r="E9062" s="14"/>
      <c r="F9062" s="14"/>
      <c r="G9062" s="82"/>
      <c r="H9062" s="107" t="str">
        <f>IF(B9062&lt;&gt;"",IF(OR(O9062=0,O9062=999),"",SUMIFS($E$2:E9062,$A$2:A9062,A9062)-SUMIFS($F$2:F9062,$A$2:A9062,A9062)),"")</f>
        <v/>
      </c>
      <c r="I9062" s="109" t="str">
        <f t="shared" si="425"/>
        <v/>
      </c>
      <c r="J9062" s="113"/>
      <c r="K9062" s="90"/>
      <c r="L9062" s="73"/>
      <c r="M9062" s="69" t="str">
        <f>IF(C9062&lt;&gt;"",DailyLog!$S$3,"")</f>
        <v/>
      </c>
      <c r="N9062" s="56" t="str">
        <f t="shared" si="424"/>
        <v/>
      </c>
      <c r="O9062" s="53" t="str">
        <f>IF($B9062&lt;&gt;"",IF(ISNUMBER(_xlfn.XMATCH($B9062,Language!$A$6:$E$6)),0,IF(ISNUMBER(_xlfn.XMATCH($B9062,Language!$A$29:$E$29)),'Lista de Prestatarios'!$B$3,VLOOKUP(B9062,'Lista de Prestatarios'!$A$2:$B$500,2,FALSE))),"")</f>
        <v/>
      </c>
      <c r="P9062" s="58" t="str">
        <f>IF(B9062&lt;&gt;"",IF(OR(D9062&gt;0,G9062&gt;0),COUNTIF($B$2:B9062,B9062),COUNTIFS($B$2:B9062,B9062,$E$2:E9062,"&gt;0")),"")</f>
        <v/>
      </c>
    </row>
    <row r="9063" spans="1:16" x14ac:dyDescent="0.35">
      <c r="A9063" s="51" t="str">
        <f t="shared" si="423"/>
        <v/>
      </c>
      <c r="B9063" s="99"/>
      <c r="C9063" s="4"/>
      <c r="D9063" s="14"/>
      <c r="E9063" s="14"/>
      <c r="F9063" s="14"/>
      <c r="G9063" s="82"/>
      <c r="H9063" s="107" t="str">
        <f>IF(B9063&lt;&gt;"",IF(OR(O9063=0,O9063=999),"",SUMIFS($E$2:E9063,$A$2:A9063,A9063)-SUMIFS($F$2:F9063,$A$2:A9063,A9063)),"")</f>
        <v/>
      </c>
      <c r="I9063" s="109" t="str">
        <f t="shared" si="425"/>
        <v/>
      </c>
      <c r="J9063" s="113"/>
      <c r="K9063" s="90"/>
      <c r="L9063" s="73"/>
      <c r="M9063" s="69" t="str">
        <f>IF(C9063&lt;&gt;"",DailyLog!$S$3,"")</f>
        <v/>
      </c>
      <c r="N9063" s="56" t="str">
        <f t="shared" si="424"/>
        <v/>
      </c>
      <c r="O9063" s="53" t="str">
        <f>IF($B9063&lt;&gt;"",IF(ISNUMBER(_xlfn.XMATCH($B9063,Language!$A$6:$E$6)),0,IF(ISNUMBER(_xlfn.XMATCH($B9063,Language!$A$29:$E$29)),'Lista de Prestatarios'!$B$3,VLOOKUP(B9063,'Lista de Prestatarios'!$A$2:$B$500,2,FALSE))),"")</f>
        <v/>
      </c>
      <c r="P9063" s="58" t="str">
        <f>IF(B9063&lt;&gt;"",IF(OR(D9063&gt;0,G9063&gt;0),COUNTIF($B$2:B9063,B9063),COUNTIFS($B$2:B9063,B9063,$E$2:E9063,"&gt;0")),"")</f>
        <v/>
      </c>
    </row>
    <row r="9064" spans="1:16" x14ac:dyDescent="0.35">
      <c r="A9064" s="51" t="str">
        <f t="shared" si="423"/>
        <v/>
      </c>
      <c r="B9064" s="99"/>
      <c r="C9064" s="4"/>
      <c r="D9064" s="14"/>
      <c r="E9064" s="14"/>
      <c r="F9064" s="14"/>
      <c r="G9064" s="82"/>
      <c r="H9064" s="107" t="str">
        <f>IF(B9064&lt;&gt;"",IF(OR(O9064=0,O9064=999),"",SUMIFS($E$2:E9064,$A$2:A9064,A9064)-SUMIFS($F$2:F9064,$A$2:A9064,A9064)),"")</f>
        <v/>
      </c>
      <c r="I9064" s="109" t="str">
        <f t="shared" si="425"/>
        <v/>
      </c>
      <c r="J9064" s="113"/>
      <c r="K9064" s="90"/>
      <c r="L9064" s="73"/>
      <c r="M9064" s="69" t="str">
        <f>IF(C9064&lt;&gt;"",DailyLog!$S$3,"")</f>
        <v/>
      </c>
      <c r="N9064" s="56" t="str">
        <f t="shared" si="424"/>
        <v/>
      </c>
      <c r="O9064" s="53" t="str">
        <f>IF($B9064&lt;&gt;"",IF(ISNUMBER(_xlfn.XMATCH($B9064,Language!$A$6:$E$6)),0,IF(ISNUMBER(_xlfn.XMATCH($B9064,Language!$A$29:$E$29)),'Lista de Prestatarios'!$B$3,VLOOKUP(B9064,'Lista de Prestatarios'!$A$2:$B$500,2,FALSE))),"")</f>
        <v/>
      </c>
      <c r="P9064" s="58" t="str">
        <f>IF(B9064&lt;&gt;"",IF(OR(D9064&gt;0,G9064&gt;0),COUNTIF($B$2:B9064,B9064),COUNTIFS($B$2:B9064,B9064,$E$2:E9064,"&gt;0")),"")</f>
        <v/>
      </c>
    </row>
    <row r="9065" spans="1:16" x14ac:dyDescent="0.35">
      <c r="A9065" s="51" t="str">
        <f t="shared" si="423"/>
        <v/>
      </c>
      <c r="B9065" s="99"/>
      <c r="C9065" s="4"/>
      <c r="D9065" s="14"/>
      <c r="E9065" s="14"/>
      <c r="F9065" s="14"/>
      <c r="G9065" s="82"/>
      <c r="H9065" s="107" t="str">
        <f>IF(B9065&lt;&gt;"",IF(OR(O9065=0,O9065=999),"",SUMIFS($E$2:E9065,$A$2:A9065,A9065)-SUMIFS($F$2:F9065,$A$2:A9065,A9065)),"")</f>
        <v/>
      </c>
      <c r="I9065" s="109" t="str">
        <f t="shared" si="425"/>
        <v/>
      </c>
      <c r="J9065" s="113"/>
      <c r="K9065" s="90"/>
      <c r="L9065" s="73"/>
      <c r="M9065" s="69" t="str">
        <f>IF(C9065&lt;&gt;"",DailyLog!$S$3,"")</f>
        <v/>
      </c>
      <c r="N9065" s="56" t="str">
        <f t="shared" si="424"/>
        <v/>
      </c>
      <c r="O9065" s="53" t="str">
        <f>IF($B9065&lt;&gt;"",IF(ISNUMBER(_xlfn.XMATCH($B9065,Language!$A$6:$E$6)),0,IF(ISNUMBER(_xlfn.XMATCH($B9065,Language!$A$29:$E$29)),'Lista de Prestatarios'!$B$3,VLOOKUP(B9065,'Lista de Prestatarios'!$A$2:$B$500,2,FALSE))),"")</f>
        <v/>
      </c>
      <c r="P9065" s="58" t="str">
        <f>IF(B9065&lt;&gt;"",IF(OR(D9065&gt;0,G9065&gt;0),COUNTIF($B$2:B9065,B9065),COUNTIFS($B$2:B9065,B9065,$E$2:E9065,"&gt;0")),"")</f>
        <v/>
      </c>
    </row>
    <row r="9066" spans="1:16" x14ac:dyDescent="0.35">
      <c r="A9066" s="51" t="str">
        <f t="shared" si="423"/>
        <v/>
      </c>
      <c r="B9066" s="99"/>
      <c r="C9066" s="4"/>
      <c r="D9066" s="14"/>
      <c r="E9066" s="14"/>
      <c r="F9066" s="14"/>
      <c r="G9066" s="82"/>
      <c r="H9066" s="107" t="str">
        <f>IF(B9066&lt;&gt;"",IF(OR(O9066=0,O9066=999),"",SUMIFS($E$2:E9066,$A$2:A9066,A9066)-SUMIFS($F$2:F9066,$A$2:A9066,A9066)),"")</f>
        <v/>
      </c>
      <c r="I9066" s="109" t="str">
        <f t="shared" si="425"/>
        <v/>
      </c>
      <c r="J9066" s="113"/>
      <c r="K9066" s="90"/>
      <c r="L9066" s="73"/>
      <c r="M9066" s="69" t="str">
        <f>IF(C9066&lt;&gt;"",DailyLog!$S$3,"")</f>
        <v/>
      </c>
      <c r="N9066" s="56" t="str">
        <f t="shared" si="424"/>
        <v/>
      </c>
      <c r="O9066" s="53" t="str">
        <f>IF($B9066&lt;&gt;"",IF(ISNUMBER(_xlfn.XMATCH($B9066,Language!$A$6:$E$6)),0,IF(ISNUMBER(_xlfn.XMATCH($B9066,Language!$A$29:$E$29)),'Lista de Prestatarios'!$B$3,VLOOKUP(B9066,'Lista de Prestatarios'!$A$2:$B$500,2,FALSE))),"")</f>
        <v/>
      </c>
      <c r="P9066" s="58" t="str">
        <f>IF(B9066&lt;&gt;"",IF(OR(D9066&gt;0,G9066&gt;0),COUNTIF($B$2:B9066,B9066),COUNTIFS($B$2:B9066,B9066,$E$2:E9066,"&gt;0")),"")</f>
        <v/>
      </c>
    </row>
    <row r="9067" spans="1:16" x14ac:dyDescent="0.35">
      <c r="A9067" s="51" t="str">
        <f t="shared" si="423"/>
        <v/>
      </c>
      <c r="B9067" s="99"/>
      <c r="C9067" s="4"/>
      <c r="D9067" s="14"/>
      <c r="E9067" s="14"/>
      <c r="F9067" s="14"/>
      <c r="G9067" s="82"/>
      <c r="H9067" s="107" t="str">
        <f>IF(B9067&lt;&gt;"",IF(OR(O9067=0,O9067=999),"",SUMIFS($E$2:E9067,$A$2:A9067,A9067)-SUMIFS($F$2:F9067,$A$2:A9067,A9067)),"")</f>
        <v/>
      </c>
      <c r="I9067" s="109" t="str">
        <f t="shared" si="425"/>
        <v/>
      </c>
      <c r="J9067" s="113"/>
      <c r="K9067" s="90"/>
      <c r="L9067" s="73"/>
      <c r="M9067" s="69" t="str">
        <f>IF(C9067&lt;&gt;"",DailyLog!$S$3,"")</f>
        <v/>
      </c>
      <c r="N9067" s="56" t="str">
        <f t="shared" si="424"/>
        <v/>
      </c>
      <c r="O9067" s="53" t="str">
        <f>IF($B9067&lt;&gt;"",IF(ISNUMBER(_xlfn.XMATCH($B9067,Language!$A$6:$E$6)),0,IF(ISNUMBER(_xlfn.XMATCH($B9067,Language!$A$29:$E$29)),'Lista de Prestatarios'!$B$3,VLOOKUP(B9067,'Lista de Prestatarios'!$A$2:$B$500,2,FALSE))),"")</f>
        <v/>
      </c>
      <c r="P9067" s="58" t="str">
        <f>IF(B9067&lt;&gt;"",IF(OR(D9067&gt;0,G9067&gt;0),COUNTIF($B$2:B9067,B9067),COUNTIFS($B$2:B9067,B9067,$E$2:E9067,"&gt;0")),"")</f>
        <v/>
      </c>
    </row>
    <row r="9068" spans="1:16" x14ac:dyDescent="0.35">
      <c r="A9068" s="51" t="str">
        <f t="shared" si="423"/>
        <v/>
      </c>
      <c r="B9068" s="99"/>
      <c r="C9068" s="4"/>
      <c r="D9068" s="14"/>
      <c r="E9068" s="14"/>
      <c r="F9068" s="14"/>
      <c r="G9068" s="82"/>
      <c r="H9068" s="107" t="str">
        <f>IF(B9068&lt;&gt;"",IF(OR(O9068=0,O9068=999),"",SUMIFS($E$2:E9068,$A$2:A9068,A9068)-SUMIFS($F$2:F9068,$A$2:A9068,A9068)),"")</f>
        <v/>
      </c>
      <c r="I9068" s="109" t="str">
        <f t="shared" si="425"/>
        <v/>
      </c>
      <c r="J9068" s="113"/>
      <c r="K9068" s="90"/>
      <c r="L9068" s="73"/>
      <c r="M9068" s="69" t="str">
        <f>IF(C9068&lt;&gt;"",DailyLog!$S$3,"")</f>
        <v/>
      </c>
      <c r="N9068" s="56" t="str">
        <f t="shared" si="424"/>
        <v/>
      </c>
      <c r="O9068" s="53" t="str">
        <f>IF($B9068&lt;&gt;"",IF(ISNUMBER(_xlfn.XMATCH($B9068,Language!$A$6:$E$6)),0,IF(ISNUMBER(_xlfn.XMATCH($B9068,Language!$A$29:$E$29)),'Lista de Prestatarios'!$B$3,VLOOKUP(B9068,'Lista de Prestatarios'!$A$2:$B$500,2,FALSE))),"")</f>
        <v/>
      </c>
      <c r="P9068" s="58" t="str">
        <f>IF(B9068&lt;&gt;"",IF(OR(D9068&gt;0,G9068&gt;0),COUNTIF($B$2:B9068,B9068),COUNTIFS($B$2:B9068,B9068,$E$2:E9068,"&gt;0")),"")</f>
        <v/>
      </c>
    </row>
    <row r="9069" spans="1:16" x14ac:dyDescent="0.35">
      <c r="A9069" s="51" t="str">
        <f t="shared" si="423"/>
        <v/>
      </c>
      <c r="B9069" s="99"/>
      <c r="C9069" s="4"/>
      <c r="D9069" s="14"/>
      <c r="E9069" s="14"/>
      <c r="F9069" s="14"/>
      <c r="G9069" s="82"/>
      <c r="H9069" s="107" t="str">
        <f>IF(B9069&lt;&gt;"",IF(OR(O9069=0,O9069=999),"",SUMIFS($E$2:E9069,$A$2:A9069,A9069)-SUMIFS($F$2:F9069,$A$2:A9069,A9069)),"")</f>
        <v/>
      </c>
      <c r="I9069" s="109" t="str">
        <f t="shared" si="425"/>
        <v/>
      </c>
      <c r="J9069" s="113"/>
      <c r="K9069" s="90"/>
      <c r="L9069" s="73"/>
      <c r="M9069" s="69" t="str">
        <f>IF(C9069&lt;&gt;"",DailyLog!$S$3,"")</f>
        <v/>
      </c>
      <c r="N9069" s="56" t="str">
        <f t="shared" si="424"/>
        <v/>
      </c>
      <c r="O9069" s="53" t="str">
        <f>IF($B9069&lt;&gt;"",IF(ISNUMBER(_xlfn.XMATCH($B9069,Language!$A$6:$E$6)),0,IF(ISNUMBER(_xlfn.XMATCH($B9069,Language!$A$29:$E$29)),'Lista de Prestatarios'!$B$3,VLOOKUP(B9069,'Lista de Prestatarios'!$A$2:$B$500,2,FALSE))),"")</f>
        <v/>
      </c>
      <c r="P9069" s="58" t="str">
        <f>IF(B9069&lt;&gt;"",IF(OR(D9069&gt;0,G9069&gt;0),COUNTIF($B$2:B9069,B9069),COUNTIFS($B$2:B9069,B9069,$E$2:E9069,"&gt;0")),"")</f>
        <v/>
      </c>
    </row>
    <row r="9070" spans="1:16" x14ac:dyDescent="0.35">
      <c r="A9070" s="51" t="str">
        <f t="shared" si="423"/>
        <v/>
      </c>
      <c r="B9070" s="99"/>
      <c r="C9070" s="4"/>
      <c r="D9070" s="14"/>
      <c r="E9070" s="14"/>
      <c r="F9070" s="14"/>
      <c r="G9070" s="82"/>
      <c r="H9070" s="107" t="str">
        <f>IF(B9070&lt;&gt;"",IF(OR(O9070=0,O9070=999),"",SUMIFS($E$2:E9070,$A$2:A9070,A9070)-SUMIFS($F$2:F9070,$A$2:A9070,A9070)),"")</f>
        <v/>
      </c>
      <c r="I9070" s="109" t="str">
        <f t="shared" si="425"/>
        <v/>
      </c>
      <c r="J9070" s="113"/>
      <c r="K9070" s="90"/>
      <c r="L9070" s="73"/>
      <c r="M9070" s="69" t="str">
        <f>IF(C9070&lt;&gt;"",DailyLog!$S$3,"")</f>
        <v/>
      </c>
      <c r="N9070" s="56" t="str">
        <f t="shared" si="424"/>
        <v/>
      </c>
      <c r="O9070" s="53" t="str">
        <f>IF($B9070&lt;&gt;"",IF(ISNUMBER(_xlfn.XMATCH($B9070,Language!$A$6:$E$6)),0,IF(ISNUMBER(_xlfn.XMATCH($B9070,Language!$A$29:$E$29)),'Lista de Prestatarios'!$B$3,VLOOKUP(B9070,'Lista de Prestatarios'!$A$2:$B$500,2,FALSE))),"")</f>
        <v/>
      </c>
      <c r="P9070" s="58" t="str">
        <f>IF(B9070&lt;&gt;"",IF(OR(D9070&gt;0,G9070&gt;0),COUNTIF($B$2:B9070,B9070),COUNTIFS($B$2:B9070,B9070,$E$2:E9070,"&gt;0")),"")</f>
        <v/>
      </c>
    </row>
    <row r="9071" spans="1:16" x14ac:dyDescent="0.35">
      <c r="A9071" s="51" t="str">
        <f t="shared" si="423"/>
        <v/>
      </c>
      <c r="B9071" s="99"/>
      <c r="C9071" s="4"/>
      <c r="D9071" s="14"/>
      <c r="E9071" s="14"/>
      <c r="F9071" s="14"/>
      <c r="G9071" s="82"/>
      <c r="H9071" s="107" t="str">
        <f>IF(B9071&lt;&gt;"",IF(OR(O9071=0,O9071=999),"",SUMIFS($E$2:E9071,$A$2:A9071,A9071)-SUMIFS($F$2:F9071,$A$2:A9071,A9071)),"")</f>
        <v/>
      </c>
      <c r="I9071" s="109" t="str">
        <f t="shared" si="425"/>
        <v/>
      </c>
      <c r="J9071" s="113"/>
      <c r="K9071" s="90"/>
      <c r="L9071" s="73"/>
      <c r="M9071" s="69" t="str">
        <f>IF(C9071&lt;&gt;"",DailyLog!$S$3,"")</f>
        <v/>
      </c>
      <c r="N9071" s="56" t="str">
        <f t="shared" si="424"/>
        <v/>
      </c>
      <c r="O9071" s="53" t="str">
        <f>IF($B9071&lt;&gt;"",IF(ISNUMBER(_xlfn.XMATCH($B9071,Language!$A$6:$E$6)),0,IF(ISNUMBER(_xlfn.XMATCH($B9071,Language!$A$29:$E$29)),'Lista de Prestatarios'!$B$3,VLOOKUP(B9071,'Lista de Prestatarios'!$A$2:$B$500,2,FALSE))),"")</f>
        <v/>
      </c>
      <c r="P9071" s="58" t="str">
        <f>IF(B9071&lt;&gt;"",IF(OR(D9071&gt;0,G9071&gt;0),COUNTIF($B$2:B9071,B9071),COUNTIFS($B$2:B9071,B9071,$E$2:E9071,"&gt;0")),"")</f>
        <v/>
      </c>
    </row>
    <row r="9072" spans="1:16" x14ac:dyDescent="0.35">
      <c r="A9072" s="51" t="str">
        <f t="shared" si="423"/>
        <v/>
      </c>
      <c r="B9072" s="99"/>
      <c r="C9072" s="4"/>
      <c r="D9072" s="14"/>
      <c r="E9072" s="14"/>
      <c r="F9072" s="14"/>
      <c r="G9072" s="82"/>
      <c r="H9072" s="107" t="str">
        <f>IF(B9072&lt;&gt;"",IF(OR(O9072=0,O9072=999),"",SUMIFS($E$2:E9072,$A$2:A9072,A9072)-SUMIFS($F$2:F9072,$A$2:A9072,A9072)),"")</f>
        <v/>
      </c>
      <c r="I9072" s="109" t="str">
        <f t="shared" si="425"/>
        <v/>
      </c>
      <c r="J9072" s="113"/>
      <c r="K9072" s="90"/>
      <c r="L9072" s="73"/>
      <c r="M9072" s="69" t="str">
        <f>IF(C9072&lt;&gt;"",DailyLog!$S$3,"")</f>
        <v/>
      </c>
      <c r="N9072" s="56" t="str">
        <f t="shared" si="424"/>
        <v/>
      </c>
      <c r="O9072" s="53" t="str">
        <f>IF($B9072&lt;&gt;"",IF(ISNUMBER(_xlfn.XMATCH($B9072,Language!$A$6:$E$6)),0,IF(ISNUMBER(_xlfn.XMATCH($B9072,Language!$A$29:$E$29)),'Lista de Prestatarios'!$B$3,VLOOKUP(B9072,'Lista de Prestatarios'!$A$2:$B$500,2,FALSE))),"")</f>
        <v/>
      </c>
      <c r="P9072" s="58" t="str">
        <f>IF(B9072&lt;&gt;"",IF(OR(D9072&gt;0,G9072&gt;0),COUNTIF($B$2:B9072,B9072),COUNTIFS($B$2:B9072,B9072,$E$2:E9072,"&gt;0")),"")</f>
        <v/>
      </c>
    </row>
    <row r="9073" spans="1:16" x14ac:dyDescent="0.35">
      <c r="A9073" s="51" t="str">
        <f t="shared" si="423"/>
        <v/>
      </c>
      <c r="B9073" s="99"/>
      <c r="C9073" s="4"/>
      <c r="D9073" s="14"/>
      <c r="E9073" s="14"/>
      <c r="F9073" s="14"/>
      <c r="G9073" s="82"/>
      <c r="H9073" s="107" t="str">
        <f>IF(B9073&lt;&gt;"",IF(OR(O9073=0,O9073=999),"",SUMIFS($E$2:E9073,$A$2:A9073,A9073)-SUMIFS($F$2:F9073,$A$2:A9073,A9073)),"")</f>
        <v/>
      </c>
      <c r="I9073" s="109" t="str">
        <f t="shared" si="425"/>
        <v/>
      </c>
      <c r="J9073" s="113"/>
      <c r="K9073" s="90"/>
      <c r="L9073" s="73"/>
      <c r="M9073" s="69" t="str">
        <f>IF(C9073&lt;&gt;"",DailyLog!$S$3,"")</f>
        <v/>
      </c>
      <c r="N9073" s="56" t="str">
        <f t="shared" si="424"/>
        <v/>
      </c>
      <c r="O9073" s="53" t="str">
        <f>IF($B9073&lt;&gt;"",IF(ISNUMBER(_xlfn.XMATCH($B9073,Language!$A$6:$E$6)),0,IF(ISNUMBER(_xlfn.XMATCH($B9073,Language!$A$29:$E$29)),'Lista de Prestatarios'!$B$3,VLOOKUP(B9073,'Lista de Prestatarios'!$A$2:$B$500,2,FALSE))),"")</f>
        <v/>
      </c>
      <c r="P9073" s="58" t="str">
        <f>IF(B9073&lt;&gt;"",IF(OR(D9073&gt;0,G9073&gt;0),COUNTIF($B$2:B9073,B9073),COUNTIFS($B$2:B9073,B9073,$E$2:E9073,"&gt;0")),"")</f>
        <v/>
      </c>
    </row>
    <row r="9074" spans="1:16" x14ac:dyDescent="0.35">
      <c r="A9074" s="51" t="str">
        <f t="shared" si="423"/>
        <v/>
      </c>
      <c r="B9074" s="99"/>
      <c r="C9074" s="4"/>
      <c r="D9074" s="14"/>
      <c r="E9074" s="14"/>
      <c r="F9074" s="14"/>
      <c r="G9074" s="82"/>
      <c r="H9074" s="107" t="str">
        <f>IF(B9074&lt;&gt;"",IF(OR(O9074=0,O9074=999),"",SUMIFS($E$2:E9074,$A$2:A9074,A9074)-SUMIFS($F$2:F9074,$A$2:A9074,A9074)),"")</f>
        <v/>
      </c>
      <c r="I9074" s="109" t="str">
        <f t="shared" si="425"/>
        <v/>
      </c>
      <c r="J9074" s="113"/>
      <c r="K9074" s="90"/>
      <c r="L9074" s="73"/>
      <c r="M9074" s="69" t="str">
        <f>IF(C9074&lt;&gt;"",DailyLog!$S$3,"")</f>
        <v/>
      </c>
      <c r="N9074" s="56" t="str">
        <f t="shared" si="424"/>
        <v/>
      </c>
      <c r="O9074" s="53" t="str">
        <f>IF($B9074&lt;&gt;"",IF(ISNUMBER(_xlfn.XMATCH($B9074,Language!$A$6:$E$6)),0,IF(ISNUMBER(_xlfn.XMATCH($B9074,Language!$A$29:$E$29)),'Lista de Prestatarios'!$B$3,VLOOKUP(B9074,'Lista de Prestatarios'!$A$2:$B$500,2,FALSE))),"")</f>
        <v/>
      </c>
      <c r="P9074" s="58" t="str">
        <f>IF(B9074&lt;&gt;"",IF(OR(D9074&gt;0,G9074&gt;0),COUNTIF($B$2:B9074,B9074),COUNTIFS($B$2:B9074,B9074,$E$2:E9074,"&gt;0")),"")</f>
        <v/>
      </c>
    </row>
    <row r="9075" spans="1:16" x14ac:dyDescent="0.35">
      <c r="A9075" s="51" t="str">
        <f t="shared" si="423"/>
        <v/>
      </c>
      <c r="B9075" s="99"/>
      <c r="C9075" s="4"/>
      <c r="D9075" s="14"/>
      <c r="E9075" s="14"/>
      <c r="F9075" s="14"/>
      <c r="G9075" s="82"/>
      <c r="H9075" s="107" t="str">
        <f>IF(B9075&lt;&gt;"",IF(OR(O9075=0,O9075=999),"",SUMIFS($E$2:E9075,$A$2:A9075,A9075)-SUMIFS($F$2:F9075,$A$2:A9075,A9075)),"")</f>
        <v/>
      </c>
      <c r="I9075" s="109" t="str">
        <f t="shared" si="425"/>
        <v/>
      </c>
      <c r="J9075" s="113"/>
      <c r="K9075" s="90"/>
      <c r="L9075" s="73"/>
      <c r="M9075" s="69" t="str">
        <f>IF(C9075&lt;&gt;"",DailyLog!$S$3,"")</f>
        <v/>
      </c>
      <c r="N9075" s="56" t="str">
        <f t="shared" si="424"/>
        <v/>
      </c>
      <c r="O9075" s="53" t="str">
        <f>IF($B9075&lt;&gt;"",IF(ISNUMBER(_xlfn.XMATCH($B9075,Language!$A$6:$E$6)),0,IF(ISNUMBER(_xlfn.XMATCH($B9075,Language!$A$29:$E$29)),'Lista de Prestatarios'!$B$3,VLOOKUP(B9075,'Lista de Prestatarios'!$A$2:$B$500,2,FALSE))),"")</f>
        <v/>
      </c>
      <c r="P9075" s="58" t="str">
        <f>IF(B9075&lt;&gt;"",IF(OR(D9075&gt;0,G9075&gt;0),COUNTIF($B$2:B9075,B9075),COUNTIFS($B$2:B9075,B9075,$E$2:E9075,"&gt;0")),"")</f>
        <v/>
      </c>
    </row>
    <row r="9076" spans="1:16" x14ac:dyDescent="0.35">
      <c r="A9076" s="51" t="str">
        <f t="shared" si="423"/>
        <v/>
      </c>
      <c r="B9076" s="99"/>
      <c r="C9076" s="4"/>
      <c r="D9076" s="14"/>
      <c r="E9076" s="14"/>
      <c r="F9076" s="14"/>
      <c r="G9076" s="82"/>
      <c r="H9076" s="107" t="str">
        <f>IF(B9076&lt;&gt;"",IF(OR(O9076=0,O9076=999),"",SUMIFS($E$2:E9076,$A$2:A9076,A9076)-SUMIFS($F$2:F9076,$A$2:A9076,A9076)),"")</f>
        <v/>
      </c>
      <c r="I9076" s="109" t="str">
        <f t="shared" si="425"/>
        <v/>
      </c>
      <c r="J9076" s="113"/>
      <c r="K9076" s="90"/>
      <c r="L9076" s="73"/>
      <c r="M9076" s="69" t="str">
        <f>IF(C9076&lt;&gt;"",DailyLog!$S$3,"")</f>
        <v/>
      </c>
      <c r="N9076" s="56" t="str">
        <f t="shared" si="424"/>
        <v/>
      </c>
      <c r="O9076" s="53" t="str">
        <f>IF($B9076&lt;&gt;"",IF(ISNUMBER(_xlfn.XMATCH($B9076,Language!$A$6:$E$6)),0,IF(ISNUMBER(_xlfn.XMATCH($B9076,Language!$A$29:$E$29)),'Lista de Prestatarios'!$B$3,VLOOKUP(B9076,'Lista de Prestatarios'!$A$2:$B$500,2,FALSE))),"")</f>
        <v/>
      </c>
      <c r="P9076" s="58" t="str">
        <f>IF(B9076&lt;&gt;"",IF(OR(D9076&gt;0,G9076&gt;0),COUNTIF($B$2:B9076,B9076),COUNTIFS($B$2:B9076,B9076,$E$2:E9076,"&gt;0")),"")</f>
        <v/>
      </c>
    </row>
    <row r="9077" spans="1:16" x14ac:dyDescent="0.35">
      <c r="A9077" s="51" t="str">
        <f t="shared" si="423"/>
        <v/>
      </c>
      <c r="B9077" s="99"/>
      <c r="C9077" s="4"/>
      <c r="D9077" s="14"/>
      <c r="E9077" s="14"/>
      <c r="F9077" s="14"/>
      <c r="G9077" s="82"/>
      <c r="H9077" s="107" t="str">
        <f>IF(B9077&lt;&gt;"",IF(OR(O9077=0,O9077=999),"",SUMIFS($E$2:E9077,$A$2:A9077,A9077)-SUMIFS($F$2:F9077,$A$2:A9077,A9077)),"")</f>
        <v/>
      </c>
      <c r="I9077" s="109" t="str">
        <f t="shared" si="425"/>
        <v/>
      </c>
      <c r="J9077" s="113"/>
      <c r="K9077" s="90"/>
      <c r="L9077" s="73"/>
      <c r="M9077" s="69" t="str">
        <f>IF(C9077&lt;&gt;"",DailyLog!$S$3,"")</f>
        <v/>
      </c>
      <c r="N9077" s="56" t="str">
        <f t="shared" si="424"/>
        <v/>
      </c>
      <c r="O9077" s="53" t="str">
        <f>IF($B9077&lt;&gt;"",IF(ISNUMBER(_xlfn.XMATCH($B9077,Language!$A$6:$E$6)),0,IF(ISNUMBER(_xlfn.XMATCH($B9077,Language!$A$29:$E$29)),'Lista de Prestatarios'!$B$3,VLOOKUP(B9077,'Lista de Prestatarios'!$A$2:$B$500,2,FALSE))),"")</f>
        <v/>
      </c>
      <c r="P9077" s="58" t="str">
        <f>IF(B9077&lt;&gt;"",IF(OR(D9077&gt;0,G9077&gt;0),COUNTIF($B$2:B9077,B9077),COUNTIFS($B$2:B9077,B9077,$E$2:E9077,"&gt;0")),"")</f>
        <v/>
      </c>
    </row>
    <row r="9078" spans="1:16" x14ac:dyDescent="0.35">
      <c r="A9078" s="51" t="str">
        <f t="shared" si="423"/>
        <v/>
      </c>
      <c r="B9078" s="99"/>
      <c r="C9078" s="4"/>
      <c r="D9078" s="14"/>
      <c r="E9078" s="14"/>
      <c r="F9078" s="14"/>
      <c r="G9078" s="82"/>
      <c r="H9078" s="107" t="str">
        <f>IF(B9078&lt;&gt;"",IF(OR(O9078=0,O9078=999),"",SUMIFS($E$2:E9078,$A$2:A9078,A9078)-SUMIFS($F$2:F9078,$A$2:A9078,A9078)),"")</f>
        <v/>
      </c>
      <c r="I9078" s="109" t="str">
        <f t="shared" si="425"/>
        <v/>
      </c>
      <c r="J9078" s="113"/>
      <c r="K9078" s="90"/>
      <c r="L9078" s="73"/>
      <c r="M9078" s="69" t="str">
        <f>IF(C9078&lt;&gt;"",DailyLog!$S$3,"")</f>
        <v/>
      </c>
      <c r="N9078" s="56" t="str">
        <f t="shared" si="424"/>
        <v/>
      </c>
      <c r="O9078" s="53" t="str">
        <f>IF($B9078&lt;&gt;"",IF(ISNUMBER(_xlfn.XMATCH($B9078,Language!$A$6:$E$6)),0,IF(ISNUMBER(_xlfn.XMATCH($B9078,Language!$A$29:$E$29)),'Lista de Prestatarios'!$B$3,VLOOKUP(B9078,'Lista de Prestatarios'!$A$2:$B$500,2,FALSE))),"")</f>
        <v/>
      </c>
      <c r="P9078" s="58" t="str">
        <f>IF(B9078&lt;&gt;"",IF(OR(D9078&gt;0,G9078&gt;0),COUNTIF($B$2:B9078,B9078),COUNTIFS($B$2:B9078,B9078,$E$2:E9078,"&gt;0")),"")</f>
        <v/>
      </c>
    </row>
    <row r="9079" spans="1:16" x14ac:dyDescent="0.35">
      <c r="A9079" s="51" t="str">
        <f t="shared" si="423"/>
        <v/>
      </c>
      <c r="B9079" s="99"/>
      <c r="C9079" s="4"/>
      <c r="D9079" s="14"/>
      <c r="E9079" s="14"/>
      <c r="F9079" s="14"/>
      <c r="G9079" s="82"/>
      <c r="H9079" s="107" t="str">
        <f>IF(B9079&lt;&gt;"",IF(OR(O9079=0,O9079=999),"",SUMIFS($E$2:E9079,$A$2:A9079,A9079)-SUMIFS($F$2:F9079,$A$2:A9079,A9079)),"")</f>
        <v/>
      </c>
      <c r="I9079" s="109" t="str">
        <f t="shared" si="425"/>
        <v/>
      </c>
      <c r="J9079" s="113"/>
      <c r="K9079" s="90"/>
      <c r="L9079" s="73"/>
      <c r="M9079" s="69" t="str">
        <f>IF(C9079&lt;&gt;"",DailyLog!$S$3,"")</f>
        <v/>
      </c>
      <c r="N9079" s="56" t="str">
        <f t="shared" si="424"/>
        <v/>
      </c>
      <c r="O9079" s="53" t="str">
        <f>IF($B9079&lt;&gt;"",IF(ISNUMBER(_xlfn.XMATCH($B9079,Language!$A$6:$E$6)),0,IF(ISNUMBER(_xlfn.XMATCH($B9079,Language!$A$29:$E$29)),'Lista de Prestatarios'!$B$3,VLOOKUP(B9079,'Lista de Prestatarios'!$A$2:$B$500,2,FALSE))),"")</f>
        <v/>
      </c>
      <c r="P9079" s="58" t="str">
        <f>IF(B9079&lt;&gt;"",IF(OR(D9079&gt;0,G9079&gt;0),COUNTIF($B$2:B9079,B9079),COUNTIFS($B$2:B9079,B9079,$E$2:E9079,"&gt;0")),"")</f>
        <v/>
      </c>
    </row>
    <row r="9080" spans="1:16" x14ac:dyDescent="0.35">
      <c r="A9080" s="51" t="str">
        <f t="shared" si="423"/>
        <v/>
      </c>
      <c r="B9080" s="99"/>
      <c r="C9080" s="4"/>
      <c r="D9080" s="14"/>
      <c r="E9080" s="14"/>
      <c r="F9080" s="14"/>
      <c r="G9080" s="82"/>
      <c r="H9080" s="107" t="str">
        <f>IF(B9080&lt;&gt;"",IF(OR(O9080=0,O9080=999),"",SUMIFS($E$2:E9080,$A$2:A9080,A9080)-SUMIFS($F$2:F9080,$A$2:A9080,A9080)),"")</f>
        <v/>
      </c>
      <c r="I9080" s="109" t="str">
        <f t="shared" si="425"/>
        <v/>
      </c>
      <c r="J9080" s="113"/>
      <c r="K9080" s="90"/>
      <c r="L9080" s="73"/>
      <c r="M9080" s="69" t="str">
        <f>IF(C9080&lt;&gt;"",DailyLog!$S$3,"")</f>
        <v/>
      </c>
      <c r="N9080" s="56" t="str">
        <f t="shared" si="424"/>
        <v/>
      </c>
      <c r="O9080" s="53" t="str">
        <f>IF($B9080&lt;&gt;"",IF(ISNUMBER(_xlfn.XMATCH($B9080,Language!$A$6:$E$6)),0,IF(ISNUMBER(_xlfn.XMATCH($B9080,Language!$A$29:$E$29)),'Lista de Prestatarios'!$B$3,VLOOKUP(B9080,'Lista de Prestatarios'!$A$2:$B$500,2,FALSE))),"")</f>
        <v/>
      </c>
      <c r="P9080" s="58" t="str">
        <f>IF(B9080&lt;&gt;"",IF(OR(D9080&gt;0,G9080&gt;0),COUNTIF($B$2:B9080,B9080),COUNTIFS($B$2:B9080,B9080,$E$2:E9080,"&gt;0")),"")</f>
        <v/>
      </c>
    </row>
    <row r="9081" spans="1:16" x14ac:dyDescent="0.35">
      <c r="A9081" s="51" t="str">
        <f t="shared" si="423"/>
        <v/>
      </c>
      <c r="B9081" s="99"/>
      <c r="C9081" s="4"/>
      <c r="D9081" s="14"/>
      <c r="E9081" s="14"/>
      <c r="F9081" s="14"/>
      <c r="G9081" s="82"/>
      <c r="H9081" s="107" t="str">
        <f>IF(B9081&lt;&gt;"",IF(OR(O9081=0,O9081=999),"",SUMIFS($E$2:E9081,$A$2:A9081,A9081)-SUMIFS($F$2:F9081,$A$2:A9081,A9081)),"")</f>
        <v/>
      </c>
      <c r="I9081" s="109" t="str">
        <f t="shared" si="425"/>
        <v/>
      </c>
      <c r="J9081" s="113"/>
      <c r="K9081" s="90"/>
      <c r="L9081" s="73"/>
      <c r="M9081" s="69" t="str">
        <f>IF(C9081&lt;&gt;"",DailyLog!$S$3,"")</f>
        <v/>
      </c>
      <c r="N9081" s="56" t="str">
        <f t="shared" si="424"/>
        <v/>
      </c>
      <c r="O9081" s="53" t="str">
        <f>IF($B9081&lt;&gt;"",IF(ISNUMBER(_xlfn.XMATCH($B9081,Language!$A$6:$E$6)),0,IF(ISNUMBER(_xlfn.XMATCH($B9081,Language!$A$29:$E$29)),'Lista de Prestatarios'!$B$3,VLOOKUP(B9081,'Lista de Prestatarios'!$A$2:$B$500,2,FALSE))),"")</f>
        <v/>
      </c>
      <c r="P9081" s="58" t="str">
        <f>IF(B9081&lt;&gt;"",IF(OR(D9081&gt;0,G9081&gt;0),COUNTIF($B$2:B9081,B9081),COUNTIFS($B$2:B9081,B9081,$E$2:E9081,"&gt;0")),"")</f>
        <v/>
      </c>
    </row>
    <row r="9082" spans="1:16" x14ac:dyDescent="0.35">
      <c r="A9082" s="51" t="str">
        <f t="shared" si="423"/>
        <v/>
      </c>
      <c r="B9082" s="99"/>
      <c r="C9082" s="4"/>
      <c r="D9082" s="14"/>
      <c r="E9082" s="14"/>
      <c r="F9082" s="14"/>
      <c r="G9082" s="82"/>
      <c r="H9082" s="107" t="str">
        <f>IF(B9082&lt;&gt;"",IF(OR(O9082=0,O9082=999),"",SUMIFS($E$2:E9082,$A$2:A9082,A9082)-SUMIFS($F$2:F9082,$A$2:A9082,A9082)),"")</f>
        <v/>
      </c>
      <c r="I9082" s="109" t="str">
        <f t="shared" si="425"/>
        <v/>
      </c>
      <c r="J9082" s="113"/>
      <c r="K9082" s="90"/>
      <c r="L9082" s="73"/>
      <c r="M9082" s="69" t="str">
        <f>IF(C9082&lt;&gt;"",DailyLog!$S$3,"")</f>
        <v/>
      </c>
      <c r="N9082" s="56" t="str">
        <f t="shared" si="424"/>
        <v/>
      </c>
      <c r="O9082" s="53" t="str">
        <f>IF($B9082&lt;&gt;"",IF(ISNUMBER(_xlfn.XMATCH($B9082,Language!$A$6:$E$6)),0,IF(ISNUMBER(_xlfn.XMATCH($B9082,Language!$A$29:$E$29)),'Lista de Prestatarios'!$B$3,VLOOKUP(B9082,'Lista de Prestatarios'!$A$2:$B$500,2,FALSE))),"")</f>
        <v/>
      </c>
      <c r="P9082" s="58" t="str">
        <f>IF(B9082&lt;&gt;"",IF(OR(D9082&gt;0,G9082&gt;0),COUNTIF($B$2:B9082,B9082),COUNTIFS($B$2:B9082,B9082,$E$2:E9082,"&gt;0")),"")</f>
        <v/>
      </c>
    </row>
    <row r="9083" spans="1:16" x14ac:dyDescent="0.35">
      <c r="A9083" s="51" t="str">
        <f t="shared" si="423"/>
        <v/>
      </c>
      <c r="B9083" s="99"/>
      <c r="C9083" s="4"/>
      <c r="D9083" s="14"/>
      <c r="E9083" s="14"/>
      <c r="F9083" s="14"/>
      <c r="G9083" s="82"/>
      <c r="H9083" s="107" t="str">
        <f>IF(B9083&lt;&gt;"",IF(OR(O9083=0,O9083=999),"",SUMIFS($E$2:E9083,$A$2:A9083,A9083)-SUMIFS($F$2:F9083,$A$2:A9083,A9083)),"")</f>
        <v/>
      </c>
      <c r="I9083" s="109" t="str">
        <f t="shared" si="425"/>
        <v/>
      </c>
      <c r="J9083" s="113"/>
      <c r="K9083" s="90"/>
      <c r="L9083" s="73"/>
      <c r="M9083" s="69" t="str">
        <f>IF(C9083&lt;&gt;"",DailyLog!$S$3,"")</f>
        <v/>
      </c>
      <c r="N9083" s="56" t="str">
        <f t="shared" si="424"/>
        <v/>
      </c>
      <c r="O9083" s="53" t="str">
        <f>IF($B9083&lt;&gt;"",IF(ISNUMBER(_xlfn.XMATCH($B9083,Language!$A$6:$E$6)),0,IF(ISNUMBER(_xlfn.XMATCH($B9083,Language!$A$29:$E$29)),'Lista de Prestatarios'!$B$3,VLOOKUP(B9083,'Lista de Prestatarios'!$A$2:$B$500,2,FALSE))),"")</f>
        <v/>
      </c>
      <c r="P9083" s="58" t="str">
        <f>IF(B9083&lt;&gt;"",IF(OR(D9083&gt;0,G9083&gt;0),COUNTIF($B$2:B9083,B9083),COUNTIFS($B$2:B9083,B9083,$E$2:E9083,"&gt;0")),"")</f>
        <v/>
      </c>
    </row>
    <row r="9084" spans="1:16" x14ac:dyDescent="0.35">
      <c r="A9084" s="51" t="str">
        <f t="shared" si="423"/>
        <v/>
      </c>
      <c r="B9084" s="99"/>
      <c r="C9084" s="4"/>
      <c r="D9084" s="14"/>
      <c r="E9084" s="14"/>
      <c r="F9084" s="14"/>
      <c r="G9084" s="82"/>
      <c r="H9084" s="107" t="str">
        <f>IF(B9084&lt;&gt;"",IF(OR(O9084=0,O9084=999),"",SUMIFS($E$2:E9084,$A$2:A9084,A9084)-SUMIFS($F$2:F9084,$A$2:A9084,A9084)),"")</f>
        <v/>
      </c>
      <c r="I9084" s="109" t="str">
        <f t="shared" si="425"/>
        <v/>
      </c>
      <c r="J9084" s="113"/>
      <c r="K9084" s="90"/>
      <c r="L9084" s="73"/>
      <c r="M9084" s="69" t="str">
        <f>IF(C9084&lt;&gt;"",DailyLog!$S$3,"")</f>
        <v/>
      </c>
      <c r="N9084" s="56" t="str">
        <f t="shared" si="424"/>
        <v/>
      </c>
      <c r="O9084" s="53" t="str">
        <f>IF($B9084&lt;&gt;"",IF(ISNUMBER(_xlfn.XMATCH($B9084,Language!$A$6:$E$6)),0,IF(ISNUMBER(_xlfn.XMATCH($B9084,Language!$A$29:$E$29)),'Lista de Prestatarios'!$B$3,VLOOKUP(B9084,'Lista de Prestatarios'!$A$2:$B$500,2,FALSE))),"")</f>
        <v/>
      </c>
      <c r="P9084" s="58" t="str">
        <f>IF(B9084&lt;&gt;"",IF(OR(D9084&gt;0,G9084&gt;0),COUNTIF($B$2:B9084,B9084),COUNTIFS($B$2:B9084,B9084,$E$2:E9084,"&gt;0")),"")</f>
        <v/>
      </c>
    </row>
    <row r="9085" spans="1:16" x14ac:dyDescent="0.35">
      <c r="A9085" s="51" t="str">
        <f t="shared" si="423"/>
        <v/>
      </c>
      <c r="B9085" s="99"/>
      <c r="C9085" s="4"/>
      <c r="D9085" s="14"/>
      <c r="E9085" s="14"/>
      <c r="F9085" s="14"/>
      <c r="G9085" s="82"/>
      <c r="H9085" s="107" t="str">
        <f>IF(B9085&lt;&gt;"",IF(OR(O9085=0,O9085=999),"",SUMIFS($E$2:E9085,$A$2:A9085,A9085)-SUMIFS($F$2:F9085,$A$2:A9085,A9085)),"")</f>
        <v/>
      </c>
      <c r="I9085" s="109" t="str">
        <f t="shared" si="425"/>
        <v/>
      </c>
      <c r="J9085" s="113"/>
      <c r="K9085" s="90"/>
      <c r="L9085" s="73"/>
      <c r="M9085" s="69" t="str">
        <f>IF(C9085&lt;&gt;"",DailyLog!$S$3,"")</f>
        <v/>
      </c>
      <c r="N9085" s="56" t="str">
        <f t="shared" si="424"/>
        <v/>
      </c>
      <c r="O9085" s="53" t="str">
        <f>IF($B9085&lt;&gt;"",IF(ISNUMBER(_xlfn.XMATCH($B9085,Language!$A$6:$E$6)),0,IF(ISNUMBER(_xlfn.XMATCH($B9085,Language!$A$29:$E$29)),'Lista de Prestatarios'!$B$3,VLOOKUP(B9085,'Lista de Prestatarios'!$A$2:$B$500,2,FALSE))),"")</f>
        <v/>
      </c>
      <c r="P9085" s="58" t="str">
        <f>IF(B9085&lt;&gt;"",IF(OR(D9085&gt;0,G9085&gt;0),COUNTIF($B$2:B9085,B9085),COUNTIFS($B$2:B9085,B9085,$E$2:E9085,"&gt;0")),"")</f>
        <v/>
      </c>
    </row>
    <row r="9086" spans="1:16" x14ac:dyDescent="0.35">
      <c r="A9086" s="51" t="str">
        <f t="shared" si="423"/>
        <v/>
      </c>
      <c r="B9086" s="99"/>
      <c r="C9086" s="4"/>
      <c r="D9086" s="14"/>
      <c r="E9086" s="14"/>
      <c r="F9086" s="14"/>
      <c r="G9086" s="82"/>
      <c r="H9086" s="107" t="str">
        <f>IF(B9086&lt;&gt;"",IF(OR(O9086=0,O9086=999),"",SUMIFS($E$2:E9086,$A$2:A9086,A9086)-SUMIFS($F$2:F9086,$A$2:A9086,A9086)),"")</f>
        <v/>
      </c>
      <c r="I9086" s="109" t="str">
        <f t="shared" si="425"/>
        <v/>
      </c>
      <c r="J9086" s="113"/>
      <c r="K9086" s="90"/>
      <c r="L9086" s="73"/>
      <c r="M9086" s="69" t="str">
        <f>IF(C9086&lt;&gt;"",DailyLog!$S$3,"")</f>
        <v/>
      </c>
      <c r="N9086" s="56" t="str">
        <f t="shared" si="424"/>
        <v/>
      </c>
      <c r="O9086" s="53" t="str">
        <f>IF($B9086&lt;&gt;"",IF(ISNUMBER(_xlfn.XMATCH($B9086,Language!$A$6:$E$6)),0,IF(ISNUMBER(_xlfn.XMATCH($B9086,Language!$A$29:$E$29)),'Lista de Prestatarios'!$B$3,VLOOKUP(B9086,'Lista de Prestatarios'!$A$2:$B$500,2,FALSE))),"")</f>
        <v/>
      </c>
      <c r="P9086" s="58" t="str">
        <f>IF(B9086&lt;&gt;"",IF(OR(D9086&gt;0,G9086&gt;0),COUNTIF($B$2:B9086,B9086),COUNTIFS($B$2:B9086,B9086,$E$2:E9086,"&gt;0")),"")</f>
        <v/>
      </c>
    </row>
    <row r="9087" spans="1:16" x14ac:dyDescent="0.35">
      <c r="A9087" s="51" t="str">
        <f t="shared" si="423"/>
        <v/>
      </c>
      <c r="B9087" s="99"/>
      <c r="C9087" s="4"/>
      <c r="D9087" s="14"/>
      <c r="E9087" s="14"/>
      <c r="F9087" s="14"/>
      <c r="G9087" s="82"/>
      <c r="H9087" s="107" t="str">
        <f>IF(B9087&lt;&gt;"",IF(OR(O9087=0,O9087=999),"",SUMIFS($E$2:E9087,$A$2:A9087,A9087)-SUMIFS($F$2:F9087,$A$2:A9087,A9087)),"")</f>
        <v/>
      </c>
      <c r="I9087" s="109" t="str">
        <f t="shared" si="425"/>
        <v/>
      </c>
      <c r="J9087" s="113"/>
      <c r="K9087" s="90"/>
      <c r="L9087" s="73"/>
      <c r="M9087" s="69" t="str">
        <f>IF(C9087&lt;&gt;"",DailyLog!$S$3,"")</f>
        <v/>
      </c>
      <c r="N9087" s="56" t="str">
        <f t="shared" si="424"/>
        <v/>
      </c>
      <c r="O9087" s="53" t="str">
        <f>IF($B9087&lt;&gt;"",IF(ISNUMBER(_xlfn.XMATCH($B9087,Language!$A$6:$E$6)),0,IF(ISNUMBER(_xlfn.XMATCH($B9087,Language!$A$29:$E$29)),'Lista de Prestatarios'!$B$3,VLOOKUP(B9087,'Lista de Prestatarios'!$A$2:$B$500,2,FALSE))),"")</f>
        <v/>
      </c>
      <c r="P9087" s="58" t="str">
        <f>IF(B9087&lt;&gt;"",IF(OR(D9087&gt;0,G9087&gt;0),COUNTIF($B$2:B9087,B9087),COUNTIFS($B$2:B9087,B9087,$E$2:E9087,"&gt;0")),"")</f>
        <v/>
      </c>
    </row>
    <row r="9088" spans="1:16" x14ac:dyDescent="0.35">
      <c r="A9088" s="51" t="str">
        <f t="shared" si="423"/>
        <v/>
      </c>
      <c r="B9088" s="99"/>
      <c r="C9088" s="4"/>
      <c r="D9088" s="14"/>
      <c r="E9088" s="14"/>
      <c r="F9088" s="14"/>
      <c r="G9088" s="82"/>
      <c r="H9088" s="107" t="str">
        <f>IF(B9088&lt;&gt;"",IF(OR(O9088=0,O9088=999),"",SUMIFS($E$2:E9088,$A$2:A9088,A9088)-SUMIFS($F$2:F9088,$A$2:A9088,A9088)),"")</f>
        <v/>
      </c>
      <c r="I9088" s="109" t="str">
        <f t="shared" si="425"/>
        <v/>
      </c>
      <c r="J9088" s="113"/>
      <c r="K9088" s="90"/>
      <c r="L9088" s="73"/>
      <c r="M9088" s="69" t="str">
        <f>IF(C9088&lt;&gt;"",DailyLog!$S$3,"")</f>
        <v/>
      </c>
      <c r="N9088" s="56" t="str">
        <f t="shared" si="424"/>
        <v/>
      </c>
      <c r="O9088" s="53" t="str">
        <f>IF($B9088&lt;&gt;"",IF(ISNUMBER(_xlfn.XMATCH($B9088,Language!$A$6:$E$6)),0,IF(ISNUMBER(_xlfn.XMATCH($B9088,Language!$A$29:$E$29)),'Lista de Prestatarios'!$B$3,VLOOKUP(B9088,'Lista de Prestatarios'!$A$2:$B$500,2,FALSE))),"")</f>
        <v/>
      </c>
      <c r="P9088" s="58" t="str">
        <f>IF(B9088&lt;&gt;"",IF(OR(D9088&gt;0,G9088&gt;0),COUNTIF($B$2:B9088,B9088),COUNTIFS($B$2:B9088,B9088,$E$2:E9088,"&gt;0")),"")</f>
        <v/>
      </c>
    </row>
    <row r="9089" spans="1:16" x14ac:dyDescent="0.35">
      <c r="A9089" s="51" t="str">
        <f t="shared" si="423"/>
        <v/>
      </c>
      <c r="B9089" s="99"/>
      <c r="C9089" s="4"/>
      <c r="D9089" s="14"/>
      <c r="E9089" s="14"/>
      <c r="F9089" s="14"/>
      <c r="G9089" s="82"/>
      <c r="H9089" s="107" t="str">
        <f>IF(B9089&lt;&gt;"",IF(OR(O9089=0,O9089=999),"",SUMIFS($E$2:E9089,$A$2:A9089,A9089)-SUMIFS($F$2:F9089,$A$2:A9089,A9089)),"")</f>
        <v/>
      </c>
      <c r="I9089" s="109" t="str">
        <f t="shared" si="425"/>
        <v/>
      </c>
      <c r="J9089" s="113"/>
      <c r="K9089" s="90"/>
      <c r="L9089" s="73"/>
      <c r="M9089" s="69" t="str">
        <f>IF(C9089&lt;&gt;"",DailyLog!$S$3,"")</f>
        <v/>
      </c>
      <c r="N9089" s="56" t="str">
        <f t="shared" si="424"/>
        <v/>
      </c>
      <c r="O9089" s="53" t="str">
        <f>IF($B9089&lt;&gt;"",IF(ISNUMBER(_xlfn.XMATCH($B9089,Language!$A$6:$E$6)),0,IF(ISNUMBER(_xlfn.XMATCH($B9089,Language!$A$29:$E$29)),'Lista de Prestatarios'!$B$3,VLOOKUP(B9089,'Lista de Prestatarios'!$A$2:$B$500,2,FALSE))),"")</f>
        <v/>
      </c>
      <c r="P9089" s="58" t="str">
        <f>IF(B9089&lt;&gt;"",IF(OR(D9089&gt;0,G9089&gt;0),COUNTIF($B$2:B9089,B9089),COUNTIFS($B$2:B9089,B9089,$E$2:E9089,"&gt;0")),"")</f>
        <v/>
      </c>
    </row>
    <row r="9090" spans="1:16" x14ac:dyDescent="0.35">
      <c r="A9090" s="51" t="str">
        <f t="shared" ref="A9090:A9153" si="426">IF(B9090&lt;&gt;"",O9090&amp;"."&amp;P9090,"")</f>
        <v/>
      </c>
      <c r="B9090" s="99"/>
      <c r="C9090" s="4"/>
      <c r="D9090" s="14"/>
      <c r="E9090" s="14"/>
      <c r="F9090" s="14"/>
      <c r="G9090" s="82"/>
      <c r="H9090" s="107" t="str">
        <f>IF(B9090&lt;&gt;"",IF(OR(O9090=0,O9090=999),"",SUMIFS($E$2:E9090,$A$2:A9090,A9090)-SUMIFS($F$2:F9090,$A$2:A9090,A9090)),"")</f>
        <v/>
      </c>
      <c r="I9090" s="109" t="str">
        <f t="shared" si="425"/>
        <v/>
      </c>
      <c r="J9090" s="113"/>
      <c r="K9090" s="90"/>
      <c r="L9090" s="73"/>
      <c r="M9090" s="69" t="str">
        <f>IF(C9090&lt;&gt;"",DailyLog!$S$3,"")</f>
        <v/>
      </c>
      <c r="N9090" s="56" t="str">
        <f t="shared" ref="N9090:N9153" si="427">IF(B9090&lt;&gt;"",COUNT(D9090:G9090),"")</f>
        <v/>
      </c>
      <c r="O9090" s="53" t="str">
        <f>IF($B9090&lt;&gt;"",IF(ISNUMBER(_xlfn.XMATCH($B9090,Language!$A$6:$E$6)),0,IF(ISNUMBER(_xlfn.XMATCH($B9090,Language!$A$29:$E$29)),'Lista de Prestatarios'!$B$3,VLOOKUP(B9090,'Lista de Prestatarios'!$A$2:$B$500,2,FALSE))),"")</f>
        <v/>
      </c>
      <c r="P9090" s="58" t="str">
        <f>IF(B9090&lt;&gt;"",IF(OR(D9090&gt;0,G9090&gt;0),COUNTIF($B$2:B9090,B9090),COUNTIFS($B$2:B9090,B9090,$E$2:E9090,"&gt;0")),"")</f>
        <v/>
      </c>
    </row>
    <row r="9091" spans="1:16" x14ac:dyDescent="0.35">
      <c r="A9091" s="51" t="str">
        <f t="shared" si="426"/>
        <v/>
      </c>
      <c r="B9091" s="99"/>
      <c r="C9091" s="4"/>
      <c r="D9091" s="14"/>
      <c r="E9091" s="14"/>
      <c r="F9091" s="14"/>
      <c r="G9091" s="82"/>
      <c r="H9091" s="107" t="str">
        <f>IF(B9091&lt;&gt;"",IF(OR(O9091=0,O9091=999),"",SUMIFS($E$2:E9091,$A$2:A9091,A9091)-SUMIFS($F$2:F9091,$A$2:A9091,A9091)),"")</f>
        <v/>
      </c>
      <c r="I9091" s="109" t="str">
        <f t="shared" si="425"/>
        <v/>
      </c>
      <c r="J9091" s="113"/>
      <c r="K9091" s="90"/>
      <c r="L9091" s="73"/>
      <c r="M9091" s="69" t="str">
        <f>IF(C9091&lt;&gt;"",DailyLog!$S$3,"")</f>
        <v/>
      </c>
      <c r="N9091" s="56" t="str">
        <f t="shared" si="427"/>
        <v/>
      </c>
      <c r="O9091" s="53" t="str">
        <f>IF($B9091&lt;&gt;"",IF(ISNUMBER(_xlfn.XMATCH($B9091,Language!$A$6:$E$6)),0,IF(ISNUMBER(_xlfn.XMATCH($B9091,Language!$A$29:$E$29)),'Lista de Prestatarios'!$B$3,VLOOKUP(B9091,'Lista de Prestatarios'!$A$2:$B$500,2,FALSE))),"")</f>
        <v/>
      </c>
      <c r="P9091" s="58" t="str">
        <f>IF(B9091&lt;&gt;"",IF(OR(D9091&gt;0,G9091&gt;0),COUNTIF($B$2:B9091,B9091),COUNTIFS($B$2:B9091,B9091,$E$2:E9091,"&gt;0")),"")</f>
        <v/>
      </c>
    </row>
    <row r="9092" spans="1:16" x14ac:dyDescent="0.35">
      <c r="A9092" s="51" t="str">
        <f t="shared" si="426"/>
        <v/>
      </c>
      <c r="B9092" s="99"/>
      <c r="C9092" s="4"/>
      <c r="D9092" s="14"/>
      <c r="E9092" s="14"/>
      <c r="F9092" s="14"/>
      <c r="G9092" s="82"/>
      <c r="H9092" s="107" t="str">
        <f>IF(B9092&lt;&gt;"",IF(OR(O9092=0,O9092=999),"",SUMIFS($E$2:E9092,$A$2:A9092,A9092)-SUMIFS($F$2:F9092,$A$2:A9092,A9092)),"")</f>
        <v/>
      </c>
      <c r="I9092" s="109" t="str">
        <f t="shared" ref="I9092:I9155" si="428">IF(B9092&lt;&gt;"",I9091+D9092-E9092+F9092-G9092,"")</f>
        <v/>
      </c>
      <c r="J9092" s="113"/>
      <c r="K9092" s="90"/>
      <c r="L9092" s="73"/>
      <c r="M9092" s="69" t="str">
        <f>IF(C9092&lt;&gt;"",DailyLog!$S$3,"")</f>
        <v/>
      </c>
      <c r="N9092" s="56" t="str">
        <f t="shared" si="427"/>
        <v/>
      </c>
      <c r="O9092" s="53" t="str">
        <f>IF($B9092&lt;&gt;"",IF(ISNUMBER(_xlfn.XMATCH($B9092,Language!$A$6:$E$6)),0,IF(ISNUMBER(_xlfn.XMATCH($B9092,Language!$A$29:$E$29)),'Lista de Prestatarios'!$B$3,VLOOKUP(B9092,'Lista de Prestatarios'!$A$2:$B$500,2,FALSE))),"")</f>
        <v/>
      </c>
      <c r="P9092" s="58" t="str">
        <f>IF(B9092&lt;&gt;"",IF(OR(D9092&gt;0,G9092&gt;0),COUNTIF($B$2:B9092,B9092),COUNTIFS($B$2:B9092,B9092,$E$2:E9092,"&gt;0")),"")</f>
        <v/>
      </c>
    </row>
    <row r="9093" spans="1:16" x14ac:dyDescent="0.35">
      <c r="A9093" s="51" t="str">
        <f t="shared" si="426"/>
        <v/>
      </c>
      <c r="B9093" s="99"/>
      <c r="C9093" s="4"/>
      <c r="D9093" s="14"/>
      <c r="E9093" s="14"/>
      <c r="F9093" s="14"/>
      <c r="G9093" s="82"/>
      <c r="H9093" s="107" t="str">
        <f>IF(B9093&lt;&gt;"",IF(OR(O9093=0,O9093=999),"",SUMIFS($E$2:E9093,$A$2:A9093,A9093)-SUMIFS($F$2:F9093,$A$2:A9093,A9093)),"")</f>
        <v/>
      </c>
      <c r="I9093" s="109" t="str">
        <f t="shared" si="428"/>
        <v/>
      </c>
      <c r="J9093" s="113"/>
      <c r="K9093" s="90"/>
      <c r="L9093" s="73"/>
      <c r="M9093" s="69" t="str">
        <f>IF(C9093&lt;&gt;"",DailyLog!$S$3,"")</f>
        <v/>
      </c>
      <c r="N9093" s="56" t="str">
        <f t="shared" si="427"/>
        <v/>
      </c>
      <c r="O9093" s="53" t="str">
        <f>IF($B9093&lt;&gt;"",IF(ISNUMBER(_xlfn.XMATCH($B9093,Language!$A$6:$E$6)),0,IF(ISNUMBER(_xlfn.XMATCH($B9093,Language!$A$29:$E$29)),'Lista de Prestatarios'!$B$3,VLOOKUP(B9093,'Lista de Prestatarios'!$A$2:$B$500,2,FALSE))),"")</f>
        <v/>
      </c>
      <c r="P9093" s="58" t="str">
        <f>IF(B9093&lt;&gt;"",IF(OR(D9093&gt;0,G9093&gt;0),COUNTIF($B$2:B9093,B9093),COUNTIFS($B$2:B9093,B9093,$E$2:E9093,"&gt;0")),"")</f>
        <v/>
      </c>
    </row>
    <row r="9094" spans="1:16" x14ac:dyDescent="0.35">
      <c r="A9094" s="51" t="str">
        <f t="shared" si="426"/>
        <v/>
      </c>
      <c r="B9094" s="99"/>
      <c r="C9094" s="4"/>
      <c r="D9094" s="14"/>
      <c r="E9094" s="14"/>
      <c r="F9094" s="14"/>
      <c r="G9094" s="82"/>
      <c r="H9094" s="107" t="str">
        <f>IF(B9094&lt;&gt;"",IF(OR(O9094=0,O9094=999),"",SUMIFS($E$2:E9094,$A$2:A9094,A9094)-SUMIFS($F$2:F9094,$A$2:A9094,A9094)),"")</f>
        <v/>
      </c>
      <c r="I9094" s="109" t="str">
        <f t="shared" si="428"/>
        <v/>
      </c>
      <c r="J9094" s="113"/>
      <c r="K9094" s="90"/>
      <c r="L9094" s="73"/>
      <c r="M9094" s="69" t="str">
        <f>IF(C9094&lt;&gt;"",DailyLog!$S$3,"")</f>
        <v/>
      </c>
      <c r="N9094" s="56" t="str">
        <f t="shared" si="427"/>
        <v/>
      </c>
      <c r="O9094" s="53" t="str">
        <f>IF($B9094&lt;&gt;"",IF(ISNUMBER(_xlfn.XMATCH($B9094,Language!$A$6:$E$6)),0,IF(ISNUMBER(_xlfn.XMATCH($B9094,Language!$A$29:$E$29)),'Lista de Prestatarios'!$B$3,VLOOKUP(B9094,'Lista de Prestatarios'!$A$2:$B$500,2,FALSE))),"")</f>
        <v/>
      </c>
      <c r="P9094" s="58" t="str">
        <f>IF(B9094&lt;&gt;"",IF(OR(D9094&gt;0,G9094&gt;0),COUNTIF($B$2:B9094,B9094),COUNTIFS($B$2:B9094,B9094,$E$2:E9094,"&gt;0")),"")</f>
        <v/>
      </c>
    </row>
    <row r="9095" spans="1:16" x14ac:dyDescent="0.35">
      <c r="A9095" s="51" t="str">
        <f t="shared" si="426"/>
        <v/>
      </c>
      <c r="B9095" s="99"/>
      <c r="C9095" s="4"/>
      <c r="D9095" s="14"/>
      <c r="E9095" s="14"/>
      <c r="F9095" s="14"/>
      <c r="G9095" s="82"/>
      <c r="H9095" s="107" t="str">
        <f>IF(B9095&lt;&gt;"",IF(OR(O9095=0,O9095=999),"",SUMIFS($E$2:E9095,$A$2:A9095,A9095)-SUMIFS($F$2:F9095,$A$2:A9095,A9095)),"")</f>
        <v/>
      </c>
      <c r="I9095" s="109" t="str">
        <f t="shared" si="428"/>
        <v/>
      </c>
      <c r="J9095" s="113"/>
      <c r="K9095" s="90"/>
      <c r="L9095" s="73"/>
      <c r="M9095" s="69" t="str">
        <f>IF(C9095&lt;&gt;"",DailyLog!$S$3,"")</f>
        <v/>
      </c>
      <c r="N9095" s="56" t="str">
        <f t="shared" si="427"/>
        <v/>
      </c>
      <c r="O9095" s="53" t="str">
        <f>IF($B9095&lt;&gt;"",IF(ISNUMBER(_xlfn.XMATCH($B9095,Language!$A$6:$E$6)),0,IF(ISNUMBER(_xlfn.XMATCH($B9095,Language!$A$29:$E$29)),'Lista de Prestatarios'!$B$3,VLOOKUP(B9095,'Lista de Prestatarios'!$A$2:$B$500,2,FALSE))),"")</f>
        <v/>
      </c>
      <c r="P9095" s="58" t="str">
        <f>IF(B9095&lt;&gt;"",IF(OR(D9095&gt;0,G9095&gt;0),COUNTIF($B$2:B9095,B9095),COUNTIFS($B$2:B9095,B9095,$E$2:E9095,"&gt;0")),"")</f>
        <v/>
      </c>
    </row>
    <row r="9096" spans="1:16" x14ac:dyDescent="0.35">
      <c r="A9096" s="51" t="str">
        <f t="shared" si="426"/>
        <v/>
      </c>
      <c r="B9096" s="99"/>
      <c r="C9096" s="4"/>
      <c r="D9096" s="14"/>
      <c r="E9096" s="14"/>
      <c r="F9096" s="14"/>
      <c r="G9096" s="82"/>
      <c r="H9096" s="107" t="str">
        <f>IF(B9096&lt;&gt;"",IF(OR(O9096=0,O9096=999),"",SUMIFS($E$2:E9096,$A$2:A9096,A9096)-SUMIFS($F$2:F9096,$A$2:A9096,A9096)),"")</f>
        <v/>
      </c>
      <c r="I9096" s="109" t="str">
        <f t="shared" si="428"/>
        <v/>
      </c>
      <c r="J9096" s="113"/>
      <c r="K9096" s="90"/>
      <c r="L9096" s="73"/>
      <c r="M9096" s="69" t="str">
        <f>IF(C9096&lt;&gt;"",DailyLog!$S$3,"")</f>
        <v/>
      </c>
      <c r="N9096" s="56" t="str">
        <f t="shared" si="427"/>
        <v/>
      </c>
      <c r="O9096" s="53" t="str">
        <f>IF($B9096&lt;&gt;"",IF(ISNUMBER(_xlfn.XMATCH($B9096,Language!$A$6:$E$6)),0,IF(ISNUMBER(_xlfn.XMATCH($B9096,Language!$A$29:$E$29)),'Lista de Prestatarios'!$B$3,VLOOKUP(B9096,'Lista de Prestatarios'!$A$2:$B$500,2,FALSE))),"")</f>
        <v/>
      </c>
      <c r="P9096" s="58" t="str">
        <f>IF(B9096&lt;&gt;"",IF(OR(D9096&gt;0,G9096&gt;0),COUNTIF($B$2:B9096,B9096),COUNTIFS($B$2:B9096,B9096,$E$2:E9096,"&gt;0")),"")</f>
        <v/>
      </c>
    </row>
    <row r="9097" spans="1:16" x14ac:dyDescent="0.35">
      <c r="A9097" s="51" t="str">
        <f t="shared" si="426"/>
        <v/>
      </c>
      <c r="B9097" s="99"/>
      <c r="C9097" s="4"/>
      <c r="D9097" s="14"/>
      <c r="E9097" s="14"/>
      <c r="F9097" s="14"/>
      <c r="G9097" s="82"/>
      <c r="H9097" s="107" t="str">
        <f>IF(B9097&lt;&gt;"",IF(OR(O9097=0,O9097=999),"",SUMIFS($E$2:E9097,$A$2:A9097,A9097)-SUMIFS($F$2:F9097,$A$2:A9097,A9097)),"")</f>
        <v/>
      </c>
      <c r="I9097" s="109" t="str">
        <f t="shared" si="428"/>
        <v/>
      </c>
      <c r="J9097" s="113"/>
      <c r="K9097" s="90"/>
      <c r="L9097" s="73"/>
      <c r="M9097" s="69" t="str">
        <f>IF(C9097&lt;&gt;"",DailyLog!$S$3,"")</f>
        <v/>
      </c>
      <c r="N9097" s="56" t="str">
        <f t="shared" si="427"/>
        <v/>
      </c>
      <c r="O9097" s="53" t="str">
        <f>IF($B9097&lt;&gt;"",IF(ISNUMBER(_xlfn.XMATCH($B9097,Language!$A$6:$E$6)),0,IF(ISNUMBER(_xlfn.XMATCH($B9097,Language!$A$29:$E$29)),'Lista de Prestatarios'!$B$3,VLOOKUP(B9097,'Lista de Prestatarios'!$A$2:$B$500,2,FALSE))),"")</f>
        <v/>
      </c>
      <c r="P9097" s="58" t="str">
        <f>IF(B9097&lt;&gt;"",IF(OR(D9097&gt;0,G9097&gt;0),COUNTIF($B$2:B9097,B9097),COUNTIFS($B$2:B9097,B9097,$E$2:E9097,"&gt;0")),"")</f>
        <v/>
      </c>
    </row>
    <row r="9098" spans="1:16" x14ac:dyDescent="0.35">
      <c r="A9098" s="51" t="str">
        <f t="shared" si="426"/>
        <v/>
      </c>
      <c r="B9098" s="99"/>
      <c r="C9098" s="4"/>
      <c r="D9098" s="14"/>
      <c r="E9098" s="14"/>
      <c r="F9098" s="14"/>
      <c r="G9098" s="82"/>
      <c r="H9098" s="107" t="str">
        <f>IF(B9098&lt;&gt;"",IF(OR(O9098=0,O9098=999),"",SUMIFS($E$2:E9098,$A$2:A9098,A9098)-SUMIFS($F$2:F9098,$A$2:A9098,A9098)),"")</f>
        <v/>
      </c>
      <c r="I9098" s="109" t="str">
        <f t="shared" si="428"/>
        <v/>
      </c>
      <c r="J9098" s="113"/>
      <c r="K9098" s="90"/>
      <c r="L9098" s="73"/>
      <c r="M9098" s="69" t="str">
        <f>IF(C9098&lt;&gt;"",DailyLog!$S$3,"")</f>
        <v/>
      </c>
      <c r="N9098" s="56" t="str">
        <f t="shared" si="427"/>
        <v/>
      </c>
      <c r="O9098" s="53" t="str">
        <f>IF($B9098&lt;&gt;"",IF(ISNUMBER(_xlfn.XMATCH($B9098,Language!$A$6:$E$6)),0,IF(ISNUMBER(_xlfn.XMATCH($B9098,Language!$A$29:$E$29)),'Lista de Prestatarios'!$B$3,VLOOKUP(B9098,'Lista de Prestatarios'!$A$2:$B$500,2,FALSE))),"")</f>
        <v/>
      </c>
      <c r="P9098" s="58" t="str">
        <f>IF(B9098&lt;&gt;"",IF(OR(D9098&gt;0,G9098&gt;0),COUNTIF($B$2:B9098,B9098),COUNTIFS($B$2:B9098,B9098,$E$2:E9098,"&gt;0")),"")</f>
        <v/>
      </c>
    </row>
    <row r="9099" spans="1:16" x14ac:dyDescent="0.35">
      <c r="A9099" s="51" t="str">
        <f t="shared" si="426"/>
        <v/>
      </c>
      <c r="B9099" s="99"/>
      <c r="C9099" s="4"/>
      <c r="D9099" s="14"/>
      <c r="E9099" s="14"/>
      <c r="F9099" s="14"/>
      <c r="G9099" s="82"/>
      <c r="H9099" s="107" t="str">
        <f>IF(B9099&lt;&gt;"",IF(OR(O9099=0,O9099=999),"",SUMIFS($E$2:E9099,$A$2:A9099,A9099)-SUMIFS($F$2:F9099,$A$2:A9099,A9099)),"")</f>
        <v/>
      </c>
      <c r="I9099" s="109" t="str">
        <f t="shared" si="428"/>
        <v/>
      </c>
      <c r="J9099" s="113"/>
      <c r="K9099" s="90"/>
      <c r="L9099" s="73"/>
      <c r="M9099" s="69" t="str">
        <f>IF(C9099&lt;&gt;"",DailyLog!$S$3,"")</f>
        <v/>
      </c>
      <c r="N9099" s="56" t="str">
        <f t="shared" si="427"/>
        <v/>
      </c>
      <c r="O9099" s="53" t="str">
        <f>IF($B9099&lt;&gt;"",IF(ISNUMBER(_xlfn.XMATCH($B9099,Language!$A$6:$E$6)),0,IF(ISNUMBER(_xlfn.XMATCH($B9099,Language!$A$29:$E$29)),'Lista de Prestatarios'!$B$3,VLOOKUP(B9099,'Lista de Prestatarios'!$A$2:$B$500,2,FALSE))),"")</f>
        <v/>
      </c>
      <c r="P9099" s="58" t="str">
        <f>IF(B9099&lt;&gt;"",IF(OR(D9099&gt;0,G9099&gt;0),COUNTIF($B$2:B9099,B9099),COUNTIFS($B$2:B9099,B9099,$E$2:E9099,"&gt;0")),"")</f>
        <v/>
      </c>
    </row>
    <row r="9100" spans="1:16" x14ac:dyDescent="0.35">
      <c r="A9100" s="51" t="str">
        <f t="shared" si="426"/>
        <v/>
      </c>
      <c r="B9100" s="99"/>
      <c r="C9100" s="4"/>
      <c r="D9100" s="14"/>
      <c r="E9100" s="14"/>
      <c r="F9100" s="14"/>
      <c r="G9100" s="82"/>
      <c r="H9100" s="107" t="str">
        <f>IF(B9100&lt;&gt;"",IF(OR(O9100=0,O9100=999),"",SUMIFS($E$2:E9100,$A$2:A9100,A9100)-SUMIFS($F$2:F9100,$A$2:A9100,A9100)),"")</f>
        <v/>
      </c>
      <c r="I9100" s="109" t="str">
        <f t="shared" si="428"/>
        <v/>
      </c>
      <c r="J9100" s="113"/>
      <c r="K9100" s="90"/>
      <c r="L9100" s="73"/>
      <c r="M9100" s="69" t="str">
        <f>IF(C9100&lt;&gt;"",DailyLog!$S$3,"")</f>
        <v/>
      </c>
      <c r="N9100" s="56" t="str">
        <f t="shared" si="427"/>
        <v/>
      </c>
      <c r="O9100" s="53" t="str">
        <f>IF($B9100&lt;&gt;"",IF(ISNUMBER(_xlfn.XMATCH($B9100,Language!$A$6:$E$6)),0,IF(ISNUMBER(_xlfn.XMATCH($B9100,Language!$A$29:$E$29)),'Lista de Prestatarios'!$B$3,VLOOKUP(B9100,'Lista de Prestatarios'!$A$2:$B$500,2,FALSE))),"")</f>
        <v/>
      </c>
      <c r="P9100" s="58" t="str">
        <f>IF(B9100&lt;&gt;"",IF(OR(D9100&gt;0,G9100&gt;0),COUNTIF($B$2:B9100,B9100),COUNTIFS($B$2:B9100,B9100,$E$2:E9100,"&gt;0")),"")</f>
        <v/>
      </c>
    </row>
    <row r="9101" spans="1:16" x14ac:dyDescent="0.35">
      <c r="A9101" s="51" t="str">
        <f t="shared" si="426"/>
        <v/>
      </c>
      <c r="B9101" s="99"/>
      <c r="C9101" s="4"/>
      <c r="D9101" s="14"/>
      <c r="E9101" s="14"/>
      <c r="F9101" s="14"/>
      <c r="G9101" s="82"/>
      <c r="H9101" s="107" t="str">
        <f>IF(B9101&lt;&gt;"",IF(OR(O9101=0,O9101=999),"",SUMIFS($E$2:E9101,$A$2:A9101,A9101)-SUMIFS($F$2:F9101,$A$2:A9101,A9101)),"")</f>
        <v/>
      </c>
      <c r="I9101" s="109" t="str">
        <f t="shared" si="428"/>
        <v/>
      </c>
      <c r="J9101" s="113"/>
      <c r="K9101" s="90"/>
      <c r="L9101" s="73"/>
      <c r="M9101" s="69" t="str">
        <f>IF(C9101&lt;&gt;"",DailyLog!$S$3,"")</f>
        <v/>
      </c>
      <c r="N9101" s="56" t="str">
        <f t="shared" si="427"/>
        <v/>
      </c>
      <c r="O9101" s="53" t="str">
        <f>IF($B9101&lt;&gt;"",IF(ISNUMBER(_xlfn.XMATCH($B9101,Language!$A$6:$E$6)),0,IF(ISNUMBER(_xlfn.XMATCH($B9101,Language!$A$29:$E$29)),'Lista de Prestatarios'!$B$3,VLOOKUP(B9101,'Lista de Prestatarios'!$A$2:$B$500,2,FALSE))),"")</f>
        <v/>
      </c>
      <c r="P9101" s="58" t="str">
        <f>IF(B9101&lt;&gt;"",IF(OR(D9101&gt;0,G9101&gt;0),COUNTIF($B$2:B9101,B9101),COUNTIFS($B$2:B9101,B9101,$E$2:E9101,"&gt;0")),"")</f>
        <v/>
      </c>
    </row>
    <row r="9102" spans="1:16" x14ac:dyDescent="0.35">
      <c r="A9102" s="51" t="str">
        <f t="shared" si="426"/>
        <v/>
      </c>
      <c r="B9102" s="99"/>
      <c r="C9102" s="4"/>
      <c r="D9102" s="14"/>
      <c r="E9102" s="14"/>
      <c r="F9102" s="14"/>
      <c r="G9102" s="82"/>
      <c r="H9102" s="107" t="str">
        <f>IF(B9102&lt;&gt;"",IF(OR(O9102=0,O9102=999),"",SUMIFS($E$2:E9102,$A$2:A9102,A9102)-SUMIFS($F$2:F9102,$A$2:A9102,A9102)),"")</f>
        <v/>
      </c>
      <c r="I9102" s="109" t="str">
        <f t="shared" si="428"/>
        <v/>
      </c>
      <c r="J9102" s="113"/>
      <c r="K9102" s="90"/>
      <c r="L9102" s="73"/>
      <c r="M9102" s="69" t="str">
        <f>IF(C9102&lt;&gt;"",DailyLog!$S$3,"")</f>
        <v/>
      </c>
      <c r="N9102" s="56" t="str">
        <f t="shared" si="427"/>
        <v/>
      </c>
      <c r="O9102" s="53" t="str">
        <f>IF($B9102&lt;&gt;"",IF(ISNUMBER(_xlfn.XMATCH($B9102,Language!$A$6:$E$6)),0,IF(ISNUMBER(_xlfn.XMATCH($B9102,Language!$A$29:$E$29)),'Lista de Prestatarios'!$B$3,VLOOKUP(B9102,'Lista de Prestatarios'!$A$2:$B$500,2,FALSE))),"")</f>
        <v/>
      </c>
      <c r="P9102" s="58" t="str">
        <f>IF(B9102&lt;&gt;"",IF(OR(D9102&gt;0,G9102&gt;0),COUNTIF($B$2:B9102,B9102),COUNTIFS($B$2:B9102,B9102,$E$2:E9102,"&gt;0")),"")</f>
        <v/>
      </c>
    </row>
    <row r="9103" spans="1:16" x14ac:dyDescent="0.35">
      <c r="A9103" s="51" t="str">
        <f t="shared" si="426"/>
        <v/>
      </c>
      <c r="B9103" s="99"/>
      <c r="C9103" s="4"/>
      <c r="D9103" s="14"/>
      <c r="E9103" s="14"/>
      <c r="F9103" s="14"/>
      <c r="G9103" s="82"/>
      <c r="H9103" s="107" t="str">
        <f>IF(B9103&lt;&gt;"",IF(OR(O9103=0,O9103=999),"",SUMIFS($E$2:E9103,$A$2:A9103,A9103)-SUMIFS($F$2:F9103,$A$2:A9103,A9103)),"")</f>
        <v/>
      </c>
      <c r="I9103" s="109" t="str">
        <f t="shared" si="428"/>
        <v/>
      </c>
      <c r="J9103" s="113"/>
      <c r="K9103" s="90"/>
      <c r="L9103" s="73"/>
      <c r="M9103" s="69" t="str">
        <f>IF(C9103&lt;&gt;"",DailyLog!$S$3,"")</f>
        <v/>
      </c>
      <c r="N9103" s="56" t="str">
        <f t="shared" si="427"/>
        <v/>
      </c>
      <c r="O9103" s="53" t="str">
        <f>IF($B9103&lt;&gt;"",IF(ISNUMBER(_xlfn.XMATCH($B9103,Language!$A$6:$E$6)),0,IF(ISNUMBER(_xlfn.XMATCH($B9103,Language!$A$29:$E$29)),'Lista de Prestatarios'!$B$3,VLOOKUP(B9103,'Lista de Prestatarios'!$A$2:$B$500,2,FALSE))),"")</f>
        <v/>
      </c>
      <c r="P9103" s="58" t="str">
        <f>IF(B9103&lt;&gt;"",IF(OR(D9103&gt;0,G9103&gt;0),COUNTIF($B$2:B9103,B9103),COUNTIFS($B$2:B9103,B9103,$E$2:E9103,"&gt;0")),"")</f>
        <v/>
      </c>
    </row>
    <row r="9104" spans="1:16" x14ac:dyDescent="0.35">
      <c r="A9104" s="51" t="str">
        <f t="shared" si="426"/>
        <v/>
      </c>
      <c r="B9104" s="99"/>
      <c r="C9104" s="4"/>
      <c r="D9104" s="14"/>
      <c r="E9104" s="14"/>
      <c r="F9104" s="14"/>
      <c r="G9104" s="82"/>
      <c r="H9104" s="107" t="str">
        <f>IF(B9104&lt;&gt;"",IF(OR(O9104=0,O9104=999),"",SUMIFS($E$2:E9104,$A$2:A9104,A9104)-SUMIFS($F$2:F9104,$A$2:A9104,A9104)),"")</f>
        <v/>
      </c>
      <c r="I9104" s="109" t="str">
        <f t="shared" si="428"/>
        <v/>
      </c>
      <c r="J9104" s="113"/>
      <c r="K9104" s="90"/>
      <c r="L9104" s="73"/>
      <c r="M9104" s="69" t="str">
        <f>IF(C9104&lt;&gt;"",DailyLog!$S$3,"")</f>
        <v/>
      </c>
      <c r="N9104" s="56" t="str">
        <f t="shared" si="427"/>
        <v/>
      </c>
      <c r="O9104" s="53" t="str">
        <f>IF($B9104&lt;&gt;"",IF(ISNUMBER(_xlfn.XMATCH($B9104,Language!$A$6:$E$6)),0,IF(ISNUMBER(_xlfn.XMATCH($B9104,Language!$A$29:$E$29)),'Lista de Prestatarios'!$B$3,VLOOKUP(B9104,'Lista de Prestatarios'!$A$2:$B$500,2,FALSE))),"")</f>
        <v/>
      </c>
      <c r="P9104" s="58" t="str">
        <f>IF(B9104&lt;&gt;"",IF(OR(D9104&gt;0,G9104&gt;0),COUNTIF($B$2:B9104,B9104),COUNTIFS($B$2:B9104,B9104,$E$2:E9104,"&gt;0")),"")</f>
        <v/>
      </c>
    </row>
    <row r="9105" spans="1:16" x14ac:dyDescent="0.35">
      <c r="A9105" s="51" t="str">
        <f t="shared" si="426"/>
        <v/>
      </c>
      <c r="B9105" s="99"/>
      <c r="C9105" s="4"/>
      <c r="D9105" s="14"/>
      <c r="E9105" s="14"/>
      <c r="F9105" s="14"/>
      <c r="G9105" s="82"/>
      <c r="H9105" s="107" t="str">
        <f>IF(B9105&lt;&gt;"",IF(OR(O9105=0,O9105=999),"",SUMIFS($E$2:E9105,$A$2:A9105,A9105)-SUMIFS($F$2:F9105,$A$2:A9105,A9105)),"")</f>
        <v/>
      </c>
      <c r="I9105" s="109" t="str">
        <f t="shared" si="428"/>
        <v/>
      </c>
      <c r="J9105" s="113"/>
      <c r="K9105" s="90"/>
      <c r="L9105" s="73"/>
      <c r="M9105" s="69" t="str">
        <f>IF(C9105&lt;&gt;"",DailyLog!$S$3,"")</f>
        <v/>
      </c>
      <c r="N9105" s="56" t="str">
        <f t="shared" si="427"/>
        <v/>
      </c>
      <c r="O9105" s="53" t="str">
        <f>IF($B9105&lt;&gt;"",IF(ISNUMBER(_xlfn.XMATCH($B9105,Language!$A$6:$E$6)),0,IF(ISNUMBER(_xlfn.XMATCH($B9105,Language!$A$29:$E$29)),'Lista de Prestatarios'!$B$3,VLOOKUP(B9105,'Lista de Prestatarios'!$A$2:$B$500,2,FALSE))),"")</f>
        <v/>
      </c>
      <c r="P9105" s="58" t="str">
        <f>IF(B9105&lt;&gt;"",IF(OR(D9105&gt;0,G9105&gt;0),COUNTIF($B$2:B9105,B9105),COUNTIFS($B$2:B9105,B9105,$E$2:E9105,"&gt;0")),"")</f>
        <v/>
      </c>
    </row>
    <row r="9106" spans="1:16" x14ac:dyDescent="0.35">
      <c r="A9106" s="51" t="str">
        <f t="shared" si="426"/>
        <v/>
      </c>
      <c r="B9106" s="99"/>
      <c r="C9106" s="4"/>
      <c r="D9106" s="14"/>
      <c r="E9106" s="14"/>
      <c r="F9106" s="14"/>
      <c r="G9106" s="82"/>
      <c r="H9106" s="107" t="str">
        <f>IF(B9106&lt;&gt;"",IF(OR(O9106=0,O9106=999),"",SUMIFS($E$2:E9106,$A$2:A9106,A9106)-SUMIFS($F$2:F9106,$A$2:A9106,A9106)),"")</f>
        <v/>
      </c>
      <c r="I9106" s="109" t="str">
        <f t="shared" si="428"/>
        <v/>
      </c>
      <c r="J9106" s="113"/>
      <c r="K9106" s="90"/>
      <c r="L9106" s="73"/>
      <c r="M9106" s="69" t="str">
        <f>IF(C9106&lt;&gt;"",DailyLog!$S$3,"")</f>
        <v/>
      </c>
      <c r="N9106" s="56" t="str">
        <f t="shared" si="427"/>
        <v/>
      </c>
      <c r="O9106" s="53" t="str">
        <f>IF($B9106&lt;&gt;"",IF(ISNUMBER(_xlfn.XMATCH($B9106,Language!$A$6:$E$6)),0,IF(ISNUMBER(_xlfn.XMATCH($B9106,Language!$A$29:$E$29)),'Lista de Prestatarios'!$B$3,VLOOKUP(B9106,'Lista de Prestatarios'!$A$2:$B$500,2,FALSE))),"")</f>
        <v/>
      </c>
      <c r="P9106" s="58" t="str">
        <f>IF(B9106&lt;&gt;"",IF(OR(D9106&gt;0,G9106&gt;0),COUNTIF($B$2:B9106,B9106),COUNTIFS($B$2:B9106,B9106,$E$2:E9106,"&gt;0")),"")</f>
        <v/>
      </c>
    </row>
    <row r="9107" spans="1:16" x14ac:dyDescent="0.35">
      <c r="A9107" s="51" t="str">
        <f t="shared" si="426"/>
        <v/>
      </c>
      <c r="B9107" s="99"/>
      <c r="C9107" s="4"/>
      <c r="D9107" s="14"/>
      <c r="E9107" s="14"/>
      <c r="F9107" s="14"/>
      <c r="G9107" s="82"/>
      <c r="H9107" s="107" t="str">
        <f>IF(B9107&lt;&gt;"",IF(OR(O9107=0,O9107=999),"",SUMIFS($E$2:E9107,$A$2:A9107,A9107)-SUMIFS($F$2:F9107,$A$2:A9107,A9107)),"")</f>
        <v/>
      </c>
      <c r="I9107" s="109" t="str">
        <f t="shared" si="428"/>
        <v/>
      </c>
      <c r="J9107" s="113"/>
      <c r="K9107" s="90"/>
      <c r="L9107" s="73"/>
      <c r="M9107" s="69" t="str">
        <f>IF(C9107&lt;&gt;"",DailyLog!$S$3,"")</f>
        <v/>
      </c>
      <c r="N9107" s="56" t="str">
        <f t="shared" si="427"/>
        <v/>
      </c>
      <c r="O9107" s="53" t="str">
        <f>IF($B9107&lt;&gt;"",IF(ISNUMBER(_xlfn.XMATCH($B9107,Language!$A$6:$E$6)),0,IF(ISNUMBER(_xlfn.XMATCH($B9107,Language!$A$29:$E$29)),'Lista de Prestatarios'!$B$3,VLOOKUP(B9107,'Lista de Prestatarios'!$A$2:$B$500,2,FALSE))),"")</f>
        <v/>
      </c>
      <c r="P9107" s="58" t="str">
        <f>IF(B9107&lt;&gt;"",IF(OR(D9107&gt;0,G9107&gt;0),COUNTIF($B$2:B9107,B9107),COUNTIFS($B$2:B9107,B9107,$E$2:E9107,"&gt;0")),"")</f>
        <v/>
      </c>
    </row>
    <row r="9108" spans="1:16" x14ac:dyDescent="0.35">
      <c r="A9108" s="51" t="str">
        <f t="shared" si="426"/>
        <v/>
      </c>
      <c r="B9108" s="99"/>
      <c r="C9108" s="4"/>
      <c r="D9108" s="14"/>
      <c r="E9108" s="14"/>
      <c r="F9108" s="14"/>
      <c r="G9108" s="82"/>
      <c r="H9108" s="107" t="str">
        <f>IF(B9108&lt;&gt;"",IF(OR(O9108=0,O9108=999),"",SUMIFS($E$2:E9108,$A$2:A9108,A9108)-SUMIFS($F$2:F9108,$A$2:A9108,A9108)),"")</f>
        <v/>
      </c>
      <c r="I9108" s="109" t="str">
        <f t="shared" si="428"/>
        <v/>
      </c>
      <c r="J9108" s="113"/>
      <c r="K9108" s="90"/>
      <c r="L9108" s="73"/>
      <c r="M9108" s="69" t="str">
        <f>IF(C9108&lt;&gt;"",DailyLog!$S$3,"")</f>
        <v/>
      </c>
      <c r="N9108" s="56" t="str">
        <f t="shared" si="427"/>
        <v/>
      </c>
      <c r="O9108" s="53" t="str">
        <f>IF($B9108&lt;&gt;"",IF(ISNUMBER(_xlfn.XMATCH($B9108,Language!$A$6:$E$6)),0,IF(ISNUMBER(_xlfn.XMATCH($B9108,Language!$A$29:$E$29)),'Lista de Prestatarios'!$B$3,VLOOKUP(B9108,'Lista de Prestatarios'!$A$2:$B$500,2,FALSE))),"")</f>
        <v/>
      </c>
      <c r="P9108" s="58" t="str">
        <f>IF(B9108&lt;&gt;"",IF(OR(D9108&gt;0,G9108&gt;0),COUNTIF($B$2:B9108,B9108),COUNTIFS($B$2:B9108,B9108,$E$2:E9108,"&gt;0")),"")</f>
        <v/>
      </c>
    </row>
    <row r="9109" spans="1:16" x14ac:dyDescent="0.35">
      <c r="A9109" s="51" t="str">
        <f t="shared" si="426"/>
        <v/>
      </c>
      <c r="B9109" s="99"/>
      <c r="C9109" s="4"/>
      <c r="D9109" s="14"/>
      <c r="E9109" s="14"/>
      <c r="F9109" s="14"/>
      <c r="G9109" s="82"/>
      <c r="H9109" s="107" t="str">
        <f>IF(B9109&lt;&gt;"",IF(OR(O9109=0,O9109=999),"",SUMIFS($E$2:E9109,$A$2:A9109,A9109)-SUMIFS($F$2:F9109,$A$2:A9109,A9109)),"")</f>
        <v/>
      </c>
      <c r="I9109" s="109" t="str">
        <f t="shared" si="428"/>
        <v/>
      </c>
      <c r="J9109" s="113"/>
      <c r="K9109" s="90"/>
      <c r="L9109" s="73"/>
      <c r="M9109" s="69" t="str">
        <f>IF(C9109&lt;&gt;"",DailyLog!$S$3,"")</f>
        <v/>
      </c>
      <c r="N9109" s="56" t="str">
        <f t="shared" si="427"/>
        <v/>
      </c>
      <c r="O9109" s="53" t="str">
        <f>IF($B9109&lt;&gt;"",IF(ISNUMBER(_xlfn.XMATCH($B9109,Language!$A$6:$E$6)),0,IF(ISNUMBER(_xlfn.XMATCH($B9109,Language!$A$29:$E$29)),'Lista de Prestatarios'!$B$3,VLOOKUP(B9109,'Lista de Prestatarios'!$A$2:$B$500,2,FALSE))),"")</f>
        <v/>
      </c>
      <c r="P9109" s="58" t="str">
        <f>IF(B9109&lt;&gt;"",IF(OR(D9109&gt;0,G9109&gt;0),COUNTIF($B$2:B9109,B9109),COUNTIFS($B$2:B9109,B9109,$E$2:E9109,"&gt;0")),"")</f>
        <v/>
      </c>
    </row>
    <row r="9110" spans="1:16" x14ac:dyDescent="0.35">
      <c r="A9110" s="51" t="str">
        <f t="shared" si="426"/>
        <v/>
      </c>
      <c r="B9110" s="99"/>
      <c r="C9110" s="4"/>
      <c r="D9110" s="14"/>
      <c r="E9110" s="14"/>
      <c r="F9110" s="14"/>
      <c r="G9110" s="82"/>
      <c r="H9110" s="107" t="str">
        <f>IF(B9110&lt;&gt;"",IF(OR(O9110=0,O9110=999),"",SUMIFS($E$2:E9110,$A$2:A9110,A9110)-SUMIFS($F$2:F9110,$A$2:A9110,A9110)),"")</f>
        <v/>
      </c>
      <c r="I9110" s="109" t="str">
        <f t="shared" si="428"/>
        <v/>
      </c>
      <c r="J9110" s="113"/>
      <c r="K9110" s="90"/>
      <c r="L9110" s="73"/>
      <c r="M9110" s="69" t="str">
        <f>IF(C9110&lt;&gt;"",DailyLog!$S$3,"")</f>
        <v/>
      </c>
      <c r="N9110" s="56" t="str">
        <f t="shared" si="427"/>
        <v/>
      </c>
      <c r="O9110" s="53" t="str">
        <f>IF($B9110&lt;&gt;"",IF(ISNUMBER(_xlfn.XMATCH($B9110,Language!$A$6:$E$6)),0,IF(ISNUMBER(_xlfn.XMATCH($B9110,Language!$A$29:$E$29)),'Lista de Prestatarios'!$B$3,VLOOKUP(B9110,'Lista de Prestatarios'!$A$2:$B$500,2,FALSE))),"")</f>
        <v/>
      </c>
      <c r="P9110" s="58" t="str">
        <f>IF(B9110&lt;&gt;"",IF(OR(D9110&gt;0,G9110&gt;0),COUNTIF($B$2:B9110,B9110),COUNTIFS($B$2:B9110,B9110,$E$2:E9110,"&gt;0")),"")</f>
        <v/>
      </c>
    </row>
    <row r="9111" spans="1:16" x14ac:dyDescent="0.35">
      <c r="A9111" s="51" t="str">
        <f t="shared" si="426"/>
        <v/>
      </c>
      <c r="B9111" s="99"/>
      <c r="C9111" s="4"/>
      <c r="D9111" s="14"/>
      <c r="E9111" s="14"/>
      <c r="F9111" s="14"/>
      <c r="G9111" s="82"/>
      <c r="H9111" s="107" t="str">
        <f>IF(B9111&lt;&gt;"",IF(OR(O9111=0,O9111=999),"",SUMIFS($E$2:E9111,$A$2:A9111,A9111)-SUMIFS($F$2:F9111,$A$2:A9111,A9111)),"")</f>
        <v/>
      </c>
      <c r="I9111" s="109" t="str">
        <f t="shared" si="428"/>
        <v/>
      </c>
      <c r="J9111" s="113"/>
      <c r="K9111" s="90"/>
      <c r="L9111" s="73"/>
      <c r="M9111" s="69" t="str">
        <f>IF(C9111&lt;&gt;"",DailyLog!$S$3,"")</f>
        <v/>
      </c>
      <c r="N9111" s="56" t="str">
        <f t="shared" si="427"/>
        <v/>
      </c>
      <c r="O9111" s="53" t="str">
        <f>IF($B9111&lt;&gt;"",IF(ISNUMBER(_xlfn.XMATCH($B9111,Language!$A$6:$E$6)),0,IF(ISNUMBER(_xlfn.XMATCH($B9111,Language!$A$29:$E$29)),'Lista de Prestatarios'!$B$3,VLOOKUP(B9111,'Lista de Prestatarios'!$A$2:$B$500,2,FALSE))),"")</f>
        <v/>
      </c>
      <c r="P9111" s="58" t="str">
        <f>IF(B9111&lt;&gt;"",IF(OR(D9111&gt;0,G9111&gt;0),COUNTIF($B$2:B9111,B9111),COUNTIFS($B$2:B9111,B9111,$E$2:E9111,"&gt;0")),"")</f>
        <v/>
      </c>
    </row>
    <row r="9112" spans="1:16" x14ac:dyDescent="0.35">
      <c r="A9112" s="51" t="str">
        <f t="shared" si="426"/>
        <v/>
      </c>
      <c r="B9112" s="99"/>
      <c r="C9112" s="4"/>
      <c r="D9112" s="14"/>
      <c r="E9112" s="14"/>
      <c r="F9112" s="14"/>
      <c r="G9112" s="82"/>
      <c r="H9112" s="107" t="str">
        <f>IF(B9112&lt;&gt;"",IF(OR(O9112=0,O9112=999),"",SUMIFS($E$2:E9112,$A$2:A9112,A9112)-SUMIFS($F$2:F9112,$A$2:A9112,A9112)),"")</f>
        <v/>
      </c>
      <c r="I9112" s="109" t="str">
        <f t="shared" si="428"/>
        <v/>
      </c>
      <c r="J9112" s="113"/>
      <c r="K9112" s="90"/>
      <c r="L9112" s="73"/>
      <c r="M9112" s="69" t="str">
        <f>IF(C9112&lt;&gt;"",DailyLog!$S$3,"")</f>
        <v/>
      </c>
      <c r="N9112" s="56" t="str">
        <f t="shared" si="427"/>
        <v/>
      </c>
      <c r="O9112" s="53" t="str">
        <f>IF($B9112&lt;&gt;"",IF(ISNUMBER(_xlfn.XMATCH($B9112,Language!$A$6:$E$6)),0,IF(ISNUMBER(_xlfn.XMATCH($B9112,Language!$A$29:$E$29)),'Lista de Prestatarios'!$B$3,VLOOKUP(B9112,'Lista de Prestatarios'!$A$2:$B$500,2,FALSE))),"")</f>
        <v/>
      </c>
      <c r="P9112" s="58" t="str">
        <f>IF(B9112&lt;&gt;"",IF(OR(D9112&gt;0,G9112&gt;0),COUNTIF($B$2:B9112,B9112),COUNTIFS($B$2:B9112,B9112,$E$2:E9112,"&gt;0")),"")</f>
        <v/>
      </c>
    </row>
    <row r="9113" spans="1:16" x14ac:dyDescent="0.35">
      <c r="A9113" s="51" t="str">
        <f t="shared" si="426"/>
        <v/>
      </c>
      <c r="B9113" s="99"/>
      <c r="C9113" s="4"/>
      <c r="D9113" s="14"/>
      <c r="E9113" s="14"/>
      <c r="F9113" s="14"/>
      <c r="G9113" s="82"/>
      <c r="H9113" s="107" t="str">
        <f>IF(B9113&lt;&gt;"",IF(OR(O9113=0,O9113=999),"",SUMIFS($E$2:E9113,$A$2:A9113,A9113)-SUMIFS($F$2:F9113,$A$2:A9113,A9113)),"")</f>
        <v/>
      </c>
      <c r="I9113" s="109" t="str">
        <f t="shared" si="428"/>
        <v/>
      </c>
      <c r="J9113" s="113"/>
      <c r="K9113" s="90"/>
      <c r="L9113" s="73"/>
      <c r="M9113" s="69" t="str">
        <f>IF(C9113&lt;&gt;"",DailyLog!$S$3,"")</f>
        <v/>
      </c>
      <c r="N9113" s="56" t="str">
        <f t="shared" si="427"/>
        <v/>
      </c>
      <c r="O9113" s="53" t="str">
        <f>IF($B9113&lt;&gt;"",IF(ISNUMBER(_xlfn.XMATCH($B9113,Language!$A$6:$E$6)),0,IF(ISNUMBER(_xlfn.XMATCH($B9113,Language!$A$29:$E$29)),'Lista de Prestatarios'!$B$3,VLOOKUP(B9113,'Lista de Prestatarios'!$A$2:$B$500,2,FALSE))),"")</f>
        <v/>
      </c>
      <c r="P9113" s="58" t="str">
        <f>IF(B9113&lt;&gt;"",IF(OR(D9113&gt;0,G9113&gt;0),COUNTIF($B$2:B9113,B9113),COUNTIFS($B$2:B9113,B9113,$E$2:E9113,"&gt;0")),"")</f>
        <v/>
      </c>
    </row>
    <row r="9114" spans="1:16" x14ac:dyDescent="0.35">
      <c r="A9114" s="51" t="str">
        <f t="shared" si="426"/>
        <v/>
      </c>
      <c r="B9114" s="99"/>
      <c r="C9114" s="4"/>
      <c r="D9114" s="14"/>
      <c r="E9114" s="14"/>
      <c r="F9114" s="14"/>
      <c r="G9114" s="82"/>
      <c r="H9114" s="107" t="str">
        <f>IF(B9114&lt;&gt;"",IF(OR(O9114=0,O9114=999),"",SUMIFS($E$2:E9114,$A$2:A9114,A9114)-SUMIFS($F$2:F9114,$A$2:A9114,A9114)),"")</f>
        <v/>
      </c>
      <c r="I9114" s="109" t="str">
        <f t="shared" si="428"/>
        <v/>
      </c>
      <c r="J9114" s="113"/>
      <c r="K9114" s="90"/>
      <c r="L9114" s="73"/>
      <c r="M9114" s="69" t="str">
        <f>IF(C9114&lt;&gt;"",DailyLog!$S$3,"")</f>
        <v/>
      </c>
      <c r="N9114" s="56" t="str">
        <f t="shared" si="427"/>
        <v/>
      </c>
      <c r="O9114" s="53" t="str">
        <f>IF($B9114&lt;&gt;"",IF(ISNUMBER(_xlfn.XMATCH($B9114,Language!$A$6:$E$6)),0,IF(ISNUMBER(_xlfn.XMATCH($B9114,Language!$A$29:$E$29)),'Lista de Prestatarios'!$B$3,VLOOKUP(B9114,'Lista de Prestatarios'!$A$2:$B$500,2,FALSE))),"")</f>
        <v/>
      </c>
      <c r="P9114" s="58" t="str">
        <f>IF(B9114&lt;&gt;"",IF(OR(D9114&gt;0,G9114&gt;0),COUNTIF($B$2:B9114,B9114),COUNTIFS($B$2:B9114,B9114,$E$2:E9114,"&gt;0")),"")</f>
        <v/>
      </c>
    </row>
    <row r="9115" spans="1:16" x14ac:dyDescent="0.35">
      <c r="A9115" s="51" t="str">
        <f t="shared" si="426"/>
        <v/>
      </c>
      <c r="B9115" s="99"/>
      <c r="C9115" s="4"/>
      <c r="D9115" s="14"/>
      <c r="E9115" s="14"/>
      <c r="F9115" s="14"/>
      <c r="G9115" s="82"/>
      <c r="H9115" s="107" t="str">
        <f>IF(B9115&lt;&gt;"",IF(OR(O9115=0,O9115=999),"",SUMIFS($E$2:E9115,$A$2:A9115,A9115)-SUMIFS($F$2:F9115,$A$2:A9115,A9115)),"")</f>
        <v/>
      </c>
      <c r="I9115" s="109" t="str">
        <f t="shared" si="428"/>
        <v/>
      </c>
      <c r="J9115" s="113"/>
      <c r="K9115" s="90"/>
      <c r="L9115" s="73"/>
      <c r="M9115" s="69" t="str">
        <f>IF(C9115&lt;&gt;"",DailyLog!$S$3,"")</f>
        <v/>
      </c>
      <c r="N9115" s="56" t="str">
        <f t="shared" si="427"/>
        <v/>
      </c>
      <c r="O9115" s="53" t="str">
        <f>IF($B9115&lt;&gt;"",IF(ISNUMBER(_xlfn.XMATCH($B9115,Language!$A$6:$E$6)),0,IF(ISNUMBER(_xlfn.XMATCH($B9115,Language!$A$29:$E$29)),'Lista de Prestatarios'!$B$3,VLOOKUP(B9115,'Lista de Prestatarios'!$A$2:$B$500,2,FALSE))),"")</f>
        <v/>
      </c>
      <c r="P9115" s="58" t="str">
        <f>IF(B9115&lt;&gt;"",IF(OR(D9115&gt;0,G9115&gt;0),COUNTIF($B$2:B9115,B9115),COUNTIFS($B$2:B9115,B9115,$E$2:E9115,"&gt;0")),"")</f>
        <v/>
      </c>
    </row>
    <row r="9116" spans="1:16" x14ac:dyDescent="0.35">
      <c r="A9116" s="51" t="str">
        <f t="shared" si="426"/>
        <v/>
      </c>
      <c r="B9116" s="99"/>
      <c r="C9116" s="4"/>
      <c r="D9116" s="14"/>
      <c r="E9116" s="14"/>
      <c r="F9116" s="14"/>
      <c r="G9116" s="82"/>
      <c r="H9116" s="107" t="str">
        <f>IF(B9116&lt;&gt;"",IF(OR(O9116=0,O9116=999),"",SUMIFS($E$2:E9116,$A$2:A9116,A9116)-SUMIFS($F$2:F9116,$A$2:A9116,A9116)),"")</f>
        <v/>
      </c>
      <c r="I9116" s="109" t="str">
        <f t="shared" si="428"/>
        <v/>
      </c>
      <c r="J9116" s="113"/>
      <c r="K9116" s="90"/>
      <c r="L9116" s="73"/>
      <c r="M9116" s="69" t="str">
        <f>IF(C9116&lt;&gt;"",DailyLog!$S$3,"")</f>
        <v/>
      </c>
      <c r="N9116" s="56" t="str">
        <f t="shared" si="427"/>
        <v/>
      </c>
      <c r="O9116" s="53" t="str">
        <f>IF($B9116&lt;&gt;"",IF(ISNUMBER(_xlfn.XMATCH($B9116,Language!$A$6:$E$6)),0,IF(ISNUMBER(_xlfn.XMATCH($B9116,Language!$A$29:$E$29)),'Lista de Prestatarios'!$B$3,VLOOKUP(B9116,'Lista de Prestatarios'!$A$2:$B$500,2,FALSE))),"")</f>
        <v/>
      </c>
      <c r="P9116" s="58" t="str">
        <f>IF(B9116&lt;&gt;"",IF(OR(D9116&gt;0,G9116&gt;0),COUNTIF($B$2:B9116,B9116),COUNTIFS($B$2:B9116,B9116,$E$2:E9116,"&gt;0")),"")</f>
        <v/>
      </c>
    </row>
    <row r="9117" spans="1:16" x14ac:dyDescent="0.35">
      <c r="A9117" s="51" t="str">
        <f t="shared" si="426"/>
        <v/>
      </c>
      <c r="B9117" s="99"/>
      <c r="C9117" s="4"/>
      <c r="D9117" s="14"/>
      <c r="E9117" s="14"/>
      <c r="F9117" s="14"/>
      <c r="G9117" s="82"/>
      <c r="H9117" s="107" t="str">
        <f>IF(B9117&lt;&gt;"",IF(OR(O9117=0,O9117=999),"",SUMIFS($E$2:E9117,$A$2:A9117,A9117)-SUMIFS($F$2:F9117,$A$2:A9117,A9117)),"")</f>
        <v/>
      </c>
      <c r="I9117" s="109" t="str">
        <f t="shared" si="428"/>
        <v/>
      </c>
      <c r="J9117" s="113"/>
      <c r="K9117" s="90"/>
      <c r="L9117" s="73"/>
      <c r="M9117" s="69" t="str">
        <f>IF(C9117&lt;&gt;"",DailyLog!$S$3,"")</f>
        <v/>
      </c>
      <c r="N9117" s="56" t="str">
        <f t="shared" si="427"/>
        <v/>
      </c>
      <c r="O9117" s="53" t="str">
        <f>IF($B9117&lt;&gt;"",IF(ISNUMBER(_xlfn.XMATCH($B9117,Language!$A$6:$E$6)),0,IF(ISNUMBER(_xlfn.XMATCH($B9117,Language!$A$29:$E$29)),'Lista de Prestatarios'!$B$3,VLOOKUP(B9117,'Lista de Prestatarios'!$A$2:$B$500,2,FALSE))),"")</f>
        <v/>
      </c>
      <c r="P9117" s="58" t="str">
        <f>IF(B9117&lt;&gt;"",IF(OR(D9117&gt;0,G9117&gt;0),COUNTIF($B$2:B9117,B9117),COUNTIFS($B$2:B9117,B9117,$E$2:E9117,"&gt;0")),"")</f>
        <v/>
      </c>
    </row>
    <row r="9118" spans="1:16" x14ac:dyDescent="0.35">
      <c r="A9118" s="51" t="str">
        <f t="shared" si="426"/>
        <v/>
      </c>
      <c r="B9118" s="99"/>
      <c r="C9118" s="4"/>
      <c r="D9118" s="14"/>
      <c r="E9118" s="14"/>
      <c r="F9118" s="14"/>
      <c r="G9118" s="82"/>
      <c r="H9118" s="107" t="str">
        <f>IF(B9118&lt;&gt;"",IF(OR(O9118=0,O9118=999),"",SUMIFS($E$2:E9118,$A$2:A9118,A9118)-SUMIFS($F$2:F9118,$A$2:A9118,A9118)),"")</f>
        <v/>
      </c>
      <c r="I9118" s="109" t="str">
        <f t="shared" si="428"/>
        <v/>
      </c>
      <c r="J9118" s="113"/>
      <c r="K9118" s="90"/>
      <c r="L9118" s="73"/>
      <c r="M9118" s="69" t="str">
        <f>IF(C9118&lt;&gt;"",DailyLog!$S$3,"")</f>
        <v/>
      </c>
      <c r="N9118" s="56" t="str">
        <f t="shared" si="427"/>
        <v/>
      </c>
      <c r="O9118" s="53" t="str">
        <f>IF($B9118&lt;&gt;"",IF(ISNUMBER(_xlfn.XMATCH($B9118,Language!$A$6:$E$6)),0,IF(ISNUMBER(_xlfn.XMATCH($B9118,Language!$A$29:$E$29)),'Lista de Prestatarios'!$B$3,VLOOKUP(B9118,'Lista de Prestatarios'!$A$2:$B$500,2,FALSE))),"")</f>
        <v/>
      </c>
      <c r="P9118" s="58" t="str">
        <f>IF(B9118&lt;&gt;"",IF(OR(D9118&gt;0,G9118&gt;0),COUNTIF($B$2:B9118,B9118),COUNTIFS($B$2:B9118,B9118,$E$2:E9118,"&gt;0")),"")</f>
        <v/>
      </c>
    </row>
    <row r="9119" spans="1:16" x14ac:dyDescent="0.35">
      <c r="A9119" s="51" t="str">
        <f t="shared" si="426"/>
        <v/>
      </c>
      <c r="B9119" s="99"/>
      <c r="C9119" s="4"/>
      <c r="D9119" s="14"/>
      <c r="E9119" s="14"/>
      <c r="F9119" s="14"/>
      <c r="G9119" s="82"/>
      <c r="H9119" s="107" t="str">
        <f>IF(B9119&lt;&gt;"",IF(OR(O9119=0,O9119=999),"",SUMIFS($E$2:E9119,$A$2:A9119,A9119)-SUMIFS($F$2:F9119,$A$2:A9119,A9119)),"")</f>
        <v/>
      </c>
      <c r="I9119" s="109" t="str">
        <f t="shared" si="428"/>
        <v/>
      </c>
      <c r="J9119" s="113"/>
      <c r="K9119" s="90"/>
      <c r="L9119" s="73"/>
      <c r="M9119" s="69" t="str">
        <f>IF(C9119&lt;&gt;"",DailyLog!$S$3,"")</f>
        <v/>
      </c>
      <c r="N9119" s="56" t="str">
        <f t="shared" si="427"/>
        <v/>
      </c>
      <c r="O9119" s="53" t="str">
        <f>IF($B9119&lt;&gt;"",IF(ISNUMBER(_xlfn.XMATCH($B9119,Language!$A$6:$E$6)),0,IF(ISNUMBER(_xlfn.XMATCH($B9119,Language!$A$29:$E$29)),'Lista de Prestatarios'!$B$3,VLOOKUP(B9119,'Lista de Prestatarios'!$A$2:$B$500,2,FALSE))),"")</f>
        <v/>
      </c>
      <c r="P9119" s="58" t="str">
        <f>IF(B9119&lt;&gt;"",IF(OR(D9119&gt;0,G9119&gt;0),COUNTIF($B$2:B9119,B9119),COUNTIFS($B$2:B9119,B9119,$E$2:E9119,"&gt;0")),"")</f>
        <v/>
      </c>
    </row>
    <row r="9120" spans="1:16" x14ac:dyDescent="0.35">
      <c r="A9120" s="51" t="str">
        <f t="shared" si="426"/>
        <v/>
      </c>
      <c r="B9120" s="99"/>
      <c r="C9120" s="4"/>
      <c r="D9120" s="14"/>
      <c r="E9120" s="14"/>
      <c r="F9120" s="14"/>
      <c r="G9120" s="82"/>
      <c r="H9120" s="107" t="str">
        <f>IF(B9120&lt;&gt;"",IF(OR(O9120=0,O9120=999),"",SUMIFS($E$2:E9120,$A$2:A9120,A9120)-SUMIFS($F$2:F9120,$A$2:A9120,A9120)),"")</f>
        <v/>
      </c>
      <c r="I9120" s="109" t="str">
        <f t="shared" si="428"/>
        <v/>
      </c>
      <c r="J9120" s="113"/>
      <c r="K9120" s="90"/>
      <c r="L9120" s="73"/>
      <c r="M9120" s="69" t="str">
        <f>IF(C9120&lt;&gt;"",DailyLog!$S$3,"")</f>
        <v/>
      </c>
      <c r="N9120" s="56" t="str">
        <f t="shared" si="427"/>
        <v/>
      </c>
      <c r="O9120" s="53" t="str">
        <f>IF($B9120&lt;&gt;"",IF(ISNUMBER(_xlfn.XMATCH($B9120,Language!$A$6:$E$6)),0,IF(ISNUMBER(_xlfn.XMATCH($B9120,Language!$A$29:$E$29)),'Lista de Prestatarios'!$B$3,VLOOKUP(B9120,'Lista de Prestatarios'!$A$2:$B$500,2,FALSE))),"")</f>
        <v/>
      </c>
      <c r="P9120" s="58" t="str">
        <f>IF(B9120&lt;&gt;"",IF(OR(D9120&gt;0,G9120&gt;0),COUNTIF($B$2:B9120,B9120),COUNTIFS($B$2:B9120,B9120,$E$2:E9120,"&gt;0")),"")</f>
        <v/>
      </c>
    </row>
    <row r="9121" spans="1:16" x14ac:dyDescent="0.35">
      <c r="A9121" s="51" t="str">
        <f t="shared" si="426"/>
        <v/>
      </c>
      <c r="B9121" s="99"/>
      <c r="C9121" s="4"/>
      <c r="D9121" s="14"/>
      <c r="E9121" s="14"/>
      <c r="F9121" s="14"/>
      <c r="G9121" s="82"/>
      <c r="H9121" s="107" t="str">
        <f>IF(B9121&lt;&gt;"",IF(OR(O9121=0,O9121=999),"",SUMIFS($E$2:E9121,$A$2:A9121,A9121)-SUMIFS($F$2:F9121,$A$2:A9121,A9121)),"")</f>
        <v/>
      </c>
      <c r="I9121" s="109" t="str">
        <f t="shared" si="428"/>
        <v/>
      </c>
      <c r="J9121" s="113"/>
      <c r="K9121" s="90"/>
      <c r="L9121" s="73"/>
      <c r="M9121" s="69" t="str">
        <f>IF(C9121&lt;&gt;"",DailyLog!$S$3,"")</f>
        <v/>
      </c>
      <c r="N9121" s="56" t="str">
        <f t="shared" si="427"/>
        <v/>
      </c>
      <c r="O9121" s="53" t="str">
        <f>IF($B9121&lt;&gt;"",IF(ISNUMBER(_xlfn.XMATCH($B9121,Language!$A$6:$E$6)),0,IF(ISNUMBER(_xlfn.XMATCH($B9121,Language!$A$29:$E$29)),'Lista de Prestatarios'!$B$3,VLOOKUP(B9121,'Lista de Prestatarios'!$A$2:$B$500,2,FALSE))),"")</f>
        <v/>
      </c>
      <c r="P9121" s="58" t="str">
        <f>IF(B9121&lt;&gt;"",IF(OR(D9121&gt;0,G9121&gt;0),COUNTIF($B$2:B9121,B9121),COUNTIFS($B$2:B9121,B9121,$E$2:E9121,"&gt;0")),"")</f>
        <v/>
      </c>
    </row>
    <row r="9122" spans="1:16" x14ac:dyDescent="0.35">
      <c r="A9122" s="51" t="str">
        <f t="shared" si="426"/>
        <v/>
      </c>
      <c r="B9122" s="99"/>
      <c r="C9122" s="4"/>
      <c r="D9122" s="14"/>
      <c r="E9122" s="14"/>
      <c r="F9122" s="14"/>
      <c r="G9122" s="82"/>
      <c r="H9122" s="107" t="str">
        <f>IF(B9122&lt;&gt;"",IF(OR(O9122=0,O9122=999),"",SUMIFS($E$2:E9122,$A$2:A9122,A9122)-SUMIFS($F$2:F9122,$A$2:A9122,A9122)),"")</f>
        <v/>
      </c>
      <c r="I9122" s="109" t="str">
        <f t="shared" si="428"/>
        <v/>
      </c>
      <c r="J9122" s="113"/>
      <c r="K9122" s="90"/>
      <c r="L9122" s="73"/>
      <c r="M9122" s="69" t="str">
        <f>IF(C9122&lt;&gt;"",DailyLog!$S$3,"")</f>
        <v/>
      </c>
      <c r="N9122" s="56" t="str">
        <f t="shared" si="427"/>
        <v/>
      </c>
      <c r="O9122" s="53" t="str">
        <f>IF($B9122&lt;&gt;"",IF(ISNUMBER(_xlfn.XMATCH($B9122,Language!$A$6:$E$6)),0,IF(ISNUMBER(_xlfn.XMATCH($B9122,Language!$A$29:$E$29)),'Lista de Prestatarios'!$B$3,VLOOKUP(B9122,'Lista de Prestatarios'!$A$2:$B$500,2,FALSE))),"")</f>
        <v/>
      </c>
      <c r="P9122" s="58" t="str">
        <f>IF(B9122&lt;&gt;"",IF(OR(D9122&gt;0,G9122&gt;0),COUNTIF($B$2:B9122,B9122),COUNTIFS($B$2:B9122,B9122,$E$2:E9122,"&gt;0")),"")</f>
        <v/>
      </c>
    </row>
    <row r="9123" spans="1:16" x14ac:dyDescent="0.35">
      <c r="A9123" s="51" t="str">
        <f t="shared" si="426"/>
        <v/>
      </c>
      <c r="B9123" s="99"/>
      <c r="C9123" s="4"/>
      <c r="D9123" s="14"/>
      <c r="E9123" s="14"/>
      <c r="F9123" s="14"/>
      <c r="G9123" s="82"/>
      <c r="H9123" s="107" t="str">
        <f>IF(B9123&lt;&gt;"",IF(OR(O9123=0,O9123=999),"",SUMIFS($E$2:E9123,$A$2:A9123,A9123)-SUMIFS($F$2:F9123,$A$2:A9123,A9123)),"")</f>
        <v/>
      </c>
      <c r="I9123" s="109" t="str">
        <f t="shared" si="428"/>
        <v/>
      </c>
      <c r="J9123" s="113"/>
      <c r="K9123" s="90"/>
      <c r="L9123" s="73"/>
      <c r="M9123" s="69" t="str">
        <f>IF(C9123&lt;&gt;"",DailyLog!$S$3,"")</f>
        <v/>
      </c>
      <c r="N9123" s="56" t="str">
        <f t="shared" si="427"/>
        <v/>
      </c>
      <c r="O9123" s="53" t="str">
        <f>IF($B9123&lt;&gt;"",IF(ISNUMBER(_xlfn.XMATCH($B9123,Language!$A$6:$E$6)),0,IF(ISNUMBER(_xlfn.XMATCH($B9123,Language!$A$29:$E$29)),'Lista de Prestatarios'!$B$3,VLOOKUP(B9123,'Lista de Prestatarios'!$A$2:$B$500,2,FALSE))),"")</f>
        <v/>
      </c>
      <c r="P9123" s="58" t="str">
        <f>IF(B9123&lt;&gt;"",IF(OR(D9123&gt;0,G9123&gt;0),COUNTIF($B$2:B9123,B9123),COUNTIFS($B$2:B9123,B9123,$E$2:E9123,"&gt;0")),"")</f>
        <v/>
      </c>
    </row>
    <row r="9124" spans="1:16" x14ac:dyDescent="0.35">
      <c r="A9124" s="51" t="str">
        <f t="shared" si="426"/>
        <v/>
      </c>
      <c r="B9124" s="99"/>
      <c r="C9124" s="4"/>
      <c r="D9124" s="14"/>
      <c r="E9124" s="14"/>
      <c r="F9124" s="14"/>
      <c r="G9124" s="82"/>
      <c r="H9124" s="107" t="str">
        <f>IF(B9124&lt;&gt;"",IF(OR(O9124=0,O9124=999),"",SUMIFS($E$2:E9124,$A$2:A9124,A9124)-SUMIFS($F$2:F9124,$A$2:A9124,A9124)),"")</f>
        <v/>
      </c>
      <c r="I9124" s="109" t="str">
        <f t="shared" si="428"/>
        <v/>
      </c>
      <c r="J9124" s="113"/>
      <c r="K9124" s="90"/>
      <c r="L9124" s="73"/>
      <c r="M9124" s="69" t="str">
        <f>IF(C9124&lt;&gt;"",DailyLog!$S$3,"")</f>
        <v/>
      </c>
      <c r="N9124" s="56" t="str">
        <f t="shared" si="427"/>
        <v/>
      </c>
      <c r="O9124" s="53" t="str">
        <f>IF($B9124&lt;&gt;"",IF(ISNUMBER(_xlfn.XMATCH($B9124,Language!$A$6:$E$6)),0,IF(ISNUMBER(_xlfn.XMATCH($B9124,Language!$A$29:$E$29)),'Lista de Prestatarios'!$B$3,VLOOKUP(B9124,'Lista de Prestatarios'!$A$2:$B$500,2,FALSE))),"")</f>
        <v/>
      </c>
      <c r="P9124" s="58" t="str">
        <f>IF(B9124&lt;&gt;"",IF(OR(D9124&gt;0,G9124&gt;0),COUNTIF($B$2:B9124,B9124),COUNTIFS($B$2:B9124,B9124,$E$2:E9124,"&gt;0")),"")</f>
        <v/>
      </c>
    </row>
    <row r="9125" spans="1:16" x14ac:dyDescent="0.35">
      <c r="A9125" s="51" t="str">
        <f t="shared" si="426"/>
        <v/>
      </c>
      <c r="B9125" s="99"/>
      <c r="C9125" s="4"/>
      <c r="D9125" s="14"/>
      <c r="E9125" s="14"/>
      <c r="F9125" s="14"/>
      <c r="G9125" s="82"/>
      <c r="H9125" s="107" t="str">
        <f>IF(B9125&lt;&gt;"",IF(OR(O9125=0,O9125=999),"",SUMIFS($E$2:E9125,$A$2:A9125,A9125)-SUMIFS($F$2:F9125,$A$2:A9125,A9125)),"")</f>
        <v/>
      </c>
      <c r="I9125" s="109" t="str">
        <f t="shared" si="428"/>
        <v/>
      </c>
      <c r="J9125" s="113"/>
      <c r="K9125" s="90"/>
      <c r="L9125" s="73"/>
      <c r="M9125" s="69" t="str">
        <f>IF(C9125&lt;&gt;"",DailyLog!$S$3,"")</f>
        <v/>
      </c>
      <c r="N9125" s="56" t="str">
        <f t="shared" si="427"/>
        <v/>
      </c>
      <c r="O9125" s="53" t="str">
        <f>IF($B9125&lt;&gt;"",IF(ISNUMBER(_xlfn.XMATCH($B9125,Language!$A$6:$E$6)),0,IF(ISNUMBER(_xlfn.XMATCH($B9125,Language!$A$29:$E$29)),'Lista de Prestatarios'!$B$3,VLOOKUP(B9125,'Lista de Prestatarios'!$A$2:$B$500,2,FALSE))),"")</f>
        <v/>
      </c>
      <c r="P9125" s="58" t="str">
        <f>IF(B9125&lt;&gt;"",IF(OR(D9125&gt;0,G9125&gt;0),COUNTIF($B$2:B9125,B9125),COUNTIFS($B$2:B9125,B9125,$E$2:E9125,"&gt;0")),"")</f>
        <v/>
      </c>
    </row>
    <row r="9126" spans="1:16" x14ac:dyDescent="0.35">
      <c r="A9126" s="51" t="str">
        <f t="shared" si="426"/>
        <v/>
      </c>
      <c r="B9126" s="99"/>
      <c r="C9126" s="4"/>
      <c r="D9126" s="14"/>
      <c r="E9126" s="14"/>
      <c r="F9126" s="14"/>
      <c r="G9126" s="82"/>
      <c r="H9126" s="107" t="str">
        <f>IF(B9126&lt;&gt;"",IF(OR(O9126=0,O9126=999),"",SUMIFS($E$2:E9126,$A$2:A9126,A9126)-SUMIFS($F$2:F9126,$A$2:A9126,A9126)),"")</f>
        <v/>
      </c>
      <c r="I9126" s="109" t="str">
        <f t="shared" si="428"/>
        <v/>
      </c>
      <c r="J9126" s="113"/>
      <c r="K9126" s="90"/>
      <c r="L9126" s="73"/>
      <c r="M9126" s="69" t="str">
        <f>IF(C9126&lt;&gt;"",DailyLog!$S$3,"")</f>
        <v/>
      </c>
      <c r="N9126" s="56" t="str">
        <f t="shared" si="427"/>
        <v/>
      </c>
      <c r="O9126" s="53" t="str">
        <f>IF($B9126&lt;&gt;"",IF(ISNUMBER(_xlfn.XMATCH($B9126,Language!$A$6:$E$6)),0,IF(ISNUMBER(_xlfn.XMATCH($B9126,Language!$A$29:$E$29)),'Lista de Prestatarios'!$B$3,VLOOKUP(B9126,'Lista de Prestatarios'!$A$2:$B$500,2,FALSE))),"")</f>
        <v/>
      </c>
      <c r="P9126" s="58" t="str">
        <f>IF(B9126&lt;&gt;"",IF(OR(D9126&gt;0,G9126&gt;0),COUNTIF($B$2:B9126,B9126),COUNTIFS($B$2:B9126,B9126,$E$2:E9126,"&gt;0")),"")</f>
        <v/>
      </c>
    </row>
    <row r="9127" spans="1:16" x14ac:dyDescent="0.35">
      <c r="A9127" s="51" t="str">
        <f t="shared" si="426"/>
        <v/>
      </c>
      <c r="B9127" s="99"/>
      <c r="C9127" s="4"/>
      <c r="D9127" s="14"/>
      <c r="E9127" s="14"/>
      <c r="F9127" s="14"/>
      <c r="G9127" s="82"/>
      <c r="H9127" s="107" t="str">
        <f>IF(B9127&lt;&gt;"",IF(OR(O9127=0,O9127=999),"",SUMIFS($E$2:E9127,$A$2:A9127,A9127)-SUMIFS($F$2:F9127,$A$2:A9127,A9127)),"")</f>
        <v/>
      </c>
      <c r="I9127" s="109" t="str">
        <f t="shared" si="428"/>
        <v/>
      </c>
      <c r="J9127" s="113"/>
      <c r="K9127" s="90"/>
      <c r="L9127" s="73"/>
      <c r="M9127" s="69" t="str">
        <f>IF(C9127&lt;&gt;"",DailyLog!$S$3,"")</f>
        <v/>
      </c>
      <c r="N9127" s="56" t="str">
        <f t="shared" si="427"/>
        <v/>
      </c>
      <c r="O9127" s="53" t="str">
        <f>IF($B9127&lt;&gt;"",IF(ISNUMBER(_xlfn.XMATCH($B9127,Language!$A$6:$E$6)),0,IF(ISNUMBER(_xlfn.XMATCH($B9127,Language!$A$29:$E$29)),'Lista de Prestatarios'!$B$3,VLOOKUP(B9127,'Lista de Prestatarios'!$A$2:$B$500,2,FALSE))),"")</f>
        <v/>
      </c>
      <c r="P9127" s="58" t="str">
        <f>IF(B9127&lt;&gt;"",IF(OR(D9127&gt;0,G9127&gt;0),COUNTIF($B$2:B9127,B9127),COUNTIFS($B$2:B9127,B9127,$E$2:E9127,"&gt;0")),"")</f>
        <v/>
      </c>
    </row>
    <row r="9128" spans="1:16" x14ac:dyDescent="0.35">
      <c r="A9128" s="51" t="str">
        <f t="shared" si="426"/>
        <v/>
      </c>
      <c r="B9128" s="99"/>
      <c r="C9128" s="4"/>
      <c r="D9128" s="14"/>
      <c r="E9128" s="14"/>
      <c r="F9128" s="14"/>
      <c r="G9128" s="82"/>
      <c r="H9128" s="107" t="str">
        <f>IF(B9128&lt;&gt;"",IF(OR(O9128=0,O9128=999),"",SUMIFS($E$2:E9128,$A$2:A9128,A9128)-SUMIFS($F$2:F9128,$A$2:A9128,A9128)),"")</f>
        <v/>
      </c>
      <c r="I9128" s="109" t="str">
        <f t="shared" si="428"/>
        <v/>
      </c>
      <c r="J9128" s="113"/>
      <c r="K9128" s="90"/>
      <c r="L9128" s="73"/>
      <c r="M9128" s="69" t="str">
        <f>IF(C9128&lt;&gt;"",DailyLog!$S$3,"")</f>
        <v/>
      </c>
      <c r="N9128" s="56" t="str">
        <f t="shared" si="427"/>
        <v/>
      </c>
      <c r="O9128" s="53" t="str">
        <f>IF($B9128&lt;&gt;"",IF(ISNUMBER(_xlfn.XMATCH($B9128,Language!$A$6:$E$6)),0,IF(ISNUMBER(_xlfn.XMATCH($B9128,Language!$A$29:$E$29)),'Lista de Prestatarios'!$B$3,VLOOKUP(B9128,'Lista de Prestatarios'!$A$2:$B$500,2,FALSE))),"")</f>
        <v/>
      </c>
      <c r="P9128" s="58" t="str">
        <f>IF(B9128&lt;&gt;"",IF(OR(D9128&gt;0,G9128&gt;0),COUNTIF($B$2:B9128,B9128),COUNTIFS($B$2:B9128,B9128,$E$2:E9128,"&gt;0")),"")</f>
        <v/>
      </c>
    </row>
    <row r="9129" spans="1:16" x14ac:dyDescent="0.35">
      <c r="A9129" s="51" t="str">
        <f t="shared" si="426"/>
        <v/>
      </c>
      <c r="B9129" s="99"/>
      <c r="C9129" s="4"/>
      <c r="D9129" s="14"/>
      <c r="E9129" s="14"/>
      <c r="F9129" s="14"/>
      <c r="G9129" s="82"/>
      <c r="H9129" s="107" t="str">
        <f>IF(B9129&lt;&gt;"",IF(OR(O9129=0,O9129=999),"",SUMIFS($E$2:E9129,$A$2:A9129,A9129)-SUMIFS($F$2:F9129,$A$2:A9129,A9129)),"")</f>
        <v/>
      </c>
      <c r="I9129" s="109" t="str">
        <f t="shared" si="428"/>
        <v/>
      </c>
      <c r="J9129" s="113"/>
      <c r="K9129" s="90"/>
      <c r="L9129" s="73"/>
      <c r="M9129" s="69" t="str">
        <f>IF(C9129&lt;&gt;"",DailyLog!$S$3,"")</f>
        <v/>
      </c>
      <c r="N9129" s="56" t="str">
        <f t="shared" si="427"/>
        <v/>
      </c>
      <c r="O9129" s="53" t="str">
        <f>IF($B9129&lt;&gt;"",IF(ISNUMBER(_xlfn.XMATCH($B9129,Language!$A$6:$E$6)),0,IF(ISNUMBER(_xlfn.XMATCH($B9129,Language!$A$29:$E$29)),'Lista de Prestatarios'!$B$3,VLOOKUP(B9129,'Lista de Prestatarios'!$A$2:$B$500,2,FALSE))),"")</f>
        <v/>
      </c>
      <c r="P9129" s="58" t="str">
        <f>IF(B9129&lt;&gt;"",IF(OR(D9129&gt;0,G9129&gt;0),COUNTIF($B$2:B9129,B9129),COUNTIFS($B$2:B9129,B9129,$E$2:E9129,"&gt;0")),"")</f>
        <v/>
      </c>
    </row>
    <row r="9130" spans="1:16" x14ac:dyDescent="0.35">
      <c r="A9130" s="51" t="str">
        <f t="shared" si="426"/>
        <v/>
      </c>
      <c r="B9130" s="99"/>
      <c r="C9130" s="4"/>
      <c r="D9130" s="14"/>
      <c r="E9130" s="14"/>
      <c r="F9130" s="14"/>
      <c r="G9130" s="82"/>
      <c r="H9130" s="107" t="str">
        <f>IF(B9130&lt;&gt;"",IF(OR(O9130=0,O9130=999),"",SUMIFS($E$2:E9130,$A$2:A9130,A9130)-SUMIFS($F$2:F9130,$A$2:A9130,A9130)),"")</f>
        <v/>
      </c>
      <c r="I9130" s="109" t="str">
        <f t="shared" si="428"/>
        <v/>
      </c>
      <c r="J9130" s="113"/>
      <c r="K9130" s="90"/>
      <c r="L9130" s="73"/>
      <c r="M9130" s="69" t="str">
        <f>IF(C9130&lt;&gt;"",DailyLog!$S$3,"")</f>
        <v/>
      </c>
      <c r="N9130" s="56" t="str">
        <f t="shared" si="427"/>
        <v/>
      </c>
      <c r="O9130" s="53" t="str">
        <f>IF($B9130&lt;&gt;"",IF(ISNUMBER(_xlfn.XMATCH($B9130,Language!$A$6:$E$6)),0,IF(ISNUMBER(_xlfn.XMATCH($B9130,Language!$A$29:$E$29)),'Lista de Prestatarios'!$B$3,VLOOKUP(B9130,'Lista de Prestatarios'!$A$2:$B$500,2,FALSE))),"")</f>
        <v/>
      </c>
      <c r="P9130" s="58" t="str">
        <f>IF(B9130&lt;&gt;"",IF(OR(D9130&gt;0,G9130&gt;0),COUNTIF($B$2:B9130,B9130),COUNTIFS($B$2:B9130,B9130,$E$2:E9130,"&gt;0")),"")</f>
        <v/>
      </c>
    </row>
    <row r="9131" spans="1:16" x14ac:dyDescent="0.35">
      <c r="A9131" s="51" t="str">
        <f t="shared" si="426"/>
        <v/>
      </c>
      <c r="B9131" s="99"/>
      <c r="C9131" s="4"/>
      <c r="D9131" s="14"/>
      <c r="E9131" s="14"/>
      <c r="F9131" s="14"/>
      <c r="G9131" s="82"/>
      <c r="H9131" s="107" t="str">
        <f>IF(B9131&lt;&gt;"",IF(OR(O9131=0,O9131=999),"",SUMIFS($E$2:E9131,$A$2:A9131,A9131)-SUMIFS($F$2:F9131,$A$2:A9131,A9131)),"")</f>
        <v/>
      </c>
      <c r="I9131" s="109" t="str">
        <f t="shared" si="428"/>
        <v/>
      </c>
      <c r="J9131" s="113"/>
      <c r="K9131" s="90"/>
      <c r="L9131" s="73"/>
      <c r="M9131" s="69" t="str">
        <f>IF(C9131&lt;&gt;"",DailyLog!$S$3,"")</f>
        <v/>
      </c>
      <c r="N9131" s="56" t="str">
        <f t="shared" si="427"/>
        <v/>
      </c>
      <c r="O9131" s="53" t="str">
        <f>IF($B9131&lt;&gt;"",IF(ISNUMBER(_xlfn.XMATCH($B9131,Language!$A$6:$E$6)),0,IF(ISNUMBER(_xlfn.XMATCH($B9131,Language!$A$29:$E$29)),'Lista de Prestatarios'!$B$3,VLOOKUP(B9131,'Lista de Prestatarios'!$A$2:$B$500,2,FALSE))),"")</f>
        <v/>
      </c>
      <c r="P9131" s="58" t="str">
        <f>IF(B9131&lt;&gt;"",IF(OR(D9131&gt;0,G9131&gt;0),COUNTIF($B$2:B9131,B9131),COUNTIFS($B$2:B9131,B9131,$E$2:E9131,"&gt;0")),"")</f>
        <v/>
      </c>
    </row>
    <row r="9132" spans="1:16" x14ac:dyDescent="0.35">
      <c r="A9132" s="51" t="str">
        <f t="shared" si="426"/>
        <v/>
      </c>
      <c r="B9132" s="99"/>
      <c r="C9132" s="4"/>
      <c r="D9132" s="14"/>
      <c r="E9132" s="14"/>
      <c r="F9132" s="14"/>
      <c r="G9132" s="82"/>
      <c r="H9132" s="107" t="str">
        <f>IF(B9132&lt;&gt;"",IF(OR(O9132=0,O9132=999),"",SUMIFS($E$2:E9132,$A$2:A9132,A9132)-SUMIFS($F$2:F9132,$A$2:A9132,A9132)),"")</f>
        <v/>
      </c>
      <c r="I9132" s="109" t="str">
        <f t="shared" si="428"/>
        <v/>
      </c>
      <c r="J9132" s="113"/>
      <c r="K9132" s="90"/>
      <c r="L9132" s="73"/>
      <c r="M9132" s="69" t="str">
        <f>IF(C9132&lt;&gt;"",DailyLog!$S$3,"")</f>
        <v/>
      </c>
      <c r="N9132" s="56" t="str">
        <f t="shared" si="427"/>
        <v/>
      </c>
      <c r="O9132" s="53" t="str">
        <f>IF($B9132&lt;&gt;"",IF(ISNUMBER(_xlfn.XMATCH($B9132,Language!$A$6:$E$6)),0,IF(ISNUMBER(_xlfn.XMATCH($B9132,Language!$A$29:$E$29)),'Lista de Prestatarios'!$B$3,VLOOKUP(B9132,'Lista de Prestatarios'!$A$2:$B$500,2,FALSE))),"")</f>
        <v/>
      </c>
      <c r="P9132" s="58" t="str">
        <f>IF(B9132&lt;&gt;"",IF(OR(D9132&gt;0,G9132&gt;0),COUNTIF($B$2:B9132,B9132),COUNTIFS($B$2:B9132,B9132,$E$2:E9132,"&gt;0")),"")</f>
        <v/>
      </c>
    </row>
    <row r="9133" spans="1:16" x14ac:dyDescent="0.35">
      <c r="A9133" s="51" t="str">
        <f t="shared" si="426"/>
        <v/>
      </c>
      <c r="B9133" s="99"/>
      <c r="C9133" s="4"/>
      <c r="D9133" s="14"/>
      <c r="E9133" s="14"/>
      <c r="F9133" s="14"/>
      <c r="G9133" s="82"/>
      <c r="H9133" s="107" t="str">
        <f>IF(B9133&lt;&gt;"",IF(OR(O9133=0,O9133=999),"",SUMIFS($E$2:E9133,$A$2:A9133,A9133)-SUMIFS($F$2:F9133,$A$2:A9133,A9133)),"")</f>
        <v/>
      </c>
      <c r="I9133" s="109" t="str">
        <f t="shared" si="428"/>
        <v/>
      </c>
      <c r="J9133" s="113"/>
      <c r="K9133" s="90"/>
      <c r="L9133" s="73"/>
      <c r="M9133" s="69" t="str">
        <f>IF(C9133&lt;&gt;"",DailyLog!$S$3,"")</f>
        <v/>
      </c>
      <c r="N9133" s="56" t="str">
        <f t="shared" si="427"/>
        <v/>
      </c>
      <c r="O9133" s="53" t="str">
        <f>IF($B9133&lt;&gt;"",IF(ISNUMBER(_xlfn.XMATCH($B9133,Language!$A$6:$E$6)),0,IF(ISNUMBER(_xlfn.XMATCH($B9133,Language!$A$29:$E$29)),'Lista de Prestatarios'!$B$3,VLOOKUP(B9133,'Lista de Prestatarios'!$A$2:$B$500,2,FALSE))),"")</f>
        <v/>
      </c>
      <c r="P9133" s="58" t="str">
        <f>IF(B9133&lt;&gt;"",IF(OR(D9133&gt;0,G9133&gt;0),COUNTIF($B$2:B9133,B9133),COUNTIFS($B$2:B9133,B9133,$E$2:E9133,"&gt;0")),"")</f>
        <v/>
      </c>
    </row>
    <row r="9134" spans="1:16" x14ac:dyDescent="0.35">
      <c r="A9134" s="51" t="str">
        <f t="shared" si="426"/>
        <v/>
      </c>
      <c r="B9134" s="99"/>
      <c r="C9134" s="4"/>
      <c r="D9134" s="14"/>
      <c r="E9134" s="14"/>
      <c r="F9134" s="14"/>
      <c r="G9134" s="82"/>
      <c r="H9134" s="107" t="str">
        <f>IF(B9134&lt;&gt;"",IF(OR(O9134=0,O9134=999),"",SUMIFS($E$2:E9134,$A$2:A9134,A9134)-SUMIFS($F$2:F9134,$A$2:A9134,A9134)),"")</f>
        <v/>
      </c>
      <c r="I9134" s="109" t="str">
        <f t="shared" si="428"/>
        <v/>
      </c>
      <c r="J9134" s="113"/>
      <c r="K9134" s="90"/>
      <c r="L9134" s="73"/>
      <c r="M9134" s="69" t="str">
        <f>IF(C9134&lt;&gt;"",DailyLog!$S$3,"")</f>
        <v/>
      </c>
      <c r="N9134" s="56" t="str">
        <f t="shared" si="427"/>
        <v/>
      </c>
      <c r="O9134" s="53" t="str">
        <f>IF($B9134&lt;&gt;"",IF(ISNUMBER(_xlfn.XMATCH($B9134,Language!$A$6:$E$6)),0,IF(ISNUMBER(_xlfn.XMATCH($B9134,Language!$A$29:$E$29)),'Lista de Prestatarios'!$B$3,VLOOKUP(B9134,'Lista de Prestatarios'!$A$2:$B$500,2,FALSE))),"")</f>
        <v/>
      </c>
      <c r="P9134" s="58" t="str">
        <f>IF(B9134&lt;&gt;"",IF(OR(D9134&gt;0,G9134&gt;0),COUNTIF($B$2:B9134,B9134),COUNTIFS($B$2:B9134,B9134,$E$2:E9134,"&gt;0")),"")</f>
        <v/>
      </c>
    </row>
    <row r="9135" spans="1:16" x14ac:dyDescent="0.35">
      <c r="A9135" s="51" t="str">
        <f t="shared" si="426"/>
        <v/>
      </c>
      <c r="B9135" s="99"/>
      <c r="C9135" s="4"/>
      <c r="D9135" s="14"/>
      <c r="E9135" s="14"/>
      <c r="F9135" s="14"/>
      <c r="G9135" s="82"/>
      <c r="H9135" s="107" t="str">
        <f>IF(B9135&lt;&gt;"",IF(OR(O9135=0,O9135=999),"",SUMIFS($E$2:E9135,$A$2:A9135,A9135)-SUMIFS($F$2:F9135,$A$2:A9135,A9135)),"")</f>
        <v/>
      </c>
      <c r="I9135" s="109" t="str">
        <f t="shared" si="428"/>
        <v/>
      </c>
      <c r="J9135" s="113"/>
      <c r="K9135" s="90"/>
      <c r="L9135" s="73"/>
      <c r="M9135" s="69" t="str">
        <f>IF(C9135&lt;&gt;"",DailyLog!$S$3,"")</f>
        <v/>
      </c>
      <c r="N9135" s="56" t="str">
        <f t="shared" si="427"/>
        <v/>
      </c>
      <c r="O9135" s="53" t="str">
        <f>IF($B9135&lt;&gt;"",IF(ISNUMBER(_xlfn.XMATCH($B9135,Language!$A$6:$E$6)),0,IF(ISNUMBER(_xlfn.XMATCH($B9135,Language!$A$29:$E$29)),'Lista de Prestatarios'!$B$3,VLOOKUP(B9135,'Lista de Prestatarios'!$A$2:$B$500,2,FALSE))),"")</f>
        <v/>
      </c>
      <c r="P9135" s="58" t="str">
        <f>IF(B9135&lt;&gt;"",IF(OR(D9135&gt;0,G9135&gt;0),COUNTIF($B$2:B9135,B9135),COUNTIFS($B$2:B9135,B9135,$E$2:E9135,"&gt;0")),"")</f>
        <v/>
      </c>
    </row>
    <row r="9136" spans="1:16" x14ac:dyDescent="0.35">
      <c r="A9136" s="51" t="str">
        <f t="shared" si="426"/>
        <v/>
      </c>
      <c r="B9136" s="99"/>
      <c r="C9136" s="4"/>
      <c r="D9136" s="14"/>
      <c r="E9136" s="14"/>
      <c r="F9136" s="14"/>
      <c r="G9136" s="82"/>
      <c r="H9136" s="107" t="str">
        <f>IF(B9136&lt;&gt;"",IF(OR(O9136=0,O9136=999),"",SUMIFS($E$2:E9136,$A$2:A9136,A9136)-SUMIFS($F$2:F9136,$A$2:A9136,A9136)),"")</f>
        <v/>
      </c>
      <c r="I9136" s="109" t="str">
        <f t="shared" si="428"/>
        <v/>
      </c>
      <c r="J9136" s="113"/>
      <c r="K9136" s="90"/>
      <c r="L9136" s="73"/>
      <c r="M9136" s="69" t="str">
        <f>IF(C9136&lt;&gt;"",DailyLog!$S$3,"")</f>
        <v/>
      </c>
      <c r="N9136" s="56" t="str">
        <f t="shared" si="427"/>
        <v/>
      </c>
      <c r="O9136" s="53" t="str">
        <f>IF($B9136&lt;&gt;"",IF(ISNUMBER(_xlfn.XMATCH($B9136,Language!$A$6:$E$6)),0,IF(ISNUMBER(_xlfn.XMATCH($B9136,Language!$A$29:$E$29)),'Lista de Prestatarios'!$B$3,VLOOKUP(B9136,'Lista de Prestatarios'!$A$2:$B$500,2,FALSE))),"")</f>
        <v/>
      </c>
      <c r="P9136" s="58" t="str">
        <f>IF(B9136&lt;&gt;"",IF(OR(D9136&gt;0,G9136&gt;0),COUNTIF($B$2:B9136,B9136),COUNTIFS($B$2:B9136,B9136,$E$2:E9136,"&gt;0")),"")</f>
        <v/>
      </c>
    </row>
    <row r="9137" spans="1:16" x14ac:dyDescent="0.35">
      <c r="A9137" s="51" t="str">
        <f t="shared" si="426"/>
        <v/>
      </c>
      <c r="B9137" s="99"/>
      <c r="C9137" s="4"/>
      <c r="D9137" s="14"/>
      <c r="E9137" s="14"/>
      <c r="F9137" s="14"/>
      <c r="G9137" s="82"/>
      <c r="H9137" s="107" t="str">
        <f>IF(B9137&lt;&gt;"",IF(OR(O9137=0,O9137=999),"",SUMIFS($E$2:E9137,$A$2:A9137,A9137)-SUMIFS($F$2:F9137,$A$2:A9137,A9137)),"")</f>
        <v/>
      </c>
      <c r="I9137" s="109" t="str">
        <f t="shared" si="428"/>
        <v/>
      </c>
      <c r="J9137" s="113"/>
      <c r="K9137" s="90"/>
      <c r="L9137" s="73"/>
      <c r="M9137" s="69" t="str">
        <f>IF(C9137&lt;&gt;"",DailyLog!$S$3,"")</f>
        <v/>
      </c>
      <c r="N9137" s="56" t="str">
        <f t="shared" si="427"/>
        <v/>
      </c>
      <c r="O9137" s="53" t="str">
        <f>IF($B9137&lt;&gt;"",IF(ISNUMBER(_xlfn.XMATCH($B9137,Language!$A$6:$E$6)),0,IF(ISNUMBER(_xlfn.XMATCH($B9137,Language!$A$29:$E$29)),'Lista de Prestatarios'!$B$3,VLOOKUP(B9137,'Lista de Prestatarios'!$A$2:$B$500,2,FALSE))),"")</f>
        <v/>
      </c>
      <c r="P9137" s="58" t="str">
        <f>IF(B9137&lt;&gt;"",IF(OR(D9137&gt;0,G9137&gt;0),COUNTIF($B$2:B9137,B9137),COUNTIFS($B$2:B9137,B9137,$E$2:E9137,"&gt;0")),"")</f>
        <v/>
      </c>
    </row>
    <row r="9138" spans="1:16" x14ac:dyDescent="0.35">
      <c r="A9138" s="51" t="str">
        <f t="shared" si="426"/>
        <v/>
      </c>
      <c r="B9138" s="99"/>
      <c r="C9138" s="4"/>
      <c r="D9138" s="14"/>
      <c r="E9138" s="14"/>
      <c r="F9138" s="14"/>
      <c r="G9138" s="82"/>
      <c r="H9138" s="107" t="str">
        <f>IF(B9138&lt;&gt;"",IF(OR(O9138=0,O9138=999),"",SUMIFS($E$2:E9138,$A$2:A9138,A9138)-SUMIFS($F$2:F9138,$A$2:A9138,A9138)),"")</f>
        <v/>
      </c>
      <c r="I9138" s="109" t="str">
        <f t="shared" si="428"/>
        <v/>
      </c>
      <c r="J9138" s="113"/>
      <c r="K9138" s="90"/>
      <c r="L9138" s="73"/>
      <c r="M9138" s="69" t="str">
        <f>IF(C9138&lt;&gt;"",DailyLog!$S$3,"")</f>
        <v/>
      </c>
      <c r="N9138" s="56" t="str">
        <f t="shared" si="427"/>
        <v/>
      </c>
      <c r="O9138" s="53" t="str">
        <f>IF($B9138&lt;&gt;"",IF(ISNUMBER(_xlfn.XMATCH($B9138,Language!$A$6:$E$6)),0,IF(ISNUMBER(_xlfn.XMATCH($B9138,Language!$A$29:$E$29)),'Lista de Prestatarios'!$B$3,VLOOKUP(B9138,'Lista de Prestatarios'!$A$2:$B$500,2,FALSE))),"")</f>
        <v/>
      </c>
      <c r="P9138" s="58" t="str">
        <f>IF(B9138&lt;&gt;"",IF(OR(D9138&gt;0,G9138&gt;0),COUNTIF($B$2:B9138,B9138),COUNTIFS($B$2:B9138,B9138,$E$2:E9138,"&gt;0")),"")</f>
        <v/>
      </c>
    </row>
    <row r="9139" spans="1:16" x14ac:dyDescent="0.35">
      <c r="A9139" s="51" t="str">
        <f t="shared" si="426"/>
        <v/>
      </c>
      <c r="B9139" s="99"/>
      <c r="C9139" s="4"/>
      <c r="D9139" s="14"/>
      <c r="E9139" s="14"/>
      <c r="F9139" s="14"/>
      <c r="G9139" s="82"/>
      <c r="H9139" s="107" t="str">
        <f>IF(B9139&lt;&gt;"",IF(OR(O9139=0,O9139=999),"",SUMIFS($E$2:E9139,$A$2:A9139,A9139)-SUMIFS($F$2:F9139,$A$2:A9139,A9139)),"")</f>
        <v/>
      </c>
      <c r="I9139" s="109" t="str">
        <f t="shared" si="428"/>
        <v/>
      </c>
      <c r="J9139" s="113"/>
      <c r="K9139" s="90"/>
      <c r="L9139" s="73"/>
      <c r="M9139" s="69" t="str">
        <f>IF(C9139&lt;&gt;"",DailyLog!$S$3,"")</f>
        <v/>
      </c>
      <c r="N9139" s="56" t="str">
        <f t="shared" si="427"/>
        <v/>
      </c>
      <c r="O9139" s="53" t="str">
        <f>IF($B9139&lt;&gt;"",IF(ISNUMBER(_xlfn.XMATCH($B9139,Language!$A$6:$E$6)),0,IF(ISNUMBER(_xlfn.XMATCH($B9139,Language!$A$29:$E$29)),'Lista de Prestatarios'!$B$3,VLOOKUP(B9139,'Lista de Prestatarios'!$A$2:$B$500,2,FALSE))),"")</f>
        <v/>
      </c>
      <c r="P9139" s="58" t="str">
        <f>IF(B9139&lt;&gt;"",IF(OR(D9139&gt;0,G9139&gt;0),COUNTIF($B$2:B9139,B9139),COUNTIFS($B$2:B9139,B9139,$E$2:E9139,"&gt;0")),"")</f>
        <v/>
      </c>
    </row>
    <row r="9140" spans="1:16" x14ac:dyDescent="0.35">
      <c r="A9140" s="51" t="str">
        <f t="shared" si="426"/>
        <v/>
      </c>
      <c r="B9140" s="99"/>
      <c r="C9140" s="4"/>
      <c r="D9140" s="14"/>
      <c r="E9140" s="14"/>
      <c r="F9140" s="14"/>
      <c r="G9140" s="82"/>
      <c r="H9140" s="107" t="str">
        <f>IF(B9140&lt;&gt;"",IF(OR(O9140=0,O9140=999),"",SUMIFS($E$2:E9140,$A$2:A9140,A9140)-SUMIFS($F$2:F9140,$A$2:A9140,A9140)),"")</f>
        <v/>
      </c>
      <c r="I9140" s="109" t="str">
        <f t="shared" si="428"/>
        <v/>
      </c>
      <c r="J9140" s="113"/>
      <c r="K9140" s="90"/>
      <c r="L9140" s="73"/>
      <c r="M9140" s="69" t="str">
        <f>IF(C9140&lt;&gt;"",DailyLog!$S$3,"")</f>
        <v/>
      </c>
      <c r="N9140" s="56" t="str">
        <f t="shared" si="427"/>
        <v/>
      </c>
      <c r="O9140" s="53" t="str">
        <f>IF($B9140&lt;&gt;"",IF(ISNUMBER(_xlfn.XMATCH($B9140,Language!$A$6:$E$6)),0,IF(ISNUMBER(_xlfn.XMATCH($B9140,Language!$A$29:$E$29)),'Lista de Prestatarios'!$B$3,VLOOKUP(B9140,'Lista de Prestatarios'!$A$2:$B$500,2,FALSE))),"")</f>
        <v/>
      </c>
      <c r="P9140" s="58" t="str">
        <f>IF(B9140&lt;&gt;"",IF(OR(D9140&gt;0,G9140&gt;0),COUNTIF($B$2:B9140,B9140),COUNTIFS($B$2:B9140,B9140,$E$2:E9140,"&gt;0")),"")</f>
        <v/>
      </c>
    </row>
    <row r="9141" spans="1:16" x14ac:dyDescent="0.35">
      <c r="A9141" s="51" t="str">
        <f t="shared" si="426"/>
        <v/>
      </c>
      <c r="B9141" s="99"/>
      <c r="C9141" s="4"/>
      <c r="D9141" s="14"/>
      <c r="E9141" s="14"/>
      <c r="F9141" s="14"/>
      <c r="G9141" s="82"/>
      <c r="H9141" s="107" t="str">
        <f>IF(B9141&lt;&gt;"",IF(OR(O9141=0,O9141=999),"",SUMIFS($E$2:E9141,$A$2:A9141,A9141)-SUMIFS($F$2:F9141,$A$2:A9141,A9141)),"")</f>
        <v/>
      </c>
      <c r="I9141" s="109" t="str">
        <f t="shared" si="428"/>
        <v/>
      </c>
      <c r="J9141" s="113"/>
      <c r="K9141" s="90"/>
      <c r="L9141" s="73"/>
      <c r="M9141" s="69" t="str">
        <f>IF(C9141&lt;&gt;"",DailyLog!$S$3,"")</f>
        <v/>
      </c>
      <c r="N9141" s="56" t="str">
        <f t="shared" si="427"/>
        <v/>
      </c>
      <c r="O9141" s="53" t="str">
        <f>IF($B9141&lt;&gt;"",IF(ISNUMBER(_xlfn.XMATCH($B9141,Language!$A$6:$E$6)),0,IF(ISNUMBER(_xlfn.XMATCH($B9141,Language!$A$29:$E$29)),'Lista de Prestatarios'!$B$3,VLOOKUP(B9141,'Lista de Prestatarios'!$A$2:$B$500,2,FALSE))),"")</f>
        <v/>
      </c>
      <c r="P9141" s="58" t="str">
        <f>IF(B9141&lt;&gt;"",IF(OR(D9141&gt;0,G9141&gt;0),COUNTIF($B$2:B9141,B9141),COUNTIFS($B$2:B9141,B9141,$E$2:E9141,"&gt;0")),"")</f>
        <v/>
      </c>
    </row>
    <row r="9142" spans="1:16" x14ac:dyDescent="0.35">
      <c r="A9142" s="51" t="str">
        <f t="shared" si="426"/>
        <v/>
      </c>
      <c r="B9142" s="99"/>
      <c r="C9142" s="4"/>
      <c r="D9142" s="14"/>
      <c r="E9142" s="14"/>
      <c r="F9142" s="14"/>
      <c r="G9142" s="82"/>
      <c r="H9142" s="107" t="str">
        <f>IF(B9142&lt;&gt;"",IF(OR(O9142=0,O9142=999),"",SUMIFS($E$2:E9142,$A$2:A9142,A9142)-SUMIFS($F$2:F9142,$A$2:A9142,A9142)),"")</f>
        <v/>
      </c>
      <c r="I9142" s="109" t="str">
        <f t="shared" si="428"/>
        <v/>
      </c>
      <c r="J9142" s="113"/>
      <c r="K9142" s="90"/>
      <c r="L9142" s="73"/>
      <c r="M9142" s="69" t="str">
        <f>IF(C9142&lt;&gt;"",DailyLog!$S$3,"")</f>
        <v/>
      </c>
      <c r="N9142" s="56" t="str">
        <f t="shared" si="427"/>
        <v/>
      </c>
      <c r="O9142" s="53" t="str">
        <f>IF($B9142&lt;&gt;"",IF(ISNUMBER(_xlfn.XMATCH($B9142,Language!$A$6:$E$6)),0,IF(ISNUMBER(_xlfn.XMATCH($B9142,Language!$A$29:$E$29)),'Lista de Prestatarios'!$B$3,VLOOKUP(B9142,'Lista de Prestatarios'!$A$2:$B$500,2,FALSE))),"")</f>
        <v/>
      </c>
      <c r="P9142" s="58" t="str">
        <f>IF(B9142&lt;&gt;"",IF(OR(D9142&gt;0,G9142&gt;0),COUNTIF($B$2:B9142,B9142),COUNTIFS($B$2:B9142,B9142,$E$2:E9142,"&gt;0")),"")</f>
        <v/>
      </c>
    </row>
    <row r="9143" spans="1:16" x14ac:dyDescent="0.35">
      <c r="A9143" s="51" t="str">
        <f t="shared" si="426"/>
        <v/>
      </c>
      <c r="B9143" s="99"/>
      <c r="C9143" s="4"/>
      <c r="D9143" s="14"/>
      <c r="E9143" s="14"/>
      <c r="F9143" s="14"/>
      <c r="G9143" s="82"/>
      <c r="H9143" s="107" t="str">
        <f>IF(B9143&lt;&gt;"",IF(OR(O9143=0,O9143=999),"",SUMIFS($E$2:E9143,$A$2:A9143,A9143)-SUMIFS($F$2:F9143,$A$2:A9143,A9143)),"")</f>
        <v/>
      </c>
      <c r="I9143" s="109" t="str">
        <f t="shared" si="428"/>
        <v/>
      </c>
      <c r="J9143" s="113"/>
      <c r="K9143" s="90"/>
      <c r="L9143" s="73"/>
      <c r="M9143" s="69" t="str">
        <f>IF(C9143&lt;&gt;"",DailyLog!$S$3,"")</f>
        <v/>
      </c>
      <c r="N9143" s="56" t="str">
        <f t="shared" si="427"/>
        <v/>
      </c>
      <c r="O9143" s="53" t="str">
        <f>IF($B9143&lt;&gt;"",IF(ISNUMBER(_xlfn.XMATCH($B9143,Language!$A$6:$E$6)),0,IF(ISNUMBER(_xlfn.XMATCH($B9143,Language!$A$29:$E$29)),'Lista de Prestatarios'!$B$3,VLOOKUP(B9143,'Lista de Prestatarios'!$A$2:$B$500,2,FALSE))),"")</f>
        <v/>
      </c>
      <c r="P9143" s="58" t="str">
        <f>IF(B9143&lt;&gt;"",IF(OR(D9143&gt;0,G9143&gt;0),COUNTIF($B$2:B9143,B9143),COUNTIFS($B$2:B9143,B9143,$E$2:E9143,"&gt;0")),"")</f>
        <v/>
      </c>
    </row>
    <row r="9144" spans="1:16" x14ac:dyDescent="0.35">
      <c r="A9144" s="51" t="str">
        <f t="shared" si="426"/>
        <v/>
      </c>
      <c r="B9144" s="99"/>
      <c r="C9144" s="4"/>
      <c r="D9144" s="14"/>
      <c r="E9144" s="14"/>
      <c r="F9144" s="14"/>
      <c r="G9144" s="82"/>
      <c r="H9144" s="107" t="str">
        <f>IF(B9144&lt;&gt;"",IF(OR(O9144=0,O9144=999),"",SUMIFS($E$2:E9144,$A$2:A9144,A9144)-SUMIFS($F$2:F9144,$A$2:A9144,A9144)),"")</f>
        <v/>
      </c>
      <c r="I9144" s="109" t="str">
        <f t="shared" si="428"/>
        <v/>
      </c>
      <c r="J9144" s="113"/>
      <c r="K9144" s="90"/>
      <c r="L9144" s="73"/>
      <c r="M9144" s="69" t="str">
        <f>IF(C9144&lt;&gt;"",DailyLog!$S$3,"")</f>
        <v/>
      </c>
      <c r="N9144" s="56" t="str">
        <f t="shared" si="427"/>
        <v/>
      </c>
      <c r="O9144" s="53" t="str">
        <f>IF($B9144&lt;&gt;"",IF(ISNUMBER(_xlfn.XMATCH($B9144,Language!$A$6:$E$6)),0,IF(ISNUMBER(_xlfn.XMATCH($B9144,Language!$A$29:$E$29)),'Lista de Prestatarios'!$B$3,VLOOKUP(B9144,'Lista de Prestatarios'!$A$2:$B$500,2,FALSE))),"")</f>
        <v/>
      </c>
      <c r="P9144" s="58" t="str">
        <f>IF(B9144&lt;&gt;"",IF(OR(D9144&gt;0,G9144&gt;0),COUNTIF($B$2:B9144,B9144),COUNTIFS($B$2:B9144,B9144,$E$2:E9144,"&gt;0")),"")</f>
        <v/>
      </c>
    </row>
    <row r="9145" spans="1:16" x14ac:dyDescent="0.35">
      <c r="A9145" s="51" t="str">
        <f t="shared" si="426"/>
        <v/>
      </c>
      <c r="B9145" s="99"/>
      <c r="C9145" s="4"/>
      <c r="D9145" s="14"/>
      <c r="E9145" s="14"/>
      <c r="F9145" s="14"/>
      <c r="G9145" s="82"/>
      <c r="H9145" s="107" t="str">
        <f>IF(B9145&lt;&gt;"",IF(OR(O9145=0,O9145=999),"",SUMIFS($E$2:E9145,$A$2:A9145,A9145)-SUMIFS($F$2:F9145,$A$2:A9145,A9145)),"")</f>
        <v/>
      </c>
      <c r="I9145" s="109" t="str">
        <f t="shared" si="428"/>
        <v/>
      </c>
      <c r="J9145" s="113"/>
      <c r="K9145" s="90"/>
      <c r="L9145" s="73"/>
      <c r="M9145" s="69" t="str">
        <f>IF(C9145&lt;&gt;"",DailyLog!$S$3,"")</f>
        <v/>
      </c>
      <c r="N9145" s="56" t="str">
        <f t="shared" si="427"/>
        <v/>
      </c>
      <c r="O9145" s="53" t="str">
        <f>IF($B9145&lt;&gt;"",IF(ISNUMBER(_xlfn.XMATCH($B9145,Language!$A$6:$E$6)),0,IF(ISNUMBER(_xlfn.XMATCH($B9145,Language!$A$29:$E$29)),'Lista de Prestatarios'!$B$3,VLOOKUP(B9145,'Lista de Prestatarios'!$A$2:$B$500,2,FALSE))),"")</f>
        <v/>
      </c>
      <c r="P9145" s="58" t="str">
        <f>IF(B9145&lt;&gt;"",IF(OR(D9145&gt;0,G9145&gt;0),COUNTIF($B$2:B9145,B9145),COUNTIFS($B$2:B9145,B9145,$E$2:E9145,"&gt;0")),"")</f>
        <v/>
      </c>
    </row>
    <row r="9146" spans="1:16" x14ac:dyDescent="0.35">
      <c r="A9146" s="51" t="str">
        <f t="shared" si="426"/>
        <v/>
      </c>
      <c r="B9146" s="99"/>
      <c r="C9146" s="4"/>
      <c r="D9146" s="14"/>
      <c r="E9146" s="14"/>
      <c r="F9146" s="14"/>
      <c r="G9146" s="82"/>
      <c r="H9146" s="107" t="str">
        <f>IF(B9146&lt;&gt;"",IF(OR(O9146=0,O9146=999),"",SUMIFS($E$2:E9146,$A$2:A9146,A9146)-SUMIFS($F$2:F9146,$A$2:A9146,A9146)),"")</f>
        <v/>
      </c>
      <c r="I9146" s="109" t="str">
        <f t="shared" si="428"/>
        <v/>
      </c>
      <c r="J9146" s="113"/>
      <c r="K9146" s="90"/>
      <c r="L9146" s="73"/>
      <c r="M9146" s="69" t="str">
        <f>IF(C9146&lt;&gt;"",DailyLog!$S$3,"")</f>
        <v/>
      </c>
      <c r="N9146" s="56" t="str">
        <f t="shared" si="427"/>
        <v/>
      </c>
      <c r="O9146" s="53" t="str">
        <f>IF($B9146&lt;&gt;"",IF(ISNUMBER(_xlfn.XMATCH($B9146,Language!$A$6:$E$6)),0,IF(ISNUMBER(_xlfn.XMATCH($B9146,Language!$A$29:$E$29)),'Lista de Prestatarios'!$B$3,VLOOKUP(B9146,'Lista de Prestatarios'!$A$2:$B$500,2,FALSE))),"")</f>
        <v/>
      </c>
      <c r="P9146" s="58" t="str">
        <f>IF(B9146&lt;&gt;"",IF(OR(D9146&gt;0,G9146&gt;0),COUNTIF($B$2:B9146,B9146),COUNTIFS($B$2:B9146,B9146,$E$2:E9146,"&gt;0")),"")</f>
        <v/>
      </c>
    </row>
    <row r="9147" spans="1:16" x14ac:dyDescent="0.35">
      <c r="A9147" s="51" t="str">
        <f t="shared" si="426"/>
        <v/>
      </c>
      <c r="B9147" s="99"/>
      <c r="C9147" s="4"/>
      <c r="D9147" s="14"/>
      <c r="E9147" s="14"/>
      <c r="F9147" s="14"/>
      <c r="G9147" s="82"/>
      <c r="H9147" s="107" t="str">
        <f>IF(B9147&lt;&gt;"",IF(OR(O9147=0,O9147=999),"",SUMIFS($E$2:E9147,$A$2:A9147,A9147)-SUMIFS($F$2:F9147,$A$2:A9147,A9147)),"")</f>
        <v/>
      </c>
      <c r="I9147" s="109" t="str">
        <f t="shared" si="428"/>
        <v/>
      </c>
      <c r="J9147" s="113"/>
      <c r="K9147" s="90"/>
      <c r="L9147" s="73"/>
      <c r="M9147" s="69" t="str">
        <f>IF(C9147&lt;&gt;"",DailyLog!$S$3,"")</f>
        <v/>
      </c>
      <c r="N9147" s="56" t="str">
        <f t="shared" si="427"/>
        <v/>
      </c>
      <c r="O9147" s="53" t="str">
        <f>IF($B9147&lt;&gt;"",IF(ISNUMBER(_xlfn.XMATCH($B9147,Language!$A$6:$E$6)),0,IF(ISNUMBER(_xlfn.XMATCH($B9147,Language!$A$29:$E$29)),'Lista de Prestatarios'!$B$3,VLOOKUP(B9147,'Lista de Prestatarios'!$A$2:$B$500,2,FALSE))),"")</f>
        <v/>
      </c>
      <c r="P9147" s="58" t="str">
        <f>IF(B9147&lt;&gt;"",IF(OR(D9147&gt;0,G9147&gt;0),COUNTIF($B$2:B9147,B9147),COUNTIFS($B$2:B9147,B9147,$E$2:E9147,"&gt;0")),"")</f>
        <v/>
      </c>
    </row>
    <row r="9148" spans="1:16" x14ac:dyDescent="0.35">
      <c r="A9148" s="51" t="str">
        <f t="shared" si="426"/>
        <v/>
      </c>
      <c r="B9148" s="99"/>
      <c r="C9148" s="4"/>
      <c r="D9148" s="14"/>
      <c r="E9148" s="14"/>
      <c r="F9148" s="14"/>
      <c r="G9148" s="82"/>
      <c r="H9148" s="107" t="str">
        <f>IF(B9148&lt;&gt;"",IF(OR(O9148=0,O9148=999),"",SUMIFS($E$2:E9148,$A$2:A9148,A9148)-SUMIFS($F$2:F9148,$A$2:A9148,A9148)),"")</f>
        <v/>
      </c>
      <c r="I9148" s="109" t="str">
        <f t="shared" si="428"/>
        <v/>
      </c>
      <c r="J9148" s="113"/>
      <c r="K9148" s="90"/>
      <c r="L9148" s="73"/>
      <c r="M9148" s="69" t="str">
        <f>IF(C9148&lt;&gt;"",DailyLog!$S$3,"")</f>
        <v/>
      </c>
      <c r="N9148" s="56" t="str">
        <f t="shared" si="427"/>
        <v/>
      </c>
      <c r="O9148" s="53" t="str">
        <f>IF($B9148&lt;&gt;"",IF(ISNUMBER(_xlfn.XMATCH($B9148,Language!$A$6:$E$6)),0,IF(ISNUMBER(_xlfn.XMATCH($B9148,Language!$A$29:$E$29)),'Lista de Prestatarios'!$B$3,VLOOKUP(B9148,'Lista de Prestatarios'!$A$2:$B$500,2,FALSE))),"")</f>
        <v/>
      </c>
      <c r="P9148" s="58" t="str">
        <f>IF(B9148&lt;&gt;"",IF(OR(D9148&gt;0,G9148&gt;0),COUNTIF($B$2:B9148,B9148),COUNTIFS($B$2:B9148,B9148,$E$2:E9148,"&gt;0")),"")</f>
        <v/>
      </c>
    </row>
    <row r="9149" spans="1:16" x14ac:dyDescent="0.35">
      <c r="A9149" s="51" t="str">
        <f t="shared" si="426"/>
        <v/>
      </c>
      <c r="B9149" s="99"/>
      <c r="C9149" s="4"/>
      <c r="D9149" s="14"/>
      <c r="E9149" s="14"/>
      <c r="F9149" s="14"/>
      <c r="G9149" s="82"/>
      <c r="H9149" s="107" t="str">
        <f>IF(B9149&lt;&gt;"",IF(OR(O9149=0,O9149=999),"",SUMIFS($E$2:E9149,$A$2:A9149,A9149)-SUMIFS($F$2:F9149,$A$2:A9149,A9149)),"")</f>
        <v/>
      </c>
      <c r="I9149" s="109" t="str">
        <f t="shared" si="428"/>
        <v/>
      </c>
      <c r="J9149" s="113"/>
      <c r="K9149" s="90"/>
      <c r="L9149" s="73"/>
      <c r="M9149" s="69" t="str">
        <f>IF(C9149&lt;&gt;"",DailyLog!$S$3,"")</f>
        <v/>
      </c>
      <c r="N9149" s="56" t="str">
        <f t="shared" si="427"/>
        <v/>
      </c>
      <c r="O9149" s="53" t="str">
        <f>IF($B9149&lt;&gt;"",IF(ISNUMBER(_xlfn.XMATCH($B9149,Language!$A$6:$E$6)),0,IF(ISNUMBER(_xlfn.XMATCH($B9149,Language!$A$29:$E$29)),'Lista de Prestatarios'!$B$3,VLOOKUP(B9149,'Lista de Prestatarios'!$A$2:$B$500,2,FALSE))),"")</f>
        <v/>
      </c>
      <c r="P9149" s="58" t="str">
        <f>IF(B9149&lt;&gt;"",IF(OR(D9149&gt;0,G9149&gt;0),COUNTIF($B$2:B9149,B9149),COUNTIFS($B$2:B9149,B9149,$E$2:E9149,"&gt;0")),"")</f>
        <v/>
      </c>
    </row>
    <row r="9150" spans="1:16" x14ac:dyDescent="0.35">
      <c r="A9150" s="51" t="str">
        <f t="shared" si="426"/>
        <v/>
      </c>
      <c r="B9150" s="99"/>
      <c r="C9150" s="4"/>
      <c r="D9150" s="14"/>
      <c r="E9150" s="14"/>
      <c r="F9150" s="14"/>
      <c r="G9150" s="82"/>
      <c r="H9150" s="107" t="str">
        <f>IF(B9150&lt;&gt;"",IF(OR(O9150=0,O9150=999),"",SUMIFS($E$2:E9150,$A$2:A9150,A9150)-SUMIFS($F$2:F9150,$A$2:A9150,A9150)),"")</f>
        <v/>
      </c>
      <c r="I9150" s="109" t="str">
        <f t="shared" si="428"/>
        <v/>
      </c>
      <c r="J9150" s="113"/>
      <c r="K9150" s="90"/>
      <c r="L9150" s="73"/>
      <c r="M9150" s="69" t="str">
        <f>IF(C9150&lt;&gt;"",DailyLog!$S$3,"")</f>
        <v/>
      </c>
      <c r="N9150" s="56" t="str">
        <f t="shared" si="427"/>
        <v/>
      </c>
      <c r="O9150" s="53" t="str">
        <f>IF($B9150&lt;&gt;"",IF(ISNUMBER(_xlfn.XMATCH($B9150,Language!$A$6:$E$6)),0,IF(ISNUMBER(_xlfn.XMATCH($B9150,Language!$A$29:$E$29)),'Lista de Prestatarios'!$B$3,VLOOKUP(B9150,'Lista de Prestatarios'!$A$2:$B$500,2,FALSE))),"")</f>
        <v/>
      </c>
      <c r="P9150" s="58" t="str">
        <f>IF(B9150&lt;&gt;"",IF(OR(D9150&gt;0,G9150&gt;0),COUNTIF($B$2:B9150,B9150),COUNTIFS($B$2:B9150,B9150,$E$2:E9150,"&gt;0")),"")</f>
        <v/>
      </c>
    </row>
    <row r="9151" spans="1:16" x14ac:dyDescent="0.35">
      <c r="A9151" s="51" t="str">
        <f t="shared" si="426"/>
        <v/>
      </c>
      <c r="B9151" s="99"/>
      <c r="C9151" s="4"/>
      <c r="D9151" s="14"/>
      <c r="E9151" s="14"/>
      <c r="F9151" s="14"/>
      <c r="G9151" s="82"/>
      <c r="H9151" s="107" t="str">
        <f>IF(B9151&lt;&gt;"",IF(OR(O9151=0,O9151=999),"",SUMIFS($E$2:E9151,$A$2:A9151,A9151)-SUMIFS($F$2:F9151,$A$2:A9151,A9151)),"")</f>
        <v/>
      </c>
      <c r="I9151" s="109" t="str">
        <f t="shared" si="428"/>
        <v/>
      </c>
      <c r="J9151" s="113"/>
      <c r="K9151" s="90"/>
      <c r="L9151" s="73"/>
      <c r="M9151" s="69" t="str">
        <f>IF(C9151&lt;&gt;"",DailyLog!$S$3,"")</f>
        <v/>
      </c>
      <c r="N9151" s="56" t="str">
        <f t="shared" si="427"/>
        <v/>
      </c>
      <c r="O9151" s="53" t="str">
        <f>IF($B9151&lt;&gt;"",IF(ISNUMBER(_xlfn.XMATCH($B9151,Language!$A$6:$E$6)),0,IF(ISNUMBER(_xlfn.XMATCH($B9151,Language!$A$29:$E$29)),'Lista de Prestatarios'!$B$3,VLOOKUP(B9151,'Lista de Prestatarios'!$A$2:$B$500,2,FALSE))),"")</f>
        <v/>
      </c>
      <c r="P9151" s="58" t="str">
        <f>IF(B9151&lt;&gt;"",IF(OR(D9151&gt;0,G9151&gt;0),COUNTIF($B$2:B9151,B9151),COUNTIFS($B$2:B9151,B9151,$E$2:E9151,"&gt;0")),"")</f>
        <v/>
      </c>
    </row>
    <row r="9152" spans="1:16" x14ac:dyDescent="0.35">
      <c r="A9152" s="51" t="str">
        <f t="shared" si="426"/>
        <v/>
      </c>
      <c r="B9152" s="99"/>
      <c r="C9152" s="4"/>
      <c r="D9152" s="14"/>
      <c r="E9152" s="14"/>
      <c r="F9152" s="14"/>
      <c r="G9152" s="82"/>
      <c r="H9152" s="107" t="str">
        <f>IF(B9152&lt;&gt;"",IF(OR(O9152=0,O9152=999),"",SUMIFS($E$2:E9152,$A$2:A9152,A9152)-SUMIFS($F$2:F9152,$A$2:A9152,A9152)),"")</f>
        <v/>
      </c>
      <c r="I9152" s="109" t="str">
        <f t="shared" si="428"/>
        <v/>
      </c>
      <c r="J9152" s="113"/>
      <c r="K9152" s="90"/>
      <c r="L9152" s="73"/>
      <c r="M9152" s="69" t="str">
        <f>IF(C9152&lt;&gt;"",DailyLog!$S$3,"")</f>
        <v/>
      </c>
      <c r="N9152" s="56" t="str">
        <f t="shared" si="427"/>
        <v/>
      </c>
      <c r="O9152" s="53" t="str">
        <f>IF($B9152&lt;&gt;"",IF(ISNUMBER(_xlfn.XMATCH($B9152,Language!$A$6:$E$6)),0,IF(ISNUMBER(_xlfn.XMATCH($B9152,Language!$A$29:$E$29)),'Lista de Prestatarios'!$B$3,VLOOKUP(B9152,'Lista de Prestatarios'!$A$2:$B$500,2,FALSE))),"")</f>
        <v/>
      </c>
      <c r="P9152" s="58" t="str">
        <f>IF(B9152&lt;&gt;"",IF(OR(D9152&gt;0,G9152&gt;0),COUNTIF($B$2:B9152,B9152),COUNTIFS($B$2:B9152,B9152,$E$2:E9152,"&gt;0")),"")</f>
        <v/>
      </c>
    </row>
    <row r="9153" spans="1:16" x14ac:dyDescent="0.35">
      <c r="A9153" s="51" t="str">
        <f t="shared" si="426"/>
        <v/>
      </c>
      <c r="B9153" s="99"/>
      <c r="C9153" s="4"/>
      <c r="D9153" s="14"/>
      <c r="E9153" s="14"/>
      <c r="F9153" s="14"/>
      <c r="G9153" s="82"/>
      <c r="H9153" s="107" t="str">
        <f>IF(B9153&lt;&gt;"",IF(OR(O9153=0,O9153=999),"",SUMIFS($E$2:E9153,$A$2:A9153,A9153)-SUMIFS($F$2:F9153,$A$2:A9153,A9153)),"")</f>
        <v/>
      </c>
      <c r="I9153" s="109" t="str">
        <f t="shared" si="428"/>
        <v/>
      </c>
      <c r="J9153" s="113"/>
      <c r="K9153" s="90"/>
      <c r="L9153" s="73"/>
      <c r="M9153" s="69" t="str">
        <f>IF(C9153&lt;&gt;"",DailyLog!$S$3,"")</f>
        <v/>
      </c>
      <c r="N9153" s="56" t="str">
        <f t="shared" si="427"/>
        <v/>
      </c>
      <c r="O9153" s="53" t="str">
        <f>IF($B9153&lt;&gt;"",IF(ISNUMBER(_xlfn.XMATCH($B9153,Language!$A$6:$E$6)),0,IF(ISNUMBER(_xlfn.XMATCH($B9153,Language!$A$29:$E$29)),'Lista de Prestatarios'!$B$3,VLOOKUP(B9153,'Lista de Prestatarios'!$A$2:$B$500,2,FALSE))),"")</f>
        <v/>
      </c>
      <c r="P9153" s="58" t="str">
        <f>IF(B9153&lt;&gt;"",IF(OR(D9153&gt;0,G9153&gt;0),COUNTIF($B$2:B9153,B9153),COUNTIFS($B$2:B9153,B9153,$E$2:E9153,"&gt;0")),"")</f>
        <v/>
      </c>
    </row>
    <row r="9154" spans="1:16" x14ac:dyDescent="0.35">
      <c r="A9154" s="51" t="str">
        <f t="shared" ref="A9154:A9217" si="429">IF(B9154&lt;&gt;"",O9154&amp;"."&amp;P9154,"")</f>
        <v/>
      </c>
      <c r="B9154" s="99"/>
      <c r="C9154" s="4"/>
      <c r="D9154" s="14"/>
      <c r="E9154" s="14"/>
      <c r="F9154" s="14"/>
      <c r="G9154" s="82"/>
      <c r="H9154" s="107" t="str">
        <f>IF(B9154&lt;&gt;"",IF(OR(O9154=0,O9154=999),"",SUMIFS($E$2:E9154,$A$2:A9154,A9154)-SUMIFS($F$2:F9154,$A$2:A9154,A9154)),"")</f>
        <v/>
      </c>
      <c r="I9154" s="109" t="str">
        <f t="shared" si="428"/>
        <v/>
      </c>
      <c r="J9154" s="113"/>
      <c r="K9154" s="90"/>
      <c r="L9154" s="73"/>
      <c r="M9154" s="69" t="str">
        <f>IF(C9154&lt;&gt;"",DailyLog!$S$3,"")</f>
        <v/>
      </c>
      <c r="N9154" s="56" t="str">
        <f t="shared" ref="N9154:N9217" si="430">IF(B9154&lt;&gt;"",COUNT(D9154:G9154),"")</f>
        <v/>
      </c>
      <c r="O9154" s="53" t="str">
        <f>IF($B9154&lt;&gt;"",IF(ISNUMBER(_xlfn.XMATCH($B9154,Language!$A$6:$E$6)),0,IF(ISNUMBER(_xlfn.XMATCH($B9154,Language!$A$29:$E$29)),'Lista de Prestatarios'!$B$3,VLOOKUP(B9154,'Lista de Prestatarios'!$A$2:$B$500,2,FALSE))),"")</f>
        <v/>
      </c>
      <c r="P9154" s="58" t="str">
        <f>IF(B9154&lt;&gt;"",IF(OR(D9154&gt;0,G9154&gt;0),COUNTIF($B$2:B9154,B9154),COUNTIFS($B$2:B9154,B9154,$E$2:E9154,"&gt;0")),"")</f>
        <v/>
      </c>
    </row>
    <row r="9155" spans="1:16" x14ac:dyDescent="0.35">
      <c r="A9155" s="51" t="str">
        <f t="shared" si="429"/>
        <v/>
      </c>
      <c r="B9155" s="99"/>
      <c r="C9155" s="4"/>
      <c r="D9155" s="14"/>
      <c r="E9155" s="14"/>
      <c r="F9155" s="14"/>
      <c r="G9155" s="82"/>
      <c r="H9155" s="107" t="str">
        <f>IF(B9155&lt;&gt;"",IF(OR(O9155=0,O9155=999),"",SUMIFS($E$2:E9155,$A$2:A9155,A9155)-SUMIFS($F$2:F9155,$A$2:A9155,A9155)),"")</f>
        <v/>
      </c>
      <c r="I9155" s="109" t="str">
        <f t="shared" si="428"/>
        <v/>
      </c>
      <c r="J9155" s="113"/>
      <c r="K9155" s="90"/>
      <c r="L9155" s="73"/>
      <c r="M9155" s="69" t="str">
        <f>IF(C9155&lt;&gt;"",DailyLog!$S$3,"")</f>
        <v/>
      </c>
      <c r="N9155" s="56" t="str">
        <f t="shared" si="430"/>
        <v/>
      </c>
      <c r="O9155" s="53" t="str">
        <f>IF($B9155&lt;&gt;"",IF(ISNUMBER(_xlfn.XMATCH($B9155,Language!$A$6:$E$6)),0,IF(ISNUMBER(_xlfn.XMATCH($B9155,Language!$A$29:$E$29)),'Lista de Prestatarios'!$B$3,VLOOKUP(B9155,'Lista de Prestatarios'!$A$2:$B$500,2,FALSE))),"")</f>
        <v/>
      </c>
      <c r="P9155" s="58" t="str">
        <f>IF(B9155&lt;&gt;"",IF(OR(D9155&gt;0,G9155&gt;0),COUNTIF($B$2:B9155,B9155),COUNTIFS($B$2:B9155,B9155,$E$2:E9155,"&gt;0")),"")</f>
        <v/>
      </c>
    </row>
    <row r="9156" spans="1:16" x14ac:dyDescent="0.35">
      <c r="A9156" s="51" t="str">
        <f t="shared" si="429"/>
        <v/>
      </c>
      <c r="B9156" s="99"/>
      <c r="C9156" s="4"/>
      <c r="D9156" s="14"/>
      <c r="E9156" s="14"/>
      <c r="F9156" s="14"/>
      <c r="G9156" s="82"/>
      <c r="H9156" s="107" t="str">
        <f>IF(B9156&lt;&gt;"",IF(OR(O9156=0,O9156=999),"",SUMIFS($E$2:E9156,$A$2:A9156,A9156)-SUMIFS($F$2:F9156,$A$2:A9156,A9156)),"")</f>
        <v/>
      </c>
      <c r="I9156" s="109" t="str">
        <f t="shared" ref="I9156:I9219" si="431">IF(B9156&lt;&gt;"",I9155+D9156-E9156+F9156-G9156,"")</f>
        <v/>
      </c>
      <c r="J9156" s="113"/>
      <c r="K9156" s="90"/>
      <c r="L9156" s="73"/>
      <c r="M9156" s="69" t="str">
        <f>IF(C9156&lt;&gt;"",DailyLog!$S$3,"")</f>
        <v/>
      </c>
      <c r="N9156" s="56" t="str">
        <f t="shared" si="430"/>
        <v/>
      </c>
      <c r="O9156" s="53" t="str">
        <f>IF($B9156&lt;&gt;"",IF(ISNUMBER(_xlfn.XMATCH($B9156,Language!$A$6:$E$6)),0,IF(ISNUMBER(_xlfn.XMATCH($B9156,Language!$A$29:$E$29)),'Lista de Prestatarios'!$B$3,VLOOKUP(B9156,'Lista de Prestatarios'!$A$2:$B$500,2,FALSE))),"")</f>
        <v/>
      </c>
      <c r="P9156" s="58" t="str">
        <f>IF(B9156&lt;&gt;"",IF(OR(D9156&gt;0,G9156&gt;0),COUNTIF($B$2:B9156,B9156),COUNTIFS($B$2:B9156,B9156,$E$2:E9156,"&gt;0")),"")</f>
        <v/>
      </c>
    </row>
    <row r="9157" spans="1:16" x14ac:dyDescent="0.35">
      <c r="A9157" s="51" t="str">
        <f t="shared" si="429"/>
        <v/>
      </c>
      <c r="B9157" s="99"/>
      <c r="C9157" s="4"/>
      <c r="D9157" s="14"/>
      <c r="E9157" s="14"/>
      <c r="F9157" s="14"/>
      <c r="G9157" s="82"/>
      <c r="H9157" s="107" t="str">
        <f>IF(B9157&lt;&gt;"",IF(OR(O9157=0,O9157=999),"",SUMIFS($E$2:E9157,$A$2:A9157,A9157)-SUMIFS($F$2:F9157,$A$2:A9157,A9157)),"")</f>
        <v/>
      </c>
      <c r="I9157" s="109" t="str">
        <f t="shared" si="431"/>
        <v/>
      </c>
      <c r="J9157" s="113"/>
      <c r="K9157" s="90"/>
      <c r="L9157" s="73"/>
      <c r="M9157" s="69" t="str">
        <f>IF(C9157&lt;&gt;"",DailyLog!$S$3,"")</f>
        <v/>
      </c>
      <c r="N9157" s="56" t="str">
        <f t="shared" si="430"/>
        <v/>
      </c>
      <c r="O9157" s="53" t="str">
        <f>IF($B9157&lt;&gt;"",IF(ISNUMBER(_xlfn.XMATCH($B9157,Language!$A$6:$E$6)),0,IF(ISNUMBER(_xlfn.XMATCH($B9157,Language!$A$29:$E$29)),'Lista de Prestatarios'!$B$3,VLOOKUP(B9157,'Lista de Prestatarios'!$A$2:$B$500,2,FALSE))),"")</f>
        <v/>
      </c>
      <c r="P9157" s="58" t="str">
        <f>IF(B9157&lt;&gt;"",IF(OR(D9157&gt;0,G9157&gt;0),COUNTIF($B$2:B9157,B9157),COUNTIFS($B$2:B9157,B9157,$E$2:E9157,"&gt;0")),"")</f>
        <v/>
      </c>
    </row>
    <row r="9158" spans="1:16" x14ac:dyDescent="0.35">
      <c r="A9158" s="51" t="str">
        <f t="shared" si="429"/>
        <v/>
      </c>
      <c r="B9158" s="99"/>
      <c r="C9158" s="4"/>
      <c r="D9158" s="14"/>
      <c r="E9158" s="14"/>
      <c r="F9158" s="14"/>
      <c r="G9158" s="82"/>
      <c r="H9158" s="107" t="str">
        <f>IF(B9158&lt;&gt;"",IF(OR(O9158=0,O9158=999),"",SUMIFS($E$2:E9158,$A$2:A9158,A9158)-SUMIFS($F$2:F9158,$A$2:A9158,A9158)),"")</f>
        <v/>
      </c>
      <c r="I9158" s="109" t="str">
        <f t="shared" si="431"/>
        <v/>
      </c>
      <c r="J9158" s="113"/>
      <c r="K9158" s="90"/>
      <c r="L9158" s="73"/>
      <c r="M9158" s="69" t="str">
        <f>IF(C9158&lt;&gt;"",DailyLog!$S$3,"")</f>
        <v/>
      </c>
      <c r="N9158" s="56" t="str">
        <f t="shared" si="430"/>
        <v/>
      </c>
      <c r="O9158" s="53" t="str">
        <f>IF($B9158&lt;&gt;"",IF(ISNUMBER(_xlfn.XMATCH($B9158,Language!$A$6:$E$6)),0,IF(ISNUMBER(_xlfn.XMATCH($B9158,Language!$A$29:$E$29)),'Lista de Prestatarios'!$B$3,VLOOKUP(B9158,'Lista de Prestatarios'!$A$2:$B$500,2,FALSE))),"")</f>
        <v/>
      </c>
      <c r="P9158" s="58" t="str">
        <f>IF(B9158&lt;&gt;"",IF(OR(D9158&gt;0,G9158&gt;0),COUNTIF($B$2:B9158,B9158),COUNTIFS($B$2:B9158,B9158,$E$2:E9158,"&gt;0")),"")</f>
        <v/>
      </c>
    </row>
    <row r="9159" spans="1:16" x14ac:dyDescent="0.35">
      <c r="A9159" s="51" t="str">
        <f t="shared" si="429"/>
        <v/>
      </c>
      <c r="B9159" s="99"/>
      <c r="C9159" s="4"/>
      <c r="D9159" s="14"/>
      <c r="E9159" s="14"/>
      <c r="F9159" s="14"/>
      <c r="G9159" s="82"/>
      <c r="H9159" s="107" t="str">
        <f>IF(B9159&lt;&gt;"",IF(OR(O9159=0,O9159=999),"",SUMIFS($E$2:E9159,$A$2:A9159,A9159)-SUMIFS($F$2:F9159,$A$2:A9159,A9159)),"")</f>
        <v/>
      </c>
      <c r="I9159" s="109" t="str">
        <f t="shared" si="431"/>
        <v/>
      </c>
      <c r="J9159" s="113"/>
      <c r="K9159" s="90"/>
      <c r="L9159" s="73"/>
      <c r="M9159" s="69" t="str">
        <f>IF(C9159&lt;&gt;"",DailyLog!$S$3,"")</f>
        <v/>
      </c>
      <c r="N9159" s="56" t="str">
        <f t="shared" si="430"/>
        <v/>
      </c>
      <c r="O9159" s="53" t="str">
        <f>IF($B9159&lt;&gt;"",IF(ISNUMBER(_xlfn.XMATCH($B9159,Language!$A$6:$E$6)),0,IF(ISNUMBER(_xlfn.XMATCH($B9159,Language!$A$29:$E$29)),'Lista de Prestatarios'!$B$3,VLOOKUP(B9159,'Lista de Prestatarios'!$A$2:$B$500,2,FALSE))),"")</f>
        <v/>
      </c>
      <c r="P9159" s="58" t="str">
        <f>IF(B9159&lt;&gt;"",IF(OR(D9159&gt;0,G9159&gt;0),COUNTIF($B$2:B9159,B9159),COUNTIFS($B$2:B9159,B9159,$E$2:E9159,"&gt;0")),"")</f>
        <v/>
      </c>
    </row>
    <row r="9160" spans="1:16" x14ac:dyDescent="0.35">
      <c r="A9160" s="51" t="str">
        <f t="shared" si="429"/>
        <v/>
      </c>
      <c r="B9160" s="99"/>
      <c r="C9160" s="4"/>
      <c r="D9160" s="14"/>
      <c r="E9160" s="14"/>
      <c r="F9160" s="14"/>
      <c r="G9160" s="82"/>
      <c r="H9160" s="107" t="str">
        <f>IF(B9160&lt;&gt;"",IF(OR(O9160=0,O9160=999),"",SUMIFS($E$2:E9160,$A$2:A9160,A9160)-SUMIFS($F$2:F9160,$A$2:A9160,A9160)),"")</f>
        <v/>
      </c>
      <c r="I9160" s="109" t="str">
        <f t="shared" si="431"/>
        <v/>
      </c>
      <c r="J9160" s="113"/>
      <c r="K9160" s="90"/>
      <c r="L9160" s="73"/>
      <c r="M9160" s="69" t="str">
        <f>IF(C9160&lt;&gt;"",DailyLog!$S$3,"")</f>
        <v/>
      </c>
      <c r="N9160" s="56" t="str">
        <f t="shared" si="430"/>
        <v/>
      </c>
      <c r="O9160" s="53" t="str">
        <f>IF($B9160&lt;&gt;"",IF(ISNUMBER(_xlfn.XMATCH($B9160,Language!$A$6:$E$6)),0,IF(ISNUMBER(_xlfn.XMATCH($B9160,Language!$A$29:$E$29)),'Lista de Prestatarios'!$B$3,VLOOKUP(B9160,'Lista de Prestatarios'!$A$2:$B$500,2,FALSE))),"")</f>
        <v/>
      </c>
      <c r="P9160" s="58" t="str">
        <f>IF(B9160&lt;&gt;"",IF(OR(D9160&gt;0,G9160&gt;0),COUNTIF($B$2:B9160,B9160),COUNTIFS($B$2:B9160,B9160,$E$2:E9160,"&gt;0")),"")</f>
        <v/>
      </c>
    </row>
    <row r="9161" spans="1:16" x14ac:dyDescent="0.35">
      <c r="A9161" s="51" t="str">
        <f t="shared" si="429"/>
        <v/>
      </c>
      <c r="B9161" s="99"/>
      <c r="C9161" s="4"/>
      <c r="D9161" s="14"/>
      <c r="E9161" s="14"/>
      <c r="F9161" s="14"/>
      <c r="G9161" s="82"/>
      <c r="H9161" s="107" t="str">
        <f>IF(B9161&lt;&gt;"",IF(OR(O9161=0,O9161=999),"",SUMIFS($E$2:E9161,$A$2:A9161,A9161)-SUMIFS($F$2:F9161,$A$2:A9161,A9161)),"")</f>
        <v/>
      </c>
      <c r="I9161" s="109" t="str">
        <f t="shared" si="431"/>
        <v/>
      </c>
      <c r="J9161" s="113"/>
      <c r="K9161" s="90"/>
      <c r="L9161" s="73"/>
      <c r="M9161" s="69" t="str">
        <f>IF(C9161&lt;&gt;"",DailyLog!$S$3,"")</f>
        <v/>
      </c>
      <c r="N9161" s="56" t="str">
        <f t="shared" si="430"/>
        <v/>
      </c>
      <c r="O9161" s="53" t="str">
        <f>IF($B9161&lt;&gt;"",IF(ISNUMBER(_xlfn.XMATCH($B9161,Language!$A$6:$E$6)),0,IF(ISNUMBER(_xlfn.XMATCH($B9161,Language!$A$29:$E$29)),'Lista de Prestatarios'!$B$3,VLOOKUP(B9161,'Lista de Prestatarios'!$A$2:$B$500,2,FALSE))),"")</f>
        <v/>
      </c>
      <c r="P9161" s="58" t="str">
        <f>IF(B9161&lt;&gt;"",IF(OR(D9161&gt;0,G9161&gt;0),COUNTIF($B$2:B9161,B9161),COUNTIFS($B$2:B9161,B9161,$E$2:E9161,"&gt;0")),"")</f>
        <v/>
      </c>
    </row>
    <row r="9162" spans="1:16" x14ac:dyDescent="0.35">
      <c r="A9162" s="51" t="str">
        <f t="shared" si="429"/>
        <v/>
      </c>
      <c r="B9162" s="99"/>
      <c r="C9162" s="4"/>
      <c r="D9162" s="14"/>
      <c r="E9162" s="14"/>
      <c r="F9162" s="14"/>
      <c r="G9162" s="82"/>
      <c r="H9162" s="107" t="str">
        <f>IF(B9162&lt;&gt;"",IF(OR(O9162=0,O9162=999),"",SUMIFS($E$2:E9162,$A$2:A9162,A9162)-SUMIFS($F$2:F9162,$A$2:A9162,A9162)),"")</f>
        <v/>
      </c>
      <c r="I9162" s="109" t="str">
        <f t="shared" si="431"/>
        <v/>
      </c>
      <c r="J9162" s="113"/>
      <c r="K9162" s="90"/>
      <c r="L9162" s="73"/>
      <c r="M9162" s="69" t="str">
        <f>IF(C9162&lt;&gt;"",DailyLog!$S$3,"")</f>
        <v/>
      </c>
      <c r="N9162" s="56" t="str">
        <f t="shared" si="430"/>
        <v/>
      </c>
      <c r="O9162" s="53" t="str">
        <f>IF($B9162&lt;&gt;"",IF(ISNUMBER(_xlfn.XMATCH($B9162,Language!$A$6:$E$6)),0,IF(ISNUMBER(_xlfn.XMATCH($B9162,Language!$A$29:$E$29)),'Lista de Prestatarios'!$B$3,VLOOKUP(B9162,'Lista de Prestatarios'!$A$2:$B$500,2,FALSE))),"")</f>
        <v/>
      </c>
      <c r="P9162" s="58" t="str">
        <f>IF(B9162&lt;&gt;"",IF(OR(D9162&gt;0,G9162&gt;0),COUNTIF($B$2:B9162,B9162),COUNTIFS($B$2:B9162,B9162,$E$2:E9162,"&gt;0")),"")</f>
        <v/>
      </c>
    </row>
    <row r="9163" spans="1:16" x14ac:dyDescent="0.35">
      <c r="A9163" s="51" t="str">
        <f t="shared" si="429"/>
        <v/>
      </c>
      <c r="B9163" s="99"/>
      <c r="C9163" s="4"/>
      <c r="D9163" s="14"/>
      <c r="E9163" s="14"/>
      <c r="F9163" s="14"/>
      <c r="G9163" s="82"/>
      <c r="H9163" s="107" t="str">
        <f>IF(B9163&lt;&gt;"",IF(OR(O9163=0,O9163=999),"",SUMIFS($E$2:E9163,$A$2:A9163,A9163)-SUMIFS($F$2:F9163,$A$2:A9163,A9163)),"")</f>
        <v/>
      </c>
      <c r="I9163" s="109" t="str">
        <f t="shared" si="431"/>
        <v/>
      </c>
      <c r="J9163" s="113"/>
      <c r="K9163" s="90"/>
      <c r="L9163" s="73"/>
      <c r="M9163" s="69" t="str">
        <f>IF(C9163&lt;&gt;"",DailyLog!$S$3,"")</f>
        <v/>
      </c>
      <c r="N9163" s="56" t="str">
        <f t="shared" si="430"/>
        <v/>
      </c>
      <c r="O9163" s="53" t="str">
        <f>IF($B9163&lt;&gt;"",IF(ISNUMBER(_xlfn.XMATCH($B9163,Language!$A$6:$E$6)),0,IF(ISNUMBER(_xlfn.XMATCH($B9163,Language!$A$29:$E$29)),'Lista de Prestatarios'!$B$3,VLOOKUP(B9163,'Lista de Prestatarios'!$A$2:$B$500,2,FALSE))),"")</f>
        <v/>
      </c>
      <c r="P9163" s="58" t="str">
        <f>IF(B9163&lt;&gt;"",IF(OR(D9163&gt;0,G9163&gt;0),COUNTIF($B$2:B9163,B9163),COUNTIFS($B$2:B9163,B9163,$E$2:E9163,"&gt;0")),"")</f>
        <v/>
      </c>
    </row>
    <row r="9164" spans="1:16" x14ac:dyDescent="0.35">
      <c r="A9164" s="51" t="str">
        <f t="shared" si="429"/>
        <v/>
      </c>
      <c r="B9164" s="99"/>
      <c r="C9164" s="4"/>
      <c r="D9164" s="14"/>
      <c r="E9164" s="14"/>
      <c r="F9164" s="14"/>
      <c r="G9164" s="82"/>
      <c r="H9164" s="107" t="str">
        <f>IF(B9164&lt;&gt;"",IF(OR(O9164=0,O9164=999),"",SUMIFS($E$2:E9164,$A$2:A9164,A9164)-SUMIFS($F$2:F9164,$A$2:A9164,A9164)),"")</f>
        <v/>
      </c>
      <c r="I9164" s="109" t="str">
        <f t="shared" si="431"/>
        <v/>
      </c>
      <c r="J9164" s="113"/>
      <c r="K9164" s="90"/>
      <c r="L9164" s="73"/>
      <c r="M9164" s="69" t="str">
        <f>IF(C9164&lt;&gt;"",DailyLog!$S$3,"")</f>
        <v/>
      </c>
      <c r="N9164" s="56" t="str">
        <f t="shared" si="430"/>
        <v/>
      </c>
      <c r="O9164" s="53" t="str">
        <f>IF($B9164&lt;&gt;"",IF(ISNUMBER(_xlfn.XMATCH($B9164,Language!$A$6:$E$6)),0,IF(ISNUMBER(_xlfn.XMATCH($B9164,Language!$A$29:$E$29)),'Lista de Prestatarios'!$B$3,VLOOKUP(B9164,'Lista de Prestatarios'!$A$2:$B$500,2,FALSE))),"")</f>
        <v/>
      </c>
      <c r="P9164" s="58" t="str">
        <f>IF(B9164&lt;&gt;"",IF(OR(D9164&gt;0,G9164&gt;0),COUNTIF($B$2:B9164,B9164),COUNTIFS($B$2:B9164,B9164,$E$2:E9164,"&gt;0")),"")</f>
        <v/>
      </c>
    </row>
    <row r="9165" spans="1:16" x14ac:dyDescent="0.35">
      <c r="A9165" s="51" t="str">
        <f t="shared" si="429"/>
        <v/>
      </c>
      <c r="B9165" s="99"/>
      <c r="C9165" s="4"/>
      <c r="D9165" s="14"/>
      <c r="E9165" s="14"/>
      <c r="F9165" s="14"/>
      <c r="G9165" s="82"/>
      <c r="H9165" s="107" t="str">
        <f>IF(B9165&lt;&gt;"",IF(OR(O9165=0,O9165=999),"",SUMIFS($E$2:E9165,$A$2:A9165,A9165)-SUMIFS($F$2:F9165,$A$2:A9165,A9165)),"")</f>
        <v/>
      </c>
      <c r="I9165" s="109" t="str">
        <f t="shared" si="431"/>
        <v/>
      </c>
      <c r="J9165" s="113"/>
      <c r="K9165" s="90"/>
      <c r="L9165" s="73"/>
      <c r="M9165" s="69" t="str">
        <f>IF(C9165&lt;&gt;"",DailyLog!$S$3,"")</f>
        <v/>
      </c>
      <c r="N9165" s="56" t="str">
        <f t="shared" si="430"/>
        <v/>
      </c>
      <c r="O9165" s="53" t="str">
        <f>IF($B9165&lt;&gt;"",IF(ISNUMBER(_xlfn.XMATCH($B9165,Language!$A$6:$E$6)),0,IF(ISNUMBER(_xlfn.XMATCH($B9165,Language!$A$29:$E$29)),'Lista de Prestatarios'!$B$3,VLOOKUP(B9165,'Lista de Prestatarios'!$A$2:$B$500,2,FALSE))),"")</f>
        <v/>
      </c>
      <c r="P9165" s="58" t="str">
        <f>IF(B9165&lt;&gt;"",IF(OR(D9165&gt;0,G9165&gt;0),COUNTIF($B$2:B9165,B9165),COUNTIFS($B$2:B9165,B9165,$E$2:E9165,"&gt;0")),"")</f>
        <v/>
      </c>
    </row>
    <row r="9166" spans="1:16" x14ac:dyDescent="0.35">
      <c r="A9166" s="51" t="str">
        <f t="shared" si="429"/>
        <v/>
      </c>
      <c r="B9166" s="99"/>
      <c r="C9166" s="4"/>
      <c r="D9166" s="14"/>
      <c r="E9166" s="14"/>
      <c r="F9166" s="14"/>
      <c r="G9166" s="82"/>
      <c r="H9166" s="107" t="str">
        <f>IF(B9166&lt;&gt;"",IF(OR(O9166=0,O9166=999),"",SUMIFS($E$2:E9166,$A$2:A9166,A9166)-SUMIFS($F$2:F9166,$A$2:A9166,A9166)),"")</f>
        <v/>
      </c>
      <c r="I9166" s="109" t="str">
        <f t="shared" si="431"/>
        <v/>
      </c>
      <c r="J9166" s="113"/>
      <c r="K9166" s="90"/>
      <c r="L9166" s="73"/>
      <c r="M9166" s="69" t="str">
        <f>IF(C9166&lt;&gt;"",DailyLog!$S$3,"")</f>
        <v/>
      </c>
      <c r="N9166" s="56" t="str">
        <f t="shared" si="430"/>
        <v/>
      </c>
      <c r="O9166" s="53" t="str">
        <f>IF($B9166&lt;&gt;"",IF(ISNUMBER(_xlfn.XMATCH($B9166,Language!$A$6:$E$6)),0,IF(ISNUMBER(_xlfn.XMATCH($B9166,Language!$A$29:$E$29)),'Lista de Prestatarios'!$B$3,VLOOKUP(B9166,'Lista de Prestatarios'!$A$2:$B$500,2,FALSE))),"")</f>
        <v/>
      </c>
      <c r="P9166" s="58" t="str">
        <f>IF(B9166&lt;&gt;"",IF(OR(D9166&gt;0,G9166&gt;0),COUNTIF($B$2:B9166,B9166),COUNTIFS($B$2:B9166,B9166,$E$2:E9166,"&gt;0")),"")</f>
        <v/>
      </c>
    </row>
    <row r="9167" spans="1:16" x14ac:dyDescent="0.35">
      <c r="A9167" s="51" t="str">
        <f t="shared" si="429"/>
        <v/>
      </c>
      <c r="B9167" s="99"/>
      <c r="C9167" s="4"/>
      <c r="D9167" s="14"/>
      <c r="E9167" s="14"/>
      <c r="F9167" s="14"/>
      <c r="G9167" s="82"/>
      <c r="H9167" s="107" t="str">
        <f>IF(B9167&lt;&gt;"",IF(OR(O9167=0,O9167=999),"",SUMIFS($E$2:E9167,$A$2:A9167,A9167)-SUMIFS($F$2:F9167,$A$2:A9167,A9167)),"")</f>
        <v/>
      </c>
      <c r="I9167" s="109" t="str">
        <f t="shared" si="431"/>
        <v/>
      </c>
      <c r="J9167" s="113"/>
      <c r="K9167" s="90"/>
      <c r="L9167" s="73"/>
      <c r="M9167" s="69" t="str">
        <f>IF(C9167&lt;&gt;"",DailyLog!$S$3,"")</f>
        <v/>
      </c>
      <c r="N9167" s="56" t="str">
        <f t="shared" si="430"/>
        <v/>
      </c>
      <c r="O9167" s="53" t="str">
        <f>IF($B9167&lt;&gt;"",IF(ISNUMBER(_xlfn.XMATCH($B9167,Language!$A$6:$E$6)),0,IF(ISNUMBER(_xlfn.XMATCH($B9167,Language!$A$29:$E$29)),'Lista de Prestatarios'!$B$3,VLOOKUP(B9167,'Lista de Prestatarios'!$A$2:$B$500,2,FALSE))),"")</f>
        <v/>
      </c>
      <c r="P9167" s="58" t="str">
        <f>IF(B9167&lt;&gt;"",IF(OR(D9167&gt;0,G9167&gt;0),COUNTIF($B$2:B9167,B9167),COUNTIFS($B$2:B9167,B9167,$E$2:E9167,"&gt;0")),"")</f>
        <v/>
      </c>
    </row>
    <row r="9168" spans="1:16" x14ac:dyDescent="0.35">
      <c r="A9168" s="51" t="str">
        <f t="shared" si="429"/>
        <v/>
      </c>
      <c r="B9168" s="99"/>
      <c r="C9168" s="4"/>
      <c r="D9168" s="14"/>
      <c r="E9168" s="14"/>
      <c r="F9168" s="14"/>
      <c r="G9168" s="82"/>
      <c r="H9168" s="107" t="str">
        <f>IF(B9168&lt;&gt;"",IF(OR(O9168=0,O9168=999),"",SUMIFS($E$2:E9168,$A$2:A9168,A9168)-SUMIFS($F$2:F9168,$A$2:A9168,A9168)),"")</f>
        <v/>
      </c>
      <c r="I9168" s="109" t="str">
        <f t="shared" si="431"/>
        <v/>
      </c>
      <c r="J9168" s="113"/>
      <c r="K9168" s="90"/>
      <c r="L9168" s="73"/>
      <c r="M9168" s="69" t="str">
        <f>IF(C9168&lt;&gt;"",DailyLog!$S$3,"")</f>
        <v/>
      </c>
      <c r="N9168" s="56" t="str">
        <f t="shared" si="430"/>
        <v/>
      </c>
      <c r="O9168" s="53" t="str">
        <f>IF($B9168&lt;&gt;"",IF(ISNUMBER(_xlfn.XMATCH($B9168,Language!$A$6:$E$6)),0,IF(ISNUMBER(_xlfn.XMATCH($B9168,Language!$A$29:$E$29)),'Lista de Prestatarios'!$B$3,VLOOKUP(B9168,'Lista de Prestatarios'!$A$2:$B$500,2,FALSE))),"")</f>
        <v/>
      </c>
      <c r="P9168" s="58" t="str">
        <f>IF(B9168&lt;&gt;"",IF(OR(D9168&gt;0,G9168&gt;0),COUNTIF($B$2:B9168,B9168),COUNTIFS($B$2:B9168,B9168,$E$2:E9168,"&gt;0")),"")</f>
        <v/>
      </c>
    </row>
    <row r="9169" spans="1:16" x14ac:dyDescent="0.35">
      <c r="A9169" s="51" t="str">
        <f t="shared" si="429"/>
        <v/>
      </c>
      <c r="B9169" s="99"/>
      <c r="C9169" s="4"/>
      <c r="D9169" s="14"/>
      <c r="E9169" s="14"/>
      <c r="F9169" s="14"/>
      <c r="G9169" s="82"/>
      <c r="H9169" s="107" t="str">
        <f>IF(B9169&lt;&gt;"",IF(OR(O9169=0,O9169=999),"",SUMIFS($E$2:E9169,$A$2:A9169,A9169)-SUMIFS($F$2:F9169,$A$2:A9169,A9169)),"")</f>
        <v/>
      </c>
      <c r="I9169" s="109" t="str">
        <f t="shared" si="431"/>
        <v/>
      </c>
      <c r="J9169" s="113"/>
      <c r="K9169" s="90"/>
      <c r="L9169" s="73"/>
      <c r="M9169" s="69" t="str">
        <f>IF(C9169&lt;&gt;"",DailyLog!$S$3,"")</f>
        <v/>
      </c>
      <c r="N9169" s="56" t="str">
        <f t="shared" si="430"/>
        <v/>
      </c>
      <c r="O9169" s="53" t="str">
        <f>IF($B9169&lt;&gt;"",IF(ISNUMBER(_xlfn.XMATCH($B9169,Language!$A$6:$E$6)),0,IF(ISNUMBER(_xlfn.XMATCH($B9169,Language!$A$29:$E$29)),'Lista de Prestatarios'!$B$3,VLOOKUP(B9169,'Lista de Prestatarios'!$A$2:$B$500,2,FALSE))),"")</f>
        <v/>
      </c>
      <c r="P9169" s="58" t="str">
        <f>IF(B9169&lt;&gt;"",IF(OR(D9169&gt;0,G9169&gt;0),COUNTIF($B$2:B9169,B9169),COUNTIFS($B$2:B9169,B9169,$E$2:E9169,"&gt;0")),"")</f>
        <v/>
      </c>
    </row>
    <row r="9170" spans="1:16" x14ac:dyDescent="0.35">
      <c r="A9170" s="51" t="str">
        <f t="shared" si="429"/>
        <v/>
      </c>
      <c r="B9170" s="99"/>
      <c r="C9170" s="4"/>
      <c r="D9170" s="14"/>
      <c r="E9170" s="14"/>
      <c r="F9170" s="14"/>
      <c r="G9170" s="82"/>
      <c r="H9170" s="107" t="str">
        <f>IF(B9170&lt;&gt;"",IF(OR(O9170=0,O9170=999),"",SUMIFS($E$2:E9170,$A$2:A9170,A9170)-SUMIFS($F$2:F9170,$A$2:A9170,A9170)),"")</f>
        <v/>
      </c>
      <c r="I9170" s="109" t="str">
        <f t="shared" si="431"/>
        <v/>
      </c>
      <c r="J9170" s="113"/>
      <c r="K9170" s="90"/>
      <c r="L9170" s="73"/>
      <c r="M9170" s="69" t="str">
        <f>IF(C9170&lt;&gt;"",DailyLog!$S$3,"")</f>
        <v/>
      </c>
      <c r="N9170" s="56" t="str">
        <f t="shared" si="430"/>
        <v/>
      </c>
      <c r="O9170" s="53" t="str">
        <f>IF($B9170&lt;&gt;"",IF(ISNUMBER(_xlfn.XMATCH($B9170,Language!$A$6:$E$6)),0,IF(ISNUMBER(_xlfn.XMATCH($B9170,Language!$A$29:$E$29)),'Lista de Prestatarios'!$B$3,VLOOKUP(B9170,'Lista de Prestatarios'!$A$2:$B$500,2,FALSE))),"")</f>
        <v/>
      </c>
      <c r="P9170" s="58" t="str">
        <f>IF(B9170&lt;&gt;"",IF(OR(D9170&gt;0,G9170&gt;0),COUNTIF($B$2:B9170,B9170),COUNTIFS($B$2:B9170,B9170,$E$2:E9170,"&gt;0")),"")</f>
        <v/>
      </c>
    </row>
    <row r="9171" spans="1:16" x14ac:dyDescent="0.35">
      <c r="A9171" s="51" t="str">
        <f t="shared" si="429"/>
        <v/>
      </c>
      <c r="B9171" s="99"/>
      <c r="C9171" s="4"/>
      <c r="D9171" s="14"/>
      <c r="E9171" s="14"/>
      <c r="F9171" s="14"/>
      <c r="G9171" s="82"/>
      <c r="H9171" s="107" t="str">
        <f>IF(B9171&lt;&gt;"",IF(OR(O9171=0,O9171=999),"",SUMIFS($E$2:E9171,$A$2:A9171,A9171)-SUMIFS($F$2:F9171,$A$2:A9171,A9171)),"")</f>
        <v/>
      </c>
      <c r="I9171" s="109" t="str">
        <f t="shared" si="431"/>
        <v/>
      </c>
      <c r="J9171" s="113"/>
      <c r="K9171" s="90"/>
      <c r="L9171" s="73"/>
      <c r="M9171" s="69" t="str">
        <f>IF(C9171&lt;&gt;"",DailyLog!$S$3,"")</f>
        <v/>
      </c>
      <c r="N9171" s="56" t="str">
        <f t="shared" si="430"/>
        <v/>
      </c>
      <c r="O9171" s="53" t="str">
        <f>IF($B9171&lt;&gt;"",IF(ISNUMBER(_xlfn.XMATCH($B9171,Language!$A$6:$E$6)),0,IF(ISNUMBER(_xlfn.XMATCH($B9171,Language!$A$29:$E$29)),'Lista de Prestatarios'!$B$3,VLOOKUP(B9171,'Lista de Prestatarios'!$A$2:$B$500,2,FALSE))),"")</f>
        <v/>
      </c>
      <c r="P9171" s="58" t="str">
        <f>IF(B9171&lt;&gt;"",IF(OR(D9171&gt;0,G9171&gt;0),COUNTIF($B$2:B9171,B9171),COUNTIFS($B$2:B9171,B9171,$E$2:E9171,"&gt;0")),"")</f>
        <v/>
      </c>
    </row>
    <row r="9172" spans="1:16" x14ac:dyDescent="0.35">
      <c r="A9172" s="51" t="str">
        <f t="shared" si="429"/>
        <v/>
      </c>
      <c r="B9172" s="99"/>
      <c r="C9172" s="4"/>
      <c r="D9172" s="14"/>
      <c r="E9172" s="14"/>
      <c r="F9172" s="14"/>
      <c r="G9172" s="82"/>
      <c r="H9172" s="107" t="str">
        <f>IF(B9172&lt;&gt;"",IF(OR(O9172=0,O9172=999),"",SUMIFS($E$2:E9172,$A$2:A9172,A9172)-SUMIFS($F$2:F9172,$A$2:A9172,A9172)),"")</f>
        <v/>
      </c>
      <c r="I9172" s="109" t="str">
        <f t="shared" si="431"/>
        <v/>
      </c>
      <c r="J9172" s="113"/>
      <c r="K9172" s="90"/>
      <c r="L9172" s="73"/>
      <c r="M9172" s="69" t="str">
        <f>IF(C9172&lt;&gt;"",DailyLog!$S$3,"")</f>
        <v/>
      </c>
      <c r="N9172" s="56" t="str">
        <f t="shared" si="430"/>
        <v/>
      </c>
      <c r="O9172" s="53" t="str">
        <f>IF($B9172&lt;&gt;"",IF(ISNUMBER(_xlfn.XMATCH($B9172,Language!$A$6:$E$6)),0,IF(ISNUMBER(_xlfn.XMATCH($B9172,Language!$A$29:$E$29)),'Lista de Prestatarios'!$B$3,VLOOKUP(B9172,'Lista de Prestatarios'!$A$2:$B$500,2,FALSE))),"")</f>
        <v/>
      </c>
      <c r="P9172" s="58" t="str">
        <f>IF(B9172&lt;&gt;"",IF(OR(D9172&gt;0,G9172&gt;0),COUNTIF($B$2:B9172,B9172),COUNTIFS($B$2:B9172,B9172,$E$2:E9172,"&gt;0")),"")</f>
        <v/>
      </c>
    </row>
    <row r="9173" spans="1:16" x14ac:dyDescent="0.35">
      <c r="A9173" s="51" t="str">
        <f t="shared" si="429"/>
        <v/>
      </c>
      <c r="B9173" s="99"/>
      <c r="C9173" s="4"/>
      <c r="D9173" s="14"/>
      <c r="E9173" s="14"/>
      <c r="F9173" s="14"/>
      <c r="G9173" s="82"/>
      <c r="H9173" s="107" t="str">
        <f>IF(B9173&lt;&gt;"",IF(OR(O9173=0,O9173=999),"",SUMIFS($E$2:E9173,$A$2:A9173,A9173)-SUMIFS($F$2:F9173,$A$2:A9173,A9173)),"")</f>
        <v/>
      </c>
      <c r="I9173" s="109" t="str">
        <f t="shared" si="431"/>
        <v/>
      </c>
      <c r="J9173" s="113"/>
      <c r="K9173" s="90"/>
      <c r="L9173" s="73"/>
      <c r="M9173" s="69" t="str">
        <f>IF(C9173&lt;&gt;"",DailyLog!$S$3,"")</f>
        <v/>
      </c>
      <c r="N9173" s="56" t="str">
        <f t="shared" si="430"/>
        <v/>
      </c>
      <c r="O9173" s="53" t="str">
        <f>IF($B9173&lt;&gt;"",IF(ISNUMBER(_xlfn.XMATCH($B9173,Language!$A$6:$E$6)),0,IF(ISNUMBER(_xlfn.XMATCH($B9173,Language!$A$29:$E$29)),'Lista de Prestatarios'!$B$3,VLOOKUP(B9173,'Lista de Prestatarios'!$A$2:$B$500,2,FALSE))),"")</f>
        <v/>
      </c>
      <c r="P9173" s="58" t="str">
        <f>IF(B9173&lt;&gt;"",IF(OR(D9173&gt;0,G9173&gt;0),COUNTIF($B$2:B9173,B9173),COUNTIFS($B$2:B9173,B9173,$E$2:E9173,"&gt;0")),"")</f>
        <v/>
      </c>
    </row>
    <row r="9174" spans="1:16" x14ac:dyDescent="0.35">
      <c r="A9174" s="51" t="str">
        <f t="shared" si="429"/>
        <v/>
      </c>
      <c r="B9174" s="99"/>
      <c r="C9174" s="4"/>
      <c r="D9174" s="14"/>
      <c r="E9174" s="14"/>
      <c r="F9174" s="14"/>
      <c r="G9174" s="82"/>
      <c r="H9174" s="107" t="str">
        <f>IF(B9174&lt;&gt;"",IF(OR(O9174=0,O9174=999),"",SUMIFS($E$2:E9174,$A$2:A9174,A9174)-SUMIFS($F$2:F9174,$A$2:A9174,A9174)),"")</f>
        <v/>
      </c>
      <c r="I9174" s="109" t="str">
        <f t="shared" si="431"/>
        <v/>
      </c>
      <c r="J9174" s="113"/>
      <c r="K9174" s="90"/>
      <c r="L9174" s="73"/>
      <c r="M9174" s="69" t="str">
        <f>IF(C9174&lt;&gt;"",DailyLog!$S$3,"")</f>
        <v/>
      </c>
      <c r="N9174" s="56" t="str">
        <f t="shared" si="430"/>
        <v/>
      </c>
      <c r="O9174" s="53" t="str">
        <f>IF($B9174&lt;&gt;"",IF(ISNUMBER(_xlfn.XMATCH($B9174,Language!$A$6:$E$6)),0,IF(ISNUMBER(_xlfn.XMATCH($B9174,Language!$A$29:$E$29)),'Lista de Prestatarios'!$B$3,VLOOKUP(B9174,'Lista de Prestatarios'!$A$2:$B$500,2,FALSE))),"")</f>
        <v/>
      </c>
      <c r="P9174" s="58" t="str">
        <f>IF(B9174&lt;&gt;"",IF(OR(D9174&gt;0,G9174&gt;0),COUNTIF($B$2:B9174,B9174),COUNTIFS($B$2:B9174,B9174,$E$2:E9174,"&gt;0")),"")</f>
        <v/>
      </c>
    </row>
    <row r="9175" spans="1:16" x14ac:dyDescent="0.35">
      <c r="A9175" s="51" t="str">
        <f t="shared" si="429"/>
        <v/>
      </c>
      <c r="B9175" s="99"/>
      <c r="C9175" s="4"/>
      <c r="D9175" s="14"/>
      <c r="E9175" s="14"/>
      <c r="F9175" s="14"/>
      <c r="G9175" s="82"/>
      <c r="H9175" s="107" t="str">
        <f>IF(B9175&lt;&gt;"",IF(OR(O9175=0,O9175=999),"",SUMIFS($E$2:E9175,$A$2:A9175,A9175)-SUMIFS($F$2:F9175,$A$2:A9175,A9175)),"")</f>
        <v/>
      </c>
      <c r="I9175" s="109" t="str">
        <f t="shared" si="431"/>
        <v/>
      </c>
      <c r="J9175" s="113"/>
      <c r="K9175" s="90"/>
      <c r="L9175" s="73"/>
      <c r="M9175" s="69" t="str">
        <f>IF(C9175&lt;&gt;"",DailyLog!$S$3,"")</f>
        <v/>
      </c>
      <c r="N9175" s="56" t="str">
        <f t="shared" si="430"/>
        <v/>
      </c>
      <c r="O9175" s="53" t="str">
        <f>IF($B9175&lt;&gt;"",IF(ISNUMBER(_xlfn.XMATCH($B9175,Language!$A$6:$E$6)),0,IF(ISNUMBER(_xlfn.XMATCH($B9175,Language!$A$29:$E$29)),'Lista de Prestatarios'!$B$3,VLOOKUP(B9175,'Lista de Prestatarios'!$A$2:$B$500,2,FALSE))),"")</f>
        <v/>
      </c>
      <c r="P9175" s="58" t="str">
        <f>IF(B9175&lt;&gt;"",IF(OR(D9175&gt;0,G9175&gt;0),COUNTIF($B$2:B9175,B9175),COUNTIFS($B$2:B9175,B9175,$E$2:E9175,"&gt;0")),"")</f>
        <v/>
      </c>
    </row>
    <row r="9176" spans="1:16" x14ac:dyDescent="0.35">
      <c r="A9176" s="51" t="str">
        <f t="shared" si="429"/>
        <v/>
      </c>
      <c r="B9176" s="99"/>
      <c r="C9176" s="4"/>
      <c r="D9176" s="14"/>
      <c r="E9176" s="14"/>
      <c r="F9176" s="14"/>
      <c r="G9176" s="82"/>
      <c r="H9176" s="107" t="str">
        <f>IF(B9176&lt;&gt;"",IF(OR(O9176=0,O9176=999),"",SUMIFS($E$2:E9176,$A$2:A9176,A9176)-SUMIFS($F$2:F9176,$A$2:A9176,A9176)),"")</f>
        <v/>
      </c>
      <c r="I9176" s="109" t="str">
        <f t="shared" si="431"/>
        <v/>
      </c>
      <c r="J9176" s="113"/>
      <c r="K9176" s="90"/>
      <c r="L9176" s="73"/>
      <c r="M9176" s="69" t="str">
        <f>IF(C9176&lt;&gt;"",DailyLog!$S$3,"")</f>
        <v/>
      </c>
      <c r="N9176" s="56" t="str">
        <f t="shared" si="430"/>
        <v/>
      </c>
      <c r="O9176" s="53" t="str">
        <f>IF($B9176&lt;&gt;"",IF(ISNUMBER(_xlfn.XMATCH($B9176,Language!$A$6:$E$6)),0,IF(ISNUMBER(_xlfn.XMATCH($B9176,Language!$A$29:$E$29)),'Lista de Prestatarios'!$B$3,VLOOKUP(B9176,'Lista de Prestatarios'!$A$2:$B$500,2,FALSE))),"")</f>
        <v/>
      </c>
      <c r="P9176" s="58" t="str">
        <f>IF(B9176&lt;&gt;"",IF(OR(D9176&gt;0,G9176&gt;0),COUNTIF($B$2:B9176,B9176),COUNTIFS($B$2:B9176,B9176,$E$2:E9176,"&gt;0")),"")</f>
        <v/>
      </c>
    </row>
    <row r="9177" spans="1:16" x14ac:dyDescent="0.35">
      <c r="A9177" s="51" t="str">
        <f t="shared" si="429"/>
        <v/>
      </c>
      <c r="B9177" s="99"/>
      <c r="C9177" s="4"/>
      <c r="D9177" s="14"/>
      <c r="E9177" s="14"/>
      <c r="F9177" s="14"/>
      <c r="G9177" s="82"/>
      <c r="H9177" s="107" t="str">
        <f>IF(B9177&lt;&gt;"",IF(OR(O9177=0,O9177=999),"",SUMIFS($E$2:E9177,$A$2:A9177,A9177)-SUMIFS($F$2:F9177,$A$2:A9177,A9177)),"")</f>
        <v/>
      </c>
      <c r="I9177" s="109" t="str">
        <f t="shared" si="431"/>
        <v/>
      </c>
      <c r="J9177" s="113"/>
      <c r="K9177" s="90"/>
      <c r="L9177" s="73"/>
      <c r="M9177" s="69" t="str">
        <f>IF(C9177&lt;&gt;"",DailyLog!$S$3,"")</f>
        <v/>
      </c>
      <c r="N9177" s="56" t="str">
        <f t="shared" si="430"/>
        <v/>
      </c>
      <c r="O9177" s="53" t="str">
        <f>IF($B9177&lt;&gt;"",IF(ISNUMBER(_xlfn.XMATCH($B9177,Language!$A$6:$E$6)),0,IF(ISNUMBER(_xlfn.XMATCH($B9177,Language!$A$29:$E$29)),'Lista de Prestatarios'!$B$3,VLOOKUP(B9177,'Lista de Prestatarios'!$A$2:$B$500,2,FALSE))),"")</f>
        <v/>
      </c>
      <c r="P9177" s="58" t="str">
        <f>IF(B9177&lt;&gt;"",IF(OR(D9177&gt;0,G9177&gt;0),COUNTIF($B$2:B9177,B9177),COUNTIFS($B$2:B9177,B9177,$E$2:E9177,"&gt;0")),"")</f>
        <v/>
      </c>
    </row>
    <row r="9178" spans="1:16" x14ac:dyDescent="0.35">
      <c r="A9178" s="51" t="str">
        <f t="shared" si="429"/>
        <v/>
      </c>
      <c r="B9178" s="99"/>
      <c r="C9178" s="4"/>
      <c r="D9178" s="14"/>
      <c r="E9178" s="14"/>
      <c r="F9178" s="14"/>
      <c r="G9178" s="82"/>
      <c r="H9178" s="107" t="str">
        <f>IF(B9178&lt;&gt;"",IF(OR(O9178=0,O9178=999),"",SUMIFS($E$2:E9178,$A$2:A9178,A9178)-SUMIFS($F$2:F9178,$A$2:A9178,A9178)),"")</f>
        <v/>
      </c>
      <c r="I9178" s="109" t="str">
        <f t="shared" si="431"/>
        <v/>
      </c>
      <c r="J9178" s="113"/>
      <c r="K9178" s="90"/>
      <c r="L9178" s="73"/>
      <c r="M9178" s="69" t="str">
        <f>IF(C9178&lt;&gt;"",DailyLog!$S$3,"")</f>
        <v/>
      </c>
      <c r="N9178" s="56" t="str">
        <f t="shared" si="430"/>
        <v/>
      </c>
      <c r="O9178" s="53" t="str">
        <f>IF($B9178&lt;&gt;"",IF(ISNUMBER(_xlfn.XMATCH($B9178,Language!$A$6:$E$6)),0,IF(ISNUMBER(_xlfn.XMATCH($B9178,Language!$A$29:$E$29)),'Lista de Prestatarios'!$B$3,VLOOKUP(B9178,'Lista de Prestatarios'!$A$2:$B$500,2,FALSE))),"")</f>
        <v/>
      </c>
      <c r="P9178" s="58" t="str">
        <f>IF(B9178&lt;&gt;"",IF(OR(D9178&gt;0,G9178&gt;0),COUNTIF($B$2:B9178,B9178),COUNTIFS($B$2:B9178,B9178,$E$2:E9178,"&gt;0")),"")</f>
        <v/>
      </c>
    </row>
    <row r="9179" spans="1:16" x14ac:dyDescent="0.35">
      <c r="A9179" s="51" t="str">
        <f t="shared" si="429"/>
        <v/>
      </c>
      <c r="B9179" s="99"/>
      <c r="C9179" s="4"/>
      <c r="D9179" s="14"/>
      <c r="E9179" s="14"/>
      <c r="F9179" s="14"/>
      <c r="G9179" s="82"/>
      <c r="H9179" s="107" t="str">
        <f>IF(B9179&lt;&gt;"",IF(OR(O9179=0,O9179=999),"",SUMIFS($E$2:E9179,$A$2:A9179,A9179)-SUMIFS($F$2:F9179,$A$2:A9179,A9179)),"")</f>
        <v/>
      </c>
      <c r="I9179" s="109" t="str">
        <f t="shared" si="431"/>
        <v/>
      </c>
      <c r="J9179" s="113"/>
      <c r="K9179" s="90"/>
      <c r="L9179" s="73"/>
      <c r="M9179" s="69" t="str">
        <f>IF(C9179&lt;&gt;"",DailyLog!$S$3,"")</f>
        <v/>
      </c>
      <c r="N9179" s="56" t="str">
        <f t="shared" si="430"/>
        <v/>
      </c>
      <c r="O9179" s="53" t="str">
        <f>IF($B9179&lt;&gt;"",IF(ISNUMBER(_xlfn.XMATCH($B9179,Language!$A$6:$E$6)),0,IF(ISNUMBER(_xlfn.XMATCH($B9179,Language!$A$29:$E$29)),'Lista de Prestatarios'!$B$3,VLOOKUP(B9179,'Lista de Prestatarios'!$A$2:$B$500,2,FALSE))),"")</f>
        <v/>
      </c>
      <c r="P9179" s="58" t="str">
        <f>IF(B9179&lt;&gt;"",IF(OR(D9179&gt;0,G9179&gt;0),COUNTIF($B$2:B9179,B9179),COUNTIFS($B$2:B9179,B9179,$E$2:E9179,"&gt;0")),"")</f>
        <v/>
      </c>
    </row>
    <row r="9180" spans="1:16" x14ac:dyDescent="0.35">
      <c r="A9180" s="51" t="str">
        <f t="shared" si="429"/>
        <v/>
      </c>
      <c r="B9180" s="99"/>
      <c r="C9180" s="4"/>
      <c r="D9180" s="14"/>
      <c r="E9180" s="14"/>
      <c r="F9180" s="14"/>
      <c r="G9180" s="82"/>
      <c r="H9180" s="107" t="str">
        <f>IF(B9180&lt;&gt;"",IF(OR(O9180=0,O9180=999),"",SUMIFS($E$2:E9180,$A$2:A9180,A9180)-SUMIFS($F$2:F9180,$A$2:A9180,A9180)),"")</f>
        <v/>
      </c>
      <c r="I9180" s="109" t="str">
        <f t="shared" si="431"/>
        <v/>
      </c>
      <c r="J9180" s="113"/>
      <c r="K9180" s="90"/>
      <c r="L9180" s="73"/>
      <c r="M9180" s="69" t="str">
        <f>IF(C9180&lt;&gt;"",DailyLog!$S$3,"")</f>
        <v/>
      </c>
      <c r="N9180" s="56" t="str">
        <f t="shared" si="430"/>
        <v/>
      </c>
      <c r="O9180" s="53" t="str">
        <f>IF($B9180&lt;&gt;"",IF(ISNUMBER(_xlfn.XMATCH($B9180,Language!$A$6:$E$6)),0,IF(ISNUMBER(_xlfn.XMATCH($B9180,Language!$A$29:$E$29)),'Lista de Prestatarios'!$B$3,VLOOKUP(B9180,'Lista de Prestatarios'!$A$2:$B$500,2,FALSE))),"")</f>
        <v/>
      </c>
      <c r="P9180" s="58" t="str">
        <f>IF(B9180&lt;&gt;"",IF(OR(D9180&gt;0,G9180&gt;0),COUNTIF($B$2:B9180,B9180),COUNTIFS($B$2:B9180,B9180,$E$2:E9180,"&gt;0")),"")</f>
        <v/>
      </c>
    </row>
    <row r="9181" spans="1:16" x14ac:dyDescent="0.35">
      <c r="A9181" s="51" t="str">
        <f t="shared" si="429"/>
        <v/>
      </c>
      <c r="B9181" s="99"/>
      <c r="C9181" s="4"/>
      <c r="D9181" s="14"/>
      <c r="E9181" s="14"/>
      <c r="F9181" s="14"/>
      <c r="G9181" s="82"/>
      <c r="H9181" s="107" t="str">
        <f>IF(B9181&lt;&gt;"",IF(OR(O9181=0,O9181=999),"",SUMIFS($E$2:E9181,$A$2:A9181,A9181)-SUMIFS($F$2:F9181,$A$2:A9181,A9181)),"")</f>
        <v/>
      </c>
      <c r="I9181" s="109" t="str">
        <f t="shared" si="431"/>
        <v/>
      </c>
      <c r="J9181" s="113"/>
      <c r="K9181" s="90"/>
      <c r="L9181" s="73"/>
      <c r="M9181" s="69" t="str">
        <f>IF(C9181&lt;&gt;"",DailyLog!$S$3,"")</f>
        <v/>
      </c>
      <c r="N9181" s="56" t="str">
        <f t="shared" si="430"/>
        <v/>
      </c>
      <c r="O9181" s="53" t="str">
        <f>IF($B9181&lt;&gt;"",IF(ISNUMBER(_xlfn.XMATCH($B9181,Language!$A$6:$E$6)),0,IF(ISNUMBER(_xlfn.XMATCH($B9181,Language!$A$29:$E$29)),'Lista de Prestatarios'!$B$3,VLOOKUP(B9181,'Lista de Prestatarios'!$A$2:$B$500,2,FALSE))),"")</f>
        <v/>
      </c>
      <c r="P9181" s="58" t="str">
        <f>IF(B9181&lt;&gt;"",IF(OR(D9181&gt;0,G9181&gt;0),COUNTIF($B$2:B9181,B9181),COUNTIFS($B$2:B9181,B9181,$E$2:E9181,"&gt;0")),"")</f>
        <v/>
      </c>
    </row>
    <row r="9182" spans="1:16" x14ac:dyDescent="0.35">
      <c r="A9182" s="51" t="str">
        <f t="shared" si="429"/>
        <v/>
      </c>
      <c r="B9182" s="99"/>
      <c r="C9182" s="4"/>
      <c r="D9182" s="14"/>
      <c r="E9182" s="14"/>
      <c r="F9182" s="14"/>
      <c r="G9182" s="82"/>
      <c r="H9182" s="107" t="str">
        <f>IF(B9182&lt;&gt;"",IF(OR(O9182=0,O9182=999),"",SUMIFS($E$2:E9182,$A$2:A9182,A9182)-SUMIFS($F$2:F9182,$A$2:A9182,A9182)),"")</f>
        <v/>
      </c>
      <c r="I9182" s="109" t="str">
        <f t="shared" si="431"/>
        <v/>
      </c>
      <c r="J9182" s="113"/>
      <c r="K9182" s="90"/>
      <c r="L9182" s="73"/>
      <c r="M9182" s="69" t="str">
        <f>IF(C9182&lt;&gt;"",DailyLog!$S$3,"")</f>
        <v/>
      </c>
      <c r="N9182" s="56" t="str">
        <f t="shared" si="430"/>
        <v/>
      </c>
      <c r="O9182" s="53" t="str">
        <f>IF($B9182&lt;&gt;"",IF(ISNUMBER(_xlfn.XMATCH($B9182,Language!$A$6:$E$6)),0,IF(ISNUMBER(_xlfn.XMATCH($B9182,Language!$A$29:$E$29)),'Lista de Prestatarios'!$B$3,VLOOKUP(B9182,'Lista de Prestatarios'!$A$2:$B$500,2,FALSE))),"")</f>
        <v/>
      </c>
      <c r="P9182" s="58" t="str">
        <f>IF(B9182&lt;&gt;"",IF(OR(D9182&gt;0,G9182&gt;0),COUNTIF($B$2:B9182,B9182),COUNTIFS($B$2:B9182,B9182,$E$2:E9182,"&gt;0")),"")</f>
        <v/>
      </c>
    </row>
    <row r="9183" spans="1:16" x14ac:dyDescent="0.35">
      <c r="A9183" s="51" t="str">
        <f t="shared" si="429"/>
        <v/>
      </c>
      <c r="B9183" s="99"/>
      <c r="C9183" s="4"/>
      <c r="D9183" s="14"/>
      <c r="E9183" s="14"/>
      <c r="F9183" s="14"/>
      <c r="G9183" s="82"/>
      <c r="H9183" s="107" t="str">
        <f>IF(B9183&lt;&gt;"",IF(OR(O9183=0,O9183=999),"",SUMIFS($E$2:E9183,$A$2:A9183,A9183)-SUMIFS($F$2:F9183,$A$2:A9183,A9183)),"")</f>
        <v/>
      </c>
      <c r="I9183" s="109" t="str">
        <f t="shared" si="431"/>
        <v/>
      </c>
      <c r="J9183" s="113"/>
      <c r="K9183" s="90"/>
      <c r="L9183" s="73"/>
      <c r="M9183" s="69" t="str">
        <f>IF(C9183&lt;&gt;"",DailyLog!$S$3,"")</f>
        <v/>
      </c>
      <c r="N9183" s="56" t="str">
        <f t="shared" si="430"/>
        <v/>
      </c>
      <c r="O9183" s="53" t="str">
        <f>IF($B9183&lt;&gt;"",IF(ISNUMBER(_xlfn.XMATCH($B9183,Language!$A$6:$E$6)),0,IF(ISNUMBER(_xlfn.XMATCH($B9183,Language!$A$29:$E$29)),'Lista de Prestatarios'!$B$3,VLOOKUP(B9183,'Lista de Prestatarios'!$A$2:$B$500,2,FALSE))),"")</f>
        <v/>
      </c>
      <c r="P9183" s="58" t="str">
        <f>IF(B9183&lt;&gt;"",IF(OR(D9183&gt;0,G9183&gt;0),COUNTIF($B$2:B9183,B9183),COUNTIFS($B$2:B9183,B9183,$E$2:E9183,"&gt;0")),"")</f>
        <v/>
      </c>
    </row>
    <row r="9184" spans="1:16" x14ac:dyDescent="0.35">
      <c r="A9184" s="51" t="str">
        <f t="shared" si="429"/>
        <v/>
      </c>
      <c r="B9184" s="99"/>
      <c r="C9184" s="4"/>
      <c r="D9184" s="14"/>
      <c r="E9184" s="14"/>
      <c r="F9184" s="14"/>
      <c r="G9184" s="82"/>
      <c r="H9184" s="107" t="str">
        <f>IF(B9184&lt;&gt;"",IF(OR(O9184=0,O9184=999),"",SUMIFS($E$2:E9184,$A$2:A9184,A9184)-SUMIFS($F$2:F9184,$A$2:A9184,A9184)),"")</f>
        <v/>
      </c>
      <c r="I9184" s="109" t="str">
        <f t="shared" si="431"/>
        <v/>
      </c>
      <c r="J9184" s="113"/>
      <c r="K9184" s="90"/>
      <c r="L9184" s="73"/>
      <c r="M9184" s="69" t="str">
        <f>IF(C9184&lt;&gt;"",DailyLog!$S$3,"")</f>
        <v/>
      </c>
      <c r="N9184" s="56" t="str">
        <f t="shared" si="430"/>
        <v/>
      </c>
      <c r="O9184" s="53" t="str">
        <f>IF($B9184&lt;&gt;"",IF(ISNUMBER(_xlfn.XMATCH($B9184,Language!$A$6:$E$6)),0,IF(ISNUMBER(_xlfn.XMATCH($B9184,Language!$A$29:$E$29)),'Lista de Prestatarios'!$B$3,VLOOKUP(B9184,'Lista de Prestatarios'!$A$2:$B$500,2,FALSE))),"")</f>
        <v/>
      </c>
      <c r="P9184" s="58" t="str">
        <f>IF(B9184&lt;&gt;"",IF(OR(D9184&gt;0,G9184&gt;0),COUNTIF($B$2:B9184,B9184),COUNTIFS($B$2:B9184,B9184,$E$2:E9184,"&gt;0")),"")</f>
        <v/>
      </c>
    </row>
    <row r="9185" spans="1:16" x14ac:dyDescent="0.35">
      <c r="A9185" s="51" t="str">
        <f t="shared" si="429"/>
        <v/>
      </c>
      <c r="B9185" s="99"/>
      <c r="C9185" s="4"/>
      <c r="D9185" s="14"/>
      <c r="E9185" s="14"/>
      <c r="F9185" s="14"/>
      <c r="G9185" s="82"/>
      <c r="H9185" s="107" t="str">
        <f>IF(B9185&lt;&gt;"",IF(OR(O9185=0,O9185=999),"",SUMIFS($E$2:E9185,$A$2:A9185,A9185)-SUMIFS($F$2:F9185,$A$2:A9185,A9185)),"")</f>
        <v/>
      </c>
      <c r="I9185" s="109" t="str">
        <f t="shared" si="431"/>
        <v/>
      </c>
      <c r="J9185" s="113"/>
      <c r="K9185" s="90"/>
      <c r="L9185" s="73"/>
      <c r="M9185" s="69" t="str">
        <f>IF(C9185&lt;&gt;"",DailyLog!$S$3,"")</f>
        <v/>
      </c>
      <c r="N9185" s="56" t="str">
        <f t="shared" si="430"/>
        <v/>
      </c>
      <c r="O9185" s="53" t="str">
        <f>IF($B9185&lt;&gt;"",IF(ISNUMBER(_xlfn.XMATCH($B9185,Language!$A$6:$E$6)),0,IF(ISNUMBER(_xlfn.XMATCH($B9185,Language!$A$29:$E$29)),'Lista de Prestatarios'!$B$3,VLOOKUP(B9185,'Lista de Prestatarios'!$A$2:$B$500,2,FALSE))),"")</f>
        <v/>
      </c>
      <c r="P9185" s="58" t="str">
        <f>IF(B9185&lt;&gt;"",IF(OR(D9185&gt;0,G9185&gt;0),COUNTIF($B$2:B9185,B9185),COUNTIFS($B$2:B9185,B9185,$E$2:E9185,"&gt;0")),"")</f>
        <v/>
      </c>
    </row>
    <row r="9186" spans="1:16" x14ac:dyDescent="0.35">
      <c r="A9186" s="51" t="str">
        <f t="shared" si="429"/>
        <v/>
      </c>
      <c r="B9186" s="99"/>
      <c r="C9186" s="4"/>
      <c r="D9186" s="14"/>
      <c r="E9186" s="14"/>
      <c r="F9186" s="14"/>
      <c r="G9186" s="82"/>
      <c r="H9186" s="107" t="str">
        <f>IF(B9186&lt;&gt;"",IF(OR(O9186=0,O9186=999),"",SUMIFS($E$2:E9186,$A$2:A9186,A9186)-SUMIFS($F$2:F9186,$A$2:A9186,A9186)),"")</f>
        <v/>
      </c>
      <c r="I9186" s="109" t="str">
        <f t="shared" si="431"/>
        <v/>
      </c>
      <c r="J9186" s="113"/>
      <c r="K9186" s="90"/>
      <c r="L9186" s="73"/>
      <c r="M9186" s="69" t="str">
        <f>IF(C9186&lt;&gt;"",DailyLog!$S$3,"")</f>
        <v/>
      </c>
      <c r="N9186" s="56" t="str">
        <f t="shared" si="430"/>
        <v/>
      </c>
      <c r="O9186" s="53" t="str">
        <f>IF($B9186&lt;&gt;"",IF(ISNUMBER(_xlfn.XMATCH($B9186,Language!$A$6:$E$6)),0,IF(ISNUMBER(_xlfn.XMATCH($B9186,Language!$A$29:$E$29)),'Lista de Prestatarios'!$B$3,VLOOKUP(B9186,'Lista de Prestatarios'!$A$2:$B$500,2,FALSE))),"")</f>
        <v/>
      </c>
      <c r="P9186" s="58" t="str">
        <f>IF(B9186&lt;&gt;"",IF(OR(D9186&gt;0,G9186&gt;0),COUNTIF($B$2:B9186,B9186),COUNTIFS($B$2:B9186,B9186,$E$2:E9186,"&gt;0")),"")</f>
        <v/>
      </c>
    </row>
    <row r="9187" spans="1:16" x14ac:dyDescent="0.35">
      <c r="A9187" s="51" t="str">
        <f t="shared" si="429"/>
        <v/>
      </c>
      <c r="B9187" s="99"/>
      <c r="C9187" s="4"/>
      <c r="D9187" s="14"/>
      <c r="E9187" s="14"/>
      <c r="F9187" s="14"/>
      <c r="G9187" s="82"/>
      <c r="H9187" s="107" t="str">
        <f>IF(B9187&lt;&gt;"",IF(OR(O9187=0,O9187=999),"",SUMIFS($E$2:E9187,$A$2:A9187,A9187)-SUMIFS($F$2:F9187,$A$2:A9187,A9187)),"")</f>
        <v/>
      </c>
      <c r="I9187" s="109" t="str">
        <f t="shared" si="431"/>
        <v/>
      </c>
      <c r="J9187" s="113"/>
      <c r="K9187" s="90"/>
      <c r="L9187" s="73"/>
      <c r="M9187" s="69" t="str">
        <f>IF(C9187&lt;&gt;"",DailyLog!$S$3,"")</f>
        <v/>
      </c>
      <c r="N9187" s="56" t="str">
        <f t="shared" si="430"/>
        <v/>
      </c>
      <c r="O9187" s="53" t="str">
        <f>IF($B9187&lt;&gt;"",IF(ISNUMBER(_xlfn.XMATCH($B9187,Language!$A$6:$E$6)),0,IF(ISNUMBER(_xlfn.XMATCH($B9187,Language!$A$29:$E$29)),'Lista de Prestatarios'!$B$3,VLOOKUP(B9187,'Lista de Prestatarios'!$A$2:$B$500,2,FALSE))),"")</f>
        <v/>
      </c>
      <c r="P9187" s="58" t="str">
        <f>IF(B9187&lt;&gt;"",IF(OR(D9187&gt;0,G9187&gt;0),COUNTIF($B$2:B9187,B9187),COUNTIFS($B$2:B9187,B9187,$E$2:E9187,"&gt;0")),"")</f>
        <v/>
      </c>
    </row>
    <row r="9188" spans="1:16" x14ac:dyDescent="0.35">
      <c r="A9188" s="51" t="str">
        <f t="shared" si="429"/>
        <v/>
      </c>
      <c r="B9188" s="99"/>
      <c r="C9188" s="4"/>
      <c r="D9188" s="14"/>
      <c r="E9188" s="14"/>
      <c r="F9188" s="14"/>
      <c r="G9188" s="82"/>
      <c r="H9188" s="107" t="str">
        <f>IF(B9188&lt;&gt;"",IF(OR(O9188=0,O9188=999),"",SUMIFS($E$2:E9188,$A$2:A9188,A9188)-SUMIFS($F$2:F9188,$A$2:A9188,A9188)),"")</f>
        <v/>
      </c>
      <c r="I9188" s="109" t="str">
        <f t="shared" si="431"/>
        <v/>
      </c>
      <c r="J9188" s="113"/>
      <c r="K9188" s="90"/>
      <c r="L9188" s="73"/>
      <c r="M9188" s="69" t="str">
        <f>IF(C9188&lt;&gt;"",DailyLog!$S$3,"")</f>
        <v/>
      </c>
      <c r="N9188" s="56" t="str">
        <f t="shared" si="430"/>
        <v/>
      </c>
      <c r="O9188" s="53" t="str">
        <f>IF($B9188&lt;&gt;"",IF(ISNUMBER(_xlfn.XMATCH($B9188,Language!$A$6:$E$6)),0,IF(ISNUMBER(_xlfn.XMATCH($B9188,Language!$A$29:$E$29)),'Lista de Prestatarios'!$B$3,VLOOKUP(B9188,'Lista de Prestatarios'!$A$2:$B$500,2,FALSE))),"")</f>
        <v/>
      </c>
      <c r="P9188" s="58" t="str">
        <f>IF(B9188&lt;&gt;"",IF(OR(D9188&gt;0,G9188&gt;0),COUNTIF($B$2:B9188,B9188),COUNTIFS($B$2:B9188,B9188,$E$2:E9188,"&gt;0")),"")</f>
        <v/>
      </c>
    </row>
    <row r="9189" spans="1:16" x14ac:dyDescent="0.35">
      <c r="A9189" s="51" t="str">
        <f t="shared" si="429"/>
        <v/>
      </c>
      <c r="B9189" s="99"/>
      <c r="C9189" s="4"/>
      <c r="D9189" s="14"/>
      <c r="E9189" s="14"/>
      <c r="F9189" s="14"/>
      <c r="G9189" s="82"/>
      <c r="H9189" s="107" t="str">
        <f>IF(B9189&lt;&gt;"",IF(OR(O9189=0,O9189=999),"",SUMIFS($E$2:E9189,$A$2:A9189,A9189)-SUMIFS($F$2:F9189,$A$2:A9189,A9189)),"")</f>
        <v/>
      </c>
      <c r="I9189" s="109" t="str">
        <f t="shared" si="431"/>
        <v/>
      </c>
      <c r="J9189" s="113"/>
      <c r="K9189" s="90"/>
      <c r="L9189" s="73"/>
      <c r="M9189" s="69" t="str">
        <f>IF(C9189&lt;&gt;"",DailyLog!$S$3,"")</f>
        <v/>
      </c>
      <c r="N9189" s="56" t="str">
        <f t="shared" si="430"/>
        <v/>
      </c>
      <c r="O9189" s="53" t="str">
        <f>IF($B9189&lt;&gt;"",IF(ISNUMBER(_xlfn.XMATCH($B9189,Language!$A$6:$E$6)),0,IF(ISNUMBER(_xlfn.XMATCH($B9189,Language!$A$29:$E$29)),'Lista de Prestatarios'!$B$3,VLOOKUP(B9189,'Lista de Prestatarios'!$A$2:$B$500,2,FALSE))),"")</f>
        <v/>
      </c>
      <c r="P9189" s="58" t="str">
        <f>IF(B9189&lt;&gt;"",IF(OR(D9189&gt;0,G9189&gt;0),COUNTIF($B$2:B9189,B9189),COUNTIFS($B$2:B9189,B9189,$E$2:E9189,"&gt;0")),"")</f>
        <v/>
      </c>
    </row>
    <row r="9190" spans="1:16" x14ac:dyDescent="0.35">
      <c r="A9190" s="51" t="str">
        <f t="shared" si="429"/>
        <v/>
      </c>
      <c r="B9190" s="99"/>
      <c r="C9190" s="4"/>
      <c r="D9190" s="14"/>
      <c r="E9190" s="14"/>
      <c r="F9190" s="14"/>
      <c r="G9190" s="82"/>
      <c r="H9190" s="107" t="str">
        <f>IF(B9190&lt;&gt;"",IF(OR(O9190=0,O9190=999),"",SUMIFS($E$2:E9190,$A$2:A9190,A9190)-SUMIFS($F$2:F9190,$A$2:A9190,A9190)),"")</f>
        <v/>
      </c>
      <c r="I9190" s="109" t="str">
        <f t="shared" si="431"/>
        <v/>
      </c>
      <c r="J9190" s="113"/>
      <c r="K9190" s="90"/>
      <c r="L9190" s="73"/>
      <c r="M9190" s="69" t="str">
        <f>IF(C9190&lt;&gt;"",DailyLog!$S$3,"")</f>
        <v/>
      </c>
      <c r="N9190" s="56" t="str">
        <f t="shared" si="430"/>
        <v/>
      </c>
      <c r="O9190" s="53" t="str">
        <f>IF($B9190&lt;&gt;"",IF(ISNUMBER(_xlfn.XMATCH($B9190,Language!$A$6:$E$6)),0,IF(ISNUMBER(_xlfn.XMATCH($B9190,Language!$A$29:$E$29)),'Lista de Prestatarios'!$B$3,VLOOKUP(B9190,'Lista de Prestatarios'!$A$2:$B$500,2,FALSE))),"")</f>
        <v/>
      </c>
      <c r="P9190" s="58" t="str">
        <f>IF(B9190&lt;&gt;"",IF(OR(D9190&gt;0,G9190&gt;0),COUNTIF($B$2:B9190,B9190),COUNTIFS($B$2:B9190,B9190,$E$2:E9190,"&gt;0")),"")</f>
        <v/>
      </c>
    </row>
    <row r="9191" spans="1:16" x14ac:dyDescent="0.35">
      <c r="A9191" s="51" t="str">
        <f t="shared" si="429"/>
        <v/>
      </c>
      <c r="B9191" s="99"/>
      <c r="C9191" s="4"/>
      <c r="D9191" s="14"/>
      <c r="E9191" s="14"/>
      <c r="F9191" s="14"/>
      <c r="G9191" s="82"/>
      <c r="H9191" s="107" t="str">
        <f>IF(B9191&lt;&gt;"",IF(OR(O9191=0,O9191=999),"",SUMIFS($E$2:E9191,$A$2:A9191,A9191)-SUMIFS($F$2:F9191,$A$2:A9191,A9191)),"")</f>
        <v/>
      </c>
      <c r="I9191" s="109" t="str">
        <f t="shared" si="431"/>
        <v/>
      </c>
      <c r="J9191" s="113"/>
      <c r="K9191" s="90"/>
      <c r="L9191" s="73"/>
      <c r="M9191" s="69" t="str">
        <f>IF(C9191&lt;&gt;"",DailyLog!$S$3,"")</f>
        <v/>
      </c>
      <c r="N9191" s="56" t="str">
        <f t="shared" si="430"/>
        <v/>
      </c>
      <c r="O9191" s="53" t="str">
        <f>IF($B9191&lt;&gt;"",IF(ISNUMBER(_xlfn.XMATCH($B9191,Language!$A$6:$E$6)),0,IF(ISNUMBER(_xlfn.XMATCH($B9191,Language!$A$29:$E$29)),'Lista de Prestatarios'!$B$3,VLOOKUP(B9191,'Lista de Prestatarios'!$A$2:$B$500,2,FALSE))),"")</f>
        <v/>
      </c>
      <c r="P9191" s="58" t="str">
        <f>IF(B9191&lt;&gt;"",IF(OR(D9191&gt;0,G9191&gt;0),COUNTIF($B$2:B9191,B9191),COUNTIFS($B$2:B9191,B9191,$E$2:E9191,"&gt;0")),"")</f>
        <v/>
      </c>
    </row>
    <row r="9192" spans="1:16" x14ac:dyDescent="0.35">
      <c r="A9192" s="51" t="str">
        <f t="shared" si="429"/>
        <v/>
      </c>
      <c r="B9192" s="99"/>
      <c r="C9192" s="4"/>
      <c r="D9192" s="14"/>
      <c r="E9192" s="14"/>
      <c r="F9192" s="14"/>
      <c r="G9192" s="82"/>
      <c r="H9192" s="107" t="str">
        <f>IF(B9192&lt;&gt;"",IF(OR(O9192=0,O9192=999),"",SUMIFS($E$2:E9192,$A$2:A9192,A9192)-SUMIFS($F$2:F9192,$A$2:A9192,A9192)),"")</f>
        <v/>
      </c>
      <c r="I9192" s="109" t="str">
        <f t="shared" si="431"/>
        <v/>
      </c>
      <c r="J9192" s="113"/>
      <c r="K9192" s="90"/>
      <c r="L9192" s="73"/>
      <c r="M9192" s="69" t="str">
        <f>IF(C9192&lt;&gt;"",DailyLog!$S$3,"")</f>
        <v/>
      </c>
      <c r="N9192" s="56" t="str">
        <f t="shared" si="430"/>
        <v/>
      </c>
      <c r="O9192" s="53" t="str">
        <f>IF($B9192&lt;&gt;"",IF(ISNUMBER(_xlfn.XMATCH($B9192,Language!$A$6:$E$6)),0,IF(ISNUMBER(_xlfn.XMATCH($B9192,Language!$A$29:$E$29)),'Lista de Prestatarios'!$B$3,VLOOKUP(B9192,'Lista de Prestatarios'!$A$2:$B$500,2,FALSE))),"")</f>
        <v/>
      </c>
      <c r="P9192" s="58" t="str">
        <f>IF(B9192&lt;&gt;"",IF(OR(D9192&gt;0,G9192&gt;0),COUNTIF($B$2:B9192,B9192),COUNTIFS($B$2:B9192,B9192,$E$2:E9192,"&gt;0")),"")</f>
        <v/>
      </c>
    </row>
    <row r="9193" spans="1:16" x14ac:dyDescent="0.35">
      <c r="A9193" s="51" t="str">
        <f t="shared" si="429"/>
        <v/>
      </c>
      <c r="B9193" s="99"/>
      <c r="C9193" s="4"/>
      <c r="D9193" s="14"/>
      <c r="E9193" s="14"/>
      <c r="F9193" s="14"/>
      <c r="G9193" s="82"/>
      <c r="H9193" s="107" t="str">
        <f>IF(B9193&lt;&gt;"",IF(OR(O9193=0,O9193=999),"",SUMIFS($E$2:E9193,$A$2:A9193,A9193)-SUMIFS($F$2:F9193,$A$2:A9193,A9193)),"")</f>
        <v/>
      </c>
      <c r="I9193" s="109" t="str">
        <f t="shared" si="431"/>
        <v/>
      </c>
      <c r="J9193" s="113"/>
      <c r="K9193" s="90"/>
      <c r="L9193" s="73"/>
      <c r="M9193" s="69" t="str">
        <f>IF(C9193&lt;&gt;"",DailyLog!$S$3,"")</f>
        <v/>
      </c>
      <c r="N9193" s="56" t="str">
        <f t="shared" si="430"/>
        <v/>
      </c>
      <c r="O9193" s="53" t="str">
        <f>IF($B9193&lt;&gt;"",IF(ISNUMBER(_xlfn.XMATCH($B9193,Language!$A$6:$E$6)),0,IF(ISNUMBER(_xlfn.XMATCH($B9193,Language!$A$29:$E$29)),'Lista de Prestatarios'!$B$3,VLOOKUP(B9193,'Lista de Prestatarios'!$A$2:$B$500,2,FALSE))),"")</f>
        <v/>
      </c>
      <c r="P9193" s="58" t="str">
        <f>IF(B9193&lt;&gt;"",IF(OR(D9193&gt;0,G9193&gt;0),COUNTIF($B$2:B9193,B9193),COUNTIFS($B$2:B9193,B9193,$E$2:E9193,"&gt;0")),"")</f>
        <v/>
      </c>
    </row>
    <row r="9194" spans="1:16" x14ac:dyDescent="0.35">
      <c r="A9194" s="51" t="str">
        <f t="shared" si="429"/>
        <v/>
      </c>
      <c r="B9194" s="99"/>
      <c r="C9194" s="4"/>
      <c r="D9194" s="14"/>
      <c r="E9194" s="14"/>
      <c r="F9194" s="14"/>
      <c r="G9194" s="82"/>
      <c r="H9194" s="107" t="str">
        <f>IF(B9194&lt;&gt;"",IF(OR(O9194=0,O9194=999),"",SUMIFS($E$2:E9194,$A$2:A9194,A9194)-SUMIFS($F$2:F9194,$A$2:A9194,A9194)),"")</f>
        <v/>
      </c>
      <c r="I9194" s="109" t="str">
        <f t="shared" si="431"/>
        <v/>
      </c>
      <c r="J9194" s="113"/>
      <c r="K9194" s="90"/>
      <c r="L9194" s="73"/>
      <c r="M9194" s="69" t="str">
        <f>IF(C9194&lt;&gt;"",DailyLog!$S$3,"")</f>
        <v/>
      </c>
      <c r="N9194" s="56" t="str">
        <f t="shared" si="430"/>
        <v/>
      </c>
      <c r="O9194" s="53" t="str">
        <f>IF($B9194&lt;&gt;"",IF(ISNUMBER(_xlfn.XMATCH($B9194,Language!$A$6:$E$6)),0,IF(ISNUMBER(_xlfn.XMATCH($B9194,Language!$A$29:$E$29)),'Lista de Prestatarios'!$B$3,VLOOKUP(B9194,'Lista de Prestatarios'!$A$2:$B$500,2,FALSE))),"")</f>
        <v/>
      </c>
      <c r="P9194" s="58" t="str">
        <f>IF(B9194&lt;&gt;"",IF(OR(D9194&gt;0,G9194&gt;0),COUNTIF($B$2:B9194,B9194),COUNTIFS($B$2:B9194,B9194,$E$2:E9194,"&gt;0")),"")</f>
        <v/>
      </c>
    </row>
    <row r="9195" spans="1:16" x14ac:dyDescent="0.35">
      <c r="A9195" s="51" t="str">
        <f t="shared" si="429"/>
        <v/>
      </c>
      <c r="B9195" s="99"/>
      <c r="C9195" s="4"/>
      <c r="D9195" s="14"/>
      <c r="E9195" s="14"/>
      <c r="F9195" s="14"/>
      <c r="G9195" s="82"/>
      <c r="H9195" s="107" t="str">
        <f>IF(B9195&lt;&gt;"",IF(OR(O9195=0,O9195=999),"",SUMIFS($E$2:E9195,$A$2:A9195,A9195)-SUMIFS($F$2:F9195,$A$2:A9195,A9195)),"")</f>
        <v/>
      </c>
      <c r="I9195" s="109" t="str">
        <f t="shared" si="431"/>
        <v/>
      </c>
      <c r="J9195" s="113"/>
      <c r="K9195" s="90"/>
      <c r="L9195" s="73"/>
      <c r="M9195" s="69" t="str">
        <f>IF(C9195&lt;&gt;"",DailyLog!$S$3,"")</f>
        <v/>
      </c>
      <c r="N9195" s="56" t="str">
        <f t="shared" si="430"/>
        <v/>
      </c>
      <c r="O9195" s="53" t="str">
        <f>IF($B9195&lt;&gt;"",IF(ISNUMBER(_xlfn.XMATCH($B9195,Language!$A$6:$E$6)),0,IF(ISNUMBER(_xlfn.XMATCH($B9195,Language!$A$29:$E$29)),'Lista de Prestatarios'!$B$3,VLOOKUP(B9195,'Lista de Prestatarios'!$A$2:$B$500,2,FALSE))),"")</f>
        <v/>
      </c>
      <c r="P9195" s="58" t="str">
        <f>IF(B9195&lt;&gt;"",IF(OR(D9195&gt;0,G9195&gt;0),COUNTIF($B$2:B9195,B9195),COUNTIFS($B$2:B9195,B9195,$E$2:E9195,"&gt;0")),"")</f>
        <v/>
      </c>
    </row>
    <row r="9196" spans="1:16" x14ac:dyDescent="0.35">
      <c r="A9196" s="51" t="str">
        <f t="shared" si="429"/>
        <v/>
      </c>
      <c r="B9196" s="99"/>
      <c r="C9196" s="4"/>
      <c r="D9196" s="14"/>
      <c r="E9196" s="14"/>
      <c r="F9196" s="14"/>
      <c r="G9196" s="82"/>
      <c r="H9196" s="107" t="str">
        <f>IF(B9196&lt;&gt;"",IF(OR(O9196=0,O9196=999),"",SUMIFS($E$2:E9196,$A$2:A9196,A9196)-SUMIFS($F$2:F9196,$A$2:A9196,A9196)),"")</f>
        <v/>
      </c>
      <c r="I9196" s="109" t="str">
        <f t="shared" si="431"/>
        <v/>
      </c>
      <c r="J9196" s="113"/>
      <c r="K9196" s="90"/>
      <c r="L9196" s="73"/>
      <c r="M9196" s="69" t="str">
        <f>IF(C9196&lt;&gt;"",DailyLog!$S$3,"")</f>
        <v/>
      </c>
      <c r="N9196" s="56" t="str">
        <f t="shared" si="430"/>
        <v/>
      </c>
      <c r="O9196" s="53" t="str">
        <f>IF($B9196&lt;&gt;"",IF(ISNUMBER(_xlfn.XMATCH($B9196,Language!$A$6:$E$6)),0,IF(ISNUMBER(_xlfn.XMATCH($B9196,Language!$A$29:$E$29)),'Lista de Prestatarios'!$B$3,VLOOKUP(B9196,'Lista de Prestatarios'!$A$2:$B$500,2,FALSE))),"")</f>
        <v/>
      </c>
      <c r="P9196" s="58" t="str">
        <f>IF(B9196&lt;&gt;"",IF(OR(D9196&gt;0,G9196&gt;0),COUNTIF($B$2:B9196,B9196),COUNTIFS($B$2:B9196,B9196,$E$2:E9196,"&gt;0")),"")</f>
        <v/>
      </c>
    </row>
    <row r="9197" spans="1:16" x14ac:dyDescent="0.35">
      <c r="A9197" s="51" t="str">
        <f t="shared" si="429"/>
        <v/>
      </c>
      <c r="B9197" s="99"/>
      <c r="C9197" s="4"/>
      <c r="D9197" s="14"/>
      <c r="E9197" s="14"/>
      <c r="F9197" s="14"/>
      <c r="G9197" s="82"/>
      <c r="H9197" s="107" t="str">
        <f>IF(B9197&lt;&gt;"",IF(OR(O9197=0,O9197=999),"",SUMIFS($E$2:E9197,$A$2:A9197,A9197)-SUMIFS($F$2:F9197,$A$2:A9197,A9197)),"")</f>
        <v/>
      </c>
      <c r="I9197" s="109" t="str">
        <f t="shared" si="431"/>
        <v/>
      </c>
      <c r="J9197" s="113"/>
      <c r="K9197" s="90"/>
      <c r="L9197" s="73"/>
      <c r="M9197" s="69" t="str">
        <f>IF(C9197&lt;&gt;"",DailyLog!$S$3,"")</f>
        <v/>
      </c>
      <c r="N9197" s="56" t="str">
        <f t="shared" si="430"/>
        <v/>
      </c>
      <c r="O9197" s="53" t="str">
        <f>IF($B9197&lt;&gt;"",IF(ISNUMBER(_xlfn.XMATCH($B9197,Language!$A$6:$E$6)),0,IF(ISNUMBER(_xlfn.XMATCH($B9197,Language!$A$29:$E$29)),'Lista de Prestatarios'!$B$3,VLOOKUP(B9197,'Lista de Prestatarios'!$A$2:$B$500,2,FALSE))),"")</f>
        <v/>
      </c>
      <c r="P9197" s="58" t="str">
        <f>IF(B9197&lt;&gt;"",IF(OR(D9197&gt;0,G9197&gt;0),COUNTIF($B$2:B9197,B9197),COUNTIFS($B$2:B9197,B9197,$E$2:E9197,"&gt;0")),"")</f>
        <v/>
      </c>
    </row>
    <row r="9198" spans="1:16" x14ac:dyDescent="0.35">
      <c r="A9198" s="51" t="str">
        <f t="shared" si="429"/>
        <v/>
      </c>
      <c r="B9198" s="99"/>
      <c r="C9198" s="4"/>
      <c r="D9198" s="14"/>
      <c r="E9198" s="14"/>
      <c r="F9198" s="14"/>
      <c r="G9198" s="82"/>
      <c r="H9198" s="107" t="str">
        <f>IF(B9198&lt;&gt;"",IF(OR(O9198=0,O9198=999),"",SUMIFS($E$2:E9198,$A$2:A9198,A9198)-SUMIFS($F$2:F9198,$A$2:A9198,A9198)),"")</f>
        <v/>
      </c>
      <c r="I9198" s="109" t="str">
        <f t="shared" si="431"/>
        <v/>
      </c>
      <c r="J9198" s="113"/>
      <c r="K9198" s="90"/>
      <c r="L9198" s="73"/>
      <c r="M9198" s="69" t="str">
        <f>IF(C9198&lt;&gt;"",DailyLog!$S$3,"")</f>
        <v/>
      </c>
      <c r="N9198" s="56" t="str">
        <f t="shared" si="430"/>
        <v/>
      </c>
      <c r="O9198" s="53" t="str">
        <f>IF($B9198&lt;&gt;"",IF(ISNUMBER(_xlfn.XMATCH($B9198,Language!$A$6:$E$6)),0,IF(ISNUMBER(_xlfn.XMATCH($B9198,Language!$A$29:$E$29)),'Lista de Prestatarios'!$B$3,VLOOKUP(B9198,'Lista de Prestatarios'!$A$2:$B$500,2,FALSE))),"")</f>
        <v/>
      </c>
      <c r="P9198" s="58" t="str">
        <f>IF(B9198&lt;&gt;"",IF(OR(D9198&gt;0,G9198&gt;0),COUNTIF($B$2:B9198,B9198),COUNTIFS($B$2:B9198,B9198,$E$2:E9198,"&gt;0")),"")</f>
        <v/>
      </c>
    </row>
    <row r="9199" spans="1:16" x14ac:dyDescent="0.35">
      <c r="A9199" s="51" t="str">
        <f t="shared" si="429"/>
        <v/>
      </c>
      <c r="B9199" s="99"/>
      <c r="C9199" s="4"/>
      <c r="D9199" s="14"/>
      <c r="E9199" s="14"/>
      <c r="F9199" s="14"/>
      <c r="G9199" s="82"/>
      <c r="H9199" s="107" t="str">
        <f>IF(B9199&lt;&gt;"",IF(OR(O9199=0,O9199=999),"",SUMIFS($E$2:E9199,$A$2:A9199,A9199)-SUMIFS($F$2:F9199,$A$2:A9199,A9199)),"")</f>
        <v/>
      </c>
      <c r="I9199" s="109" t="str">
        <f t="shared" si="431"/>
        <v/>
      </c>
      <c r="J9199" s="113"/>
      <c r="K9199" s="90"/>
      <c r="L9199" s="73"/>
      <c r="M9199" s="69" t="str">
        <f>IF(C9199&lt;&gt;"",DailyLog!$S$3,"")</f>
        <v/>
      </c>
      <c r="N9199" s="56" t="str">
        <f t="shared" si="430"/>
        <v/>
      </c>
      <c r="O9199" s="53" t="str">
        <f>IF($B9199&lt;&gt;"",IF(ISNUMBER(_xlfn.XMATCH($B9199,Language!$A$6:$E$6)),0,IF(ISNUMBER(_xlfn.XMATCH($B9199,Language!$A$29:$E$29)),'Lista de Prestatarios'!$B$3,VLOOKUP(B9199,'Lista de Prestatarios'!$A$2:$B$500,2,FALSE))),"")</f>
        <v/>
      </c>
      <c r="P9199" s="58" t="str">
        <f>IF(B9199&lt;&gt;"",IF(OR(D9199&gt;0,G9199&gt;0),COUNTIF($B$2:B9199,B9199),COUNTIFS($B$2:B9199,B9199,$E$2:E9199,"&gt;0")),"")</f>
        <v/>
      </c>
    </row>
    <row r="9200" spans="1:16" x14ac:dyDescent="0.35">
      <c r="A9200" s="51" t="str">
        <f t="shared" si="429"/>
        <v/>
      </c>
      <c r="B9200" s="99"/>
      <c r="C9200" s="4"/>
      <c r="D9200" s="14"/>
      <c r="E9200" s="14"/>
      <c r="F9200" s="14"/>
      <c r="G9200" s="82"/>
      <c r="H9200" s="107" t="str">
        <f>IF(B9200&lt;&gt;"",IF(OR(O9200=0,O9200=999),"",SUMIFS($E$2:E9200,$A$2:A9200,A9200)-SUMIFS($F$2:F9200,$A$2:A9200,A9200)),"")</f>
        <v/>
      </c>
      <c r="I9200" s="109" t="str">
        <f t="shared" si="431"/>
        <v/>
      </c>
      <c r="J9200" s="113"/>
      <c r="K9200" s="90"/>
      <c r="L9200" s="73"/>
      <c r="M9200" s="69" t="str">
        <f>IF(C9200&lt;&gt;"",DailyLog!$S$3,"")</f>
        <v/>
      </c>
      <c r="N9200" s="56" t="str">
        <f t="shared" si="430"/>
        <v/>
      </c>
      <c r="O9200" s="53" t="str">
        <f>IF($B9200&lt;&gt;"",IF(ISNUMBER(_xlfn.XMATCH($B9200,Language!$A$6:$E$6)),0,IF(ISNUMBER(_xlfn.XMATCH($B9200,Language!$A$29:$E$29)),'Lista de Prestatarios'!$B$3,VLOOKUP(B9200,'Lista de Prestatarios'!$A$2:$B$500,2,FALSE))),"")</f>
        <v/>
      </c>
      <c r="P9200" s="58" t="str">
        <f>IF(B9200&lt;&gt;"",IF(OR(D9200&gt;0,G9200&gt;0),COUNTIF($B$2:B9200,B9200),COUNTIFS($B$2:B9200,B9200,$E$2:E9200,"&gt;0")),"")</f>
        <v/>
      </c>
    </row>
    <row r="9201" spans="1:16" x14ac:dyDescent="0.35">
      <c r="A9201" s="51" t="str">
        <f t="shared" si="429"/>
        <v/>
      </c>
      <c r="B9201" s="99"/>
      <c r="C9201" s="4"/>
      <c r="D9201" s="14"/>
      <c r="E9201" s="14"/>
      <c r="F9201" s="14"/>
      <c r="G9201" s="82"/>
      <c r="H9201" s="107" t="str">
        <f>IF(B9201&lt;&gt;"",IF(OR(O9201=0,O9201=999),"",SUMIFS($E$2:E9201,$A$2:A9201,A9201)-SUMIFS($F$2:F9201,$A$2:A9201,A9201)),"")</f>
        <v/>
      </c>
      <c r="I9201" s="109" t="str">
        <f t="shared" si="431"/>
        <v/>
      </c>
      <c r="J9201" s="113"/>
      <c r="K9201" s="90"/>
      <c r="L9201" s="73"/>
      <c r="M9201" s="69" t="str">
        <f>IF(C9201&lt;&gt;"",DailyLog!$S$3,"")</f>
        <v/>
      </c>
      <c r="N9201" s="56" t="str">
        <f t="shared" si="430"/>
        <v/>
      </c>
      <c r="O9201" s="53" t="str">
        <f>IF($B9201&lt;&gt;"",IF(ISNUMBER(_xlfn.XMATCH($B9201,Language!$A$6:$E$6)),0,IF(ISNUMBER(_xlfn.XMATCH($B9201,Language!$A$29:$E$29)),'Lista de Prestatarios'!$B$3,VLOOKUP(B9201,'Lista de Prestatarios'!$A$2:$B$500,2,FALSE))),"")</f>
        <v/>
      </c>
      <c r="P9201" s="58" t="str">
        <f>IF(B9201&lt;&gt;"",IF(OR(D9201&gt;0,G9201&gt;0),COUNTIF($B$2:B9201,B9201),COUNTIFS($B$2:B9201,B9201,$E$2:E9201,"&gt;0")),"")</f>
        <v/>
      </c>
    </row>
    <row r="9202" spans="1:16" x14ac:dyDescent="0.35">
      <c r="A9202" s="51" t="str">
        <f t="shared" si="429"/>
        <v/>
      </c>
      <c r="B9202" s="99"/>
      <c r="C9202" s="4"/>
      <c r="D9202" s="14"/>
      <c r="E9202" s="14"/>
      <c r="F9202" s="14"/>
      <c r="G9202" s="82"/>
      <c r="H9202" s="107" t="str">
        <f>IF(B9202&lt;&gt;"",IF(OR(O9202=0,O9202=999),"",SUMIFS($E$2:E9202,$A$2:A9202,A9202)-SUMIFS($F$2:F9202,$A$2:A9202,A9202)),"")</f>
        <v/>
      </c>
      <c r="I9202" s="109" t="str">
        <f t="shared" si="431"/>
        <v/>
      </c>
      <c r="J9202" s="113"/>
      <c r="K9202" s="90"/>
      <c r="L9202" s="73"/>
      <c r="M9202" s="69" t="str">
        <f>IF(C9202&lt;&gt;"",DailyLog!$S$3,"")</f>
        <v/>
      </c>
      <c r="N9202" s="56" t="str">
        <f t="shared" si="430"/>
        <v/>
      </c>
      <c r="O9202" s="53" t="str">
        <f>IF($B9202&lt;&gt;"",IF(ISNUMBER(_xlfn.XMATCH($B9202,Language!$A$6:$E$6)),0,IF(ISNUMBER(_xlfn.XMATCH($B9202,Language!$A$29:$E$29)),'Lista de Prestatarios'!$B$3,VLOOKUP(B9202,'Lista de Prestatarios'!$A$2:$B$500,2,FALSE))),"")</f>
        <v/>
      </c>
      <c r="P9202" s="58" t="str">
        <f>IF(B9202&lt;&gt;"",IF(OR(D9202&gt;0,G9202&gt;0),COUNTIF($B$2:B9202,B9202),COUNTIFS($B$2:B9202,B9202,$E$2:E9202,"&gt;0")),"")</f>
        <v/>
      </c>
    </row>
    <row r="9203" spans="1:16" x14ac:dyDescent="0.35">
      <c r="A9203" s="51" t="str">
        <f t="shared" si="429"/>
        <v/>
      </c>
      <c r="B9203" s="99"/>
      <c r="C9203" s="4"/>
      <c r="D9203" s="14"/>
      <c r="E9203" s="14"/>
      <c r="F9203" s="14"/>
      <c r="G9203" s="82"/>
      <c r="H9203" s="107" t="str">
        <f>IF(B9203&lt;&gt;"",IF(OR(O9203=0,O9203=999),"",SUMIFS($E$2:E9203,$A$2:A9203,A9203)-SUMIFS($F$2:F9203,$A$2:A9203,A9203)),"")</f>
        <v/>
      </c>
      <c r="I9203" s="109" t="str">
        <f t="shared" si="431"/>
        <v/>
      </c>
      <c r="J9203" s="113"/>
      <c r="K9203" s="90"/>
      <c r="L9203" s="73"/>
      <c r="M9203" s="69" t="str">
        <f>IF(C9203&lt;&gt;"",DailyLog!$S$3,"")</f>
        <v/>
      </c>
      <c r="N9203" s="56" t="str">
        <f t="shared" si="430"/>
        <v/>
      </c>
      <c r="O9203" s="53" t="str">
        <f>IF($B9203&lt;&gt;"",IF(ISNUMBER(_xlfn.XMATCH($B9203,Language!$A$6:$E$6)),0,IF(ISNUMBER(_xlfn.XMATCH($B9203,Language!$A$29:$E$29)),'Lista de Prestatarios'!$B$3,VLOOKUP(B9203,'Lista de Prestatarios'!$A$2:$B$500,2,FALSE))),"")</f>
        <v/>
      </c>
      <c r="P9203" s="58" t="str">
        <f>IF(B9203&lt;&gt;"",IF(OR(D9203&gt;0,G9203&gt;0),COUNTIF($B$2:B9203,B9203),COUNTIFS($B$2:B9203,B9203,$E$2:E9203,"&gt;0")),"")</f>
        <v/>
      </c>
    </row>
    <row r="9204" spans="1:16" x14ac:dyDescent="0.35">
      <c r="A9204" s="51" t="str">
        <f t="shared" si="429"/>
        <v/>
      </c>
      <c r="B9204" s="99"/>
      <c r="C9204" s="4"/>
      <c r="D9204" s="14"/>
      <c r="E9204" s="14"/>
      <c r="F9204" s="14"/>
      <c r="G9204" s="82"/>
      <c r="H9204" s="107" t="str">
        <f>IF(B9204&lt;&gt;"",IF(OR(O9204=0,O9204=999),"",SUMIFS($E$2:E9204,$A$2:A9204,A9204)-SUMIFS($F$2:F9204,$A$2:A9204,A9204)),"")</f>
        <v/>
      </c>
      <c r="I9204" s="109" t="str">
        <f t="shared" si="431"/>
        <v/>
      </c>
      <c r="J9204" s="113"/>
      <c r="K9204" s="90"/>
      <c r="L9204" s="73"/>
      <c r="M9204" s="69" t="str">
        <f>IF(C9204&lt;&gt;"",DailyLog!$S$3,"")</f>
        <v/>
      </c>
      <c r="N9204" s="56" t="str">
        <f t="shared" si="430"/>
        <v/>
      </c>
      <c r="O9204" s="53" t="str">
        <f>IF($B9204&lt;&gt;"",IF(ISNUMBER(_xlfn.XMATCH($B9204,Language!$A$6:$E$6)),0,IF(ISNUMBER(_xlfn.XMATCH($B9204,Language!$A$29:$E$29)),'Lista de Prestatarios'!$B$3,VLOOKUP(B9204,'Lista de Prestatarios'!$A$2:$B$500,2,FALSE))),"")</f>
        <v/>
      </c>
      <c r="P9204" s="58" t="str">
        <f>IF(B9204&lt;&gt;"",IF(OR(D9204&gt;0,G9204&gt;0),COUNTIF($B$2:B9204,B9204),COUNTIFS($B$2:B9204,B9204,$E$2:E9204,"&gt;0")),"")</f>
        <v/>
      </c>
    </row>
    <row r="9205" spans="1:16" x14ac:dyDescent="0.35">
      <c r="A9205" s="51" t="str">
        <f t="shared" si="429"/>
        <v/>
      </c>
      <c r="B9205" s="99"/>
      <c r="C9205" s="4"/>
      <c r="D9205" s="14"/>
      <c r="E9205" s="14"/>
      <c r="F9205" s="14"/>
      <c r="G9205" s="82"/>
      <c r="H9205" s="107" t="str">
        <f>IF(B9205&lt;&gt;"",IF(OR(O9205=0,O9205=999),"",SUMIFS($E$2:E9205,$A$2:A9205,A9205)-SUMIFS($F$2:F9205,$A$2:A9205,A9205)),"")</f>
        <v/>
      </c>
      <c r="I9205" s="109" t="str">
        <f t="shared" si="431"/>
        <v/>
      </c>
      <c r="J9205" s="113"/>
      <c r="K9205" s="90"/>
      <c r="L9205" s="73"/>
      <c r="M9205" s="69" t="str">
        <f>IF(C9205&lt;&gt;"",DailyLog!$S$3,"")</f>
        <v/>
      </c>
      <c r="N9205" s="56" t="str">
        <f t="shared" si="430"/>
        <v/>
      </c>
      <c r="O9205" s="53" t="str">
        <f>IF($B9205&lt;&gt;"",IF(ISNUMBER(_xlfn.XMATCH($B9205,Language!$A$6:$E$6)),0,IF(ISNUMBER(_xlfn.XMATCH($B9205,Language!$A$29:$E$29)),'Lista de Prestatarios'!$B$3,VLOOKUP(B9205,'Lista de Prestatarios'!$A$2:$B$500,2,FALSE))),"")</f>
        <v/>
      </c>
      <c r="P9205" s="58" t="str">
        <f>IF(B9205&lt;&gt;"",IF(OR(D9205&gt;0,G9205&gt;0),COUNTIF($B$2:B9205,B9205),COUNTIFS($B$2:B9205,B9205,$E$2:E9205,"&gt;0")),"")</f>
        <v/>
      </c>
    </row>
    <row r="9206" spans="1:16" x14ac:dyDescent="0.35">
      <c r="A9206" s="51" t="str">
        <f t="shared" si="429"/>
        <v/>
      </c>
      <c r="B9206" s="99"/>
      <c r="C9206" s="4"/>
      <c r="D9206" s="14"/>
      <c r="E9206" s="14"/>
      <c r="F9206" s="14"/>
      <c r="G9206" s="82"/>
      <c r="H9206" s="107" t="str">
        <f>IF(B9206&lt;&gt;"",IF(OR(O9206=0,O9206=999),"",SUMIFS($E$2:E9206,$A$2:A9206,A9206)-SUMIFS($F$2:F9206,$A$2:A9206,A9206)),"")</f>
        <v/>
      </c>
      <c r="I9206" s="109" t="str">
        <f t="shared" si="431"/>
        <v/>
      </c>
      <c r="J9206" s="113"/>
      <c r="K9206" s="90"/>
      <c r="L9206" s="73"/>
      <c r="M9206" s="69" t="str">
        <f>IF(C9206&lt;&gt;"",DailyLog!$S$3,"")</f>
        <v/>
      </c>
      <c r="N9206" s="56" t="str">
        <f t="shared" si="430"/>
        <v/>
      </c>
      <c r="O9206" s="53" t="str">
        <f>IF($B9206&lt;&gt;"",IF(ISNUMBER(_xlfn.XMATCH($B9206,Language!$A$6:$E$6)),0,IF(ISNUMBER(_xlfn.XMATCH($B9206,Language!$A$29:$E$29)),'Lista de Prestatarios'!$B$3,VLOOKUP(B9206,'Lista de Prestatarios'!$A$2:$B$500,2,FALSE))),"")</f>
        <v/>
      </c>
      <c r="P9206" s="58" t="str">
        <f>IF(B9206&lt;&gt;"",IF(OR(D9206&gt;0,G9206&gt;0),COUNTIF($B$2:B9206,B9206),COUNTIFS($B$2:B9206,B9206,$E$2:E9206,"&gt;0")),"")</f>
        <v/>
      </c>
    </row>
    <row r="9207" spans="1:16" x14ac:dyDescent="0.35">
      <c r="A9207" s="51" t="str">
        <f t="shared" si="429"/>
        <v/>
      </c>
      <c r="B9207" s="99"/>
      <c r="C9207" s="4"/>
      <c r="D9207" s="14"/>
      <c r="E9207" s="14"/>
      <c r="F9207" s="14"/>
      <c r="G9207" s="82"/>
      <c r="H9207" s="107" t="str">
        <f>IF(B9207&lt;&gt;"",IF(OR(O9207=0,O9207=999),"",SUMIFS($E$2:E9207,$A$2:A9207,A9207)-SUMIFS($F$2:F9207,$A$2:A9207,A9207)),"")</f>
        <v/>
      </c>
      <c r="I9207" s="109" t="str">
        <f t="shared" si="431"/>
        <v/>
      </c>
      <c r="J9207" s="113"/>
      <c r="K9207" s="90"/>
      <c r="L9207" s="73"/>
      <c r="M9207" s="69" t="str">
        <f>IF(C9207&lt;&gt;"",DailyLog!$S$3,"")</f>
        <v/>
      </c>
      <c r="N9207" s="56" t="str">
        <f t="shared" si="430"/>
        <v/>
      </c>
      <c r="O9207" s="53" t="str">
        <f>IF($B9207&lt;&gt;"",IF(ISNUMBER(_xlfn.XMATCH($B9207,Language!$A$6:$E$6)),0,IF(ISNUMBER(_xlfn.XMATCH($B9207,Language!$A$29:$E$29)),'Lista de Prestatarios'!$B$3,VLOOKUP(B9207,'Lista de Prestatarios'!$A$2:$B$500,2,FALSE))),"")</f>
        <v/>
      </c>
      <c r="P9207" s="58" t="str">
        <f>IF(B9207&lt;&gt;"",IF(OR(D9207&gt;0,G9207&gt;0),COUNTIF($B$2:B9207,B9207),COUNTIFS($B$2:B9207,B9207,$E$2:E9207,"&gt;0")),"")</f>
        <v/>
      </c>
    </row>
    <row r="9208" spans="1:16" x14ac:dyDescent="0.35">
      <c r="A9208" s="51" t="str">
        <f t="shared" si="429"/>
        <v/>
      </c>
      <c r="B9208" s="99"/>
      <c r="C9208" s="4"/>
      <c r="D9208" s="14"/>
      <c r="E9208" s="14"/>
      <c r="F9208" s="14"/>
      <c r="G9208" s="82"/>
      <c r="H9208" s="107" t="str">
        <f>IF(B9208&lt;&gt;"",IF(OR(O9208=0,O9208=999),"",SUMIFS($E$2:E9208,$A$2:A9208,A9208)-SUMIFS($F$2:F9208,$A$2:A9208,A9208)),"")</f>
        <v/>
      </c>
      <c r="I9208" s="109" t="str">
        <f t="shared" si="431"/>
        <v/>
      </c>
      <c r="J9208" s="113"/>
      <c r="K9208" s="90"/>
      <c r="L9208" s="73"/>
      <c r="M9208" s="69" t="str">
        <f>IF(C9208&lt;&gt;"",DailyLog!$S$3,"")</f>
        <v/>
      </c>
      <c r="N9208" s="56" t="str">
        <f t="shared" si="430"/>
        <v/>
      </c>
      <c r="O9208" s="53" t="str">
        <f>IF($B9208&lt;&gt;"",IF(ISNUMBER(_xlfn.XMATCH($B9208,Language!$A$6:$E$6)),0,IF(ISNUMBER(_xlfn.XMATCH($B9208,Language!$A$29:$E$29)),'Lista de Prestatarios'!$B$3,VLOOKUP(B9208,'Lista de Prestatarios'!$A$2:$B$500,2,FALSE))),"")</f>
        <v/>
      </c>
      <c r="P9208" s="58" t="str">
        <f>IF(B9208&lt;&gt;"",IF(OR(D9208&gt;0,G9208&gt;0),COUNTIF($B$2:B9208,B9208),COUNTIFS($B$2:B9208,B9208,$E$2:E9208,"&gt;0")),"")</f>
        <v/>
      </c>
    </row>
    <row r="9209" spans="1:16" x14ac:dyDescent="0.35">
      <c r="A9209" s="51" t="str">
        <f t="shared" si="429"/>
        <v/>
      </c>
      <c r="B9209" s="99"/>
      <c r="C9209" s="4"/>
      <c r="D9209" s="14"/>
      <c r="E9209" s="14"/>
      <c r="F9209" s="14"/>
      <c r="G9209" s="82"/>
      <c r="H9209" s="107" t="str">
        <f>IF(B9209&lt;&gt;"",IF(OR(O9209=0,O9209=999),"",SUMIFS($E$2:E9209,$A$2:A9209,A9209)-SUMIFS($F$2:F9209,$A$2:A9209,A9209)),"")</f>
        <v/>
      </c>
      <c r="I9209" s="109" t="str">
        <f t="shared" si="431"/>
        <v/>
      </c>
      <c r="J9209" s="113"/>
      <c r="K9209" s="90"/>
      <c r="L9209" s="73"/>
      <c r="M9209" s="69" t="str">
        <f>IF(C9209&lt;&gt;"",DailyLog!$S$3,"")</f>
        <v/>
      </c>
      <c r="N9209" s="56" t="str">
        <f t="shared" si="430"/>
        <v/>
      </c>
      <c r="O9209" s="53" t="str">
        <f>IF($B9209&lt;&gt;"",IF(ISNUMBER(_xlfn.XMATCH($B9209,Language!$A$6:$E$6)),0,IF(ISNUMBER(_xlfn.XMATCH($B9209,Language!$A$29:$E$29)),'Lista de Prestatarios'!$B$3,VLOOKUP(B9209,'Lista de Prestatarios'!$A$2:$B$500,2,FALSE))),"")</f>
        <v/>
      </c>
      <c r="P9209" s="58" t="str">
        <f>IF(B9209&lt;&gt;"",IF(OR(D9209&gt;0,G9209&gt;0),COUNTIF($B$2:B9209,B9209),COUNTIFS($B$2:B9209,B9209,$E$2:E9209,"&gt;0")),"")</f>
        <v/>
      </c>
    </row>
    <row r="9210" spans="1:16" x14ac:dyDescent="0.35">
      <c r="A9210" s="51" t="str">
        <f t="shared" si="429"/>
        <v/>
      </c>
      <c r="B9210" s="99"/>
      <c r="C9210" s="4"/>
      <c r="D9210" s="14"/>
      <c r="E9210" s="14"/>
      <c r="F9210" s="14"/>
      <c r="G9210" s="82"/>
      <c r="H9210" s="107" t="str">
        <f>IF(B9210&lt;&gt;"",IF(OR(O9210=0,O9210=999),"",SUMIFS($E$2:E9210,$A$2:A9210,A9210)-SUMIFS($F$2:F9210,$A$2:A9210,A9210)),"")</f>
        <v/>
      </c>
      <c r="I9210" s="109" t="str">
        <f t="shared" si="431"/>
        <v/>
      </c>
      <c r="J9210" s="113"/>
      <c r="K9210" s="90"/>
      <c r="L9210" s="73"/>
      <c r="M9210" s="69" t="str">
        <f>IF(C9210&lt;&gt;"",DailyLog!$S$3,"")</f>
        <v/>
      </c>
      <c r="N9210" s="56" t="str">
        <f t="shared" si="430"/>
        <v/>
      </c>
      <c r="O9210" s="53" t="str">
        <f>IF($B9210&lt;&gt;"",IF(ISNUMBER(_xlfn.XMATCH($B9210,Language!$A$6:$E$6)),0,IF(ISNUMBER(_xlfn.XMATCH($B9210,Language!$A$29:$E$29)),'Lista de Prestatarios'!$B$3,VLOOKUP(B9210,'Lista de Prestatarios'!$A$2:$B$500,2,FALSE))),"")</f>
        <v/>
      </c>
      <c r="P9210" s="58" t="str">
        <f>IF(B9210&lt;&gt;"",IF(OR(D9210&gt;0,G9210&gt;0),COUNTIF($B$2:B9210,B9210),COUNTIFS($B$2:B9210,B9210,$E$2:E9210,"&gt;0")),"")</f>
        <v/>
      </c>
    </row>
    <row r="9211" spans="1:16" x14ac:dyDescent="0.35">
      <c r="A9211" s="51" t="str">
        <f t="shared" si="429"/>
        <v/>
      </c>
      <c r="B9211" s="99"/>
      <c r="C9211" s="4"/>
      <c r="D9211" s="14"/>
      <c r="E9211" s="14"/>
      <c r="F9211" s="14"/>
      <c r="G9211" s="82"/>
      <c r="H9211" s="107" t="str">
        <f>IF(B9211&lt;&gt;"",IF(OR(O9211=0,O9211=999),"",SUMIFS($E$2:E9211,$A$2:A9211,A9211)-SUMIFS($F$2:F9211,$A$2:A9211,A9211)),"")</f>
        <v/>
      </c>
      <c r="I9211" s="109" t="str">
        <f t="shared" si="431"/>
        <v/>
      </c>
      <c r="J9211" s="113"/>
      <c r="K9211" s="90"/>
      <c r="L9211" s="73"/>
      <c r="M9211" s="69" t="str">
        <f>IF(C9211&lt;&gt;"",DailyLog!$S$3,"")</f>
        <v/>
      </c>
      <c r="N9211" s="56" t="str">
        <f t="shared" si="430"/>
        <v/>
      </c>
      <c r="O9211" s="53" t="str">
        <f>IF($B9211&lt;&gt;"",IF(ISNUMBER(_xlfn.XMATCH($B9211,Language!$A$6:$E$6)),0,IF(ISNUMBER(_xlfn.XMATCH($B9211,Language!$A$29:$E$29)),'Lista de Prestatarios'!$B$3,VLOOKUP(B9211,'Lista de Prestatarios'!$A$2:$B$500,2,FALSE))),"")</f>
        <v/>
      </c>
      <c r="P9211" s="58" t="str">
        <f>IF(B9211&lt;&gt;"",IF(OR(D9211&gt;0,G9211&gt;0),COUNTIF($B$2:B9211,B9211),COUNTIFS($B$2:B9211,B9211,$E$2:E9211,"&gt;0")),"")</f>
        <v/>
      </c>
    </row>
    <row r="9212" spans="1:16" x14ac:dyDescent="0.35">
      <c r="A9212" s="51" t="str">
        <f t="shared" si="429"/>
        <v/>
      </c>
      <c r="B9212" s="99"/>
      <c r="C9212" s="4"/>
      <c r="D9212" s="14"/>
      <c r="E9212" s="14"/>
      <c r="F9212" s="14"/>
      <c r="G9212" s="82"/>
      <c r="H9212" s="107" t="str">
        <f>IF(B9212&lt;&gt;"",IF(OR(O9212=0,O9212=999),"",SUMIFS($E$2:E9212,$A$2:A9212,A9212)-SUMIFS($F$2:F9212,$A$2:A9212,A9212)),"")</f>
        <v/>
      </c>
      <c r="I9212" s="109" t="str">
        <f t="shared" si="431"/>
        <v/>
      </c>
      <c r="J9212" s="113"/>
      <c r="K9212" s="90"/>
      <c r="L9212" s="73"/>
      <c r="M9212" s="69" t="str">
        <f>IF(C9212&lt;&gt;"",DailyLog!$S$3,"")</f>
        <v/>
      </c>
      <c r="N9212" s="56" t="str">
        <f t="shared" si="430"/>
        <v/>
      </c>
      <c r="O9212" s="53" t="str">
        <f>IF($B9212&lt;&gt;"",IF(ISNUMBER(_xlfn.XMATCH($B9212,Language!$A$6:$E$6)),0,IF(ISNUMBER(_xlfn.XMATCH($B9212,Language!$A$29:$E$29)),'Lista de Prestatarios'!$B$3,VLOOKUP(B9212,'Lista de Prestatarios'!$A$2:$B$500,2,FALSE))),"")</f>
        <v/>
      </c>
      <c r="P9212" s="58" t="str">
        <f>IF(B9212&lt;&gt;"",IF(OR(D9212&gt;0,G9212&gt;0),COUNTIF($B$2:B9212,B9212),COUNTIFS($B$2:B9212,B9212,$E$2:E9212,"&gt;0")),"")</f>
        <v/>
      </c>
    </row>
    <row r="9213" spans="1:16" x14ac:dyDescent="0.35">
      <c r="A9213" s="51" t="str">
        <f t="shared" si="429"/>
        <v/>
      </c>
      <c r="B9213" s="99"/>
      <c r="C9213" s="4"/>
      <c r="D9213" s="14"/>
      <c r="E9213" s="14"/>
      <c r="F9213" s="14"/>
      <c r="G9213" s="82"/>
      <c r="H9213" s="107" t="str">
        <f>IF(B9213&lt;&gt;"",IF(OR(O9213=0,O9213=999),"",SUMIFS($E$2:E9213,$A$2:A9213,A9213)-SUMIFS($F$2:F9213,$A$2:A9213,A9213)),"")</f>
        <v/>
      </c>
      <c r="I9213" s="109" t="str">
        <f t="shared" si="431"/>
        <v/>
      </c>
      <c r="J9213" s="113"/>
      <c r="K9213" s="90"/>
      <c r="L9213" s="73"/>
      <c r="M9213" s="69" t="str">
        <f>IF(C9213&lt;&gt;"",DailyLog!$S$3,"")</f>
        <v/>
      </c>
      <c r="N9213" s="56" t="str">
        <f t="shared" si="430"/>
        <v/>
      </c>
      <c r="O9213" s="53" t="str">
        <f>IF($B9213&lt;&gt;"",IF(ISNUMBER(_xlfn.XMATCH($B9213,Language!$A$6:$E$6)),0,IF(ISNUMBER(_xlfn.XMATCH($B9213,Language!$A$29:$E$29)),'Lista de Prestatarios'!$B$3,VLOOKUP(B9213,'Lista de Prestatarios'!$A$2:$B$500,2,FALSE))),"")</f>
        <v/>
      </c>
      <c r="P9213" s="58" t="str">
        <f>IF(B9213&lt;&gt;"",IF(OR(D9213&gt;0,G9213&gt;0),COUNTIF($B$2:B9213,B9213),COUNTIFS($B$2:B9213,B9213,$E$2:E9213,"&gt;0")),"")</f>
        <v/>
      </c>
    </row>
    <row r="9214" spans="1:16" x14ac:dyDescent="0.35">
      <c r="A9214" s="51" t="str">
        <f t="shared" si="429"/>
        <v/>
      </c>
      <c r="B9214" s="99"/>
      <c r="C9214" s="4"/>
      <c r="D9214" s="14"/>
      <c r="E9214" s="14"/>
      <c r="F9214" s="14"/>
      <c r="G9214" s="82"/>
      <c r="H9214" s="107" t="str">
        <f>IF(B9214&lt;&gt;"",IF(OR(O9214=0,O9214=999),"",SUMIFS($E$2:E9214,$A$2:A9214,A9214)-SUMIFS($F$2:F9214,$A$2:A9214,A9214)),"")</f>
        <v/>
      </c>
      <c r="I9214" s="109" t="str">
        <f t="shared" si="431"/>
        <v/>
      </c>
      <c r="J9214" s="113"/>
      <c r="K9214" s="90"/>
      <c r="L9214" s="73"/>
      <c r="M9214" s="69" t="str">
        <f>IF(C9214&lt;&gt;"",DailyLog!$S$3,"")</f>
        <v/>
      </c>
      <c r="N9214" s="56" t="str">
        <f t="shared" si="430"/>
        <v/>
      </c>
      <c r="O9214" s="53" t="str">
        <f>IF($B9214&lt;&gt;"",IF(ISNUMBER(_xlfn.XMATCH($B9214,Language!$A$6:$E$6)),0,IF(ISNUMBER(_xlfn.XMATCH($B9214,Language!$A$29:$E$29)),'Lista de Prestatarios'!$B$3,VLOOKUP(B9214,'Lista de Prestatarios'!$A$2:$B$500,2,FALSE))),"")</f>
        <v/>
      </c>
      <c r="P9214" s="58" t="str">
        <f>IF(B9214&lt;&gt;"",IF(OR(D9214&gt;0,G9214&gt;0),COUNTIF($B$2:B9214,B9214),COUNTIFS($B$2:B9214,B9214,$E$2:E9214,"&gt;0")),"")</f>
        <v/>
      </c>
    </row>
    <row r="9215" spans="1:16" x14ac:dyDescent="0.35">
      <c r="A9215" s="51" t="str">
        <f t="shared" si="429"/>
        <v/>
      </c>
      <c r="B9215" s="99"/>
      <c r="C9215" s="4"/>
      <c r="D9215" s="14"/>
      <c r="E9215" s="14"/>
      <c r="F9215" s="14"/>
      <c r="G9215" s="82"/>
      <c r="H9215" s="107" t="str">
        <f>IF(B9215&lt;&gt;"",IF(OR(O9215=0,O9215=999),"",SUMIFS($E$2:E9215,$A$2:A9215,A9215)-SUMIFS($F$2:F9215,$A$2:A9215,A9215)),"")</f>
        <v/>
      </c>
      <c r="I9215" s="109" t="str">
        <f t="shared" si="431"/>
        <v/>
      </c>
      <c r="J9215" s="113"/>
      <c r="K9215" s="90"/>
      <c r="L9215" s="73"/>
      <c r="M9215" s="69" t="str">
        <f>IF(C9215&lt;&gt;"",DailyLog!$S$3,"")</f>
        <v/>
      </c>
      <c r="N9215" s="56" t="str">
        <f t="shared" si="430"/>
        <v/>
      </c>
      <c r="O9215" s="53" t="str">
        <f>IF($B9215&lt;&gt;"",IF(ISNUMBER(_xlfn.XMATCH($B9215,Language!$A$6:$E$6)),0,IF(ISNUMBER(_xlfn.XMATCH($B9215,Language!$A$29:$E$29)),'Lista de Prestatarios'!$B$3,VLOOKUP(B9215,'Lista de Prestatarios'!$A$2:$B$500,2,FALSE))),"")</f>
        <v/>
      </c>
      <c r="P9215" s="58" t="str">
        <f>IF(B9215&lt;&gt;"",IF(OR(D9215&gt;0,G9215&gt;0),COUNTIF($B$2:B9215,B9215),COUNTIFS($B$2:B9215,B9215,$E$2:E9215,"&gt;0")),"")</f>
        <v/>
      </c>
    </row>
    <row r="9216" spans="1:16" x14ac:dyDescent="0.35">
      <c r="A9216" s="51" t="str">
        <f t="shared" si="429"/>
        <v/>
      </c>
      <c r="B9216" s="99"/>
      <c r="C9216" s="4"/>
      <c r="D9216" s="14"/>
      <c r="E9216" s="14"/>
      <c r="F9216" s="14"/>
      <c r="G9216" s="82"/>
      <c r="H9216" s="107" t="str">
        <f>IF(B9216&lt;&gt;"",IF(OR(O9216=0,O9216=999),"",SUMIFS($E$2:E9216,$A$2:A9216,A9216)-SUMIFS($F$2:F9216,$A$2:A9216,A9216)),"")</f>
        <v/>
      </c>
      <c r="I9216" s="109" t="str">
        <f t="shared" si="431"/>
        <v/>
      </c>
      <c r="J9216" s="113"/>
      <c r="K9216" s="90"/>
      <c r="L9216" s="73"/>
      <c r="M9216" s="69" t="str">
        <f>IF(C9216&lt;&gt;"",DailyLog!$S$3,"")</f>
        <v/>
      </c>
      <c r="N9216" s="56" t="str">
        <f t="shared" si="430"/>
        <v/>
      </c>
      <c r="O9216" s="53" t="str">
        <f>IF($B9216&lt;&gt;"",IF(ISNUMBER(_xlfn.XMATCH($B9216,Language!$A$6:$E$6)),0,IF(ISNUMBER(_xlfn.XMATCH($B9216,Language!$A$29:$E$29)),'Lista de Prestatarios'!$B$3,VLOOKUP(B9216,'Lista de Prestatarios'!$A$2:$B$500,2,FALSE))),"")</f>
        <v/>
      </c>
      <c r="P9216" s="58" t="str">
        <f>IF(B9216&lt;&gt;"",IF(OR(D9216&gt;0,G9216&gt;0),COUNTIF($B$2:B9216,B9216),COUNTIFS($B$2:B9216,B9216,$E$2:E9216,"&gt;0")),"")</f>
        <v/>
      </c>
    </row>
    <row r="9217" spans="1:16" x14ac:dyDescent="0.35">
      <c r="A9217" s="51" t="str">
        <f t="shared" si="429"/>
        <v/>
      </c>
      <c r="B9217" s="99"/>
      <c r="C9217" s="4"/>
      <c r="D9217" s="14"/>
      <c r="E9217" s="14"/>
      <c r="F9217" s="14"/>
      <c r="G9217" s="82"/>
      <c r="H9217" s="107" t="str">
        <f>IF(B9217&lt;&gt;"",IF(OR(O9217=0,O9217=999),"",SUMIFS($E$2:E9217,$A$2:A9217,A9217)-SUMIFS($F$2:F9217,$A$2:A9217,A9217)),"")</f>
        <v/>
      </c>
      <c r="I9217" s="109" t="str">
        <f t="shared" si="431"/>
        <v/>
      </c>
      <c r="J9217" s="113"/>
      <c r="K9217" s="90"/>
      <c r="L9217" s="73"/>
      <c r="M9217" s="69" t="str">
        <f>IF(C9217&lt;&gt;"",DailyLog!$S$3,"")</f>
        <v/>
      </c>
      <c r="N9217" s="56" t="str">
        <f t="shared" si="430"/>
        <v/>
      </c>
      <c r="O9217" s="53" t="str">
        <f>IF($B9217&lt;&gt;"",IF(ISNUMBER(_xlfn.XMATCH($B9217,Language!$A$6:$E$6)),0,IF(ISNUMBER(_xlfn.XMATCH($B9217,Language!$A$29:$E$29)),'Lista de Prestatarios'!$B$3,VLOOKUP(B9217,'Lista de Prestatarios'!$A$2:$B$500,2,FALSE))),"")</f>
        <v/>
      </c>
      <c r="P9217" s="58" t="str">
        <f>IF(B9217&lt;&gt;"",IF(OR(D9217&gt;0,G9217&gt;0),COUNTIF($B$2:B9217,B9217),COUNTIFS($B$2:B9217,B9217,$E$2:E9217,"&gt;0")),"")</f>
        <v/>
      </c>
    </row>
    <row r="9218" spans="1:16" x14ac:dyDescent="0.35">
      <c r="A9218" s="51" t="str">
        <f t="shared" ref="A9218:A9281" si="432">IF(B9218&lt;&gt;"",O9218&amp;"."&amp;P9218,"")</f>
        <v/>
      </c>
      <c r="B9218" s="99"/>
      <c r="C9218" s="4"/>
      <c r="D9218" s="14"/>
      <c r="E9218" s="14"/>
      <c r="F9218" s="14"/>
      <c r="G9218" s="82"/>
      <c r="H9218" s="107" t="str">
        <f>IF(B9218&lt;&gt;"",IF(OR(O9218=0,O9218=999),"",SUMIFS($E$2:E9218,$A$2:A9218,A9218)-SUMIFS($F$2:F9218,$A$2:A9218,A9218)),"")</f>
        <v/>
      </c>
      <c r="I9218" s="109" t="str">
        <f t="shared" si="431"/>
        <v/>
      </c>
      <c r="J9218" s="113"/>
      <c r="K9218" s="90"/>
      <c r="L9218" s="73"/>
      <c r="M9218" s="69" t="str">
        <f>IF(C9218&lt;&gt;"",DailyLog!$S$3,"")</f>
        <v/>
      </c>
      <c r="N9218" s="56" t="str">
        <f t="shared" ref="N9218:N9281" si="433">IF(B9218&lt;&gt;"",COUNT(D9218:G9218),"")</f>
        <v/>
      </c>
      <c r="O9218" s="53" t="str">
        <f>IF($B9218&lt;&gt;"",IF(ISNUMBER(_xlfn.XMATCH($B9218,Language!$A$6:$E$6)),0,IF(ISNUMBER(_xlfn.XMATCH($B9218,Language!$A$29:$E$29)),'Lista de Prestatarios'!$B$3,VLOOKUP(B9218,'Lista de Prestatarios'!$A$2:$B$500,2,FALSE))),"")</f>
        <v/>
      </c>
      <c r="P9218" s="58" t="str">
        <f>IF(B9218&lt;&gt;"",IF(OR(D9218&gt;0,G9218&gt;0),COUNTIF($B$2:B9218,B9218),COUNTIFS($B$2:B9218,B9218,$E$2:E9218,"&gt;0")),"")</f>
        <v/>
      </c>
    </row>
    <row r="9219" spans="1:16" x14ac:dyDescent="0.35">
      <c r="A9219" s="51" t="str">
        <f t="shared" si="432"/>
        <v/>
      </c>
      <c r="B9219" s="99"/>
      <c r="C9219" s="4"/>
      <c r="D9219" s="14"/>
      <c r="E9219" s="14"/>
      <c r="F9219" s="14"/>
      <c r="G9219" s="82"/>
      <c r="H9219" s="107" t="str">
        <f>IF(B9219&lt;&gt;"",IF(OR(O9219=0,O9219=999),"",SUMIFS($E$2:E9219,$A$2:A9219,A9219)-SUMIFS($F$2:F9219,$A$2:A9219,A9219)),"")</f>
        <v/>
      </c>
      <c r="I9219" s="109" t="str">
        <f t="shared" si="431"/>
        <v/>
      </c>
      <c r="J9219" s="113"/>
      <c r="K9219" s="90"/>
      <c r="L9219" s="73"/>
      <c r="M9219" s="69" t="str">
        <f>IF(C9219&lt;&gt;"",DailyLog!$S$3,"")</f>
        <v/>
      </c>
      <c r="N9219" s="56" t="str">
        <f t="shared" si="433"/>
        <v/>
      </c>
      <c r="O9219" s="53" t="str">
        <f>IF($B9219&lt;&gt;"",IF(ISNUMBER(_xlfn.XMATCH($B9219,Language!$A$6:$E$6)),0,IF(ISNUMBER(_xlfn.XMATCH($B9219,Language!$A$29:$E$29)),'Lista de Prestatarios'!$B$3,VLOOKUP(B9219,'Lista de Prestatarios'!$A$2:$B$500,2,FALSE))),"")</f>
        <v/>
      </c>
      <c r="P9219" s="58" t="str">
        <f>IF(B9219&lt;&gt;"",IF(OR(D9219&gt;0,G9219&gt;0),COUNTIF($B$2:B9219,B9219),COUNTIFS($B$2:B9219,B9219,$E$2:E9219,"&gt;0")),"")</f>
        <v/>
      </c>
    </row>
    <row r="9220" spans="1:16" x14ac:dyDescent="0.35">
      <c r="A9220" s="51" t="str">
        <f t="shared" si="432"/>
        <v/>
      </c>
      <c r="B9220" s="99"/>
      <c r="C9220" s="4"/>
      <c r="D9220" s="14"/>
      <c r="E9220" s="14"/>
      <c r="F9220" s="14"/>
      <c r="G9220" s="82"/>
      <c r="H9220" s="107" t="str">
        <f>IF(B9220&lt;&gt;"",IF(OR(O9220=0,O9220=999),"",SUMIFS($E$2:E9220,$A$2:A9220,A9220)-SUMIFS($F$2:F9220,$A$2:A9220,A9220)),"")</f>
        <v/>
      </c>
      <c r="I9220" s="109" t="str">
        <f t="shared" ref="I9220:I9283" si="434">IF(B9220&lt;&gt;"",I9219+D9220-E9220+F9220-G9220,"")</f>
        <v/>
      </c>
      <c r="J9220" s="113"/>
      <c r="K9220" s="90"/>
      <c r="L9220" s="73"/>
      <c r="M9220" s="69" t="str">
        <f>IF(C9220&lt;&gt;"",DailyLog!$S$3,"")</f>
        <v/>
      </c>
      <c r="N9220" s="56" t="str">
        <f t="shared" si="433"/>
        <v/>
      </c>
      <c r="O9220" s="53" t="str">
        <f>IF($B9220&lt;&gt;"",IF(ISNUMBER(_xlfn.XMATCH($B9220,Language!$A$6:$E$6)),0,IF(ISNUMBER(_xlfn.XMATCH($B9220,Language!$A$29:$E$29)),'Lista de Prestatarios'!$B$3,VLOOKUP(B9220,'Lista de Prestatarios'!$A$2:$B$500,2,FALSE))),"")</f>
        <v/>
      </c>
      <c r="P9220" s="58" t="str">
        <f>IF(B9220&lt;&gt;"",IF(OR(D9220&gt;0,G9220&gt;0),COUNTIF($B$2:B9220,B9220),COUNTIFS($B$2:B9220,B9220,$E$2:E9220,"&gt;0")),"")</f>
        <v/>
      </c>
    </row>
    <row r="9221" spans="1:16" x14ac:dyDescent="0.35">
      <c r="A9221" s="51" t="str">
        <f t="shared" si="432"/>
        <v/>
      </c>
      <c r="B9221" s="99"/>
      <c r="C9221" s="4"/>
      <c r="D9221" s="14"/>
      <c r="E9221" s="14"/>
      <c r="F9221" s="14"/>
      <c r="G9221" s="82"/>
      <c r="H9221" s="107" t="str">
        <f>IF(B9221&lt;&gt;"",IF(OR(O9221=0,O9221=999),"",SUMIFS($E$2:E9221,$A$2:A9221,A9221)-SUMIFS($F$2:F9221,$A$2:A9221,A9221)),"")</f>
        <v/>
      </c>
      <c r="I9221" s="109" t="str">
        <f t="shared" si="434"/>
        <v/>
      </c>
      <c r="J9221" s="113"/>
      <c r="K9221" s="90"/>
      <c r="L9221" s="73"/>
      <c r="M9221" s="69" t="str">
        <f>IF(C9221&lt;&gt;"",DailyLog!$S$3,"")</f>
        <v/>
      </c>
      <c r="N9221" s="56" t="str">
        <f t="shared" si="433"/>
        <v/>
      </c>
      <c r="O9221" s="53" t="str">
        <f>IF($B9221&lt;&gt;"",IF(ISNUMBER(_xlfn.XMATCH($B9221,Language!$A$6:$E$6)),0,IF(ISNUMBER(_xlfn.XMATCH($B9221,Language!$A$29:$E$29)),'Lista de Prestatarios'!$B$3,VLOOKUP(B9221,'Lista de Prestatarios'!$A$2:$B$500,2,FALSE))),"")</f>
        <v/>
      </c>
      <c r="P9221" s="58" t="str">
        <f>IF(B9221&lt;&gt;"",IF(OR(D9221&gt;0,G9221&gt;0),COUNTIF($B$2:B9221,B9221),COUNTIFS($B$2:B9221,B9221,$E$2:E9221,"&gt;0")),"")</f>
        <v/>
      </c>
    </row>
    <row r="9222" spans="1:16" x14ac:dyDescent="0.35">
      <c r="A9222" s="51" t="str">
        <f t="shared" si="432"/>
        <v/>
      </c>
      <c r="B9222" s="99"/>
      <c r="C9222" s="4"/>
      <c r="D9222" s="14"/>
      <c r="E9222" s="14"/>
      <c r="F9222" s="14"/>
      <c r="G9222" s="82"/>
      <c r="H9222" s="107" t="str">
        <f>IF(B9222&lt;&gt;"",IF(OR(O9222=0,O9222=999),"",SUMIFS($E$2:E9222,$A$2:A9222,A9222)-SUMIFS($F$2:F9222,$A$2:A9222,A9222)),"")</f>
        <v/>
      </c>
      <c r="I9222" s="109" t="str">
        <f t="shared" si="434"/>
        <v/>
      </c>
      <c r="J9222" s="113"/>
      <c r="K9222" s="90"/>
      <c r="L9222" s="73"/>
      <c r="M9222" s="69" t="str">
        <f>IF(C9222&lt;&gt;"",DailyLog!$S$3,"")</f>
        <v/>
      </c>
      <c r="N9222" s="56" t="str">
        <f t="shared" si="433"/>
        <v/>
      </c>
      <c r="O9222" s="53" t="str">
        <f>IF($B9222&lt;&gt;"",IF(ISNUMBER(_xlfn.XMATCH($B9222,Language!$A$6:$E$6)),0,IF(ISNUMBER(_xlfn.XMATCH($B9222,Language!$A$29:$E$29)),'Lista de Prestatarios'!$B$3,VLOOKUP(B9222,'Lista de Prestatarios'!$A$2:$B$500,2,FALSE))),"")</f>
        <v/>
      </c>
      <c r="P9222" s="58" t="str">
        <f>IF(B9222&lt;&gt;"",IF(OR(D9222&gt;0,G9222&gt;0),COUNTIF($B$2:B9222,B9222),COUNTIFS($B$2:B9222,B9222,$E$2:E9222,"&gt;0")),"")</f>
        <v/>
      </c>
    </row>
    <row r="9223" spans="1:16" x14ac:dyDescent="0.35">
      <c r="A9223" s="51" t="str">
        <f t="shared" si="432"/>
        <v/>
      </c>
      <c r="B9223" s="99"/>
      <c r="C9223" s="4"/>
      <c r="D9223" s="14"/>
      <c r="E9223" s="14"/>
      <c r="F9223" s="14"/>
      <c r="G9223" s="82"/>
      <c r="H9223" s="107" t="str">
        <f>IF(B9223&lt;&gt;"",IF(OR(O9223=0,O9223=999),"",SUMIFS($E$2:E9223,$A$2:A9223,A9223)-SUMIFS($F$2:F9223,$A$2:A9223,A9223)),"")</f>
        <v/>
      </c>
      <c r="I9223" s="109" t="str">
        <f t="shared" si="434"/>
        <v/>
      </c>
      <c r="J9223" s="113"/>
      <c r="K9223" s="90"/>
      <c r="L9223" s="73"/>
      <c r="M9223" s="69" t="str">
        <f>IF(C9223&lt;&gt;"",DailyLog!$S$3,"")</f>
        <v/>
      </c>
      <c r="N9223" s="56" t="str">
        <f t="shared" si="433"/>
        <v/>
      </c>
      <c r="O9223" s="53" t="str">
        <f>IF($B9223&lt;&gt;"",IF(ISNUMBER(_xlfn.XMATCH($B9223,Language!$A$6:$E$6)),0,IF(ISNUMBER(_xlfn.XMATCH($B9223,Language!$A$29:$E$29)),'Lista de Prestatarios'!$B$3,VLOOKUP(B9223,'Lista de Prestatarios'!$A$2:$B$500,2,FALSE))),"")</f>
        <v/>
      </c>
      <c r="P9223" s="58" t="str">
        <f>IF(B9223&lt;&gt;"",IF(OR(D9223&gt;0,G9223&gt;0),COUNTIF($B$2:B9223,B9223),COUNTIFS($B$2:B9223,B9223,$E$2:E9223,"&gt;0")),"")</f>
        <v/>
      </c>
    </row>
    <row r="9224" spans="1:16" x14ac:dyDescent="0.35">
      <c r="A9224" s="51" t="str">
        <f t="shared" si="432"/>
        <v/>
      </c>
      <c r="B9224" s="99"/>
      <c r="C9224" s="4"/>
      <c r="D9224" s="14"/>
      <c r="E9224" s="14"/>
      <c r="F9224" s="14"/>
      <c r="G9224" s="82"/>
      <c r="H9224" s="107" t="str">
        <f>IF(B9224&lt;&gt;"",IF(OR(O9224=0,O9224=999),"",SUMIFS($E$2:E9224,$A$2:A9224,A9224)-SUMIFS($F$2:F9224,$A$2:A9224,A9224)),"")</f>
        <v/>
      </c>
      <c r="I9224" s="109" t="str">
        <f t="shared" si="434"/>
        <v/>
      </c>
      <c r="J9224" s="113"/>
      <c r="K9224" s="90"/>
      <c r="L9224" s="73"/>
      <c r="M9224" s="69" t="str">
        <f>IF(C9224&lt;&gt;"",DailyLog!$S$3,"")</f>
        <v/>
      </c>
      <c r="N9224" s="56" t="str">
        <f t="shared" si="433"/>
        <v/>
      </c>
      <c r="O9224" s="53" t="str">
        <f>IF($B9224&lt;&gt;"",IF(ISNUMBER(_xlfn.XMATCH($B9224,Language!$A$6:$E$6)),0,IF(ISNUMBER(_xlfn.XMATCH($B9224,Language!$A$29:$E$29)),'Lista de Prestatarios'!$B$3,VLOOKUP(B9224,'Lista de Prestatarios'!$A$2:$B$500,2,FALSE))),"")</f>
        <v/>
      </c>
      <c r="P9224" s="58" t="str">
        <f>IF(B9224&lt;&gt;"",IF(OR(D9224&gt;0,G9224&gt;0),COUNTIF($B$2:B9224,B9224),COUNTIFS($B$2:B9224,B9224,$E$2:E9224,"&gt;0")),"")</f>
        <v/>
      </c>
    </row>
    <row r="9225" spans="1:16" x14ac:dyDescent="0.35">
      <c r="A9225" s="51" t="str">
        <f t="shared" si="432"/>
        <v/>
      </c>
      <c r="B9225" s="99"/>
      <c r="C9225" s="4"/>
      <c r="D9225" s="14"/>
      <c r="E9225" s="14"/>
      <c r="F9225" s="14"/>
      <c r="G9225" s="82"/>
      <c r="H9225" s="107" t="str">
        <f>IF(B9225&lt;&gt;"",IF(OR(O9225=0,O9225=999),"",SUMIFS($E$2:E9225,$A$2:A9225,A9225)-SUMIFS($F$2:F9225,$A$2:A9225,A9225)),"")</f>
        <v/>
      </c>
      <c r="I9225" s="109" t="str">
        <f t="shared" si="434"/>
        <v/>
      </c>
      <c r="J9225" s="113"/>
      <c r="K9225" s="90"/>
      <c r="L9225" s="73"/>
      <c r="M9225" s="69" t="str">
        <f>IF(C9225&lt;&gt;"",DailyLog!$S$3,"")</f>
        <v/>
      </c>
      <c r="N9225" s="56" t="str">
        <f t="shared" si="433"/>
        <v/>
      </c>
      <c r="O9225" s="53" t="str">
        <f>IF($B9225&lt;&gt;"",IF(ISNUMBER(_xlfn.XMATCH($B9225,Language!$A$6:$E$6)),0,IF(ISNUMBER(_xlfn.XMATCH($B9225,Language!$A$29:$E$29)),'Lista de Prestatarios'!$B$3,VLOOKUP(B9225,'Lista de Prestatarios'!$A$2:$B$500,2,FALSE))),"")</f>
        <v/>
      </c>
      <c r="P9225" s="58" t="str">
        <f>IF(B9225&lt;&gt;"",IF(OR(D9225&gt;0,G9225&gt;0),COUNTIF($B$2:B9225,B9225),COUNTIFS($B$2:B9225,B9225,$E$2:E9225,"&gt;0")),"")</f>
        <v/>
      </c>
    </row>
    <row r="9226" spans="1:16" x14ac:dyDescent="0.35">
      <c r="A9226" s="51" t="str">
        <f t="shared" si="432"/>
        <v/>
      </c>
      <c r="B9226" s="99"/>
      <c r="C9226" s="4"/>
      <c r="D9226" s="14"/>
      <c r="E9226" s="14"/>
      <c r="F9226" s="14"/>
      <c r="G9226" s="82"/>
      <c r="H9226" s="107" t="str">
        <f>IF(B9226&lt;&gt;"",IF(OR(O9226=0,O9226=999),"",SUMIFS($E$2:E9226,$A$2:A9226,A9226)-SUMIFS($F$2:F9226,$A$2:A9226,A9226)),"")</f>
        <v/>
      </c>
      <c r="I9226" s="109" t="str">
        <f t="shared" si="434"/>
        <v/>
      </c>
      <c r="J9226" s="113"/>
      <c r="K9226" s="90"/>
      <c r="L9226" s="73"/>
      <c r="M9226" s="69" t="str">
        <f>IF(C9226&lt;&gt;"",DailyLog!$S$3,"")</f>
        <v/>
      </c>
      <c r="N9226" s="56" t="str">
        <f t="shared" si="433"/>
        <v/>
      </c>
      <c r="O9226" s="53" t="str">
        <f>IF($B9226&lt;&gt;"",IF(ISNUMBER(_xlfn.XMATCH($B9226,Language!$A$6:$E$6)),0,IF(ISNUMBER(_xlfn.XMATCH($B9226,Language!$A$29:$E$29)),'Lista de Prestatarios'!$B$3,VLOOKUP(B9226,'Lista de Prestatarios'!$A$2:$B$500,2,FALSE))),"")</f>
        <v/>
      </c>
      <c r="P9226" s="58" t="str">
        <f>IF(B9226&lt;&gt;"",IF(OR(D9226&gt;0,G9226&gt;0),COUNTIF($B$2:B9226,B9226),COUNTIFS($B$2:B9226,B9226,$E$2:E9226,"&gt;0")),"")</f>
        <v/>
      </c>
    </row>
    <row r="9227" spans="1:16" x14ac:dyDescent="0.35">
      <c r="A9227" s="51" t="str">
        <f t="shared" si="432"/>
        <v/>
      </c>
      <c r="B9227" s="99"/>
      <c r="C9227" s="4"/>
      <c r="D9227" s="14"/>
      <c r="E9227" s="14"/>
      <c r="F9227" s="14"/>
      <c r="G9227" s="82"/>
      <c r="H9227" s="107" t="str">
        <f>IF(B9227&lt;&gt;"",IF(OR(O9227=0,O9227=999),"",SUMIFS($E$2:E9227,$A$2:A9227,A9227)-SUMIFS($F$2:F9227,$A$2:A9227,A9227)),"")</f>
        <v/>
      </c>
      <c r="I9227" s="109" t="str">
        <f t="shared" si="434"/>
        <v/>
      </c>
      <c r="J9227" s="113"/>
      <c r="K9227" s="90"/>
      <c r="L9227" s="73"/>
      <c r="M9227" s="69" t="str">
        <f>IF(C9227&lt;&gt;"",DailyLog!$S$3,"")</f>
        <v/>
      </c>
      <c r="N9227" s="56" t="str">
        <f t="shared" si="433"/>
        <v/>
      </c>
      <c r="O9227" s="53" t="str">
        <f>IF($B9227&lt;&gt;"",IF(ISNUMBER(_xlfn.XMATCH($B9227,Language!$A$6:$E$6)),0,IF(ISNUMBER(_xlfn.XMATCH($B9227,Language!$A$29:$E$29)),'Lista de Prestatarios'!$B$3,VLOOKUP(B9227,'Lista de Prestatarios'!$A$2:$B$500,2,FALSE))),"")</f>
        <v/>
      </c>
      <c r="P9227" s="58" t="str">
        <f>IF(B9227&lt;&gt;"",IF(OR(D9227&gt;0,G9227&gt;0),COUNTIF($B$2:B9227,B9227),COUNTIFS($B$2:B9227,B9227,$E$2:E9227,"&gt;0")),"")</f>
        <v/>
      </c>
    </row>
    <row r="9228" spans="1:16" x14ac:dyDescent="0.35">
      <c r="A9228" s="51" t="str">
        <f t="shared" si="432"/>
        <v/>
      </c>
      <c r="B9228" s="99"/>
      <c r="C9228" s="4"/>
      <c r="D9228" s="14"/>
      <c r="E9228" s="14"/>
      <c r="F9228" s="14"/>
      <c r="G9228" s="82"/>
      <c r="H9228" s="107" t="str">
        <f>IF(B9228&lt;&gt;"",IF(OR(O9228=0,O9228=999),"",SUMIFS($E$2:E9228,$A$2:A9228,A9228)-SUMIFS($F$2:F9228,$A$2:A9228,A9228)),"")</f>
        <v/>
      </c>
      <c r="I9228" s="109" t="str">
        <f t="shared" si="434"/>
        <v/>
      </c>
      <c r="J9228" s="113"/>
      <c r="K9228" s="90"/>
      <c r="L9228" s="73"/>
      <c r="M9228" s="69" t="str">
        <f>IF(C9228&lt;&gt;"",DailyLog!$S$3,"")</f>
        <v/>
      </c>
      <c r="N9228" s="56" t="str">
        <f t="shared" si="433"/>
        <v/>
      </c>
      <c r="O9228" s="53" t="str">
        <f>IF($B9228&lt;&gt;"",IF(ISNUMBER(_xlfn.XMATCH($B9228,Language!$A$6:$E$6)),0,IF(ISNUMBER(_xlfn.XMATCH($B9228,Language!$A$29:$E$29)),'Lista de Prestatarios'!$B$3,VLOOKUP(B9228,'Lista de Prestatarios'!$A$2:$B$500,2,FALSE))),"")</f>
        <v/>
      </c>
      <c r="P9228" s="58" t="str">
        <f>IF(B9228&lt;&gt;"",IF(OR(D9228&gt;0,G9228&gt;0),COUNTIF($B$2:B9228,B9228),COUNTIFS($B$2:B9228,B9228,$E$2:E9228,"&gt;0")),"")</f>
        <v/>
      </c>
    </row>
    <row r="9229" spans="1:16" x14ac:dyDescent="0.35">
      <c r="A9229" s="51" t="str">
        <f t="shared" si="432"/>
        <v/>
      </c>
      <c r="B9229" s="99"/>
      <c r="C9229" s="4"/>
      <c r="D9229" s="14"/>
      <c r="E9229" s="14"/>
      <c r="F9229" s="14"/>
      <c r="G9229" s="82"/>
      <c r="H9229" s="107" t="str">
        <f>IF(B9229&lt;&gt;"",IF(OR(O9229=0,O9229=999),"",SUMIFS($E$2:E9229,$A$2:A9229,A9229)-SUMIFS($F$2:F9229,$A$2:A9229,A9229)),"")</f>
        <v/>
      </c>
      <c r="I9229" s="109" t="str">
        <f t="shared" si="434"/>
        <v/>
      </c>
      <c r="J9229" s="113"/>
      <c r="K9229" s="90"/>
      <c r="L9229" s="73"/>
      <c r="M9229" s="69" t="str">
        <f>IF(C9229&lt;&gt;"",DailyLog!$S$3,"")</f>
        <v/>
      </c>
      <c r="N9229" s="56" t="str">
        <f t="shared" si="433"/>
        <v/>
      </c>
      <c r="O9229" s="53" t="str">
        <f>IF($B9229&lt;&gt;"",IF(ISNUMBER(_xlfn.XMATCH($B9229,Language!$A$6:$E$6)),0,IF(ISNUMBER(_xlfn.XMATCH($B9229,Language!$A$29:$E$29)),'Lista de Prestatarios'!$B$3,VLOOKUP(B9229,'Lista de Prestatarios'!$A$2:$B$500,2,FALSE))),"")</f>
        <v/>
      </c>
      <c r="P9229" s="58" t="str">
        <f>IF(B9229&lt;&gt;"",IF(OR(D9229&gt;0,G9229&gt;0),COUNTIF($B$2:B9229,B9229),COUNTIFS($B$2:B9229,B9229,$E$2:E9229,"&gt;0")),"")</f>
        <v/>
      </c>
    </row>
    <row r="9230" spans="1:16" x14ac:dyDescent="0.35">
      <c r="A9230" s="51" t="str">
        <f t="shared" si="432"/>
        <v/>
      </c>
      <c r="B9230" s="99"/>
      <c r="C9230" s="4"/>
      <c r="D9230" s="14"/>
      <c r="E9230" s="14"/>
      <c r="F9230" s="14"/>
      <c r="G9230" s="82"/>
      <c r="H9230" s="107" t="str">
        <f>IF(B9230&lt;&gt;"",IF(OR(O9230=0,O9230=999),"",SUMIFS($E$2:E9230,$A$2:A9230,A9230)-SUMIFS($F$2:F9230,$A$2:A9230,A9230)),"")</f>
        <v/>
      </c>
      <c r="I9230" s="109" t="str">
        <f t="shared" si="434"/>
        <v/>
      </c>
      <c r="J9230" s="113"/>
      <c r="K9230" s="90"/>
      <c r="L9230" s="73"/>
      <c r="M9230" s="69" t="str">
        <f>IF(C9230&lt;&gt;"",DailyLog!$S$3,"")</f>
        <v/>
      </c>
      <c r="N9230" s="56" t="str">
        <f t="shared" si="433"/>
        <v/>
      </c>
      <c r="O9230" s="53" t="str">
        <f>IF($B9230&lt;&gt;"",IF(ISNUMBER(_xlfn.XMATCH($B9230,Language!$A$6:$E$6)),0,IF(ISNUMBER(_xlfn.XMATCH($B9230,Language!$A$29:$E$29)),'Lista de Prestatarios'!$B$3,VLOOKUP(B9230,'Lista de Prestatarios'!$A$2:$B$500,2,FALSE))),"")</f>
        <v/>
      </c>
      <c r="P9230" s="58" t="str">
        <f>IF(B9230&lt;&gt;"",IF(OR(D9230&gt;0,G9230&gt;0),COUNTIF($B$2:B9230,B9230),COUNTIFS($B$2:B9230,B9230,$E$2:E9230,"&gt;0")),"")</f>
        <v/>
      </c>
    </row>
    <row r="9231" spans="1:16" x14ac:dyDescent="0.35">
      <c r="A9231" s="51" t="str">
        <f t="shared" si="432"/>
        <v/>
      </c>
      <c r="B9231" s="99"/>
      <c r="C9231" s="4"/>
      <c r="D9231" s="14"/>
      <c r="E9231" s="14"/>
      <c r="F9231" s="14"/>
      <c r="G9231" s="82"/>
      <c r="H9231" s="107" t="str">
        <f>IF(B9231&lt;&gt;"",IF(OR(O9231=0,O9231=999),"",SUMIFS($E$2:E9231,$A$2:A9231,A9231)-SUMIFS($F$2:F9231,$A$2:A9231,A9231)),"")</f>
        <v/>
      </c>
      <c r="I9231" s="109" t="str">
        <f t="shared" si="434"/>
        <v/>
      </c>
      <c r="J9231" s="113"/>
      <c r="K9231" s="90"/>
      <c r="L9231" s="73"/>
      <c r="M9231" s="69" t="str">
        <f>IF(C9231&lt;&gt;"",DailyLog!$S$3,"")</f>
        <v/>
      </c>
      <c r="N9231" s="56" t="str">
        <f t="shared" si="433"/>
        <v/>
      </c>
      <c r="O9231" s="53" t="str">
        <f>IF($B9231&lt;&gt;"",IF(ISNUMBER(_xlfn.XMATCH($B9231,Language!$A$6:$E$6)),0,IF(ISNUMBER(_xlfn.XMATCH($B9231,Language!$A$29:$E$29)),'Lista de Prestatarios'!$B$3,VLOOKUP(B9231,'Lista de Prestatarios'!$A$2:$B$500,2,FALSE))),"")</f>
        <v/>
      </c>
      <c r="P9231" s="58" t="str">
        <f>IF(B9231&lt;&gt;"",IF(OR(D9231&gt;0,G9231&gt;0),COUNTIF($B$2:B9231,B9231),COUNTIFS($B$2:B9231,B9231,$E$2:E9231,"&gt;0")),"")</f>
        <v/>
      </c>
    </row>
    <row r="9232" spans="1:16" x14ac:dyDescent="0.35">
      <c r="A9232" s="51" t="str">
        <f t="shared" si="432"/>
        <v/>
      </c>
      <c r="B9232" s="99"/>
      <c r="C9232" s="4"/>
      <c r="D9232" s="14"/>
      <c r="E9232" s="14"/>
      <c r="F9232" s="14"/>
      <c r="G9232" s="82"/>
      <c r="H9232" s="107" t="str">
        <f>IF(B9232&lt;&gt;"",IF(OR(O9232=0,O9232=999),"",SUMIFS($E$2:E9232,$A$2:A9232,A9232)-SUMIFS($F$2:F9232,$A$2:A9232,A9232)),"")</f>
        <v/>
      </c>
      <c r="I9232" s="109" t="str">
        <f t="shared" si="434"/>
        <v/>
      </c>
      <c r="J9232" s="113"/>
      <c r="K9232" s="90"/>
      <c r="L9232" s="73"/>
      <c r="M9232" s="69" t="str">
        <f>IF(C9232&lt;&gt;"",DailyLog!$S$3,"")</f>
        <v/>
      </c>
      <c r="N9232" s="56" t="str">
        <f t="shared" si="433"/>
        <v/>
      </c>
      <c r="O9232" s="53" t="str">
        <f>IF($B9232&lt;&gt;"",IF(ISNUMBER(_xlfn.XMATCH($B9232,Language!$A$6:$E$6)),0,IF(ISNUMBER(_xlfn.XMATCH($B9232,Language!$A$29:$E$29)),'Lista de Prestatarios'!$B$3,VLOOKUP(B9232,'Lista de Prestatarios'!$A$2:$B$500,2,FALSE))),"")</f>
        <v/>
      </c>
      <c r="P9232" s="58" t="str">
        <f>IF(B9232&lt;&gt;"",IF(OR(D9232&gt;0,G9232&gt;0),COUNTIF($B$2:B9232,B9232),COUNTIFS($B$2:B9232,B9232,$E$2:E9232,"&gt;0")),"")</f>
        <v/>
      </c>
    </row>
    <row r="9233" spans="1:16" x14ac:dyDescent="0.35">
      <c r="A9233" s="51" t="str">
        <f t="shared" si="432"/>
        <v/>
      </c>
      <c r="B9233" s="99"/>
      <c r="C9233" s="4"/>
      <c r="D9233" s="14"/>
      <c r="E9233" s="14"/>
      <c r="F9233" s="14"/>
      <c r="G9233" s="82"/>
      <c r="H9233" s="107" t="str">
        <f>IF(B9233&lt;&gt;"",IF(OR(O9233=0,O9233=999),"",SUMIFS($E$2:E9233,$A$2:A9233,A9233)-SUMIFS($F$2:F9233,$A$2:A9233,A9233)),"")</f>
        <v/>
      </c>
      <c r="I9233" s="109" t="str">
        <f t="shared" si="434"/>
        <v/>
      </c>
      <c r="J9233" s="113"/>
      <c r="K9233" s="90"/>
      <c r="L9233" s="73"/>
      <c r="M9233" s="69" t="str">
        <f>IF(C9233&lt;&gt;"",DailyLog!$S$3,"")</f>
        <v/>
      </c>
      <c r="N9233" s="56" t="str">
        <f t="shared" si="433"/>
        <v/>
      </c>
      <c r="O9233" s="53" t="str">
        <f>IF($B9233&lt;&gt;"",IF(ISNUMBER(_xlfn.XMATCH($B9233,Language!$A$6:$E$6)),0,IF(ISNUMBER(_xlfn.XMATCH($B9233,Language!$A$29:$E$29)),'Lista de Prestatarios'!$B$3,VLOOKUP(B9233,'Lista de Prestatarios'!$A$2:$B$500,2,FALSE))),"")</f>
        <v/>
      </c>
      <c r="P9233" s="58" t="str">
        <f>IF(B9233&lt;&gt;"",IF(OR(D9233&gt;0,G9233&gt;0),COUNTIF($B$2:B9233,B9233),COUNTIFS($B$2:B9233,B9233,$E$2:E9233,"&gt;0")),"")</f>
        <v/>
      </c>
    </row>
    <row r="9234" spans="1:16" x14ac:dyDescent="0.35">
      <c r="A9234" s="51" t="str">
        <f t="shared" si="432"/>
        <v/>
      </c>
      <c r="B9234" s="99"/>
      <c r="C9234" s="4"/>
      <c r="D9234" s="14"/>
      <c r="E9234" s="14"/>
      <c r="F9234" s="14"/>
      <c r="G9234" s="82"/>
      <c r="H9234" s="107" t="str">
        <f>IF(B9234&lt;&gt;"",IF(OR(O9234=0,O9234=999),"",SUMIFS($E$2:E9234,$A$2:A9234,A9234)-SUMIFS($F$2:F9234,$A$2:A9234,A9234)),"")</f>
        <v/>
      </c>
      <c r="I9234" s="109" t="str">
        <f t="shared" si="434"/>
        <v/>
      </c>
      <c r="J9234" s="113"/>
      <c r="K9234" s="90"/>
      <c r="L9234" s="73"/>
      <c r="M9234" s="69" t="str">
        <f>IF(C9234&lt;&gt;"",DailyLog!$S$3,"")</f>
        <v/>
      </c>
      <c r="N9234" s="56" t="str">
        <f t="shared" si="433"/>
        <v/>
      </c>
      <c r="O9234" s="53" t="str">
        <f>IF($B9234&lt;&gt;"",IF(ISNUMBER(_xlfn.XMATCH($B9234,Language!$A$6:$E$6)),0,IF(ISNUMBER(_xlfn.XMATCH($B9234,Language!$A$29:$E$29)),'Lista de Prestatarios'!$B$3,VLOOKUP(B9234,'Lista de Prestatarios'!$A$2:$B$500,2,FALSE))),"")</f>
        <v/>
      </c>
      <c r="P9234" s="58" t="str">
        <f>IF(B9234&lt;&gt;"",IF(OR(D9234&gt;0,G9234&gt;0),COUNTIF($B$2:B9234,B9234),COUNTIFS($B$2:B9234,B9234,$E$2:E9234,"&gt;0")),"")</f>
        <v/>
      </c>
    </row>
    <row r="9235" spans="1:16" x14ac:dyDescent="0.35">
      <c r="A9235" s="51" t="str">
        <f t="shared" si="432"/>
        <v/>
      </c>
      <c r="B9235" s="99"/>
      <c r="C9235" s="4"/>
      <c r="D9235" s="14"/>
      <c r="E9235" s="14"/>
      <c r="F9235" s="14"/>
      <c r="G9235" s="82"/>
      <c r="H9235" s="107" t="str">
        <f>IF(B9235&lt;&gt;"",IF(OR(O9235=0,O9235=999),"",SUMIFS($E$2:E9235,$A$2:A9235,A9235)-SUMIFS($F$2:F9235,$A$2:A9235,A9235)),"")</f>
        <v/>
      </c>
      <c r="I9235" s="109" t="str">
        <f t="shared" si="434"/>
        <v/>
      </c>
      <c r="J9235" s="113"/>
      <c r="K9235" s="90"/>
      <c r="L9235" s="73"/>
      <c r="M9235" s="69" t="str">
        <f>IF(C9235&lt;&gt;"",DailyLog!$S$3,"")</f>
        <v/>
      </c>
      <c r="N9235" s="56" t="str">
        <f t="shared" si="433"/>
        <v/>
      </c>
      <c r="O9235" s="53" t="str">
        <f>IF($B9235&lt;&gt;"",IF(ISNUMBER(_xlfn.XMATCH($B9235,Language!$A$6:$E$6)),0,IF(ISNUMBER(_xlfn.XMATCH($B9235,Language!$A$29:$E$29)),'Lista de Prestatarios'!$B$3,VLOOKUP(B9235,'Lista de Prestatarios'!$A$2:$B$500,2,FALSE))),"")</f>
        <v/>
      </c>
      <c r="P9235" s="58" t="str">
        <f>IF(B9235&lt;&gt;"",IF(OR(D9235&gt;0,G9235&gt;0),COUNTIF($B$2:B9235,B9235),COUNTIFS($B$2:B9235,B9235,$E$2:E9235,"&gt;0")),"")</f>
        <v/>
      </c>
    </row>
    <row r="9236" spans="1:16" x14ac:dyDescent="0.35">
      <c r="A9236" s="51" t="str">
        <f t="shared" si="432"/>
        <v/>
      </c>
      <c r="B9236" s="99"/>
      <c r="C9236" s="4"/>
      <c r="D9236" s="14"/>
      <c r="E9236" s="14"/>
      <c r="F9236" s="14"/>
      <c r="G9236" s="82"/>
      <c r="H9236" s="107" t="str">
        <f>IF(B9236&lt;&gt;"",IF(OR(O9236=0,O9236=999),"",SUMIFS($E$2:E9236,$A$2:A9236,A9236)-SUMIFS($F$2:F9236,$A$2:A9236,A9236)),"")</f>
        <v/>
      </c>
      <c r="I9236" s="109" t="str">
        <f t="shared" si="434"/>
        <v/>
      </c>
      <c r="J9236" s="113"/>
      <c r="K9236" s="90"/>
      <c r="L9236" s="73"/>
      <c r="M9236" s="69" t="str">
        <f>IF(C9236&lt;&gt;"",DailyLog!$S$3,"")</f>
        <v/>
      </c>
      <c r="N9236" s="56" t="str">
        <f t="shared" si="433"/>
        <v/>
      </c>
      <c r="O9236" s="53" t="str">
        <f>IF($B9236&lt;&gt;"",IF(ISNUMBER(_xlfn.XMATCH($B9236,Language!$A$6:$E$6)),0,IF(ISNUMBER(_xlfn.XMATCH($B9236,Language!$A$29:$E$29)),'Lista de Prestatarios'!$B$3,VLOOKUP(B9236,'Lista de Prestatarios'!$A$2:$B$500,2,FALSE))),"")</f>
        <v/>
      </c>
      <c r="P9236" s="58" t="str">
        <f>IF(B9236&lt;&gt;"",IF(OR(D9236&gt;0,G9236&gt;0),COUNTIF($B$2:B9236,B9236),COUNTIFS($B$2:B9236,B9236,$E$2:E9236,"&gt;0")),"")</f>
        <v/>
      </c>
    </row>
    <row r="9237" spans="1:16" x14ac:dyDescent="0.35">
      <c r="A9237" s="51" t="str">
        <f t="shared" si="432"/>
        <v/>
      </c>
      <c r="B9237" s="99"/>
      <c r="C9237" s="4"/>
      <c r="D9237" s="14"/>
      <c r="E9237" s="14"/>
      <c r="F9237" s="14"/>
      <c r="G9237" s="82"/>
      <c r="H9237" s="107" t="str">
        <f>IF(B9237&lt;&gt;"",IF(OR(O9237=0,O9237=999),"",SUMIFS($E$2:E9237,$A$2:A9237,A9237)-SUMIFS($F$2:F9237,$A$2:A9237,A9237)),"")</f>
        <v/>
      </c>
      <c r="I9237" s="109" t="str">
        <f t="shared" si="434"/>
        <v/>
      </c>
      <c r="J9237" s="113"/>
      <c r="K9237" s="90"/>
      <c r="L9237" s="73"/>
      <c r="M9237" s="69" t="str">
        <f>IF(C9237&lt;&gt;"",DailyLog!$S$3,"")</f>
        <v/>
      </c>
      <c r="N9237" s="56" t="str">
        <f t="shared" si="433"/>
        <v/>
      </c>
      <c r="O9237" s="53" t="str">
        <f>IF($B9237&lt;&gt;"",IF(ISNUMBER(_xlfn.XMATCH($B9237,Language!$A$6:$E$6)),0,IF(ISNUMBER(_xlfn.XMATCH($B9237,Language!$A$29:$E$29)),'Lista de Prestatarios'!$B$3,VLOOKUP(B9237,'Lista de Prestatarios'!$A$2:$B$500,2,FALSE))),"")</f>
        <v/>
      </c>
      <c r="P9237" s="58" t="str">
        <f>IF(B9237&lt;&gt;"",IF(OR(D9237&gt;0,G9237&gt;0),COUNTIF($B$2:B9237,B9237),COUNTIFS($B$2:B9237,B9237,$E$2:E9237,"&gt;0")),"")</f>
        <v/>
      </c>
    </row>
    <row r="9238" spans="1:16" x14ac:dyDescent="0.35">
      <c r="A9238" s="51" t="str">
        <f t="shared" si="432"/>
        <v/>
      </c>
      <c r="B9238" s="99"/>
      <c r="C9238" s="4"/>
      <c r="D9238" s="14"/>
      <c r="E9238" s="14"/>
      <c r="F9238" s="14"/>
      <c r="G9238" s="82"/>
      <c r="H9238" s="107" t="str">
        <f>IF(B9238&lt;&gt;"",IF(OR(O9238=0,O9238=999),"",SUMIFS($E$2:E9238,$A$2:A9238,A9238)-SUMIFS($F$2:F9238,$A$2:A9238,A9238)),"")</f>
        <v/>
      </c>
      <c r="I9238" s="109" t="str">
        <f t="shared" si="434"/>
        <v/>
      </c>
      <c r="J9238" s="113"/>
      <c r="K9238" s="90"/>
      <c r="L9238" s="73"/>
      <c r="M9238" s="69" t="str">
        <f>IF(C9238&lt;&gt;"",DailyLog!$S$3,"")</f>
        <v/>
      </c>
      <c r="N9238" s="56" t="str">
        <f t="shared" si="433"/>
        <v/>
      </c>
      <c r="O9238" s="53" t="str">
        <f>IF($B9238&lt;&gt;"",IF(ISNUMBER(_xlfn.XMATCH($B9238,Language!$A$6:$E$6)),0,IF(ISNUMBER(_xlfn.XMATCH($B9238,Language!$A$29:$E$29)),'Lista de Prestatarios'!$B$3,VLOOKUP(B9238,'Lista de Prestatarios'!$A$2:$B$500,2,FALSE))),"")</f>
        <v/>
      </c>
      <c r="P9238" s="58" t="str">
        <f>IF(B9238&lt;&gt;"",IF(OR(D9238&gt;0,G9238&gt;0),COUNTIF($B$2:B9238,B9238),COUNTIFS($B$2:B9238,B9238,$E$2:E9238,"&gt;0")),"")</f>
        <v/>
      </c>
    </row>
    <row r="9239" spans="1:16" x14ac:dyDescent="0.35">
      <c r="A9239" s="51" t="str">
        <f t="shared" si="432"/>
        <v/>
      </c>
      <c r="B9239" s="99"/>
      <c r="C9239" s="4"/>
      <c r="D9239" s="14"/>
      <c r="E9239" s="14"/>
      <c r="F9239" s="14"/>
      <c r="G9239" s="82"/>
      <c r="H9239" s="107" t="str">
        <f>IF(B9239&lt;&gt;"",IF(OR(O9239=0,O9239=999),"",SUMIFS($E$2:E9239,$A$2:A9239,A9239)-SUMIFS($F$2:F9239,$A$2:A9239,A9239)),"")</f>
        <v/>
      </c>
      <c r="I9239" s="109" t="str">
        <f t="shared" si="434"/>
        <v/>
      </c>
      <c r="J9239" s="113"/>
      <c r="K9239" s="90"/>
      <c r="L9239" s="73"/>
      <c r="M9239" s="69" t="str">
        <f>IF(C9239&lt;&gt;"",DailyLog!$S$3,"")</f>
        <v/>
      </c>
      <c r="N9239" s="56" t="str">
        <f t="shared" si="433"/>
        <v/>
      </c>
      <c r="O9239" s="53" t="str">
        <f>IF($B9239&lt;&gt;"",IF(ISNUMBER(_xlfn.XMATCH($B9239,Language!$A$6:$E$6)),0,IF(ISNUMBER(_xlfn.XMATCH($B9239,Language!$A$29:$E$29)),'Lista de Prestatarios'!$B$3,VLOOKUP(B9239,'Lista de Prestatarios'!$A$2:$B$500,2,FALSE))),"")</f>
        <v/>
      </c>
      <c r="P9239" s="58" t="str">
        <f>IF(B9239&lt;&gt;"",IF(OR(D9239&gt;0,G9239&gt;0),COUNTIF($B$2:B9239,B9239),COUNTIFS($B$2:B9239,B9239,$E$2:E9239,"&gt;0")),"")</f>
        <v/>
      </c>
    </row>
    <row r="9240" spans="1:16" x14ac:dyDescent="0.35">
      <c r="A9240" s="51" t="str">
        <f t="shared" si="432"/>
        <v/>
      </c>
      <c r="B9240" s="99"/>
      <c r="C9240" s="4"/>
      <c r="D9240" s="14"/>
      <c r="E9240" s="14"/>
      <c r="F9240" s="14"/>
      <c r="G9240" s="82"/>
      <c r="H9240" s="107" t="str">
        <f>IF(B9240&lt;&gt;"",IF(OR(O9240=0,O9240=999),"",SUMIFS($E$2:E9240,$A$2:A9240,A9240)-SUMIFS($F$2:F9240,$A$2:A9240,A9240)),"")</f>
        <v/>
      </c>
      <c r="I9240" s="109" t="str">
        <f t="shared" si="434"/>
        <v/>
      </c>
      <c r="J9240" s="113"/>
      <c r="K9240" s="90"/>
      <c r="L9240" s="73"/>
      <c r="M9240" s="69" t="str">
        <f>IF(C9240&lt;&gt;"",DailyLog!$S$3,"")</f>
        <v/>
      </c>
      <c r="N9240" s="56" t="str">
        <f t="shared" si="433"/>
        <v/>
      </c>
      <c r="O9240" s="53" t="str">
        <f>IF($B9240&lt;&gt;"",IF(ISNUMBER(_xlfn.XMATCH($B9240,Language!$A$6:$E$6)),0,IF(ISNUMBER(_xlfn.XMATCH($B9240,Language!$A$29:$E$29)),'Lista de Prestatarios'!$B$3,VLOOKUP(B9240,'Lista de Prestatarios'!$A$2:$B$500,2,FALSE))),"")</f>
        <v/>
      </c>
      <c r="P9240" s="58" t="str">
        <f>IF(B9240&lt;&gt;"",IF(OR(D9240&gt;0,G9240&gt;0),COUNTIF($B$2:B9240,B9240),COUNTIFS($B$2:B9240,B9240,$E$2:E9240,"&gt;0")),"")</f>
        <v/>
      </c>
    </row>
    <row r="9241" spans="1:16" x14ac:dyDescent="0.35">
      <c r="A9241" s="51" t="str">
        <f t="shared" si="432"/>
        <v/>
      </c>
      <c r="B9241" s="99"/>
      <c r="C9241" s="4"/>
      <c r="D9241" s="14"/>
      <c r="E9241" s="14"/>
      <c r="F9241" s="14"/>
      <c r="G9241" s="82"/>
      <c r="H9241" s="107" t="str">
        <f>IF(B9241&lt;&gt;"",IF(OR(O9241=0,O9241=999),"",SUMIFS($E$2:E9241,$A$2:A9241,A9241)-SUMIFS($F$2:F9241,$A$2:A9241,A9241)),"")</f>
        <v/>
      </c>
      <c r="I9241" s="109" t="str">
        <f t="shared" si="434"/>
        <v/>
      </c>
      <c r="J9241" s="113"/>
      <c r="K9241" s="90"/>
      <c r="L9241" s="73"/>
      <c r="M9241" s="69" t="str">
        <f>IF(C9241&lt;&gt;"",DailyLog!$S$3,"")</f>
        <v/>
      </c>
      <c r="N9241" s="56" t="str">
        <f t="shared" si="433"/>
        <v/>
      </c>
      <c r="O9241" s="53" t="str">
        <f>IF($B9241&lt;&gt;"",IF(ISNUMBER(_xlfn.XMATCH($B9241,Language!$A$6:$E$6)),0,IF(ISNUMBER(_xlfn.XMATCH($B9241,Language!$A$29:$E$29)),'Lista de Prestatarios'!$B$3,VLOOKUP(B9241,'Lista de Prestatarios'!$A$2:$B$500,2,FALSE))),"")</f>
        <v/>
      </c>
      <c r="P9241" s="58" t="str">
        <f>IF(B9241&lt;&gt;"",IF(OR(D9241&gt;0,G9241&gt;0),COUNTIF($B$2:B9241,B9241),COUNTIFS($B$2:B9241,B9241,$E$2:E9241,"&gt;0")),"")</f>
        <v/>
      </c>
    </row>
    <row r="9242" spans="1:16" x14ac:dyDescent="0.35">
      <c r="A9242" s="51" t="str">
        <f t="shared" si="432"/>
        <v/>
      </c>
      <c r="B9242" s="99"/>
      <c r="C9242" s="4"/>
      <c r="D9242" s="14"/>
      <c r="E9242" s="14"/>
      <c r="F9242" s="14"/>
      <c r="G9242" s="82"/>
      <c r="H9242" s="107" t="str">
        <f>IF(B9242&lt;&gt;"",IF(OR(O9242=0,O9242=999),"",SUMIFS($E$2:E9242,$A$2:A9242,A9242)-SUMIFS($F$2:F9242,$A$2:A9242,A9242)),"")</f>
        <v/>
      </c>
      <c r="I9242" s="109" t="str">
        <f t="shared" si="434"/>
        <v/>
      </c>
      <c r="J9242" s="113"/>
      <c r="K9242" s="90"/>
      <c r="L9242" s="73"/>
      <c r="M9242" s="69" t="str">
        <f>IF(C9242&lt;&gt;"",DailyLog!$S$3,"")</f>
        <v/>
      </c>
      <c r="N9242" s="56" t="str">
        <f t="shared" si="433"/>
        <v/>
      </c>
      <c r="O9242" s="53" t="str">
        <f>IF($B9242&lt;&gt;"",IF(ISNUMBER(_xlfn.XMATCH($B9242,Language!$A$6:$E$6)),0,IF(ISNUMBER(_xlfn.XMATCH($B9242,Language!$A$29:$E$29)),'Lista de Prestatarios'!$B$3,VLOOKUP(B9242,'Lista de Prestatarios'!$A$2:$B$500,2,FALSE))),"")</f>
        <v/>
      </c>
      <c r="P9242" s="58" t="str">
        <f>IF(B9242&lt;&gt;"",IF(OR(D9242&gt;0,G9242&gt;0),COUNTIF($B$2:B9242,B9242),COUNTIFS($B$2:B9242,B9242,$E$2:E9242,"&gt;0")),"")</f>
        <v/>
      </c>
    </row>
    <row r="9243" spans="1:16" x14ac:dyDescent="0.35">
      <c r="A9243" s="51" t="str">
        <f t="shared" si="432"/>
        <v/>
      </c>
      <c r="B9243" s="99"/>
      <c r="C9243" s="4"/>
      <c r="D9243" s="14"/>
      <c r="E9243" s="14"/>
      <c r="F9243" s="14"/>
      <c r="G9243" s="82"/>
      <c r="H9243" s="107" t="str">
        <f>IF(B9243&lt;&gt;"",IF(OR(O9243=0,O9243=999),"",SUMIFS($E$2:E9243,$A$2:A9243,A9243)-SUMIFS($F$2:F9243,$A$2:A9243,A9243)),"")</f>
        <v/>
      </c>
      <c r="I9243" s="109" t="str">
        <f t="shared" si="434"/>
        <v/>
      </c>
      <c r="J9243" s="113"/>
      <c r="K9243" s="90"/>
      <c r="L9243" s="73"/>
      <c r="M9243" s="69" t="str">
        <f>IF(C9243&lt;&gt;"",DailyLog!$S$3,"")</f>
        <v/>
      </c>
      <c r="N9243" s="56" t="str">
        <f t="shared" si="433"/>
        <v/>
      </c>
      <c r="O9243" s="53" t="str">
        <f>IF($B9243&lt;&gt;"",IF(ISNUMBER(_xlfn.XMATCH($B9243,Language!$A$6:$E$6)),0,IF(ISNUMBER(_xlfn.XMATCH($B9243,Language!$A$29:$E$29)),'Lista de Prestatarios'!$B$3,VLOOKUP(B9243,'Lista de Prestatarios'!$A$2:$B$500,2,FALSE))),"")</f>
        <v/>
      </c>
      <c r="P9243" s="58" t="str">
        <f>IF(B9243&lt;&gt;"",IF(OR(D9243&gt;0,G9243&gt;0),COUNTIF($B$2:B9243,B9243),COUNTIFS($B$2:B9243,B9243,$E$2:E9243,"&gt;0")),"")</f>
        <v/>
      </c>
    </row>
    <row r="9244" spans="1:16" x14ac:dyDescent="0.35">
      <c r="A9244" s="51" t="str">
        <f t="shared" si="432"/>
        <v/>
      </c>
      <c r="B9244" s="99"/>
      <c r="C9244" s="4"/>
      <c r="D9244" s="14"/>
      <c r="E9244" s="14"/>
      <c r="F9244" s="14"/>
      <c r="G9244" s="82"/>
      <c r="H9244" s="107" t="str">
        <f>IF(B9244&lt;&gt;"",IF(OR(O9244=0,O9244=999),"",SUMIFS($E$2:E9244,$A$2:A9244,A9244)-SUMIFS($F$2:F9244,$A$2:A9244,A9244)),"")</f>
        <v/>
      </c>
      <c r="I9244" s="109" t="str">
        <f t="shared" si="434"/>
        <v/>
      </c>
      <c r="J9244" s="113"/>
      <c r="K9244" s="90"/>
      <c r="L9244" s="73"/>
      <c r="M9244" s="69" t="str">
        <f>IF(C9244&lt;&gt;"",DailyLog!$S$3,"")</f>
        <v/>
      </c>
      <c r="N9244" s="56" t="str">
        <f t="shared" si="433"/>
        <v/>
      </c>
      <c r="O9244" s="53" t="str">
        <f>IF($B9244&lt;&gt;"",IF(ISNUMBER(_xlfn.XMATCH($B9244,Language!$A$6:$E$6)),0,IF(ISNUMBER(_xlfn.XMATCH($B9244,Language!$A$29:$E$29)),'Lista de Prestatarios'!$B$3,VLOOKUP(B9244,'Lista de Prestatarios'!$A$2:$B$500,2,FALSE))),"")</f>
        <v/>
      </c>
      <c r="P9244" s="58" t="str">
        <f>IF(B9244&lt;&gt;"",IF(OR(D9244&gt;0,G9244&gt;0),COUNTIF($B$2:B9244,B9244),COUNTIFS($B$2:B9244,B9244,$E$2:E9244,"&gt;0")),"")</f>
        <v/>
      </c>
    </row>
    <row r="9245" spans="1:16" x14ac:dyDescent="0.35">
      <c r="A9245" s="51" t="str">
        <f t="shared" si="432"/>
        <v/>
      </c>
      <c r="B9245" s="99"/>
      <c r="C9245" s="4"/>
      <c r="D9245" s="14"/>
      <c r="E9245" s="14"/>
      <c r="F9245" s="14"/>
      <c r="G9245" s="82"/>
      <c r="H9245" s="107" t="str">
        <f>IF(B9245&lt;&gt;"",IF(OR(O9245=0,O9245=999),"",SUMIFS($E$2:E9245,$A$2:A9245,A9245)-SUMIFS($F$2:F9245,$A$2:A9245,A9245)),"")</f>
        <v/>
      </c>
      <c r="I9245" s="109" t="str">
        <f t="shared" si="434"/>
        <v/>
      </c>
      <c r="J9245" s="113"/>
      <c r="K9245" s="90"/>
      <c r="L9245" s="73"/>
      <c r="M9245" s="69" t="str">
        <f>IF(C9245&lt;&gt;"",DailyLog!$S$3,"")</f>
        <v/>
      </c>
      <c r="N9245" s="56" t="str">
        <f t="shared" si="433"/>
        <v/>
      </c>
      <c r="O9245" s="53" t="str">
        <f>IF($B9245&lt;&gt;"",IF(ISNUMBER(_xlfn.XMATCH($B9245,Language!$A$6:$E$6)),0,IF(ISNUMBER(_xlfn.XMATCH($B9245,Language!$A$29:$E$29)),'Lista de Prestatarios'!$B$3,VLOOKUP(B9245,'Lista de Prestatarios'!$A$2:$B$500,2,FALSE))),"")</f>
        <v/>
      </c>
      <c r="P9245" s="58" t="str">
        <f>IF(B9245&lt;&gt;"",IF(OR(D9245&gt;0,G9245&gt;0),COUNTIF($B$2:B9245,B9245),COUNTIFS($B$2:B9245,B9245,$E$2:E9245,"&gt;0")),"")</f>
        <v/>
      </c>
    </row>
    <row r="9246" spans="1:16" x14ac:dyDescent="0.35">
      <c r="A9246" s="51" t="str">
        <f t="shared" si="432"/>
        <v/>
      </c>
      <c r="B9246" s="99"/>
      <c r="C9246" s="4"/>
      <c r="D9246" s="14"/>
      <c r="E9246" s="14"/>
      <c r="F9246" s="14"/>
      <c r="G9246" s="82"/>
      <c r="H9246" s="107" t="str">
        <f>IF(B9246&lt;&gt;"",IF(OR(O9246=0,O9246=999),"",SUMIFS($E$2:E9246,$A$2:A9246,A9246)-SUMIFS($F$2:F9246,$A$2:A9246,A9246)),"")</f>
        <v/>
      </c>
      <c r="I9246" s="109" t="str">
        <f t="shared" si="434"/>
        <v/>
      </c>
      <c r="J9246" s="113"/>
      <c r="K9246" s="90"/>
      <c r="L9246" s="73"/>
      <c r="M9246" s="69" t="str">
        <f>IF(C9246&lt;&gt;"",DailyLog!$S$3,"")</f>
        <v/>
      </c>
      <c r="N9246" s="56" t="str">
        <f t="shared" si="433"/>
        <v/>
      </c>
      <c r="O9246" s="53" t="str">
        <f>IF($B9246&lt;&gt;"",IF(ISNUMBER(_xlfn.XMATCH($B9246,Language!$A$6:$E$6)),0,IF(ISNUMBER(_xlfn.XMATCH($B9246,Language!$A$29:$E$29)),'Lista de Prestatarios'!$B$3,VLOOKUP(B9246,'Lista de Prestatarios'!$A$2:$B$500,2,FALSE))),"")</f>
        <v/>
      </c>
      <c r="P9246" s="58" t="str">
        <f>IF(B9246&lt;&gt;"",IF(OR(D9246&gt;0,G9246&gt;0),COUNTIF($B$2:B9246,B9246),COUNTIFS($B$2:B9246,B9246,$E$2:E9246,"&gt;0")),"")</f>
        <v/>
      </c>
    </row>
    <row r="9247" spans="1:16" x14ac:dyDescent="0.35">
      <c r="A9247" s="51" t="str">
        <f t="shared" si="432"/>
        <v/>
      </c>
      <c r="B9247" s="99"/>
      <c r="C9247" s="4"/>
      <c r="D9247" s="14"/>
      <c r="E9247" s="14"/>
      <c r="F9247" s="14"/>
      <c r="G9247" s="82"/>
      <c r="H9247" s="107" t="str">
        <f>IF(B9247&lt;&gt;"",IF(OR(O9247=0,O9247=999),"",SUMIFS($E$2:E9247,$A$2:A9247,A9247)-SUMIFS($F$2:F9247,$A$2:A9247,A9247)),"")</f>
        <v/>
      </c>
      <c r="I9247" s="109" t="str">
        <f t="shared" si="434"/>
        <v/>
      </c>
      <c r="J9247" s="113"/>
      <c r="K9247" s="90"/>
      <c r="L9247" s="73"/>
      <c r="M9247" s="69" t="str">
        <f>IF(C9247&lt;&gt;"",DailyLog!$S$3,"")</f>
        <v/>
      </c>
      <c r="N9247" s="56" t="str">
        <f t="shared" si="433"/>
        <v/>
      </c>
      <c r="O9247" s="53" t="str">
        <f>IF($B9247&lt;&gt;"",IF(ISNUMBER(_xlfn.XMATCH($B9247,Language!$A$6:$E$6)),0,IF(ISNUMBER(_xlfn.XMATCH($B9247,Language!$A$29:$E$29)),'Lista de Prestatarios'!$B$3,VLOOKUP(B9247,'Lista de Prestatarios'!$A$2:$B$500,2,FALSE))),"")</f>
        <v/>
      </c>
      <c r="P9247" s="58" t="str">
        <f>IF(B9247&lt;&gt;"",IF(OR(D9247&gt;0,G9247&gt;0),COUNTIF($B$2:B9247,B9247),COUNTIFS($B$2:B9247,B9247,$E$2:E9247,"&gt;0")),"")</f>
        <v/>
      </c>
    </row>
    <row r="9248" spans="1:16" x14ac:dyDescent="0.35">
      <c r="A9248" s="51" t="str">
        <f t="shared" si="432"/>
        <v/>
      </c>
      <c r="B9248" s="99"/>
      <c r="C9248" s="4"/>
      <c r="D9248" s="14"/>
      <c r="E9248" s="14"/>
      <c r="F9248" s="14"/>
      <c r="G9248" s="82"/>
      <c r="H9248" s="107" t="str">
        <f>IF(B9248&lt;&gt;"",IF(OR(O9248=0,O9248=999),"",SUMIFS($E$2:E9248,$A$2:A9248,A9248)-SUMIFS($F$2:F9248,$A$2:A9248,A9248)),"")</f>
        <v/>
      </c>
      <c r="I9248" s="109" t="str">
        <f t="shared" si="434"/>
        <v/>
      </c>
      <c r="J9248" s="113"/>
      <c r="K9248" s="90"/>
      <c r="L9248" s="73"/>
      <c r="M9248" s="69" t="str">
        <f>IF(C9248&lt;&gt;"",DailyLog!$S$3,"")</f>
        <v/>
      </c>
      <c r="N9248" s="56" t="str">
        <f t="shared" si="433"/>
        <v/>
      </c>
      <c r="O9248" s="53" t="str">
        <f>IF($B9248&lt;&gt;"",IF(ISNUMBER(_xlfn.XMATCH($B9248,Language!$A$6:$E$6)),0,IF(ISNUMBER(_xlfn.XMATCH($B9248,Language!$A$29:$E$29)),'Lista de Prestatarios'!$B$3,VLOOKUP(B9248,'Lista de Prestatarios'!$A$2:$B$500,2,FALSE))),"")</f>
        <v/>
      </c>
      <c r="P9248" s="58" t="str">
        <f>IF(B9248&lt;&gt;"",IF(OR(D9248&gt;0,G9248&gt;0),COUNTIF($B$2:B9248,B9248),COUNTIFS($B$2:B9248,B9248,$E$2:E9248,"&gt;0")),"")</f>
        <v/>
      </c>
    </row>
    <row r="9249" spans="1:16" x14ac:dyDescent="0.35">
      <c r="A9249" s="51" t="str">
        <f t="shared" si="432"/>
        <v/>
      </c>
      <c r="B9249" s="99"/>
      <c r="C9249" s="4"/>
      <c r="D9249" s="14"/>
      <c r="E9249" s="14"/>
      <c r="F9249" s="14"/>
      <c r="G9249" s="82"/>
      <c r="H9249" s="107" t="str">
        <f>IF(B9249&lt;&gt;"",IF(OR(O9249=0,O9249=999),"",SUMIFS($E$2:E9249,$A$2:A9249,A9249)-SUMIFS($F$2:F9249,$A$2:A9249,A9249)),"")</f>
        <v/>
      </c>
      <c r="I9249" s="109" t="str">
        <f t="shared" si="434"/>
        <v/>
      </c>
      <c r="J9249" s="113"/>
      <c r="K9249" s="90"/>
      <c r="L9249" s="73"/>
      <c r="M9249" s="69" t="str">
        <f>IF(C9249&lt;&gt;"",DailyLog!$S$3,"")</f>
        <v/>
      </c>
      <c r="N9249" s="56" t="str">
        <f t="shared" si="433"/>
        <v/>
      </c>
      <c r="O9249" s="53" t="str">
        <f>IF($B9249&lt;&gt;"",IF(ISNUMBER(_xlfn.XMATCH($B9249,Language!$A$6:$E$6)),0,IF(ISNUMBER(_xlfn.XMATCH($B9249,Language!$A$29:$E$29)),'Lista de Prestatarios'!$B$3,VLOOKUP(B9249,'Lista de Prestatarios'!$A$2:$B$500,2,FALSE))),"")</f>
        <v/>
      </c>
      <c r="P9249" s="58" t="str">
        <f>IF(B9249&lt;&gt;"",IF(OR(D9249&gt;0,G9249&gt;0),COUNTIF($B$2:B9249,B9249),COUNTIFS($B$2:B9249,B9249,$E$2:E9249,"&gt;0")),"")</f>
        <v/>
      </c>
    </row>
    <row r="9250" spans="1:16" x14ac:dyDescent="0.35">
      <c r="A9250" s="51" t="str">
        <f t="shared" si="432"/>
        <v/>
      </c>
      <c r="B9250" s="99"/>
      <c r="C9250" s="4"/>
      <c r="D9250" s="14"/>
      <c r="E9250" s="14"/>
      <c r="F9250" s="14"/>
      <c r="G9250" s="82"/>
      <c r="H9250" s="107" t="str">
        <f>IF(B9250&lt;&gt;"",IF(OR(O9250=0,O9250=999),"",SUMIFS($E$2:E9250,$A$2:A9250,A9250)-SUMIFS($F$2:F9250,$A$2:A9250,A9250)),"")</f>
        <v/>
      </c>
      <c r="I9250" s="109" t="str">
        <f t="shared" si="434"/>
        <v/>
      </c>
      <c r="J9250" s="113"/>
      <c r="K9250" s="90"/>
      <c r="L9250" s="73"/>
      <c r="M9250" s="69" t="str">
        <f>IF(C9250&lt;&gt;"",DailyLog!$S$3,"")</f>
        <v/>
      </c>
      <c r="N9250" s="56" t="str">
        <f t="shared" si="433"/>
        <v/>
      </c>
      <c r="O9250" s="53" t="str">
        <f>IF($B9250&lt;&gt;"",IF(ISNUMBER(_xlfn.XMATCH($B9250,Language!$A$6:$E$6)),0,IF(ISNUMBER(_xlfn.XMATCH($B9250,Language!$A$29:$E$29)),'Lista de Prestatarios'!$B$3,VLOOKUP(B9250,'Lista de Prestatarios'!$A$2:$B$500,2,FALSE))),"")</f>
        <v/>
      </c>
      <c r="P9250" s="58" t="str">
        <f>IF(B9250&lt;&gt;"",IF(OR(D9250&gt;0,G9250&gt;0),COUNTIF($B$2:B9250,B9250),COUNTIFS($B$2:B9250,B9250,$E$2:E9250,"&gt;0")),"")</f>
        <v/>
      </c>
    </row>
    <row r="9251" spans="1:16" x14ac:dyDescent="0.35">
      <c r="A9251" s="51" t="str">
        <f t="shared" si="432"/>
        <v/>
      </c>
      <c r="B9251" s="99"/>
      <c r="C9251" s="4"/>
      <c r="D9251" s="14"/>
      <c r="E9251" s="14"/>
      <c r="F9251" s="14"/>
      <c r="G9251" s="82"/>
      <c r="H9251" s="107" t="str">
        <f>IF(B9251&lt;&gt;"",IF(OR(O9251=0,O9251=999),"",SUMIFS($E$2:E9251,$A$2:A9251,A9251)-SUMIFS($F$2:F9251,$A$2:A9251,A9251)),"")</f>
        <v/>
      </c>
      <c r="I9251" s="109" t="str">
        <f t="shared" si="434"/>
        <v/>
      </c>
      <c r="J9251" s="113"/>
      <c r="K9251" s="90"/>
      <c r="L9251" s="73"/>
      <c r="M9251" s="69" t="str">
        <f>IF(C9251&lt;&gt;"",DailyLog!$S$3,"")</f>
        <v/>
      </c>
      <c r="N9251" s="56" t="str">
        <f t="shared" si="433"/>
        <v/>
      </c>
      <c r="O9251" s="53" t="str">
        <f>IF($B9251&lt;&gt;"",IF(ISNUMBER(_xlfn.XMATCH($B9251,Language!$A$6:$E$6)),0,IF(ISNUMBER(_xlfn.XMATCH($B9251,Language!$A$29:$E$29)),'Lista de Prestatarios'!$B$3,VLOOKUP(B9251,'Lista de Prestatarios'!$A$2:$B$500,2,FALSE))),"")</f>
        <v/>
      </c>
      <c r="P9251" s="58" t="str">
        <f>IF(B9251&lt;&gt;"",IF(OR(D9251&gt;0,G9251&gt;0),COUNTIF($B$2:B9251,B9251),COUNTIFS($B$2:B9251,B9251,$E$2:E9251,"&gt;0")),"")</f>
        <v/>
      </c>
    </row>
    <row r="9252" spans="1:16" x14ac:dyDescent="0.35">
      <c r="A9252" s="51" t="str">
        <f t="shared" si="432"/>
        <v/>
      </c>
      <c r="B9252" s="99"/>
      <c r="C9252" s="4"/>
      <c r="D9252" s="14"/>
      <c r="E9252" s="14"/>
      <c r="F9252" s="14"/>
      <c r="G9252" s="82"/>
      <c r="H9252" s="107" t="str">
        <f>IF(B9252&lt;&gt;"",IF(OR(O9252=0,O9252=999),"",SUMIFS($E$2:E9252,$A$2:A9252,A9252)-SUMIFS($F$2:F9252,$A$2:A9252,A9252)),"")</f>
        <v/>
      </c>
      <c r="I9252" s="109" t="str">
        <f t="shared" si="434"/>
        <v/>
      </c>
      <c r="J9252" s="113"/>
      <c r="K9252" s="90"/>
      <c r="L9252" s="73"/>
      <c r="M9252" s="69" t="str">
        <f>IF(C9252&lt;&gt;"",DailyLog!$S$3,"")</f>
        <v/>
      </c>
      <c r="N9252" s="56" t="str">
        <f t="shared" si="433"/>
        <v/>
      </c>
      <c r="O9252" s="53" t="str">
        <f>IF($B9252&lt;&gt;"",IF(ISNUMBER(_xlfn.XMATCH($B9252,Language!$A$6:$E$6)),0,IF(ISNUMBER(_xlfn.XMATCH($B9252,Language!$A$29:$E$29)),'Lista de Prestatarios'!$B$3,VLOOKUP(B9252,'Lista de Prestatarios'!$A$2:$B$500,2,FALSE))),"")</f>
        <v/>
      </c>
      <c r="P9252" s="58" t="str">
        <f>IF(B9252&lt;&gt;"",IF(OR(D9252&gt;0,G9252&gt;0),COUNTIF($B$2:B9252,B9252),COUNTIFS($B$2:B9252,B9252,$E$2:E9252,"&gt;0")),"")</f>
        <v/>
      </c>
    </row>
    <row r="9253" spans="1:16" x14ac:dyDescent="0.35">
      <c r="A9253" s="51" t="str">
        <f t="shared" si="432"/>
        <v/>
      </c>
      <c r="B9253" s="99"/>
      <c r="C9253" s="4"/>
      <c r="D9253" s="14"/>
      <c r="E9253" s="14"/>
      <c r="F9253" s="14"/>
      <c r="G9253" s="82"/>
      <c r="H9253" s="107" t="str">
        <f>IF(B9253&lt;&gt;"",IF(OR(O9253=0,O9253=999),"",SUMIFS($E$2:E9253,$A$2:A9253,A9253)-SUMIFS($F$2:F9253,$A$2:A9253,A9253)),"")</f>
        <v/>
      </c>
      <c r="I9253" s="109" t="str">
        <f t="shared" si="434"/>
        <v/>
      </c>
      <c r="J9253" s="113"/>
      <c r="K9253" s="90"/>
      <c r="L9253" s="73"/>
      <c r="M9253" s="69" t="str">
        <f>IF(C9253&lt;&gt;"",DailyLog!$S$3,"")</f>
        <v/>
      </c>
      <c r="N9253" s="56" t="str">
        <f t="shared" si="433"/>
        <v/>
      </c>
      <c r="O9253" s="53" t="str">
        <f>IF($B9253&lt;&gt;"",IF(ISNUMBER(_xlfn.XMATCH($B9253,Language!$A$6:$E$6)),0,IF(ISNUMBER(_xlfn.XMATCH($B9253,Language!$A$29:$E$29)),'Lista de Prestatarios'!$B$3,VLOOKUP(B9253,'Lista de Prestatarios'!$A$2:$B$500,2,FALSE))),"")</f>
        <v/>
      </c>
      <c r="P9253" s="58" t="str">
        <f>IF(B9253&lt;&gt;"",IF(OR(D9253&gt;0,G9253&gt;0),COUNTIF($B$2:B9253,B9253),COUNTIFS($B$2:B9253,B9253,$E$2:E9253,"&gt;0")),"")</f>
        <v/>
      </c>
    </row>
    <row r="9254" spans="1:16" x14ac:dyDescent="0.35">
      <c r="A9254" s="51" t="str">
        <f t="shared" si="432"/>
        <v/>
      </c>
      <c r="B9254" s="99"/>
      <c r="C9254" s="4"/>
      <c r="D9254" s="14"/>
      <c r="E9254" s="14"/>
      <c r="F9254" s="14"/>
      <c r="G9254" s="82"/>
      <c r="H9254" s="107" t="str">
        <f>IF(B9254&lt;&gt;"",IF(OR(O9254=0,O9254=999),"",SUMIFS($E$2:E9254,$A$2:A9254,A9254)-SUMIFS($F$2:F9254,$A$2:A9254,A9254)),"")</f>
        <v/>
      </c>
      <c r="I9254" s="109" t="str">
        <f t="shared" si="434"/>
        <v/>
      </c>
      <c r="J9254" s="113"/>
      <c r="K9254" s="90"/>
      <c r="L9254" s="73"/>
      <c r="M9254" s="69" t="str">
        <f>IF(C9254&lt;&gt;"",DailyLog!$S$3,"")</f>
        <v/>
      </c>
      <c r="N9254" s="56" t="str">
        <f t="shared" si="433"/>
        <v/>
      </c>
      <c r="O9254" s="53" t="str">
        <f>IF($B9254&lt;&gt;"",IF(ISNUMBER(_xlfn.XMATCH($B9254,Language!$A$6:$E$6)),0,IF(ISNUMBER(_xlfn.XMATCH($B9254,Language!$A$29:$E$29)),'Lista de Prestatarios'!$B$3,VLOOKUP(B9254,'Lista de Prestatarios'!$A$2:$B$500,2,FALSE))),"")</f>
        <v/>
      </c>
      <c r="P9254" s="58" t="str">
        <f>IF(B9254&lt;&gt;"",IF(OR(D9254&gt;0,G9254&gt;0),COUNTIF($B$2:B9254,B9254),COUNTIFS($B$2:B9254,B9254,$E$2:E9254,"&gt;0")),"")</f>
        <v/>
      </c>
    </row>
    <row r="9255" spans="1:16" x14ac:dyDescent="0.35">
      <c r="A9255" s="51" t="str">
        <f t="shared" si="432"/>
        <v/>
      </c>
      <c r="B9255" s="99"/>
      <c r="C9255" s="4"/>
      <c r="D9255" s="14"/>
      <c r="E9255" s="14"/>
      <c r="F9255" s="14"/>
      <c r="G9255" s="82"/>
      <c r="H9255" s="107" t="str">
        <f>IF(B9255&lt;&gt;"",IF(OR(O9255=0,O9255=999),"",SUMIFS($E$2:E9255,$A$2:A9255,A9255)-SUMIFS($F$2:F9255,$A$2:A9255,A9255)),"")</f>
        <v/>
      </c>
      <c r="I9255" s="109" t="str">
        <f t="shared" si="434"/>
        <v/>
      </c>
      <c r="J9255" s="113"/>
      <c r="K9255" s="90"/>
      <c r="L9255" s="73"/>
      <c r="M9255" s="69" t="str">
        <f>IF(C9255&lt;&gt;"",DailyLog!$S$3,"")</f>
        <v/>
      </c>
      <c r="N9255" s="56" t="str">
        <f t="shared" si="433"/>
        <v/>
      </c>
      <c r="O9255" s="53" t="str">
        <f>IF($B9255&lt;&gt;"",IF(ISNUMBER(_xlfn.XMATCH($B9255,Language!$A$6:$E$6)),0,IF(ISNUMBER(_xlfn.XMATCH($B9255,Language!$A$29:$E$29)),'Lista de Prestatarios'!$B$3,VLOOKUP(B9255,'Lista de Prestatarios'!$A$2:$B$500,2,FALSE))),"")</f>
        <v/>
      </c>
      <c r="P9255" s="58" t="str">
        <f>IF(B9255&lt;&gt;"",IF(OR(D9255&gt;0,G9255&gt;0),COUNTIF($B$2:B9255,B9255),COUNTIFS($B$2:B9255,B9255,$E$2:E9255,"&gt;0")),"")</f>
        <v/>
      </c>
    </row>
    <row r="9256" spans="1:16" x14ac:dyDescent="0.35">
      <c r="A9256" s="51" t="str">
        <f t="shared" si="432"/>
        <v/>
      </c>
      <c r="B9256" s="99"/>
      <c r="C9256" s="4"/>
      <c r="D9256" s="14"/>
      <c r="E9256" s="14"/>
      <c r="F9256" s="14"/>
      <c r="G9256" s="82"/>
      <c r="H9256" s="107" t="str">
        <f>IF(B9256&lt;&gt;"",IF(OR(O9256=0,O9256=999),"",SUMIFS($E$2:E9256,$A$2:A9256,A9256)-SUMIFS($F$2:F9256,$A$2:A9256,A9256)),"")</f>
        <v/>
      </c>
      <c r="I9256" s="109" t="str">
        <f t="shared" si="434"/>
        <v/>
      </c>
      <c r="J9256" s="113"/>
      <c r="K9256" s="90"/>
      <c r="L9256" s="73"/>
      <c r="M9256" s="69" t="str">
        <f>IF(C9256&lt;&gt;"",DailyLog!$S$3,"")</f>
        <v/>
      </c>
      <c r="N9256" s="56" t="str">
        <f t="shared" si="433"/>
        <v/>
      </c>
      <c r="O9256" s="53" t="str">
        <f>IF($B9256&lt;&gt;"",IF(ISNUMBER(_xlfn.XMATCH($B9256,Language!$A$6:$E$6)),0,IF(ISNUMBER(_xlfn.XMATCH($B9256,Language!$A$29:$E$29)),'Lista de Prestatarios'!$B$3,VLOOKUP(B9256,'Lista de Prestatarios'!$A$2:$B$500,2,FALSE))),"")</f>
        <v/>
      </c>
      <c r="P9256" s="58" t="str">
        <f>IF(B9256&lt;&gt;"",IF(OR(D9256&gt;0,G9256&gt;0),COUNTIF($B$2:B9256,B9256),COUNTIFS($B$2:B9256,B9256,$E$2:E9256,"&gt;0")),"")</f>
        <v/>
      </c>
    </row>
    <row r="9257" spans="1:16" x14ac:dyDescent="0.35">
      <c r="A9257" s="51" t="str">
        <f t="shared" si="432"/>
        <v/>
      </c>
      <c r="B9257" s="99"/>
      <c r="C9257" s="4"/>
      <c r="D9257" s="14"/>
      <c r="E9257" s="14"/>
      <c r="F9257" s="14"/>
      <c r="G9257" s="82"/>
      <c r="H9257" s="107" t="str">
        <f>IF(B9257&lt;&gt;"",IF(OR(O9257=0,O9257=999),"",SUMIFS($E$2:E9257,$A$2:A9257,A9257)-SUMIFS($F$2:F9257,$A$2:A9257,A9257)),"")</f>
        <v/>
      </c>
      <c r="I9257" s="109" t="str">
        <f t="shared" si="434"/>
        <v/>
      </c>
      <c r="J9257" s="113"/>
      <c r="K9257" s="90"/>
      <c r="L9257" s="73"/>
      <c r="M9257" s="69" t="str">
        <f>IF(C9257&lt;&gt;"",DailyLog!$S$3,"")</f>
        <v/>
      </c>
      <c r="N9257" s="56" t="str">
        <f t="shared" si="433"/>
        <v/>
      </c>
      <c r="O9257" s="53" t="str">
        <f>IF($B9257&lt;&gt;"",IF(ISNUMBER(_xlfn.XMATCH($B9257,Language!$A$6:$E$6)),0,IF(ISNUMBER(_xlfn.XMATCH($B9257,Language!$A$29:$E$29)),'Lista de Prestatarios'!$B$3,VLOOKUP(B9257,'Lista de Prestatarios'!$A$2:$B$500,2,FALSE))),"")</f>
        <v/>
      </c>
      <c r="P9257" s="58" t="str">
        <f>IF(B9257&lt;&gt;"",IF(OR(D9257&gt;0,G9257&gt;0),COUNTIF($B$2:B9257,B9257),COUNTIFS($B$2:B9257,B9257,$E$2:E9257,"&gt;0")),"")</f>
        <v/>
      </c>
    </row>
    <row r="9258" spans="1:16" x14ac:dyDescent="0.35">
      <c r="A9258" s="51" t="str">
        <f t="shared" si="432"/>
        <v/>
      </c>
      <c r="B9258" s="99"/>
      <c r="C9258" s="4"/>
      <c r="D9258" s="14"/>
      <c r="E9258" s="14"/>
      <c r="F9258" s="14"/>
      <c r="G9258" s="82"/>
      <c r="H9258" s="107" t="str">
        <f>IF(B9258&lt;&gt;"",IF(OR(O9258=0,O9258=999),"",SUMIFS($E$2:E9258,$A$2:A9258,A9258)-SUMIFS($F$2:F9258,$A$2:A9258,A9258)),"")</f>
        <v/>
      </c>
      <c r="I9258" s="109" t="str">
        <f t="shared" si="434"/>
        <v/>
      </c>
      <c r="J9258" s="113"/>
      <c r="K9258" s="90"/>
      <c r="L9258" s="73"/>
      <c r="M9258" s="69" t="str">
        <f>IF(C9258&lt;&gt;"",DailyLog!$S$3,"")</f>
        <v/>
      </c>
      <c r="N9258" s="56" t="str">
        <f t="shared" si="433"/>
        <v/>
      </c>
      <c r="O9258" s="53" t="str">
        <f>IF($B9258&lt;&gt;"",IF(ISNUMBER(_xlfn.XMATCH($B9258,Language!$A$6:$E$6)),0,IF(ISNUMBER(_xlfn.XMATCH($B9258,Language!$A$29:$E$29)),'Lista de Prestatarios'!$B$3,VLOOKUP(B9258,'Lista de Prestatarios'!$A$2:$B$500,2,FALSE))),"")</f>
        <v/>
      </c>
      <c r="P9258" s="58" t="str">
        <f>IF(B9258&lt;&gt;"",IF(OR(D9258&gt;0,G9258&gt;0),COUNTIF($B$2:B9258,B9258),COUNTIFS($B$2:B9258,B9258,$E$2:E9258,"&gt;0")),"")</f>
        <v/>
      </c>
    </row>
    <row r="9259" spans="1:16" x14ac:dyDescent="0.35">
      <c r="A9259" s="51" t="str">
        <f t="shared" si="432"/>
        <v/>
      </c>
      <c r="B9259" s="99"/>
      <c r="C9259" s="4"/>
      <c r="D9259" s="14"/>
      <c r="E9259" s="14"/>
      <c r="F9259" s="14"/>
      <c r="G9259" s="82"/>
      <c r="H9259" s="107" t="str">
        <f>IF(B9259&lt;&gt;"",IF(OR(O9259=0,O9259=999),"",SUMIFS($E$2:E9259,$A$2:A9259,A9259)-SUMIFS($F$2:F9259,$A$2:A9259,A9259)),"")</f>
        <v/>
      </c>
      <c r="I9259" s="109" t="str">
        <f t="shared" si="434"/>
        <v/>
      </c>
      <c r="J9259" s="113"/>
      <c r="K9259" s="90"/>
      <c r="L9259" s="73"/>
      <c r="M9259" s="69" t="str">
        <f>IF(C9259&lt;&gt;"",DailyLog!$S$3,"")</f>
        <v/>
      </c>
      <c r="N9259" s="56" t="str">
        <f t="shared" si="433"/>
        <v/>
      </c>
      <c r="O9259" s="53" t="str">
        <f>IF($B9259&lt;&gt;"",IF(ISNUMBER(_xlfn.XMATCH($B9259,Language!$A$6:$E$6)),0,IF(ISNUMBER(_xlfn.XMATCH($B9259,Language!$A$29:$E$29)),'Lista de Prestatarios'!$B$3,VLOOKUP(B9259,'Lista de Prestatarios'!$A$2:$B$500,2,FALSE))),"")</f>
        <v/>
      </c>
      <c r="P9259" s="58" t="str">
        <f>IF(B9259&lt;&gt;"",IF(OR(D9259&gt;0,G9259&gt;0),COUNTIF($B$2:B9259,B9259),COUNTIFS($B$2:B9259,B9259,$E$2:E9259,"&gt;0")),"")</f>
        <v/>
      </c>
    </row>
    <row r="9260" spans="1:16" x14ac:dyDescent="0.35">
      <c r="A9260" s="51" t="str">
        <f t="shared" si="432"/>
        <v/>
      </c>
      <c r="B9260" s="99"/>
      <c r="C9260" s="4"/>
      <c r="D9260" s="14"/>
      <c r="E9260" s="14"/>
      <c r="F9260" s="14"/>
      <c r="G9260" s="82"/>
      <c r="H9260" s="107" t="str">
        <f>IF(B9260&lt;&gt;"",IF(OR(O9260=0,O9260=999),"",SUMIFS($E$2:E9260,$A$2:A9260,A9260)-SUMIFS($F$2:F9260,$A$2:A9260,A9260)),"")</f>
        <v/>
      </c>
      <c r="I9260" s="109" t="str">
        <f t="shared" si="434"/>
        <v/>
      </c>
      <c r="J9260" s="113"/>
      <c r="K9260" s="90"/>
      <c r="L9260" s="73"/>
      <c r="M9260" s="69" t="str">
        <f>IF(C9260&lt;&gt;"",DailyLog!$S$3,"")</f>
        <v/>
      </c>
      <c r="N9260" s="56" t="str">
        <f t="shared" si="433"/>
        <v/>
      </c>
      <c r="O9260" s="53" t="str">
        <f>IF($B9260&lt;&gt;"",IF(ISNUMBER(_xlfn.XMATCH($B9260,Language!$A$6:$E$6)),0,IF(ISNUMBER(_xlfn.XMATCH($B9260,Language!$A$29:$E$29)),'Lista de Prestatarios'!$B$3,VLOOKUP(B9260,'Lista de Prestatarios'!$A$2:$B$500,2,FALSE))),"")</f>
        <v/>
      </c>
      <c r="P9260" s="58" t="str">
        <f>IF(B9260&lt;&gt;"",IF(OR(D9260&gt;0,G9260&gt;0),COUNTIF($B$2:B9260,B9260),COUNTIFS($B$2:B9260,B9260,$E$2:E9260,"&gt;0")),"")</f>
        <v/>
      </c>
    </row>
    <row r="9261" spans="1:16" x14ac:dyDescent="0.35">
      <c r="A9261" s="51" t="str">
        <f t="shared" si="432"/>
        <v/>
      </c>
      <c r="B9261" s="99"/>
      <c r="C9261" s="4"/>
      <c r="D9261" s="14"/>
      <c r="E9261" s="14"/>
      <c r="F9261" s="14"/>
      <c r="G9261" s="82"/>
      <c r="H9261" s="107" t="str">
        <f>IF(B9261&lt;&gt;"",IF(OR(O9261=0,O9261=999),"",SUMIFS($E$2:E9261,$A$2:A9261,A9261)-SUMIFS($F$2:F9261,$A$2:A9261,A9261)),"")</f>
        <v/>
      </c>
      <c r="I9261" s="109" t="str">
        <f t="shared" si="434"/>
        <v/>
      </c>
      <c r="J9261" s="113"/>
      <c r="K9261" s="90"/>
      <c r="L9261" s="73"/>
      <c r="M9261" s="69" t="str">
        <f>IF(C9261&lt;&gt;"",DailyLog!$S$3,"")</f>
        <v/>
      </c>
      <c r="N9261" s="56" t="str">
        <f t="shared" si="433"/>
        <v/>
      </c>
      <c r="O9261" s="53" t="str">
        <f>IF($B9261&lt;&gt;"",IF(ISNUMBER(_xlfn.XMATCH($B9261,Language!$A$6:$E$6)),0,IF(ISNUMBER(_xlfn.XMATCH($B9261,Language!$A$29:$E$29)),'Lista de Prestatarios'!$B$3,VLOOKUP(B9261,'Lista de Prestatarios'!$A$2:$B$500,2,FALSE))),"")</f>
        <v/>
      </c>
      <c r="P9261" s="58" t="str">
        <f>IF(B9261&lt;&gt;"",IF(OR(D9261&gt;0,G9261&gt;0),COUNTIF($B$2:B9261,B9261),COUNTIFS($B$2:B9261,B9261,$E$2:E9261,"&gt;0")),"")</f>
        <v/>
      </c>
    </row>
    <row r="9262" spans="1:16" x14ac:dyDescent="0.35">
      <c r="A9262" s="51" t="str">
        <f t="shared" si="432"/>
        <v/>
      </c>
      <c r="B9262" s="99"/>
      <c r="C9262" s="4"/>
      <c r="D9262" s="14"/>
      <c r="E9262" s="14"/>
      <c r="F9262" s="14"/>
      <c r="G9262" s="82"/>
      <c r="H9262" s="107" t="str">
        <f>IF(B9262&lt;&gt;"",IF(OR(O9262=0,O9262=999),"",SUMIFS($E$2:E9262,$A$2:A9262,A9262)-SUMIFS($F$2:F9262,$A$2:A9262,A9262)),"")</f>
        <v/>
      </c>
      <c r="I9262" s="109" t="str">
        <f t="shared" si="434"/>
        <v/>
      </c>
      <c r="J9262" s="113"/>
      <c r="K9262" s="90"/>
      <c r="L9262" s="73"/>
      <c r="M9262" s="69" t="str">
        <f>IF(C9262&lt;&gt;"",DailyLog!$S$3,"")</f>
        <v/>
      </c>
      <c r="N9262" s="56" t="str">
        <f t="shared" si="433"/>
        <v/>
      </c>
      <c r="O9262" s="53" t="str">
        <f>IF($B9262&lt;&gt;"",IF(ISNUMBER(_xlfn.XMATCH($B9262,Language!$A$6:$E$6)),0,IF(ISNUMBER(_xlfn.XMATCH($B9262,Language!$A$29:$E$29)),'Lista de Prestatarios'!$B$3,VLOOKUP(B9262,'Lista de Prestatarios'!$A$2:$B$500,2,FALSE))),"")</f>
        <v/>
      </c>
      <c r="P9262" s="58" t="str">
        <f>IF(B9262&lt;&gt;"",IF(OR(D9262&gt;0,G9262&gt;0),COUNTIF($B$2:B9262,B9262),COUNTIFS($B$2:B9262,B9262,$E$2:E9262,"&gt;0")),"")</f>
        <v/>
      </c>
    </row>
    <row r="9263" spans="1:16" x14ac:dyDescent="0.35">
      <c r="A9263" s="51" t="str">
        <f t="shared" si="432"/>
        <v/>
      </c>
      <c r="B9263" s="99"/>
      <c r="C9263" s="4"/>
      <c r="D9263" s="14"/>
      <c r="E9263" s="14"/>
      <c r="F9263" s="14"/>
      <c r="G9263" s="82"/>
      <c r="H9263" s="107" t="str">
        <f>IF(B9263&lt;&gt;"",IF(OR(O9263=0,O9263=999),"",SUMIFS($E$2:E9263,$A$2:A9263,A9263)-SUMIFS($F$2:F9263,$A$2:A9263,A9263)),"")</f>
        <v/>
      </c>
      <c r="I9263" s="109" t="str">
        <f t="shared" si="434"/>
        <v/>
      </c>
      <c r="J9263" s="113"/>
      <c r="K9263" s="90"/>
      <c r="L9263" s="73"/>
      <c r="M9263" s="69" t="str">
        <f>IF(C9263&lt;&gt;"",DailyLog!$S$3,"")</f>
        <v/>
      </c>
      <c r="N9263" s="56" t="str">
        <f t="shared" si="433"/>
        <v/>
      </c>
      <c r="O9263" s="53" t="str">
        <f>IF($B9263&lt;&gt;"",IF(ISNUMBER(_xlfn.XMATCH($B9263,Language!$A$6:$E$6)),0,IF(ISNUMBER(_xlfn.XMATCH($B9263,Language!$A$29:$E$29)),'Lista de Prestatarios'!$B$3,VLOOKUP(B9263,'Lista de Prestatarios'!$A$2:$B$500,2,FALSE))),"")</f>
        <v/>
      </c>
      <c r="P9263" s="58" t="str">
        <f>IF(B9263&lt;&gt;"",IF(OR(D9263&gt;0,G9263&gt;0),COUNTIF($B$2:B9263,B9263),COUNTIFS($B$2:B9263,B9263,$E$2:E9263,"&gt;0")),"")</f>
        <v/>
      </c>
    </row>
    <row r="9264" spans="1:16" x14ac:dyDescent="0.35">
      <c r="A9264" s="51" t="str">
        <f t="shared" si="432"/>
        <v/>
      </c>
      <c r="B9264" s="99"/>
      <c r="C9264" s="4"/>
      <c r="D9264" s="14"/>
      <c r="E9264" s="14"/>
      <c r="F9264" s="14"/>
      <c r="G9264" s="82"/>
      <c r="H9264" s="107" t="str">
        <f>IF(B9264&lt;&gt;"",IF(OR(O9264=0,O9264=999),"",SUMIFS($E$2:E9264,$A$2:A9264,A9264)-SUMIFS($F$2:F9264,$A$2:A9264,A9264)),"")</f>
        <v/>
      </c>
      <c r="I9264" s="109" t="str">
        <f t="shared" si="434"/>
        <v/>
      </c>
      <c r="J9264" s="113"/>
      <c r="K9264" s="90"/>
      <c r="L9264" s="73"/>
      <c r="M9264" s="69" t="str">
        <f>IF(C9264&lt;&gt;"",DailyLog!$S$3,"")</f>
        <v/>
      </c>
      <c r="N9264" s="56" t="str">
        <f t="shared" si="433"/>
        <v/>
      </c>
      <c r="O9264" s="53" t="str">
        <f>IF($B9264&lt;&gt;"",IF(ISNUMBER(_xlfn.XMATCH($B9264,Language!$A$6:$E$6)),0,IF(ISNUMBER(_xlfn.XMATCH($B9264,Language!$A$29:$E$29)),'Lista de Prestatarios'!$B$3,VLOOKUP(B9264,'Lista de Prestatarios'!$A$2:$B$500,2,FALSE))),"")</f>
        <v/>
      </c>
      <c r="P9264" s="58" t="str">
        <f>IF(B9264&lt;&gt;"",IF(OR(D9264&gt;0,G9264&gt;0),COUNTIF($B$2:B9264,B9264),COUNTIFS($B$2:B9264,B9264,$E$2:E9264,"&gt;0")),"")</f>
        <v/>
      </c>
    </row>
    <row r="9265" spans="1:16" x14ac:dyDescent="0.35">
      <c r="A9265" s="51" t="str">
        <f t="shared" si="432"/>
        <v/>
      </c>
      <c r="B9265" s="99"/>
      <c r="C9265" s="4"/>
      <c r="D9265" s="14"/>
      <c r="E9265" s="14"/>
      <c r="F9265" s="14"/>
      <c r="G9265" s="82"/>
      <c r="H9265" s="107" t="str">
        <f>IF(B9265&lt;&gt;"",IF(OR(O9265=0,O9265=999),"",SUMIFS($E$2:E9265,$A$2:A9265,A9265)-SUMIFS($F$2:F9265,$A$2:A9265,A9265)),"")</f>
        <v/>
      </c>
      <c r="I9265" s="109" t="str">
        <f t="shared" si="434"/>
        <v/>
      </c>
      <c r="J9265" s="113"/>
      <c r="K9265" s="90"/>
      <c r="L9265" s="73"/>
      <c r="M9265" s="69" t="str">
        <f>IF(C9265&lt;&gt;"",DailyLog!$S$3,"")</f>
        <v/>
      </c>
      <c r="N9265" s="56" t="str">
        <f t="shared" si="433"/>
        <v/>
      </c>
      <c r="O9265" s="53" t="str">
        <f>IF($B9265&lt;&gt;"",IF(ISNUMBER(_xlfn.XMATCH($B9265,Language!$A$6:$E$6)),0,IF(ISNUMBER(_xlfn.XMATCH($B9265,Language!$A$29:$E$29)),'Lista de Prestatarios'!$B$3,VLOOKUP(B9265,'Lista de Prestatarios'!$A$2:$B$500,2,FALSE))),"")</f>
        <v/>
      </c>
      <c r="P9265" s="58" t="str">
        <f>IF(B9265&lt;&gt;"",IF(OR(D9265&gt;0,G9265&gt;0),COUNTIF($B$2:B9265,B9265),COUNTIFS($B$2:B9265,B9265,$E$2:E9265,"&gt;0")),"")</f>
        <v/>
      </c>
    </row>
    <row r="9266" spans="1:16" x14ac:dyDescent="0.35">
      <c r="A9266" s="51" t="str">
        <f t="shared" si="432"/>
        <v/>
      </c>
      <c r="B9266" s="99"/>
      <c r="C9266" s="4"/>
      <c r="D9266" s="14"/>
      <c r="E9266" s="14"/>
      <c r="F9266" s="14"/>
      <c r="G9266" s="82"/>
      <c r="H9266" s="107" t="str">
        <f>IF(B9266&lt;&gt;"",IF(OR(O9266=0,O9266=999),"",SUMIFS($E$2:E9266,$A$2:A9266,A9266)-SUMIFS($F$2:F9266,$A$2:A9266,A9266)),"")</f>
        <v/>
      </c>
      <c r="I9266" s="109" t="str">
        <f t="shared" si="434"/>
        <v/>
      </c>
      <c r="J9266" s="113"/>
      <c r="K9266" s="90"/>
      <c r="L9266" s="73"/>
      <c r="M9266" s="69" t="str">
        <f>IF(C9266&lt;&gt;"",DailyLog!$S$3,"")</f>
        <v/>
      </c>
      <c r="N9266" s="56" t="str">
        <f t="shared" si="433"/>
        <v/>
      </c>
      <c r="O9266" s="53" t="str">
        <f>IF($B9266&lt;&gt;"",IF(ISNUMBER(_xlfn.XMATCH($B9266,Language!$A$6:$E$6)),0,IF(ISNUMBER(_xlfn.XMATCH($B9266,Language!$A$29:$E$29)),'Lista de Prestatarios'!$B$3,VLOOKUP(B9266,'Lista de Prestatarios'!$A$2:$B$500,2,FALSE))),"")</f>
        <v/>
      </c>
      <c r="P9266" s="58" t="str">
        <f>IF(B9266&lt;&gt;"",IF(OR(D9266&gt;0,G9266&gt;0),COUNTIF($B$2:B9266,B9266),COUNTIFS($B$2:B9266,B9266,$E$2:E9266,"&gt;0")),"")</f>
        <v/>
      </c>
    </row>
    <row r="9267" spans="1:16" x14ac:dyDescent="0.35">
      <c r="A9267" s="51" t="str">
        <f t="shared" si="432"/>
        <v/>
      </c>
      <c r="B9267" s="99"/>
      <c r="C9267" s="4"/>
      <c r="D9267" s="14"/>
      <c r="E9267" s="14"/>
      <c r="F9267" s="14"/>
      <c r="G9267" s="82"/>
      <c r="H9267" s="107" t="str">
        <f>IF(B9267&lt;&gt;"",IF(OR(O9267=0,O9267=999),"",SUMIFS($E$2:E9267,$A$2:A9267,A9267)-SUMIFS($F$2:F9267,$A$2:A9267,A9267)),"")</f>
        <v/>
      </c>
      <c r="I9267" s="109" t="str">
        <f t="shared" si="434"/>
        <v/>
      </c>
      <c r="J9267" s="113"/>
      <c r="K9267" s="90"/>
      <c r="L9267" s="73"/>
      <c r="M9267" s="69" t="str">
        <f>IF(C9267&lt;&gt;"",DailyLog!$S$3,"")</f>
        <v/>
      </c>
      <c r="N9267" s="56" t="str">
        <f t="shared" si="433"/>
        <v/>
      </c>
      <c r="O9267" s="53" t="str">
        <f>IF($B9267&lt;&gt;"",IF(ISNUMBER(_xlfn.XMATCH($B9267,Language!$A$6:$E$6)),0,IF(ISNUMBER(_xlfn.XMATCH($B9267,Language!$A$29:$E$29)),'Lista de Prestatarios'!$B$3,VLOOKUP(B9267,'Lista de Prestatarios'!$A$2:$B$500,2,FALSE))),"")</f>
        <v/>
      </c>
      <c r="P9267" s="58" t="str">
        <f>IF(B9267&lt;&gt;"",IF(OR(D9267&gt;0,G9267&gt;0),COUNTIF($B$2:B9267,B9267),COUNTIFS($B$2:B9267,B9267,$E$2:E9267,"&gt;0")),"")</f>
        <v/>
      </c>
    </row>
    <row r="9268" spans="1:16" x14ac:dyDescent="0.35">
      <c r="A9268" s="51" t="str">
        <f t="shared" si="432"/>
        <v/>
      </c>
      <c r="B9268" s="99"/>
      <c r="C9268" s="4"/>
      <c r="D9268" s="14"/>
      <c r="E9268" s="14"/>
      <c r="F9268" s="14"/>
      <c r="G9268" s="82"/>
      <c r="H9268" s="107" t="str">
        <f>IF(B9268&lt;&gt;"",IF(OR(O9268=0,O9268=999),"",SUMIFS($E$2:E9268,$A$2:A9268,A9268)-SUMIFS($F$2:F9268,$A$2:A9268,A9268)),"")</f>
        <v/>
      </c>
      <c r="I9268" s="109" t="str">
        <f t="shared" si="434"/>
        <v/>
      </c>
      <c r="J9268" s="113"/>
      <c r="K9268" s="90"/>
      <c r="L9268" s="73"/>
      <c r="M9268" s="69" t="str">
        <f>IF(C9268&lt;&gt;"",DailyLog!$S$3,"")</f>
        <v/>
      </c>
      <c r="N9268" s="56" t="str">
        <f t="shared" si="433"/>
        <v/>
      </c>
      <c r="O9268" s="53" t="str">
        <f>IF($B9268&lt;&gt;"",IF(ISNUMBER(_xlfn.XMATCH($B9268,Language!$A$6:$E$6)),0,IF(ISNUMBER(_xlfn.XMATCH($B9268,Language!$A$29:$E$29)),'Lista de Prestatarios'!$B$3,VLOOKUP(B9268,'Lista de Prestatarios'!$A$2:$B$500,2,FALSE))),"")</f>
        <v/>
      </c>
      <c r="P9268" s="58" t="str">
        <f>IF(B9268&lt;&gt;"",IF(OR(D9268&gt;0,G9268&gt;0),COUNTIF($B$2:B9268,B9268),COUNTIFS($B$2:B9268,B9268,$E$2:E9268,"&gt;0")),"")</f>
        <v/>
      </c>
    </row>
    <row r="9269" spans="1:16" x14ac:dyDescent="0.35">
      <c r="A9269" s="51" t="str">
        <f t="shared" si="432"/>
        <v/>
      </c>
      <c r="B9269" s="99"/>
      <c r="C9269" s="4"/>
      <c r="D9269" s="14"/>
      <c r="E9269" s="14"/>
      <c r="F9269" s="14"/>
      <c r="G9269" s="82"/>
      <c r="H9269" s="107" t="str">
        <f>IF(B9269&lt;&gt;"",IF(OR(O9269=0,O9269=999),"",SUMIFS($E$2:E9269,$A$2:A9269,A9269)-SUMIFS($F$2:F9269,$A$2:A9269,A9269)),"")</f>
        <v/>
      </c>
      <c r="I9269" s="109" t="str">
        <f t="shared" si="434"/>
        <v/>
      </c>
      <c r="J9269" s="113"/>
      <c r="K9269" s="90"/>
      <c r="L9269" s="73"/>
      <c r="M9269" s="69" t="str">
        <f>IF(C9269&lt;&gt;"",DailyLog!$S$3,"")</f>
        <v/>
      </c>
      <c r="N9269" s="56" t="str">
        <f t="shared" si="433"/>
        <v/>
      </c>
      <c r="O9269" s="53" t="str">
        <f>IF($B9269&lt;&gt;"",IF(ISNUMBER(_xlfn.XMATCH($B9269,Language!$A$6:$E$6)),0,IF(ISNUMBER(_xlfn.XMATCH($B9269,Language!$A$29:$E$29)),'Lista de Prestatarios'!$B$3,VLOOKUP(B9269,'Lista de Prestatarios'!$A$2:$B$500,2,FALSE))),"")</f>
        <v/>
      </c>
      <c r="P9269" s="58" t="str">
        <f>IF(B9269&lt;&gt;"",IF(OR(D9269&gt;0,G9269&gt;0),COUNTIF($B$2:B9269,B9269),COUNTIFS($B$2:B9269,B9269,$E$2:E9269,"&gt;0")),"")</f>
        <v/>
      </c>
    </row>
    <row r="9270" spans="1:16" x14ac:dyDescent="0.35">
      <c r="A9270" s="51" t="str">
        <f t="shared" si="432"/>
        <v/>
      </c>
      <c r="B9270" s="99"/>
      <c r="C9270" s="4"/>
      <c r="D9270" s="14"/>
      <c r="E9270" s="14"/>
      <c r="F9270" s="14"/>
      <c r="G9270" s="82"/>
      <c r="H9270" s="107" t="str">
        <f>IF(B9270&lt;&gt;"",IF(OR(O9270=0,O9270=999),"",SUMIFS($E$2:E9270,$A$2:A9270,A9270)-SUMIFS($F$2:F9270,$A$2:A9270,A9270)),"")</f>
        <v/>
      </c>
      <c r="I9270" s="109" t="str">
        <f t="shared" si="434"/>
        <v/>
      </c>
      <c r="J9270" s="113"/>
      <c r="K9270" s="90"/>
      <c r="L9270" s="73"/>
      <c r="M9270" s="69" t="str">
        <f>IF(C9270&lt;&gt;"",DailyLog!$S$3,"")</f>
        <v/>
      </c>
      <c r="N9270" s="56" t="str">
        <f t="shared" si="433"/>
        <v/>
      </c>
      <c r="O9270" s="53" t="str">
        <f>IF($B9270&lt;&gt;"",IF(ISNUMBER(_xlfn.XMATCH($B9270,Language!$A$6:$E$6)),0,IF(ISNUMBER(_xlfn.XMATCH($B9270,Language!$A$29:$E$29)),'Lista de Prestatarios'!$B$3,VLOOKUP(B9270,'Lista de Prestatarios'!$A$2:$B$500,2,FALSE))),"")</f>
        <v/>
      </c>
      <c r="P9270" s="58" t="str">
        <f>IF(B9270&lt;&gt;"",IF(OR(D9270&gt;0,G9270&gt;0),COUNTIF($B$2:B9270,B9270),COUNTIFS($B$2:B9270,B9270,$E$2:E9270,"&gt;0")),"")</f>
        <v/>
      </c>
    </row>
    <row r="9271" spans="1:16" x14ac:dyDescent="0.35">
      <c r="A9271" s="51" t="str">
        <f t="shared" si="432"/>
        <v/>
      </c>
      <c r="B9271" s="99"/>
      <c r="C9271" s="4"/>
      <c r="D9271" s="14"/>
      <c r="E9271" s="14"/>
      <c r="F9271" s="14"/>
      <c r="G9271" s="82"/>
      <c r="H9271" s="107" t="str">
        <f>IF(B9271&lt;&gt;"",IF(OR(O9271=0,O9271=999),"",SUMIFS($E$2:E9271,$A$2:A9271,A9271)-SUMIFS($F$2:F9271,$A$2:A9271,A9271)),"")</f>
        <v/>
      </c>
      <c r="I9271" s="109" t="str">
        <f t="shared" si="434"/>
        <v/>
      </c>
      <c r="J9271" s="113"/>
      <c r="K9271" s="90"/>
      <c r="L9271" s="73"/>
      <c r="M9271" s="69" t="str">
        <f>IF(C9271&lt;&gt;"",DailyLog!$S$3,"")</f>
        <v/>
      </c>
      <c r="N9271" s="56" t="str">
        <f t="shared" si="433"/>
        <v/>
      </c>
      <c r="O9271" s="53" t="str">
        <f>IF($B9271&lt;&gt;"",IF(ISNUMBER(_xlfn.XMATCH($B9271,Language!$A$6:$E$6)),0,IF(ISNUMBER(_xlfn.XMATCH($B9271,Language!$A$29:$E$29)),'Lista de Prestatarios'!$B$3,VLOOKUP(B9271,'Lista de Prestatarios'!$A$2:$B$500,2,FALSE))),"")</f>
        <v/>
      </c>
      <c r="P9271" s="58" t="str">
        <f>IF(B9271&lt;&gt;"",IF(OR(D9271&gt;0,G9271&gt;0),COUNTIF($B$2:B9271,B9271),COUNTIFS($B$2:B9271,B9271,$E$2:E9271,"&gt;0")),"")</f>
        <v/>
      </c>
    </row>
    <row r="9272" spans="1:16" x14ac:dyDescent="0.35">
      <c r="A9272" s="51" t="str">
        <f t="shared" si="432"/>
        <v/>
      </c>
      <c r="B9272" s="99"/>
      <c r="C9272" s="4"/>
      <c r="D9272" s="14"/>
      <c r="E9272" s="14"/>
      <c r="F9272" s="14"/>
      <c r="G9272" s="82"/>
      <c r="H9272" s="107" t="str">
        <f>IF(B9272&lt;&gt;"",IF(OR(O9272=0,O9272=999),"",SUMIFS($E$2:E9272,$A$2:A9272,A9272)-SUMIFS($F$2:F9272,$A$2:A9272,A9272)),"")</f>
        <v/>
      </c>
      <c r="I9272" s="109" t="str">
        <f t="shared" si="434"/>
        <v/>
      </c>
      <c r="J9272" s="113"/>
      <c r="K9272" s="90"/>
      <c r="L9272" s="73"/>
      <c r="M9272" s="69" t="str">
        <f>IF(C9272&lt;&gt;"",DailyLog!$S$3,"")</f>
        <v/>
      </c>
      <c r="N9272" s="56" t="str">
        <f t="shared" si="433"/>
        <v/>
      </c>
      <c r="O9272" s="53" t="str">
        <f>IF($B9272&lt;&gt;"",IF(ISNUMBER(_xlfn.XMATCH($B9272,Language!$A$6:$E$6)),0,IF(ISNUMBER(_xlfn.XMATCH($B9272,Language!$A$29:$E$29)),'Lista de Prestatarios'!$B$3,VLOOKUP(B9272,'Lista de Prestatarios'!$A$2:$B$500,2,FALSE))),"")</f>
        <v/>
      </c>
      <c r="P9272" s="58" t="str">
        <f>IF(B9272&lt;&gt;"",IF(OR(D9272&gt;0,G9272&gt;0),COUNTIF($B$2:B9272,B9272),COUNTIFS($B$2:B9272,B9272,$E$2:E9272,"&gt;0")),"")</f>
        <v/>
      </c>
    </row>
    <row r="9273" spans="1:16" x14ac:dyDescent="0.35">
      <c r="A9273" s="51" t="str">
        <f t="shared" si="432"/>
        <v/>
      </c>
      <c r="B9273" s="99"/>
      <c r="C9273" s="4"/>
      <c r="D9273" s="14"/>
      <c r="E9273" s="14"/>
      <c r="F9273" s="14"/>
      <c r="G9273" s="82"/>
      <c r="H9273" s="107" t="str">
        <f>IF(B9273&lt;&gt;"",IF(OR(O9273=0,O9273=999),"",SUMIFS($E$2:E9273,$A$2:A9273,A9273)-SUMIFS($F$2:F9273,$A$2:A9273,A9273)),"")</f>
        <v/>
      </c>
      <c r="I9273" s="109" t="str">
        <f t="shared" si="434"/>
        <v/>
      </c>
      <c r="J9273" s="113"/>
      <c r="K9273" s="90"/>
      <c r="L9273" s="73"/>
      <c r="M9273" s="69" t="str">
        <f>IF(C9273&lt;&gt;"",DailyLog!$S$3,"")</f>
        <v/>
      </c>
      <c r="N9273" s="56" t="str">
        <f t="shared" si="433"/>
        <v/>
      </c>
      <c r="O9273" s="53" t="str">
        <f>IF($B9273&lt;&gt;"",IF(ISNUMBER(_xlfn.XMATCH($B9273,Language!$A$6:$E$6)),0,IF(ISNUMBER(_xlfn.XMATCH($B9273,Language!$A$29:$E$29)),'Lista de Prestatarios'!$B$3,VLOOKUP(B9273,'Lista de Prestatarios'!$A$2:$B$500,2,FALSE))),"")</f>
        <v/>
      </c>
      <c r="P9273" s="58" t="str">
        <f>IF(B9273&lt;&gt;"",IF(OR(D9273&gt;0,G9273&gt;0),COUNTIF($B$2:B9273,B9273),COUNTIFS($B$2:B9273,B9273,$E$2:E9273,"&gt;0")),"")</f>
        <v/>
      </c>
    </row>
    <row r="9274" spans="1:16" x14ac:dyDescent="0.35">
      <c r="A9274" s="51" t="str">
        <f t="shared" si="432"/>
        <v/>
      </c>
      <c r="B9274" s="99"/>
      <c r="C9274" s="4"/>
      <c r="D9274" s="14"/>
      <c r="E9274" s="14"/>
      <c r="F9274" s="14"/>
      <c r="G9274" s="82"/>
      <c r="H9274" s="107" t="str">
        <f>IF(B9274&lt;&gt;"",IF(OR(O9274=0,O9274=999),"",SUMIFS($E$2:E9274,$A$2:A9274,A9274)-SUMIFS($F$2:F9274,$A$2:A9274,A9274)),"")</f>
        <v/>
      </c>
      <c r="I9274" s="109" t="str">
        <f t="shared" si="434"/>
        <v/>
      </c>
      <c r="J9274" s="113"/>
      <c r="K9274" s="90"/>
      <c r="L9274" s="73"/>
      <c r="M9274" s="69" t="str">
        <f>IF(C9274&lt;&gt;"",DailyLog!$S$3,"")</f>
        <v/>
      </c>
      <c r="N9274" s="56" t="str">
        <f t="shared" si="433"/>
        <v/>
      </c>
      <c r="O9274" s="53" t="str">
        <f>IF($B9274&lt;&gt;"",IF(ISNUMBER(_xlfn.XMATCH($B9274,Language!$A$6:$E$6)),0,IF(ISNUMBER(_xlfn.XMATCH($B9274,Language!$A$29:$E$29)),'Lista de Prestatarios'!$B$3,VLOOKUP(B9274,'Lista de Prestatarios'!$A$2:$B$500,2,FALSE))),"")</f>
        <v/>
      </c>
      <c r="P9274" s="58" t="str">
        <f>IF(B9274&lt;&gt;"",IF(OR(D9274&gt;0,G9274&gt;0),COUNTIF($B$2:B9274,B9274),COUNTIFS($B$2:B9274,B9274,$E$2:E9274,"&gt;0")),"")</f>
        <v/>
      </c>
    </row>
    <row r="9275" spans="1:16" x14ac:dyDescent="0.35">
      <c r="A9275" s="51" t="str">
        <f t="shared" si="432"/>
        <v/>
      </c>
      <c r="B9275" s="99"/>
      <c r="C9275" s="4"/>
      <c r="D9275" s="14"/>
      <c r="E9275" s="14"/>
      <c r="F9275" s="14"/>
      <c r="G9275" s="82"/>
      <c r="H9275" s="107" t="str">
        <f>IF(B9275&lt;&gt;"",IF(OR(O9275=0,O9275=999),"",SUMIFS($E$2:E9275,$A$2:A9275,A9275)-SUMIFS($F$2:F9275,$A$2:A9275,A9275)),"")</f>
        <v/>
      </c>
      <c r="I9275" s="109" t="str">
        <f t="shared" si="434"/>
        <v/>
      </c>
      <c r="J9275" s="113"/>
      <c r="K9275" s="90"/>
      <c r="L9275" s="73"/>
      <c r="M9275" s="69" t="str">
        <f>IF(C9275&lt;&gt;"",DailyLog!$S$3,"")</f>
        <v/>
      </c>
      <c r="N9275" s="56" t="str">
        <f t="shared" si="433"/>
        <v/>
      </c>
      <c r="O9275" s="53" t="str">
        <f>IF($B9275&lt;&gt;"",IF(ISNUMBER(_xlfn.XMATCH($B9275,Language!$A$6:$E$6)),0,IF(ISNUMBER(_xlfn.XMATCH($B9275,Language!$A$29:$E$29)),'Lista de Prestatarios'!$B$3,VLOOKUP(B9275,'Lista de Prestatarios'!$A$2:$B$500,2,FALSE))),"")</f>
        <v/>
      </c>
      <c r="P9275" s="58" t="str">
        <f>IF(B9275&lt;&gt;"",IF(OR(D9275&gt;0,G9275&gt;0),COUNTIF($B$2:B9275,B9275),COUNTIFS($B$2:B9275,B9275,$E$2:E9275,"&gt;0")),"")</f>
        <v/>
      </c>
    </row>
    <row r="9276" spans="1:16" x14ac:dyDescent="0.35">
      <c r="A9276" s="51" t="str">
        <f t="shared" si="432"/>
        <v/>
      </c>
      <c r="B9276" s="99"/>
      <c r="C9276" s="4"/>
      <c r="D9276" s="14"/>
      <c r="E9276" s="14"/>
      <c r="F9276" s="14"/>
      <c r="G9276" s="82"/>
      <c r="H9276" s="107" t="str">
        <f>IF(B9276&lt;&gt;"",IF(OR(O9276=0,O9276=999),"",SUMIFS($E$2:E9276,$A$2:A9276,A9276)-SUMIFS($F$2:F9276,$A$2:A9276,A9276)),"")</f>
        <v/>
      </c>
      <c r="I9276" s="109" t="str">
        <f t="shared" si="434"/>
        <v/>
      </c>
      <c r="J9276" s="113"/>
      <c r="K9276" s="90"/>
      <c r="L9276" s="73"/>
      <c r="M9276" s="69" t="str">
        <f>IF(C9276&lt;&gt;"",DailyLog!$S$3,"")</f>
        <v/>
      </c>
      <c r="N9276" s="56" t="str">
        <f t="shared" si="433"/>
        <v/>
      </c>
      <c r="O9276" s="53" t="str">
        <f>IF($B9276&lt;&gt;"",IF(ISNUMBER(_xlfn.XMATCH($B9276,Language!$A$6:$E$6)),0,IF(ISNUMBER(_xlfn.XMATCH($B9276,Language!$A$29:$E$29)),'Lista de Prestatarios'!$B$3,VLOOKUP(B9276,'Lista de Prestatarios'!$A$2:$B$500,2,FALSE))),"")</f>
        <v/>
      </c>
      <c r="P9276" s="58" t="str">
        <f>IF(B9276&lt;&gt;"",IF(OR(D9276&gt;0,G9276&gt;0),COUNTIF($B$2:B9276,B9276),COUNTIFS($B$2:B9276,B9276,$E$2:E9276,"&gt;0")),"")</f>
        <v/>
      </c>
    </row>
    <row r="9277" spans="1:16" x14ac:dyDescent="0.35">
      <c r="A9277" s="51" t="str">
        <f t="shared" si="432"/>
        <v/>
      </c>
      <c r="B9277" s="99"/>
      <c r="C9277" s="4"/>
      <c r="D9277" s="14"/>
      <c r="E9277" s="14"/>
      <c r="F9277" s="14"/>
      <c r="G9277" s="82"/>
      <c r="H9277" s="107" t="str">
        <f>IF(B9277&lt;&gt;"",IF(OR(O9277=0,O9277=999),"",SUMIFS($E$2:E9277,$A$2:A9277,A9277)-SUMIFS($F$2:F9277,$A$2:A9277,A9277)),"")</f>
        <v/>
      </c>
      <c r="I9277" s="109" t="str">
        <f t="shared" si="434"/>
        <v/>
      </c>
      <c r="J9277" s="113"/>
      <c r="K9277" s="90"/>
      <c r="L9277" s="73"/>
      <c r="M9277" s="69" t="str">
        <f>IF(C9277&lt;&gt;"",DailyLog!$S$3,"")</f>
        <v/>
      </c>
      <c r="N9277" s="56" t="str">
        <f t="shared" si="433"/>
        <v/>
      </c>
      <c r="O9277" s="53" t="str">
        <f>IF($B9277&lt;&gt;"",IF(ISNUMBER(_xlfn.XMATCH($B9277,Language!$A$6:$E$6)),0,IF(ISNUMBER(_xlfn.XMATCH($B9277,Language!$A$29:$E$29)),'Lista de Prestatarios'!$B$3,VLOOKUP(B9277,'Lista de Prestatarios'!$A$2:$B$500,2,FALSE))),"")</f>
        <v/>
      </c>
      <c r="P9277" s="58" t="str">
        <f>IF(B9277&lt;&gt;"",IF(OR(D9277&gt;0,G9277&gt;0),COUNTIF($B$2:B9277,B9277),COUNTIFS($B$2:B9277,B9277,$E$2:E9277,"&gt;0")),"")</f>
        <v/>
      </c>
    </row>
    <row r="9278" spans="1:16" x14ac:dyDescent="0.35">
      <c r="A9278" s="51" t="str">
        <f t="shared" si="432"/>
        <v/>
      </c>
      <c r="B9278" s="99"/>
      <c r="C9278" s="4"/>
      <c r="D9278" s="14"/>
      <c r="E9278" s="14"/>
      <c r="F9278" s="14"/>
      <c r="G9278" s="82"/>
      <c r="H9278" s="107" t="str">
        <f>IF(B9278&lt;&gt;"",IF(OR(O9278=0,O9278=999),"",SUMIFS($E$2:E9278,$A$2:A9278,A9278)-SUMIFS($F$2:F9278,$A$2:A9278,A9278)),"")</f>
        <v/>
      </c>
      <c r="I9278" s="109" t="str">
        <f t="shared" si="434"/>
        <v/>
      </c>
      <c r="J9278" s="113"/>
      <c r="K9278" s="90"/>
      <c r="L9278" s="73"/>
      <c r="M9278" s="69" t="str">
        <f>IF(C9278&lt;&gt;"",DailyLog!$S$3,"")</f>
        <v/>
      </c>
      <c r="N9278" s="56" t="str">
        <f t="shared" si="433"/>
        <v/>
      </c>
      <c r="O9278" s="53" t="str">
        <f>IF($B9278&lt;&gt;"",IF(ISNUMBER(_xlfn.XMATCH($B9278,Language!$A$6:$E$6)),0,IF(ISNUMBER(_xlfn.XMATCH($B9278,Language!$A$29:$E$29)),'Lista de Prestatarios'!$B$3,VLOOKUP(B9278,'Lista de Prestatarios'!$A$2:$B$500,2,FALSE))),"")</f>
        <v/>
      </c>
      <c r="P9278" s="58" t="str">
        <f>IF(B9278&lt;&gt;"",IF(OR(D9278&gt;0,G9278&gt;0),COUNTIF($B$2:B9278,B9278),COUNTIFS($B$2:B9278,B9278,$E$2:E9278,"&gt;0")),"")</f>
        <v/>
      </c>
    </row>
    <row r="9279" spans="1:16" x14ac:dyDescent="0.35">
      <c r="A9279" s="51" t="str">
        <f t="shared" si="432"/>
        <v/>
      </c>
      <c r="B9279" s="99"/>
      <c r="C9279" s="4"/>
      <c r="D9279" s="14"/>
      <c r="E9279" s="14"/>
      <c r="F9279" s="14"/>
      <c r="G9279" s="82"/>
      <c r="H9279" s="107" t="str">
        <f>IF(B9279&lt;&gt;"",IF(OR(O9279=0,O9279=999),"",SUMIFS($E$2:E9279,$A$2:A9279,A9279)-SUMIFS($F$2:F9279,$A$2:A9279,A9279)),"")</f>
        <v/>
      </c>
      <c r="I9279" s="109" t="str">
        <f t="shared" si="434"/>
        <v/>
      </c>
      <c r="J9279" s="113"/>
      <c r="K9279" s="90"/>
      <c r="L9279" s="73"/>
      <c r="M9279" s="69" t="str">
        <f>IF(C9279&lt;&gt;"",DailyLog!$S$3,"")</f>
        <v/>
      </c>
      <c r="N9279" s="56" t="str">
        <f t="shared" si="433"/>
        <v/>
      </c>
      <c r="O9279" s="53" t="str">
        <f>IF($B9279&lt;&gt;"",IF(ISNUMBER(_xlfn.XMATCH($B9279,Language!$A$6:$E$6)),0,IF(ISNUMBER(_xlfn.XMATCH($B9279,Language!$A$29:$E$29)),'Lista de Prestatarios'!$B$3,VLOOKUP(B9279,'Lista de Prestatarios'!$A$2:$B$500,2,FALSE))),"")</f>
        <v/>
      </c>
      <c r="P9279" s="58" t="str">
        <f>IF(B9279&lt;&gt;"",IF(OR(D9279&gt;0,G9279&gt;0),COUNTIF($B$2:B9279,B9279),COUNTIFS($B$2:B9279,B9279,$E$2:E9279,"&gt;0")),"")</f>
        <v/>
      </c>
    </row>
    <row r="9280" spans="1:16" x14ac:dyDescent="0.35">
      <c r="A9280" s="51" t="str">
        <f t="shared" si="432"/>
        <v/>
      </c>
      <c r="B9280" s="99"/>
      <c r="C9280" s="4"/>
      <c r="D9280" s="14"/>
      <c r="E9280" s="14"/>
      <c r="F9280" s="14"/>
      <c r="G9280" s="82"/>
      <c r="H9280" s="107" t="str">
        <f>IF(B9280&lt;&gt;"",IF(OR(O9280=0,O9280=999),"",SUMIFS($E$2:E9280,$A$2:A9280,A9280)-SUMIFS($F$2:F9280,$A$2:A9280,A9280)),"")</f>
        <v/>
      </c>
      <c r="I9280" s="109" t="str">
        <f t="shared" si="434"/>
        <v/>
      </c>
      <c r="J9280" s="113"/>
      <c r="K9280" s="90"/>
      <c r="L9280" s="73"/>
      <c r="M9280" s="69" t="str">
        <f>IF(C9280&lt;&gt;"",DailyLog!$S$3,"")</f>
        <v/>
      </c>
      <c r="N9280" s="56" t="str">
        <f t="shared" si="433"/>
        <v/>
      </c>
      <c r="O9280" s="53" t="str">
        <f>IF($B9280&lt;&gt;"",IF(ISNUMBER(_xlfn.XMATCH($B9280,Language!$A$6:$E$6)),0,IF(ISNUMBER(_xlfn.XMATCH($B9280,Language!$A$29:$E$29)),'Lista de Prestatarios'!$B$3,VLOOKUP(B9280,'Lista de Prestatarios'!$A$2:$B$500,2,FALSE))),"")</f>
        <v/>
      </c>
      <c r="P9280" s="58" t="str">
        <f>IF(B9280&lt;&gt;"",IF(OR(D9280&gt;0,G9280&gt;0),COUNTIF($B$2:B9280,B9280),COUNTIFS($B$2:B9280,B9280,$E$2:E9280,"&gt;0")),"")</f>
        <v/>
      </c>
    </row>
    <row r="9281" spans="1:16" x14ac:dyDescent="0.35">
      <c r="A9281" s="51" t="str">
        <f t="shared" si="432"/>
        <v/>
      </c>
      <c r="B9281" s="99"/>
      <c r="C9281" s="4"/>
      <c r="D9281" s="14"/>
      <c r="E9281" s="14"/>
      <c r="F9281" s="14"/>
      <c r="G9281" s="82"/>
      <c r="H9281" s="107" t="str">
        <f>IF(B9281&lt;&gt;"",IF(OR(O9281=0,O9281=999),"",SUMIFS($E$2:E9281,$A$2:A9281,A9281)-SUMIFS($F$2:F9281,$A$2:A9281,A9281)),"")</f>
        <v/>
      </c>
      <c r="I9281" s="109" t="str">
        <f t="shared" si="434"/>
        <v/>
      </c>
      <c r="J9281" s="113"/>
      <c r="K9281" s="90"/>
      <c r="L9281" s="73"/>
      <c r="M9281" s="69" t="str">
        <f>IF(C9281&lt;&gt;"",DailyLog!$S$3,"")</f>
        <v/>
      </c>
      <c r="N9281" s="56" t="str">
        <f t="shared" si="433"/>
        <v/>
      </c>
      <c r="O9281" s="53" t="str">
        <f>IF($B9281&lt;&gt;"",IF(ISNUMBER(_xlfn.XMATCH($B9281,Language!$A$6:$E$6)),0,IF(ISNUMBER(_xlfn.XMATCH($B9281,Language!$A$29:$E$29)),'Lista de Prestatarios'!$B$3,VLOOKUP(B9281,'Lista de Prestatarios'!$A$2:$B$500,2,FALSE))),"")</f>
        <v/>
      </c>
      <c r="P9281" s="58" t="str">
        <f>IF(B9281&lt;&gt;"",IF(OR(D9281&gt;0,G9281&gt;0),COUNTIF($B$2:B9281,B9281),COUNTIFS($B$2:B9281,B9281,$E$2:E9281,"&gt;0")),"")</f>
        <v/>
      </c>
    </row>
    <row r="9282" spans="1:16" x14ac:dyDescent="0.35">
      <c r="A9282" s="51" t="str">
        <f t="shared" ref="A9282:A9345" si="435">IF(B9282&lt;&gt;"",O9282&amp;"."&amp;P9282,"")</f>
        <v/>
      </c>
      <c r="B9282" s="99"/>
      <c r="C9282" s="4"/>
      <c r="D9282" s="14"/>
      <c r="E9282" s="14"/>
      <c r="F9282" s="14"/>
      <c r="G9282" s="82"/>
      <c r="H9282" s="107" t="str">
        <f>IF(B9282&lt;&gt;"",IF(OR(O9282=0,O9282=999),"",SUMIFS($E$2:E9282,$A$2:A9282,A9282)-SUMIFS($F$2:F9282,$A$2:A9282,A9282)),"")</f>
        <v/>
      </c>
      <c r="I9282" s="109" t="str">
        <f t="shared" si="434"/>
        <v/>
      </c>
      <c r="J9282" s="113"/>
      <c r="K9282" s="90"/>
      <c r="L9282" s="73"/>
      <c r="M9282" s="69" t="str">
        <f>IF(C9282&lt;&gt;"",DailyLog!$S$3,"")</f>
        <v/>
      </c>
      <c r="N9282" s="56" t="str">
        <f t="shared" ref="N9282:N9345" si="436">IF(B9282&lt;&gt;"",COUNT(D9282:G9282),"")</f>
        <v/>
      </c>
      <c r="O9282" s="53" t="str">
        <f>IF($B9282&lt;&gt;"",IF(ISNUMBER(_xlfn.XMATCH($B9282,Language!$A$6:$E$6)),0,IF(ISNUMBER(_xlfn.XMATCH($B9282,Language!$A$29:$E$29)),'Lista de Prestatarios'!$B$3,VLOOKUP(B9282,'Lista de Prestatarios'!$A$2:$B$500,2,FALSE))),"")</f>
        <v/>
      </c>
      <c r="P9282" s="58" t="str">
        <f>IF(B9282&lt;&gt;"",IF(OR(D9282&gt;0,G9282&gt;0),COUNTIF($B$2:B9282,B9282),COUNTIFS($B$2:B9282,B9282,$E$2:E9282,"&gt;0")),"")</f>
        <v/>
      </c>
    </row>
    <row r="9283" spans="1:16" x14ac:dyDescent="0.35">
      <c r="A9283" s="51" t="str">
        <f t="shared" si="435"/>
        <v/>
      </c>
      <c r="B9283" s="99"/>
      <c r="C9283" s="4"/>
      <c r="D9283" s="14"/>
      <c r="E9283" s="14"/>
      <c r="F9283" s="14"/>
      <c r="G9283" s="82"/>
      <c r="H9283" s="107" t="str">
        <f>IF(B9283&lt;&gt;"",IF(OR(O9283=0,O9283=999),"",SUMIFS($E$2:E9283,$A$2:A9283,A9283)-SUMIFS($F$2:F9283,$A$2:A9283,A9283)),"")</f>
        <v/>
      </c>
      <c r="I9283" s="109" t="str">
        <f t="shared" si="434"/>
        <v/>
      </c>
      <c r="J9283" s="113"/>
      <c r="K9283" s="90"/>
      <c r="L9283" s="73"/>
      <c r="M9283" s="69" t="str">
        <f>IF(C9283&lt;&gt;"",DailyLog!$S$3,"")</f>
        <v/>
      </c>
      <c r="N9283" s="56" t="str">
        <f t="shared" si="436"/>
        <v/>
      </c>
      <c r="O9283" s="53" t="str">
        <f>IF($B9283&lt;&gt;"",IF(ISNUMBER(_xlfn.XMATCH($B9283,Language!$A$6:$E$6)),0,IF(ISNUMBER(_xlfn.XMATCH($B9283,Language!$A$29:$E$29)),'Lista de Prestatarios'!$B$3,VLOOKUP(B9283,'Lista de Prestatarios'!$A$2:$B$500,2,FALSE))),"")</f>
        <v/>
      </c>
      <c r="P9283" s="58" t="str">
        <f>IF(B9283&lt;&gt;"",IF(OR(D9283&gt;0,G9283&gt;0),COUNTIF($B$2:B9283,B9283),COUNTIFS($B$2:B9283,B9283,$E$2:E9283,"&gt;0")),"")</f>
        <v/>
      </c>
    </row>
    <row r="9284" spans="1:16" x14ac:dyDescent="0.35">
      <c r="A9284" s="51" t="str">
        <f t="shared" si="435"/>
        <v/>
      </c>
      <c r="B9284" s="99"/>
      <c r="C9284" s="4"/>
      <c r="D9284" s="14"/>
      <c r="E9284" s="14"/>
      <c r="F9284" s="14"/>
      <c r="G9284" s="82"/>
      <c r="H9284" s="107" t="str">
        <f>IF(B9284&lt;&gt;"",IF(OR(O9284=0,O9284=999),"",SUMIFS($E$2:E9284,$A$2:A9284,A9284)-SUMIFS($F$2:F9284,$A$2:A9284,A9284)),"")</f>
        <v/>
      </c>
      <c r="I9284" s="109" t="str">
        <f t="shared" ref="I9284:I9347" si="437">IF(B9284&lt;&gt;"",I9283+D9284-E9284+F9284-G9284,"")</f>
        <v/>
      </c>
      <c r="J9284" s="113"/>
      <c r="K9284" s="90"/>
      <c r="L9284" s="73"/>
      <c r="M9284" s="69" t="str">
        <f>IF(C9284&lt;&gt;"",DailyLog!$S$3,"")</f>
        <v/>
      </c>
      <c r="N9284" s="56" t="str">
        <f t="shared" si="436"/>
        <v/>
      </c>
      <c r="O9284" s="53" t="str">
        <f>IF($B9284&lt;&gt;"",IF(ISNUMBER(_xlfn.XMATCH($B9284,Language!$A$6:$E$6)),0,IF(ISNUMBER(_xlfn.XMATCH($B9284,Language!$A$29:$E$29)),'Lista de Prestatarios'!$B$3,VLOOKUP(B9284,'Lista de Prestatarios'!$A$2:$B$500,2,FALSE))),"")</f>
        <v/>
      </c>
      <c r="P9284" s="58" t="str">
        <f>IF(B9284&lt;&gt;"",IF(OR(D9284&gt;0,G9284&gt;0),COUNTIF($B$2:B9284,B9284),COUNTIFS($B$2:B9284,B9284,$E$2:E9284,"&gt;0")),"")</f>
        <v/>
      </c>
    </row>
    <row r="9285" spans="1:16" x14ac:dyDescent="0.35">
      <c r="A9285" s="51" t="str">
        <f t="shared" si="435"/>
        <v/>
      </c>
      <c r="B9285" s="99"/>
      <c r="C9285" s="4"/>
      <c r="D9285" s="14"/>
      <c r="E9285" s="14"/>
      <c r="F9285" s="14"/>
      <c r="G9285" s="82"/>
      <c r="H9285" s="107" t="str">
        <f>IF(B9285&lt;&gt;"",IF(OR(O9285=0,O9285=999),"",SUMIFS($E$2:E9285,$A$2:A9285,A9285)-SUMIFS($F$2:F9285,$A$2:A9285,A9285)),"")</f>
        <v/>
      </c>
      <c r="I9285" s="109" t="str">
        <f t="shared" si="437"/>
        <v/>
      </c>
      <c r="J9285" s="113"/>
      <c r="K9285" s="90"/>
      <c r="L9285" s="73"/>
      <c r="M9285" s="69" t="str">
        <f>IF(C9285&lt;&gt;"",DailyLog!$S$3,"")</f>
        <v/>
      </c>
      <c r="N9285" s="56" t="str">
        <f t="shared" si="436"/>
        <v/>
      </c>
      <c r="O9285" s="53" t="str">
        <f>IF($B9285&lt;&gt;"",IF(ISNUMBER(_xlfn.XMATCH($B9285,Language!$A$6:$E$6)),0,IF(ISNUMBER(_xlfn.XMATCH($B9285,Language!$A$29:$E$29)),'Lista de Prestatarios'!$B$3,VLOOKUP(B9285,'Lista de Prestatarios'!$A$2:$B$500,2,FALSE))),"")</f>
        <v/>
      </c>
      <c r="P9285" s="58" t="str">
        <f>IF(B9285&lt;&gt;"",IF(OR(D9285&gt;0,G9285&gt;0),COUNTIF($B$2:B9285,B9285),COUNTIFS($B$2:B9285,B9285,$E$2:E9285,"&gt;0")),"")</f>
        <v/>
      </c>
    </row>
    <row r="9286" spans="1:16" x14ac:dyDescent="0.35">
      <c r="A9286" s="51" t="str">
        <f t="shared" si="435"/>
        <v/>
      </c>
      <c r="B9286" s="99"/>
      <c r="C9286" s="4"/>
      <c r="D9286" s="14"/>
      <c r="E9286" s="14"/>
      <c r="F9286" s="14"/>
      <c r="G9286" s="82"/>
      <c r="H9286" s="107" t="str">
        <f>IF(B9286&lt;&gt;"",IF(OR(O9286=0,O9286=999),"",SUMIFS($E$2:E9286,$A$2:A9286,A9286)-SUMIFS($F$2:F9286,$A$2:A9286,A9286)),"")</f>
        <v/>
      </c>
      <c r="I9286" s="109" t="str">
        <f t="shared" si="437"/>
        <v/>
      </c>
      <c r="J9286" s="113"/>
      <c r="K9286" s="90"/>
      <c r="L9286" s="73"/>
      <c r="M9286" s="69" t="str">
        <f>IF(C9286&lt;&gt;"",DailyLog!$S$3,"")</f>
        <v/>
      </c>
      <c r="N9286" s="56" t="str">
        <f t="shared" si="436"/>
        <v/>
      </c>
      <c r="O9286" s="53" t="str">
        <f>IF($B9286&lt;&gt;"",IF(ISNUMBER(_xlfn.XMATCH($B9286,Language!$A$6:$E$6)),0,IF(ISNUMBER(_xlfn.XMATCH($B9286,Language!$A$29:$E$29)),'Lista de Prestatarios'!$B$3,VLOOKUP(B9286,'Lista de Prestatarios'!$A$2:$B$500,2,FALSE))),"")</f>
        <v/>
      </c>
      <c r="P9286" s="58" t="str">
        <f>IF(B9286&lt;&gt;"",IF(OR(D9286&gt;0,G9286&gt;0),COUNTIF($B$2:B9286,B9286),COUNTIFS($B$2:B9286,B9286,$E$2:E9286,"&gt;0")),"")</f>
        <v/>
      </c>
    </row>
    <row r="9287" spans="1:16" x14ac:dyDescent="0.35">
      <c r="A9287" s="51" t="str">
        <f t="shared" si="435"/>
        <v/>
      </c>
      <c r="B9287" s="99"/>
      <c r="C9287" s="4"/>
      <c r="D9287" s="14"/>
      <c r="E9287" s="14"/>
      <c r="F9287" s="14"/>
      <c r="G9287" s="82"/>
      <c r="H9287" s="107" t="str">
        <f>IF(B9287&lt;&gt;"",IF(OR(O9287=0,O9287=999),"",SUMIFS($E$2:E9287,$A$2:A9287,A9287)-SUMIFS($F$2:F9287,$A$2:A9287,A9287)),"")</f>
        <v/>
      </c>
      <c r="I9287" s="109" t="str">
        <f t="shared" si="437"/>
        <v/>
      </c>
      <c r="J9287" s="113"/>
      <c r="K9287" s="90"/>
      <c r="L9287" s="73"/>
      <c r="M9287" s="69" t="str">
        <f>IF(C9287&lt;&gt;"",DailyLog!$S$3,"")</f>
        <v/>
      </c>
      <c r="N9287" s="56" t="str">
        <f t="shared" si="436"/>
        <v/>
      </c>
      <c r="O9287" s="53" t="str">
        <f>IF($B9287&lt;&gt;"",IF(ISNUMBER(_xlfn.XMATCH($B9287,Language!$A$6:$E$6)),0,IF(ISNUMBER(_xlfn.XMATCH($B9287,Language!$A$29:$E$29)),'Lista de Prestatarios'!$B$3,VLOOKUP(B9287,'Lista de Prestatarios'!$A$2:$B$500,2,FALSE))),"")</f>
        <v/>
      </c>
      <c r="P9287" s="58" t="str">
        <f>IF(B9287&lt;&gt;"",IF(OR(D9287&gt;0,G9287&gt;0),COUNTIF($B$2:B9287,B9287),COUNTIFS($B$2:B9287,B9287,$E$2:E9287,"&gt;0")),"")</f>
        <v/>
      </c>
    </row>
    <row r="9288" spans="1:16" x14ac:dyDescent="0.35">
      <c r="A9288" s="51" t="str">
        <f t="shared" si="435"/>
        <v/>
      </c>
      <c r="B9288" s="99"/>
      <c r="C9288" s="4"/>
      <c r="D9288" s="14"/>
      <c r="E9288" s="14"/>
      <c r="F9288" s="14"/>
      <c r="G9288" s="82"/>
      <c r="H9288" s="107" t="str">
        <f>IF(B9288&lt;&gt;"",IF(OR(O9288=0,O9288=999),"",SUMIFS($E$2:E9288,$A$2:A9288,A9288)-SUMIFS($F$2:F9288,$A$2:A9288,A9288)),"")</f>
        <v/>
      </c>
      <c r="I9288" s="109" t="str">
        <f t="shared" si="437"/>
        <v/>
      </c>
      <c r="J9288" s="113"/>
      <c r="K9288" s="90"/>
      <c r="L9288" s="73"/>
      <c r="M9288" s="69" t="str">
        <f>IF(C9288&lt;&gt;"",DailyLog!$S$3,"")</f>
        <v/>
      </c>
      <c r="N9288" s="56" t="str">
        <f t="shared" si="436"/>
        <v/>
      </c>
      <c r="O9288" s="53" t="str">
        <f>IF($B9288&lt;&gt;"",IF(ISNUMBER(_xlfn.XMATCH($B9288,Language!$A$6:$E$6)),0,IF(ISNUMBER(_xlfn.XMATCH($B9288,Language!$A$29:$E$29)),'Lista de Prestatarios'!$B$3,VLOOKUP(B9288,'Lista de Prestatarios'!$A$2:$B$500,2,FALSE))),"")</f>
        <v/>
      </c>
      <c r="P9288" s="58" t="str">
        <f>IF(B9288&lt;&gt;"",IF(OR(D9288&gt;0,G9288&gt;0),COUNTIF($B$2:B9288,B9288),COUNTIFS($B$2:B9288,B9288,$E$2:E9288,"&gt;0")),"")</f>
        <v/>
      </c>
    </row>
    <row r="9289" spans="1:16" x14ac:dyDescent="0.35">
      <c r="A9289" s="51" t="str">
        <f t="shared" si="435"/>
        <v/>
      </c>
      <c r="B9289" s="99"/>
      <c r="C9289" s="4"/>
      <c r="D9289" s="14"/>
      <c r="E9289" s="14"/>
      <c r="F9289" s="14"/>
      <c r="G9289" s="82"/>
      <c r="H9289" s="107" t="str">
        <f>IF(B9289&lt;&gt;"",IF(OR(O9289=0,O9289=999),"",SUMIFS($E$2:E9289,$A$2:A9289,A9289)-SUMIFS($F$2:F9289,$A$2:A9289,A9289)),"")</f>
        <v/>
      </c>
      <c r="I9289" s="109" t="str">
        <f t="shared" si="437"/>
        <v/>
      </c>
      <c r="J9289" s="113"/>
      <c r="K9289" s="90"/>
      <c r="L9289" s="73"/>
      <c r="M9289" s="69" t="str">
        <f>IF(C9289&lt;&gt;"",DailyLog!$S$3,"")</f>
        <v/>
      </c>
      <c r="N9289" s="56" t="str">
        <f t="shared" si="436"/>
        <v/>
      </c>
      <c r="O9289" s="53" t="str">
        <f>IF($B9289&lt;&gt;"",IF(ISNUMBER(_xlfn.XMATCH($B9289,Language!$A$6:$E$6)),0,IF(ISNUMBER(_xlfn.XMATCH($B9289,Language!$A$29:$E$29)),'Lista de Prestatarios'!$B$3,VLOOKUP(B9289,'Lista de Prestatarios'!$A$2:$B$500,2,FALSE))),"")</f>
        <v/>
      </c>
      <c r="P9289" s="58" t="str">
        <f>IF(B9289&lt;&gt;"",IF(OR(D9289&gt;0,G9289&gt;0),COUNTIF($B$2:B9289,B9289),COUNTIFS($B$2:B9289,B9289,$E$2:E9289,"&gt;0")),"")</f>
        <v/>
      </c>
    </row>
    <row r="9290" spans="1:16" x14ac:dyDescent="0.35">
      <c r="A9290" s="51" t="str">
        <f t="shared" si="435"/>
        <v/>
      </c>
      <c r="B9290" s="99"/>
      <c r="C9290" s="4"/>
      <c r="D9290" s="14"/>
      <c r="E9290" s="14"/>
      <c r="F9290" s="14"/>
      <c r="G9290" s="82"/>
      <c r="H9290" s="107" t="str">
        <f>IF(B9290&lt;&gt;"",IF(OR(O9290=0,O9290=999),"",SUMIFS($E$2:E9290,$A$2:A9290,A9290)-SUMIFS($F$2:F9290,$A$2:A9290,A9290)),"")</f>
        <v/>
      </c>
      <c r="I9290" s="109" t="str">
        <f t="shared" si="437"/>
        <v/>
      </c>
      <c r="J9290" s="113"/>
      <c r="K9290" s="90"/>
      <c r="L9290" s="73"/>
      <c r="M9290" s="69" t="str">
        <f>IF(C9290&lt;&gt;"",DailyLog!$S$3,"")</f>
        <v/>
      </c>
      <c r="N9290" s="56" t="str">
        <f t="shared" si="436"/>
        <v/>
      </c>
      <c r="O9290" s="53" t="str">
        <f>IF($B9290&lt;&gt;"",IF(ISNUMBER(_xlfn.XMATCH($B9290,Language!$A$6:$E$6)),0,IF(ISNUMBER(_xlfn.XMATCH($B9290,Language!$A$29:$E$29)),'Lista de Prestatarios'!$B$3,VLOOKUP(B9290,'Lista de Prestatarios'!$A$2:$B$500,2,FALSE))),"")</f>
        <v/>
      </c>
      <c r="P9290" s="58" t="str">
        <f>IF(B9290&lt;&gt;"",IF(OR(D9290&gt;0,G9290&gt;0),COUNTIF($B$2:B9290,B9290),COUNTIFS($B$2:B9290,B9290,$E$2:E9290,"&gt;0")),"")</f>
        <v/>
      </c>
    </row>
    <row r="9291" spans="1:16" x14ac:dyDescent="0.35">
      <c r="A9291" s="51" t="str">
        <f t="shared" si="435"/>
        <v/>
      </c>
      <c r="B9291" s="99"/>
      <c r="C9291" s="4"/>
      <c r="D9291" s="14"/>
      <c r="E9291" s="14"/>
      <c r="F9291" s="14"/>
      <c r="G9291" s="82"/>
      <c r="H9291" s="107" t="str">
        <f>IF(B9291&lt;&gt;"",IF(OR(O9291=0,O9291=999),"",SUMIFS($E$2:E9291,$A$2:A9291,A9291)-SUMIFS($F$2:F9291,$A$2:A9291,A9291)),"")</f>
        <v/>
      </c>
      <c r="I9291" s="109" t="str">
        <f t="shared" si="437"/>
        <v/>
      </c>
      <c r="J9291" s="113"/>
      <c r="K9291" s="90"/>
      <c r="L9291" s="73"/>
      <c r="M9291" s="69" t="str">
        <f>IF(C9291&lt;&gt;"",DailyLog!$S$3,"")</f>
        <v/>
      </c>
      <c r="N9291" s="56" t="str">
        <f t="shared" si="436"/>
        <v/>
      </c>
      <c r="O9291" s="53" t="str">
        <f>IF($B9291&lt;&gt;"",IF(ISNUMBER(_xlfn.XMATCH($B9291,Language!$A$6:$E$6)),0,IF(ISNUMBER(_xlfn.XMATCH($B9291,Language!$A$29:$E$29)),'Lista de Prestatarios'!$B$3,VLOOKUP(B9291,'Lista de Prestatarios'!$A$2:$B$500,2,FALSE))),"")</f>
        <v/>
      </c>
      <c r="P9291" s="58" t="str">
        <f>IF(B9291&lt;&gt;"",IF(OR(D9291&gt;0,G9291&gt;0),COUNTIF($B$2:B9291,B9291),COUNTIFS($B$2:B9291,B9291,$E$2:E9291,"&gt;0")),"")</f>
        <v/>
      </c>
    </row>
    <row r="9292" spans="1:16" x14ac:dyDescent="0.35">
      <c r="A9292" s="51" t="str">
        <f t="shared" si="435"/>
        <v/>
      </c>
      <c r="B9292" s="99"/>
      <c r="C9292" s="4"/>
      <c r="D9292" s="14"/>
      <c r="E9292" s="14"/>
      <c r="F9292" s="14"/>
      <c r="G9292" s="82"/>
      <c r="H9292" s="107" t="str">
        <f>IF(B9292&lt;&gt;"",IF(OR(O9292=0,O9292=999),"",SUMIFS($E$2:E9292,$A$2:A9292,A9292)-SUMIFS($F$2:F9292,$A$2:A9292,A9292)),"")</f>
        <v/>
      </c>
      <c r="I9292" s="109" t="str">
        <f t="shared" si="437"/>
        <v/>
      </c>
      <c r="J9292" s="113"/>
      <c r="K9292" s="90"/>
      <c r="L9292" s="73"/>
      <c r="M9292" s="69" t="str">
        <f>IF(C9292&lt;&gt;"",DailyLog!$S$3,"")</f>
        <v/>
      </c>
      <c r="N9292" s="56" t="str">
        <f t="shared" si="436"/>
        <v/>
      </c>
      <c r="O9292" s="53" t="str">
        <f>IF($B9292&lt;&gt;"",IF(ISNUMBER(_xlfn.XMATCH($B9292,Language!$A$6:$E$6)),0,IF(ISNUMBER(_xlfn.XMATCH($B9292,Language!$A$29:$E$29)),'Lista de Prestatarios'!$B$3,VLOOKUP(B9292,'Lista de Prestatarios'!$A$2:$B$500,2,FALSE))),"")</f>
        <v/>
      </c>
      <c r="P9292" s="58" t="str">
        <f>IF(B9292&lt;&gt;"",IF(OR(D9292&gt;0,G9292&gt;0),COUNTIF($B$2:B9292,B9292),COUNTIFS($B$2:B9292,B9292,$E$2:E9292,"&gt;0")),"")</f>
        <v/>
      </c>
    </row>
    <row r="9293" spans="1:16" x14ac:dyDescent="0.35">
      <c r="A9293" s="51" t="str">
        <f t="shared" si="435"/>
        <v/>
      </c>
      <c r="B9293" s="99"/>
      <c r="C9293" s="4"/>
      <c r="D9293" s="14"/>
      <c r="E9293" s="14"/>
      <c r="F9293" s="14"/>
      <c r="G9293" s="82"/>
      <c r="H9293" s="107" t="str">
        <f>IF(B9293&lt;&gt;"",IF(OR(O9293=0,O9293=999),"",SUMIFS($E$2:E9293,$A$2:A9293,A9293)-SUMIFS($F$2:F9293,$A$2:A9293,A9293)),"")</f>
        <v/>
      </c>
      <c r="I9293" s="109" t="str">
        <f t="shared" si="437"/>
        <v/>
      </c>
      <c r="J9293" s="113"/>
      <c r="K9293" s="90"/>
      <c r="L9293" s="73"/>
      <c r="M9293" s="69" t="str">
        <f>IF(C9293&lt;&gt;"",DailyLog!$S$3,"")</f>
        <v/>
      </c>
      <c r="N9293" s="56" t="str">
        <f t="shared" si="436"/>
        <v/>
      </c>
      <c r="O9293" s="53" t="str">
        <f>IF($B9293&lt;&gt;"",IF(ISNUMBER(_xlfn.XMATCH($B9293,Language!$A$6:$E$6)),0,IF(ISNUMBER(_xlfn.XMATCH($B9293,Language!$A$29:$E$29)),'Lista de Prestatarios'!$B$3,VLOOKUP(B9293,'Lista de Prestatarios'!$A$2:$B$500,2,FALSE))),"")</f>
        <v/>
      </c>
      <c r="P9293" s="58" t="str">
        <f>IF(B9293&lt;&gt;"",IF(OR(D9293&gt;0,G9293&gt;0),COUNTIF($B$2:B9293,B9293),COUNTIFS($B$2:B9293,B9293,$E$2:E9293,"&gt;0")),"")</f>
        <v/>
      </c>
    </row>
    <row r="9294" spans="1:16" x14ac:dyDescent="0.35">
      <c r="A9294" s="51" t="str">
        <f t="shared" si="435"/>
        <v/>
      </c>
      <c r="B9294" s="99"/>
      <c r="C9294" s="4"/>
      <c r="D9294" s="14"/>
      <c r="E9294" s="14"/>
      <c r="F9294" s="14"/>
      <c r="G9294" s="82"/>
      <c r="H9294" s="107" t="str">
        <f>IF(B9294&lt;&gt;"",IF(OR(O9294=0,O9294=999),"",SUMIFS($E$2:E9294,$A$2:A9294,A9294)-SUMIFS($F$2:F9294,$A$2:A9294,A9294)),"")</f>
        <v/>
      </c>
      <c r="I9294" s="109" t="str">
        <f t="shared" si="437"/>
        <v/>
      </c>
      <c r="J9294" s="113"/>
      <c r="K9294" s="90"/>
      <c r="L9294" s="73"/>
      <c r="M9294" s="69" t="str">
        <f>IF(C9294&lt;&gt;"",DailyLog!$S$3,"")</f>
        <v/>
      </c>
      <c r="N9294" s="56" t="str">
        <f t="shared" si="436"/>
        <v/>
      </c>
      <c r="O9294" s="53" t="str">
        <f>IF($B9294&lt;&gt;"",IF(ISNUMBER(_xlfn.XMATCH($B9294,Language!$A$6:$E$6)),0,IF(ISNUMBER(_xlfn.XMATCH($B9294,Language!$A$29:$E$29)),'Lista de Prestatarios'!$B$3,VLOOKUP(B9294,'Lista de Prestatarios'!$A$2:$B$500,2,FALSE))),"")</f>
        <v/>
      </c>
      <c r="P9294" s="58" t="str">
        <f>IF(B9294&lt;&gt;"",IF(OR(D9294&gt;0,G9294&gt;0),COUNTIF($B$2:B9294,B9294),COUNTIFS($B$2:B9294,B9294,$E$2:E9294,"&gt;0")),"")</f>
        <v/>
      </c>
    </row>
    <row r="9295" spans="1:16" x14ac:dyDescent="0.35">
      <c r="A9295" s="51" t="str">
        <f t="shared" si="435"/>
        <v/>
      </c>
      <c r="B9295" s="99"/>
      <c r="C9295" s="4"/>
      <c r="D9295" s="14"/>
      <c r="E9295" s="14"/>
      <c r="F9295" s="14"/>
      <c r="G9295" s="82"/>
      <c r="H9295" s="107" t="str">
        <f>IF(B9295&lt;&gt;"",IF(OR(O9295=0,O9295=999),"",SUMIFS($E$2:E9295,$A$2:A9295,A9295)-SUMIFS($F$2:F9295,$A$2:A9295,A9295)),"")</f>
        <v/>
      </c>
      <c r="I9295" s="109" t="str">
        <f t="shared" si="437"/>
        <v/>
      </c>
      <c r="J9295" s="113"/>
      <c r="K9295" s="90"/>
      <c r="L9295" s="73"/>
      <c r="M9295" s="69" t="str">
        <f>IF(C9295&lt;&gt;"",DailyLog!$S$3,"")</f>
        <v/>
      </c>
      <c r="N9295" s="56" t="str">
        <f t="shared" si="436"/>
        <v/>
      </c>
      <c r="O9295" s="53" t="str">
        <f>IF($B9295&lt;&gt;"",IF(ISNUMBER(_xlfn.XMATCH($B9295,Language!$A$6:$E$6)),0,IF(ISNUMBER(_xlfn.XMATCH($B9295,Language!$A$29:$E$29)),'Lista de Prestatarios'!$B$3,VLOOKUP(B9295,'Lista de Prestatarios'!$A$2:$B$500,2,FALSE))),"")</f>
        <v/>
      </c>
      <c r="P9295" s="58" t="str">
        <f>IF(B9295&lt;&gt;"",IF(OR(D9295&gt;0,G9295&gt;0),COUNTIF($B$2:B9295,B9295),COUNTIFS($B$2:B9295,B9295,$E$2:E9295,"&gt;0")),"")</f>
        <v/>
      </c>
    </row>
    <row r="9296" spans="1:16" x14ac:dyDescent="0.35">
      <c r="A9296" s="51" t="str">
        <f t="shared" si="435"/>
        <v/>
      </c>
      <c r="B9296" s="99"/>
      <c r="C9296" s="4"/>
      <c r="D9296" s="14"/>
      <c r="E9296" s="14"/>
      <c r="F9296" s="14"/>
      <c r="G9296" s="82"/>
      <c r="H9296" s="107" t="str">
        <f>IF(B9296&lt;&gt;"",IF(OR(O9296=0,O9296=999),"",SUMIFS($E$2:E9296,$A$2:A9296,A9296)-SUMIFS($F$2:F9296,$A$2:A9296,A9296)),"")</f>
        <v/>
      </c>
      <c r="I9296" s="109" t="str">
        <f t="shared" si="437"/>
        <v/>
      </c>
      <c r="J9296" s="113"/>
      <c r="K9296" s="90"/>
      <c r="L9296" s="73"/>
      <c r="M9296" s="69" t="str">
        <f>IF(C9296&lt;&gt;"",DailyLog!$S$3,"")</f>
        <v/>
      </c>
      <c r="N9296" s="56" t="str">
        <f t="shared" si="436"/>
        <v/>
      </c>
      <c r="O9296" s="53" t="str">
        <f>IF($B9296&lt;&gt;"",IF(ISNUMBER(_xlfn.XMATCH($B9296,Language!$A$6:$E$6)),0,IF(ISNUMBER(_xlfn.XMATCH($B9296,Language!$A$29:$E$29)),'Lista de Prestatarios'!$B$3,VLOOKUP(B9296,'Lista de Prestatarios'!$A$2:$B$500,2,FALSE))),"")</f>
        <v/>
      </c>
      <c r="P9296" s="58" t="str">
        <f>IF(B9296&lt;&gt;"",IF(OR(D9296&gt;0,G9296&gt;0),COUNTIF($B$2:B9296,B9296),COUNTIFS($B$2:B9296,B9296,$E$2:E9296,"&gt;0")),"")</f>
        <v/>
      </c>
    </row>
    <row r="9297" spans="1:16" x14ac:dyDescent="0.35">
      <c r="A9297" s="51" t="str">
        <f t="shared" si="435"/>
        <v/>
      </c>
      <c r="B9297" s="99"/>
      <c r="C9297" s="4"/>
      <c r="D9297" s="14"/>
      <c r="E9297" s="14"/>
      <c r="F9297" s="14"/>
      <c r="G9297" s="82"/>
      <c r="H9297" s="107" t="str">
        <f>IF(B9297&lt;&gt;"",IF(OR(O9297=0,O9297=999),"",SUMIFS($E$2:E9297,$A$2:A9297,A9297)-SUMIFS($F$2:F9297,$A$2:A9297,A9297)),"")</f>
        <v/>
      </c>
      <c r="I9297" s="109" t="str">
        <f t="shared" si="437"/>
        <v/>
      </c>
      <c r="J9297" s="113"/>
      <c r="K9297" s="90"/>
      <c r="L9297" s="73"/>
      <c r="M9297" s="69" t="str">
        <f>IF(C9297&lt;&gt;"",DailyLog!$S$3,"")</f>
        <v/>
      </c>
      <c r="N9297" s="56" t="str">
        <f t="shared" si="436"/>
        <v/>
      </c>
      <c r="O9297" s="53" t="str">
        <f>IF($B9297&lt;&gt;"",IF(ISNUMBER(_xlfn.XMATCH($B9297,Language!$A$6:$E$6)),0,IF(ISNUMBER(_xlfn.XMATCH($B9297,Language!$A$29:$E$29)),'Lista de Prestatarios'!$B$3,VLOOKUP(B9297,'Lista de Prestatarios'!$A$2:$B$500,2,FALSE))),"")</f>
        <v/>
      </c>
      <c r="P9297" s="58" t="str">
        <f>IF(B9297&lt;&gt;"",IF(OR(D9297&gt;0,G9297&gt;0),COUNTIF($B$2:B9297,B9297),COUNTIFS($B$2:B9297,B9297,$E$2:E9297,"&gt;0")),"")</f>
        <v/>
      </c>
    </row>
    <row r="9298" spans="1:16" x14ac:dyDescent="0.35">
      <c r="A9298" s="51" t="str">
        <f t="shared" si="435"/>
        <v/>
      </c>
      <c r="B9298" s="99"/>
      <c r="C9298" s="4"/>
      <c r="D9298" s="14"/>
      <c r="E9298" s="14"/>
      <c r="F9298" s="14"/>
      <c r="G9298" s="82"/>
      <c r="H9298" s="107" t="str">
        <f>IF(B9298&lt;&gt;"",IF(OR(O9298=0,O9298=999),"",SUMIFS($E$2:E9298,$A$2:A9298,A9298)-SUMIFS($F$2:F9298,$A$2:A9298,A9298)),"")</f>
        <v/>
      </c>
      <c r="I9298" s="109" t="str">
        <f t="shared" si="437"/>
        <v/>
      </c>
      <c r="J9298" s="113"/>
      <c r="K9298" s="90"/>
      <c r="L9298" s="73"/>
      <c r="M9298" s="69" t="str">
        <f>IF(C9298&lt;&gt;"",DailyLog!$S$3,"")</f>
        <v/>
      </c>
      <c r="N9298" s="56" t="str">
        <f t="shared" si="436"/>
        <v/>
      </c>
      <c r="O9298" s="53" t="str">
        <f>IF($B9298&lt;&gt;"",IF(ISNUMBER(_xlfn.XMATCH($B9298,Language!$A$6:$E$6)),0,IF(ISNUMBER(_xlfn.XMATCH($B9298,Language!$A$29:$E$29)),'Lista de Prestatarios'!$B$3,VLOOKUP(B9298,'Lista de Prestatarios'!$A$2:$B$500,2,FALSE))),"")</f>
        <v/>
      </c>
      <c r="P9298" s="58" t="str">
        <f>IF(B9298&lt;&gt;"",IF(OR(D9298&gt;0,G9298&gt;0),COUNTIF($B$2:B9298,B9298),COUNTIFS($B$2:B9298,B9298,$E$2:E9298,"&gt;0")),"")</f>
        <v/>
      </c>
    </row>
    <row r="9299" spans="1:16" x14ac:dyDescent="0.35">
      <c r="A9299" s="51" t="str">
        <f t="shared" si="435"/>
        <v/>
      </c>
      <c r="B9299" s="99"/>
      <c r="C9299" s="4"/>
      <c r="D9299" s="14"/>
      <c r="E9299" s="14"/>
      <c r="F9299" s="14"/>
      <c r="G9299" s="82"/>
      <c r="H9299" s="107" t="str">
        <f>IF(B9299&lt;&gt;"",IF(OR(O9299=0,O9299=999),"",SUMIFS($E$2:E9299,$A$2:A9299,A9299)-SUMIFS($F$2:F9299,$A$2:A9299,A9299)),"")</f>
        <v/>
      </c>
      <c r="I9299" s="109" t="str">
        <f t="shared" si="437"/>
        <v/>
      </c>
      <c r="J9299" s="113"/>
      <c r="K9299" s="90"/>
      <c r="L9299" s="73"/>
      <c r="M9299" s="69" t="str">
        <f>IF(C9299&lt;&gt;"",DailyLog!$S$3,"")</f>
        <v/>
      </c>
      <c r="N9299" s="56" t="str">
        <f t="shared" si="436"/>
        <v/>
      </c>
      <c r="O9299" s="53" t="str">
        <f>IF($B9299&lt;&gt;"",IF(ISNUMBER(_xlfn.XMATCH($B9299,Language!$A$6:$E$6)),0,IF(ISNUMBER(_xlfn.XMATCH($B9299,Language!$A$29:$E$29)),'Lista de Prestatarios'!$B$3,VLOOKUP(B9299,'Lista de Prestatarios'!$A$2:$B$500,2,FALSE))),"")</f>
        <v/>
      </c>
      <c r="P9299" s="58" t="str">
        <f>IF(B9299&lt;&gt;"",IF(OR(D9299&gt;0,G9299&gt;0),COUNTIF($B$2:B9299,B9299),COUNTIFS($B$2:B9299,B9299,$E$2:E9299,"&gt;0")),"")</f>
        <v/>
      </c>
    </row>
    <row r="9300" spans="1:16" x14ac:dyDescent="0.35">
      <c r="A9300" s="51" t="str">
        <f t="shared" si="435"/>
        <v/>
      </c>
      <c r="B9300" s="99"/>
      <c r="C9300" s="4"/>
      <c r="D9300" s="14"/>
      <c r="E9300" s="14"/>
      <c r="F9300" s="14"/>
      <c r="G9300" s="82"/>
      <c r="H9300" s="107" t="str">
        <f>IF(B9300&lt;&gt;"",IF(OR(O9300=0,O9300=999),"",SUMIFS($E$2:E9300,$A$2:A9300,A9300)-SUMIFS($F$2:F9300,$A$2:A9300,A9300)),"")</f>
        <v/>
      </c>
      <c r="I9300" s="109" t="str">
        <f t="shared" si="437"/>
        <v/>
      </c>
      <c r="J9300" s="113"/>
      <c r="K9300" s="90"/>
      <c r="L9300" s="73"/>
      <c r="M9300" s="69" t="str">
        <f>IF(C9300&lt;&gt;"",DailyLog!$S$3,"")</f>
        <v/>
      </c>
      <c r="N9300" s="56" t="str">
        <f t="shared" si="436"/>
        <v/>
      </c>
      <c r="O9300" s="53" t="str">
        <f>IF($B9300&lt;&gt;"",IF(ISNUMBER(_xlfn.XMATCH($B9300,Language!$A$6:$E$6)),0,IF(ISNUMBER(_xlfn.XMATCH($B9300,Language!$A$29:$E$29)),'Lista de Prestatarios'!$B$3,VLOOKUP(B9300,'Lista de Prestatarios'!$A$2:$B$500,2,FALSE))),"")</f>
        <v/>
      </c>
      <c r="P9300" s="58" t="str">
        <f>IF(B9300&lt;&gt;"",IF(OR(D9300&gt;0,G9300&gt;0),COUNTIF($B$2:B9300,B9300),COUNTIFS($B$2:B9300,B9300,$E$2:E9300,"&gt;0")),"")</f>
        <v/>
      </c>
    </row>
    <row r="9301" spans="1:16" x14ac:dyDescent="0.35">
      <c r="A9301" s="51" t="str">
        <f t="shared" si="435"/>
        <v/>
      </c>
      <c r="B9301" s="99"/>
      <c r="C9301" s="4"/>
      <c r="D9301" s="14"/>
      <c r="E9301" s="14"/>
      <c r="F9301" s="14"/>
      <c r="G9301" s="82"/>
      <c r="H9301" s="107" t="str">
        <f>IF(B9301&lt;&gt;"",IF(OR(O9301=0,O9301=999),"",SUMIFS($E$2:E9301,$A$2:A9301,A9301)-SUMIFS($F$2:F9301,$A$2:A9301,A9301)),"")</f>
        <v/>
      </c>
      <c r="I9301" s="109" t="str">
        <f t="shared" si="437"/>
        <v/>
      </c>
      <c r="J9301" s="113"/>
      <c r="K9301" s="90"/>
      <c r="L9301" s="73"/>
      <c r="M9301" s="69" t="str">
        <f>IF(C9301&lt;&gt;"",DailyLog!$S$3,"")</f>
        <v/>
      </c>
      <c r="N9301" s="56" t="str">
        <f t="shared" si="436"/>
        <v/>
      </c>
      <c r="O9301" s="53" t="str">
        <f>IF($B9301&lt;&gt;"",IF(ISNUMBER(_xlfn.XMATCH($B9301,Language!$A$6:$E$6)),0,IF(ISNUMBER(_xlfn.XMATCH($B9301,Language!$A$29:$E$29)),'Lista de Prestatarios'!$B$3,VLOOKUP(B9301,'Lista de Prestatarios'!$A$2:$B$500,2,FALSE))),"")</f>
        <v/>
      </c>
      <c r="P9301" s="58" t="str">
        <f>IF(B9301&lt;&gt;"",IF(OR(D9301&gt;0,G9301&gt;0),COUNTIF($B$2:B9301,B9301),COUNTIFS($B$2:B9301,B9301,$E$2:E9301,"&gt;0")),"")</f>
        <v/>
      </c>
    </row>
    <row r="9302" spans="1:16" x14ac:dyDescent="0.35">
      <c r="A9302" s="51" t="str">
        <f t="shared" si="435"/>
        <v/>
      </c>
      <c r="B9302" s="99"/>
      <c r="C9302" s="4"/>
      <c r="D9302" s="14"/>
      <c r="E9302" s="14"/>
      <c r="F9302" s="14"/>
      <c r="G9302" s="82"/>
      <c r="H9302" s="107" t="str">
        <f>IF(B9302&lt;&gt;"",IF(OR(O9302=0,O9302=999),"",SUMIFS($E$2:E9302,$A$2:A9302,A9302)-SUMIFS($F$2:F9302,$A$2:A9302,A9302)),"")</f>
        <v/>
      </c>
      <c r="I9302" s="109" t="str">
        <f t="shared" si="437"/>
        <v/>
      </c>
      <c r="J9302" s="113"/>
      <c r="K9302" s="90"/>
      <c r="L9302" s="73"/>
      <c r="M9302" s="69" t="str">
        <f>IF(C9302&lt;&gt;"",DailyLog!$S$3,"")</f>
        <v/>
      </c>
      <c r="N9302" s="56" t="str">
        <f t="shared" si="436"/>
        <v/>
      </c>
      <c r="O9302" s="53" t="str">
        <f>IF($B9302&lt;&gt;"",IF(ISNUMBER(_xlfn.XMATCH($B9302,Language!$A$6:$E$6)),0,IF(ISNUMBER(_xlfn.XMATCH($B9302,Language!$A$29:$E$29)),'Lista de Prestatarios'!$B$3,VLOOKUP(B9302,'Lista de Prestatarios'!$A$2:$B$500,2,FALSE))),"")</f>
        <v/>
      </c>
      <c r="P9302" s="58" t="str">
        <f>IF(B9302&lt;&gt;"",IF(OR(D9302&gt;0,G9302&gt;0),COUNTIF($B$2:B9302,B9302),COUNTIFS($B$2:B9302,B9302,$E$2:E9302,"&gt;0")),"")</f>
        <v/>
      </c>
    </row>
    <row r="9303" spans="1:16" x14ac:dyDescent="0.35">
      <c r="A9303" s="51" t="str">
        <f t="shared" si="435"/>
        <v/>
      </c>
      <c r="B9303" s="99"/>
      <c r="C9303" s="4"/>
      <c r="D9303" s="14"/>
      <c r="E9303" s="14"/>
      <c r="F9303" s="14"/>
      <c r="G9303" s="82"/>
      <c r="H9303" s="107" t="str">
        <f>IF(B9303&lt;&gt;"",IF(OR(O9303=0,O9303=999),"",SUMIFS($E$2:E9303,$A$2:A9303,A9303)-SUMIFS($F$2:F9303,$A$2:A9303,A9303)),"")</f>
        <v/>
      </c>
      <c r="I9303" s="109" t="str">
        <f t="shared" si="437"/>
        <v/>
      </c>
      <c r="J9303" s="113"/>
      <c r="K9303" s="90"/>
      <c r="L9303" s="73"/>
      <c r="M9303" s="69" t="str">
        <f>IF(C9303&lt;&gt;"",DailyLog!$S$3,"")</f>
        <v/>
      </c>
      <c r="N9303" s="56" t="str">
        <f t="shared" si="436"/>
        <v/>
      </c>
      <c r="O9303" s="53" t="str">
        <f>IF($B9303&lt;&gt;"",IF(ISNUMBER(_xlfn.XMATCH($B9303,Language!$A$6:$E$6)),0,IF(ISNUMBER(_xlfn.XMATCH($B9303,Language!$A$29:$E$29)),'Lista de Prestatarios'!$B$3,VLOOKUP(B9303,'Lista de Prestatarios'!$A$2:$B$500,2,FALSE))),"")</f>
        <v/>
      </c>
      <c r="P9303" s="58" t="str">
        <f>IF(B9303&lt;&gt;"",IF(OR(D9303&gt;0,G9303&gt;0),COUNTIF($B$2:B9303,B9303),COUNTIFS($B$2:B9303,B9303,$E$2:E9303,"&gt;0")),"")</f>
        <v/>
      </c>
    </row>
    <row r="9304" spans="1:16" x14ac:dyDescent="0.35">
      <c r="A9304" s="51" t="str">
        <f t="shared" si="435"/>
        <v/>
      </c>
      <c r="B9304" s="99"/>
      <c r="C9304" s="4"/>
      <c r="D9304" s="14"/>
      <c r="E9304" s="14"/>
      <c r="F9304" s="14"/>
      <c r="G9304" s="82"/>
      <c r="H9304" s="107" t="str">
        <f>IF(B9304&lt;&gt;"",IF(OR(O9304=0,O9304=999),"",SUMIFS($E$2:E9304,$A$2:A9304,A9304)-SUMIFS($F$2:F9304,$A$2:A9304,A9304)),"")</f>
        <v/>
      </c>
      <c r="I9304" s="109" t="str">
        <f t="shared" si="437"/>
        <v/>
      </c>
      <c r="J9304" s="113"/>
      <c r="K9304" s="90"/>
      <c r="L9304" s="73"/>
      <c r="M9304" s="69" t="str">
        <f>IF(C9304&lt;&gt;"",DailyLog!$S$3,"")</f>
        <v/>
      </c>
      <c r="N9304" s="56" t="str">
        <f t="shared" si="436"/>
        <v/>
      </c>
      <c r="O9304" s="53" t="str">
        <f>IF($B9304&lt;&gt;"",IF(ISNUMBER(_xlfn.XMATCH($B9304,Language!$A$6:$E$6)),0,IF(ISNUMBER(_xlfn.XMATCH($B9304,Language!$A$29:$E$29)),'Lista de Prestatarios'!$B$3,VLOOKUP(B9304,'Lista de Prestatarios'!$A$2:$B$500,2,FALSE))),"")</f>
        <v/>
      </c>
      <c r="P9304" s="58" t="str">
        <f>IF(B9304&lt;&gt;"",IF(OR(D9304&gt;0,G9304&gt;0),COUNTIF($B$2:B9304,B9304),COUNTIFS($B$2:B9304,B9304,$E$2:E9304,"&gt;0")),"")</f>
        <v/>
      </c>
    </row>
    <row r="9305" spans="1:16" x14ac:dyDescent="0.35">
      <c r="A9305" s="51" t="str">
        <f t="shared" si="435"/>
        <v/>
      </c>
      <c r="B9305" s="99"/>
      <c r="C9305" s="4"/>
      <c r="D9305" s="14"/>
      <c r="E9305" s="14"/>
      <c r="F9305" s="14"/>
      <c r="G9305" s="82"/>
      <c r="H9305" s="107" t="str">
        <f>IF(B9305&lt;&gt;"",IF(OR(O9305=0,O9305=999),"",SUMIFS($E$2:E9305,$A$2:A9305,A9305)-SUMIFS($F$2:F9305,$A$2:A9305,A9305)),"")</f>
        <v/>
      </c>
      <c r="I9305" s="109" t="str">
        <f t="shared" si="437"/>
        <v/>
      </c>
      <c r="J9305" s="113"/>
      <c r="K9305" s="90"/>
      <c r="L9305" s="73"/>
      <c r="M9305" s="69" t="str">
        <f>IF(C9305&lt;&gt;"",DailyLog!$S$3,"")</f>
        <v/>
      </c>
      <c r="N9305" s="56" t="str">
        <f t="shared" si="436"/>
        <v/>
      </c>
      <c r="O9305" s="53" t="str">
        <f>IF($B9305&lt;&gt;"",IF(ISNUMBER(_xlfn.XMATCH($B9305,Language!$A$6:$E$6)),0,IF(ISNUMBER(_xlfn.XMATCH($B9305,Language!$A$29:$E$29)),'Lista de Prestatarios'!$B$3,VLOOKUP(B9305,'Lista de Prestatarios'!$A$2:$B$500,2,FALSE))),"")</f>
        <v/>
      </c>
      <c r="P9305" s="58" t="str">
        <f>IF(B9305&lt;&gt;"",IF(OR(D9305&gt;0,G9305&gt;0),COUNTIF($B$2:B9305,B9305),COUNTIFS($B$2:B9305,B9305,$E$2:E9305,"&gt;0")),"")</f>
        <v/>
      </c>
    </row>
    <row r="9306" spans="1:16" x14ac:dyDescent="0.35">
      <c r="A9306" s="51" t="str">
        <f t="shared" si="435"/>
        <v/>
      </c>
      <c r="B9306" s="99"/>
      <c r="C9306" s="4"/>
      <c r="D9306" s="14"/>
      <c r="E9306" s="14"/>
      <c r="F9306" s="14"/>
      <c r="G9306" s="82"/>
      <c r="H9306" s="107" t="str">
        <f>IF(B9306&lt;&gt;"",IF(OR(O9306=0,O9306=999),"",SUMIFS($E$2:E9306,$A$2:A9306,A9306)-SUMIFS($F$2:F9306,$A$2:A9306,A9306)),"")</f>
        <v/>
      </c>
      <c r="I9306" s="109" t="str">
        <f t="shared" si="437"/>
        <v/>
      </c>
      <c r="J9306" s="113"/>
      <c r="K9306" s="90"/>
      <c r="L9306" s="73"/>
      <c r="M9306" s="69" t="str">
        <f>IF(C9306&lt;&gt;"",DailyLog!$S$3,"")</f>
        <v/>
      </c>
      <c r="N9306" s="56" t="str">
        <f t="shared" si="436"/>
        <v/>
      </c>
      <c r="O9306" s="53" t="str">
        <f>IF($B9306&lt;&gt;"",IF(ISNUMBER(_xlfn.XMATCH($B9306,Language!$A$6:$E$6)),0,IF(ISNUMBER(_xlfn.XMATCH($B9306,Language!$A$29:$E$29)),'Lista de Prestatarios'!$B$3,VLOOKUP(B9306,'Lista de Prestatarios'!$A$2:$B$500,2,FALSE))),"")</f>
        <v/>
      </c>
      <c r="P9306" s="58" t="str">
        <f>IF(B9306&lt;&gt;"",IF(OR(D9306&gt;0,G9306&gt;0),COUNTIF($B$2:B9306,B9306),COUNTIFS($B$2:B9306,B9306,$E$2:E9306,"&gt;0")),"")</f>
        <v/>
      </c>
    </row>
    <row r="9307" spans="1:16" x14ac:dyDescent="0.35">
      <c r="A9307" s="51" t="str">
        <f t="shared" si="435"/>
        <v/>
      </c>
      <c r="B9307" s="99"/>
      <c r="C9307" s="4"/>
      <c r="D9307" s="14"/>
      <c r="E9307" s="14"/>
      <c r="F9307" s="14"/>
      <c r="G9307" s="82"/>
      <c r="H9307" s="107" t="str">
        <f>IF(B9307&lt;&gt;"",IF(OR(O9307=0,O9307=999),"",SUMIFS($E$2:E9307,$A$2:A9307,A9307)-SUMIFS($F$2:F9307,$A$2:A9307,A9307)),"")</f>
        <v/>
      </c>
      <c r="I9307" s="109" t="str">
        <f t="shared" si="437"/>
        <v/>
      </c>
      <c r="J9307" s="113"/>
      <c r="K9307" s="90"/>
      <c r="L9307" s="73"/>
      <c r="M9307" s="69" t="str">
        <f>IF(C9307&lt;&gt;"",DailyLog!$S$3,"")</f>
        <v/>
      </c>
      <c r="N9307" s="56" t="str">
        <f t="shared" si="436"/>
        <v/>
      </c>
      <c r="O9307" s="53" t="str">
        <f>IF($B9307&lt;&gt;"",IF(ISNUMBER(_xlfn.XMATCH($B9307,Language!$A$6:$E$6)),0,IF(ISNUMBER(_xlfn.XMATCH($B9307,Language!$A$29:$E$29)),'Lista de Prestatarios'!$B$3,VLOOKUP(B9307,'Lista de Prestatarios'!$A$2:$B$500,2,FALSE))),"")</f>
        <v/>
      </c>
      <c r="P9307" s="58" t="str">
        <f>IF(B9307&lt;&gt;"",IF(OR(D9307&gt;0,G9307&gt;0),COUNTIF($B$2:B9307,B9307),COUNTIFS($B$2:B9307,B9307,$E$2:E9307,"&gt;0")),"")</f>
        <v/>
      </c>
    </row>
    <row r="9308" spans="1:16" x14ac:dyDescent="0.35">
      <c r="A9308" s="51" t="str">
        <f t="shared" si="435"/>
        <v/>
      </c>
      <c r="B9308" s="99"/>
      <c r="C9308" s="4"/>
      <c r="D9308" s="14"/>
      <c r="E9308" s="14"/>
      <c r="F9308" s="14"/>
      <c r="G9308" s="82"/>
      <c r="H9308" s="107" t="str">
        <f>IF(B9308&lt;&gt;"",IF(OR(O9308=0,O9308=999),"",SUMIFS($E$2:E9308,$A$2:A9308,A9308)-SUMIFS($F$2:F9308,$A$2:A9308,A9308)),"")</f>
        <v/>
      </c>
      <c r="I9308" s="109" t="str">
        <f t="shared" si="437"/>
        <v/>
      </c>
      <c r="J9308" s="113"/>
      <c r="K9308" s="90"/>
      <c r="L9308" s="73"/>
      <c r="M9308" s="69" t="str">
        <f>IF(C9308&lt;&gt;"",DailyLog!$S$3,"")</f>
        <v/>
      </c>
      <c r="N9308" s="56" t="str">
        <f t="shared" si="436"/>
        <v/>
      </c>
      <c r="O9308" s="53" t="str">
        <f>IF($B9308&lt;&gt;"",IF(ISNUMBER(_xlfn.XMATCH($B9308,Language!$A$6:$E$6)),0,IF(ISNUMBER(_xlfn.XMATCH($B9308,Language!$A$29:$E$29)),'Lista de Prestatarios'!$B$3,VLOOKUP(B9308,'Lista de Prestatarios'!$A$2:$B$500,2,FALSE))),"")</f>
        <v/>
      </c>
      <c r="P9308" s="58" t="str">
        <f>IF(B9308&lt;&gt;"",IF(OR(D9308&gt;0,G9308&gt;0),COUNTIF($B$2:B9308,B9308),COUNTIFS($B$2:B9308,B9308,$E$2:E9308,"&gt;0")),"")</f>
        <v/>
      </c>
    </row>
    <row r="9309" spans="1:16" x14ac:dyDescent="0.35">
      <c r="A9309" s="51" t="str">
        <f t="shared" si="435"/>
        <v/>
      </c>
      <c r="B9309" s="99"/>
      <c r="C9309" s="4"/>
      <c r="D9309" s="14"/>
      <c r="E9309" s="14"/>
      <c r="F9309" s="14"/>
      <c r="G9309" s="82"/>
      <c r="H9309" s="107" t="str">
        <f>IF(B9309&lt;&gt;"",IF(OR(O9309=0,O9309=999),"",SUMIFS($E$2:E9309,$A$2:A9309,A9309)-SUMIFS($F$2:F9309,$A$2:A9309,A9309)),"")</f>
        <v/>
      </c>
      <c r="I9309" s="109" t="str">
        <f t="shared" si="437"/>
        <v/>
      </c>
      <c r="J9309" s="113"/>
      <c r="K9309" s="90"/>
      <c r="L9309" s="73"/>
      <c r="M9309" s="69" t="str">
        <f>IF(C9309&lt;&gt;"",DailyLog!$S$3,"")</f>
        <v/>
      </c>
      <c r="N9309" s="56" t="str">
        <f t="shared" si="436"/>
        <v/>
      </c>
      <c r="O9309" s="53" t="str">
        <f>IF($B9309&lt;&gt;"",IF(ISNUMBER(_xlfn.XMATCH($B9309,Language!$A$6:$E$6)),0,IF(ISNUMBER(_xlfn.XMATCH($B9309,Language!$A$29:$E$29)),'Lista de Prestatarios'!$B$3,VLOOKUP(B9309,'Lista de Prestatarios'!$A$2:$B$500,2,FALSE))),"")</f>
        <v/>
      </c>
      <c r="P9309" s="58" t="str">
        <f>IF(B9309&lt;&gt;"",IF(OR(D9309&gt;0,G9309&gt;0),COUNTIF($B$2:B9309,B9309),COUNTIFS($B$2:B9309,B9309,$E$2:E9309,"&gt;0")),"")</f>
        <v/>
      </c>
    </row>
    <row r="9310" spans="1:16" x14ac:dyDescent="0.35">
      <c r="A9310" s="51" t="str">
        <f t="shared" si="435"/>
        <v/>
      </c>
      <c r="B9310" s="99"/>
      <c r="C9310" s="4"/>
      <c r="D9310" s="14"/>
      <c r="E9310" s="14"/>
      <c r="F9310" s="14"/>
      <c r="G9310" s="82"/>
      <c r="H9310" s="107" t="str">
        <f>IF(B9310&lt;&gt;"",IF(OR(O9310=0,O9310=999),"",SUMIFS($E$2:E9310,$A$2:A9310,A9310)-SUMIFS($F$2:F9310,$A$2:A9310,A9310)),"")</f>
        <v/>
      </c>
      <c r="I9310" s="109" t="str">
        <f t="shared" si="437"/>
        <v/>
      </c>
      <c r="J9310" s="113"/>
      <c r="K9310" s="90"/>
      <c r="L9310" s="73"/>
      <c r="M9310" s="69" t="str">
        <f>IF(C9310&lt;&gt;"",DailyLog!$S$3,"")</f>
        <v/>
      </c>
      <c r="N9310" s="56" t="str">
        <f t="shared" si="436"/>
        <v/>
      </c>
      <c r="O9310" s="53" t="str">
        <f>IF($B9310&lt;&gt;"",IF(ISNUMBER(_xlfn.XMATCH($B9310,Language!$A$6:$E$6)),0,IF(ISNUMBER(_xlfn.XMATCH($B9310,Language!$A$29:$E$29)),'Lista de Prestatarios'!$B$3,VLOOKUP(B9310,'Lista de Prestatarios'!$A$2:$B$500,2,FALSE))),"")</f>
        <v/>
      </c>
      <c r="P9310" s="58" t="str">
        <f>IF(B9310&lt;&gt;"",IF(OR(D9310&gt;0,G9310&gt;0),COUNTIF($B$2:B9310,B9310),COUNTIFS($B$2:B9310,B9310,$E$2:E9310,"&gt;0")),"")</f>
        <v/>
      </c>
    </row>
    <row r="9311" spans="1:16" x14ac:dyDescent="0.35">
      <c r="A9311" s="51" t="str">
        <f t="shared" si="435"/>
        <v/>
      </c>
      <c r="B9311" s="99"/>
      <c r="C9311" s="4"/>
      <c r="D9311" s="14"/>
      <c r="E9311" s="14"/>
      <c r="F9311" s="14"/>
      <c r="G9311" s="82"/>
      <c r="H9311" s="107" t="str">
        <f>IF(B9311&lt;&gt;"",IF(OR(O9311=0,O9311=999),"",SUMIFS($E$2:E9311,$A$2:A9311,A9311)-SUMIFS($F$2:F9311,$A$2:A9311,A9311)),"")</f>
        <v/>
      </c>
      <c r="I9311" s="109" t="str">
        <f t="shared" si="437"/>
        <v/>
      </c>
      <c r="J9311" s="113"/>
      <c r="K9311" s="90"/>
      <c r="L9311" s="73"/>
      <c r="M9311" s="69" t="str">
        <f>IF(C9311&lt;&gt;"",DailyLog!$S$3,"")</f>
        <v/>
      </c>
      <c r="N9311" s="56" t="str">
        <f t="shared" si="436"/>
        <v/>
      </c>
      <c r="O9311" s="53" t="str">
        <f>IF($B9311&lt;&gt;"",IF(ISNUMBER(_xlfn.XMATCH($B9311,Language!$A$6:$E$6)),0,IF(ISNUMBER(_xlfn.XMATCH($B9311,Language!$A$29:$E$29)),'Lista de Prestatarios'!$B$3,VLOOKUP(B9311,'Lista de Prestatarios'!$A$2:$B$500,2,FALSE))),"")</f>
        <v/>
      </c>
      <c r="P9311" s="58" t="str">
        <f>IF(B9311&lt;&gt;"",IF(OR(D9311&gt;0,G9311&gt;0),COUNTIF($B$2:B9311,B9311),COUNTIFS($B$2:B9311,B9311,$E$2:E9311,"&gt;0")),"")</f>
        <v/>
      </c>
    </row>
    <row r="9312" spans="1:16" x14ac:dyDescent="0.35">
      <c r="A9312" s="51" t="str">
        <f t="shared" si="435"/>
        <v/>
      </c>
      <c r="B9312" s="99"/>
      <c r="C9312" s="4"/>
      <c r="D9312" s="14"/>
      <c r="E9312" s="14"/>
      <c r="F9312" s="14"/>
      <c r="G9312" s="82"/>
      <c r="H9312" s="107" t="str">
        <f>IF(B9312&lt;&gt;"",IF(OR(O9312=0,O9312=999),"",SUMIFS($E$2:E9312,$A$2:A9312,A9312)-SUMIFS($F$2:F9312,$A$2:A9312,A9312)),"")</f>
        <v/>
      </c>
      <c r="I9312" s="109" t="str">
        <f t="shared" si="437"/>
        <v/>
      </c>
      <c r="J9312" s="113"/>
      <c r="K9312" s="90"/>
      <c r="L9312" s="73"/>
      <c r="M9312" s="69" t="str">
        <f>IF(C9312&lt;&gt;"",DailyLog!$S$3,"")</f>
        <v/>
      </c>
      <c r="N9312" s="56" t="str">
        <f t="shared" si="436"/>
        <v/>
      </c>
      <c r="O9312" s="53" t="str">
        <f>IF($B9312&lt;&gt;"",IF(ISNUMBER(_xlfn.XMATCH($B9312,Language!$A$6:$E$6)),0,IF(ISNUMBER(_xlfn.XMATCH($B9312,Language!$A$29:$E$29)),'Lista de Prestatarios'!$B$3,VLOOKUP(B9312,'Lista de Prestatarios'!$A$2:$B$500,2,FALSE))),"")</f>
        <v/>
      </c>
      <c r="P9312" s="58" t="str">
        <f>IF(B9312&lt;&gt;"",IF(OR(D9312&gt;0,G9312&gt;0),COUNTIF($B$2:B9312,B9312),COUNTIFS($B$2:B9312,B9312,$E$2:E9312,"&gt;0")),"")</f>
        <v/>
      </c>
    </row>
    <row r="9313" spans="1:16" x14ac:dyDescent="0.35">
      <c r="A9313" s="51" t="str">
        <f t="shared" si="435"/>
        <v/>
      </c>
      <c r="B9313" s="99"/>
      <c r="C9313" s="4"/>
      <c r="D9313" s="14"/>
      <c r="E9313" s="14"/>
      <c r="F9313" s="14"/>
      <c r="G9313" s="82"/>
      <c r="H9313" s="107" t="str">
        <f>IF(B9313&lt;&gt;"",IF(OR(O9313=0,O9313=999),"",SUMIFS($E$2:E9313,$A$2:A9313,A9313)-SUMIFS($F$2:F9313,$A$2:A9313,A9313)),"")</f>
        <v/>
      </c>
      <c r="I9313" s="109" t="str">
        <f t="shared" si="437"/>
        <v/>
      </c>
      <c r="J9313" s="113"/>
      <c r="K9313" s="90"/>
      <c r="L9313" s="73"/>
      <c r="M9313" s="69" t="str">
        <f>IF(C9313&lt;&gt;"",DailyLog!$S$3,"")</f>
        <v/>
      </c>
      <c r="N9313" s="56" t="str">
        <f t="shared" si="436"/>
        <v/>
      </c>
      <c r="O9313" s="53" t="str">
        <f>IF($B9313&lt;&gt;"",IF(ISNUMBER(_xlfn.XMATCH($B9313,Language!$A$6:$E$6)),0,IF(ISNUMBER(_xlfn.XMATCH($B9313,Language!$A$29:$E$29)),'Lista de Prestatarios'!$B$3,VLOOKUP(B9313,'Lista de Prestatarios'!$A$2:$B$500,2,FALSE))),"")</f>
        <v/>
      </c>
      <c r="P9313" s="58" t="str">
        <f>IF(B9313&lt;&gt;"",IF(OR(D9313&gt;0,G9313&gt;0),COUNTIF($B$2:B9313,B9313),COUNTIFS($B$2:B9313,B9313,$E$2:E9313,"&gt;0")),"")</f>
        <v/>
      </c>
    </row>
    <row r="9314" spans="1:16" x14ac:dyDescent="0.35">
      <c r="A9314" s="51" t="str">
        <f t="shared" si="435"/>
        <v/>
      </c>
      <c r="B9314" s="99"/>
      <c r="C9314" s="4"/>
      <c r="D9314" s="14"/>
      <c r="E9314" s="14"/>
      <c r="F9314" s="14"/>
      <c r="G9314" s="82"/>
      <c r="H9314" s="107" t="str">
        <f>IF(B9314&lt;&gt;"",IF(OR(O9314=0,O9314=999),"",SUMIFS($E$2:E9314,$A$2:A9314,A9314)-SUMIFS($F$2:F9314,$A$2:A9314,A9314)),"")</f>
        <v/>
      </c>
      <c r="I9314" s="109" t="str">
        <f t="shared" si="437"/>
        <v/>
      </c>
      <c r="J9314" s="113"/>
      <c r="K9314" s="90"/>
      <c r="L9314" s="73"/>
      <c r="M9314" s="69" t="str">
        <f>IF(C9314&lt;&gt;"",DailyLog!$S$3,"")</f>
        <v/>
      </c>
      <c r="N9314" s="56" t="str">
        <f t="shared" si="436"/>
        <v/>
      </c>
      <c r="O9314" s="53" t="str">
        <f>IF($B9314&lt;&gt;"",IF(ISNUMBER(_xlfn.XMATCH($B9314,Language!$A$6:$E$6)),0,IF(ISNUMBER(_xlfn.XMATCH($B9314,Language!$A$29:$E$29)),'Lista de Prestatarios'!$B$3,VLOOKUP(B9314,'Lista de Prestatarios'!$A$2:$B$500,2,FALSE))),"")</f>
        <v/>
      </c>
      <c r="P9314" s="58" t="str">
        <f>IF(B9314&lt;&gt;"",IF(OR(D9314&gt;0,G9314&gt;0),COUNTIF($B$2:B9314,B9314),COUNTIFS($B$2:B9314,B9314,$E$2:E9314,"&gt;0")),"")</f>
        <v/>
      </c>
    </row>
    <row r="9315" spans="1:16" x14ac:dyDescent="0.35">
      <c r="A9315" s="51" t="str">
        <f t="shared" si="435"/>
        <v/>
      </c>
      <c r="B9315" s="99"/>
      <c r="C9315" s="4"/>
      <c r="D9315" s="14"/>
      <c r="E9315" s="14"/>
      <c r="F9315" s="14"/>
      <c r="G9315" s="82"/>
      <c r="H9315" s="107" t="str">
        <f>IF(B9315&lt;&gt;"",IF(OR(O9315=0,O9315=999),"",SUMIFS($E$2:E9315,$A$2:A9315,A9315)-SUMIFS($F$2:F9315,$A$2:A9315,A9315)),"")</f>
        <v/>
      </c>
      <c r="I9315" s="109" t="str">
        <f t="shared" si="437"/>
        <v/>
      </c>
      <c r="J9315" s="113"/>
      <c r="K9315" s="90"/>
      <c r="L9315" s="73"/>
      <c r="M9315" s="69" t="str">
        <f>IF(C9315&lt;&gt;"",DailyLog!$S$3,"")</f>
        <v/>
      </c>
      <c r="N9315" s="56" t="str">
        <f t="shared" si="436"/>
        <v/>
      </c>
      <c r="O9315" s="53" t="str">
        <f>IF($B9315&lt;&gt;"",IF(ISNUMBER(_xlfn.XMATCH($B9315,Language!$A$6:$E$6)),0,IF(ISNUMBER(_xlfn.XMATCH($B9315,Language!$A$29:$E$29)),'Lista de Prestatarios'!$B$3,VLOOKUP(B9315,'Lista de Prestatarios'!$A$2:$B$500,2,FALSE))),"")</f>
        <v/>
      </c>
      <c r="P9315" s="58" t="str">
        <f>IF(B9315&lt;&gt;"",IF(OR(D9315&gt;0,G9315&gt;0),COUNTIF($B$2:B9315,B9315),COUNTIFS($B$2:B9315,B9315,$E$2:E9315,"&gt;0")),"")</f>
        <v/>
      </c>
    </row>
    <row r="9316" spans="1:16" x14ac:dyDescent="0.35">
      <c r="A9316" s="51" t="str">
        <f t="shared" si="435"/>
        <v/>
      </c>
      <c r="B9316" s="99"/>
      <c r="C9316" s="4"/>
      <c r="D9316" s="14"/>
      <c r="E9316" s="14"/>
      <c r="F9316" s="14"/>
      <c r="G9316" s="82"/>
      <c r="H9316" s="107" t="str">
        <f>IF(B9316&lt;&gt;"",IF(OR(O9316=0,O9316=999),"",SUMIFS($E$2:E9316,$A$2:A9316,A9316)-SUMIFS($F$2:F9316,$A$2:A9316,A9316)),"")</f>
        <v/>
      </c>
      <c r="I9316" s="109" t="str">
        <f t="shared" si="437"/>
        <v/>
      </c>
      <c r="J9316" s="113"/>
      <c r="K9316" s="90"/>
      <c r="L9316" s="73"/>
      <c r="M9316" s="69" t="str">
        <f>IF(C9316&lt;&gt;"",DailyLog!$S$3,"")</f>
        <v/>
      </c>
      <c r="N9316" s="56" t="str">
        <f t="shared" si="436"/>
        <v/>
      </c>
      <c r="O9316" s="53" t="str">
        <f>IF($B9316&lt;&gt;"",IF(ISNUMBER(_xlfn.XMATCH($B9316,Language!$A$6:$E$6)),0,IF(ISNUMBER(_xlfn.XMATCH($B9316,Language!$A$29:$E$29)),'Lista de Prestatarios'!$B$3,VLOOKUP(B9316,'Lista de Prestatarios'!$A$2:$B$500,2,FALSE))),"")</f>
        <v/>
      </c>
      <c r="P9316" s="58" t="str">
        <f>IF(B9316&lt;&gt;"",IF(OR(D9316&gt;0,G9316&gt;0),COUNTIF($B$2:B9316,B9316),COUNTIFS($B$2:B9316,B9316,$E$2:E9316,"&gt;0")),"")</f>
        <v/>
      </c>
    </row>
    <row r="9317" spans="1:16" x14ac:dyDescent="0.35">
      <c r="A9317" s="51" t="str">
        <f t="shared" si="435"/>
        <v/>
      </c>
      <c r="B9317" s="99"/>
      <c r="C9317" s="4"/>
      <c r="D9317" s="14"/>
      <c r="E9317" s="14"/>
      <c r="F9317" s="14"/>
      <c r="G9317" s="82"/>
      <c r="H9317" s="107" t="str">
        <f>IF(B9317&lt;&gt;"",IF(OR(O9317=0,O9317=999),"",SUMIFS($E$2:E9317,$A$2:A9317,A9317)-SUMIFS($F$2:F9317,$A$2:A9317,A9317)),"")</f>
        <v/>
      </c>
      <c r="I9317" s="109" t="str">
        <f t="shared" si="437"/>
        <v/>
      </c>
      <c r="J9317" s="113"/>
      <c r="K9317" s="90"/>
      <c r="L9317" s="73"/>
      <c r="M9317" s="69" t="str">
        <f>IF(C9317&lt;&gt;"",DailyLog!$S$3,"")</f>
        <v/>
      </c>
      <c r="N9317" s="56" t="str">
        <f t="shared" si="436"/>
        <v/>
      </c>
      <c r="O9317" s="53" t="str">
        <f>IF($B9317&lt;&gt;"",IF(ISNUMBER(_xlfn.XMATCH($B9317,Language!$A$6:$E$6)),0,IF(ISNUMBER(_xlfn.XMATCH($B9317,Language!$A$29:$E$29)),'Lista de Prestatarios'!$B$3,VLOOKUP(B9317,'Lista de Prestatarios'!$A$2:$B$500,2,FALSE))),"")</f>
        <v/>
      </c>
      <c r="P9317" s="58" t="str">
        <f>IF(B9317&lt;&gt;"",IF(OR(D9317&gt;0,G9317&gt;0),COUNTIF($B$2:B9317,B9317),COUNTIFS($B$2:B9317,B9317,$E$2:E9317,"&gt;0")),"")</f>
        <v/>
      </c>
    </row>
    <row r="9318" spans="1:16" x14ac:dyDescent="0.35">
      <c r="A9318" s="51" t="str">
        <f t="shared" si="435"/>
        <v/>
      </c>
      <c r="B9318" s="99"/>
      <c r="C9318" s="4"/>
      <c r="D9318" s="14"/>
      <c r="E9318" s="14"/>
      <c r="F9318" s="14"/>
      <c r="G9318" s="82"/>
      <c r="H9318" s="107" t="str">
        <f>IF(B9318&lt;&gt;"",IF(OR(O9318=0,O9318=999),"",SUMIFS($E$2:E9318,$A$2:A9318,A9318)-SUMIFS($F$2:F9318,$A$2:A9318,A9318)),"")</f>
        <v/>
      </c>
      <c r="I9318" s="109" t="str">
        <f t="shared" si="437"/>
        <v/>
      </c>
      <c r="J9318" s="113"/>
      <c r="K9318" s="90"/>
      <c r="L9318" s="73"/>
      <c r="M9318" s="69" t="str">
        <f>IF(C9318&lt;&gt;"",DailyLog!$S$3,"")</f>
        <v/>
      </c>
      <c r="N9318" s="56" t="str">
        <f t="shared" si="436"/>
        <v/>
      </c>
      <c r="O9318" s="53" t="str">
        <f>IF($B9318&lt;&gt;"",IF(ISNUMBER(_xlfn.XMATCH($B9318,Language!$A$6:$E$6)),0,IF(ISNUMBER(_xlfn.XMATCH($B9318,Language!$A$29:$E$29)),'Lista de Prestatarios'!$B$3,VLOOKUP(B9318,'Lista de Prestatarios'!$A$2:$B$500,2,FALSE))),"")</f>
        <v/>
      </c>
      <c r="P9318" s="58" t="str">
        <f>IF(B9318&lt;&gt;"",IF(OR(D9318&gt;0,G9318&gt;0),COUNTIF($B$2:B9318,B9318),COUNTIFS($B$2:B9318,B9318,$E$2:E9318,"&gt;0")),"")</f>
        <v/>
      </c>
    </row>
    <row r="9319" spans="1:16" x14ac:dyDescent="0.35">
      <c r="A9319" s="51" t="str">
        <f t="shared" si="435"/>
        <v/>
      </c>
      <c r="B9319" s="99"/>
      <c r="C9319" s="4"/>
      <c r="D9319" s="14"/>
      <c r="E9319" s="14"/>
      <c r="F9319" s="14"/>
      <c r="G9319" s="82"/>
      <c r="H9319" s="107" t="str">
        <f>IF(B9319&lt;&gt;"",IF(OR(O9319=0,O9319=999),"",SUMIFS($E$2:E9319,$A$2:A9319,A9319)-SUMIFS($F$2:F9319,$A$2:A9319,A9319)),"")</f>
        <v/>
      </c>
      <c r="I9319" s="109" t="str">
        <f t="shared" si="437"/>
        <v/>
      </c>
      <c r="J9319" s="113"/>
      <c r="K9319" s="90"/>
      <c r="L9319" s="73"/>
      <c r="M9319" s="69" t="str">
        <f>IF(C9319&lt;&gt;"",DailyLog!$S$3,"")</f>
        <v/>
      </c>
      <c r="N9319" s="56" t="str">
        <f t="shared" si="436"/>
        <v/>
      </c>
      <c r="O9319" s="53" t="str">
        <f>IF($B9319&lt;&gt;"",IF(ISNUMBER(_xlfn.XMATCH($B9319,Language!$A$6:$E$6)),0,IF(ISNUMBER(_xlfn.XMATCH($B9319,Language!$A$29:$E$29)),'Lista de Prestatarios'!$B$3,VLOOKUP(B9319,'Lista de Prestatarios'!$A$2:$B$500,2,FALSE))),"")</f>
        <v/>
      </c>
      <c r="P9319" s="58" t="str">
        <f>IF(B9319&lt;&gt;"",IF(OR(D9319&gt;0,G9319&gt;0),COUNTIF($B$2:B9319,B9319),COUNTIFS($B$2:B9319,B9319,$E$2:E9319,"&gt;0")),"")</f>
        <v/>
      </c>
    </row>
    <row r="9320" spans="1:16" x14ac:dyDescent="0.35">
      <c r="A9320" s="51" t="str">
        <f t="shared" si="435"/>
        <v/>
      </c>
      <c r="B9320" s="99"/>
      <c r="C9320" s="4"/>
      <c r="D9320" s="14"/>
      <c r="E9320" s="14"/>
      <c r="F9320" s="14"/>
      <c r="G9320" s="82"/>
      <c r="H9320" s="107" t="str">
        <f>IF(B9320&lt;&gt;"",IF(OR(O9320=0,O9320=999),"",SUMIFS($E$2:E9320,$A$2:A9320,A9320)-SUMIFS($F$2:F9320,$A$2:A9320,A9320)),"")</f>
        <v/>
      </c>
      <c r="I9320" s="109" t="str">
        <f t="shared" si="437"/>
        <v/>
      </c>
      <c r="J9320" s="113"/>
      <c r="K9320" s="90"/>
      <c r="L9320" s="73"/>
      <c r="M9320" s="69" t="str">
        <f>IF(C9320&lt;&gt;"",DailyLog!$S$3,"")</f>
        <v/>
      </c>
      <c r="N9320" s="56" t="str">
        <f t="shared" si="436"/>
        <v/>
      </c>
      <c r="O9320" s="53" t="str">
        <f>IF($B9320&lt;&gt;"",IF(ISNUMBER(_xlfn.XMATCH($B9320,Language!$A$6:$E$6)),0,IF(ISNUMBER(_xlfn.XMATCH($B9320,Language!$A$29:$E$29)),'Lista de Prestatarios'!$B$3,VLOOKUP(B9320,'Lista de Prestatarios'!$A$2:$B$500,2,FALSE))),"")</f>
        <v/>
      </c>
      <c r="P9320" s="58" t="str">
        <f>IF(B9320&lt;&gt;"",IF(OR(D9320&gt;0,G9320&gt;0),COUNTIF($B$2:B9320,B9320),COUNTIFS($B$2:B9320,B9320,$E$2:E9320,"&gt;0")),"")</f>
        <v/>
      </c>
    </row>
    <row r="9321" spans="1:16" x14ac:dyDescent="0.35">
      <c r="A9321" s="51" t="str">
        <f t="shared" si="435"/>
        <v/>
      </c>
      <c r="B9321" s="99"/>
      <c r="C9321" s="4"/>
      <c r="D9321" s="14"/>
      <c r="E9321" s="14"/>
      <c r="F9321" s="14"/>
      <c r="G9321" s="82"/>
      <c r="H9321" s="107" t="str">
        <f>IF(B9321&lt;&gt;"",IF(OR(O9321=0,O9321=999),"",SUMIFS($E$2:E9321,$A$2:A9321,A9321)-SUMIFS($F$2:F9321,$A$2:A9321,A9321)),"")</f>
        <v/>
      </c>
      <c r="I9321" s="109" t="str">
        <f t="shared" si="437"/>
        <v/>
      </c>
      <c r="J9321" s="113"/>
      <c r="K9321" s="90"/>
      <c r="L9321" s="73"/>
      <c r="M9321" s="69" t="str">
        <f>IF(C9321&lt;&gt;"",DailyLog!$S$3,"")</f>
        <v/>
      </c>
      <c r="N9321" s="56" t="str">
        <f t="shared" si="436"/>
        <v/>
      </c>
      <c r="O9321" s="53" t="str">
        <f>IF($B9321&lt;&gt;"",IF(ISNUMBER(_xlfn.XMATCH($B9321,Language!$A$6:$E$6)),0,IF(ISNUMBER(_xlfn.XMATCH($B9321,Language!$A$29:$E$29)),'Lista de Prestatarios'!$B$3,VLOOKUP(B9321,'Lista de Prestatarios'!$A$2:$B$500,2,FALSE))),"")</f>
        <v/>
      </c>
      <c r="P9321" s="58" t="str">
        <f>IF(B9321&lt;&gt;"",IF(OR(D9321&gt;0,G9321&gt;0),COUNTIF($B$2:B9321,B9321),COUNTIFS($B$2:B9321,B9321,$E$2:E9321,"&gt;0")),"")</f>
        <v/>
      </c>
    </row>
    <row r="9322" spans="1:16" x14ac:dyDescent="0.35">
      <c r="A9322" s="51" t="str">
        <f t="shared" si="435"/>
        <v/>
      </c>
      <c r="B9322" s="99"/>
      <c r="C9322" s="4"/>
      <c r="D9322" s="14"/>
      <c r="E9322" s="14"/>
      <c r="F9322" s="14"/>
      <c r="G9322" s="82"/>
      <c r="H9322" s="107" t="str">
        <f>IF(B9322&lt;&gt;"",IF(OR(O9322=0,O9322=999),"",SUMIFS($E$2:E9322,$A$2:A9322,A9322)-SUMIFS($F$2:F9322,$A$2:A9322,A9322)),"")</f>
        <v/>
      </c>
      <c r="I9322" s="109" t="str">
        <f t="shared" si="437"/>
        <v/>
      </c>
      <c r="J9322" s="113"/>
      <c r="K9322" s="90"/>
      <c r="L9322" s="73"/>
      <c r="M9322" s="69" t="str">
        <f>IF(C9322&lt;&gt;"",DailyLog!$S$3,"")</f>
        <v/>
      </c>
      <c r="N9322" s="56" t="str">
        <f t="shared" si="436"/>
        <v/>
      </c>
      <c r="O9322" s="53" t="str">
        <f>IF($B9322&lt;&gt;"",IF(ISNUMBER(_xlfn.XMATCH($B9322,Language!$A$6:$E$6)),0,IF(ISNUMBER(_xlfn.XMATCH($B9322,Language!$A$29:$E$29)),'Lista de Prestatarios'!$B$3,VLOOKUP(B9322,'Lista de Prestatarios'!$A$2:$B$500,2,FALSE))),"")</f>
        <v/>
      </c>
      <c r="P9322" s="58" t="str">
        <f>IF(B9322&lt;&gt;"",IF(OR(D9322&gt;0,G9322&gt;0),COUNTIF($B$2:B9322,B9322),COUNTIFS($B$2:B9322,B9322,$E$2:E9322,"&gt;0")),"")</f>
        <v/>
      </c>
    </row>
    <row r="9323" spans="1:16" x14ac:dyDescent="0.35">
      <c r="A9323" s="51" t="str">
        <f t="shared" si="435"/>
        <v/>
      </c>
      <c r="B9323" s="99"/>
      <c r="C9323" s="4"/>
      <c r="D9323" s="14"/>
      <c r="E9323" s="14"/>
      <c r="F9323" s="14"/>
      <c r="G9323" s="82"/>
      <c r="H9323" s="107" t="str">
        <f>IF(B9323&lt;&gt;"",IF(OR(O9323=0,O9323=999),"",SUMIFS($E$2:E9323,$A$2:A9323,A9323)-SUMIFS($F$2:F9323,$A$2:A9323,A9323)),"")</f>
        <v/>
      </c>
      <c r="I9323" s="109" t="str">
        <f t="shared" si="437"/>
        <v/>
      </c>
      <c r="J9323" s="113"/>
      <c r="K9323" s="90"/>
      <c r="L9323" s="73"/>
      <c r="M9323" s="69" t="str">
        <f>IF(C9323&lt;&gt;"",DailyLog!$S$3,"")</f>
        <v/>
      </c>
      <c r="N9323" s="56" t="str">
        <f t="shared" si="436"/>
        <v/>
      </c>
      <c r="O9323" s="53" t="str">
        <f>IF($B9323&lt;&gt;"",IF(ISNUMBER(_xlfn.XMATCH($B9323,Language!$A$6:$E$6)),0,IF(ISNUMBER(_xlfn.XMATCH($B9323,Language!$A$29:$E$29)),'Lista de Prestatarios'!$B$3,VLOOKUP(B9323,'Lista de Prestatarios'!$A$2:$B$500,2,FALSE))),"")</f>
        <v/>
      </c>
      <c r="P9323" s="58" t="str">
        <f>IF(B9323&lt;&gt;"",IF(OR(D9323&gt;0,G9323&gt;0),COUNTIF($B$2:B9323,B9323),COUNTIFS($B$2:B9323,B9323,$E$2:E9323,"&gt;0")),"")</f>
        <v/>
      </c>
    </row>
    <row r="9324" spans="1:16" x14ac:dyDescent="0.35">
      <c r="A9324" s="51" t="str">
        <f t="shared" si="435"/>
        <v/>
      </c>
      <c r="B9324" s="99"/>
      <c r="C9324" s="4"/>
      <c r="D9324" s="14"/>
      <c r="E9324" s="14"/>
      <c r="F9324" s="14"/>
      <c r="G9324" s="82"/>
      <c r="H9324" s="107" t="str">
        <f>IF(B9324&lt;&gt;"",IF(OR(O9324=0,O9324=999),"",SUMIFS($E$2:E9324,$A$2:A9324,A9324)-SUMIFS($F$2:F9324,$A$2:A9324,A9324)),"")</f>
        <v/>
      </c>
      <c r="I9324" s="109" t="str">
        <f t="shared" si="437"/>
        <v/>
      </c>
      <c r="J9324" s="113"/>
      <c r="K9324" s="90"/>
      <c r="L9324" s="73"/>
      <c r="M9324" s="69" t="str">
        <f>IF(C9324&lt;&gt;"",DailyLog!$S$3,"")</f>
        <v/>
      </c>
      <c r="N9324" s="56" t="str">
        <f t="shared" si="436"/>
        <v/>
      </c>
      <c r="O9324" s="53" t="str">
        <f>IF($B9324&lt;&gt;"",IF(ISNUMBER(_xlfn.XMATCH($B9324,Language!$A$6:$E$6)),0,IF(ISNUMBER(_xlfn.XMATCH($B9324,Language!$A$29:$E$29)),'Lista de Prestatarios'!$B$3,VLOOKUP(B9324,'Lista de Prestatarios'!$A$2:$B$500,2,FALSE))),"")</f>
        <v/>
      </c>
      <c r="P9324" s="58" t="str">
        <f>IF(B9324&lt;&gt;"",IF(OR(D9324&gt;0,G9324&gt;0),COUNTIF($B$2:B9324,B9324),COUNTIFS($B$2:B9324,B9324,$E$2:E9324,"&gt;0")),"")</f>
        <v/>
      </c>
    </row>
    <row r="9325" spans="1:16" x14ac:dyDescent="0.35">
      <c r="A9325" s="51" t="str">
        <f t="shared" si="435"/>
        <v/>
      </c>
      <c r="B9325" s="99"/>
      <c r="C9325" s="4"/>
      <c r="D9325" s="14"/>
      <c r="E9325" s="14"/>
      <c r="F9325" s="14"/>
      <c r="G9325" s="82"/>
      <c r="H9325" s="107" t="str">
        <f>IF(B9325&lt;&gt;"",IF(OR(O9325=0,O9325=999),"",SUMIFS($E$2:E9325,$A$2:A9325,A9325)-SUMIFS($F$2:F9325,$A$2:A9325,A9325)),"")</f>
        <v/>
      </c>
      <c r="I9325" s="109" t="str">
        <f t="shared" si="437"/>
        <v/>
      </c>
      <c r="J9325" s="113"/>
      <c r="K9325" s="90"/>
      <c r="L9325" s="73"/>
      <c r="M9325" s="69" t="str">
        <f>IF(C9325&lt;&gt;"",DailyLog!$S$3,"")</f>
        <v/>
      </c>
      <c r="N9325" s="56" t="str">
        <f t="shared" si="436"/>
        <v/>
      </c>
      <c r="O9325" s="53" t="str">
        <f>IF($B9325&lt;&gt;"",IF(ISNUMBER(_xlfn.XMATCH($B9325,Language!$A$6:$E$6)),0,IF(ISNUMBER(_xlfn.XMATCH($B9325,Language!$A$29:$E$29)),'Lista de Prestatarios'!$B$3,VLOOKUP(B9325,'Lista de Prestatarios'!$A$2:$B$500,2,FALSE))),"")</f>
        <v/>
      </c>
      <c r="P9325" s="58" t="str">
        <f>IF(B9325&lt;&gt;"",IF(OR(D9325&gt;0,G9325&gt;0),COUNTIF($B$2:B9325,B9325),COUNTIFS($B$2:B9325,B9325,$E$2:E9325,"&gt;0")),"")</f>
        <v/>
      </c>
    </row>
    <row r="9326" spans="1:16" x14ac:dyDescent="0.35">
      <c r="A9326" s="51" t="str">
        <f t="shared" si="435"/>
        <v/>
      </c>
      <c r="B9326" s="99"/>
      <c r="C9326" s="4"/>
      <c r="D9326" s="14"/>
      <c r="E9326" s="14"/>
      <c r="F9326" s="14"/>
      <c r="G9326" s="82"/>
      <c r="H9326" s="107" t="str">
        <f>IF(B9326&lt;&gt;"",IF(OR(O9326=0,O9326=999),"",SUMIFS($E$2:E9326,$A$2:A9326,A9326)-SUMIFS($F$2:F9326,$A$2:A9326,A9326)),"")</f>
        <v/>
      </c>
      <c r="I9326" s="109" t="str">
        <f t="shared" si="437"/>
        <v/>
      </c>
      <c r="J9326" s="113"/>
      <c r="K9326" s="90"/>
      <c r="L9326" s="73"/>
      <c r="M9326" s="69" t="str">
        <f>IF(C9326&lt;&gt;"",DailyLog!$S$3,"")</f>
        <v/>
      </c>
      <c r="N9326" s="56" t="str">
        <f t="shared" si="436"/>
        <v/>
      </c>
      <c r="O9326" s="53" t="str">
        <f>IF($B9326&lt;&gt;"",IF(ISNUMBER(_xlfn.XMATCH($B9326,Language!$A$6:$E$6)),0,IF(ISNUMBER(_xlfn.XMATCH($B9326,Language!$A$29:$E$29)),'Lista de Prestatarios'!$B$3,VLOOKUP(B9326,'Lista de Prestatarios'!$A$2:$B$500,2,FALSE))),"")</f>
        <v/>
      </c>
      <c r="P9326" s="58" t="str">
        <f>IF(B9326&lt;&gt;"",IF(OR(D9326&gt;0,G9326&gt;0),COUNTIF($B$2:B9326,B9326),COUNTIFS($B$2:B9326,B9326,$E$2:E9326,"&gt;0")),"")</f>
        <v/>
      </c>
    </row>
    <row r="9327" spans="1:16" x14ac:dyDescent="0.35">
      <c r="A9327" s="51" t="str">
        <f t="shared" si="435"/>
        <v/>
      </c>
      <c r="B9327" s="99"/>
      <c r="C9327" s="4"/>
      <c r="D9327" s="14"/>
      <c r="E9327" s="14"/>
      <c r="F9327" s="14"/>
      <c r="G9327" s="82"/>
      <c r="H9327" s="107" t="str">
        <f>IF(B9327&lt;&gt;"",IF(OR(O9327=0,O9327=999),"",SUMIFS($E$2:E9327,$A$2:A9327,A9327)-SUMIFS($F$2:F9327,$A$2:A9327,A9327)),"")</f>
        <v/>
      </c>
      <c r="I9327" s="109" t="str">
        <f t="shared" si="437"/>
        <v/>
      </c>
      <c r="J9327" s="113"/>
      <c r="K9327" s="90"/>
      <c r="L9327" s="73"/>
      <c r="M9327" s="69" t="str">
        <f>IF(C9327&lt;&gt;"",DailyLog!$S$3,"")</f>
        <v/>
      </c>
      <c r="N9327" s="56" t="str">
        <f t="shared" si="436"/>
        <v/>
      </c>
      <c r="O9327" s="53" t="str">
        <f>IF($B9327&lt;&gt;"",IF(ISNUMBER(_xlfn.XMATCH($B9327,Language!$A$6:$E$6)),0,IF(ISNUMBER(_xlfn.XMATCH($B9327,Language!$A$29:$E$29)),'Lista de Prestatarios'!$B$3,VLOOKUP(B9327,'Lista de Prestatarios'!$A$2:$B$500,2,FALSE))),"")</f>
        <v/>
      </c>
      <c r="P9327" s="58" t="str">
        <f>IF(B9327&lt;&gt;"",IF(OR(D9327&gt;0,G9327&gt;0),COUNTIF($B$2:B9327,B9327),COUNTIFS($B$2:B9327,B9327,$E$2:E9327,"&gt;0")),"")</f>
        <v/>
      </c>
    </row>
    <row r="9328" spans="1:16" x14ac:dyDescent="0.35">
      <c r="A9328" s="51" t="str">
        <f t="shared" si="435"/>
        <v/>
      </c>
      <c r="B9328" s="99"/>
      <c r="C9328" s="4"/>
      <c r="D9328" s="14"/>
      <c r="E9328" s="14"/>
      <c r="F9328" s="14"/>
      <c r="G9328" s="82"/>
      <c r="H9328" s="107" t="str">
        <f>IF(B9328&lt;&gt;"",IF(OR(O9328=0,O9328=999),"",SUMIFS($E$2:E9328,$A$2:A9328,A9328)-SUMIFS($F$2:F9328,$A$2:A9328,A9328)),"")</f>
        <v/>
      </c>
      <c r="I9328" s="109" t="str">
        <f t="shared" si="437"/>
        <v/>
      </c>
      <c r="J9328" s="113"/>
      <c r="K9328" s="90"/>
      <c r="L9328" s="73"/>
      <c r="M9328" s="69" t="str">
        <f>IF(C9328&lt;&gt;"",DailyLog!$S$3,"")</f>
        <v/>
      </c>
      <c r="N9328" s="56" t="str">
        <f t="shared" si="436"/>
        <v/>
      </c>
      <c r="O9328" s="53" t="str">
        <f>IF($B9328&lt;&gt;"",IF(ISNUMBER(_xlfn.XMATCH($B9328,Language!$A$6:$E$6)),0,IF(ISNUMBER(_xlfn.XMATCH($B9328,Language!$A$29:$E$29)),'Lista de Prestatarios'!$B$3,VLOOKUP(B9328,'Lista de Prestatarios'!$A$2:$B$500,2,FALSE))),"")</f>
        <v/>
      </c>
      <c r="P9328" s="58" t="str">
        <f>IF(B9328&lt;&gt;"",IF(OR(D9328&gt;0,G9328&gt;0),COUNTIF($B$2:B9328,B9328),COUNTIFS($B$2:B9328,B9328,$E$2:E9328,"&gt;0")),"")</f>
        <v/>
      </c>
    </row>
    <row r="9329" spans="1:16" x14ac:dyDescent="0.35">
      <c r="A9329" s="51" t="str">
        <f t="shared" si="435"/>
        <v/>
      </c>
      <c r="B9329" s="99"/>
      <c r="C9329" s="4"/>
      <c r="D9329" s="14"/>
      <c r="E9329" s="14"/>
      <c r="F9329" s="14"/>
      <c r="G9329" s="82"/>
      <c r="H9329" s="107" t="str">
        <f>IF(B9329&lt;&gt;"",IF(OR(O9329=0,O9329=999),"",SUMIFS($E$2:E9329,$A$2:A9329,A9329)-SUMIFS($F$2:F9329,$A$2:A9329,A9329)),"")</f>
        <v/>
      </c>
      <c r="I9329" s="109" t="str">
        <f t="shared" si="437"/>
        <v/>
      </c>
      <c r="J9329" s="113"/>
      <c r="K9329" s="90"/>
      <c r="L9329" s="73"/>
      <c r="M9329" s="69" t="str">
        <f>IF(C9329&lt;&gt;"",DailyLog!$S$3,"")</f>
        <v/>
      </c>
      <c r="N9329" s="56" t="str">
        <f t="shared" si="436"/>
        <v/>
      </c>
      <c r="O9329" s="53" t="str">
        <f>IF($B9329&lt;&gt;"",IF(ISNUMBER(_xlfn.XMATCH($B9329,Language!$A$6:$E$6)),0,IF(ISNUMBER(_xlfn.XMATCH($B9329,Language!$A$29:$E$29)),'Lista de Prestatarios'!$B$3,VLOOKUP(B9329,'Lista de Prestatarios'!$A$2:$B$500,2,FALSE))),"")</f>
        <v/>
      </c>
      <c r="P9329" s="58" t="str">
        <f>IF(B9329&lt;&gt;"",IF(OR(D9329&gt;0,G9329&gt;0),COUNTIF($B$2:B9329,B9329),COUNTIFS($B$2:B9329,B9329,$E$2:E9329,"&gt;0")),"")</f>
        <v/>
      </c>
    </row>
    <row r="9330" spans="1:16" x14ac:dyDescent="0.35">
      <c r="A9330" s="51" t="str">
        <f t="shared" si="435"/>
        <v/>
      </c>
      <c r="B9330" s="99"/>
      <c r="C9330" s="4"/>
      <c r="D9330" s="14"/>
      <c r="E9330" s="14"/>
      <c r="F9330" s="14"/>
      <c r="G9330" s="82"/>
      <c r="H9330" s="107" t="str">
        <f>IF(B9330&lt;&gt;"",IF(OR(O9330=0,O9330=999),"",SUMIFS($E$2:E9330,$A$2:A9330,A9330)-SUMIFS($F$2:F9330,$A$2:A9330,A9330)),"")</f>
        <v/>
      </c>
      <c r="I9330" s="109" t="str">
        <f t="shared" si="437"/>
        <v/>
      </c>
      <c r="J9330" s="113"/>
      <c r="K9330" s="90"/>
      <c r="L9330" s="73"/>
      <c r="M9330" s="69" t="str">
        <f>IF(C9330&lt;&gt;"",DailyLog!$S$3,"")</f>
        <v/>
      </c>
      <c r="N9330" s="56" t="str">
        <f t="shared" si="436"/>
        <v/>
      </c>
      <c r="O9330" s="53" t="str">
        <f>IF($B9330&lt;&gt;"",IF(ISNUMBER(_xlfn.XMATCH($B9330,Language!$A$6:$E$6)),0,IF(ISNUMBER(_xlfn.XMATCH($B9330,Language!$A$29:$E$29)),'Lista de Prestatarios'!$B$3,VLOOKUP(B9330,'Lista de Prestatarios'!$A$2:$B$500,2,FALSE))),"")</f>
        <v/>
      </c>
      <c r="P9330" s="58" t="str">
        <f>IF(B9330&lt;&gt;"",IF(OR(D9330&gt;0,G9330&gt;0),COUNTIF($B$2:B9330,B9330),COUNTIFS($B$2:B9330,B9330,$E$2:E9330,"&gt;0")),"")</f>
        <v/>
      </c>
    </row>
    <row r="9331" spans="1:16" x14ac:dyDescent="0.35">
      <c r="A9331" s="51" t="str">
        <f t="shared" si="435"/>
        <v/>
      </c>
      <c r="B9331" s="99"/>
      <c r="C9331" s="4"/>
      <c r="D9331" s="14"/>
      <c r="E9331" s="14"/>
      <c r="F9331" s="14"/>
      <c r="G9331" s="82"/>
      <c r="H9331" s="107" t="str">
        <f>IF(B9331&lt;&gt;"",IF(OR(O9331=0,O9331=999),"",SUMIFS($E$2:E9331,$A$2:A9331,A9331)-SUMIFS($F$2:F9331,$A$2:A9331,A9331)),"")</f>
        <v/>
      </c>
      <c r="I9331" s="109" t="str">
        <f t="shared" si="437"/>
        <v/>
      </c>
      <c r="J9331" s="113"/>
      <c r="K9331" s="90"/>
      <c r="L9331" s="73"/>
      <c r="M9331" s="69" t="str">
        <f>IF(C9331&lt;&gt;"",DailyLog!$S$3,"")</f>
        <v/>
      </c>
      <c r="N9331" s="56" t="str">
        <f t="shared" si="436"/>
        <v/>
      </c>
      <c r="O9331" s="53" t="str">
        <f>IF($B9331&lt;&gt;"",IF(ISNUMBER(_xlfn.XMATCH($B9331,Language!$A$6:$E$6)),0,IF(ISNUMBER(_xlfn.XMATCH($B9331,Language!$A$29:$E$29)),'Lista de Prestatarios'!$B$3,VLOOKUP(B9331,'Lista de Prestatarios'!$A$2:$B$500,2,FALSE))),"")</f>
        <v/>
      </c>
      <c r="P9331" s="58" t="str">
        <f>IF(B9331&lt;&gt;"",IF(OR(D9331&gt;0,G9331&gt;0),COUNTIF($B$2:B9331,B9331),COUNTIFS($B$2:B9331,B9331,$E$2:E9331,"&gt;0")),"")</f>
        <v/>
      </c>
    </row>
    <row r="9332" spans="1:16" x14ac:dyDescent="0.35">
      <c r="A9332" s="51" t="str">
        <f t="shared" si="435"/>
        <v/>
      </c>
      <c r="B9332" s="99"/>
      <c r="C9332" s="4"/>
      <c r="D9332" s="14"/>
      <c r="E9332" s="14"/>
      <c r="F9332" s="14"/>
      <c r="G9332" s="82"/>
      <c r="H9332" s="107" t="str">
        <f>IF(B9332&lt;&gt;"",IF(OR(O9332=0,O9332=999),"",SUMIFS($E$2:E9332,$A$2:A9332,A9332)-SUMIFS($F$2:F9332,$A$2:A9332,A9332)),"")</f>
        <v/>
      </c>
      <c r="I9332" s="109" t="str">
        <f t="shared" si="437"/>
        <v/>
      </c>
      <c r="J9332" s="113"/>
      <c r="K9332" s="90"/>
      <c r="L9332" s="73"/>
      <c r="M9332" s="69" t="str">
        <f>IF(C9332&lt;&gt;"",DailyLog!$S$3,"")</f>
        <v/>
      </c>
      <c r="N9332" s="56" t="str">
        <f t="shared" si="436"/>
        <v/>
      </c>
      <c r="O9332" s="53" t="str">
        <f>IF($B9332&lt;&gt;"",IF(ISNUMBER(_xlfn.XMATCH($B9332,Language!$A$6:$E$6)),0,IF(ISNUMBER(_xlfn.XMATCH($B9332,Language!$A$29:$E$29)),'Lista de Prestatarios'!$B$3,VLOOKUP(B9332,'Lista de Prestatarios'!$A$2:$B$500,2,FALSE))),"")</f>
        <v/>
      </c>
      <c r="P9332" s="58" t="str">
        <f>IF(B9332&lt;&gt;"",IF(OR(D9332&gt;0,G9332&gt;0),COUNTIF($B$2:B9332,B9332),COUNTIFS($B$2:B9332,B9332,$E$2:E9332,"&gt;0")),"")</f>
        <v/>
      </c>
    </row>
    <row r="9333" spans="1:16" x14ac:dyDescent="0.35">
      <c r="A9333" s="51" t="str">
        <f t="shared" si="435"/>
        <v/>
      </c>
      <c r="B9333" s="99"/>
      <c r="C9333" s="4"/>
      <c r="D9333" s="14"/>
      <c r="E9333" s="14"/>
      <c r="F9333" s="14"/>
      <c r="G9333" s="82"/>
      <c r="H9333" s="107" t="str">
        <f>IF(B9333&lt;&gt;"",IF(OR(O9333=0,O9333=999),"",SUMIFS($E$2:E9333,$A$2:A9333,A9333)-SUMIFS($F$2:F9333,$A$2:A9333,A9333)),"")</f>
        <v/>
      </c>
      <c r="I9333" s="109" t="str">
        <f t="shared" si="437"/>
        <v/>
      </c>
      <c r="J9333" s="113"/>
      <c r="K9333" s="90"/>
      <c r="L9333" s="73"/>
      <c r="M9333" s="69" t="str">
        <f>IF(C9333&lt;&gt;"",DailyLog!$S$3,"")</f>
        <v/>
      </c>
      <c r="N9333" s="56" t="str">
        <f t="shared" si="436"/>
        <v/>
      </c>
      <c r="O9333" s="53" t="str">
        <f>IF($B9333&lt;&gt;"",IF(ISNUMBER(_xlfn.XMATCH($B9333,Language!$A$6:$E$6)),0,IF(ISNUMBER(_xlfn.XMATCH($B9333,Language!$A$29:$E$29)),'Lista de Prestatarios'!$B$3,VLOOKUP(B9333,'Lista de Prestatarios'!$A$2:$B$500,2,FALSE))),"")</f>
        <v/>
      </c>
      <c r="P9333" s="58" t="str">
        <f>IF(B9333&lt;&gt;"",IF(OR(D9333&gt;0,G9333&gt;0),COUNTIF($B$2:B9333,B9333),COUNTIFS($B$2:B9333,B9333,$E$2:E9333,"&gt;0")),"")</f>
        <v/>
      </c>
    </row>
    <row r="9334" spans="1:16" x14ac:dyDescent="0.35">
      <c r="A9334" s="51" t="str">
        <f t="shared" si="435"/>
        <v/>
      </c>
      <c r="B9334" s="99"/>
      <c r="C9334" s="4"/>
      <c r="D9334" s="14"/>
      <c r="E9334" s="14"/>
      <c r="F9334" s="14"/>
      <c r="G9334" s="82"/>
      <c r="H9334" s="107" t="str">
        <f>IF(B9334&lt;&gt;"",IF(OR(O9334=0,O9334=999),"",SUMIFS($E$2:E9334,$A$2:A9334,A9334)-SUMIFS($F$2:F9334,$A$2:A9334,A9334)),"")</f>
        <v/>
      </c>
      <c r="I9334" s="109" t="str">
        <f t="shared" si="437"/>
        <v/>
      </c>
      <c r="J9334" s="113"/>
      <c r="K9334" s="90"/>
      <c r="L9334" s="73"/>
      <c r="M9334" s="69" t="str">
        <f>IF(C9334&lt;&gt;"",DailyLog!$S$3,"")</f>
        <v/>
      </c>
      <c r="N9334" s="56" t="str">
        <f t="shared" si="436"/>
        <v/>
      </c>
      <c r="O9334" s="53" t="str">
        <f>IF($B9334&lt;&gt;"",IF(ISNUMBER(_xlfn.XMATCH($B9334,Language!$A$6:$E$6)),0,IF(ISNUMBER(_xlfn.XMATCH($B9334,Language!$A$29:$E$29)),'Lista de Prestatarios'!$B$3,VLOOKUP(B9334,'Lista de Prestatarios'!$A$2:$B$500,2,FALSE))),"")</f>
        <v/>
      </c>
      <c r="P9334" s="58" t="str">
        <f>IF(B9334&lt;&gt;"",IF(OR(D9334&gt;0,G9334&gt;0),COUNTIF($B$2:B9334,B9334),COUNTIFS($B$2:B9334,B9334,$E$2:E9334,"&gt;0")),"")</f>
        <v/>
      </c>
    </row>
    <row r="9335" spans="1:16" x14ac:dyDescent="0.35">
      <c r="A9335" s="51" t="str">
        <f t="shared" si="435"/>
        <v/>
      </c>
      <c r="B9335" s="99"/>
      <c r="C9335" s="4"/>
      <c r="D9335" s="14"/>
      <c r="E9335" s="14"/>
      <c r="F9335" s="14"/>
      <c r="G9335" s="82"/>
      <c r="H9335" s="107" t="str">
        <f>IF(B9335&lt;&gt;"",IF(OR(O9335=0,O9335=999),"",SUMIFS($E$2:E9335,$A$2:A9335,A9335)-SUMIFS($F$2:F9335,$A$2:A9335,A9335)),"")</f>
        <v/>
      </c>
      <c r="I9335" s="109" t="str">
        <f t="shared" si="437"/>
        <v/>
      </c>
      <c r="J9335" s="113"/>
      <c r="K9335" s="90"/>
      <c r="L9335" s="73"/>
      <c r="M9335" s="69" t="str">
        <f>IF(C9335&lt;&gt;"",DailyLog!$S$3,"")</f>
        <v/>
      </c>
      <c r="N9335" s="56" t="str">
        <f t="shared" si="436"/>
        <v/>
      </c>
      <c r="O9335" s="53" t="str">
        <f>IF($B9335&lt;&gt;"",IF(ISNUMBER(_xlfn.XMATCH($B9335,Language!$A$6:$E$6)),0,IF(ISNUMBER(_xlfn.XMATCH($B9335,Language!$A$29:$E$29)),'Lista de Prestatarios'!$B$3,VLOOKUP(B9335,'Lista de Prestatarios'!$A$2:$B$500,2,FALSE))),"")</f>
        <v/>
      </c>
      <c r="P9335" s="58" t="str">
        <f>IF(B9335&lt;&gt;"",IF(OR(D9335&gt;0,G9335&gt;0),COUNTIF($B$2:B9335,B9335),COUNTIFS($B$2:B9335,B9335,$E$2:E9335,"&gt;0")),"")</f>
        <v/>
      </c>
    </row>
    <row r="9336" spans="1:16" x14ac:dyDescent="0.35">
      <c r="A9336" s="51" t="str">
        <f t="shared" si="435"/>
        <v/>
      </c>
      <c r="B9336" s="99"/>
      <c r="C9336" s="4"/>
      <c r="D9336" s="14"/>
      <c r="E9336" s="14"/>
      <c r="F9336" s="14"/>
      <c r="G9336" s="82"/>
      <c r="H9336" s="107" t="str">
        <f>IF(B9336&lt;&gt;"",IF(OR(O9336=0,O9336=999),"",SUMIFS($E$2:E9336,$A$2:A9336,A9336)-SUMIFS($F$2:F9336,$A$2:A9336,A9336)),"")</f>
        <v/>
      </c>
      <c r="I9336" s="109" t="str">
        <f t="shared" si="437"/>
        <v/>
      </c>
      <c r="J9336" s="113"/>
      <c r="K9336" s="90"/>
      <c r="L9336" s="73"/>
      <c r="M9336" s="69" t="str">
        <f>IF(C9336&lt;&gt;"",DailyLog!$S$3,"")</f>
        <v/>
      </c>
      <c r="N9336" s="56" t="str">
        <f t="shared" si="436"/>
        <v/>
      </c>
      <c r="O9336" s="53" t="str">
        <f>IF($B9336&lt;&gt;"",IF(ISNUMBER(_xlfn.XMATCH($B9336,Language!$A$6:$E$6)),0,IF(ISNUMBER(_xlfn.XMATCH($B9336,Language!$A$29:$E$29)),'Lista de Prestatarios'!$B$3,VLOOKUP(B9336,'Lista de Prestatarios'!$A$2:$B$500,2,FALSE))),"")</f>
        <v/>
      </c>
      <c r="P9336" s="58" t="str">
        <f>IF(B9336&lt;&gt;"",IF(OR(D9336&gt;0,G9336&gt;0),COUNTIF($B$2:B9336,B9336),COUNTIFS($B$2:B9336,B9336,$E$2:E9336,"&gt;0")),"")</f>
        <v/>
      </c>
    </row>
    <row r="9337" spans="1:16" x14ac:dyDescent="0.35">
      <c r="A9337" s="51" t="str">
        <f t="shared" si="435"/>
        <v/>
      </c>
      <c r="B9337" s="99"/>
      <c r="C9337" s="4"/>
      <c r="D9337" s="14"/>
      <c r="E9337" s="14"/>
      <c r="F9337" s="14"/>
      <c r="G9337" s="82"/>
      <c r="H9337" s="107" t="str">
        <f>IF(B9337&lt;&gt;"",IF(OR(O9337=0,O9337=999),"",SUMIFS($E$2:E9337,$A$2:A9337,A9337)-SUMIFS($F$2:F9337,$A$2:A9337,A9337)),"")</f>
        <v/>
      </c>
      <c r="I9337" s="109" t="str">
        <f t="shared" si="437"/>
        <v/>
      </c>
      <c r="J9337" s="113"/>
      <c r="K9337" s="90"/>
      <c r="L9337" s="73"/>
      <c r="M9337" s="69" t="str">
        <f>IF(C9337&lt;&gt;"",DailyLog!$S$3,"")</f>
        <v/>
      </c>
      <c r="N9337" s="56" t="str">
        <f t="shared" si="436"/>
        <v/>
      </c>
      <c r="O9337" s="53" t="str">
        <f>IF($B9337&lt;&gt;"",IF(ISNUMBER(_xlfn.XMATCH($B9337,Language!$A$6:$E$6)),0,IF(ISNUMBER(_xlfn.XMATCH($B9337,Language!$A$29:$E$29)),'Lista de Prestatarios'!$B$3,VLOOKUP(B9337,'Lista de Prestatarios'!$A$2:$B$500,2,FALSE))),"")</f>
        <v/>
      </c>
      <c r="P9337" s="58" t="str">
        <f>IF(B9337&lt;&gt;"",IF(OR(D9337&gt;0,G9337&gt;0),COUNTIF($B$2:B9337,B9337),COUNTIFS($B$2:B9337,B9337,$E$2:E9337,"&gt;0")),"")</f>
        <v/>
      </c>
    </row>
    <row r="9338" spans="1:16" x14ac:dyDescent="0.35">
      <c r="A9338" s="51" t="str">
        <f t="shared" si="435"/>
        <v/>
      </c>
      <c r="B9338" s="99"/>
      <c r="C9338" s="4"/>
      <c r="D9338" s="14"/>
      <c r="E9338" s="14"/>
      <c r="F9338" s="14"/>
      <c r="G9338" s="82"/>
      <c r="H9338" s="107" t="str">
        <f>IF(B9338&lt;&gt;"",IF(OR(O9338=0,O9338=999),"",SUMIFS($E$2:E9338,$A$2:A9338,A9338)-SUMIFS($F$2:F9338,$A$2:A9338,A9338)),"")</f>
        <v/>
      </c>
      <c r="I9338" s="109" t="str">
        <f t="shared" si="437"/>
        <v/>
      </c>
      <c r="J9338" s="113"/>
      <c r="K9338" s="90"/>
      <c r="L9338" s="73"/>
      <c r="M9338" s="69" t="str">
        <f>IF(C9338&lt;&gt;"",DailyLog!$S$3,"")</f>
        <v/>
      </c>
      <c r="N9338" s="56" t="str">
        <f t="shared" si="436"/>
        <v/>
      </c>
      <c r="O9338" s="53" t="str">
        <f>IF($B9338&lt;&gt;"",IF(ISNUMBER(_xlfn.XMATCH($B9338,Language!$A$6:$E$6)),0,IF(ISNUMBER(_xlfn.XMATCH($B9338,Language!$A$29:$E$29)),'Lista de Prestatarios'!$B$3,VLOOKUP(B9338,'Lista de Prestatarios'!$A$2:$B$500,2,FALSE))),"")</f>
        <v/>
      </c>
      <c r="P9338" s="58" t="str">
        <f>IF(B9338&lt;&gt;"",IF(OR(D9338&gt;0,G9338&gt;0),COUNTIF($B$2:B9338,B9338),COUNTIFS($B$2:B9338,B9338,$E$2:E9338,"&gt;0")),"")</f>
        <v/>
      </c>
    </row>
    <row r="9339" spans="1:16" x14ac:dyDescent="0.35">
      <c r="A9339" s="51" t="str">
        <f t="shared" si="435"/>
        <v/>
      </c>
      <c r="B9339" s="99"/>
      <c r="C9339" s="4"/>
      <c r="D9339" s="14"/>
      <c r="E9339" s="14"/>
      <c r="F9339" s="14"/>
      <c r="G9339" s="82"/>
      <c r="H9339" s="107" t="str">
        <f>IF(B9339&lt;&gt;"",IF(OR(O9339=0,O9339=999),"",SUMIFS($E$2:E9339,$A$2:A9339,A9339)-SUMIFS($F$2:F9339,$A$2:A9339,A9339)),"")</f>
        <v/>
      </c>
      <c r="I9339" s="109" t="str">
        <f t="shared" si="437"/>
        <v/>
      </c>
      <c r="J9339" s="113"/>
      <c r="K9339" s="90"/>
      <c r="L9339" s="73"/>
      <c r="M9339" s="69" t="str">
        <f>IF(C9339&lt;&gt;"",DailyLog!$S$3,"")</f>
        <v/>
      </c>
      <c r="N9339" s="56" t="str">
        <f t="shared" si="436"/>
        <v/>
      </c>
      <c r="O9339" s="53" t="str">
        <f>IF($B9339&lt;&gt;"",IF(ISNUMBER(_xlfn.XMATCH($B9339,Language!$A$6:$E$6)),0,IF(ISNUMBER(_xlfn.XMATCH($B9339,Language!$A$29:$E$29)),'Lista de Prestatarios'!$B$3,VLOOKUP(B9339,'Lista de Prestatarios'!$A$2:$B$500,2,FALSE))),"")</f>
        <v/>
      </c>
      <c r="P9339" s="58" t="str">
        <f>IF(B9339&lt;&gt;"",IF(OR(D9339&gt;0,G9339&gt;0),COUNTIF($B$2:B9339,B9339),COUNTIFS($B$2:B9339,B9339,$E$2:E9339,"&gt;0")),"")</f>
        <v/>
      </c>
    </row>
    <row r="9340" spans="1:16" x14ac:dyDescent="0.35">
      <c r="A9340" s="51" t="str">
        <f t="shared" si="435"/>
        <v/>
      </c>
      <c r="B9340" s="99"/>
      <c r="C9340" s="4"/>
      <c r="D9340" s="14"/>
      <c r="E9340" s="14"/>
      <c r="F9340" s="14"/>
      <c r="G9340" s="82"/>
      <c r="H9340" s="107" t="str">
        <f>IF(B9340&lt;&gt;"",IF(OR(O9340=0,O9340=999),"",SUMIFS($E$2:E9340,$A$2:A9340,A9340)-SUMIFS($F$2:F9340,$A$2:A9340,A9340)),"")</f>
        <v/>
      </c>
      <c r="I9340" s="109" t="str">
        <f t="shared" si="437"/>
        <v/>
      </c>
      <c r="J9340" s="113"/>
      <c r="K9340" s="90"/>
      <c r="L9340" s="73"/>
      <c r="M9340" s="69" t="str">
        <f>IF(C9340&lt;&gt;"",DailyLog!$S$3,"")</f>
        <v/>
      </c>
      <c r="N9340" s="56" t="str">
        <f t="shared" si="436"/>
        <v/>
      </c>
      <c r="O9340" s="53" t="str">
        <f>IF($B9340&lt;&gt;"",IF(ISNUMBER(_xlfn.XMATCH($B9340,Language!$A$6:$E$6)),0,IF(ISNUMBER(_xlfn.XMATCH($B9340,Language!$A$29:$E$29)),'Lista de Prestatarios'!$B$3,VLOOKUP(B9340,'Lista de Prestatarios'!$A$2:$B$500,2,FALSE))),"")</f>
        <v/>
      </c>
      <c r="P9340" s="58" t="str">
        <f>IF(B9340&lt;&gt;"",IF(OR(D9340&gt;0,G9340&gt;0),COUNTIF($B$2:B9340,B9340),COUNTIFS($B$2:B9340,B9340,$E$2:E9340,"&gt;0")),"")</f>
        <v/>
      </c>
    </row>
    <row r="9341" spans="1:16" x14ac:dyDescent="0.35">
      <c r="A9341" s="51" t="str">
        <f t="shared" si="435"/>
        <v/>
      </c>
      <c r="B9341" s="99"/>
      <c r="C9341" s="4"/>
      <c r="D9341" s="14"/>
      <c r="E9341" s="14"/>
      <c r="F9341" s="14"/>
      <c r="G9341" s="82"/>
      <c r="H9341" s="107" t="str">
        <f>IF(B9341&lt;&gt;"",IF(OR(O9341=0,O9341=999),"",SUMIFS($E$2:E9341,$A$2:A9341,A9341)-SUMIFS($F$2:F9341,$A$2:A9341,A9341)),"")</f>
        <v/>
      </c>
      <c r="I9341" s="109" t="str">
        <f t="shared" si="437"/>
        <v/>
      </c>
      <c r="J9341" s="113"/>
      <c r="K9341" s="90"/>
      <c r="L9341" s="73"/>
      <c r="M9341" s="69" t="str">
        <f>IF(C9341&lt;&gt;"",DailyLog!$S$3,"")</f>
        <v/>
      </c>
      <c r="N9341" s="56" t="str">
        <f t="shared" si="436"/>
        <v/>
      </c>
      <c r="O9341" s="53" t="str">
        <f>IF($B9341&lt;&gt;"",IF(ISNUMBER(_xlfn.XMATCH($B9341,Language!$A$6:$E$6)),0,IF(ISNUMBER(_xlfn.XMATCH($B9341,Language!$A$29:$E$29)),'Lista de Prestatarios'!$B$3,VLOOKUP(B9341,'Lista de Prestatarios'!$A$2:$B$500,2,FALSE))),"")</f>
        <v/>
      </c>
      <c r="P9341" s="58" t="str">
        <f>IF(B9341&lt;&gt;"",IF(OR(D9341&gt;0,G9341&gt;0),COUNTIF($B$2:B9341,B9341),COUNTIFS($B$2:B9341,B9341,$E$2:E9341,"&gt;0")),"")</f>
        <v/>
      </c>
    </row>
    <row r="9342" spans="1:16" x14ac:dyDescent="0.35">
      <c r="A9342" s="51" t="str">
        <f t="shared" si="435"/>
        <v/>
      </c>
      <c r="B9342" s="99"/>
      <c r="C9342" s="4"/>
      <c r="D9342" s="14"/>
      <c r="E9342" s="14"/>
      <c r="F9342" s="14"/>
      <c r="G9342" s="82"/>
      <c r="H9342" s="107" t="str">
        <f>IF(B9342&lt;&gt;"",IF(OR(O9342=0,O9342=999),"",SUMIFS($E$2:E9342,$A$2:A9342,A9342)-SUMIFS($F$2:F9342,$A$2:A9342,A9342)),"")</f>
        <v/>
      </c>
      <c r="I9342" s="109" t="str">
        <f t="shared" si="437"/>
        <v/>
      </c>
      <c r="J9342" s="113"/>
      <c r="K9342" s="90"/>
      <c r="L9342" s="73"/>
      <c r="M9342" s="69" t="str">
        <f>IF(C9342&lt;&gt;"",DailyLog!$S$3,"")</f>
        <v/>
      </c>
      <c r="N9342" s="56" t="str">
        <f t="shared" si="436"/>
        <v/>
      </c>
      <c r="O9342" s="53" t="str">
        <f>IF($B9342&lt;&gt;"",IF(ISNUMBER(_xlfn.XMATCH($B9342,Language!$A$6:$E$6)),0,IF(ISNUMBER(_xlfn.XMATCH($B9342,Language!$A$29:$E$29)),'Lista de Prestatarios'!$B$3,VLOOKUP(B9342,'Lista de Prestatarios'!$A$2:$B$500,2,FALSE))),"")</f>
        <v/>
      </c>
      <c r="P9342" s="58" t="str">
        <f>IF(B9342&lt;&gt;"",IF(OR(D9342&gt;0,G9342&gt;0),COUNTIF($B$2:B9342,B9342),COUNTIFS($B$2:B9342,B9342,$E$2:E9342,"&gt;0")),"")</f>
        <v/>
      </c>
    </row>
    <row r="9343" spans="1:16" x14ac:dyDescent="0.35">
      <c r="A9343" s="51" t="str">
        <f t="shared" si="435"/>
        <v/>
      </c>
      <c r="B9343" s="99"/>
      <c r="C9343" s="4"/>
      <c r="D9343" s="14"/>
      <c r="E9343" s="14"/>
      <c r="F9343" s="14"/>
      <c r="G9343" s="82"/>
      <c r="H9343" s="107" t="str">
        <f>IF(B9343&lt;&gt;"",IF(OR(O9343=0,O9343=999),"",SUMIFS($E$2:E9343,$A$2:A9343,A9343)-SUMIFS($F$2:F9343,$A$2:A9343,A9343)),"")</f>
        <v/>
      </c>
      <c r="I9343" s="109" t="str">
        <f t="shared" si="437"/>
        <v/>
      </c>
      <c r="J9343" s="113"/>
      <c r="K9343" s="90"/>
      <c r="L9343" s="73"/>
      <c r="M9343" s="69" t="str">
        <f>IF(C9343&lt;&gt;"",DailyLog!$S$3,"")</f>
        <v/>
      </c>
      <c r="N9343" s="56" t="str">
        <f t="shared" si="436"/>
        <v/>
      </c>
      <c r="O9343" s="53" t="str">
        <f>IF($B9343&lt;&gt;"",IF(ISNUMBER(_xlfn.XMATCH($B9343,Language!$A$6:$E$6)),0,IF(ISNUMBER(_xlfn.XMATCH($B9343,Language!$A$29:$E$29)),'Lista de Prestatarios'!$B$3,VLOOKUP(B9343,'Lista de Prestatarios'!$A$2:$B$500,2,FALSE))),"")</f>
        <v/>
      </c>
      <c r="P9343" s="58" t="str">
        <f>IF(B9343&lt;&gt;"",IF(OR(D9343&gt;0,G9343&gt;0),COUNTIF($B$2:B9343,B9343),COUNTIFS($B$2:B9343,B9343,$E$2:E9343,"&gt;0")),"")</f>
        <v/>
      </c>
    </row>
    <row r="9344" spans="1:16" x14ac:dyDescent="0.35">
      <c r="A9344" s="51" t="str">
        <f t="shared" si="435"/>
        <v/>
      </c>
      <c r="B9344" s="99"/>
      <c r="C9344" s="4"/>
      <c r="D9344" s="14"/>
      <c r="E9344" s="14"/>
      <c r="F9344" s="14"/>
      <c r="G9344" s="82"/>
      <c r="H9344" s="107" t="str">
        <f>IF(B9344&lt;&gt;"",IF(OR(O9344=0,O9344=999),"",SUMIFS($E$2:E9344,$A$2:A9344,A9344)-SUMIFS($F$2:F9344,$A$2:A9344,A9344)),"")</f>
        <v/>
      </c>
      <c r="I9344" s="109" t="str">
        <f t="shared" si="437"/>
        <v/>
      </c>
      <c r="J9344" s="113"/>
      <c r="K9344" s="90"/>
      <c r="L9344" s="73"/>
      <c r="M9344" s="69" t="str">
        <f>IF(C9344&lt;&gt;"",DailyLog!$S$3,"")</f>
        <v/>
      </c>
      <c r="N9344" s="56" t="str">
        <f t="shared" si="436"/>
        <v/>
      </c>
      <c r="O9344" s="53" t="str">
        <f>IF($B9344&lt;&gt;"",IF(ISNUMBER(_xlfn.XMATCH($B9344,Language!$A$6:$E$6)),0,IF(ISNUMBER(_xlfn.XMATCH($B9344,Language!$A$29:$E$29)),'Lista de Prestatarios'!$B$3,VLOOKUP(B9344,'Lista de Prestatarios'!$A$2:$B$500,2,FALSE))),"")</f>
        <v/>
      </c>
      <c r="P9344" s="58" t="str">
        <f>IF(B9344&lt;&gt;"",IF(OR(D9344&gt;0,G9344&gt;0),COUNTIF($B$2:B9344,B9344),COUNTIFS($B$2:B9344,B9344,$E$2:E9344,"&gt;0")),"")</f>
        <v/>
      </c>
    </row>
    <row r="9345" spans="1:16" x14ac:dyDescent="0.35">
      <c r="A9345" s="51" t="str">
        <f t="shared" si="435"/>
        <v/>
      </c>
      <c r="B9345" s="99"/>
      <c r="C9345" s="4"/>
      <c r="D9345" s="14"/>
      <c r="E9345" s="14"/>
      <c r="F9345" s="14"/>
      <c r="G9345" s="82"/>
      <c r="H9345" s="107" t="str">
        <f>IF(B9345&lt;&gt;"",IF(OR(O9345=0,O9345=999),"",SUMIFS($E$2:E9345,$A$2:A9345,A9345)-SUMIFS($F$2:F9345,$A$2:A9345,A9345)),"")</f>
        <v/>
      </c>
      <c r="I9345" s="109" t="str">
        <f t="shared" si="437"/>
        <v/>
      </c>
      <c r="J9345" s="113"/>
      <c r="K9345" s="90"/>
      <c r="L9345" s="73"/>
      <c r="M9345" s="69" t="str">
        <f>IF(C9345&lt;&gt;"",DailyLog!$S$3,"")</f>
        <v/>
      </c>
      <c r="N9345" s="56" t="str">
        <f t="shared" si="436"/>
        <v/>
      </c>
      <c r="O9345" s="53" t="str">
        <f>IF($B9345&lt;&gt;"",IF(ISNUMBER(_xlfn.XMATCH($B9345,Language!$A$6:$E$6)),0,IF(ISNUMBER(_xlfn.XMATCH($B9345,Language!$A$29:$E$29)),'Lista de Prestatarios'!$B$3,VLOOKUP(B9345,'Lista de Prestatarios'!$A$2:$B$500,2,FALSE))),"")</f>
        <v/>
      </c>
      <c r="P9345" s="58" t="str">
        <f>IF(B9345&lt;&gt;"",IF(OR(D9345&gt;0,G9345&gt;0),COUNTIF($B$2:B9345,B9345),COUNTIFS($B$2:B9345,B9345,$E$2:E9345,"&gt;0")),"")</f>
        <v/>
      </c>
    </row>
    <row r="9346" spans="1:16" x14ac:dyDescent="0.35">
      <c r="A9346" s="51" t="str">
        <f t="shared" ref="A9346:A9409" si="438">IF(B9346&lt;&gt;"",O9346&amp;"."&amp;P9346,"")</f>
        <v/>
      </c>
      <c r="B9346" s="99"/>
      <c r="C9346" s="4"/>
      <c r="D9346" s="14"/>
      <c r="E9346" s="14"/>
      <c r="F9346" s="14"/>
      <c r="G9346" s="82"/>
      <c r="H9346" s="107" t="str">
        <f>IF(B9346&lt;&gt;"",IF(OR(O9346=0,O9346=999),"",SUMIFS($E$2:E9346,$A$2:A9346,A9346)-SUMIFS($F$2:F9346,$A$2:A9346,A9346)),"")</f>
        <v/>
      </c>
      <c r="I9346" s="109" t="str">
        <f t="shared" si="437"/>
        <v/>
      </c>
      <c r="J9346" s="113"/>
      <c r="K9346" s="90"/>
      <c r="L9346" s="73"/>
      <c r="M9346" s="69" t="str">
        <f>IF(C9346&lt;&gt;"",DailyLog!$S$3,"")</f>
        <v/>
      </c>
      <c r="N9346" s="56" t="str">
        <f t="shared" ref="N9346:N9409" si="439">IF(B9346&lt;&gt;"",COUNT(D9346:G9346),"")</f>
        <v/>
      </c>
      <c r="O9346" s="53" t="str">
        <f>IF($B9346&lt;&gt;"",IF(ISNUMBER(_xlfn.XMATCH($B9346,Language!$A$6:$E$6)),0,IF(ISNUMBER(_xlfn.XMATCH($B9346,Language!$A$29:$E$29)),'Lista de Prestatarios'!$B$3,VLOOKUP(B9346,'Lista de Prestatarios'!$A$2:$B$500,2,FALSE))),"")</f>
        <v/>
      </c>
      <c r="P9346" s="58" t="str">
        <f>IF(B9346&lt;&gt;"",IF(OR(D9346&gt;0,G9346&gt;0),COUNTIF($B$2:B9346,B9346),COUNTIFS($B$2:B9346,B9346,$E$2:E9346,"&gt;0")),"")</f>
        <v/>
      </c>
    </row>
    <row r="9347" spans="1:16" x14ac:dyDescent="0.35">
      <c r="A9347" s="51" t="str">
        <f t="shared" si="438"/>
        <v/>
      </c>
      <c r="B9347" s="99"/>
      <c r="C9347" s="4"/>
      <c r="D9347" s="14"/>
      <c r="E9347" s="14"/>
      <c r="F9347" s="14"/>
      <c r="G9347" s="82"/>
      <c r="H9347" s="107" t="str">
        <f>IF(B9347&lt;&gt;"",IF(OR(O9347=0,O9347=999),"",SUMIFS($E$2:E9347,$A$2:A9347,A9347)-SUMIFS($F$2:F9347,$A$2:A9347,A9347)),"")</f>
        <v/>
      </c>
      <c r="I9347" s="109" t="str">
        <f t="shared" si="437"/>
        <v/>
      </c>
      <c r="J9347" s="113"/>
      <c r="K9347" s="90"/>
      <c r="L9347" s="73"/>
      <c r="M9347" s="69" t="str">
        <f>IF(C9347&lt;&gt;"",DailyLog!$S$3,"")</f>
        <v/>
      </c>
      <c r="N9347" s="56" t="str">
        <f t="shared" si="439"/>
        <v/>
      </c>
      <c r="O9347" s="53" t="str">
        <f>IF($B9347&lt;&gt;"",IF(ISNUMBER(_xlfn.XMATCH($B9347,Language!$A$6:$E$6)),0,IF(ISNUMBER(_xlfn.XMATCH($B9347,Language!$A$29:$E$29)),'Lista de Prestatarios'!$B$3,VLOOKUP(B9347,'Lista de Prestatarios'!$A$2:$B$500,2,FALSE))),"")</f>
        <v/>
      </c>
      <c r="P9347" s="58" t="str">
        <f>IF(B9347&lt;&gt;"",IF(OR(D9347&gt;0,G9347&gt;0),COUNTIF($B$2:B9347,B9347),COUNTIFS($B$2:B9347,B9347,$E$2:E9347,"&gt;0")),"")</f>
        <v/>
      </c>
    </row>
    <row r="9348" spans="1:16" x14ac:dyDescent="0.35">
      <c r="A9348" s="51" t="str">
        <f t="shared" si="438"/>
        <v/>
      </c>
      <c r="B9348" s="99"/>
      <c r="C9348" s="4"/>
      <c r="D9348" s="14"/>
      <c r="E9348" s="14"/>
      <c r="F9348" s="14"/>
      <c r="G9348" s="82"/>
      <c r="H9348" s="107" t="str">
        <f>IF(B9348&lt;&gt;"",IF(OR(O9348=0,O9348=999),"",SUMIFS($E$2:E9348,$A$2:A9348,A9348)-SUMIFS($F$2:F9348,$A$2:A9348,A9348)),"")</f>
        <v/>
      </c>
      <c r="I9348" s="109" t="str">
        <f t="shared" ref="I9348:I9411" si="440">IF(B9348&lt;&gt;"",I9347+D9348-E9348+F9348-G9348,"")</f>
        <v/>
      </c>
      <c r="J9348" s="113"/>
      <c r="K9348" s="90"/>
      <c r="L9348" s="73"/>
      <c r="M9348" s="69" t="str">
        <f>IF(C9348&lt;&gt;"",DailyLog!$S$3,"")</f>
        <v/>
      </c>
      <c r="N9348" s="56" t="str">
        <f t="shared" si="439"/>
        <v/>
      </c>
      <c r="O9348" s="53" t="str">
        <f>IF($B9348&lt;&gt;"",IF(ISNUMBER(_xlfn.XMATCH($B9348,Language!$A$6:$E$6)),0,IF(ISNUMBER(_xlfn.XMATCH($B9348,Language!$A$29:$E$29)),'Lista de Prestatarios'!$B$3,VLOOKUP(B9348,'Lista de Prestatarios'!$A$2:$B$500,2,FALSE))),"")</f>
        <v/>
      </c>
      <c r="P9348" s="58" t="str">
        <f>IF(B9348&lt;&gt;"",IF(OR(D9348&gt;0,G9348&gt;0),COUNTIF($B$2:B9348,B9348),COUNTIFS($B$2:B9348,B9348,$E$2:E9348,"&gt;0")),"")</f>
        <v/>
      </c>
    </row>
    <row r="9349" spans="1:16" x14ac:dyDescent="0.35">
      <c r="A9349" s="51" t="str">
        <f t="shared" si="438"/>
        <v/>
      </c>
      <c r="B9349" s="99"/>
      <c r="C9349" s="4"/>
      <c r="D9349" s="14"/>
      <c r="E9349" s="14"/>
      <c r="F9349" s="14"/>
      <c r="G9349" s="82"/>
      <c r="H9349" s="107" t="str">
        <f>IF(B9349&lt;&gt;"",IF(OR(O9349=0,O9349=999),"",SUMIFS($E$2:E9349,$A$2:A9349,A9349)-SUMIFS($F$2:F9349,$A$2:A9349,A9349)),"")</f>
        <v/>
      </c>
      <c r="I9349" s="109" t="str">
        <f t="shared" si="440"/>
        <v/>
      </c>
      <c r="J9349" s="113"/>
      <c r="K9349" s="90"/>
      <c r="L9349" s="73"/>
      <c r="M9349" s="69" t="str">
        <f>IF(C9349&lt;&gt;"",DailyLog!$S$3,"")</f>
        <v/>
      </c>
      <c r="N9349" s="56" t="str">
        <f t="shared" si="439"/>
        <v/>
      </c>
      <c r="O9349" s="53" t="str">
        <f>IF($B9349&lt;&gt;"",IF(ISNUMBER(_xlfn.XMATCH($B9349,Language!$A$6:$E$6)),0,IF(ISNUMBER(_xlfn.XMATCH($B9349,Language!$A$29:$E$29)),'Lista de Prestatarios'!$B$3,VLOOKUP(B9349,'Lista de Prestatarios'!$A$2:$B$500,2,FALSE))),"")</f>
        <v/>
      </c>
      <c r="P9349" s="58" t="str">
        <f>IF(B9349&lt;&gt;"",IF(OR(D9349&gt;0,G9349&gt;0),COUNTIF($B$2:B9349,B9349),COUNTIFS($B$2:B9349,B9349,$E$2:E9349,"&gt;0")),"")</f>
        <v/>
      </c>
    </row>
    <row r="9350" spans="1:16" x14ac:dyDescent="0.35">
      <c r="A9350" s="51" t="str">
        <f t="shared" si="438"/>
        <v/>
      </c>
      <c r="B9350" s="99"/>
      <c r="C9350" s="4"/>
      <c r="D9350" s="14"/>
      <c r="E9350" s="14"/>
      <c r="F9350" s="14"/>
      <c r="G9350" s="82"/>
      <c r="H9350" s="107" t="str">
        <f>IF(B9350&lt;&gt;"",IF(OR(O9350=0,O9350=999),"",SUMIFS($E$2:E9350,$A$2:A9350,A9350)-SUMIFS($F$2:F9350,$A$2:A9350,A9350)),"")</f>
        <v/>
      </c>
      <c r="I9350" s="109" t="str">
        <f t="shared" si="440"/>
        <v/>
      </c>
      <c r="J9350" s="113"/>
      <c r="K9350" s="90"/>
      <c r="L9350" s="73"/>
      <c r="M9350" s="69" t="str">
        <f>IF(C9350&lt;&gt;"",DailyLog!$S$3,"")</f>
        <v/>
      </c>
      <c r="N9350" s="56" t="str">
        <f t="shared" si="439"/>
        <v/>
      </c>
      <c r="O9350" s="53" t="str">
        <f>IF($B9350&lt;&gt;"",IF(ISNUMBER(_xlfn.XMATCH($B9350,Language!$A$6:$E$6)),0,IF(ISNUMBER(_xlfn.XMATCH($B9350,Language!$A$29:$E$29)),'Lista de Prestatarios'!$B$3,VLOOKUP(B9350,'Lista de Prestatarios'!$A$2:$B$500,2,FALSE))),"")</f>
        <v/>
      </c>
      <c r="P9350" s="58" t="str">
        <f>IF(B9350&lt;&gt;"",IF(OR(D9350&gt;0,G9350&gt;0),COUNTIF($B$2:B9350,B9350),COUNTIFS($B$2:B9350,B9350,$E$2:E9350,"&gt;0")),"")</f>
        <v/>
      </c>
    </row>
    <row r="9351" spans="1:16" x14ac:dyDescent="0.35">
      <c r="A9351" s="51" t="str">
        <f t="shared" si="438"/>
        <v/>
      </c>
      <c r="B9351" s="99"/>
      <c r="C9351" s="4"/>
      <c r="D9351" s="14"/>
      <c r="E9351" s="14"/>
      <c r="F9351" s="14"/>
      <c r="G9351" s="82"/>
      <c r="H9351" s="107" t="str">
        <f>IF(B9351&lt;&gt;"",IF(OR(O9351=0,O9351=999),"",SUMIFS($E$2:E9351,$A$2:A9351,A9351)-SUMIFS($F$2:F9351,$A$2:A9351,A9351)),"")</f>
        <v/>
      </c>
      <c r="I9351" s="109" t="str">
        <f t="shared" si="440"/>
        <v/>
      </c>
      <c r="J9351" s="113"/>
      <c r="K9351" s="90"/>
      <c r="L9351" s="73"/>
      <c r="M9351" s="69" t="str">
        <f>IF(C9351&lt;&gt;"",DailyLog!$S$3,"")</f>
        <v/>
      </c>
      <c r="N9351" s="56" t="str">
        <f t="shared" si="439"/>
        <v/>
      </c>
      <c r="O9351" s="53" t="str">
        <f>IF($B9351&lt;&gt;"",IF(ISNUMBER(_xlfn.XMATCH($B9351,Language!$A$6:$E$6)),0,IF(ISNUMBER(_xlfn.XMATCH($B9351,Language!$A$29:$E$29)),'Lista de Prestatarios'!$B$3,VLOOKUP(B9351,'Lista de Prestatarios'!$A$2:$B$500,2,FALSE))),"")</f>
        <v/>
      </c>
      <c r="P9351" s="58" t="str">
        <f>IF(B9351&lt;&gt;"",IF(OR(D9351&gt;0,G9351&gt;0),COUNTIF($B$2:B9351,B9351),COUNTIFS($B$2:B9351,B9351,$E$2:E9351,"&gt;0")),"")</f>
        <v/>
      </c>
    </row>
    <row r="9352" spans="1:16" x14ac:dyDescent="0.35">
      <c r="A9352" s="51" t="str">
        <f t="shared" si="438"/>
        <v/>
      </c>
      <c r="B9352" s="99"/>
      <c r="C9352" s="4"/>
      <c r="D9352" s="14"/>
      <c r="E9352" s="14"/>
      <c r="F9352" s="14"/>
      <c r="G9352" s="82"/>
      <c r="H9352" s="107" t="str">
        <f>IF(B9352&lt;&gt;"",IF(OR(O9352=0,O9352=999),"",SUMIFS($E$2:E9352,$A$2:A9352,A9352)-SUMIFS($F$2:F9352,$A$2:A9352,A9352)),"")</f>
        <v/>
      </c>
      <c r="I9352" s="109" t="str">
        <f t="shared" si="440"/>
        <v/>
      </c>
      <c r="J9352" s="113"/>
      <c r="K9352" s="90"/>
      <c r="L9352" s="73"/>
      <c r="M9352" s="69" t="str">
        <f>IF(C9352&lt;&gt;"",DailyLog!$S$3,"")</f>
        <v/>
      </c>
      <c r="N9352" s="56" t="str">
        <f t="shared" si="439"/>
        <v/>
      </c>
      <c r="O9352" s="53" t="str">
        <f>IF($B9352&lt;&gt;"",IF(ISNUMBER(_xlfn.XMATCH($B9352,Language!$A$6:$E$6)),0,IF(ISNUMBER(_xlfn.XMATCH($B9352,Language!$A$29:$E$29)),'Lista de Prestatarios'!$B$3,VLOOKUP(B9352,'Lista de Prestatarios'!$A$2:$B$500,2,FALSE))),"")</f>
        <v/>
      </c>
      <c r="P9352" s="58" t="str">
        <f>IF(B9352&lt;&gt;"",IF(OR(D9352&gt;0,G9352&gt;0),COUNTIF($B$2:B9352,B9352),COUNTIFS($B$2:B9352,B9352,$E$2:E9352,"&gt;0")),"")</f>
        <v/>
      </c>
    </row>
    <row r="9353" spans="1:16" x14ac:dyDescent="0.35">
      <c r="A9353" s="51" t="str">
        <f t="shared" si="438"/>
        <v/>
      </c>
      <c r="B9353" s="99"/>
      <c r="C9353" s="4"/>
      <c r="D9353" s="14"/>
      <c r="E9353" s="14"/>
      <c r="F9353" s="14"/>
      <c r="G9353" s="82"/>
      <c r="H9353" s="107" t="str">
        <f>IF(B9353&lt;&gt;"",IF(OR(O9353=0,O9353=999),"",SUMIFS($E$2:E9353,$A$2:A9353,A9353)-SUMIFS($F$2:F9353,$A$2:A9353,A9353)),"")</f>
        <v/>
      </c>
      <c r="I9353" s="109" t="str">
        <f t="shared" si="440"/>
        <v/>
      </c>
      <c r="J9353" s="113"/>
      <c r="K9353" s="90"/>
      <c r="L9353" s="73"/>
      <c r="M9353" s="69" t="str">
        <f>IF(C9353&lt;&gt;"",DailyLog!$S$3,"")</f>
        <v/>
      </c>
      <c r="N9353" s="56" t="str">
        <f t="shared" si="439"/>
        <v/>
      </c>
      <c r="O9353" s="53" t="str">
        <f>IF($B9353&lt;&gt;"",IF(ISNUMBER(_xlfn.XMATCH($B9353,Language!$A$6:$E$6)),0,IF(ISNUMBER(_xlfn.XMATCH($B9353,Language!$A$29:$E$29)),'Lista de Prestatarios'!$B$3,VLOOKUP(B9353,'Lista de Prestatarios'!$A$2:$B$500,2,FALSE))),"")</f>
        <v/>
      </c>
      <c r="P9353" s="58" t="str">
        <f>IF(B9353&lt;&gt;"",IF(OR(D9353&gt;0,G9353&gt;0),COUNTIF($B$2:B9353,B9353),COUNTIFS($B$2:B9353,B9353,$E$2:E9353,"&gt;0")),"")</f>
        <v/>
      </c>
    </row>
    <row r="9354" spans="1:16" x14ac:dyDescent="0.35">
      <c r="A9354" s="51" t="str">
        <f t="shared" si="438"/>
        <v/>
      </c>
      <c r="B9354" s="99"/>
      <c r="C9354" s="4"/>
      <c r="D9354" s="14"/>
      <c r="E9354" s="14"/>
      <c r="F9354" s="14"/>
      <c r="G9354" s="82"/>
      <c r="H9354" s="107" t="str">
        <f>IF(B9354&lt;&gt;"",IF(OR(O9354=0,O9354=999),"",SUMIFS($E$2:E9354,$A$2:A9354,A9354)-SUMIFS($F$2:F9354,$A$2:A9354,A9354)),"")</f>
        <v/>
      </c>
      <c r="I9354" s="109" t="str">
        <f t="shared" si="440"/>
        <v/>
      </c>
      <c r="J9354" s="113"/>
      <c r="K9354" s="90"/>
      <c r="L9354" s="73"/>
      <c r="M9354" s="69" t="str">
        <f>IF(C9354&lt;&gt;"",DailyLog!$S$3,"")</f>
        <v/>
      </c>
      <c r="N9354" s="56" t="str">
        <f t="shared" si="439"/>
        <v/>
      </c>
      <c r="O9354" s="53" t="str">
        <f>IF($B9354&lt;&gt;"",IF(ISNUMBER(_xlfn.XMATCH($B9354,Language!$A$6:$E$6)),0,IF(ISNUMBER(_xlfn.XMATCH($B9354,Language!$A$29:$E$29)),'Lista de Prestatarios'!$B$3,VLOOKUP(B9354,'Lista de Prestatarios'!$A$2:$B$500,2,FALSE))),"")</f>
        <v/>
      </c>
      <c r="P9354" s="58" t="str">
        <f>IF(B9354&lt;&gt;"",IF(OR(D9354&gt;0,G9354&gt;0),COUNTIF($B$2:B9354,B9354),COUNTIFS($B$2:B9354,B9354,$E$2:E9354,"&gt;0")),"")</f>
        <v/>
      </c>
    </row>
    <row r="9355" spans="1:16" x14ac:dyDescent="0.35">
      <c r="A9355" s="51" t="str">
        <f t="shared" si="438"/>
        <v/>
      </c>
      <c r="B9355" s="99"/>
      <c r="C9355" s="4"/>
      <c r="D9355" s="14"/>
      <c r="E9355" s="14"/>
      <c r="F9355" s="14"/>
      <c r="G9355" s="82"/>
      <c r="H9355" s="107" t="str">
        <f>IF(B9355&lt;&gt;"",IF(OR(O9355=0,O9355=999),"",SUMIFS($E$2:E9355,$A$2:A9355,A9355)-SUMIFS($F$2:F9355,$A$2:A9355,A9355)),"")</f>
        <v/>
      </c>
      <c r="I9355" s="109" t="str">
        <f t="shared" si="440"/>
        <v/>
      </c>
      <c r="J9355" s="113"/>
      <c r="K9355" s="90"/>
      <c r="L9355" s="73"/>
      <c r="M9355" s="69" t="str">
        <f>IF(C9355&lt;&gt;"",DailyLog!$S$3,"")</f>
        <v/>
      </c>
      <c r="N9355" s="56" t="str">
        <f t="shared" si="439"/>
        <v/>
      </c>
      <c r="O9355" s="53" t="str">
        <f>IF($B9355&lt;&gt;"",IF(ISNUMBER(_xlfn.XMATCH($B9355,Language!$A$6:$E$6)),0,IF(ISNUMBER(_xlfn.XMATCH($B9355,Language!$A$29:$E$29)),'Lista de Prestatarios'!$B$3,VLOOKUP(B9355,'Lista de Prestatarios'!$A$2:$B$500,2,FALSE))),"")</f>
        <v/>
      </c>
      <c r="P9355" s="58" t="str">
        <f>IF(B9355&lt;&gt;"",IF(OR(D9355&gt;0,G9355&gt;0),COUNTIF($B$2:B9355,B9355),COUNTIFS($B$2:B9355,B9355,$E$2:E9355,"&gt;0")),"")</f>
        <v/>
      </c>
    </row>
    <row r="9356" spans="1:16" x14ac:dyDescent="0.35">
      <c r="A9356" s="51" t="str">
        <f t="shared" si="438"/>
        <v/>
      </c>
      <c r="B9356" s="99"/>
      <c r="C9356" s="4"/>
      <c r="D9356" s="14"/>
      <c r="E9356" s="14"/>
      <c r="F9356" s="14"/>
      <c r="G9356" s="82"/>
      <c r="H9356" s="107" t="str">
        <f>IF(B9356&lt;&gt;"",IF(OR(O9356=0,O9356=999),"",SUMIFS($E$2:E9356,$A$2:A9356,A9356)-SUMIFS($F$2:F9356,$A$2:A9356,A9356)),"")</f>
        <v/>
      </c>
      <c r="I9356" s="109" t="str">
        <f t="shared" si="440"/>
        <v/>
      </c>
      <c r="J9356" s="113"/>
      <c r="K9356" s="90"/>
      <c r="L9356" s="73"/>
      <c r="M9356" s="69" t="str">
        <f>IF(C9356&lt;&gt;"",DailyLog!$S$3,"")</f>
        <v/>
      </c>
      <c r="N9356" s="56" t="str">
        <f t="shared" si="439"/>
        <v/>
      </c>
      <c r="O9356" s="53" t="str">
        <f>IF($B9356&lt;&gt;"",IF(ISNUMBER(_xlfn.XMATCH($B9356,Language!$A$6:$E$6)),0,IF(ISNUMBER(_xlfn.XMATCH($B9356,Language!$A$29:$E$29)),'Lista de Prestatarios'!$B$3,VLOOKUP(B9356,'Lista de Prestatarios'!$A$2:$B$500,2,FALSE))),"")</f>
        <v/>
      </c>
      <c r="P9356" s="58" t="str">
        <f>IF(B9356&lt;&gt;"",IF(OR(D9356&gt;0,G9356&gt;0),COUNTIF($B$2:B9356,B9356),COUNTIFS($B$2:B9356,B9356,$E$2:E9356,"&gt;0")),"")</f>
        <v/>
      </c>
    </row>
    <row r="9357" spans="1:16" x14ac:dyDescent="0.35">
      <c r="A9357" s="51" t="str">
        <f t="shared" si="438"/>
        <v/>
      </c>
      <c r="B9357" s="99"/>
      <c r="C9357" s="4"/>
      <c r="D9357" s="14"/>
      <c r="E9357" s="14"/>
      <c r="F9357" s="14"/>
      <c r="G9357" s="82"/>
      <c r="H9357" s="107" t="str">
        <f>IF(B9357&lt;&gt;"",IF(OR(O9357=0,O9357=999),"",SUMIFS($E$2:E9357,$A$2:A9357,A9357)-SUMIFS($F$2:F9357,$A$2:A9357,A9357)),"")</f>
        <v/>
      </c>
      <c r="I9357" s="109" t="str">
        <f t="shared" si="440"/>
        <v/>
      </c>
      <c r="J9357" s="113"/>
      <c r="K9357" s="90"/>
      <c r="L9357" s="73"/>
      <c r="M9357" s="69" t="str">
        <f>IF(C9357&lt;&gt;"",DailyLog!$S$3,"")</f>
        <v/>
      </c>
      <c r="N9357" s="56" t="str">
        <f t="shared" si="439"/>
        <v/>
      </c>
      <c r="O9357" s="53" t="str">
        <f>IF($B9357&lt;&gt;"",IF(ISNUMBER(_xlfn.XMATCH($B9357,Language!$A$6:$E$6)),0,IF(ISNUMBER(_xlfn.XMATCH($B9357,Language!$A$29:$E$29)),'Lista de Prestatarios'!$B$3,VLOOKUP(B9357,'Lista de Prestatarios'!$A$2:$B$500,2,FALSE))),"")</f>
        <v/>
      </c>
      <c r="P9357" s="58" t="str">
        <f>IF(B9357&lt;&gt;"",IF(OR(D9357&gt;0,G9357&gt;0),COUNTIF($B$2:B9357,B9357),COUNTIFS($B$2:B9357,B9357,$E$2:E9357,"&gt;0")),"")</f>
        <v/>
      </c>
    </row>
    <row r="9358" spans="1:16" x14ac:dyDescent="0.35">
      <c r="A9358" s="51" t="str">
        <f t="shared" si="438"/>
        <v/>
      </c>
      <c r="B9358" s="99"/>
      <c r="C9358" s="4"/>
      <c r="D9358" s="14"/>
      <c r="E9358" s="14"/>
      <c r="F9358" s="14"/>
      <c r="G9358" s="82"/>
      <c r="H9358" s="107" t="str">
        <f>IF(B9358&lt;&gt;"",IF(OR(O9358=0,O9358=999),"",SUMIFS($E$2:E9358,$A$2:A9358,A9358)-SUMIFS($F$2:F9358,$A$2:A9358,A9358)),"")</f>
        <v/>
      </c>
      <c r="I9358" s="109" t="str">
        <f t="shared" si="440"/>
        <v/>
      </c>
      <c r="J9358" s="113"/>
      <c r="K9358" s="90"/>
      <c r="L9358" s="73"/>
      <c r="M9358" s="69" t="str">
        <f>IF(C9358&lt;&gt;"",DailyLog!$S$3,"")</f>
        <v/>
      </c>
      <c r="N9358" s="56" t="str">
        <f t="shared" si="439"/>
        <v/>
      </c>
      <c r="O9358" s="53" t="str">
        <f>IF($B9358&lt;&gt;"",IF(ISNUMBER(_xlfn.XMATCH($B9358,Language!$A$6:$E$6)),0,IF(ISNUMBER(_xlfn.XMATCH($B9358,Language!$A$29:$E$29)),'Lista de Prestatarios'!$B$3,VLOOKUP(B9358,'Lista de Prestatarios'!$A$2:$B$500,2,FALSE))),"")</f>
        <v/>
      </c>
      <c r="P9358" s="58" t="str">
        <f>IF(B9358&lt;&gt;"",IF(OR(D9358&gt;0,G9358&gt;0),COUNTIF($B$2:B9358,B9358),COUNTIFS($B$2:B9358,B9358,$E$2:E9358,"&gt;0")),"")</f>
        <v/>
      </c>
    </row>
    <row r="9359" spans="1:16" x14ac:dyDescent="0.35">
      <c r="A9359" s="51" t="str">
        <f t="shared" si="438"/>
        <v/>
      </c>
      <c r="B9359" s="99"/>
      <c r="C9359" s="4"/>
      <c r="D9359" s="14"/>
      <c r="E9359" s="14"/>
      <c r="F9359" s="14"/>
      <c r="G9359" s="82"/>
      <c r="H9359" s="107" t="str">
        <f>IF(B9359&lt;&gt;"",IF(OR(O9359=0,O9359=999),"",SUMIFS($E$2:E9359,$A$2:A9359,A9359)-SUMIFS($F$2:F9359,$A$2:A9359,A9359)),"")</f>
        <v/>
      </c>
      <c r="I9359" s="109" t="str">
        <f t="shared" si="440"/>
        <v/>
      </c>
      <c r="J9359" s="113"/>
      <c r="K9359" s="90"/>
      <c r="L9359" s="73"/>
      <c r="M9359" s="69" t="str">
        <f>IF(C9359&lt;&gt;"",DailyLog!$S$3,"")</f>
        <v/>
      </c>
      <c r="N9359" s="56" t="str">
        <f t="shared" si="439"/>
        <v/>
      </c>
      <c r="O9359" s="53" t="str">
        <f>IF($B9359&lt;&gt;"",IF(ISNUMBER(_xlfn.XMATCH($B9359,Language!$A$6:$E$6)),0,IF(ISNUMBER(_xlfn.XMATCH($B9359,Language!$A$29:$E$29)),'Lista de Prestatarios'!$B$3,VLOOKUP(B9359,'Lista de Prestatarios'!$A$2:$B$500,2,FALSE))),"")</f>
        <v/>
      </c>
      <c r="P9359" s="58" t="str">
        <f>IF(B9359&lt;&gt;"",IF(OR(D9359&gt;0,G9359&gt;0),COUNTIF($B$2:B9359,B9359),COUNTIFS($B$2:B9359,B9359,$E$2:E9359,"&gt;0")),"")</f>
        <v/>
      </c>
    </row>
    <row r="9360" spans="1:16" x14ac:dyDescent="0.35">
      <c r="A9360" s="51" t="str">
        <f t="shared" si="438"/>
        <v/>
      </c>
      <c r="B9360" s="99"/>
      <c r="C9360" s="4"/>
      <c r="D9360" s="14"/>
      <c r="E9360" s="14"/>
      <c r="F9360" s="14"/>
      <c r="G9360" s="82"/>
      <c r="H9360" s="107" t="str">
        <f>IF(B9360&lt;&gt;"",IF(OR(O9360=0,O9360=999),"",SUMIFS($E$2:E9360,$A$2:A9360,A9360)-SUMIFS($F$2:F9360,$A$2:A9360,A9360)),"")</f>
        <v/>
      </c>
      <c r="I9360" s="109" t="str">
        <f t="shared" si="440"/>
        <v/>
      </c>
      <c r="J9360" s="113"/>
      <c r="K9360" s="90"/>
      <c r="L9360" s="73"/>
      <c r="M9360" s="69" t="str">
        <f>IF(C9360&lt;&gt;"",DailyLog!$S$3,"")</f>
        <v/>
      </c>
      <c r="N9360" s="56" t="str">
        <f t="shared" si="439"/>
        <v/>
      </c>
      <c r="O9360" s="53" t="str">
        <f>IF($B9360&lt;&gt;"",IF(ISNUMBER(_xlfn.XMATCH($B9360,Language!$A$6:$E$6)),0,IF(ISNUMBER(_xlfn.XMATCH($B9360,Language!$A$29:$E$29)),'Lista de Prestatarios'!$B$3,VLOOKUP(B9360,'Lista de Prestatarios'!$A$2:$B$500,2,FALSE))),"")</f>
        <v/>
      </c>
      <c r="P9360" s="58" t="str">
        <f>IF(B9360&lt;&gt;"",IF(OR(D9360&gt;0,G9360&gt;0),COUNTIF($B$2:B9360,B9360),COUNTIFS($B$2:B9360,B9360,$E$2:E9360,"&gt;0")),"")</f>
        <v/>
      </c>
    </row>
    <row r="9361" spans="1:16" x14ac:dyDescent="0.35">
      <c r="A9361" s="51" t="str">
        <f t="shared" si="438"/>
        <v/>
      </c>
      <c r="B9361" s="99"/>
      <c r="C9361" s="4"/>
      <c r="D9361" s="14"/>
      <c r="E9361" s="14"/>
      <c r="F9361" s="14"/>
      <c r="G9361" s="82"/>
      <c r="H9361" s="107" t="str">
        <f>IF(B9361&lt;&gt;"",IF(OR(O9361=0,O9361=999),"",SUMIFS($E$2:E9361,$A$2:A9361,A9361)-SUMIFS($F$2:F9361,$A$2:A9361,A9361)),"")</f>
        <v/>
      </c>
      <c r="I9361" s="109" t="str">
        <f t="shared" si="440"/>
        <v/>
      </c>
      <c r="J9361" s="113"/>
      <c r="K9361" s="90"/>
      <c r="L9361" s="73"/>
      <c r="M9361" s="69" t="str">
        <f>IF(C9361&lt;&gt;"",DailyLog!$S$3,"")</f>
        <v/>
      </c>
      <c r="N9361" s="56" t="str">
        <f t="shared" si="439"/>
        <v/>
      </c>
      <c r="O9361" s="53" t="str">
        <f>IF($B9361&lt;&gt;"",IF(ISNUMBER(_xlfn.XMATCH($B9361,Language!$A$6:$E$6)),0,IF(ISNUMBER(_xlfn.XMATCH($B9361,Language!$A$29:$E$29)),'Lista de Prestatarios'!$B$3,VLOOKUP(B9361,'Lista de Prestatarios'!$A$2:$B$500,2,FALSE))),"")</f>
        <v/>
      </c>
      <c r="P9361" s="58" t="str">
        <f>IF(B9361&lt;&gt;"",IF(OR(D9361&gt;0,G9361&gt;0),COUNTIF($B$2:B9361,B9361),COUNTIFS($B$2:B9361,B9361,$E$2:E9361,"&gt;0")),"")</f>
        <v/>
      </c>
    </row>
    <row r="9362" spans="1:16" x14ac:dyDescent="0.35">
      <c r="A9362" s="51" t="str">
        <f t="shared" si="438"/>
        <v/>
      </c>
      <c r="B9362" s="99"/>
      <c r="C9362" s="4"/>
      <c r="D9362" s="14"/>
      <c r="E9362" s="14"/>
      <c r="F9362" s="14"/>
      <c r="G9362" s="82"/>
      <c r="H9362" s="107" t="str">
        <f>IF(B9362&lt;&gt;"",IF(OR(O9362=0,O9362=999),"",SUMIFS($E$2:E9362,$A$2:A9362,A9362)-SUMIFS($F$2:F9362,$A$2:A9362,A9362)),"")</f>
        <v/>
      </c>
      <c r="I9362" s="109" t="str">
        <f t="shared" si="440"/>
        <v/>
      </c>
      <c r="J9362" s="113"/>
      <c r="K9362" s="90"/>
      <c r="L9362" s="73"/>
      <c r="M9362" s="69" t="str">
        <f>IF(C9362&lt;&gt;"",DailyLog!$S$3,"")</f>
        <v/>
      </c>
      <c r="N9362" s="56" t="str">
        <f t="shared" si="439"/>
        <v/>
      </c>
      <c r="O9362" s="53" t="str">
        <f>IF($B9362&lt;&gt;"",IF(ISNUMBER(_xlfn.XMATCH($B9362,Language!$A$6:$E$6)),0,IF(ISNUMBER(_xlfn.XMATCH($B9362,Language!$A$29:$E$29)),'Lista de Prestatarios'!$B$3,VLOOKUP(B9362,'Lista de Prestatarios'!$A$2:$B$500,2,FALSE))),"")</f>
        <v/>
      </c>
      <c r="P9362" s="58" t="str">
        <f>IF(B9362&lt;&gt;"",IF(OR(D9362&gt;0,G9362&gt;0),COUNTIF($B$2:B9362,B9362),COUNTIFS($B$2:B9362,B9362,$E$2:E9362,"&gt;0")),"")</f>
        <v/>
      </c>
    </row>
    <row r="9363" spans="1:16" x14ac:dyDescent="0.35">
      <c r="A9363" s="51" t="str">
        <f t="shared" si="438"/>
        <v/>
      </c>
      <c r="B9363" s="99"/>
      <c r="C9363" s="4"/>
      <c r="D9363" s="14"/>
      <c r="E9363" s="14"/>
      <c r="F9363" s="14"/>
      <c r="G9363" s="82"/>
      <c r="H9363" s="107" t="str">
        <f>IF(B9363&lt;&gt;"",IF(OR(O9363=0,O9363=999),"",SUMIFS($E$2:E9363,$A$2:A9363,A9363)-SUMIFS($F$2:F9363,$A$2:A9363,A9363)),"")</f>
        <v/>
      </c>
      <c r="I9363" s="109" t="str">
        <f t="shared" si="440"/>
        <v/>
      </c>
      <c r="J9363" s="113"/>
      <c r="K9363" s="90"/>
      <c r="L9363" s="73"/>
      <c r="M9363" s="69" t="str">
        <f>IF(C9363&lt;&gt;"",DailyLog!$S$3,"")</f>
        <v/>
      </c>
      <c r="N9363" s="56" t="str">
        <f t="shared" si="439"/>
        <v/>
      </c>
      <c r="O9363" s="53" t="str">
        <f>IF($B9363&lt;&gt;"",IF(ISNUMBER(_xlfn.XMATCH($B9363,Language!$A$6:$E$6)),0,IF(ISNUMBER(_xlfn.XMATCH($B9363,Language!$A$29:$E$29)),'Lista de Prestatarios'!$B$3,VLOOKUP(B9363,'Lista de Prestatarios'!$A$2:$B$500,2,FALSE))),"")</f>
        <v/>
      </c>
      <c r="P9363" s="58" t="str">
        <f>IF(B9363&lt;&gt;"",IF(OR(D9363&gt;0,G9363&gt;0),COUNTIF($B$2:B9363,B9363),COUNTIFS($B$2:B9363,B9363,$E$2:E9363,"&gt;0")),"")</f>
        <v/>
      </c>
    </row>
    <row r="9364" spans="1:16" x14ac:dyDescent="0.35">
      <c r="A9364" s="51" t="str">
        <f t="shared" si="438"/>
        <v/>
      </c>
      <c r="B9364" s="99"/>
      <c r="C9364" s="4"/>
      <c r="D9364" s="14"/>
      <c r="E9364" s="14"/>
      <c r="F9364" s="14"/>
      <c r="G9364" s="82"/>
      <c r="H9364" s="107" t="str">
        <f>IF(B9364&lt;&gt;"",IF(OR(O9364=0,O9364=999),"",SUMIFS($E$2:E9364,$A$2:A9364,A9364)-SUMIFS($F$2:F9364,$A$2:A9364,A9364)),"")</f>
        <v/>
      </c>
      <c r="I9364" s="109" t="str">
        <f t="shared" si="440"/>
        <v/>
      </c>
      <c r="J9364" s="113"/>
      <c r="K9364" s="90"/>
      <c r="L9364" s="73"/>
      <c r="M9364" s="69" t="str">
        <f>IF(C9364&lt;&gt;"",DailyLog!$S$3,"")</f>
        <v/>
      </c>
      <c r="N9364" s="56" t="str">
        <f t="shared" si="439"/>
        <v/>
      </c>
      <c r="O9364" s="53" t="str">
        <f>IF($B9364&lt;&gt;"",IF(ISNUMBER(_xlfn.XMATCH($B9364,Language!$A$6:$E$6)),0,IF(ISNUMBER(_xlfn.XMATCH($B9364,Language!$A$29:$E$29)),'Lista de Prestatarios'!$B$3,VLOOKUP(B9364,'Lista de Prestatarios'!$A$2:$B$500,2,FALSE))),"")</f>
        <v/>
      </c>
      <c r="P9364" s="58" t="str">
        <f>IF(B9364&lt;&gt;"",IF(OR(D9364&gt;0,G9364&gt;0),COUNTIF($B$2:B9364,B9364),COUNTIFS($B$2:B9364,B9364,$E$2:E9364,"&gt;0")),"")</f>
        <v/>
      </c>
    </row>
    <row r="9365" spans="1:16" x14ac:dyDescent="0.35">
      <c r="A9365" s="51" t="str">
        <f t="shared" si="438"/>
        <v/>
      </c>
      <c r="B9365" s="99"/>
      <c r="C9365" s="4"/>
      <c r="D9365" s="14"/>
      <c r="E9365" s="14"/>
      <c r="F9365" s="14"/>
      <c r="G9365" s="82"/>
      <c r="H9365" s="107" t="str">
        <f>IF(B9365&lt;&gt;"",IF(OR(O9365=0,O9365=999),"",SUMIFS($E$2:E9365,$A$2:A9365,A9365)-SUMIFS($F$2:F9365,$A$2:A9365,A9365)),"")</f>
        <v/>
      </c>
      <c r="I9365" s="109" t="str">
        <f t="shared" si="440"/>
        <v/>
      </c>
      <c r="J9365" s="113"/>
      <c r="K9365" s="90"/>
      <c r="L9365" s="73"/>
      <c r="M9365" s="69" t="str">
        <f>IF(C9365&lt;&gt;"",DailyLog!$S$3,"")</f>
        <v/>
      </c>
      <c r="N9365" s="56" t="str">
        <f t="shared" si="439"/>
        <v/>
      </c>
      <c r="O9365" s="53" t="str">
        <f>IF($B9365&lt;&gt;"",IF(ISNUMBER(_xlfn.XMATCH($B9365,Language!$A$6:$E$6)),0,IF(ISNUMBER(_xlfn.XMATCH($B9365,Language!$A$29:$E$29)),'Lista de Prestatarios'!$B$3,VLOOKUP(B9365,'Lista de Prestatarios'!$A$2:$B$500,2,FALSE))),"")</f>
        <v/>
      </c>
      <c r="P9365" s="58" t="str">
        <f>IF(B9365&lt;&gt;"",IF(OR(D9365&gt;0,G9365&gt;0),COUNTIF($B$2:B9365,B9365),COUNTIFS($B$2:B9365,B9365,$E$2:E9365,"&gt;0")),"")</f>
        <v/>
      </c>
    </row>
    <row r="9366" spans="1:16" x14ac:dyDescent="0.35">
      <c r="A9366" s="51" t="str">
        <f t="shared" si="438"/>
        <v/>
      </c>
      <c r="B9366" s="99"/>
      <c r="C9366" s="4"/>
      <c r="D9366" s="14"/>
      <c r="E9366" s="14"/>
      <c r="F9366" s="14"/>
      <c r="G9366" s="82"/>
      <c r="H9366" s="107" t="str">
        <f>IF(B9366&lt;&gt;"",IF(OR(O9366=0,O9366=999),"",SUMIFS($E$2:E9366,$A$2:A9366,A9366)-SUMIFS($F$2:F9366,$A$2:A9366,A9366)),"")</f>
        <v/>
      </c>
      <c r="I9366" s="109" t="str">
        <f t="shared" si="440"/>
        <v/>
      </c>
      <c r="J9366" s="113"/>
      <c r="K9366" s="90"/>
      <c r="L9366" s="73"/>
      <c r="M9366" s="69" t="str">
        <f>IF(C9366&lt;&gt;"",DailyLog!$S$3,"")</f>
        <v/>
      </c>
      <c r="N9366" s="56" t="str">
        <f t="shared" si="439"/>
        <v/>
      </c>
      <c r="O9366" s="53" t="str">
        <f>IF($B9366&lt;&gt;"",IF(ISNUMBER(_xlfn.XMATCH($B9366,Language!$A$6:$E$6)),0,IF(ISNUMBER(_xlfn.XMATCH($B9366,Language!$A$29:$E$29)),'Lista de Prestatarios'!$B$3,VLOOKUP(B9366,'Lista de Prestatarios'!$A$2:$B$500,2,FALSE))),"")</f>
        <v/>
      </c>
      <c r="P9366" s="58" t="str">
        <f>IF(B9366&lt;&gt;"",IF(OR(D9366&gt;0,G9366&gt;0),COUNTIF($B$2:B9366,B9366),COUNTIFS($B$2:B9366,B9366,$E$2:E9366,"&gt;0")),"")</f>
        <v/>
      </c>
    </row>
    <row r="9367" spans="1:16" x14ac:dyDescent="0.35">
      <c r="A9367" s="51" t="str">
        <f t="shared" si="438"/>
        <v/>
      </c>
      <c r="B9367" s="99"/>
      <c r="C9367" s="4"/>
      <c r="D9367" s="14"/>
      <c r="E9367" s="14"/>
      <c r="F9367" s="14"/>
      <c r="G9367" s="82"/>
      <c r="H9367" s="107" t="str">
        <f>IF(B9367&lt;&gt;"",IF(OR(O9367=0,O9367=999),"",SUMIFS($E$2:E9367,$A$2:A9367,A9367)-SUMIFS($F$2:F9367,$A$2:A9367,A9367)),"")</f>
        <v/>
      </c>
      <c r="I9367" s="109" t="str">
        <f t="shared" si="440"/>
        <v/>
      </c>
      <c r="J9367" s="113"/>
      <c r="K9367" s="90"/>
      <c r="L9367" s="73"/>
      <c r="M9367" s="69" t="str">
        <f>IF(C9367&lt;&gt;"",DailyLog!$S$3,"")</f>
        <v/>
      </c>
      <c r="N9367" s="56" t="str">
        <f t="shared" si="439"/>
        <v/>
      </c>
      <c r="O9367" s="53" t="str">
        <f>IF($B9367&lt;&gt;"",IF(ISNUMBER(_xlfn.XMATCH($B9367,Language!$A$6:$E$6)),0,IF(ISNUMBER(_xlfn.XMATCH($B9367,Language!$A$29:$E$29)),'Lista de Prestatarios'!$B$3,VLOOKUP(B9367,'Lista de Prestatarios'!$A$2:$B$500,2,FALSE))),"")</f>
        <v/>
      </c>
      <c r="P9367" s="58" t="str">
        <f>IF(B9367&lt;&gt;"",IF(OR(D9367&gt;0,G9367&gt;0),COUNTIF($B$2:B9367,B9367),COUNTIFS($B$2:B9367,B9367,$E$2:E9367,"&gt;0")),"")</f>
        <v/>
      </c>
    </row>
    <row r="9368" spans="1:16" x14ac:dyDescent="0.35">
      <c r="A9368" s="51" t="str">
        <f t="shared" si="438"/>
        <v/>
      </c>
      <c r="B9368" s="99"/>
      <c r="C9368" s="4"/>
      <c r="D9368" s="14"/>
      <c r="E9368" s="14"/>
      <c r="F9368" s="14"/>
      <c r="G9368" s="82"/>
      <c r="H9368" s="107" t="str">
        <f>IF(B9368&lt;&gt;"",IF(OR(O9368=0,O9368=999),"",SUMIFS($E$2:E9368,$A$2:A9368,A9368)-SUMIFS($F$2:F9368,$A$2:A9368,A9368)),"")</f>
        <v/>
      </c>
      <c r="I9368" s="109" t="str">
        <f t="shared" si="440"/>
        <v/>
      </c>
      <c r="J9368" s="113"/>
      <c r="K9368" s="90"/>
      <c r="L9368" s="73"/>
      <c r="M9368" s="69" t="str">
        <f>IF(C9368&lt;&gt;"",DailyLog!$S$3,"")</f>
        <v/>
      </c>
      <c r="N9368" s="56" t="str">
        <f t="shared" si="439"/>
        <v/>
      </c>
      <c r="O9368" s="53" t="str">
        <f>IF($B9368&lt;&gt;"",IF(ISNUMBER(_xlfn.XMATCH($B9368,Language!$A$6:$E$6)),0,IF(ISNUMBER(_xlfn.XMATCH($B9368,Language!$A$29:$E$29)),'Lista de Prestatarios'!$B$3,VLOOKUP(B9368,'Lista de Prestatarios'!$A$2:$B$500,2,FALSE))),"")</f>
        <v/>
      </c>
      <c r="P9368" s="58" t="str">
        <f>IF(B9368&lt;&gt;"",IF(OR(D9368&gt;0,G9368&gt;0),COUNTIF($B$2:B9368,B9368),COUNTIFS($B$2:B9368,B9368,$E$2:E9368,"&gt;0")),"")</f>
        <v/>
      </c>
    </row>
    <row r="9369" spans="1:16" x14ac:dyDescent="0.35">
      <c r="A9369" s="51" t="str">
        <f t="shared" si="438"/>
        <v/>
      </c>
      <c r="B9369" s="99"/>
      <c r="C9369" s="4"/>
      <c r="D9369" s="14"/>
      <c r="E9369" s="14"/>
      <c r="F9369" s="14"/>
      <c r="G9369" s="82"/>
      <c r="H9369" s="107" t="str">
        <f>IF(B9369&lt;&gt;"",IF(OR(O9369=0,O9369=999),"",SUMIFS($E$2:E9369,$A$2:A9369,A9369)-SUMIFS($F$2:F9369,$A$2:A9369,A9369)),"")</f>
        <v/>
      </c>
      <c r="I9369" s="109" t="str">
        <f t="shared" si="440"/>
        <v/>
      </c>
      <c r="J9369" s="113"/>
      <c r="K9369" s="90"/>
      <c r="L9369" s="73"/>
      <c r="M9369" s="69" t="str">
        <f>IF(C9369&lt;&gt;"",DailyLog!$S$3,"")</f>
        <v/>
      </c>
      <c r="N9369" s="56" t="str">
        <f t="shared" si="439"/>
        <v/>
      </c>
      <c r="O9369" s="53" t="str">
        <f>IF($B9369&lt;&gt;"",IF(ISNUMBER(_xlfn.XMATCH($B9369,Language!$A$6:$E$6)),0,IF(ISNUMBER(_xlfn.XMATCH($B9369,Language!$A$29:$E$29)),'Lista de Prestatarios'!$B$3,VLOOKUP(B9369,'Lista de Prestatarios'!$A$2:$B$500,2,FALSE))),"")</f>
        <v/>
      </c>
      <c r="P9369" s="58" t="str">
        <f>IF(B9369&lt;&gt;"",IF(OR(D9369&gt;0,G9369&gt;0),COUNTIF($B$2:B9369,B9369),COUNTIFS($B$2:B9369,B9369,$E$2:E9369,"&gt;0")),"")</f>
        <v/>
      </c>
    </row>
    <row r="9370" spans="1:16" x14ac:dyDescent="0.35">
      <c r="A9370" s="51" t="str">
        <f t="shared" si="438"/>
        <v/>
      </c>
      <c r="B9370" s="99"/>
      <c r="C9370" s="4"/>
      <c r="D9370" s="14"/>
      <c r="E9370" s="14"/>
      <c r="F9370" s="14"/>
      <c r="G9370" s="82"/>
      <c r="H9370" s="107" t="str">
        <f>IF(B9370&lt;&gt;"",IF(OR(O9370=0,O9370=999),"",SUMIFS($E$2:E9370,$A$2:A9370,A9370)-SUMIFS($F$2:F9370,$A$2:A9370,A9370)),"")</f>
        <v/>
      </c>
      <c r="I9370" s="109" t="str">
        <f t="shared" si="440"/>
        <v/>
      </c>
      <c r="J9370" s="113"/>
      <c r="K9370" s="90"/>
      <c r="L9370" s="73"/>
      <c r="M9370" s="69" t="str">
        <f>IF(C9370&lt;&gt;"",DailyLog!$S$3,"")</f>
        <v/>
      </c>
      <c r="N9370" s="56" t="str">
        <f t="shared" si="439"/>
        <v/>
      </c>
      <c r="O9370" s="53" t="str">
        <f>IF($B9370&lt;&gt;"",IF(ISNUMBER(_xlfn.XMATCH($B9370,Language!$A$6:$E$6)),0,IF(ISNUMBER(_xlfn.XMATCH($B9370,Language!$A$29:$E$29)),'Lista de Prestatarios'!$B$3,VLOOKUP(B9370,'Lista de Prestatarios'!$A$2:$B$500,2,FALSE))),"")</f>
        <v/>
      </c>
      <c r="P9370" s="58" t="str">
        <f>IF(B9370&lt;&gt;"",IF(OR(D9370&gt;0,G9370&gt;0),COUNTIF($B$2:B9370,B9370),COUNTIFS($B$2:B9370,B9370,$E$2:E9370,"&gt;0")),"")</f>
        <v/>
      </c>
    </row>
    <row r="9371" spans="1:16" x14ac:dyDescent="0.35">
      <c r="A9371" s="51" t="str">
        <f t="shared" si="438"/>
        <v/>
      </c>
      <c r="B9371" s="99"/>
      <c r="C9371" s="4"/>
      <c r="D9371" s="14"/>
      <c r="E9371" s="14"/>
      <c r="F9371" s="14"/>
      <c r="G9371" s="82"/>
      <c r="H9371" s="107" t="str">
        <f>IF(B9371&lt;&gt;"",IF(OR(O9371=0,O9371=999),"",SUMIFS($E$2:E9371,$A$2:A9371,A9371)-SUMIFS($F$2:F9371,$A$2:A9371,A9371)),"")</f>
        <v/>
      </c>
      <c r="I9371" s="109" t="str">
        <f t="shared" si="440"/>
        <v/>
      </c>
      <c r="J9371" s="113"/>
      <c r="K9371" s="90"/>
      <c r="L9371" s="73"/>
      <c r="M9371" s="69" t="str">
        <f>IF(C9371&lt;&gt;"",DailyLog!$S$3,"")</f>
        <v/>
      </c>
      <c r="N9371" s="56" t="str">
        <f t="shared" si="439"/>
        <v/>
      </c>
      <c r="O9371" s="53" t="str">
        <f>IF($B9371&lt;&gt;"",IF(ISNUMBER(_xlfn.XMATCH($B9371,Language!$A$6:$E$6)),0,IF(ISNUMBER(_xlfn.XMATCH($B9371,Language!$A$29:$E$29)),'Lista de Prestatarios'!$B$3,VLOOKUP(B9371,'Lista de Prestatarios'!$A$2:$B$500,2,FALSE))),"")</f>
        <v/>
      </c>
      <c r="P9371" s="58" t="str">
        <f>IF(B9371&lt;&gt;"",IF(OR(D9371&gt;0,G9371&gt;0),COUNTIF($B$2:B9371,B9371),COUNTIFS($B$2:B9371,B9371,$E$2:E9371,"&gt;0")),"")</f>
        <v/>
      </c>
    </row>
    <row r="9372" spans="1:16" x14ac:dyDescent="0.35">
      <c r="A9372" s="51" t="str">
        <f t="shared" si="438"/>
        <v/>
      </c>
      <c r="B9372" s="99"/>
      <c r="C9372" s="4"/>
      <c r="D9372" s="14"/>
      <c r="E9372" s="14"/>
      <c r="F9372" s="14"/>
      <c r="G9372" s="82"/>
      <c r="H9372" s="107" t="str">
        <f>IF(B9372&lt;&gt;"",IF(OR(O9372=0,O9372=999),"",SUMIFS($E$2:E9372,$A$2:A9372,A9372)-SUMIFS($F$2:F9372,$A$2:A9372,A9372)),"")</f>
        <v/>
      </c>
      <c r="I9372" s="109" t="str">
        <f t="shared" si="440"/>
        <v/>
      </c>
      <c r="J9372" s="113"/>
      <c r="K9372" s="90"/>
      <c r="L9372" s="73"/>
      <c r="M9372" s="69" t="str">
        <f>IF(C9372&lt;&gt;"",DailyLog!$S$3,"")</f>
        <v/>
      </c>
      <c r="N9372" s="56" t="str">
        <f t="shared" si="439"/>
        <v/>
      </c>
      <c r="O9372" s="53" t="str">
        <f>IF($B9372&lt;&gt;"",IF(ISNUMBER(_xlfn.XMATCH($B9372,Language!$A$6:$E$6)),0,IF(ISNUMBER(_xlfn.XMATCH($B9372,Language!$A$29:$E$29)),'Lista de Prestatarios'!$B$3,VLOOKUP(B9372,'Lista de Prestatarios'!$A$2:$B$500,2,FALSE))),"")</f>
        <v/>
      </c>
      <c r="P9372" s="58" t="str">
        <f>IF(B9372&lt;&gt;"",IF(OR(D9372&gt;0,G9372&gt;0),COUNTIF($B$2:B9372,B9372),COUNTIFS($B$2:B9372,B9372,$E$2:E9372,"&gt;0")),"")</f>
        <v/>
      </c>
    </row>
    <row r="9373" spans="1:16" x14ac:dyDescent="0.35">
      <c r="A9373" s="51" t="str">
        <f t="shared" si="438"/>
        <v/>
      </c>
      <c r="B9373" s="99"/>
      <c r="C9373" s="4"/>
      <c r="D9373" s="14"/>
      <c r="E9373" s="14"/>
      <c r="F9373" s="14"/>
      <c r="G9373" s="82"/>
      <c r="H9373" s="107" t="str">
        <f>IF(B9373&lt;&gt;"",IF(OR(O9373=0,O9373=999),"",SUMIFS($E$2:E9373,$A$2:A9373,A9373)-SUMIFS($F$2:F9373,$A$2:A9373,A9373)),"")</f>
        <v/>
      </c>
      <c r="I9373" s="109" t="str">
        <f t="shared" si="440"/>
        <v/>
      </c>
      <c r="J9373" s="113"/>
      <c r="K9373" s="90"/>
      <c r="L9373" s="73"/>
      <c r="M9373" s="69" t="str">
        <f>IF(C9373&lt;&gt;"",DailyLog!$S$3,"")</f>
        <v/>
      </c>
      <c r="N9373" s="56" t="str">
        <f t="shared" si="439"/>
        <v/>
      </c>
      <c r="O9373" s="53" t="str">
        <f>IF($B9373&lt;&gt;"",IF(ISNUMBER(_xlfn.XMATCH($B9373,Language!$A$6:$E$6)),0,IF(ISNUMBER(_xlfn.XMATCH($B9373,Language!$A$29:$E$29)),'Lista de Prestatarios'!$B$3,VLOOKUP(B9373,'Lista de Prestatarios'!$A$2:$B$500,2,FALSE))),"")</f>
        <v/>
      </c>
      <c r="P9373" s="58" t="str">
        <f>IF(B9373&lt;&gt;"",IF(OR(D9373&gt;0,G9373&gt;0),COUNTIF($B$2:B9373,B9373),COUNTIFS($B$2:B9373,B9373,$E$2:E9373,"&gt;0")),"")</f>
        <v/>
      </c>
    </row>
    <row r="9374" spans="1:16" x14ac:dyDescent="0.35">
      <c r="A9374" s="51" t="str">
        <f t="shared" si="438"/>
        <v/>
      </c>
      <c r="B9374" s="99"/>
      <c r="C9374" s="4"/>
      <c r="D9374" s="14"/>
      <c r="E9374" s="14"/>
      <c r="F9374" s="14"/>
      <c r="G9374" s="82"/>
      <c r="H9374" s="107" t="str">
        <f>IF(B9374&lt;&gt;"",IF(OR(O9374=0,O9374=999),"",SUMIFS($E$2:E9374,$A$2:A9374,A9374)-SUMIFS($F$2:F9374,$A$2:A9374,A9374)),"")</f>
        <v/>
      </c>
      <c r="I9374" s="109" t="str">
        <f t="shared" si="440"/>
        <v/>
      </c>
      <c r="J9374" s="113"/>
      <c r="K9374" s="90"/>
      <c r="L9374" s="73"/>
      <c r="M9374" s="69" t="str">
        <f>IF(C9374&lt;&gt;"",DailyLog!$S$3,"")</f>
        <v/>
      </c>
      <c r="N9374" s="56" t="str">
        <f t="shared" si="439"/>
        <v/>
      </c>
      <c r="O9374" s="53" t="str">
        <f>IF($B9374&lt;&gt;"",IF(ISNUMBER(_xlfn.XMATCH($B9374,Language!$A$6:$E$6)),0,IF(ISNUMBER(_xlfn.XMATCH($B9374,Language!$A$29:$E$29)),'Lista de Prestatarios'!$B$3,VLOOKUP(B9374,'Lista de Prestatarios'!$A$2:$B$500,2,FALSE))),"")</f>
        <v/>
      </c>
      <c r="P9374" s="58" t="str">
        <f>IF(B9374&lt;&gt;"",IF(OR(D9374&gt;0,G9374&gt;0),COUNTIF($B$2:B9374,B9374),COUNTIFS($B$2:B9374,B9374,$E$2:E9374,"&gt;0")),"")</f>
        <v/>
      </c>
    </row>
    <row r="9375" spans="1:16" x14ac:dyDescent="0.35">
      <c r="A9375" s="51" t="str">
        <f t="shared" si="438"/>
        <v/>
      </c>
      <c r="B9375" s="99"/>
      <c r="C9375" s="4"/>
      <c r="D9375" s="14"/>
      <c r="E9375" s="14"/>
      <c r="F9375" s="14"/>
      <c r="G9375" s="82"/>
      <c r="H9375" s="107" t="str">
        <f>IF(B9375&lt;&gt;"",IF(OR(O9375=0,O9375=999),"",SUMIFS($E$2:E9375,$A$2:A9375,A9375)-SUMIFS($F$2:F9375,$A$2:A9375,A9375)),"")</f>
        <v/>
      </c>
      <c r="I9375" s="109" t="str">
        <f t="shared" si="440"/>
        <v/>
      </c>
      <c r="J9375" s="113"/>
      <c r="K9375" s="90"/>
      <c r="L9375" s="73"/>
      <c r="M9375" s="69" t="str">
        <f>IF(C9375&lt;&gt;"",DailyLog!$S$3,"")</f>
        <v/>
      </c>
      <c r="N9375" s="56" t="str">
        <f t="shared" si="439"/>
        <v/>
      </c>
      <c r="O9375" s="53" t="str">
        <f>IF($B9375&lt;&gt;"",IF(ISNUMBER(_xlfn.XMATCH($B9375,Language!$A$6:$E$6)),0,IF(ISNUMBER(_xlfn.XMATCH($B9375,Language!$A$29:$E$29)),'Lista de Prestatarios'!$B$3,VLOOKUP(B9375,'Lista de Prestatarios'!$A$2:$B$500,2,FALSE))),"")</f>
        <v/>
      </c>
      <c r="P9375" s="58" t="str">
        <f>IF(B9375&lt;&gt;"",IF(OR(D9375&gt;0,G9375&gt;0),COUNTIF($B$2:B9375,B9375),COUNTIFS($B$2:B9375,B9375,$E$2:E9375,"&gt;0")),"")</f>
        <v/>
      </c>
    </row>
    <row r="9376" spans="1:16" x14ac:dyDescent="0.35">
      <c r="A9376" s="51" t="str">
        <f t="shared" si="438"/>
        <v/>
      </c>
      <c r="B9376" s="99"/>
      <c r="C9376" s="4"/>
      <c r="D9376" s="14"/>
      <c r="E9376" s="14"/>
      <c r="F9376" s="14"/>
      <c r="G9376" s="82"/>
      <c r="H9376" s="107" t="str">
        <f>IF(B9376&lt;&gt;"",IF(OR(O9376=0,O9376=999),"",SUMIFS($E$2:E9376,$A$2:A9376,A9376)-SUMIFS($F$2:F9376,$A$2:A9376,A9376)),"")</f>
        <v/>
      </c>
      <c r="I9376" s="109" t="str">
        <f t="shared" si="440"/>
        <v/>
      </c>
      <c r="J9376" s="113"/>
      <c r="K9376" s="90"/>
      <c r="L9376" s="73"/>
      <c r="M9376" s="69" t="str">
        <f>IF(C9376&lt;&gt;"",DailyLog!$S$3,"")</f>
        <v/>
      </c>
      <c r="N9376" s="56" t="str">
        <f t="shared" si="439"/>
        <v/>
      </c>
      <c r="O9376" s="53" t="str">
        <f>IF($B9376&lt;&gt;"",IF(ISNUMBER(_xlfn.XMATCH($B9376,Language!$A$6:$E$6)),0,IF(ISNUMBER(_xlfn.XMATCH($B9376,Language!$A$29:$E$29)),'Lista de Prestatarios'!$B$3,VLOOKUP(B9376,'Lista de Prestatarios'!$A$2:$B$500,2,FALSE))),"")</f>
        <v/>
      </c>
      <c r="P9376" s="58" t="str">
        <f>IF(B9376&lt;&gt;"",IF(OR(D9376&gt;0,G9376&gt;0),COUNTIF($B$2:B9376,B9376),COUNTIFS($B$2:B9376,B9376,$E$2:E9376,"&gt;0")),"")</f>
        <v/>
      </c>
    </row>
    <row r="9377" spans="1:16" x14ac:dyDescent="0.35">
      <c r="A9377" s="51" t="str">
        <f t="shared" si="438"/>
        <v/>
      </c>
      <c r="B9377" s="99"/>
      <c r="C9377" s="4"/>
      <c r="D9377" s="14"/>
      <c r="E9377" s="14"/>
      <c r="F9377" s="14"/>
      <c r="G9377" s="82"/>
      <c r="H9377" s="107" t="str">
        <f>IF(B9377&lt;&gt;"",IF(OR(O9377=0,O9377=999),"",SUMIFS($E$2:E9377,$A$2:A9377,A9377)-SUMIFS($F$2:F9377,$A$2:A9377,A9377)),"")</f>
        <v/>
      </c>
      <c r="I9377" s="109" t="str">
        <f t="shared" si="440"/>
        <v/>
      </c>
      <c r="J9377" s="113"/>
      <c r="K9377" s="90"/>
      <c r="L9377" s="73"/>
      <c r="M9377" s="69" t="str">
        <f>IF(C9377&lt;&gt;"",DailyLog!$S$3,"")</f>
        <v/>
      </c>
      <c r="N9377" s="56" t="str">
        <f t="shared" si="439"/>
        <v/>
      </c>
      <c r="O9377" s="53" t="str">
        <f>IF($B9377&lt;&gt;"",IF(ISNUMBER(_xlfn.XMATCH($B9377,Language!$A$6:$E$6)),0,IF(ISNUMBER(_xlfn.XMATCH($B9377,Language!$A$29:$E$29)),'Lista de Prestatarios'!$B$3,VLOOKUP(B9377,'Lista de Prestatarios'!$A$2:$B$500,2,FALSE))),"")</f>
        <v/>
      </c>
      <c r="P9377" s="58" t="str">
        <f>IF(B9377&lt;&gt;"",IF(OR(D9377&gt;0,G9377&gt;0),COUNTIF($B$2:B9377,B9377),COUNTIFS($B$2:B9377,B9377,$E$2:E9377,"&gt;0")),"")</f>
        <v/>
      </c>
    </row>
    <row r="9378" spans="1:16" x14ac:dyDescent="0.35">
      <c r="A9378" s="51" t="str">
        <f t="shared" si="438"/>
        <v/>
      </c>
      <c r="B9378" s="99"/>
      <c r="C9378" s="4"/>
      <c r="D9378" s="14"/>
      <c r="E9378" s="14"/>
      <c r="F9378" s="14"/>
      <c r="G9378" s="82"/>
      <c r="H9378" s="107" t="str">
        <f>IF(B9378&lt;&gt;"",IF(OR(O9378=0,O9378=999),"",SUMIFS($E$2:E9378,$A$2:A9378,A9378)-SUMIFS($F$2:F9378,$A$2:A9378,A9378)),"")</f>
        <v/>
      </c>
      <c r="I9378" s="109" t="str">
        <f t="shared" si="440"/>
        <v/>
      </c>
      <c r="J9378" s="113"/>
      <c r="K9378" s="90"/>
      <c r="L9378" s="73"/>
      <c r="M9378" s="69" t="str">
        <f>IF(C9378&lt;&gt;"",DailyLog!$S$3,"")</f>
        <v/>
      </c>
      <c r="N9378" s="56" t="str">
        <f t="shared" si="439"/>
        <v/>
      </c>
      <c r="O9378" s="53" t="str">
        <f>IF($B9378&lt;&gt;"",IF(ISNUMBER(_xlfn.XMATCH($B9378,Language!$A$6:$E$6)),0,IF(ISNUMBER(_xlfn.XMATCH($B9378,Language!$A$29:$E$29)),'Lista de Prestatarios'!$B$3,VLOOKUP(B9378,'Lista de Prestatarios'!$A$2:$B$500,2,FALSE))),"")</f>
        <v/>
      </c>
      <c r="P9378" s="58" t="str">
        <f>IF(B9378&lt;&gt;"",IF(OR(D9378&gt;0,G9378&gt;0),COUNTIF($B$2:B9378,B9378),COUNTIFS($B$2:B9378,B9378,$E$2:E9378,"&gt;0")),"")</f>
        <v/>
      </c>
    </row>
    <row r="9379" spans="1:16" x14ac:dyDescent="0.35">
      <c r="A9379" s="51" t="str">
        <f t="shared" si="438"/>
        <v/>
      </c>
      <c r="B9379" s="99"/>
      <c r="C9379" s="4"/>
      <c r="D9379" s="14"/>
      <c r="E9379" s="14"/>
      <c r="F9379" s="14"/>
      <c r="G9379" s="82"/>
      <c r="H9379" s="107" t="str">
        <f>IF(B9379&lt;&gt;"",IF(OR(O9379=0,O9379=999),"",SUMIFS($E$2:E9379,$A$2:A9379,A9379)-SUMIFS($F$2:F9379,$A$2:A9379,A9379)),"")</f>
        <v/>
      </c>
      <c r="I9379" s="109" t="str">
        <f t="shared" si="440"/>
        <v/>
      </c>
      <c r="J9379" s="113"/>
      <c r="K9379" s="90"/>
      <c r="L9379" s="73"/>
      <c r="M9379" s="69" t="str">
        <f>IF(C9379&lt;&gt;"",DailyLog!$S$3,"")</f>
        <v/>
      </c>
      <c r="N9379" s="56" t="str">
        <f t="shared" si="439"/>
        <v/>
      </c>
      <c r="O9379" s="53" t="str">
        <f>IF($B9379&lt;&gt;"",IF(ISNUMBER(_xlfn.XMATCH($B9379,Language!$A$6:$E$6)),0,IF(ISNUMBER(_xlfn.XMATCH($B9379,Language!$A$29:$E$29)),'Lista de Prestatarios'!$B$3,VLOOKUP(B9379,'Lista de Prestatarios'!$A$2:$B$500,2,FALSE))),"")</f>
        <v/>
      </c>
      <c r="P9379" s="58" t="str">
        <f>IF(B9379&lt;&gt;"",IF(OR(D9379&gt;0,G9379&gt;0),COUNTIF($B$2:B9379,B9379),COUNTIFS($B$2:B9379,B9379,$E$2:E9379,"&gt;0")),"")</f>
        <v/>
      </c>
    </row>
    <row r="9380" spans="1:16" x14ac:dyDescent="0.35">
      <c r="A9380" s="51" t="str">
        <f t="shared" si="438"/>
        <v/>
      </c>
      <c r="B9380" s="99"/>
      <c r="C9380" s="4"/>
      <c r="D9380" s="14"/>
      <c r="E9380" s="14"/>
      <c r="F9380" s="14"/>
      <c r="G9380" s="82"/>
      <c r="H9380" s="107" t="str">
        <f>IF(B9380&lt;&gt;"",IF(OR(O9380=0,O9380=999),"",SUMIFS($E$2:E9380,$A$2:A9380,A9380)-SUMIFS($F$2:F9380,$A$2:A9380,A9380)),"")</f>
        <v/>
      </c>
      <c r="I9380" s="109" t="str">
        <f t="shared" si="440"/>
        <v/>
      </c>
      <c r="J9380" s="113"/>
      <c r="K9380" s="90"/>
      <c r="L9380" s="73"/>
      <c r="M9380" s="69" t="str">
        <f>IF(C9380&lt;&gt;"",DailyLog!$S$3,"")</f>
        <v/>
      </c>
      <c r="N9380" s="56" t="str">
        <f t="shared" si="439"/>
        <v/>
      </c>
      <c r="O9380" s="53" t="str">
        <f>IF($B9380&lt;&gt;"",IF(ISNUMBER(_xlfn.XMATCH($B9380,Language!$A$6:$E$6)),0,IF(ISNUMBER(_xlfn.XMATCH($B9380,Language!$A$29:$E$29)),'Lista de Prestatarios'!$B$3,VLOOKUP(B9380,'Lista de Prestatarios'!$A$2:$B$500,2,FALSE))),"")</f>
        <v/>
      </c>
      <c r="P9380" s="58" t="str">
        <f>IF(B9380&lt;&gt;"",IF(OR(D9380&gt;0,G9380&gt;0),COUNTIF($B$2:B9380,B9380),COUNTIFS($B$2:B9380,B9380,$E$2:E9380,"&gt;0")),"")</f>
        <v/>
      </c>
    </row>
    <row r="9381" spans="1:16" x14ac:dyDescent="0.35">
      <c r="A9381" s="51" t="str">
        <f t="shared" si="438"/>
        <v/>
      </c>
      <c r="B9381" s="99"/>
      <c r="C9381" s="4"/>
      <c r="D9381" s="14"/>
      <c r="E9381" s="14"/>
      <c r="F9381" s="14"/>
      <c r="G9381" s="82"/>
      <c r="H9381" s="107" t="str">
        <f>IF(B9381&lt;&gt;"",IF(OR(O9381=0,O9381=999),"",SUMIFS($E$2:E9381,$A$2:A9381,A9381)-SUMIFS($F$2:F9381,$A$2:A9381,A9381)),"")</f>
        <v/>
      </c>
      <c r="I9381" s="109" t="str">
        <f t="shared" si="440"/>
        <v/>
      </c>
      <c r="J9381" s="113"/>
      <c r="K9381" s="90"/>
      <c r="L9381" s="73"/>
      <c r="M9381" s="69" t="str">
        <f>IF(C9381&lt;&gt;"",DailyLog!$S$3,"")</f>
        <v/>
      </c>
      <c r="N9381" s="56" t="str">
        <f t="shared" si="439"/>
        <v/>
      </c>
      <c r="O9381" s="53" t="str">
        <f>IF($B9381&lt;&gt;"",IF(ISNUMBER(_xlfn.XMATCH($B9381,Language!$A$6:$E$6)),0,IF(ISNUMBER(_xlfn.XMATCH($B9381,Language!$A$29:$E$29)),'Lista de Prestatarios'!$B$3,VLOOKUP(B9381,'Lista de Prestatarios'!$A$2:$B$500,2,FALSE))),"")</f>
        <v/>
      </c>
      <c r="P9381" s="58" t="str">
        <f>IF(B9381&lt;&gt;"",IF(OR(D9381&gt;0,G9381&gt;0),COUNTIF($B$2:B9381,B9381),COUNTIFS($B$2:B9381,B9381,$E$2:E9381,"&gt;0")),"")</f>
        <v/>
      </c>
    </row>
    <row r="9382" spans="1:16" x14ac:dyDescent="0.35">
      <c r="A9382" s="51" t="str">
        <f t="shared" si="438"/>
        <v/>
      </c>
      <c r="B9382" s="99"/>
      <c r="C9382" s="4"/>
      <c r="D9382" s="14"/>
      <c r="E9382" s="14"/>
      <c r="F9382" s="14"/>
      <c r="G9382" s="82"/>
      <c r="H9382" s="107" t="str">
        <f>IF(B9382&lt;&gt;"",IF(OR(O9382=0,O9382=999),"",SUMIFS($E$2:E9382,$A$2:A9382,A9382)-SUMIFS($F$2:F9382,$A$2:A9382,A9382)),"")</f>
        <v/>
      </c>
      <c r="I9382" s="109" t="str">
        <f t="shared" si="440"/>
        <v/>
      </c>
      <c r="J9382" s="113"/>
      <c r="K9382" s="90"/>
      <c r="L9382" s="73"/>
      <c r="M9382" s="69" t="str">
        <f>IF(C9382&lt;&gt;"",DailyLog!$S$3,"")</f>
        <v/>
      </c>
      <c r="N9382" s="56" t="str">
        <f t="shared" si="439"/>
        <v/>
      </c>
      <c r="O9382" s="53" t="str">
        <f>IF($B9382&lt;&gt;"",IF(ISNUMBER(_xlfn.XMATCH($B9382,Language!$A$6:$E$6)),0,IF(ISNUMBER(_xlfn.XMATCH($B9382,Language!$A$29:$E$29)),'Lista de Prestatarios'!$B$3,VLOOKUP(B9382,'Lista de Prestatarios'!$A$2:$B$500,2,FALSE))),"")</f>
        <v/>
      </c>
      <c r="P9382" s="58" t="str">
        <f>IF(B9382&lt;&gt;"",IF(OR(D9382&gt;0,G9382&gt;0),COUNTIF($B$2:B9382,B9382),COUNTIFS($B$2:B9382,B9382,$E$2:E9382,"&gt;0")),"")</f>
        <v/>
      </c>
    </row>
    <row r="9383" spans="1:16" x14ac:dyDescent="0.35">
      <c r="A9383" s="51" t="str">
        <f t="shared" si="438"/>
        <v/>
      </c>
      <c r="B9383" s="99"/>
      <c r="C9383" s="4"/>
      <c r="D9383" s="14"/>
      <c r="E9383" s="14"/>
      <c r="F9383" s="14"/>
      <c r="G9383" s="82"/>
      <c r="H9383" s="107" t="str">
        <f>IF(B9383&lt;&gt;"",IF(OR(O9383=0,O9383=999),"",SUMIFS($E$2:E9383,$A$2:A9383,A9383)-SUMIFS($F$2:F9383,$A$2:A9383,A9383)),"")</f>
        <v/>
      </c>
      <c r="I9383" s="109" t="str">
        <f t="shared" si="440"/>
        <v/>
      </c>
      <c r="J9383" s="113"/>
      <c r="K9383" s="90"/>
      <c r="L9383" s="73"/>
      <c r="M9383" s="69" t="str">
        <f>IF(C9383&lt;&gt;"",DailyLog!$S$3,"")</f>
        <v/>
      </c>
      <c r="N9383" s="56" t="str">
        <f t="shared" si="439"/>
        <v/>
      </c>
      <c r="O9383" s="53" t="str">
        <f>IF($B9383&lt;&gt;"",IF(ISNUMBER(_xlfn.XMATCH($B9383,Language!$A$6:$E$6)),0,IF(ISNUMBER(_xlfn.XMATCH($B9383,Language!$A$29:$E$29)),'Lista de Prestatarios'!$B$3,VLOOKUP(B9383,'Lista de Prestatarios'!$A$2:$B$500,2,FALSE))),"")</f>
        <v/>
      </c>
      <c r="P9383" s="58" t="str">
        <f>IF(B9383&lt;&gt;"",IF(OR(D9383&gt;0,G9383&gt;0),COUNTIF($B$2:B9383,B9383),COUNTIFS($B$2:B9383,B9383,$E$2:E9383,"&gt;0")),"")</f>
        <v/>
      </c>
    </row>
    <row r="9384" spans="1:16" x14ac:dyDescent="0.35">
      <c r="A9384" s="51" t="str">
        <f t="shared" si="438"/>
        <v/>
      </c>
      <c r="B9384" s="99"/>
      <c r="C9384" s="4"/>
      <c r="D9384" s="14"/>
      <c r="E9384" s="14"/>
      <c r="F9384" s="14"/>
      <c r="G9384" s="82"/>
      <c r="H9384" s="107" t="str">
        <f>IF(B9384&lt;&gt;"",IF(OR(O9384=0,O9384=999),"",SUMIFS($E$2:E9384,$A$2:A9384,A9384)-SUMIFS($F$2:F9384,$A$2:A9384,A9384)),"")</f>
        <v/>
      </c>
      <c r="I9384" s="109" t="str">
        <f t="shared" si="440"/>
        <v/>
      </c>
      <c r="J9384" s="113"/>
      <c r="K9384" s="90"/>
      <c r="L9384" s="73"/>
      <c r="M9384" s="69" t="str">
        <f>IF(C9384&lt;&gt;"",DailyLog!$S$3,"")</f>
        <v/>
      </c>
      <c r="N9384" s="56" t="str">
        <f t="shared" si="439"/>
        <v/>
      </c>
      <c r="O9384" s="53" t="str">
        <f>IF($B9384&lt;&gt;"",IF(ISNUMBER(_xlfn.XMATCH($B9384,Language!$A$6:$E$6)),0,IF(ISNUMBER(_xlfn.XMATCH($B9384,Language!$A$29:$E$29)),'Lista de Prestatarios'!$B$3,VLOOKUP(B9384,'Lista de Prestatarios'!$A$2:$B$500,2,FALSE))),"")</f>
        <v/>
      </c>
      <c r="P9384" s="58" t="str">
        <f>IF(B9384&lt;&gt;"",IF(OR(D9384&gt;0,G9384&gt;0),COUNTIF($B$2:B9384,B9384),COUNTIFS($B$2:B9384,B9384,$E$2:E9384,"&gt;0")),"")</f>
        <v/>
      </c>
    </row>
    <row r="9385" spans="1:16" x14ac:dyDescent="0.35">
      <c r="A9385" s="51" t="str">
        <f t="shared" si="438"/>
        <v/>
      </c>
      <c r="B9385" s="99"/>
      <c r="C9385" s="4"/>
      <c r="D9385" s="14"/>
      <c r="E9385" s="14"/>
      <c r="F9385" s="14"/>
      <c r="G9385" s="82"/>
      <c r="H9385" s="107" t="str">
        <f>IF(B9385&lt;&gt;"",IF(OR(O9385=0,O9385=999),"",SUMIFS($E$2:E9385,$A$2:A9385,A9385)-SUMIFS($F$2:F9385,$A$2:A9385,A9385)),"")</f>
        <v/>
      </c>
      <c r="I9385" s="109" t="str">
        <f t="shared" si="440"/>
        <v/>
      </c>
      <c r="J9385" s="113"/>
      <c r="K9385" s="90"/>
      <c r="L9385" s="73"/>
      <c r="M9385" s="69" t="str">
        <f>IF(C9385&lt;&gt;"",DailyLog!$S$3,"")</f>
        <v/>
      </c>
      <c r="N9385" s="56" t="str">
        <f t="shared" si="439"/>
        <v/>
      </c>
      <c r="O9385" s="53" t="str">
        <f>IF($B9385&lt;&gt;"",IF(ISNUMBER(_xlfn.XMATCH($B9385,Language!$A$6:$E$6)),0,IF(ISNUMBER(_xlfn.XMATCH($B9385,Language!$A$29:$E$29)),'Lista de Prestatarios'!$B$3,VLOOKUP(B9385,'Lista de Prestatarios'!$A$2:$B$500,2,FALSE))),"")</f>
        <v/>
      </c>
      <c r="P9385" s="58" t="str">
        <f>IF(B9385&lt;&gt;"",IF(OR(D9385&gt;0,G9385&gt;0),COUNTIF($B$2:B9385,B9385),COUNTIFS($B$2:B9385,B9385,$E$2:E9385,"&gt;0")),"")</f>
        <v/>
      </c>
    </row>
    <row r="9386" spans="1:16" x14ac:dyDescent="0.35">
      <c r="A9386" s="51" t="str">
        <f t="shared" si="438"/>
        <v/>
      </c>
      <c r="B9386" s="99"/>
      <c r="C9386" s="4"/>
      <c r="D9386" s="14"/>
      <c r="E9386" s="14"/>
      <c r="F9386" s="14"/>
      <c r="G9386" s="82"/>
      <c r="H9386" s="107" t="str">
        <f>IF(B9386&lt;&gt;"",IF(OR(O9386=0,O9386=999),"",SUMIFS($E$2:E9386,$A$2:A9386,A9386)-SUMIFS($F$2:F9386,$A$2:A9386,A9386)),"")</f>
        <v/>
      </c>
      <c r="I9386" s="109" t="str">
        <f t="shared" si="440"/>
        <v/>
      </c>
      <c r="J9386" s="113"/>
      <c r="K9386" s="90"/>
      <c r="L9386" s="73"/>
      <c r="M9386" s="69" t="str">
        <f>IF(C9386&lt;&gt;"",DailyLog!$S$3,"")</f>
        <v/>
      </c>
      <c r="N9386" s="56" t="str">
        <f t="shared" si="439"/>
        <v/>
      </c>
      <c r="O9386" s="53" t="str">
        <f>IF($B9386&lt;&gt;"",IF(ISNUMBER(_xlfn.XMATCH($B9386,Language!$A$6:$E$6)),0,IF(ISNUMBER(_xlfn.XMATCH($B9386,Language!$A$29:$E$29)),'Lista de Prestatarios'!$B$3,VLOOKUP(B9386,'Lista de Prestatarios'!$A$2:$B$500,2,FALSE))),"")</f>
        <v/>
      </c>
      <c r="P9386" s="58" t="str">
        <f>IF(B9386&lt;&gt;"",IF(OR(D9386&gt;0,G9386&gt;0),COUNTIF($B$2:B9386,B9386),COUNTIFS($B$2:B9386,B9386,$E$2:E9386,"&gt;0")),"")</f>
        <v/>
      </c>
    </row>
    <row r="9387" spans="1:16" x14ac:dyDescent="0.35">
      <c r="A9387" s="51" t="str">
        <f t="shared" si="438"/>
        <v/>
      </c>
      <c r="B9387" s="99"/>
      <c r="C9387" s="4"/>
      <c r="D9387" s="14"/>
      <c r="E9387" s="14"/>
      <c r="F9387" s="14"/>
      <c r="G9387" s="82"/>
      <c r="H9387" s="107" t="str">
        <f>IF(B9387&lt;&gt;"",IF(OR(O9387=0,O9387=999),"",SUMIFS($E$2:E9387,$A$2:A9387,A9387)-SUMIFS($F$2:F9387,$A$2:A9387,A9387)),"")</f>
        <v/>
      </c>
      <c r="I9387" s="109" t="str">
        <f t="shared" si="440"/>
        <v/>
      </c>
      <c r="J9387" s="113"/>
      <c r="K9387" s="90"/>
      <c r="L9387" s="73"/>
      <c r="M9387" s="69" t="str">
        <f>IF(C9387&lt;&gt;"",DailyLog!$S$3,"")</f>
        <v/>
      </c>
      <c r="N9387" s="56" t="str">
        <f t="shared" si="439"/>
        <v/>
      </c>
      <c r="O9387" s="53" t="str">
        <f>IF($B9387&lt;&gt;"",IF(ISNUMBER(_xlfn.XMATCH($B9387,Language!$A$6:$E$6)),0,IF(ISNUMBER(_xlfn.XMATCH($B9387,Language!$A$29:$E$29)),'Lista de Prestatarios'!$B$3,VLOOKUP(B9387,'Lista de Prestatarios'!$A$2:$B$500,2,FALSE))),"")</f>
        <v/>
      </c>
      <c r="P9387" s="58" t="str">
        <f>IF(B9387&lt;&gt;"",IF(OR(D9387&gt;0,G9387&gt;0),COUNTIF($B$2:B9387,B9387),COUNTIFS($B$2:B9387,B9387,$E$2:E9387,"&gt;0")),"")</f>
        <v/>
      </c>
    </row>
    <row r="9388" spans="1:16" x14ac:dyDescent="0.35">
      <c r="A9388" s="51" t="str">
        <f t="shared" si="438"/>
        <v/>
      </c>
      <c r="B9388" s="99"/>
      <c r="C9388" s="4"/>
      <c r="D9388" s="14"/>
      <c r="E9388" s="14"/>
      <c r="F9388" s="14"/>
      <c r="G9388" s="82"/>
      <c r="H9388" s="107" t="str">
        <f>IF(B9388&lt;&gt;"",IF(OR(O9388=0,O9388=999),"",SUMIFS($E$2:E9388,$A$2:A9388,A9388)-SUMIFS($F$2:F9388,$A$2:A9388,A9388)),"")</f>
        <v/>
      </c>
      <c r="I9388" s="109" t="str">
        <f t="shared" si="440"/>
        <v/>
      </c>
      <c r="J9388" s="113"/>
      <c r="K9388" s="90"/>
      <c r="L9388" s="73"/>
      <c r="M9388" s="69" t="str">
        <f>IF(C9388&lt;&gt;"",DailyLog!$S$3,"")</f>
        <v/>
      </c>
      <c r="N9388" s="56" t="str">
        <f t="shared" si="439"/>
        <v/>
      </c>
      <c r="O9388" s="53" t="str">
        <f>IF($B9388&lt;&gt;"",IF(ISNUMBER(_xlfn.XMATCH($B9388,Language!$A$6:$E$6)),0,IF(ISNUMBER(_xlfn.XMATCH($B9388,Language!$A$29:$E$29)),'Lista de Prestatarios'!$B$3,VLOOKUP(B9388,'Lista de Prestatarios'!$A$2:$B$500,2,FALSE))),"")</f>
        <v/>
      </c>
      <c r="P9388" s="58" t="str">
        <f>IF(B9388&lt;&gt;"",IF(OR(D9388&gt;0,G9388&gt;0),COUNTIF($B$2:B9388,B9388),COUNTIFS($B$2:B9388,B9388,$E$2:E9388,"&gt;0")),"")</f>
        <v/>
      </c>
    </row>
    <row r="9389" spans="1:16" x14ac:dyDescent="0.35">
      <c r="A9389" s="51" t="str">
        <f t="shared" si="438"/>
        <v/>
      </c>
      <c r="B9389" s="99"/>
      <c r="C9389" s="4"/>
      <c r="D9389" s="14"/>
      <c r="E9389" s="14"/>
      <c r="F9389" s="14"/>
      <c r="G9389" s="82"/>
      <c r="H9389" s="107" t="str">
        <f>IF(B9389&lt;&gt;"",IF(OR(O9389=0,O9389=999),"",SUMIFS($E$2:E9389,$A$2:A9389,A9389)-SUMIFS($F$2:F9389,$A$2:A9389,A9389)),"")</f>
        <v/>
      </c>
      <c r="I9389" s="109" t="str">
        <f t="shared" si="440"/>
        <v/>
      </c>
      <c r="J9389" s="113"/>
      <c r="K9389" s="90"/>
      <c r="L9389" s="73"/>
      <c r="M9389" s="69" t="str">
        <f>IF(C9389&lt;&gt;"",DailyLog!$S$3,"")</f>
        <v/>
      </c>
      <c r="N9389" s="56" t="str">
        <f t="shared" si="439"/>
        <v/>
      </c>
      <c r="O9389" s="53" t="str">
        <f>IF($B9389&lt;&gt;"",IF(ISNUMBER(_xlfn.XMATCH($B9389,Language!$A$6:$E$6)),0,IF(ISNUMBER(_xlfn.XMATCH($B9389,Language!$A$29:$E$29)),'Lista de Prestatarios'!$B$3,VLOOKUP(B9389,'Lista de Prestatarios'!$A$2:$B$500,2,FALSE))),"")</f>
        <v/>
      </c>
      <c r="P9389" s="58" t="str">
        <f>IF(B9389&lt;&gt;"",IF(OR(D9389&gt;0,G9389&gt;0),COUNTIF($B$2:B9389,B9389),COUNTIFS($B$2:B9389,B9389,$E$2:E9389,"&gt;0")),"")</f>
        <v/>
      </c>
    </row>
    <row r="9390" spans="1:16" x14ac:dyDescent="0.35">
      <c r="A9390" s="51" t="str">
        <f t="shared" si="438"/>
        <v/>
      </c>
      <c r="B9390" s="99"/>
      <c r="C9390" s="4"/>
      <c r="D9390" s="14"/>
      <c r="E9390" s="14"/>
      <c r="F9390" s="14"/>
      <c r="G9390" s="82"/>
      <c r="H9390" s="107" t="str">
        <f>IF(B9390&lt;&gt;"",IF(OR(O9390=0,O9390=999),"",SUMIFS($E$2:E9390,$A$2:A9390,A9390)-SUMIFS($F$2:F9390,$A$2:A9390,A9390)),"")</f>
        <v/>
      </c>
      <c r="I9390" s="109" t="str">
        <f t="shared" si="440"/>
        <v/>
      </c>
      <c r="J9390" s="113"/>
      <c r="K9390" s="90"/>
      <c r="L9390" s="73"/>
      <c r="M9390" s="69" t="str">
        <f>IF(C9390&lt;&gt;"",DailyLog!$S$3,"")</f>
        <v/>
      </c>
      <c r="N9390" s="56" t="str">
        <f t="shared" si="439"/>
        <v/>
      </c>
      <c r="O9390" s="53" t="str">
        <f>IF($B9390&lt;&gt;"",IF(ISNUMBER(_xlfn.XMATCH($B9390,Language!$A$6:$E$6)),0,IF(ISNUMBER(_xlfn.XMATCH($B9390,Language!$A$29:$E$29)),'Lista de Prestatarios'!$B$3,VLOOKUP(B9390,'Lista de Prestatarios'!$A$2:$B$500,2,FALSE))),"")</f>
        <v/>
      </c>
      <c r="P9390" s="58" t="str">
        <f>IF(B9390&lt;&gt;"",IF(OR(D9390&gt;0,G9390&gt;0),COUNTIF($B$2:B9390,B9390),COUNTIFS($B$2:B9390,B9390,$E$2:E9390,"&gt;0")),"")</f>
        <v/>
      </c>
    </row>
    <row r="9391" spans="1:16" x14ac:dyDescent="0.35">
      <c r="A9391" s="51" t="str">
        <f t="shared" si="438"/>
        <v/>
      </c>
      <c r="B9391" s="99"/>
      <c r="C9391" s="4"/>
      <c r="D9391" s="14"/>
      <c r="E9391" s="14"/>
      <c r="F9391" s="14"/>
      <c r="G9391" s="82"/>
      <c r="H9391" s="107" t="str">
        <f>IF(B9391&lt;&gt;"",IF(OR(O9391=0,O9391=999),"",SUMIFS($E$2:E9391,$A$2:A9391,A9391)-SUMIFS($F$2:F9391,$A$2:A9391,A9391)),"")</f>
        <v/>
      </c>
      <c r="I9391" s="109" t="str">
        <f t="shared" si="440"/>
        <v/>
      </c>
      <c r="J9391" s="113"/>
      <c r="K9391" s="90"/>
      <c r="L9391" s="73"/>
      <c r="M9391" s="69" t="str">
        <f>IF(C9391&lt;&gt;"",DailyLog!$S$3,"")</f>
        <v/>
      </c>
      <c r="N9391" s="56" t="str">
        <f t="shared" si="439"/>
        <v/>
      </c>
      <c r="O9391" s="53" t="str">
        <f>IF($B9391&lt;&gt;"",IF(ISNUMBER(_xlfn.XMATCH($B9391,Language!$A$6:$E$6)),0,IF(ISNUMBER(_xlfn.XMATCH($B9391,Language!$A$29:$E$29)),'Lista de Prestatarios'!$B$3,VLOOKUP(B9391,'Lista de Prestatarios'!$A$2:$B$500,2,FALSE))),"")</f>
        <v/>
      </c>
      <c r="P9391" s="58" t="str">
        <f>IF(B9391&lt;&gt;"",IF(OR(D9391&gt;0,G9391&gt;0),COUNTIF($B$2:B9391,B9391),COUNTIFS($B$2:B9391,B9391,$E$2:E9391,"&gt;0")),"")</f>
        <v/>
      </c>
    </row>
    <row r="9392" spans="1:16" x14ac:dyDescent="0.35">
      <c r="A9392" s="51" t="str">
        <f t="shared" si="438"/>
        <v/>
      </c>
      <c r="B9392" s="99"/>
      <c r="C9392" s="4"/>
      <c r="D9392" s="14"/>
      <c r="E9392" s="14"/>
      <c r="F9392" s="14"/>
      <c r="G9392" s="82"/>
      <c r="H9392" s="107" t="str">
        <f>IF(B9392&lt;&gt;"",IF(OR(O9392=0,O9392=999),"",SUMIFS($E$2:E9392,$A$2:A9392,A9392)-SUMIFS($F$2:F9392,$A$2:A9392,A9392)),"")</f>
        <v/>
      </c>
      <c r="I9392" s="109" t="str">
        <f t="shared" si="440"/>
        <v/>
      </c>
      <c r="J9392" s="113"/>
      <c r="K9392" s="90"/>
      <c r="L9392" s="73"/>
      <c r="M9392" s="69" t="str">
        <f>IF(C9392&lt;&gt;"",DailyLog!$S$3,"")</f>
        <v/>
      </c>
      <c r="N9392" s="56" t="str">
        <f t="shared" si="439"/>
        <v/>
      </c>
      <c r="O9392" s="53" t="str">
        <f>IF($B9392&lt;&gt;"",IF(ISNUMBER(_xlfn.XMATCH($B9392,Language!$A$6:$E$6)),0,IF(ISNUMBER(_xlfn.XMATCH($B9392,Language!$A$29:$E$29)),'Lista de Prestatarios'!$B$3,VLOOKUP(B9392,'Lista de Prestatarios'!$A$2:$B$500,2,FALSE))),"")</f>
        <v/>
      </c>
      <c r="P9392" s="58" t="str">
        <f>IF(B9392&lt;&gt;"",IF(OR(D9392&gt;0,G9392&gt;0),COUNTIF($B$2:B9392,B9392),COUNTIFS($B$2:B9392,B9392,$E$2:E9392,"&gt;0")),"")</f>
        <v/>
      </c>
    </row>
    <row r="9393" spans="1:16" x14ac:dyDescent="0.35">
      <c r="A9393" s="51" t="str">
        <f t="shared" si="438"/>
        <v/>
      </c>
      <c r="B9393" s="99"/>
      <c r="C9393" s="4"/>
      <c r="D9393" s="14"/>
      <c r="E9393" s="14"/>
      <c r="F9393" s="14"/>
      <c r="G9393" s="82"/>
      <c r="H9393" s="107" t="str">
        <f>IF(B9393&lt;&gt;"",IF(OR(O9393=0,O9393=999),"",SUMIFS($E$2:E9393,$A$2:A9393,A9393)-SUMIFS($F$2:F9393,$A$2:A9393,A9393)),"")</f>
        <v/>
      </c>
      <c r="I9393" s="109" t="str">
        <f t="shared" si="440"/>
        <v/>
      </c>
      <c r="J9393" s="113"/>
      <c r="K9393" s="90"/>
      <c r="L9393" s="73"/>
      <c r="M9393" s="69" t="str">
        <f>IF(C9393&lt;&gt;"",DailyLog!$S$3,"")</f>
        <v/>
      </c>
      <c r="N9393" s="56" t="str">
        <f t="shared" si="439"/>
        <v/>
      </c>
      <c r="O9393" s="53" t="str">
        <f>IF($B9393&lt;&gt;"",IF(ISNUMBER(_xlfn.XMATCH($B9393,Language!$A$6:$E$6)),0,IF(ISNUMBER(_xlfn.XMATCH($B9393,Language!$A$29:$E$29)),'Lista de Prestatarios'!$B$3,VLOOKUP(B9393,'Lista de Prestatarios'!$A$2:$B$500,2,FALSE))),"")</f>
        <v/>
      </c>
      <c r="P9393" s="58" t="str">
        <f>IF(B9393&lt;&gt;"",IF(OR(D9393&gt;0,G9393&gt;0),COUNTIF($B$2:B9393,B9393),COUNTIFS($B$2:B9393,B9393,$E$2:E9393,"&gt;0")),"")</f>
        <v/>
      </c>
    </row>
    <row r="9394" spans="1:16" x14ac:dyDescent="0.35">
      <c r="A9394" s="51" t="str">
        <f t="shared" si="438"/>
        <v/>
      </c>
      <c r="B9394" s="99"/>
      <c r="C9394" s="4"/>
      <c r="D9394" s="14"/>
      <c r="E9394" s="14"/>
      <c r="F9394" s="14"/>
      <c r="G9394" s="82"/>
      <c r="H9394" s="107" t="str">
        <f>IF(B9394&lt;&gt;"",IF(OR(O9394=0,O9394=999),"",SUMIFS($E$2:E9394,$A$2:A9394,A9394)-SUMIFS($F$2:F9394,$A$2:A9394,A9394)),"")</f>
        <v/>
      </c>
      <c r="I9394" s="109" t="str">
        <f t="shared" si="440"/>
        <v/>
      </c>
      <c r="J9394" s="113"/>
      <c r="K9394" s="90"/>
      <c r="L9394" s="73"/>
      <c r="M9394" s="69" t="str">
        <f>IF(C9394&lt;&gt;"",DailyLog!$S$3,"")</f>
        <v/>
      </c>
      <c r="N9394" s="56" t="str">
        <f t="shared" si="439"/>
        <v/>
      </c>
      <c r="O9394" s="53" t="str">
        <f>IF($B9394&lt;&gt;"",IF(ISNUMBER(_xlfn.XMATCH($B9394,Language!$A$6:$E$6)),0,IF(ISNUMBER(_xlfn.XMATCH($B9394,Language!$A$29:$E$29)),'Lista de Prestatarios'!$B$3,VLOOKUP(B9394,'Lista de Prestatarios'!$A$2:$B$500,2,FALSE))),"")</f>
        <v/>
      </c>
      <c r="P9394" s="58" t="str">
        <f>IF(B9394&lt;&gt;"",IF(OR(D9394&gt;0,G9394&gt;0),COUNTIF($B$2:B9394,B9394),COUNTIFS($B$2:B9394,B9394,$E$2:E9394,"&gt;0")),"")</f>
        <v/>
      </c>
    </row>
    <row r="9395" spans="1:16" x14ac:dyDescent="0.35">
      <c r="A9395" s="51" t="str">
        <f t="shared" si="438"/>
        <v/>
      </c>
      <c r="B9395" s="99"/>
      <c r="C9395" s="4"/>
      <c r="D9395" s="14"/>
      <c r="E9395" s="14"/>
      <c r="F9395" s="14"/>
      <c r="G9395" s="82"/>
      <c r="H9395" s="107" t="str">
        <f>IF(B9395&lt;&gt;"",IF(OR(O9395=0,O9395=999),"",SUMIFS($E$2:E9395,$A$2:A9395,A9395)-SUMIFS($F$2:F9395,$A$2:A9395,A9395)),"")</f>
        <v/>
      </c>
      <c r="I9395" s="109" t="str">
        <f t="shared" si="440"/>
        <v/>
      </c>
      <c r="J9395" s="113"/>
      <c r="K9395" s="90"/>
      <c r="L9395" s="73"/>
      <c r="M9395" s="69" t="str">
        <f>IF(C9395&lt;&gt;"",DailyLog!$S$3,"")</f>
        <v/>
      </c>
      <c r="N9395" s="56" t="str">
        <f t="shared" si="439"/>
        <v/>
      </c>
      <c r="O9395" s="53" t="str">
        <f>IF($B9395&lt;&gt;"",IF(ISNUMBER(_xlfn.XMATCH($B9395,Language!$A$6:$E$6)),0,IF(ISNUMBER(_xlfn.XMATCH($B9395,Language!$A$29:$E$29)),'Lista de Prestatarios'!$B$3,VLOOKUP(B9395,'Lista de Prestatarios'!$A$2:$B$500,2,FALSE))),"")</f>
        <v/>
      </c>
      <c r="P9395" s="58" t="str">
        <f>IF(B9395&lt;&gt;"",IF(OR(D9395&gt;0,G9395&gt;0),COUNTIF($B$2:B9395,B9395),COUNTIFS($B$2:B9395,B9395,$E$2:E9395,"&gt;0")),"")</f>
        <v/>
      </c>
    </row>
    <row r="9396" spans="1:16" x14ac:dyDescent="0.35">
      <c r="A9396" s="51" t="str">
        <f t="shared" si="438"/>
        <v/>
      </c>
      <c r="B9396" s="99"/>
      <c r="C9396" s="4"/>
      <c r="D9396" s="14"/>
      <c r="E9396" s="14"/>
      <c r="F9396" s="14"/>
      <c r="G9396" s="82"/>
      <c r="H9396" s="107" t="str">
        <f>IF(B9396&lt;&gt;"",IF(OR(O9396=0,O9396=999),"",SUMIFS($E$2:E9396,$A$2:A9396,A9396)-SUMIFS($F$2:F9396,$A$2:A9396,A9396)),"")</f>
        <v/>
      </c>
      <c r="I9396" s="109" t="str">
        <f t="shared" si="440"/>
        <v/>
      </c>
      <c r="J9396" s="113"/>
      <c r="K9396" s="90"/>
      <c r="L9396" s="73"/>
      <c r="M9396" s="69" t="str">
        <f>IF(C9396&lt;&gt;"",DailyLog!$S$3,"")</f>
        <v/>
      </c>
      <c r="N9396" s="56" t="str">
        <f t="shared" si="439"/>
        <v/>
      </c>
      <c r="O9396" s="53" t="str">
        <f>IF($B9396&lt;&gt;"",IF(ISNUMBER(_xlfn.XMATCH($B9396,Language!$A$6:$E$6)),0,IF(ISNUMBER(_xlfn.XMATCH($B9396,Language!$A$29:$E$29)),'Lista de Prestatarios'!$B$3,VLOOKUP(B9396,'Lista de Prestatarios'!$A$2:$B$500,2,FALSE))),"")</f>
        <v/>
      </c>
      <c r="P9396" s="58" t="str">
        <f>IF(B9396&lt;&gt;"",IF(OR(D9396&gt;0,G9396&gt;0),COUNTIF($B$2:B9396,B9396),COUNTIFS($B$2:B9396,B9396,$E$2:E9396,"&gt;0")),"")</f>
        <v/>
      </c>
    </row>
    <row r="9397" spans="1:16" x14ac:dyDescent="0.35">
      <c r="A9397" s="51" t="str">
        <f t="shared" si="438"/>
        <v/>
      </c>
      <c r="B9397" s="99"/>
      <c r="C9397" s="4"/>
      <c r="D9397" s="14"/>
      <c r="E9397" s="14"/>
      <c r="F9397" s="14"/>
      <c r="G9397" s="82"/>
      <c r="H9397" s="107" t="str">
        <f>IF(B9397&lt;&gt;"",IF(OR(O9397=0,O9397=999),"",SUMIFS($E$2:E9397,$A$2:A9397,A9397)-SUMIFS($F$2:F9397,$A$2:A9397,A9397)),"")</f>
        <v/>
      </c>
      <c r="I9397" s="109" t="str">
        <f t="shared" si="440"/>
        <v/>
      </c>
      <c r="J9397" s="113"/>
      <c r="K9397" s="90"/>
      <c r="L9397" s="73"/>
      <c r="M9397" s="69" t="str">
        <f>IF(C9397&lt;&gt;"",DailyLog!$S$3,"")</f>
        <v/>
      </c>
      <c r="N9397" s="56" t="str">
        <f t="shared" si="439"/>
        <v/>
      </c>
      <c r="O9397" s="53" t="str">
        <f>IF($B9397&lt;&gt;"",IF(ISNUMBER(_xlfn.XMATCH($B9397,Language!$A$6:$E$6)),0,IF(ISNUMBER(_xlfn.XMATCH($B9397,Language!$A$29:$E$29)),'Lista de Prestatarios'!$B$3,VLOOKUP(B9397,'Lista de Prestatarios'!$A$2:$B$500,2,FALSE))),"")</f>
        <v/>
      </c>
      <c r="P9397" s="58" t="str">
        <f>IF(B9397&lt;&gt;"",IF(OR(D9397&gt;0,G9397&gt;0),COUNTIF($B$2:B9397,B9397),COUNTIFS($B$2:B9397,B9397,$E$2:E9397,"&gt;0")),"")</f>
        <v/>
      </c>
    </row>
    <row r="9398" spans="1:16" x14ac:dyDescent="0.35">
      <c r="A9398" s="51" t="str">
        <f t="shared" si="438"/>
        <v/>
      </c>
      <c r="B9398" s="99"/>
      <c r="C9398" s="4"/>
      <c r="D9398" s="14"/>
      <c r="E9398" s="14"/>
      <c r="F9398" s="14"/>
      <c r="G9398" s="82"/>
      <c r="H9398" s="107" t="str">
        <f>IF(B9398&lt;&gt;"",IF(OR(O9398=0,O9398=999),"",SUMIFS($E$2:E9398,$A$2:A9398,A9398)-SUMIFS($F$2:F9398,$A$2:A9398,A9398)),"")</f>
        <v/>
      </c>
      <c r="I9398" s="109" t="str">
        <f t="shared" si="440"/>
        <v/>
      </c>
      <c r="J9398" s="113"/>
      <c r="K9398" s="90"/>
      <c r="L9398" s="73"/>
      <c r="M9398" s="69" t="str">
        <f>IF(C9398&lt;&gt;"",DailyLog!$S$3,"")</f>
        <v/>
      </c>
      <c r="N9398" s="56" t="str">
        <f t="shared" si="439"/>
        <v/>
      </c>
      <c r="O9398" s="53" t="str">
        <f>IF($B9398&lt;&gt;"",IF(ISNUMBER(_xlfn.XMATCH($B9398,Language!$A$6:$E$6)),0,IF(ISNUMBER(_xlfn.XMATCH($B9398,Language!$A$29:$E$29)),'Lista de Prestatarios'!$B$3,VLOOKUP(B9398,'Lista de Prestatarios'!$A$2:$B$500,2,FALSE))),"")</f>
        <v/>
      </c>
      <c r="P9398" s="58" t="str">
        <f>IF(B9398&lt;&gt;"",IF(OR(D9398&gt;0,G9398&gt;0),COUNTIF($B$2:B9398,B9398),COUNTIFS($B$2:B9398,B9398,$E$2:E9398,"&gt;0")),"")</f>
        <v/>
      </c>
    </row>
    <row r="9399" spans="1:16" x14ac:dyDescent="0.35">
      <c r="A9399" s="51" t="str">
        <f t="shared" si="438"/>
        <v/>
      </c>
      <c r="B9399" s="99"/>
      <c r="C9399" s="4"/>
      <c r="D9399" s="14"/>
      <c r="E9399" s="14"/>
      <c r="F9399" s="14"/>
      <c r="G9399" s="82"/>
      <c r="H9399" s="107" t="str">
        <f>IF(B9399&lt;&gt;"",IF(OR(O9399=0,O9399=999),"",SUMIFS($E$2:E9399,$A$2:A9399,A9399)-SUMIFS($F$2:F9399,$A$2:A9399,A9399)),"")</f>
        <v/>
      </c>
      <c r="I9399" s="109" t="str">
        <f t="shared" si="440"/>
        <v/>
      </c>
      <c r="J9399" s="113"/>
      <c r="K9399" s="90"/>
      <c r="L9399" s="73"/>
      <c r="M9399" s="69" t="str">
        <f>IF(C9399&lt;&gt;"",DailyLog!$S$3,"")</f>
        <v/>
      </c>
      <c r="N9399" s="56" t="str">
        <f t="shared" si="439"/>
        <v/>
      </c>
      <c r="O9399" s="53" t="str">
        <f>IF($B9399&lt;&gt;"",IF(ISNUMBER(_xlfn.XMATCH($B9399,Language!$A$6:$E$6)),0,IF(ISNUMBER(_xlfn.XMATCH($B9399,Language!$A$29:$E$29)),'Lista de Prestatarios'!$B$3,VLOOKUP(B9399,'Lista de Prestatarios'!$A$2:$B$500,2,FALSE))),"")</f>
        <v/>
      </c>
      <c r="P9399" s="58" t="str">
        <f>IF(B9399&lt;&gt;"",IF(OR(D9399&gt;0,G9399&gt;0),COUNTIF($B$2:B9399,B9399),COUNTIFS($B$2:B9399,B9399,$E$2:E9399,"&gt;0")),"")</f>
        <v/>
      </c>
    </row>
    <row r="9400" spans="1:16" x14ac:dyDescent="0.35">
      <c r="A9400" s="51" t="str">
        <f t="shared" si="438"/>
        <v/>
      </c>
      <c r="B9400" s="99"/>
      <c r="C9400" s="4"/>
      <c r="D9400" s="14"/>
      <c r="E9400" s="14"/>
      <c r="F9400" s="14"/>
      <c r="G9400" s="82"/>
      <c r="H9400" s="107" t="str">
        <f>IF(B9400&lt;&gt;"",IF(OR(O9400=0,O9400=999),"",SUMIFS($E$2:E9400,$A$2:A9400,A9400)-SUMIFS($F$2:F9400,$A$2:A9400,A9400)),"")</f>
        <v/>
      </c>
      <c r="I9400" s="109" t="str">
        <f t="shared" si="440"/>
        <v/>
      </c>
      <c r="J9400" s="113"/>
      <c r="K9400" s="90"/>
      <c r="L9400" s="73"/>
      <c r="M9400" s="69" t="str">
        <f>IF(C9400&lt;&gt;"",DailyLog!$S$3,"")</f>
        <v/>
      </c>
      <c r="N9400" s="56" t="str">
        <f t="shared" si="439"/>
        <v/>
      </c>
      <c r="O9400" s="53" t="str">
        <f>IF($B9400&lt;&gt;"",IF(ISNUMBER(_xlfn.XMATCH($B9400,Language!$A$6:$E$6)),0,IF(ISNUMBER(_xlfn.XMATCH($B9400,Language!$A$29:$E$29)),'Lista de Prestatarios'!$B$3,VLOOKUP(B9400,'Lista de Prestatarios'!$A$2:$B$500,2,FALSE))),"")</f>
        <v/>
      </c>
      <c r="P9400" s="58" t="str">
        <f>IF(B9400&lt;&gt;"",IF(OR(D9400&gt;0,G9400&gt;0),COUNTIF($B$2:B9400,B9400),COUNTIFS($B$2:B9400,B9400,$E$2:E9400,"&gt;0")),"")</f>
        <v/>
      </c>
    </row>
    <row r="9401" spans="1:16" x14ac:dyDescent="0.35">
      <c r="A9401" s="51" t="str">
        <f t="shared" si="438"/>
        <v/>
      </c>
      <c r="B9401" s="99"/>
      <c r="C9401" s="4"/>
      <c r="D9401" s="14"/>
      <c r="E9401" s="14"/>
      <c r="F9401" s="14"/>
      <c r="G9401" s="82"/>
      <c r="H9401" s="107" t="str">
        <f>IF(B9401&lt;&gt;"",IF(OR(O9401=0,O9401=999),"",SUMIFS($E$2:E9401,$A$2:A9401,A9401)-SUMIFS($F$2:F9401,$A$2:A9401,A9401)),"")</f>
        <v/>
      </c>
      <c r="I9401" s="109" t="str">
        <f t="shared" si="440"/>
        <v/>
      </c>
      <c r="J9401" s="113"/>
      <c r="K9401" s="90"/>
      <c r="L9401" s="73"/>
      <c r="M9401" s="69" t="str">
        <f>IF(C9401&lt;&gt;"",DailyLog!$S$3,"")</f>
        <v/>
      </c>
      <c r="N9401" s="56" t="str">
        <f t="shared" si="439"/>
        <v/>
      </c>
      <c r="O9401" s="53" t="str">
        <f>IF($B9401&lt;&gt;"",IF(ISNUMBER(_xlfn.XMATCH($B9401,Language!$A$6:$E$6)),0,IF(ISNUMBER(_xlfn.XMATCH($B9401,Language!$A$29:$E$29)),'Lista de Prestatarios'!$B$3,VLOOKUP(B9401,'Lista de Prestatarios'!$A$2:$B$500,2,FALSE))),"")</f>
        <v/>
      </c>
      <c r="P9401" s="58" t="str">
        <f>IF(B9401&lt;&gt;"",IF(OR(D9401&gt;0,G9401&gt;0),COUNTIF($B$2:B9401,B9401),COUNTIFS($B$2:B9401,B9401,$E$2:E9401,"&gt;0")),"")</f>
        <v/>
      </c>
    </row>
    <row r="9402" spans="1:16" x14ac:dyDescent="0.35">
      <c r="A9402" s="51" t="str">
        <f t="shared" si="438"/>
        <v/>
      </c>
      <c r="B9402" s="99"/>
      <c r="C9402" s="4"/>
      <c r="D9402" s="14"/>
      <c r="E9402" s="14"/>
      <c r="F9402" s="14"/>
      <c r="G9402" s="82"/>
      <c r="H9402" s="107" t="str">
        <f>IF(B9402&lt;&gt;"",IF(OR(O9402=0,O9402=999),"",SUMIFS($E$2:E9402,$A$2:A9402,A9402)-SUMIFS($F$2:F9402,$A$2:A9402,A9402)),"")</f>
        <v/>
      </c>
      <c r="I9402" s="109" t="str">
        <f t="shared" si="440"/>
        <v/>
      </c>
      <c r="J9402" s="113"/>
      <c r="K9402" s="90"/>
      <c r="L9402" s="73"/>
      <c r="M9402" s="69" t="str">
        <f>IF(C9402&lt;&gt;"",DailyLog!$S$3,"")</f>
        <v/>
      </c>
      <c r="N9402" s="56" t="str">
        <f t="shared" si="439"/>
        <v/>
      </c>
      <c r="O9402" s="53" t="str">
        <f>IF($B9402&lt;&gt;"",IF(ISNUMBER(_xlfn.XMATCH($B9402,Language!$A$6:$E$6)),0,IF(ISNUMBER(_xlfn.XMATCH($B9402,Language!$A$29:$E$29)),'Lista de Prestatarios'!$B$3,VLOOKUP(B9402,'Lista de Prestatarios'!$A$2:$B$500,2,FALSE))),"")</f>
        <v/>
      </c>
      <c r="P9402" s="58" t="str">
        <f>IF(B9402&lt;&gt;"",IF(OR(D9402&gt;0,G9402&gt;0),COUNTIF($B$2:B9402,B9402),COUNTIFS($B$2:B9402,B9402,$E$2:E9402,"&gt;0")),"")</f>
        <v/>
      </c>
    </row>
    <row r="9403" spans="1:16" x14ac:dyDescent="0.35">
      <c r="A9403" s="51" t="str">
        <f t="shared" si="438"/>
        <v/>
      </c>
      <c r="B9403" s="99"/>
      <c r="C9403" s="4"/>
      <c r="D9403" s="14"/>
      <c r="E9403" s="14"/>
      <c r="F9403" s="14"/>
      <c r="G9403" s="82"/>
      <c r="H9403" s="107" t="str">
        <f>IF(B9403&lt;&gt;"",IF(OR(O9403=0,O9403=999),"",SUMIFS($E$2:E9403,$A$2:A9403,A9403)-SUMIFS($F$2:F9403,$A$2:A9403,A9403)),"")</f>
        <v/>
      </c>
      <c r="I9403" s="109" t="str">
        <f t="shared" si="440"/>
        <v/>
      </c>
      <c r="J9403" s="113"/>
      <c r="K9403" s="90"/>
      <c r="L9403" s="73"/>
      <c r="M9403" s="69" t="str">
        <f>IF(C9403&lt;&gt;"",DailyLog!$S$3,"")</f>
        <v/>
      </c>
      <c r="N9403" s="56" t="str">
        <f t="shared" si="439"/>
        <v/>
      </c>
      <c r="O9403" s="53" t="str">
        <f>IF($B9403&lt;&gt;"",IF(ISNUMBER(_xlfn.XMATCH($B9403,Language!$A$6:$E$6)),0,IF(ISNUMBER(_xlfn.XMATCH($B9403,Language!$A$29:$E$29)),'Lista de Prestatarios'!$B$3,VLOOKUP(B9403,'Lista de Prestatarios'!$A$2:$B$500,2,FALSE))),"")</f>
        <v/>
      </c>
      <c r="P9403" s="58" t="str">
        <f>IF(B9403&lt;&gt;"",IF(OR(D9403&gt;0,G9403&gt;0),COUNTIF($B$2:B9403,B9403),COUNTIFS($B$2:B9403,B9403,$E$2:E9403,"&gt;0")),"")</f>
        <v/>
      </c>
    </row>
    <row r="9404" spans="1:16" x14ac:dyDescent="0.35">
      <c r="A9404" s="51" t="str">
        <f t="shared" si="438"/>
        <v/>
      </c>
      <c r="B9404" s="99"/>
      <c r="C9404" s="4"/>
      <c r="D9404" s="14"/>
      <c r="E9404" s="14"/>
      <c r="F9404" s="14"/>
      <c r="G9404" s="82"/>
      <c r="H9404" s="107" t="str">
        <f>IF(B9404&lt;&gt;"",IF(OR(O9404=0,O9404=999),"",SUMIFS($E$2:E9404,$A$2:A9404,A9404)-SUMIFS($F$2:F9404,$A$2:A9404,A9404)),"")</f>
        <v/>
      </c>
      <c r="I9404" s="109" t="str">
        <f t="shared" si="440"/>
        <v/>
      </c>
      <c r="J9404" s="113"/>
      <c r="K9404" s="90"/>
      <c r="L9404" s="73"/>
      <c r="M9404" s="69" t="str">
        <f>IF(C9404&lt;&gt;"",DailyLog!$S$3,"")</f>
        <v/>
      </c>
      <c r="N9404" s="56" t="str">
        <f t="shared" si="439"/>
        <v/>
      </c>
      <c r="O9404" s="53" t="str">
        <f>IF($B9404&lt;&gt;"",IF(ISNUMBER(_xlfn.XMATCH($B9404,Language!$A$6:$E$6)),0,IF(ISNUMBER(_xlfn.XMATCH($B9404,Language!$A$29:$E$29)),'Lista de Prestatarios'!$B$3,VLOOKUP(B9404,'Lista de Prestatarios'!$A$2:$B$500,2,FALSE))),"")</f>
        <v/>
      </c>
      <c r="P9404" s="58" t="str">
        <f>IF(B9404&lt;&gt;"",IF(OR(D9404&gt;0,G9404&gt;0),COUNTIF($B$2:B9404,B9404),COUNTIFS($B$2:B9404,B9404,$E$2:E9404,"&gt;0")),"")</f>
        <v/>
      </c>
    </row>
    <row r="9405" spans="1:16" x14ac:dyDescent="0.35">
      <c r="A9405" s="51" t="str">
        <f t="shared" si="438"/>
        <v/>
      </c>
      <c r="B9405" s="99"/>
      <c r="C9405" s="4"/>
      <c r="D9405" s="14"/>
      <c r="E9405" s="14"/>
      <c r="F9405" s="14"/>
      <c r="G9405" s="82"/>
      <c r="H9405" s="107" t="str">
        <f>IF(B9405&lt;&gt;"",IF(OR(O9405=0,O9405=999),"",SUMIFS($E$2:E9405,$A$2:A9405,A9405)-SUMIFS($F$2:F9405,$A$2:A9405,A9405)),"")</f>
        <v/>
      </c>
      <c r="I9405" s="109" t="str">
        <f t="shared" si="440"/>
        <v/>
      </c>
      <c r="J9405" s="113"/>
      <c r="K9405" s="90"/>
      <c r="L9405" s="73"/>
      <c r="M9405" s="69" t="str">
        <f>IF(C9405&lt;&gt;"",DailyLog!$S$3,"")</f>
        <v/>
      </c>
      <c r="N9405" s="56" t="str">
        <f t="shared" si="439"/>
        <v/>
      </c>
      <c r="O9405" s="53" t="str">
        <f>IF($B9405&lt;&gt;"",IF(ISNUMBER(_xlfn.XMATCH($B9405,Language!$A$6:$E$6)),0,IF(ISNUMBER(_xlfn.XMATCH($B9405,Language!$A$29:$E$29)),'Lista de Prestatarios'!$B$3,VLOOKUP(B9405,'Lista de Prestatarios'!$A$2:$B$500,2,FALSE))),"")</f>
        <v/>
      </c>
      <c r="P9405" s="58" t="str">
        <f>IF(B9405&lt;&gt;"",IF(OR(D9405&gt;0,G9405&gt;0),COUNTIF($B$2:B9405,B9405),COUNTIFS($B$2:B9405,B9405,$E$2:E9405,"&gt;0")),"")</f>
        <v/>
      </c>
    </row>
    <row r="9406" spans="1:16" x14ac:dyDescent="0.35">
      <c r="A9406" s="51" t="str">
        <f t="shared" si="438"/>
        <v/>
      </c>
      <c r="B9406" s="99"/>
      <c r="C9406" s="4"/>
      <c r="D9406" s="14"/>
      <c r="E9406" s="14"/>
      <c r="F9406" s="14"/>
      <c r="G9406" s="82"/>
      <c r="H9406" s="107" t="str">
        <f>IF(B9406&lt;&gt;"",IF(OR(O9406=0,O9406=999),"",SUMIFS($E$2:E9406,$A$2:A9406,A9406)-SUMIFS($F$2:F9406,$A$2:A9406,A9406)),"")</f>
        <v/>
      </c>
      <c r="I9406" s="109" t="str">
        <f t="shared" si="440"/>
        <v/>
      </c>
      <c r="J9406" s="113"/>
      <c r="K9406" s="90"/>
      <c r="L9406" s="73"/>
      <c r="M9406" s="69" t="str">
        <f>IF(C9406&lt;&gt;"",DailyLog!$S$3,"")</f>
        <v/>
      </c>
      <c r="N9406" s="56" t="str">
        <f t="shared" si="439"/>
        <v/>
      </c>
      <c r="O9406" s="53" t="str">
        <f>IF($B9406&lt;&gt;"",IF(ISNUMBER(_xlfn.XMATCH($B9406,Language!$A$6:$E$6)),0,IF(ISNUMBER(_xlfn.XMATCH($B9406,Language!$A$29:$E$29)),'Lista de Prestatarios'!$B$3,VLOOKUP(B9406,'Lista de Prestatarios'!$A$2:$B$500,2,FALSE))),"")</f>
        <v/>
      </c>
      <c r="P9406" s="58" t="str">
        <f>IF(B9406&lt;&gt;"",IF(OR(D9406&gt;0,G9406&gt;0),COUNTIF($B$2:B9406,B9406),COUNTIFS($B$2:B9406,B9406,$E$2:E9406,"&gt;0")),"")</f>
        <v/>
      </c>
    </row>
    <row r="9407" spans="1:16" x14ac:dyDescent="0.35">
      <c r="A9407" s="51" t="str">
        <f t="shared" si="438"/>
        <v/>
      </c>
      <c r="B9407" s="99"/>
      <c r="C9407" s="4"/>
      <c r="D9407" s="14"/>
      <c r="E9407" s="14"/>
      <c r="F9407" s="14"/>
      <c r="G9407" s="82"/>
      <c r="H9407" s="107" t="str">
        <f>IF(B9407&lt;&gt;"",IF(OR(O9407=0,O9407=999),"",SUMIFS($E$2:E9407,$A$2:A9407,A9407)-SUMIFS($F$2:F9407,$A$2:A9407,A9407)),"")</f>
        <v/>
      </c>
      <c r="I9407" s="109" t="str">
        <f t="shared" si="440"/>
        <v/>
      </c>
      <c r="J9407" s="113"/>
      <c r="K9407" s="90"/>
      <c r="L9407" s="73"/>
      <c r="M9407" s="69" t="str">
        <f>IF(C9407&lt;&gt;"",DailyLog!$S$3,"")</f>
        <v/>
      </c>
      <c r="N9407" s="56" t="str">
        <f t="shared" si="439"/>
        <v/>
      </c>
      <c r="O9407" s="53" t="str">
        <f>IF($B9407&lt;&gt;"",IF(ISNUMBER(_xlfn.XMATCH($B9407,Language!$A$6:$E$6)),0,IF(ISNUMBER(_xlfn.XMATCH($B9407,Language!$A$29:$E$29)),'Lista de Prestatarios'!$B$3,VLOOKUP(B9407,'Lista de Prestatarios'!$A$2:$B$500,2,FALSE))),"")</f>
        <v/>
      </c>
      <c r="P9407" s="58" t="str">
        <f>IF(B9407&lt;&gt;"",IF(OR(D9407&gt;0,G9407&gt;0),COUNTIF($B$2:B9407,B9407),COUNTIFS($B$2:B9407,B9407,$E$2:E9407,"&gt;0")),"")</f>
        <v/>
      </c>
    </row>
    <row r="9408" spans="1:16" x14ac:dyDescent="0.35">
      <c r="A9408" s="51" t="str">
        <f t="shared" si="438"/>
        <v/>
      </c>
      <c r="B9408" s="99"/>
      <c r="C9408" s="4"/>
      <c r="D9408" s="14"/>
      <c r="E9408" s="14"/>
      <c r="F9408" s="14"/>
      <c r="G9408" s="82"/>
      <c r="H9408" s="107" t="str">
        <f>IF(B9408&lt;&gt;"",IF(OR(O9408=0,O9408=999),"",SUMIFS($E$2:E9408,$A$2:A9408,A9408)-SUMIFS($F$2:F9408,$A$2:A9408,A9408)),"")</f>
        <v/>
      </c>
      <c r="I9408" s="109" t="str">
        <f t="shared" si="440"/>
        <v/>
      </c>
      <c r="J9408" s="113"/>
      <c r="K9408" s="90"/>
      <c r="L9408" s="73"/>
      <c r="M9408" s="69" t="str">
        <f>IF(C9408&lt;&gt;"",DailyLog!$S$3,"")</f>
        <v/>
      </c>
      <c r="N9408" s="56" t="str">
        <f t="shared" si="439"/>
        <v/>
      </c>
      <c r="O9408" s="53" t="str">
        <f>IF($B9408&lt;&gt;"",IF(ISNUMBER(_xlfn.XMATCH($B9408,Language!$A$6:$E$6)),0,IF(ISNUMBER(_xlfn.XMATCH($B9408,Language!$A$29:$E$29)),'Lista de Prestatarios'!$B$3,VLOOKUP(B9408,'Lista de Prestatarios'!$A$2:$B$500,2,FALSE))),"")</f>
        <v/>
      </c>
      <c r="P9408" s="58" t="str">
        <f>IF(B9408&lt;&gt;"",IF(OR(D9408&gt;0,G9408&gt;0),COUNTIF($B$2:B9408,B9408),COUNTIFS($B$2:B9408,B9408,$E$2:E9408,"&gt;0")),"")</f>
        <v/>
      </c>
    </row>
    <row r="9409" spans="1:16" x14ac:dyDescent="0.35">
      <c r="A9409" s="51" t="str">
        <f t="shared" si="438"/>
        <v/>
      </c>
      <c r="B9409" s="99"/>
      <c r="C9409" s="4"/>
      <c r="D9409" s="14"/>
      <c r="E9409" s="14"/>
      <c r="F9409" s="14"/>
      <c r="G9409" s="82"/>
      <c r="H9409" s="107" t="str">
        <f>IF(B9409&lt;&gt;"",IF(OR(O9409=0,O9409=999),"",SUMIFS($E$2:E9409,$A$2:A9409,A9409)-SUMIFS($F$2:F9409,$A$2:A9409,A9409)),"")</f>
        <v/>
      </c>
      <c r="I9409" s="109" t="str">
        <f t="shared" si="440"/>
        <v/>
      </c>
      <c r="J9409" s="113"/>
      <c r="K9409" s="90"/>
      <c r="L9409" s="73"/>
      <c r="M9409" s="69" t="str">
        <f>IF(C9409&lt;&gt;"",DailyLog!$S$3,"")</f>
        <v/>
      </c>
      <c r="N9409" s="56" t="str">
        <f t="shared" si="439"/>
        <v/>
      </c>
      <c r="O9409" s="53" t="str">
        <f>IF($B9409&lt;&gt;"",IF(ISNUMBER(_xlfn.XMATCH($B9409,Language!$A$6:$E$6)),0,IF(ISNUMBER(_xlfn.XMATCH($B9409,Language!$A$29:$E$29)),'Lista de Prestatarios'!$B$3,VLOOKUP(B9409,'Lista de Prestatarios'!$A$2:$B$500,2,FALSE))),"")</f>
        <v/>
      </c>
      <c r="P9409" s="58" t="str">
        <f>IF(B9409&lt;&gt;"",IF(OR(D9409&gt;0,G9409&gt;0),COUNTIF($B$2:B9409,B9409),COUNTIFS($B$2:B9409,B9409,$E$2:E9409,"&gt;0")),"")</f>
        <v/>
      </c>
    </row>
    <row r="9410" spans="1:16" x14ac:dyDescent="0.35">
      <c r="A9410" s="51" t="str">
        <f t="shared" ref="A9410:A9473" si="441">IF(B9410&lt;&gt;"",O9410&amp;"."&amp;P9410,"")</f>
        <v/>
      </c>
      <c r="B9410" s="99"/>
      <c r="C9410" s="4"/>
      <c r="D9410" s="14"/>
      <c r="E9410" s="14"/>
      <c r="F9410" s="14"/>
      <c r="G9410" s="82"/>
      <c r="H9410" s="107" t="str">
        <f>IF(B9410&lt;&gt;"",IF(OR(O9410=0,O9410=999),"",SUMIFS($E$2:E9410,$A$2:A9410,A9410)-SUMIFS($F$2:F9410,$A$2:A9410,A9410)),"")</f>
        <v/>
      </c>
      <c r="I9410" s="109" t="str">
        <f t="shared" si="440"/>
        <v/>
      </c>
      <c r="J9410" s="113"/>
      <c r="K9410" s="90"/>
      <c r="L9410" s="73"/>
      <c r="M9410" s="69" t="str">
        <f>IF(C9410&lt;&gt;"",DailyLog!$S$3,"")</f>
        <v/>
      </c>
      <c r="N9410" s="56" t="str">
        <f t="shared" ref="N9410:N9473" si="442">IF(B9410&lt;&gt;"",COUNT(D9410:G9410),"")</f>
        <v/>
      </c>
      <c r="O9410" s="53" t="str">
        <f>IF($B9410&lt;&gt;"",IF(ISNUMBER(_xlfn.XMATCH($B9410,Language!$A$6:$E$6)),0,IF(ISNUMBER(_xlfn.XMATCH($B9410,Language!$A$29:$E$29)),'Lista de Prestatarios'!$B$3,VLOOKUP(B9410,'Lista de Prestatarios'!$A$2:$B$500,2,FALSE))),"")</f>
        <v/>
      </c>
      <c r="P9410" s="58" t="str">
        <f>IF(B9410&lt;&gt;"",IF(OR(D9410&gt;0,G9410&gt;0),COUNTIF($B$2:B9410,B9410),COUNTIFS($B$2:B9410,B9410,$E$2:E9410,"&gt;0")),"")</f>
        <v/>
      </c>
    </row>
    <row r="9411" spans="1:16" x14ac:dyDescent="0.35">
      <c r="A9411" s="51" t="str">
        <f t="shared" si="441"/>
        <v/>
      </c>
      <c r="B9411" s="99"/>
      <c r="C9411" s="4"/>
      <c r="D9411" s="14"/>
      <c r="E9411" s="14"/>
      <c r="F9411" s="14"/>
      <c r="G9411" s="82"/>
      <c r="H9411" s="107" t="str">
        <f>IF(B9411&lt;&gt;"",IF(OR(O9411=0,O9411=999),"",SUMIFS($E$2:E9411,$A$2:A9411,A9411)-SUMIFS($F$2:F9411,$A$2:A9411,A9411)),"")</f>
        <v/>
      </c>
      <c r="I9411" s="109" t="str">
        <f t="shared" si="440"/>
        <v/>
      </c>
      <c r="J9411" s="113"/>
      <c r="K9411" s="90"/>
      <c r="L9411" s="73"/>
      <c r="M9411" s="69" t="str">
        <f>IF(C9411&lt;&gt;"",DailyLog!$S$3,"")</f>
        <v/>
      </c>
      <c r="N9411" s="56" t="str">
        <f t="shared" si="442"/>
        <v/>
      </c>
      <c r="O9411" s="53" t="str">
        <f>IF($B9411&lt;&gt;"",IF(ISNUMBER(_xlfn.XMATCH($B9411,Language!$A$6:$E$6)),0,IF(ISNUMBER(_xlfn.XMATCH($B9411,Language!$A$29:$E$29)),'Lista de Prestatarios'!$B$3,VLOOKUP(B9411,'Lista de Prestatarios'!$A$2:$B$500,2,FALSE))),"")</f>
        <v/>
      </c>
      <c r="P9411" s="58" t="str">
        <f>IF(B9411&lt;&gt;"",IF(OR(D9411&gt;0,G9411&gt;0),COUNTIF($B$2:B9411,B9411),COUNTIFS($B$2:B9411,B9411,$E$2:E9411,"&gt;0")),"")</f>
        <v/>
      </c>
    </row>
    <row r="9412" spans="1:16" x14ac:dyDescent="0.35">
      <c r="A9412" s="51" t="str">
        <f t="shared" si="441"/>
        <v/>
      </c>
      <c r="B9412" s="99"/>
      <c r="C9412" s="4"/>
      <c r="D9412" s="14"/>
      <c r="E9412" s="14"/>
      <c r="F9412" s="14"/>
      <c r="G9412" s="82"/>
      <c r="H9412" s="107" t="str">
        <f>IF(B9412&lt;&gt;"",IF(OR(O9412=0,O9412=999),"",SUMIFS($E$2:E9412,$A$2:A9412,A9412)-SUMIFS($F$2:F9412,$A$2:A9412,A9412)),"")</f>
        <v/>
      </c>
      <c r="I9412" s="109" t="str">
        <f t="shared" ref="I9412:I9475" si="443">IF(B9412&lt;&gt;"",I9411+D9412-E9412+F9412-G9412,"")</f>
        <v/>
      </c>
      <c r="J9412" s="113"/>
      <c r="K9412" s="90"/>
      <c r="L9412" s="73"/>
      <c r="M9412" s="69" t="str">
        <f>IF(C9412&lt;&gt;"",DailyLog!$S$3,"")</f>
        <v/>
      </c>
      <c r="N9412" s="56" t="str">
        <f t="shared" si="442"/>
        <v/>
      </c>
      <c r="O9412" s="53" t="str">
        <f>IF($B9412&lt;&gt;"",IF(ISNUMBER(_xlfn.XMATCH($B9412,Language!$A$6:$E$6)),0,IF(ISNUMBER(_xlfn.XMATCH($B9412,Language!$A$29:$E$29)),'Lista de Prestatarios'!$B$3,VLOOKUP(B9412,'Lista de Prestatarios'!$A$2:$B$500,2,FALSE))),"")</f>
        <v/>
      </c>
      <c r="P9412" s="58" t="str">
        <f>IF(B9412&lt;&gt;"",IF(OR(D9412&gt;0,G9412&gt;0),COUNTIF($B$2:B9412,B9412),COUNTIFS($B$2:B9412,B9412,$E$2:E9412,"&gt;0")),"")</f>
        <v/>
      </c>
    </row>
    <row r="9413" spans="1:16" x14ac:dyDescent="0.35">
      <c r="A9413" s="51" t="str">
        <f t="shared" si="441"/>
        <v/>
      </c>
      <c r="B9413" s="99"/>
      <c r="C9413" s="4"/>
      <c r="D9413" s="14"/>
      <c r="E9413" s="14"/>
      <c r="F9413" s="14"/>
      <c r="G9413" s="82"/>
      <c r="H9413" s="107" t="str">
        <f>IF(B9413&lt;&gt;"",IF(OR(O9413=0,O9413=999),"",SUMIFS($E$2:E9413,$A$2:A9413,A9413)-SUMIFS($F$2:F9413,$A$2:A9413,A9413)),"")</f>
        <v/>
      </c>
      <c r="I9413" s="109" t="str">
        <f t="shared" si="443"/>
        <v/>
      </c>
      <c r="J9413" s="113"/>
      <c r="K9413" s="90"/>
      <c r="L9413" s="73"/>
      <c r="M9413" s="69" t="str">
        <f>IF(C9413&lt;&gt;"",DailyLog!$S$3,"")</f>
        <v/>
      </c>
      <c r="N9413" s="56" t="str">
        <f t="shared" si="442"/>
        <v/>
      </c>
      <c r="O9413" s="53" t="str">
        <f>IF($B9413&lt;&gt;"",IF(ISNUMBER(_xlfn.XMATCH($B9413,Language!$A$6:$E$6)),0,IF(ISNUMBER(_xlfn.XMATCH($B9413,Language!$A$29:$E$29)),'Lista de Prestatarios'!$B$3,VLOOKUP(B9413,'Lista de Prestatarios'!$A$2:$B$500,2,FALSE))),"")</f>
        <v/>
      </c>
      <c r="P9413" s="58" t="str">
        <f>IF(B9413&lt;&gt;"",IF(OR(D9413&gt;0,G9413&gt;0),COUNTIF($B$2:B9413,B9413),COUNTIFS($B$2:B9413,B9413,$E$2:E9413,"&gt;0")),"")</f>
        <v/>
      </c>
    </row>
    <row r="9414" spans="1:16" x14ac:dyDescent="0.35">
      <c r="A9414" s="51" t="str">
        <f t="shared" si="441"/>
        <v/>
      </c>
      <c r="B9414" s="99"/>
      <c r="C9414" s="4"/>
      <c r="D9414" s="14"/>
      <c r="E9414" s="14"/>
      <c r="F9414" s="14"/>
      <c r="G9414" s="82"/>
      <c r="H9414" s="107" t="str">
        <f>IF(B9414&lt;&gt;"",IF(OR(O9414=0,O9414=999),"",SUMIFS($E$2:E9414,$A$2:A9414,A9414)-SUMIFS($F$2:F9414,$A$2:A9414,A9414)),"")</f>
        <v/>
      </c>
      <c r="I9414" s="109" t="str">
        <f t="shared" si="443"/>
        <v/>
      </c>
      <c r="J9414" s="113"/>
      <c r="K9414" s="90"/>
      <c r="L9414" s="73"/>
      <c r="M9414" s="69" t="str">
        <f>IF(C9414&lt;&gt;"",DailyLog!$S$3,"")</f>
        <v/>
      </c>
      <c r="N9414" s="56" t="str">
        <f t="shared" si="442"/>
        <v/>
      </c>
      <c r="O9414" s="53" t="str">
        <f>IF($B9414&lt;&gt;"",IF(ISNUMBER(_xlfn.XMATCH($B9414,Language!$A$6:$E$6)),0,IF(ISNUMBER(_xlfn.XMATCH($B9414,Language!$A$29:$E$29)),'Lista de Prestatarios'!$B$3,VLOOKUP(B9414,'Lista de Prestatarios'!$A$2:$B$500,2,FALSE))),"")</f>
        <v/>
      </c>
      <c r="P9414" s="58" t="str">
        <f>IF(B9414&lt;&gt;"",IF(OR(D9414&gt;0,G9414&gt;0),COUNTIF($B$2:B9414,B9414),COUNTIFS($B$2:B9414,B9414,$E$2:E9414,"&gt;0")),"")</f>
        <v/>
      </c>
    </row>
    <row r="9415" spans="1:16" x14ac:dyDescent="0.35">
      <c r="A9415" s="51" t="str">
        <f t="shared" si="441"/>
        <v/>
      </c>
      <c r="B9415" s="99"/>
      <c r="C9415" s="4"/>
      <c r="D9415" s="14"/>
      <c r="E9415" s="14"/>
      <c r="F9415" s="14"/>
      <c r="G9415" s="82"/>
      <c r="H9415" s="107" t="str">
        <f>IF(B9415&lt;&gt;"",IF(OR(O9415=0,O9415=999),"",SUMIFS($E$2:E9415,$A$2:A9415,A9415)-SUMIFS($F$2:F9415,$A$2:A9415,A9415)),"")</f>
        <v/>
      </c>
      <c r="I9415" s="109" t="str">
        <f t="shared" si="443"/>
        <v/>
      </c>
      <c r="J9415" s="113"/>
      <c r="K9415" s="90"/>
      <c r="L9415" s="73"/>
      <c r="M9415" s="69" t="str">
        <f>IF(C9415&lt;&gt;"",DailyLog!$S$3,"")</f>
        <v/>
      </c>
      <c r="N9415" s="56" t="str">
        <f t="shared" si="442"/>
        <v/>
      </c>
      <c r="O9415" s="53" t="str">
        <f>IF($B9415&lt;&gt;"",IF(ISNUMBER(_xlfn.XMATCH($B9415,Language!$A$6:$E$6)),0,IF(ISNUMBER(_xlfn.XMATCH($B9415,Language!$A$29:$E$29)),'Lista de Prestatarios'!$B$3,VLOOKUP(B9415,'Lista de Prestatarios'!$A$2:$B$500,2,FALSE))),"")</f>
        <v/>
      </c>
      <c r="P9415" s="58" t="str">
        <f>IF(B9415&lt;&gt;"",IF(OR(D9415&gt;0,G9415&gt;0),COUNTIF($B$2:B9415,B9415),COUNTIFS($B$2:B9415,B9415,$E$2:E9415,"&gt;0")),"")</f>
        <v/>
      </c>
    </row>
    <row r="9416" spans="1:16" x14ac:dyDescent="0.35">
      <c r="A9416" s="51" t="str">
        <f t="shared" si="441"/>
        <v/>
      </c>
      <c r="B9416" s="99"/>
      <c r="C9416" s="4"/>
      <c r="D9416" s="14"/>
      <c r="E9416" s="14"/>
      <c r="F9416" s="14"/>
      <c r="G9416" s="82"/>
      <c r="H9416" s="107" t="str">
        <f>IF(B9416&lt;&gt;"",IF(OR(O9416=0,O9416=999),"",SUMIFS($E$2:E9416,$A$2:A9416,A9416)-SUMIFS($F$2:F9416,$A$2:A9416,A9416)),"")</f>
        <v/>
      </c>
      <c r="I9416" s="109" t="str">
        <f t="shared" si="443"/>
        <v/>
      </c>
      <c r="J9416" s="113"/>
      <c r="K9416" s="90"/>
      <c r="L9416" s="73"/>
      <c r="M9416" s="69" t="str">
        <f>IF(C9416&lt;&gt;"",DailyLog!$S$3,"")</f>
        <v/>
      </c>
      <c r="N9416" s="56" t="str">
        <f t="shared" si="442"/>
        <v/>
      </c>
      <c r="O9416" s="53" t="str">
        <f>IF($B9416&lt;&gt;"",IF(ISNUMBER(_xlfn.XMATCH($B9416,Language!$A$6:$E$6)),0,IF(ISNUMBER(_xlfn.XMATCH($B9416,Language!$A$29:$E$29)),'Lista de Prestatarios'!$B$3,VLOOKUP(B9416,'Lista de Prestatarios'!$A$2:$B$500,2,FALSE))),"")</f>
        <v/>
      </c>
      <c r="P9416" s="58" t="str">
        <f>IF(B9416&lt;&gt;"",IF(OR(D9416&gt;0,G9416&gt;0),COUNTIF($B$2:B9416,B9416),COUNTIFS($B$2:B9416,B9416,$E$2:E9416,"&gt;0")),"")</f>
        <v/>
      </c>
    </row>
    <row r="9417" spans="1:16" x14ac:dyDescent="0.35">
      <c r="A9417" s="51" t="str">
        <f t="shared" si="441"/>
        <v/>
      </c>
      <c r="B9417" s="99"/>
      <c r="C9417" s="4"/>
      <c r="D9417" s="14"/>
      <c r="E9417" s="14"/>
      <c r="F9417" s="14"/>
      <c r="G9417" s="82"/>
      <c r="H9417" s="107" t="str">
        <f>IF(B9417&lt;&gt;"",IF(OR(O9417=0,O9417=999),"",SUMIFS($E$2:E9417,$A$2:A9417,A9417)-SUMIFS($F$2:F9417,$A$2:A9417,A9417)),"")</f>
        <v/>
      </c>
      <c r="I9417" s="109" t="str">
        <f t="shared" si="443"/>
        <v/>
      </c>
      <c r="J9417" s="113"/>
      <c r="K9417" s="90"/>
      <c r="L9417" s="73"/>
      <c r="M9417" s="69" t="str">
        <f>IF(C9417&lt;&gt;"",DailyLog!$S$3,"")</f>
        <v/>
      </c>
      <c r="N9417" s="56" t="str">
        <f t="shared" si="442"/>
        <v/>
      </c>
      <c r="O9417" s="53" t="str">
        <f>IF($B9417&lt;&gt;"",IF(ISNUMBER(_xlfn.XMATCH($B9417,Language!$A$6:$E$6)),0,IF(ISNUMBER(_xlfn.XMATCH($B9417,Language!$A$29:$E$29)),'Lista de Prestatarios'!$B$3,VLOOKUP(B9417,'Lista de Prestatarios'!$A$2:$B$500,2,FALSE))),"")</f>
        <v/>
      </c>
      <c r="P9417" s="58" t="str">
        <f>IF(B9417&lt;&gt;"",IF(OR(D9417&gt;0,G9417&gt;0),COUNTIF($B$2:B9417,B9417),COUNTIFS($B$2:B9417,B9417,$E$2:E9417,"&gt;0")),"")</f>
        <v/>
      </c>
    </row>
    <row r="9418" spans="1:16" x14ac:dyDescent="0.35">
      <c r="A9418" s="51" t="str">
        <f t="shared" si="441"/>
        <v/>
      </c>
      <c r="B9418" s="99"/>
      <c r="C9418" s="4"/>
      <c r="D9418" s="14"/>
      <c r="E9418" s="14"/>
      <c r="F9418" s="14"/>
      <c r="G9418" s="82"/>
      <c r="H9418" s="107" t="str">
        <f>IF(B9418&lt;&gt;"",IF(OR(O9418=0,O9418=999),"",SUMIFS($E$2:E9418,$A$2:A9418,A9418)-SUMIFS($F$2:F9418,$A$2:A9418,A9418)),"")</f>
        <v/>
      </c>
      <c r="I9418" s="109" t="str">
        <f t="shared" si="443"/>
        <v/>
      </c>
      <c r="J9418" s="113"/>
      <c r="K9418" s="90"/>
      <c r="L9418" s="73"/>
      <c r="M9418" s="69" t="str">
        <f>IF(C9418&lt;&gt;"",DailyLog!$S$3,"")</f>
        <v/>
      </c>
      <c r="N9418" s="56" t="str">
        <f t="shared" si="442"/>
        <v/>
      </c>
      <c r="O9418" s="53" t="str">
        <f>IF($B9418&lt;&gt;"",IF(ISNUMBER(_xlfn.XMATCH($B9418,Language!$A$6:$E$6)),0,IF(ISNUMBER(_xlfn.XMATCH($B9418,Language!$A$29:$E$29)),'Lista de Prestatarios'!$B$3,VLOOKUP(B9418,'Lista de Prestatarios'!$A$2:$B$500,2,FALSE))),"")</f>
        <v/>
      </c>
      <c r="P9418" s="58" t="str">
        <f>IF(B9418&lt;&gt;"",IF(OR(D9418&gt;0,G9418&gt;0),COUNTIF($B$2:B9418,B9418),COUNTIFS($B$2:B9418,B9418,$E$2:E9418,"&gt;0")),"")</f>
        <v/>
      </c>
    </row>
    <row r="9419" spans="1:16" x14ac:dyDescent="0.35">
      <c r="A9419" s="51" t="str">
        <f t="shared" si="441"/>
        <v/>
      </c>
      <c r="B9419" s="99"/>
      <c r="C9419" s="4"/>
      <c r="D9419" s="14"/>
      <c r="E9419" s="14"/>
      <c r="F9419" s="14"/>
      <c r="G9419" s="82"/>
      <c r="H9419" s="107" t="str">
        <f>IF(B9419&lt;&gt;"",IF(OR(O9419=0,O9419=999),"",SUMIFS($E$2:E9419,$A$2:A9419,A9419)-SUMIFS($F$2:F9419,$A$2:A9419,A9419)),"")</f>
        <v/>
      </c>
      <c r="I9419" s="109" t="str">
        <f t="shared" si="443"/>
        <v/>
      </c>
      <c r="J9419" s="113"/>
      <c r="K9419" s="90"/>
      <c r="L9419" s="73"/>
      <c r="M9419" s="69" t="str">
        <f>IF(C9419&lt;&gt;"",DailyLog!$S$3,"")</f>
        <v/>
      </c>
      <c r="N9419" s="56" t="str">
        <f t="shared" si="442"/>
        <v/>
      </c>
      <c r="O9419" s="53" t="str">
        <f>IF($B9419&lt;&gt;"",IF(ISNUMBER(_xlfn.XMATCH($B9419,Language!$A$6:$E$6)),0,IF(ISNUMBER(_xlfn.XMATCH($B9419,Language!$A$29:$E$29)),'Lista de Prestatarios'!$B$3,VLOOKUP(B9419,'Lista de Prestatarios'!$A$2:$B$500,2,FALSE))),"")</f>
        <v/>
      </c>
      <c r="P9419" s="58" t="str">
        <f>IF(B9419&lt;&gt;"",IF(OR(D9419&gt;0,G9419&gt;0),COUNTIF($B$2:B9419,B9419),COUNTIFS($B$2:B9419,B9419,$E$2:E9419,"&gt;0")),"")</f>
        <v/>
      </c>
    </row>
    <row r="9420" spans="1:16" x14ac:dyDescent="0.35">
      <c r="A9420" s="51" t="str">
        <f t="shared" si="441"/>
        <v/>
      </c>
      <c r="B9420" s="99"/>
      <c r="C9420" s="4"/>
      <c r="D9420" s="14"/>
      <c r="E9420" s="14"/>
      <c r="F9420" s="14"/>
      <c r="G9420" s="82"/>
      <c r="H9420" s="107" t="str">
        <f>IF(B9420&lt;&gt;"",IF(OR(O9420=0,O9420=999),"",SUMIFS($E$2:E9420,$A$2:A9420,A9420)-SUMIFS($F$2:F9420,$A$2:A9420,A9420)),"")</f>
        <v/>
      </c>
      <c r="I9420" s="109" t="str">
        <f t="shared" si="443"/>
        <v/>
      </c>
      <c r="J9420" s="113"/>
      <c r="K9420" s="90"/>
      <c r="L9420" s="73"/>
      <c r="M9420" s="69" t="str">
        <f>IF(C9420&lt;&gt;"",DailyLog!$S$3,"")</f>
        <v/>
      </c>
      <c r="N9420" s="56" t="str">
        <f t="shared" si="442"/>
        <v/>
      </c>
      <c r="O9420" s="53" t="str">
        <f>IF($B9420&lt;&gt;"",IF(ISNUMBER(_xlfn.XMATCH($B9420,Language!$A$6:$E$6)),0,IF(ISNUMBER(_xlfn.XMATCH($B9420,Language!$A$29:$E$29)),'Lista de Prestatarios'!$B$3,VLOOKUP(B9420,'Lista de Prestatarios'!$A$2:$B$500,2,FALSE))),"")</f>
        <v/>
      </c>
      <c r="P9420" s="58" t="str">
        <f>IF(B9420&lt;&gt;"",IF(OR(D9420&gt;0,G9420&gt;0),COUNTIF($B$2:B9420,B9420),COUNTIFS($B$2:B9420,B9420,$E$2:E9420,"&gt;0")),"")</f>
        <v/>
      </c>
    </row>
    <row r="9421" spans="1:16" x14ac:dyDescent="0.35">
      <c r="A9421" s="51" t="str">
        <f t="shared" si="441"/>
        <v/>
      </c>
      <c r="B9421" s="99"/>
      <c r="C9421" s="4"/>
      <c r="D9421" s="14"/>
      <c r="E9421" s="14"/>
      <c r="F9421" s="14"/>
      <c r="G9421" s="82"/>
      <c r="H9421" s="107" t="str">
        <f>IF(B9421&lt;&gt;"",IF(OR(O9421=0,O9421=999),"",SUMIFS($E$2:E9421,$A$2:A9421,A9421)-SUMIFS($F$2:F9421,$A$2:A9421,A9421)),"")</f>
        <v/>
      </c>
      <c r="I9421" s="109" t="str">
        <f t="shared" si="443"/>
        <v/>
      </c>
      <c r="J9421" s="113"/>
      <c r="K9421" s="90"/>
      <c r="L9421" s="73"/>
      <c r="M9421" s="69" t="str">
        <f>IF(C9421&lt;&gt;"",DailyLog!$S$3,"")</f>
        <v/>
      </c>
      <c r="N9421" s="56" t="str">
        <f t="shared" si="442"/>
        <v/>
      </c>
      <c r="O9421" s="53" t="str">
        <f>IF($B9421&lt;&gt;"",IF(ISNUMBER(_xlfn.XMATCH($B9421,Language!$A$6:$E$6)),0,IF(ISNUMBER(_xlfn.XMATCH($B9421,Language!$A$29:$E$29)),'Lista de Prestatarios'!$B$3,VLOOKUP(B9421,'Lista de Prestatarios'!$A$2:$B$500,2,FALSE))),"")</f>
        <v/>
      </c>
      <c r="P9421" s="58" t="str">
        <f>IF(B9421&lt;&gt;"",IF(OR(D9421&gt;0,G9421&gt;0),COUNTIF($B$2:B9421,B9421),COUNTIFS($B$2:B9421,B9421,$E$2:E9421,"&gt;0")),"")</f>
        <v/>
      </c>
    </row>
    <row r="9422" spans="1:16" x14ac:dyDescent="0.35">
      <c r="A9422" s="51" t="str">
        <f t="shared" si="441"/>
        <v/>
      </c>
      <c r="B9422" s="99"/>
      <c r="C9422" s="4"/>
      <c r="D9422" s="14"/>
      <c r="E9422" s="14"/>
      <c r="F9422" s="14"/>
      <c r="G9422" s="82"/>
      <c r="H9422" s="107" t="str">
        <f>IF(B9422&lt;&gt;"",IF(OR(O9422=0,O9422=999),"",SUMIFS($E$2:E9422,$A$2:A9422,A9422)-SUMIFS($F$2:F9422,$A$2:A9422,A9422)),"")</f>
        <v/>
      </c>
      <c r="I9422" s="109" t="str">
        <f t="shared" si="443"/>
        <v/>
      </c>
      <c r="J9422" s="113"/>
      <c r="K9422" s="90"/>
      <c r="L9422" s="73"/>
      <c r="M9422" s="69" t="str">
        <f>IF(C9422&lt;&gt;"",DailyLog!$S$3,"")</f>
        <v/>
      </c>
      <c r="N9422" s="56" t="str">
        <f t="shared" si="442"/>
        <v/>
      </c>
      <c r="O9422" s="53" t="str">
        <f>IF($B9422&lt;&gt;"",IF(ISNUMBER(_xlfn.XMATCH($B9422,Language!$A$6:$E$6)),0,IF(ISNUMBER(_xlfn.XMATCH($B9422,Language!$A$29:$E$29)),'Lista de Prestatarios'!$B$3,VLOOKUP(B9422,'Lista de Prestatarios'!$A$2:$B$500,2,FALSE))),"")</f>
        <v/>
      </c>
      <c r="P9422" s="58" t="str">
        <f>IF(B9422&lt;&gt;"",IF(OR(D9422&gt;0,G9422&gt;0),COUNTIF($B$2:B9422,B9422),COUNTIFS($B$2:B9422,B9422,$E$2:E9422,"&gt;0")),"")</f>
        <v/>
      </c>
    </row>
    <row r="9423" spans="1:16" x14ac:dyDescent="0.35">
      <c r="A9423" s="51" t="str">
        <f t="shared" si="441"/>
        <v/>
      </c>
      <c r="B9423" s="99"/>
      <c r="C9423" s="4"/>
      <c r="D9423" s="14"/>
      <c r="E9423" s="14"/>
      <c r="F9423" s="14"/>
      <c r="G9423" s="82"/>
      <c r="H9423" s="107" t="str">
        <f>IF(B9423&lt;&gt;"",IF(OR(O9423=0,O9423=999),"",SUMIFS($E$2:E9423,$A$2:A9423,A9423)-SUMIFS($F$2:F9423,$A$2:A9423,A9423)),"")</f>
        <v/>
      </c>
      <c r="I9423" s="109" t="str">
        <f t="shared" si="443"/>
        <v/>
      </c>
      <c r="J9423" s="113"/>
      <c r="K9423" s="90"/>
      <c r="L9423" s="73"/>
      <c r="M9423" s="69" t="str">
        <f>IF(C9423&lt;&gt;"",DailyLog!$S$3,"")</f>
        <v/>
      </c>
      <c r="N9423" s="56" t="str">
        <f t="shared" si="442"/>
        <v/>
      </c>
      <c r="O9423" s="53" t="str">
        <f>IF($B9423&lt;&gt;"",IF(ISNUMBER(_xlfn.XMATCH($B9423,Language!$A$6:$E$6)),0,IF(ISNUMBER(_xlfn.XMATCH($B9423,Language!$A$29:$E$29)),'Lista de Prestatarios'!$B$3,VLOOKUP(B9423,'Lista de Prestatarios'!$A$2:$B$500,2,FALSE))),"")</f>
        <v/>
      </c>
      <c r="P9423" s="58" t="str">
        <f>IF(B9423&lt;&gt;"",IF(OR(D9423&gt;0,G9423&gt;0),COUNTIF($B$2:B9423,B9423),COUNTIFS($B$2:B9423,B9423,$E$2:E9423,"&gt;0")),"")</f>
        <v/>
      </c>
    </row>
    <row r="9424" spans="1:16" x14ac:dyDescent="0.35">
      <c r="A9424" s="51" t="str">
        <f t="shared" si="441"/>
        <v/>
      </c>
      <c r="B9424" s="99"/>
      <c r="C9424" s="4"/>
      <c r="D9424" s="14"/>
      <c r="E9424" s="14"/>
      <c r="F9424" s="14"/>
      <c r="G9424" s="82"/>
      <c r="H9424" s="107" t="str">
        <f>IF(B9424&lt;&gt;"",IF(OR(O9424=0,O9424=999),"",SUMIFS($E$2:E9424,$A$2:A9424,A9424)-SUMIFS($F$2:F9424,$A$2:A9424,A9424)),"")</f>
        <v/>
      </c>
      <c r="I9424" s="109" t="str">
        <f t="shared" si="443"/>
        <v/>
      </c>
      <c r="J9424" s="113"/>
      <c r="K9424" s="90"/>
      <c r="L9424" s="73"/>
      <c r="M9424" s="69" t="str">
        <f>IF(C9424&lt;&gt;"",DailyLog!$S$3,"")</f>
        <v/>
      </c>
      <c r="N9424" s="56" t="str">
        <f t="shared" si="442"/>
        <v/>
      </c>
      <c r="O9424" s="53" t="str">
        <f>IF($B9424&lt;&gt;"",IF(ISNUMBER(_xlfn.XMATCH($B9424,Language!$A$6:$E$6)),0,IF(ISNUMBER(_xlfn.XMATCH($B9424,Language!$A$29:$E$29)),'Lista de Prestatarios'!$B$3,VLOOKUP(B9424,'Lista de Prestatarios'!$A$2:$B$500,2,FALSE))),"")</f>
        <v/>
      </c>
      <c r="P9424" s="58" t="str">
        <f>IF(B9424&lt;&gt;"",IF(OR(D9424&gt;0,G9424&gt;0),COUNTIF($B$2:B9424,B9424),COUNTIFS($B$2:B9424,B9424,$E$2:E9424,"&gt;0")),"")</f>
        <v/>
      </c>
    </row>
    <row r="9425" spans="1:16" x14ac:dyDescent="0.35">
      <c r="A9425" s="51" t="str">
        <f t="shared" si="441"/>
        <v/>
      </c>
      <c r="B9425" s="99"/>
      <c r="C9425" s="4"/>
      <c r="D9425" s="14"/>
      <c r="E9425" s="14"/>
      <c r="F9425" s="14"/>
      <c r="G9425" s="82"/>
      <c r="H9425" s="107" t="str">
        <f>IF(B9425&lt;&gt;"",IF(OR(O9425=0,O9425=999),"",SUMIFS($E$2:E9425,$A$2:A9425,A9425)-SUMIFS($F$2:F9425,$A$2:A9425,A9425)),"")</f>
        <v/>
      </c>
      <c r="I9425" s="109" t="str">
        <f t="shared" si="443"/>
        <v/>
      </c>
      <c r="J9425" s="113"/>
      <c r="K9425" s="90"/>
      <c r="L9425" s="73"/>
      <c r="M9425" s="69" t="str">
        <f>IF(C9425&lt;&gt;"",DailyLog!$S$3,"")</f>
        <v/>
      </c>
      <c r="N9425" s="56" t="str">
        <f t="shared" si="442"/>
        <v/>
      </c>
      <c r="O9425" s="53" t="str">
        <f>IF($B9425&lt;&gt;"",IF(ISNUMBER(_xlfn.XMATCH($B9425,Language!$A$6:$E$6)),0,IF(ISNUMBER(_xlfn.XMATCH($B9425,Language!$A$29:$E$29)),'Lista de Prestatarios'!$B$3,VLOOKUP(B9425,'Lista de Prestatarios'!$A$2:$B$500,2,FALSE))),"")</f>
        <v/>
      </c>
      <c r="P9425" s="58" t="str">
        <f>IF(B9425&lt;&gt;"",IF(OR(D9425&gt;0,G9425&gt;0),COUNTIF($B$2:B9425,B9425),COUNTIFS($B$2:B9425,B9425,$E$2:E9425,"&gt;0")),"")</f>
        <v/>
      </c>
    </row>
    <row r="9426" spans="1:16" x14ac:dyDescent="0.35">
      <c r="A9426" s="51" t="str">
        <f t="shared" si="441"/>
        <v/>
      </c>
      <c r="B9426" s="99"/>
      <c r="C9426" s="4"/>
      <c r="D9426" s="14"/>
      <c r="E9426" s="14"/>
      <c r="F9426" s="14"/>
      <c r="G9426" s="82"/>
      <c r="H9426" s="107" t="str">
        <f>IF(B9426&lt;&gt;"",IF(OR(O9426=0,O9426=999),"",SUMIFS($E$2:E9426,$A$2:A9426,A9426)-SUMIFS($F$2:F9426,$A$2:A9426,A9426)),"")</f>
        <v/>
      </c>
      <c r="I9426" s="109" t="str">
        <f t="shared" si="443"/>
        <v/>
      </c>
      <c r="J9426" s="113"/>
      <c r="K9426" s="90"/>
      <c r="L9426" s="73"/>
      <c r="M9426" s="69" t="str">
        <f>IF(C9426&lt;&gt;"",DailyLog!$S$3,"")</f>
        <v/>
      </c>
      <c r="N9426" s="56" t="str">
        <f t="shared" si="442"/>
        <v/>
      </c>
      <c r="O9426" s="53" t="str">
        <f>IF($B9426&lt;&gt;"",IF(ISNUMBER(_xlfn.XMATCH($B9426,Language!$A$6:$E$6)),0,IF(ISNUMBER(_xlfn.XMATCH($B9426,Language!$A$29:$E$29)),'Lista de Prestatarios'!$B$3,VLOOKUP(B9426,'Lista de Prestatarios'!$A$2:$B$500,2,FALSE))),"")</f>
        <v/>
      </c>
      <c r="P9426" s="58" t="str">
        <f>IF(B9426&lt;&gt;"",IF(OR(D9426&gt;0,G9426&gt;0),COUNTIF($B$2:B9426,B9426),COUNTIFS($B$2:B9426,B9426,$E$2:E9426,"&gt;0")),"")</f>
        <v/>
      </c>
    </row>
    <row r="9427" spans="1:16" x14ac:dyDescent="0.35">
      <c r="A9427" s="51" t="str">
        <f t="shared" si="441"/>
        <v/>
      </c>
      <c r="B9427" s="99"/>
      <c r="C9427" s="4"/>
      <c r="D9427" s="14"/>
      <c r="E9427" s="14"/>
      <c r="F9427" s="14"/>
      <c r="G9427" s="82"/>
      <c r="H9427" s="107" t="str">
        <f>IF(B9427&lt;&gt;"",IF(OR(O9427=0,O9427=999),"",SUMIFS($E$2:E9427,$A$2:A9427,A9427)-SUMIFS($F$2:F9427,$A$2:A9427,A9427)),"")</f>
        <v/>
      </c>
      <c r="I9427" s="109" t="str">
        <f t="shared" si="443"/>
        <v/>
      </c>
      <c r="J9427" s="113"/>
      <c r="K9427" s="90"/>
      <c r="L9427" s="73"/>
      <c r="M9427" s="69" t="str">
        <f>IF(C9427&lt;&gt;"",DailyLog!$S$3,"")</f>
        <v/>
      </c>
      <c r="N9427" s="56" t="str">
        <f t="shared" si="442"/>
        <v/>
      </c>
      <c r="O9427" s="53" t="str">
        <f>IF($B9427&lt;&gt;"",IF(ISNUMBER(_xlfn.XMATCH($B9427,Language!$A$6:$E$6)),0,IF(ISNUMBER(_xlfn.XMATCH($B9427,Language!$A$29:$E$29)),'Lista de Prestatarios'!$B$3,VLOOKUP(B9427,'Lista de Prestatarios'!$A$2:$B$500,2,FALSE))),"")</f>
        <v/>
      </c>
      <c r="P9427" s="58" t="str">
        <f>IF(B9427&lt;&gt;"",IF(OR(D9427&gt;0,G9427&gt;0),COUNTIF($B$2:B9427,B9427),COUNTIFS($B$2:B9427,B9427,$E$2:E9427,"&gt;0")),"")</f>
        <v/>
      </c>
    </row>
    <row r="9428" spans="1:16" x14ac:dyDescent="0.35">
      <c r="A9428" s="51" t="str">
        <f t="shared" si="441"/>
        <v/>
      </c>
      <c r="B9428" s="99"/>
      <c r="C9428" s="4"/>
      <c r="D9428" s="14"/>
      <c r="E9428" s="14"/>
      <c r="F9428" s="14"/>
      <c r="G9428" s="82"/>
      <c r="H9428" s="107" t="str">
        <f>IF(B9428&lt;&gt;"",IF(OR(O9428=0,O9428=999),"",SUMIFS($E$2:E9428,$A$2:A9428,A9428)-SUMIFS($F$2:F9428,$A$2:A9428,A9428)),"")</f>
        <v/>
      </c>
      <c r="I9428" s="109" t="str">
        <f t="shared" si="443"/>
        <v/>
      </c>
      <c r="J9428" s="113"/>
      <c r="K9428" s="90"/>
      <c r="L9428" s="73"/>
      <c r="M9428" s="69" t="str">
        <f>IF(C9428&lt;&gt;"",DailyLog!$S$3,"")</f>
        <v/>
      </c>
      <c r="N9428" s="56" t="str">
        <f t="shared" si="442"/>
        <v/>
      </c>
      <c r="O9428" s="53" t="str">
        <f>IF($B9428&lt;&gt;"",IF(ISNUMBER(_xlfn.XMATCH($B9428,Language!$A$6:$E$6)),0,IF(ISNUMBER(_xlfn.XMATCH($B9428,Language!$A$29:$E$29)),'Lista de Prestatarios'!$B$3,VLOOKUP(B9428,'Lista de Prestatarios'!$A$2:$B$500,2,FALSE))),"")</f>
        <v/>
      </c>
      <c r="P9428" s="58" t="str">
        <f>IF(B9428&lt;&gt;"",IF(OR(D9428&gt;0,G9428&gt;0),COUNTIF($B$2:B9428,B9428),COUNTIFS($B$2:B9428,B9428,$E$2:E9428,"&gt;0")),"")</f>
        <v/>
      </c>
    </row>
    <row r="9429" spans="1:16" x14ac:dyDescent="0.35">
      <c r="A9429" s="51" t="str">
        <f t="shared" si="441"/>
        <v/>
      </c>
      <c r="B9429" s="99"/>
      <c r="C9429" s="4"/>
      <c r="D9429" s="14"/>
      <c r="E9429" s="14"/>
      <c r="F9429" s="14"/>
      <c r="G9429" s="82"/>
      <c r="H9429" s="107" t="str">
        <f>IF(B9429&lt;&gt;"",IF(OR(O9429=0,O9429=999),"",SUMIFS($E$2:E9429,$A$2:A9429,A9429)-SUMIFS($F$2:F9429,$A$2:A9429,A9429)),"")</f>
        <v/>
      </c>
      <c r="I9429" s="109" t="str">
        <f t="shared" si="443"/>
        <v/>
      </c>
      <c r="J9429" s="113"/>
      <c r="K9429" s="90"/>
      <c r="L9429" s="73"/>
      <c r="M9429" s="69" t="str">
        <f>IF(C9429&lt;&gt;"",DailyLog!$S$3,"")</f>
        <v/>
      </c>
      <c r="N9429" s="56" t="str">
        <f t="shared" si="442"/>
        <v/>
      </c>
      <c r="O9429" s="53" t="str">
        <f>IF($B9429&lt;&gt;"",IF(ISNUMBER(_xlfn.XMATCH($B9429,Language!$A$6:$E$6)),0,IF(ISNUMBER(_xlfn.XMATCH($B9429,Language!$A$29:$E$29)),'Lista de Prestatarios'!$B$3,VLOOKUP(B9429,'Lista de Prestatarios'!$A$2:$B$500,2,FALSE))),"")</f>
        <v/>
      </c>
      <c r="P9429" s="58" t="str">
        <f>IF(B9429&lt;&gt;"",IF(OR(D9429&gt;0,G9429&gt;0),COUNTIF($B$2:B9429,B9429),COUNTIFS($B$2:B9429,B9429,$E$2:E9429,"&gt;0")),"")</f>
        <v/>
      </c>
    </row>
    <row r="9430" spans="1:16" x14ac:dyDescent="0.35">
      <c r="A9430" s="51" t="str">
        <f t="shared" si="441"/>
        <v/>
      </c>
      <c r="B9430" s="99"/>
      <c r="C9430" s="4"/>
      <c r="D9430" s="14"/>
      <c r="E9430" s="14"/>
      <c r="F9430" s="14"/>
      <c r="G9430" s="82"/>
      <c r="H9430" s="107" t="str">
        <f>IF(B9430&lt;&gt;"",IF(OR(O9430=0,O9430=999),"",SUMIFS($E$2:E9430,$A$2:A9430,A9430)-SUMIFS($F$2:F9430,$A$2:A9430,A9430)),"")</f>
        <v/>
      </c>
      <c r="I9430" s="109" t="str">
        <f t="shared" si="443"/>
        <v/>
      </c>
      <c r="J9430" s="113"/>
      <c r="K9430" s="90"/>
      <c r="L9430" s="73"/>
      <c r="M9430" s="69" t="str">
        <f>IF(C9430&lt;&gt;"",DailyLog!$S$3,"")</f>
        <v/>
      </c>
      <c r="N9430" s="56" t="str">
        <f t="shared" si="442"/>
        <v/>
      </c>
      <c r="O9430" s="53" t="str">
        <f>IF($B9430&lt;&gt;"",IF(ISNUMBER(_xlfn.XMATCH($B9430,Language!$A$6:$E$6)),0,IF(ISNUMBER(_xlfn.XMATCH($B9430,Language!$A$29:$E$29)),'Lista de Prestatarios'!$B$3,VLOOKUP(B9430,'Lista de Prestatarios'!$A$2:$B$500,2,FALSE))),"")</f>
        <v/>
      </c>
      <c r="P9430" s="58" t="str">
        <f>IF(B9430&lt;&gt;"",IF(OR(D9430&gt;0,G9430&gt;0),COUNTIF($B$2:B9430,B9430),COUNTIFS($B$2:B9430,B9430,$E$2:E9430,"&gt;0")),"")</f>
        <v/>
      </c>
    </row>
    <row r="9431" spans="1:16" x14ac:dyDescent="0.35">
      <c r="A9431" s="51" t="str">
        <f t="shared" si="441"/>
        <v/>
      </c>
      <c r="B9431" s="99"/>
      <c r="C9431" s="4"/>
      <c r="D9431" s="14"/>
      <c r="E9431" s="14"/>
      <c r="F9431" s="14"/>
      <c r="G9431" s="82"/>
      <c r="H9431" s="107" t="str">
        <f>IF(B9431&lt;&gt;"",IF(OR(O9431=0,O9431=999),"",SUMIFS($E$2:E9431,$A$2:A9431,A9431)-SUMIFS($F$2:F9431,$A$2:A9431,A9431)),"")</f>
        <v/>
      </c>
      <c r="I9431" s="109" t="str">
        <f t="shared" si="443"/>
        <v/>
      </c>
      <c r="J9431" s="113"/>
      <c r="K9431" s="90"/>
      <c r="L9431" s="73"/>
      <c r="M9431" s="69" t="str">
        <f>IF(C9431&lt;&gt;"",DailyLog!$S$3,"")</f>
        <v/>
      </c>
      <c r="N9431" s="56" t="str">
        <f t="shared" si="442"/>
        <v/>
      </c>
      <c r="O9431" s="53" t="str">
        <f>IF($B9431&lt;&gt;"",IF(ISNUMBER(_xlfn.XMATCH($B9431,Language!$A$6:$E$6)),0,IF(ISNUMBER(_xlfn.XMATCH($B9431,Language!$A$29:$E$29)),'Lista de Prestatarios'!$B$3,VLOOKUP(B9431,'Lista de Prestatarios'!$A$2:$B$500,2,FALSE))),"")</f>
        <v/>
      </c>
      <c r="P9431" s="58" t="str">
        <f>IF(B9431&lt;&gt;"",IF(OR(D9431&gt;0,G9431&gt;0),COUNTIF($B$2:B9431,B9431),COUNTIFS($B$2:B9431,B9431,$E$2:E9431,"&gt;0")),"")</f>
        <v/>
      </c>
    </row>
    <row r="9432" spans="1:16" x14ac:dyDescent="0.35">
      <c r="A9432" s="51" t="str">
        <f t="shared" si="441"/>
        <v/>
      </c>
      <c r="B9432" s="99"/>
      <c r="C9432" s="4"/>
      <c r="D9432" s="14"/>
      <c r="E9432" s="14"/>
      <c r="F9432" s="14"/>
      <c r="G9432" s="82"/>
      <c r="H9432" s="107" t="str">
        <f>IF(B9432&lt;&gt;"",IF(OR(O9432=0,O9432=999),"",SUMIFS($E$2:E9432,$A$2:A9432,A9432)-SUMIFS($F$2:F9432,$A$2:A9432,A9432)),"")</f>
        <v/>
      </c>
      <c r="I9432" s="109" t="str">
        <f t="shared" si="443"/>
        <v/>
      </c>
      <c r="J9432" s="113"/>
      <c r="K9432" s="90"/>
      <c r="L9432" s="73"/>
      <c r="M9432" s="69" t="str">
        <f>IF(C9432&lt;&gt;"",DailyLog!$S$3,"")</f>
        <v/>
      </c>
      <c r="N9432" s="56" t="str">
        <f t="shared" si="442"/>
        <v/>
      </c>
      <c r="O9432" s="53" t="str">
        <f>IF($B9432&lt;&gt;"",IF(ISNUMBER(_xlfn.XMATCH($B9432,Language!$A$6:$E$6)),0,IF(ISNUMBER(_xlfn.XMATCH($B9432,Language!$A$29:$E$29)),'Lista de Prestatarios'!$B$3,VLOOKUP(B9432,'Lista de Prestatarios'!$A$2:$B$500,2,FALSE))),"")</f>
        <v/>
      </c>
      <c r="P9432" s="58" t="str">
        <f>IF(B9432&lt;&gt;"",IF(OR(D9432&gt;0,G9432&gt;0),COUNTIF($B$2:B9432,B9432),COUNTIFS($B$2:B9432,B9432,$E$2:E9432,"&gt;0")),"")</f>
        <v/>
      </c>
    </row>
    <row r="9433" spans="1:16" x14ac:dyDescent="0.35">
      <c r="A9433" s="51" t="str">
        <f t="shared" si="441"/>
        <v/>
      </c>
      <c r="B9433" s="99"/>
      <c r="C9433" s="4"/>
      <c r="D9433" s="14"/>
      <c r="E9433" s="14"/>
      <c r="F9433" s="14"/>
      <c r="G9433" s="82"/>
      <c r="H9433" s="107" t="str">
        <f>IF(B9433&lt;&gt;"",IF(OR(O9433=0,O9433=999),"",SUMIFS($E$2:E9433,$A$2:A9433,A9433)-SUMIFS($F$2:F9433,$A$2:A9433,A9433)),"")</f>
        <v/>
      </c>
      <c r="I9433" s="109" t="str">
        <f t="shared" si="443"/>
        <v/>
      </c>
      <c r="J9433" s="113"/>
      <c r="K9433" s="90"/>
      <c r="L9433" s="73"/>
      <c r="M9433" s="69" t="str">
        <f>IF(C9433&lt;&gt;"",DailyLog!$S$3,"")</f>
        <v/>
      </c>
      <c r="N9433" s="56" t="str">
        <f t="shared" si="442"/>
        <v/>
      </c>
      <c r="O9433" s="53" t="str">
        <f>IF($B9433&lt;&gt;"",IF(ISNUMBER(_xlfn.XMATCH($B9433,Language!$A$6:$E$6)),0,IF(ISNUMBER(_xlfn.XMATCH($B9433,Language!$A$29:$E$29)),'Lista de Prestatarios'!$B$3,VLOOKUP(B9433,'Lista de Prestatarios'!$A$2:$B$500,2,FALSE))),"")</f>
        <v/>
      </c>
      <c r="P9433" s="58" t="str">
        <f>IF(B9433&lt;&gt;"",IF(OR(D9433&gt;0,G9433&gt;0),COUNTIF($B$2:B9433,B9433),COUNTIFS($B$2:B9433,B9433,$E$2:E9433,"&gt;0")),"")</f>
        <v/>
      </c>
    </row>
    <row r="9434" spans="1:16" x14ac:dyDescent="0.35">
      <c r="A9434" s="51" t="str">
        <f t="shared" si="441"/>
        <v/>
      </c>
      <c r="B9434" s="99"/>
      <c r="C9434" s="4"/>
      <c r="D9434" s="14"/>
      <c r="E9434" s="14"/>
      <c r="F9434" s="14"/>
      <c r="G9434" s="82"/>
      <c r="H9434" s="107" t="str">
        <f>IF(B9434&lt;&gt;"",IF(OR(O9434=0,O9434=999),"",SUMIFS($E$2:E9434,$A$2:A9434,A9434)-SUMIFS($F$2:F9434,$A$2:A9434,A9434)),"")</f>
        <v/>
      </c>
      <c r="I9434" s="109" t="str">
        <f t="shared" si="443"/>
        <v/>
      </c>
      <c r="J9434" s="113"/>
      <c r="K9434" s="90"/>
      <c r="L9434" s="73"/>
      <c r="M9434" s="69" t="str">
        <f>IF(C9434&lt;&gt;"",DailyLog!$S$3,"")</f>
        <v/>
      </c>
      <c r="N9434" s="56" t="str">
        <f t="shared" si="442"/>
        <v/>
      </c>
      <c r="O9434" s="53" t="str">
        <f>IF($B9434&lt;&gt;"",IF(ISNUMBER(_xlfn.XMATCH($B9434,Language!$A$6:$E$6)),0,IF(ISNUMBER(_xlfn.XMATCH($B9434,Language!$A$29:$E$29)),'Lista de Prestatarios'!$B$3,VLOOKUP(B9434,'Lista de Prestatarios'!$A$2:$B$500,2,FALSE))),"")</f>
        <v/>
      </c>
      <c r="P9434" s="58" t="str">
        <f>IF(B9434&lt;&gt;"",IF(OR(D9434&gt;0,G9434&gt;0),COUNTIF($B$2:B9434,B9434),COUNTIFS($B$2:B9434,B9434,$E$2:E9434,"&gt;0")),"")</f>
        <v/>
      </c>
    </row>
    <row r="9435" spans="1:16" x14ac:dyDescent="0.35">
      <c r="A9435" s="51" t="str">
        <f t="shared" si="441"/>
        <v/>
      </c>
      <c r="B9435" s="99"/>
      <c r="C9435" s="4"/>
      <c r="D9435" s="14"/>
      <c r="E9435" s="14"/>
      <c r="F9435" s="14"/>
      <c r="G9435" s="82"/>
      <c r="H9435" s="107" t="str">
        <f>IF(B9435&lt;&gt;"",IF(OR(O9435=0,O9435=999),"",SUMIFS($E$2:E9435,$A$2:A9435,A9435)-SUMIFS($F$2:F9435,$A$2:A9435,A9435)),"")</f>
        <v/>
      </c>
      <c r="I9435" s="109" t="str">
        <f t="shared" si="443"/>
        <v/>
      </c>
      <c r="J9435" s="113"/>
      <c r="K9435" s="90"/>
      <c r="L9435" s="73"/>
      <c r="M9435" s="69" t="str">
        <f>IF(C9435&lt;&gt;"",DailyLog!$S$3,"")</f>
        <v/>
      </c>
      <c r="N9435" s="56" t="str">
        <f t="shared" si="442"/>
        <v/>
      </c>
      <c r="O9435" s="53" t="str">
        <f>IF($B9435&lt;&gt;"",IF(ISNUMBER(_xlfn.XMATCH($B9435,Language!$A$6:$E$6)),0,IF(ISNUMBER(_xlfn.XMATCH($B9435,Language!$A$29:$E$29)),'Lista de Prestatarios'!$B$3,VLOOKUP(B9435,'Lista de Prestatarios'!$A$2:$B$500,2,FALSE))),"")</f>
        <v/>
      </c>
      <c r="P9435" s="58" t="str">
        <f>IF(B9435&lt;&gt;"",IF(OR(D9435&gt;0,G9435&gt;0),COUNTIF($B$2:B9435,B9435),COUNTIFS($B$2:B9435,B9435,$E$2:E9435,"&gt;0")),"")</f>
        <v/>
      </c>
    </row>
    <row r="9436" spans="1:16" x14ac:dyDescent="0.35">
      <c r="A9436" s="51" t="str">
        <f t="shared" si="441"/>
        <v/>
      </c>
      <c r="B9436" s="99"/>
      <c r="C9436" s="4"/>
      <c r="D9436" s="14"/>
      <c r="E9436" s="14"/>
      <c r="F9436" s="14"/>
      <c r="G9436" s="82"/>
      <c r="H9436" s="107" t="str">
        <f>IF(B9436&lt;&gt;"",IF(OR(O9436=0,O9436=999),"",SUMIFS($E$2:E9436,$A$2:A9436,A9436)-SUMIFS($F$2:F9436,$A$2:A9436,A9436)),"")</f>
        <v/>
      </c>
      <c r="I9436" s="109" t="str">
        <f t="shared" si="443"/>
        <v/>
      </c>
      <c r="J9436" s="113"/>
      <c r="K9436" s="90"/>
      <c r="L9436" s="73"/>
      <c r="M9436" s="69" t="str">
        <f>IF(C9436&lt;&gt;"",DailyLog!$S$3,"")</f>
        <v/>
      </c>
      <c r="N9436" s="56" t="str">
        <f t="shared" si="442"/>
        <v/>
      </c>
      <c r="O9436" s="53" t="str">
        <f>IF($B9436&lt;&gt;"",IF(ISNUMBER(_xlfn.XMATCH($B9436,Language!$A$6:$E$6)),0,IF(ISNUMBER(_xlfn.XMATCH($B9436,Language!$A$29:$E$29)),'Lista de Prestatarios'!$B$3,VLOOKUP(B9436,'Lista de Prestatarios'!$A$2:$B$500,2,FALSE))),"")</f>
        <v/>
      </c>
      <c r="P9436" s="58" t="str">
        <f>IF(B9436&lt;&gt;"",IF(OR(D9436&gt;0,G9436&gt;0),COUNTIF($B$2:B9436,B9436),COUNTIFS($B$2:B9436,B9436,$E$2:E9436,"&gt;0")),"")</f>
        <v/>
      </c>
    </row>
    <row r="9437" spans="1:16" x14ac:dyDescent="0.35">
      <c r="A9437" s="51" t="str">
        <f t="shared" si="441"/>
        <v/>
      </c>
      <c r="B9437" s="99"/>
      <c r="C9437" s="4"/>
      <c r="D9437" s="14"/>
      <c r="E9437" s="14"/>
      <c r="F9437" s="14"/>
      <c r="G9437" s="82"/>
      <c r="H9437" s="107" t="str">
        <f>IF(B9437&lt;&gt;"",IF(OR(O9437=0,O9437=999),"",SUMIFS($E$2:E9437,$A$2:A9437,A9437)-SUMIFS($F$2:F9437,$A$2:A9437,A9437)),"")</f>
        <v/>
      </c>
      <c r="I9437" s="109" t="str">
        <f t="shared" si="443"/>
        <v/>
      </c>
      <c r="J9437" s="113"/>
      <c r="K9437" s="90"/>
      <c r="L9437" s="73"/>
      <c r="M9437" s="69" t="str">
        <f>IF(C9437&lt;&gt;"",DailyLog!$S$3,"")</f>
        <v/>
      </c>
      <c r="N9437" s="56" t="str">
        <f t="shared" si="442"/>
        <v/>
      </c>
      <c r="O9437" s="53" t="str">
        <f>IF($B9437&lt;&gt;"",IF(ISNUMBER(_xlfn.XMATCH($B9437,Language!$A$6:$E$6)),0,IF(ISNUMBER(_xlfn.XMATCH($B9437,Language!$A$29:$E$29)),'Lista de Prestatarios'!$B$3,VLOOKUP(B9437,'Lista de Prestatarios'!$A$2:$B$500,2,FALSE))),"")</f>
        <v/>
      </c>
      <c r="P9437" s="58" t="str">
        <f>IF(B9437&lt;&gt;"",IF(OR(D9437&gt;0,G9437&gt;0),COUNTIF($B$2:B9437,B9437),COUNTIFS($B$2:B9437,B9437,$E$2:E9437,"&gt;0")),"")</f>
        <v/>
      </c>
    </row>
    <row r="9438" spans="1:16" x14ac:dyDescent="0.35">
      <c r="A9438" s="51" t="str">
        <f t="shared" si="441"/>
        <v/>
      </c>
      <c r="B9438" s="99"/>
      <c r="C9438" s="4"/>
      <c r="D9438" s="14"/>
      <c r="E9438" s="14"/>
      <c r="F9438" s="14"/>
      <c r="G9438" s="82"/>
      <c r="H9438" s="107" t="str">
        <f>IF(B9438&lt;&gt;"",IF(OR(O9438=0,O9438=999),"",SUMIFS($E$2:E9438,$A$2:A9438,A9438)-SUMIFS($F$2:F9438,$A$2:A9438,A9438)),"")</f>
        <v/>
      </c>
      <c r="I9438" s="109" t="str">
        <f t="shared" si="443"/>
        <v/>
      </c>
      <c r="J9438" s="113"/>
      <c r="K9438" s="90"/>
      <c r="L9438" s="73"/>
      <c r="M9438" s="69" t="str">
        <f>IF(C9438&lt;&gt;"",DailyLog!$S$3,"")</f>
        <v/>
      </c>
      <c r="N9438" s="56" t="str">
        <f t="shared" si="442"/>
        <v/>
      </c>
      <c r="O9438" s="53" t="str">
        <f>IF($B9438&lt;&gt;"",IF(ISNUMBER(_xlfn.XMATCH($B9438,Language!$A$6:$E$6)),0,IF(ISNUMBER(_xlfn.XMATCH($B9438,Language!$A$29:$E$29)),'Lista de Prestatarios'!$B$3,VLOOKUP(B9438,'Lista de Prestatarios'!$A$2:$B$500,2,FALSE))),"")</f>
        <v/>
      </c>
      <c r="P9438" s="58" t="str">
        <f>IF(B9438&lt;&gt;"",IF(OR(D9438&gt;0,G9438&gt;0),COUNTIF($B$2:B9438,B9438),COUNTIFS($B$2:B9438,B9438,$E$2:E9438,"&gt;0")),"")</f>
        <v/>
      </c>
    </row>
    <row r="9439" spans="1:16" x14ac:dyDescent="0.35">
      <c r="A9439" s="51" t="str">
        <f t="shared" si="441"/>
        <v/>
      </c>
      <c r="B9439" s="99"/>
      <c r="C9439" s="4"/>
      <c r="D9439" s="14"/>
      <c r="E9439" s="14"/>
      <c r="F9439" s="14"/>
      <c r="G9439" s="82"/>
      <c r="H9439" s="107" t="str">
        <f>IF(B9439&lt;&gt;"",IF(OR(O9439=0,O9439=999),"",SUMIFS($E$2:E9439,$A$2:A9439,A9439)-SUMIFS($F$2:F9439,$A$2:A9439,A9439)),"")</f>
        <v/>
      </c>
      <c r="I9439" s="109" t="str">
        <f t="shared" si="443"/>
        <v/>
      </c>
      <c r="J9439" s="113"/>
      <c r="K9439" s="90"/>
      <c r="L9439" s="73"/>
      <c r="M9439" s="69" t="str">
        <f>IF(C9439&lt;&gt;"",DailyLog!$S$3,"")</f>
        <v/>
      </c>
      <c r="N9439" s="56" t="str">
        <f t="shared" si="442"/>
        <v/>
      </c>
      <c r="O9439" s="53" t="str">
        <f>IF($B9439&lt;&gt;"",IF(ISNUMBER(_xlfn.XMATCH($B9439,Language!$A$6:$E$6)),0,IF(ISNUMBER(_xlfn.XMATCH($B9439,Language!$A$29:$E$29)),'Lista de Prestatarios'!$B$3,VLOOKUP(B9439,'Lista de Prestatarios'!$A$2:$B$500,2,FALSE))),"")</f>
        <v/>
      </c>
      <c r="P9439" s="58" t="str">
        <f>IF(B9439&lt;&gt;"",IF(OR(D9439&gt;0,G9439&gt;0),COUNTIF($B$2:B9439,B9439),COUNTIFS($B$2:B9439,B9439,$E$2:E9439,"&gt;0")),"")</f>
        <v/>
      </c>
    </row>
    <row r="9440" spans="1:16" x14ac:dyDescent="0.35">
      <c r="A9440" s="51" t="str">
        <f t="shared" si="441"/>
        <v/>
      </c>
      <c r="B9440" s="99"/>
      <c r="C9440" s="4"/>
      <c r="D9440" s="14"/>
      <c r="E9440" s="14"/>
      <c r="F9440" s="14"/>
      <c r="G9440" s="82"/>
      <c r="H9440" s="107" t="str">
        <f>IF(B9440&lt;&gt;"",IF(OR(O9440=0,O9440=999),"",SUMIFS($E$2:E9440,$A$2:A9440,A9440)-SUMIFS($F$2:F9440,$A$2:A9440,A9440)),"")</f>
        <v/>
      </c>
      <c r="I9440" s="109" t="str">
        <f t="shared" si="443"/>
        <v/>
      </c>
      <c r="J9440" s="113"/>
      <c r="K9440" s="90"/>
      <c r="L9440" s="73"/>
      <c r="M9440" s="69" t="str">
        <f>IF(C9440&lt;&gt;"",DailyLog!$S$3,"")</f>
        <v/>
      </c>
      <c r="N9440" s="56" t="str">
        <f t="shared" si="442"/>
        <v/>
      </c>
      <c r="O9440" s="53" t="str">
        <f>IF($B9440&lt;&gt;"",IF(ISNUMBER(_xlfn.XMATCH($B9440,Language!$A$6:$E$6)),0,IF(ISNUMBER(_xlfn.XMATCH($B9440,Language!$A$29:$E$29)),'Lista de Prestatarios'!$B$3,VLOOKUP(B9440,'Lista de Prestatarios'!$A$2:$B$500,2,FALSE))),"")</f>
        <v/>
      </c>
      <c r="P9440" s="58" t="str">
        <f>IF(B9440&lt;&gt;"",IF(OR(D9440&gt;0,G9440&gt;0),COUNTIF($B$2:B9440,B9440),COUNTIFS($B$2:B9440,B9440,$E$2:E9440,"&gt;0")),"")</f>
        <v/>
      </c>
    </row>
    <row r="9441" spans="1:16" x14ac:dyDescent="0.35">
      <c r="A9441" s="51" t="str">
        <f t="shared" si="441"/>
        <v/>
      </c>
      <c r="B9441" s="99"/>
      <c r="C9441" s="4"/>
      <c r="D9441" s="14"/>
      <c r="E9441" s="14"/>
      <c r="F9441" s="14"/>
      <c r="G9441" s="82"/>
      <c r="H9441" s="107" t="str">
        <f>IF(B9441&lt;&gt;"",IF(OR(O9441=0,O9441=999),"",SUMIFS($E$2:E9441,$A$2:A9441,A9441)-SUMIFS($F$2:F9441,$A$2:A9441,A9441)),"")</f>
        <v/>
      </c>
      <c r="I9441" s="109" t="str">
        <f t="shared" si="443"/>
        <v/>
      </c>
      <c r="J9441" s="113"/>
      <c r="K9441" s="90"/>
      <c r="L9441" s="73"/>
      <c r="M9441" s="69" t="str">
        <f>IF(C9441&lt;&gt;"",DailyLog!$S$3,"")</f>
        <v/>
      </c>
      <c r="N9441" s="56" t="str">
        <f t="shared" si="442"/>
        <v/>
      </c>
      <c r="O9441" s="53" t="str">
        <f>IF($B9441&lt;&gt;"",IF(ISNUMBER(_xlfn.XMATCH($B9441,Language!$A$6:$E$6)),0,IF(ISNUMBER(_xlfn.XMATCH($B9441,Language!$A$29:$E$29)),'Lista de Prestatarios'!$B$3,VLOOKUP(B9441,'Lista de Prestatarios'!$A$2:$B$500,2,FALSE))),"")</f>
        <v/>
      </c>
      <c r="P9441" s="58" t="str">
        <f>IF(B9441&lt;&gt;"",IF(OR(D9441&gt;0,G9441&gt;0),COUNTIF($B$2:B9441,B9441),COUNTIFS($B$2:B9441,B9441,$E$2:E9441,"&gt;0")),"")</f>
        <v/>
      </c>
    </row>
    <row r="9442" spans="1:16" x14ac:dyDescent="0.35">
      <c r="A9442" s="51" t="str">
        <f t="shared" si="441"/>
        <v/>
      </c>
      <c r="B9442" s="99"/>
      <c r="C9442" s="4"/>
      <c r="D9442" s="14"/>
      <c r="E9442" s="14"/>
      <c r="F9442" s="14"/>
      <c r="G9442" s="82"/>
      <c r="H9442" s="107" t="str">
        <f>IF(B9442&lt;&gt;"",IF(OR(O9442=0,O9442=999),"",SUMIFS($E$2:E9442,$A$2:A9442,A9442)-SUMIFS($F$2:F9442,$A$2:A9442,A9442)),"")</f>
        <v/>
      </c>
      <c r="I9442" s="109" t="str">
        <f t="shared" si="443"/>
        <v/>
      </c>
      <c r="J9442" s="113"/>
      <c r="K9442" s="90"/>
      <c r="L9442" s="73"/>
      <c r="M9442" s="69" t="str">
        <f>IF(C9442&lt;&gt;"",DailyLog!$S$3,"")</f>
        <v/>
      </c>
      <c r="N9442" s="56" t="str">
        <f t="shared" si="442"/>
        <v/>
      </c>
      <c r="O9442" s="53" t="str">
        <f>IF($B9442&lt;&gt;"",IF(ISNUMBER(_xlfn.XMATCH($B9442,Language!$A$6:$E$6)),0,IF(ISNUMBER(_xlfn.XMATCH($B9442,Language!$A$29:$E$29)),'Lista de Prestatarios'!$B$3,VLOOKUP(B9442,'Lista de Prestatarios'!$A$2:$B$500,2,FALSE))),"")</f>
        <v/>
      </c>
      <c r="P9442" s="58" t="str">
        <f>IF(B9442&lt;&gt;"",IF(OR(D9442&gt;0,G9442&gt;0),COUNTIF($B$2:B9442,B9442),COUNTIFS($B$2:B9442,B9442,$E$2:E9442,"&gt;0")),"")</f>
        <v/>
      </c>
    </row>
    <row r="9443" spans="1:16" x14ac:dyDescent="0.35">
      <c r="A9443" s="51" t="str">
        <f t="shared" si="441"/>
        <v/>
      </c>
      <c r="B9443" s="99"/>
      <c r="C9443" s="4"/>
      <c r="D9443" s="14"/>
      <c r="E9443" s="14"/>
      <c r="F9443" s="14"/>
      <c r="G9443" s="82"/>
      <c r="H9443" s="107" t="str">
        <f>IF(B9443&lt;&gt;"",IF(OR(O9443=0,O9443=999),"",SUMIFS($E$2:E9443,$A$2:A9443,A9443)-SUMIFS($F$2:F9443,$A$2:A9443,A9443)),"")</f>
        <v/>
      </c>
      <c r="I9443" s="109" t="str">
        <f t="shared" si="443"/>
        <v/>
      </c>
      <c r="J9443" s="113"/>
      <c r="K9443" s="90"/>
      <c r="L9443" s="73"/>
      <c r="M9443" s="69" t="str">
        <f>IF(C9443&lt;&gt;"",DailyLog!$S$3,"")</f>
        <v/>
      </c>
      <c r="N9443" s="56" t="str">
        <f t="shared" si="442"/>
        <v/>
      </c>
      <c r="O9443" s="53" t="str">
        <f>IF($B9443&lt;&gt;"",IF(ISNUMBER(_xlfn.XMATCH($B9443,Language!$A$6:$E$6)),0,IF(ISNUMBER(_xlfn.XMATCH($B9443,Language!$A$29:$E$29)),'Lista de Prestatarios'!$B$3,VLOOKUP(B9443,'Lista de Prestatarios'!$A$2:$B$500,2,FALSE))),"")</f>
        <v/>
      </c>
      <c r="P9443" s="58" t="str">
        <f>IF(B9443&lt;&gt;"",IF(OR(D9443&gt;0,G9443&gt;0),COUNTIF($B$2:B9443,B9443),COUNTIFS($B$2:B9443,B9443,$E$2:E9443,"&gt;0")),"")</f>
        <v/>
      </c>
    </row>
    <row r="9444" spans="1:16" x14ac:dyDescent="0.35">
      <c r="A9444" s="51" t="str">
        <f t="shared" si="441"/>
        <v/>
      </c>
      <c r="B9444" s="99"/>
      <c r="C9444" s="4"/>
      <c r="D9444" s="14"/>
      <c r="E9444" s="14"/>
      <c r="F9444" s="14"/>
      <c r="G9444" s="82"/>
      <c r="H9444" s="107" t="str">
        <f>IF(B9444&lt;&gt;"",IF(OR(O9444=0,O9444=999),"",SUMIFS($E$2:E9444,$A$2:A9444,A9444)-SUMIFS($F$2:F9444,$A$2:A9444,A9444)),"")</f>
        <v/>
      </c>
      <c r="I9444" s="109" t="str">
        <f t="shared" si="443"/>
        <v/>
      </c>
      <c r="J9444" s="113"/>
      <c r="K9444" s="90"/>
      <c r="L9444" s="73"/>
      <c r="M9444" s="69" t="str">
        <f>IF(C9444&lt;&gt;"",DailyLog!$S$3,"")</f>
        <v/>
      </c>
      <c r="N9444" s="56" t="str">
        <f t="shared" si="442"/>
        <v/>
      </c>
      <c r="O9444" s="53" t="str">
        <f>IF($B9444&lt;&gt;"",IF(ISNUMBER(_xlfn.XMATCH($B9444,Language!$A$6:$E$6)),0,IF(ISNUMBER(_xlfn.XMATCH($B9444,Language!$A$29:$E$29)),'Lista de Prestatarios'!$B$3,VLOOKUP(B9444,'Lista de Prestatarios'!$A$2:$B$500,2,FALSE))),"")</f>
        <v/>
      </c>
      <c r="P9444" s="58" t="str">
        <f>IF(B9444&lt;&gt;"",IF(OR(D9444&gt;0,G9444&gt;0),COUNTIF($B$2:B9444,B9444),COUNTIFS($B$2:B9444,B9444,$E$2:E9444,"&gt;0")),"")</f>
        <v/>
      </c>
    </row>
    <row r="9445" spans="1:16" x14ac:dyDescent="0.35">
      <c r="A9445" s="51" t="str">
        <f t="shared" si="441"/>
        <v/>
      </c>
      <c r="B9445" s="99"/>
      <c r="C9445" s="4"/>
      <c r="D9445" s="14"/>
      <c r="E9445" s="14"/>
      <c r="F9445" s="14"/>
      <c r="G9445" s="82"/>
      <c r="H9445" s="107" t="str">
        <f>IF(B9445&lt;&gt;"",IF(OR(O9445=0,O9445=999),"",SUMIFS($E$2:E9445,$A$2:A9445,A9445)-SUMIFS($F$2:F9445,$A$2:A9445,A9445)),"")</f>
        <v/>
      </c>
      <c r="I9445" s="109" t="str">
        <f t="shared" si="443"/>
        <v/>
      </c>
      <c r="J9445" s="113"/>
      <c r="K9445" s="90"/>
      <c r="L9445" s="73"/>
      <c r="M9445" s="69" t="str">
        <f>IF(C9445&lt;&gt;"",DailyLog!$S$3,"")</f>
        <v/>
      </c>
      <c r="N9445" s="56" t="str">
        <f t="shared" si="442"/>
        <v/>
      </c>
      <c r="O9445" s="53" t="str">
        <f>IF($B9445&lt;&gt;"",IF(ISNUMBER(_xlfn.XMATCH($B9445,Language!$A$6:$E$6)),0,IF(ISNUMBER(_xlfn.XMATCH($B9445,Language!$A$29:$E$29)),'Lista de Prestatarios'!$B$3,VLOOKUP(B9445,'Lista de Prestatarios'!$A$2:$B$500,2,FALSE))),"")</f>
        <v/>
      </c>
      <c r="P9445" s="58" t="str">
        <f>IF(B9445&lt;&gt;"",IF(OR(D9445&gt;0,G9445&gt;0),COUNTIF($B$2:B9445,B9445),COUNTIFS($B$2:B9445,B9445,$E$2:E9445,"&gt;0")),"")</f>
        <v/>
      </c>
    </row>
    <row r="9446" spans="1:16" x14ac:dyDescent="0.35">
      <c r="A9446" s="51" t="str">
        <f t="shared" si="441"/>
        <v/>
      </c>
      <c r="B9446" s="99"/>
      <c r="C9446" s="4"/>
      <c r="D9446" s="14"/>
      <c r="E9446" s="14"/>
      <c r="F9446" s="14"/>
      <c r="G9446" s="82"/>
      <c r="H9446" s="107" t="str">
        <f>IF(B9446&lt;&gt;"",IF(OR(O9446=0,O9446=999),"",SUMIFS($E$2:E9446,$A$2:A9446,A9446)-SUMIFS($F$2:F9446,$A$2:A9446,A9446)),"")</f>
        <v/>
      </c>
      <c r="I9446" s="109" t="str">
        <f t="shared" si="443"/>
        <v/>
      </c>
      <c r="J9446" s="113"/>
      <c r="K9446" s="90"/>
      <c r="L9446" s="73"/>
      <c r="M9446" s="69" t="str">
        <f>IF(C9446&lt;&gt;"",DailyLog!$S$3,"")</f>
        <v/>
      </c>
      <c r="N9446" s="56" t="str">
        <f t="shared" si="442"/>
        <v/>
      </c>
      <c r="O9446" s="53" t="str">
        <f>IF($B9446&lt;&gt;"",IF(ISNUMBER(_xlfn.XMATCH($B9446,Language!$A$6:$E$6)),0,IF(ISNUMBER(_xlfn.XMATCH($B9446,Language!$A$29:$E$29)),'Lista de Prestatarios'!$B$3,VLOOKUP(B9446,'Lista de Prestatarios'!$A$2:$B$500,2,FALSE))),"")</f>
        <v/>
      </c>
      <c r="P9446" s="58" t="str">
        <f>IF(B9446&lt;&gt;"",IF(OR(D9446&gt;0,G9446&gt;0),COUNTIF($B$2:B9446,B9446),COUNTIFS($B$2:B9446,B9446,$E$2:E9446,"&gt;0")),"")</f>
        <v/>
      </c>
    </row>
    <row r="9447" spans="1:16" x14ac:dyDescent="0.35">
      <c r="A9447" s="51" t="str">
        <f t="shared" si="441"/>
        <v/>
      </c>
      <c r="B9447" s="99"/>
      <c r="C9447" s="4"/>
      <c r="D9447" s="14"/>
      <c r="E9447" s="14"/>
      <c r="F9447" s="14"/>
      <c r="G9447" s="82"/>
      <c r="H9447" s="107" t="str">
        <f>IF(B9447&lt;&gt;"",IF(OR(O9447=0,O9447=999),"",SUMIFS($E$2:E9447,$A$2:A9447,A9447)-SUMIFS($F$2:F9447,$A$2:A9447,A9447)),"")</f>
        <v/>
      </c>
      <c r="I9447" s="109" t="str">
        <f t="shared" si="443"/>
        <v/>
      </c>
      <c r="J9447" s="113"/>
      <c r="K9447" s="90"/>
      <c r="L9447" s="73"/>
      <c r="M9447" s="69" t="str">
        <f>IF(C9447&lt;&gt;"",DailyLog!$S$3,"")</f>
        <v/>
      </c>
      <c r="N9447" s="56" t="str">
        <f t="shared" si="442"/>
        <v/>
      </c>
      <c r="O9447" s="53" t="str">
        <f>IF($B9447&lt;&gt;"",IF(ISNUMBER(_xlfn.XMATCH($B9447,Language!$A$6:$E$6)),0,IF(ISNUMBER(_xlfn.XMATCH($B9447,Language!$A$29:$E$29)),'Lista de Prestatarios'!$B$3,VLOOKUP(B9447,'Lista de Prestatarios'!$A$2:$B$500,2,FALSE))),"")</f>
        <v/>
      </c>
      <c r="P9447" s="58" t="str">
        <f>IF(B9447&lt;&gt;"",IF(OR(D9447&gt;0,G9447&gt;0),COUNTIF($B$2:B9447,B9447),COUNTIFS($B$2:B9447,B9447,$E$2:E9447,"&gt;0")),"")</f>
        <v/>
      </c>
    </row>
    <row r="9448" spans="1:16" x14ac:dyDescent="0.35">
      <c r="A9448" s="51" t="str">
        <f t="shared" si="441"/>
        <v/>
      </c>
      <c r="B9448" s="99"/>
      <c r="C9448" s="4"/>
      <c r="D9448" s="14"/>
      <c r="E9448" s="14"/>
      <c r="F9448" s="14"/>
      <c r="G9448" s="82"/>
      <c r="H9448" s="107" t="str">
        <f>IF(B9448&lt;&gt;"",IF(OR(O9448=0,O9448=999),"",SUMIFS($E$2:E9448,$A$2:A9448,A9448)-SUMIFS($F$2:F9448,$A$2:A9448,A9448)),"")</f>
        <v/>
      </c>
      <c r="I9448" s="109" t="str">
        <f t="shared" si="443"/>
        <v/>
      </c>
      <c r="J9448" s="113"/>
      <c r="K9448" s="90"/>
      <c r="L9448" s="73"/>
      <c r="M9448" s="69" t="str">
        <f>IF(C9448&lt;&gt;"",DailyLog!$S$3,"")</f>
        <v/>
      </c>
      <c r="N9448" s="56" t="str">
        <f t="shared" si="442"/>
        <v/>
      </c>
      <c r="O9448" s="53" t="str">
        <f>IF($B9448&lt;&gt;"",IF(ISNUMBER(_xlfn.XMATCH($B9448,Language!$A$6:$E$6)),0,IF(ISNUMBER(_xlfn.XMATCH($B9448,Language!$A$29:$E$29)),'Lista de Prestatarios'!$B$3,VLOOKUP(B9448,'Lista de Prestatarios'!$A$2:$B$500,2,FALSE))),"")</f>
        <v/>
      </c>
      <c r="P9448" s="58" t="str">
        <f>IF(B9448&lt;&gt;"",IF(OR(D9448&gt;0,G9448&gt;0),COUNTIF($B$2:B9448,B9448),COUNTIFS($B$2:B9448,B9448,$E$2:E9448,"&gt;0")),"")</f>
        <v/>
      </c>
    </row>
    <row r="9449" spans="1:16" x14ac:dyDescent="0.35">
      <c r="A9449" s="51" t="str">
        <f t="shared" si="441"/>
        <v/>
      </c>
      <c r="B9449" s="99"/>
      <c r="C9449" s="4"/>
      <c r="D9449" s="14"/>
      <c r="E9449" s="14"/>
      <c r="F9449" s="14"/>
      <c r="G9449" s="82"/>
      <c r="H9449" s="107" t="str">
        <f>IF(B9449&lt;&gt;"",IF(OR(O9449=0,O9449=999),"",SUMIFS($E$2:E9449,$A$2:A9449,A9449)-SUMIFS($F$2:F9449,$A$2:A9449,A9449)),"")</f>
        <v/>
      </c>
      <c r="I9449" s="109" t="str">
        <f t="shared" si="443"/>
        <v/>
      </c>
      <c r="J9449" s="113"/>
      <c r="K9449" s="90"/>
      <c r="L9449" s="73"/>
      <c r="M9449" s="69" t="str">
        <f>IF(C9449&lt;&gt;"",DailyLog!$S$3,"")</f>
        <v/>
      </c>
      <c r="N9449" s="56" t="str">
        <f t="shared" si="442"/>
        <v/>
      </c>
      <c r="O9449" s="53" t="str">
        <f>IF($B9449&lt;&gt;"",IF(ISNUMBER(_xlfn.XMATCH($B9449,Language!$A$6:$E$6)),0,IF(ISNUMBER(_xlfn.XMATCH($B9449,Language!$A$29:$E$29)),'Lista de Prestatarios'!$B$3,VLOOKUP(B9449,'Lista de Prestatarios'!$A$2:$B$500,2,FALSE))),"")</f>
        <v/>
      </c>
      <c r="P9449" s="58" t="str">
        <f>IF(B9449&lt;&gt;"",IF(OR(D9449&gt;0,G9449&gt;0),COUNTIF($B$2:B9449,B9449),COUNTIFS($B$2:B9449,B9449,$E$2:E9449,"&gt;0")),"")</f>
        <v/>
      </c>
    </row>
    <row r="9450" spans="1:16" x14ac:dyDescent="0.35">
      <c r="A9450" s="51" t="str">
        <f t="shared" si="441"/>
        <v/>
      </c>
      <c r="B9450" s="99"/>
      <c r="C9450" s="4"/>
      <c r="D9450" s="14"/>
      <c r="E9450" s="14"/>
      <c r="F9450" s="14"/>
      <c r="G9450" s="82"/>
      <c r="H9450" s="107" t="str">
        <f>IF(B9450&lt;&gt;"",IF(OR(O9450=0,O9450=999),"",SUMIFS($E$2:E9450,$A$2:A9450,A9450)-SUMIFS($F$2:F9450,$A$2:A9450,A9450)),"")</f>
        <v/>
      </c>
      <c r="I9450" s="109" t="str">
        <f t="shared" si="443"/>
        <v/>
      </c>
      <c r="J9450" s="113"/>
      <c r="K9450" s="90"/>
      <c r="L9450" s="73"/>
      <c r="M9450" s="69" t="str">
        <f>IF(C9450&lt;&gt;"",DailyLog!$S$3,"")</f>
        <v/>
      </c>
      <c r="N9450" s="56" t="str">
        <f t="shared" si="442"/>
        <v/>
      </c>
      <c r="O9450" s="53" t="str">
        <f>IF($B9450&lt;&gt;"",IF(ISNUMBER(_xlfn.XMATCH($B9450,Language!$A$6:$E$6)),0,IF(ISNUMBER(_xlfn.XMATCH($B9450,Language!$A$29:$E$29)),'Lista de Prestatarios'!$B$3,VLOOKUP(B9450,'Lista de Prestatarios'!$A$2:$B$500,2,FALSE))),"")</f>
        <v/>
      </c>
      <c r="P9450" s="58" t="str">
        <f>IF(B9450&lt;&gt;"",IF(OR(D9450&gt;0,G9450&gt;0),COUNTIF($B$2:B9450,B9450),COUNTIFS($B$2:B9450,B9450,$E$2:E9450,"&gt;0")),"")</f>
        <v/>
      </c>
    </row>
    <row r="9451" spans="1:16" x14ac:dyDescent="0.35">
      <c r="A9451" s="51" t="str">
        <f t="shared" si="441"/>
        <v/>
      </c>
      <c r="B9451" s="99"/>
      <c r="C9451" s="4"/>
      <c r="D9451" s="14"/>
      <c r="E9451" s="14"/>
      <c r="F9451" s="14"/>
      <c r="G9451" s="82"/>
      <c r="H9451" s="107" t="str">
        <f>IF(B9451&lt;&gt;"",IF(OR(O9451=0,O9451=999),"",SUMIFS($E$2:E9451,$A$2:A9451,A9451)-SUMIFS($F$2:F9451,$A$2:A9451,A9451)),"")</f>
        <v/>
      </c>
      <c r="I9451" s="109" t="str">
        <f t="shared" si="443"/>
        <v/>
      </c>
      <c r="J9451" s="113"/>
      <c r="K9451" s="90"/>
      <c r="L9451" s="73"/>
      <c r="M9451" s="69" t="str">
        <f>IF(C9451&lt;&gt;"",DailyLog!$S$3,"")</f>
        <v/>
      </c>
      <c r="N9451" s="56" t="str">
        <f t="shared" si="442"/>
        <v/>
      </c>
      <c r="O9451" s="53" t="str">
        <f>IF($B9451&lt;&gt;"",IF(ISNUMBER(_xlfn.XMATCH($B9451,Language!$A$6:$E$6)),0,IF(ISNUMBER(_xlfn.XMATCH($B9451,Language!$A$29:$E$29)),'Lista de Prestatarios'!$B$3,VLOOKUP(B9451,'Lista de Prestatarios'!$A$2:$B$500,2,FALSE))),"")</f>
        <v/>
      </c>
      <c r="P9451" s="58" t="str">
        <f>IF(B9451&lt;&gt;"",IF(OR(D9451&gt;0,G9451&gt;0),COUNTIF($B$2:B9451,B9451),COUNTIFS($B$2:B9451,B9451,$E$2:E9451,"&gt;0")),"")</f>
        <v/>
      </c>
    </row>
    <row r="9452" spans="1:16" x14ac:dyDescent="0.35">
      <c r="A9452" s="51" t="str">
        <f t="shared" si="441"/>
        <v/>
      </c>
      <c r="B9452" s="99"/>
      <c r="C9452" s="4"/>
      <c r="D9452" s="14"/>
      <c r="E9452" s="14"/>
      <c r="F9452" s="14"/>
      <c r="G9452" s="82"/>
      <c r="H9452" s="107" t="str">
        <f>IF(B9452&lt;&gt;"",IF(OR(O9452=0,O9452=999),"",SUMIFS($E$2:E9452,$A$2:A9452,A9452)-SUMIFS($F$2:F9452,$A$2:A9452,A9452)),"")</f>
        <v/>
      </c>
      <c r="I9452" s="109" t="str">
        <f t="shared" si="443"/>
        <v/>
      </c>
      <c r="J9452" s="113"/>
      <c r="K9452" s="90"/>
      <c r="L9452" s="73"/>
      <c r="M9452" s="69" t="str">
        <f>IF(C9452&lt;&gt;"",DailyLog!$S$3,"")</f>
        <v/>
      </c>
      <c r="N9452" s="56" t="str">
        <f t="shared" si="442"/>
        <v/>
      </c>
      <c r="O9452" s="53" t="str">
        <f>IF($B9452&lt;&gt;"",IF(ISNUMBER(_xlfn.XMATCH($B9452,Language!$A$6:$E$6)),0,IF(ISNUMBER(_xlfn.XMATCH($B9452,Language!$A$29:$E$29)),'Lista de Prestatarios'!$B$3,VLOOKUP(B9452,'Lista de Prestatarios'!$A$2:$B$500,2,FALSE))),"")</f>
        <v/>
      </c>
      <c r="P9452" s="58" t="str">
        <f>IF(B9452&lt;&gt;"",IF(OR(D9452&gt;0,G9452&gt;0),COUNTIF($B$2:B9452,B9452),COUNTIFS($B$2:B9452,B9452,$E$2:E9452,"&gt;0")),"")</f>
        <v/>
      </c>
    </row>
    <row r="9453" spans="1:16" x14ac:dyDescent="0.35">
      <c r="A9453" s="51" t="str">
        <f t="shared" si="441"/>
        <v/>
      </c>
      <c r="B9453" s="99"/>
      <c r="C9453" s="4"/>
      <c r="D9453" s="14"/>
      <c r="E9453" s="14"/>
      <c r="F9453" s="14"/>
      <c r="G9453" s="82"/>
      <c r="H9453" s="107" t="str">
        <f>IF(B9453&lt;&gt;"",IF(OR(O9453=0,O9453=999),"",SUMIFS($E$2:E9453,$A$2:A9453,A9453)-SUMIFS($F$2:F9453,$A$2:A9453,A9453)),"")</f>
        <v/>
      </c>
      <c r="I9453" s="109" t="str">
        <f t="shared" si="443"/>
        <v/>
      </c>
      <c r="J9453" s="113"/>
      <c r="K9453" s="90"/>
      <c r="L9453" s="73"/>
      <c r="M9453" s="69" t="str">
        <f>IF(C9453&lt;&gt;"",DailyLog!$S$3,"")</f>
        <v/>
      </c>
      <c r="N9453" s="56" t="str">
        <f t="shared" si="442"/>
        <v/>
      </c>
      <c r="O9453" s="53" t="str">
        <f>IF($B9453&lt;&gt;"",IF(ISNUMBER(_xlfn.XMATCH($B9453,Language!$A$6:$E$6)),0,IF(ISNUMBER(_xlfn.XMATCH($B9453,Language!$A$29:$E$29)),'Lista de Prestatarios'!$B$3,VLOOKUP(B9453,'Lista de Prestatarios'!$A$2:$B$500,2,FALSE))),"")</f>
        <v/>
      </c>
      <c r="P9453" s="58" t="str">
        <f>IF(B9453&lt;&gt;"",IF(OR(D9453&gt;0,G9453&gt;0),COUNTIF($B$2:B9453,B9453),COUNTIFS($B$2:B9453,B9453,$E$2:E9453,"&gt;0")),"")</f>
        <v/>
      </c>
    </row>
    <row r="9454" spans="1:16" x14ac:dyDescent="0.35">
      <c r="A9454" s="51" t="str">
        <f t="shared" si="441"/>
        <v/>
      </c>
      <c r="B9454" s="99"/>
      <c r="C9454" s="4"/>
      <c r="D9454" s="14"/>
      <c r="E9454" s="14"/>
      <c r="F9454" s="14"/>
      <c r="G9454" s="82"/>
      <c r="H9454" s="107" t="str">
        <f>IF(B9454&lt;&gt;"",IF(OR(O9454=0,O9454=999),"",SUMIFS($E$2:E9454,$A$2:A9454,A9454)-SUMIFS($F$2:F9454,$A$2:A9454,A9454)),"")</f>
        <v/>
      </c>
      <c r="I9454" s="109" t="str">
        <f t="shared" si="443"/>
        <v/>
      </c>
      <c r="J9454" s="113"/>
      <c r="K9454" s="90"/>
      <c r="L9454" s="73"/>
      <c r="M9454" s="69" t="str">
        <f>IF(C9454&lt;&gt;"",DailyLog!$S$3,"")</f>
        <v/>
      </c>
      <c r="N9454" s="56" t="str">
        <f t="shared" si="442"/>
        <v/>
      </c>
      <c r="O9454" s="53" t="str">
        <f>IF($B9454&lt;&gt;"",IF(ISNUMBER(_xlfn.XMATCH($B9454,Language!$A$6:$E$6)),0,IF(ISNUMBER(_xlfn.XMATCH($B9454,Language!$A$29:$E$29)),'Lista de Prestatarios'!$B$3,VLOOKUP(B9454,'Lista de Prestatarios'!$A$2:$B$500,2,FALSE))),"")</f>
        <v/>
      </c>
      <c r="P9454" s="58" t="str">
        <f>IF(B9454&lt;&gt;"",IF(OR(D9454&gt;0,G9454&gt;0),COUNTIF($B$2:B9454,B9454),COUNTIFS($B$2:B9454,B9454,$E$2:E9454,"&gt;0")),"")</f>
        <v/>
      </c>
    </row>
    <row r="9455" spans="1:16" x14ac:dyDescent="0.35">
      <c r="A9455" s="51" t="str">
        <f t="shared" si="441"/>
        <v/>
      </c>
      <c r="B9455" s="99"/>
      <c r="C9455" s="4"/>
      <c r="D9455" s="14"/>
      <c r="E9455" s="14"/>
      <c r="F9455" s="14"/>
      <c r="G9455" s="82"/>
      <c r="H9455" s="107" t="str">
        <f>IF(B9455&lt;&gt;"",IF(OR(O9455=0,O9455=999),"",SUMIFS($E$2:E9455,$A$2:A9455,A9455)-SUMIFS($F$2:F9455,$A$2:A9455,A9455)),"")</f>
        <v/>
      </c>
      <c r="I9455" s="109" t="str">
        <f t="shared" si="443"/>
        <v/>
      </c>
      <c r="J9455" s="113"/>
      <c r="K9455" s="90"/>
      <c r="L9455" s="73"/>
      <c r="M9455" s="69" t="str">
        <f>IF(C9455&lt;&gt;"",DailyLog!$S$3,"")</f>
        <v/>
      </c>
      <c r="N9455" s="56" t="str">
        <f t="shared" si="442"/>
        <v/>
      </c>
      <c r="O9455" s="53" t="str">
        <f>IF($B9455&lt;&gt;"",IF(ISNUMBER(_xlfn.XMATCH($B9455,Language!$A$6:$E$6)),0,IF(ISNUMBER(_xlfn.XMATCH($B9455,Language!$A$29:$E$29)),'Lista de Prestatarios'!$B$3,VLOOKUP(B9455,'Lista de Prestatarios'!$A$2:$B$500,2,FALSE))),"")</f>
        <v/>
      </c>
      <c r="P9455" s="58" t="str">
        <f>IF(B9455&lt;&gt;"",IF(OR(D9455&gt;0,G9455&gt;0),COUNTIF($B$2:B9455,B9455),COUNTIFS($B$2:B9455,B9455,$E$2:E9455,"&gt;0")),"")</f>
        <v/>
      </c>
    </row>
    <row r="9456" spans="1:16" x14ac:dyDescent="0.35">
      <c r="A9456" s="51" t="str">
        <f t="shared" si="441"/>
        <v/>
      </c>
      <c r="B9456" s="99"/>
      <c r="C9456" s="4"/>
      <c r="D9456" s="14"/>
      <c r="E9456" s="14"/>
      <c r="F9456" s="14"/>
      <c r="G9456" s="82"/>
      <c r="H9456" s="107" t="str">
        <f>IF(B9456&lt;&gt;"",IF(OR(O9456=0,O9456=999),"",SUMIFS($E$2:E9456,$A$2:A9456,A9456)-SUMIFS($F$2:F9456,$A$2:A9456,A9456)),"")</f>
        <v/>
      </c>
      <c r="I9456" s="109" t="str">
        <f t="shared" si="443"/>
        <v/>
      </c>
      <c r="J9456" s="113"/>
      <c r="K9456" s="90"/>
      <c r="L9456" s="73"/>
      <c r="M9456" s="69" t="str">
        <f>IF(C9456&lt;&gt;"",DailyLog!$S$3,"")</f>
        <v/>
      </c>
      <c r="N9456" s="56" t="str">
        <f t="shared" si="442"/>
        <v/>
      </c>
      <c r="O9456" s="53" t="str">
        <f>IF($B9456&lt;&gt;"",IF(ISNUMBER(_xlfn.XMATCH($B9456,Language!$A$6:$E$6)),0,IF(ISNUMBER(_xlfn.XMATCH($B9456,Language!$A$29:$E$29)),'Lista de Prestatarios'!$B$3,VLOOKUP(B9456,'Lista de Prestatarios'!$A$2:$B$500,2,FALSE))),"")</f>
        <v/>
      </c>
      <c r="P9456" s="58" t="str">
        <f>IF(B9456&lt;&gt;"",IF(OR(D9456&gt;0,G9456&gt;0),COUNTIF($B$2:B9456,B9456),COUNTIFS($B$2:B9456,B9456,$E$2:E9456,"&gt;0")),"")</f>
        <v/>
      </c>
    </row>
    <row r="9457" spans="1:16" x14ac:dyDescent="0.35">
      <c r="A9457" s="51" t="str">
        <f t="shared" si="441"/>
        <v/>
      </c>
      <c r="B9457" s="99"/>
      <c r="C9457" s="4"/>
      <c r="D9457" s="14"/>
      <c r="E9457" s="14"/>
      <c r="F9457" s="14"/>
      <c r="G9457" s="82"/>
      <c r="H9457" s="107" t="str">
        <f>IF(B9457&lt;&gt;"",IF(OR(O9457=0,O9457=999),"",SUMIFS($E$2:E9457,$A$2:A9457,A9457)-SUMIFS($F$2:F9457,$A$2:A9457,A9457)),"")</f>
        <v/>
      </c>
      <c r="I9457" s="109" t="str">
        <f t="shared" si="443"/>
        <v/>
      </c>
      <c r="J9457" s="113"/>
      <c r="K9457" s="90"/>
      <c r="L9457" s="73"/>
      <c r="M9457" s="69" t="str">
        <f>IF(C9457&lt;&gt;"",DailyLog!$S$3,"")</f>
        <v/>
      </c>
      <c r="N9457" s="56" t="str">
        <f t="shared" si="442"/>
        <v/>
      </c>
      <c r="O9457" s="53" t="str">
        <f>IF($B9457&lt;&gt;"",IF(ISNUMBER(_xlfn.XMATCH($B9457,Language!$A$6:$E$6)),0,IF(ISNUMBER(_xlfn.XMATCH($B9457,Language!$A$29:$E$29)),'Lista de Prestatarios'!$B$3,VLOOKUP(B9457,'Lista de Prestatarios'!$A$2:$B$500,2,FALSE))),"")</f>
        <v/>
      </c>
      <c r="P9457" s="58" t="str">
        <f>IF(B9457&lt;&gt;"",IF(OR(D9457&gt;0,G9457&gt;0),COUNTIF($B$2:B9457,B9457),COUNTIFS($B$2:B9457,B9457,$E$2:E9457,"&gt;0")),"")</f>
        <v/>
      </c>
    </row>
    <row r="9458" spans="1:16" x14ac:dyDescent="0.35">
      <c r="A9458" s="51" t="str">
        <f t="shared" si="441"/>
        <v/>
      </c>
      <c r="B9458" s="99"/>
      <c r="C9458" s="4"/>
      <c r="D9458" s="14"/>
      <c r="E9458" s="14"/>
      <c r="F9458" s="14"/>
      <c r="G9458" s="82"/>
      <c r="H9458" s="107" t="str">
        <f>IF(B9458&lt;&gt;"",IF(OR(O9458=0,O9458=999),"",SUMIFS($E$2:E9458,$A$2:A9458,A9458)-SUMIFS($F$2:F9458,$A$2:A9458,A9458)),"")</f>
        <v/>
      </c>
      <c r="I9458" s="109" t="str">
        <f t="shared" si="443"/>
        <v/>
      </c>
      <c r="J9458" s="113"/>
      <c r="K9458" s="90"/>
      <c r="L9458" s="73"/>
      <c r="M9458" s="69" t="str">
        <f>IF(C9458&lt;&gt;"",DailyLog!$S$3,"")</f>
        <v/>
      </c>
      <c r="N9458" s="56" t="str">
        <f t="shared" si="442"/>
        <v/>
      </c>
      <c r="O9458" s="53" t="str">
        <f>IF($B9458&lt;&gt;"",IF(ISNUMBER(_xlfn.XMATCH($B9458,Language!$A$6:$E$6)),0,IF(ISNUMBER(_xlfn.XMATCH($B9458,Language!$A$29:$E$29)),'Lista de Prestatarios'!$B$3,VLOOKUP(B9458,'Lista de Prestatarios'!$A$2:$B$500,2,FALSE))),"")</f>
        <v/>
      </c>
      <c r="P9458" s="58" t="str">
        <f>IF(B9458&lt;&gt;"",IF(OR(D9458&gt;0,G9458&gt;0),COUNTIF($B$2:B9458,B9458),COUNTIFS($B$2:B9458,B9458,$E$2:E9458,"&gt;0")),"")</f>
        <v/>
      </c>
    </row>
    <row r="9459" spans="1:16" x14ac:dyDescent="0.35">
      <c r="A9459" s="51" t="str">
        <f t="shared" si="441"/>
        <v/>
      </c>
      <c r="B9459" s="99"/>
      <c r="C9459" s="4"/>
      <c r="D9459" s="14"/>
      <c r="E9459" s="14"/>
      <c r="F9459" s="14"/>
      <c r="G9459" s="82"/>
      <c r="H9459" s="107" t="str">
        <f>IF(B9459&lt;&gt;"",IF(OR(O9459=0,O9459=999),"",SUMIFS($E$2:E9459,$A$2:A9459,A9459)-SUMIFS($F$2:F9459,$A$2:A9459,A9459)),"")</f>
        <v/>
      </c>
      <c r="I9459" s="109" t="str">
        <f t="shared" si="443"/>
        <v/>
      </c>
      <c r="J9459" s="113"/>
      <c r="K9459" s="90"/>
      <c r="L9459" s="73"/>
      <c r="M9459" s="69" t="str">
        <f>IF(C9459&lt;&gt;"",DailyLog!$S$3,"")</f>
        <v/>
      </c>
      <c r="N9459" s="56" t="str">
        <f t="shared" si="442"/>
        <v/>
      </c>
      <c r="O9459" s="53" t="str">
        <f>IF($B9459&lt;&gt;"",IF(ISNUMBER(_xlfn.XMATCH($B9459,Language!$A$6:$E$6)),0,IF(ISNUMBER(_xlfn.XMATCH($B9459,Language!$A$29:$E$29)),'Lista de Prestatarios'!$B$3,VLOOKUP(B9459,'Lista de Prestatarios'!$A$2:$B$500,2,FALSE))),"")</f>
        <v/>
      </c>
      <c r="P9459" s="58" t="str">
        <f>IF(B9459&lt;&gt;"",IF(OR(D9459&gt;0,G9459&gt;0),COUNTIF($B$2:B9459,B9459),COUNTIFS($B$2:B9459,B9459,$E$2:E9459,"&gt;0")),"")</f>
        <v/>
      </c>
    </row>
    <row r="9460" spans="1:16" x14ac:dyDescent="0.35">
      <c r="A9460" s="51" t="str">
        <f t="shared" si="441"/>
        <v/>
      </c>
      <c r="B9460" s="99"/>
      <c r="C9460" s="4"/>
      <c r="D9460" s="14"/>
      <c r="E9460" s="14"/>
      <c r="F9460" s="14"/>
      <c r="G9460" s="82"/>
      <c r="H9460" s="107" t="str">
        <f>IF(B9460&lt;&gt;"",IF(OR(O9460=0,O9460=999),"",SUMIFS($E$2:E9460,$A$2:A9460,A9460)-SUMIFS($F$2:F9460,$A$2:A9460,A9460)),"")</f>
        <v/>
      </c>
      <c r="I9460" s="109" t="str">
        <f t="shared" si="443"/>
        <v/>
      </c>
      <c r="J9460" s="113"/>
      <c r="K9460" s="90"/>
      <c r="L9460" s="73"/>
      <c r="M9460" s="69" t="str">
        <f>IF(C9460&lt;&gt;"",DailyLog!$S$3,"")</f>
        <v/>
      </c>
      <c r="N9460" s="56" t="str">
        <f t="shared" si="442"/>
        <v/>
      </c>
      <c r="O9460" s="53" t="str">
        <f>IF($B9460&lt;&gt;"",IF(ISNUMBER(_xlfn.XMATCH($B9460,Language!$A$6:$E$6)),0,IF(ISNUMBER(_xlfn.XMATCH($B9460,Language!$A$29:$E$29)),'Lista de Prestatarios'!$B$3,VLOOKUP(B9460,'Lista de Prestatarios'!$A$2:$B$500,2,FALSE))),"")</f>
        <v/>
      </c>
      <c r="P9460" s="58" t="str">
        <f>IF(B9460&lt;&gt;"",IF(OR(D9460&gt;0,G9460&gt;0),COUNTIF($B$2:B9460,B9460),COUNTIFS($B$2:B9460,B9460,$E$2:E9460,"&gt;0")),"")</f>
        <v/>
      </c>
    </row>
    <row r="9461" spans="1:16" x14ac:dyDescent="0.35">
      <c r="A9461" s="51" t="str">
        <f t="shared" si="441"/>
        <v/>
      </c>
      <c r="B9461" s="99"/>
      <c r="C9461" s="4"/>
      <c r="D9461" s="14"/>
      <c r="E9461" s="14"/>
      <c r="F9461" s="14"/>
      <c r="G9461" s="82"/>
      <c r="H9461" s="107" t="str">
        <f>IF(B9461&lt;&gt;"",IF(OR(O9461=0,O9461=999),"",SUMIFS($E$2:E9461,$A$2:A9461,A9461)-SUMIFS($F$2:F9461,$A$2:A9461,A9461)),"")</f>
        <v/>
      </c>
      <c r="I9461" s="109" t="str">
        <f t="shared" si="443"/>
        <v/>
      </c>
      <c r="J9461" s="113"/>
      <c r="K9461" s="90"/>
      <c r="L9461" s="73"/>
      <c r="M9461" s="69" t="str">
        <f>IF(C9461&lt;&gt;"",DailyLog!$S$3,"")</f>
        <v/>
      </c>
      <c r="N9461" s="56" t="str">
        <f t="shared" si="442"/>
        <v/>
      </c>
      <c r="O9461" s="53" t="str">
        <f>IF($B9461&lt;&gt;"",IF(ISNUMBER(_xlfn.XMATCH($B9461,Language!$A$6:$E$6)),0,IF(ISNUMBER(_xlfn.XMATCH($B9461,Language!$A$29:$E$29)),'Lista de Prestatarios'!$B$3,VLOOKUP(B9461,'Lista de Prestatarios'!$A$2:$B$500,2,FALSE))),"")</f>
        <v/>
      </c>
      <c r="P9461" s="58" t="str">
        <f>IF(B9461&lt;&gt;"",IF(OR(D9461&gt;0,G9461&gt;0),COUNTIF($B$2:B9461,B9461),COUNTIFS($B$2:B9461,B9461,$E$2:E9461,"&gt;0")),"")</f>
        <v/>
      </c>
    </row>
    <row r="9462" spans="1:16" x14ac:dyDescent="0.35">
      <c r="A9462" s="51" t="str">
        <f t="shared" si="441"/>
        <v/>
      </c>
      <c r="B9462" s="99"/>
      <c r="C9462" s="4"/>
      <c r="D9462" s="14"/>
      <c r="E9462" s="14"/>
      <c r="F9462" s="14"/>
      <c r="G9462" s="82"/>
      <c r="H9462" s="107" t="str">
        <f>IF(B9462&lt;&gt;"",IF(OR(O9462=0,O9462=999),"",SUMIFS($E$2:E9462,$A$2:A9462,A9462)-SUMIFS($F$2:F9462,$A$2:A9462,A9462)),"")</f>
        <v/>
      </c>
      <c r="I9462" s="109" t="str">
        <f t="shared" si="443"/>
        <v/>
      </c>
      <c r="J9462" s="113"/>
      <c r="K9462" s="90"/>
      <c r="L9462" s="73"/>
      <c r="M9462" s="69" t="str">
        <f>IF(C9462&lt;&gt;"",DailyLog!$S$3,"")</f>
        <v/>
      </c>
      <c r="N9462" s="56" t="str">
        <f t="shared" si="442"/>
        <v/>
      </c>
      <c r="O9462" s="53" t="str">
        <f>IF($B9462&lt;&gt;"",IF(ISNUMBER(_xlfn.XMATCH($B9462,Language!$A$6:$E$6)),0,IF(ISNUMBER(_xlfn.XMATCH($B9462,Language!$A$29:$E$29)),'Lista de Prestatarios'!$B$3,VLOOKUP(B9462,'Lista de Prestatarios'!$A$2:$B$500,2,FALSE))),"")</f>
        <v/>
      </c>
      <c r="P9462" s="58" t="str">
        <f>IF(B9462&lt;&gt;"",IF(OR(D9462&gt;0,G9462&gt;0),COUNTIF($B$2:B9462,B9462),COUNTIFS($B$2:B9462,B9462,$E$2:E9462,"&gt;0")),"")</f>
        <v/>
      </c>
    </row>
    <row r="9463" spans="1:16" x14ac:dyDescent="0.35">
      <c r="A9463" s="51" t="str">
        <f t="shared" si="441"/>
        <v/>
      </c>
      <c r="B9463" s="99"/>
      <c r="C9463" s="4"/>
      <c r="D9463" s="14"/>
      <c r="E9463" s="14"/>
      <c r="F9463" s="14"/>
      <c r="G9463" s="82"/>
      <c r="H9463" s="107" t="str">
        <f>IF(B9463&lt;&gt;"",IF(OR(O9463=0,O9463=999),"",SUMIFS($E$2:E9463,$A$2:A9463,A9463)-SUMIFS($F$2:F9463,$A$2:A9463,A9463)),"")</f>
        <v/>
      </c>
      <c r="I9463" s="109" t="str">
        <f t="shared" si="443"/>
        <v/>
      </c>
      <c r="J9463" s="113"/>
      <c r="K9463" s="90"/>
      <c r="L9463" s="73"/>
      <c r="M9463" s="69" t="str">
        <f>IF(C9463&lt;&gt;"",DailyLog!$S$3,"")</f>
        <v/>
      </c>
      <c r="N9463" s="56" t="str">
        <f t="shared" si="442"/>
        <v/>
      </c>
      <c r="O9463" s="53" t="str">
        <f>IF($B9463&lt;&gt;"",IF(ISNUMBER(_xlfn.XMATCH($B9463,Language!$A$6:$E$6)),0,IF(ISNUMBER(_xlfn.XMATCH($B9463,Language!$A$29:$E$29)),'Lista de Prestatarios'!$B$3,VLOOKUP(B9463,'Lista de Prestatarios'!$A$2:$B$500,2,FALSE))),"")</f>
        <v/>
      </c>
      <c r="P9463" s="58" t="str">
        <f>IF(B9463&lt;&gt;"",IF(OR(D9463&gt;0,G9463&gt;0),COUNTIF($B$2:B9463,B9463),COUNTIFS($B$2:B9463,B9463,$E$2:E9463,"&gt;0")),"")</f>
        <v/>
      </c>
    </row>
    <row r="9464" spans="1:16" x14ac:dyDescent="0.35">
      <c r="A9464" s="51" t="str">
        <f t="shared" si="441"/>
        <v/>
      </c>
      <c r="B9464" s="99"/>
      <c r="C9464" s="4"/>
      <c r="D9464" s="14"/>
      <c r="E9464" s="14"/>
      <c r="F9464" s="14"/>
      <c r="G9464" s="82"/>
      <c r="H9464" s="107" t="str">
        <f>IF(B9464&lt;&gt;"",IF(OR(O9464=0,O9464=999),"",SUMIFS($E$2:E9464,$A$2:A9464,A9464)-SUMIFS($F$2:F9464,$A$2:A9464,A9464)),"")</f>
        <v/>
      </c>
      <c r="I9464" s="109" t="str">
        <f t="shared" si="443"/>
        <v/>
      </c>
      <c r="J9464" s="113"/>
      <c r="K9464" s="90"/>
      <c r="L9464" s="73"/>
      <c r="M9464" s="69" t="str">
        <f>IF(C9464&lt;&gt;"",DailyLog!$S$3,"")</f>
        <v/>
      </c>
      <c r="N9464" s="56" t="str">
        <f t="shared" si="442"/>
        <v/>
      </c>
      <c r="O9464" s="53" t="str">
        <f>IF($B9464&lt;&gt;"",IF(ISNUMBER(_xlfn.XMATCH($B9464,Language!$A$6:$E$6)),0,IF(ISNUMBER(_xlfn.XMATCH($B9464,Language!$A$29:$E$29)),'Lista de Prestatarios'!$B$3,VLOOKUP(B9464,'Lista de Prestatarios'!$A$2:$B$500,2,FALSE))),"")</f>
        <v/>
      </c>
      <c r="P9464" s="58" t="str">
        <f>IF(B9464&lt;&gt;"",IF(OR(D9464&gt;0,G9464&gt;0),COUNTIF($B$2:B9464,B9464),COUNTIFS($B$2:B9464,B9464,$E$2:E9464,"&gt;0")),"")</f>
        <v/>
      </c>
    </row>
    <row r="9465" spans="1:16" x14ac:dyDescent="0.35">
      <c r="A9465" s="51" t="str">
        <f t="shared" si="441"/>
        <v/>
      </c>
      <c r="B9465" s="99"/>
      <c r="C9465" s="4"/>
      <c r="D9465" s="14"/>
      <c r="E9465" s="14"/>
      <c r="F9465" s="14"/>
      <c r="G9465" s="82"/>
      <c r="H9465" s="107" t="str">
        <f>IF(B9465&lt;&gt;"",IF(OR(O9465=0,O9465=999),"",SUMIFS($E$2:E9465,$A$2:A9465,A9465)-SUMIFS($F$2:F9465,$A$2:A9465,A9465)),"")</f>
        <v/>
      </c>
      <c r="I9465" s="109" t="str">
        <f t="shared" si="443"/>
        <v/>
      </c>
      <c r="J9465" s="113"/>
      <c r="K9465" s="90"/>
      <c r="L9465" s="73"/>
      <c r="M9465" s="69" t="str">
        <f>IF(C9465&lt;&gt;"",DailyLog!$S$3,"")</f>
        <v/>
      </c>
      <c r="N9465" s="56" t="str">
        <f t="shared" si="442"/>
        <v/>
      </c>
      <c r="O9465" s="53" t="str">
        <f>IF($B9465&lt;&gt;"",IF(ISNUMBER(_xlfn.XMATCH($B9465,Language!$A$6:$E$6)),0,IF(ISNUMBER(_xlfn.XMATCH($B9465,Language!$A$29:$E$29)),'Lista de Prestatarios'!$B$3,VLOOKUP(B9465,'Lista de Prestatarios'!$A$2:$B$500,2,FALSE))),"")</f>
        <v/>
      </c>
      <c r="P9465" s="58" t="str">
        <f>IF(B9465&lt;&gt;"",IF(OR(D9465&gt;0,G9465&gt;0),COUNTIF($B$2:B9465,B9465),COUNTIFS($B$2:B9465,B9465,$E$2:E9465,"&gt;0")),"")</f>
        <v/>
      </c>
    </row>
    <row r="9466" spans="1:16" x14ac:dyDescent="0.35">
      <c r="A9466" s="51" t="str">
        <f t="shared" si="441"/>
        <v/>
      </c>
      <c r="B9466" s="99"/>
      <c r="C9466" s="4"/>
      <c r="D9466" s="14"/>
      <c r="E9466" s="14"/>
      <c r="F9466" s="14"/>
      <c r="G9466" s="82"/>
      <c r="H9466" s="107" t="str">
        <f>IF(B9466&lt;&gt;"",IF(OR(O9466=0,O9466=999),"",SUMIFS($E$2:E9466,$A$2:A9466,A9466)-SUMIFS($F$2:F9466,$A$2:A9466,A9466)),"")</f>
        <v/>
      </c>
      <c r="I9466" s="109" t="str">
        <f t="shared" si="443"/>
        <v/>
      </c>
      <c r="J9466" s="113"/>
      <c r="K9466" s="90"/>
      <c r="L9466" s="73"/>
      <c r="M9466" s="69" t="str">
        <f>IF(C9466&lt;&gt;"",DailyLog!$S$3,"")</f>
        <v/>
      </c>
      <c r="N9466" s="56" t="str">
        <f t="shared" si="442"/>
        <v/>
      </c>
      <c r="O9466" s="53" t="str">
        <f>IF($B9466&lt;&gt;"",IF(ISNUMBER(_xlfn.XMATCH($B9466,Language!$A$6:$E$6)),0,IF(ISNUMBER(_xlfn.XMATCH($B9466,Language!$A$29:$E$29)),'Lista de Prestatarios'!$B$3,VLOOKUP(B9466,'Lista de Prestatarios'!$A$2:$B$500,2,FALSE))),"")</f>
        <v/>
      </c>
      <c r="P9466" s="58" t="str">
        <f>IF(B9466&lt;&gt;"",IF(OR(D9466&gt;0,G9466&gt;0),COUNTIF($B$2:B9466,B9466),COUNTIFS($B$2:B9466,B9466,$E$2:E9466,"&gt;0")),"")</f>
        <v/>
      </c>
    </row>
    <row r="9467" spans="1:16" x14ac:dyDescent="0.35">
      <c r="A9467" s="51" t="str">
        <f t="shared" si="441"/>
        <v/>
      </c>
      <c r="B9467" s="99"/>
      <c r="C9467" s="4"/>
      <c r="D9467" s="14"/>
      <c r="E9467" s="14"/>
      <c r="F9467" s="14"/>
      <c r="G9467" s="82"/>
      <c r="H9467" s="107" t="str">
        <f>IF(B9467&lt;&gt;"",IF(OR(O9467=0,O9467=999),"",SUMIFS($E$2:E9467,$A$2:A9467,A9467)-SUMIFS($F$2:F9467,$A$2:A9467,A9467)),"")</f>
        <v/>
      </c>
      <c r="I9467" s="109" t="str">
        <f t="shared" si="443"/>
        <v/>
      </c>
      <c r="J9467" s="113"/>
      <c r="K9467" s="90"/>
      <c r="L9467" s="73"/>
      <c r="M9467" s="69" t="str">
        <f>IF(C9467&lt;&gt;"",DailyLog!$S$3,"")</f>
        <v/>
      </c>
      <c r="N9467" s="56" t="str">
        <f t="shared" si="442"/>
        <v/>
      </c>
      <c r="O9467" s="53" t="str">
        <f>IF($B9467&lt;&gt;"",IF(ISNUMBER(_xlfn.XMATCH($B9467,Language!$A$6:$E$6)),0,IF(ISNUMBER(_xlfn.XMATCH($B9467,Language!$A$29:$E$29)),'Lista de Prestatarios'!$B$3,VLOOKUP(B9467,'Lista de Prestatarios'!$A$2:$B$500,2,FALSE))),"")</f>
        <v/>
      </c>
      <c r="P9467" s="58" t="str">
        <f>IF(B9467&lt;&gt;"",IF(OR(D9467&gt;0,G9467&gt;0),COUNTIF($B$2:B9467,B9467),COUNTIFS($B$2:B9467,B9467,$E$2:E9467,"&gt;0")),"")</f>
        <v/>
      </c>
    </row>
    <row r="9468" spans="1:16" x14ac:dyDescent="0.35">
      <c r="A9468" s="51" t="str">
        <f t="shared" si="441"/>
        <v/>
      </c>
      <c r="B9468" s="99"/>
      <c r="C9468" s="4"/>
      <c r="D9468" s="14"/>
      <c r="E9468" s="14"/>
      <c r="F9468" s="14"/>
      <c r="G9468" s="82"/>
      <c r="H9468" s="107" t="str">
        <f>IF(B9468&lt;&gt;"",IF(OR(O9468=0,O9468=999),"",SUMIFS($E$2:E9468,$A$2:A9468,A9468)-SUMIFS($F$2:F9468,$A$2:A9468,A9468)),"")</f>
        <v/>
      </c>
      <c r="I9468" s="109" t="str">
        <f t="shared" si="443"/>
        <v/>
      </c>
      <c r="J9468" s="113"/>
      <c r="K9468" s="90"/>
      <c r="L9468" s="73"/>
      <c r="M9468" s="69" t="str">
        <f>IF(C9468&lt;&gt;"",DailyLog!$S$3,"")</f>
        <v/>
      </c>
      <c r="N9468" s="56" t="str">
        <f t="shared" si="442"/>
        <v/>
      </c>
      <c r="O9468" s="53" t="str">
        <f>IF($B9468&lt;&gt;"",IF(ISNUMBER(_xlfn.XMATCH($B9468,Language!$A$6:$E$6)),0,IF(ISNUMBER(_xlfn.XMATCH($B9468,Language!$A$29:$E$29)),'Lista de Prestatarios'!$B$3,VLOOKUP(B9468,'Lista de Prestatarios'!$A$2:$B$500,2,FALSE))),"")</f>
        <v/>
      </c>
      <c r="P9468" s="58" t="str">
        <f>IF(B9468&lt;&gt;"",IF(OR(D9468&gt;0,G9468&gt;0),COUNTIF($B$2:B9468,B9468),COUNTIFS($B$2:B9468,B9468,$E$2:E9468,"&gt;0")),"")</f>
        <v/>
      </c>
    </row>
    <row r="9469" spans="1:16" x14ac:dyDescent="0.35">
      <c r="A9469" s="51" t="str">
        <f t="shared" si="441"/>
        <v/>
      </c>
      <c r="B9469" s="99"/>
      <c r="C9469" s="4"/>
      <c r="D9469" s="14"/>
      <c r="E9469" s="14"/>
      <c r="F9469" s="14"/>
      <c r="G9469" s="82"/>
      <c r="H9469" s="107" t="str">
        <f>IF(B9469&lt;&gt;"",IF(OR(O9469=0,O9469=999),"",SUMIFS($E$2:E9469,$A$2:A9469,A9469)-SUMIFS($F$2:F9469,$A$2:A9469,A9469)),"")</f>
        <v/>
      </c>
      <c r="I9469" s="109" t="str">
        <f t="shared" si="443"/>
        <v/>
      </c>
      <c r="J9469" s="113"/>
      <c r="K9469" s="90"/>
      <c r="L9469" s="73"/>
      <c r="M9469" s="69" t="str">
        <f>IF(C9469&lt;&gt;"",DailyLog!$S$3,"")</f>
        <v/>
      </c>
      <c r="N9469" s="56" t="str">
        <f t="shared" si="442"/>
        <v/>
      </c>
      <c r="O9469" s="53" t="str">
        <f>IF($B9469&lt;&gt;"",IF(ISNUMBER(_xlfn.XMATCH($B9469,Language!$A$6:$E$6)),0,IF(ISNUMBER(_xlfn.XMATCH($B9469,Language!$A$29:$E$29)),'Lista de Prestatarios'!$B$3,VLOOKUP(B9469,'Lista de Prestatarios'!$A$2:$B$500,2,FALSE))),"")</f>
        <v/>
      </c>
      <c r="P9469" s="58" t="str">
        <f>IF(B9469&lt;&gt;"",IF(OR(D9469&gt;0,G9469&gt;0),COUNTIF($B$2:B9469,B9469),COUNTIFS($B$2:B9469,B9469,$E$2:E9469,"&gt;0")),"")</f>
        <v/>
      </c>
    </row>
    <row r="9470" spans="1:16" x14ac:dyDescent="0.35">
      <c r="A9470" s="51" t="str">
        <f t="shared" si="441"/>
        <v/>
      </c>
      <c r="B9470" s="99"/>
      <c r="C9470" s="4"/>
      <c r="D9470" s="14"/>
      <c r="E9470" s="14"/>
      <c r="F9470" s="14"/>
      <c r="G9470" s="82"/>
      <c r="H9470" s="107" t="str">
        <f>IF(B9470&lt;&gt;"",IF(OR(O9470=0,O9470=999),"",SUMIFS($E$2:E9470,$A$2:A9470,A9470)-SUMIFS($F$2:F9470,$A$2:A9470,A9470)),"")</f>
        <v/>
      </c>
      <c r="I9470" s="109" t="str">
        <f t="shared" si="443"/>
        <v/>
      </c>
      <c r="J9470" s="113"/>
      <c r="K9470" s="90"/>
      <c r="L9470" s="73"/>
      <c r="M9470" s="69" t="str">
        <f>IF(C9470&lt;&gt;"",DailyLog!$S$3,"")</f>
        <v/>
      </c>
      <c r="N9470" s="56" t="str">
        <f t="shared" si="442"/>
        <v/>
      </c>
      <c r="O9470" s="53" t="str">
        <f>IF($B9470&lt;&gt;"",IF(ISNUMBER(_xlfn.XMATCH($B9470,Language!$A$6:$E$6)),0,IF(ISNUMBER(_xlfn.XMATCH($B9470,Language!$A$29:$E$29)),'Lista de Prestatarios'!$B$3,VLOOKUP(B9470,'Lista de Prestatarios'!$A$2:$B$500,2,FALSE))),"")</f>
        <v/>
      </c>
      <c r="P9470" s="58" t="str">
        <f>IF(B9470&lt;&gt;"",IF(OR(D9470&gt;0,G9470&gt;0),COUNTIF($B$2:B9470,B9470),COUNTIFS($B$2:B9470,B9470,$E$2:E9470,"&gt;0")),"")</f>
        <v/>
      </c>
    </row>
    <row r="9471" spans="1:16" x14ac:dyDescent="0.35">
      <c r="A9471" s="51" t="str">
        <f t="shared" si="441"/>
        <v/>
      </c>
      <c r="B9471" s="99"/>
      <c r="C9471" s="4"/>
      <c r="D9471" s="14"/>
      <c r="E9471" s="14"/>
      <c r="F9471" s="14"/>
      <c r="G9471" s="82"/>
      <c r="H9471" s="107" t="str">
        <f>IF(B9471&lt;&gt;"",IF(OR(O9471=0,O9471=999),"",SUMIFS($E$2:E9471,$A$2:A9471,A9471)-SUMIFS($F$2:F9471,$A$2:A9471,A9471)),"")</f>
        <v/>
      </c>
      <c r="I9471" s="109" t="str">
        <f t="shared" si="443"/>
        <v/>
      </c>
      <c r="J9471" s="113"/>
      <c r="K9471" s="90"/>
      <c r="L9471" s="73"/>
      <c r="M9471" s="69" t="str">
        <f>IF(C9471&lt;&gt;"",DailyLog!$S$3,"")</f>
        <v/>
      </c>
      <c r="N9471" s="56" t="str">
        <f t="shared" si="442"/>
        <v/>
      </c>
      <c r="O9471" s="53" t="str">
        <f>IF($B9471&lt;&gt;"",IF(ISNUMBER(_xlfn.XMATCH($B9471,Language!$A$6:$E$6)),0,IF(ISNUMBER(_xlfn.XMATCH($B9471,Language!$A$29:$E$29)),'Lista de Prestatarios'!$B$3,VLOOKUP(B9471,'Lista de Prestatarios'!$A$2:$B$500,2,FALSE))),"")</f>
        <v/>
      </c>
      <c r="P9471" s="58" t="str">
        <f>IF(B9471&lt;&gt;"",IF(OR(D9471&gt;0,G9471&gt;0),COUNTIF($B$2:B9471,B9471),COUNTIFS($B$2:B9471,B9471,$E$2:E9471,"&gt;0")),"")</f>
        <v/>
      </c>
    </row>
    <row r="9472" spans="1:16" x14ac:dyDescent="0.35">
      <c r="A9472" s="51" t="str">
        <f t="shared" si="441"/>
        <v/>
      </c>
      <c r="B9472" s="99"/>
      <c r="C9472" s="4"/>
      <c r="D9472" s="14"/>
      <c r="E9472" s="14"/>
      <c r="F9472" s="14"/>
      <c r="G9472" s="82"/>
      <c r="H9472" s="107" t="str">
        <f>IF(B9472&lt;&gt;"",IF(OR(O9472=0,O9472=999),"",SUMIFS($E$2:E9472,$A$2:A9472,A9472)-SUMIFS($F$2:F9472,$A$2:A9472,A9472)),"")</f>
        <v/>
      </c>
      <c r="I9472" s="109" t="str">
        <f t="shared" si="443"/>
        <v/>
      </c>
      <c r="J9472" s="113"/>
      <c r="K9472" s="90"/>
      <c r="L9472" s="73"/>
      <c r="M9472" s="69" t="str">
        <f>IF(C9472&lt;&gt;"",DailyLog!$S$3,"")</f>
        <v/>
      </c>
      <c r="N9472" s="56" t="str">
        <f t="shared" si="442"/>
        <v/>
      </c>
      <c r="O9472" s="53" t="str">
        <f>IF($B9472&lt;&gt;"",IF(ISNUMBER(_xlfn.XMATCH($B9472,Language!$A$6:$E$6)),0,IF(ISNUMBER(_xlfn.XMATCH($B9472,Language!$A$29:$E$29)),'Lista de Prestatarios'!$B$3,VLOOKUP(B9472,'Lista de Prestatarios'!$A$2:$B$500,2,FALSE))),"")</f>
        <v/>
      </c>
      <c r="P9472" s="58" t="str">
        <f>IF(B9472&lt;&gt;"",IF(OR(D9472&gt;0,G9472&gt;0),COUNTIF($B$2:B9472,B9472),COUNTIFS($B$2:B9472,B9472,$E$2:E9472,"&gt;0")),"")</f>
        <v/>
      </c>
    </row>
    <row r="9473" spans="1:16" x14ac:dyDescent="0.35">
      <c r="A9473" s="51" t="str">
        <f t="shared" si="441"/>
        <v/>
      </c>
      <c r="B9473" s="99"/>
      <c r="C9473" s="4"/>
      <c r="D9473" s="14"/>
      <c r="E9473" s="14"/>
      <c r="F9473" s="14"/>
      <c r="G9473" s="82"/>
      <c r="H9473" s="107" t="str">
        <f>IF(B9473&lt;&gt;"",IF(OR(O9473=0,O9473=999),"",SUMIFS($E$2:E9473,$A$2:A9473,A9473)-SUMIFS($F$2:F9473,$A$2:A9473,A9473)),"")</f>
        <v/>
      </c>
      <c r="I9473" s="109" t="str">
        <f t="shared" si="443"/>
        <v/>
      </c>
      <c r="J9473" s="113"/>
      <c r="K9473" s="90"/>
      <c r="L9473" s="73"/>
      <c r="M9473" s="69" t="str">
        <f>IF(C9473&lt;&gt;"",DailyLog!$S$3,"")</f>
        <v/>
      </c>
      <c r="N9473" s="56" t="str">
        <f t="shared" si="442"/>
        <v/>
      </c>
      <c r="O9473" s="53" t="str">
        <f>IF($B9473&lt;&gt;"",IF(ISNUMBER(_xlfn.XMATCH($B9473,Language!$A$6:$E$6)),0,IF(ISNUMBER(_xlfn.XMATCH($B9473,Language!$A$29:$E$29)),'Lista de Prestatarios'!$B$3,VLOOKUP(B9473,'Lista de Prestatarios'!$A$2:$B$500,2,FALSE))),"")</f>
        <v/>
      </c>
      <c r="P9473" s="58" t="str">
        <f>IF(B9473&lt;&gt;"",IF(OR(D9473&gt;0,G9473&gt;0),COUNTIF($B$2:B9473,B9473),COUNTIFS($B$2:B9473,B9473,$E$2:E9473,"&gt;0")),"")</f>
        <v/>
      </c>
    </row>
    <row r="9474" spans="1:16" x14ac:dyDescent="0.35">
      <c r="A9474" s="51" t="str">
        <f t="shared" ref="A9474:A9537" si="444">IF(B9474&lt;&gt;"",O9474&amp;"."&amp;P9474,"")</f>
        <v/>
      </c>
      <c r="B9474" s="99"/>
      <c r="C9474" s="4"/>
      <c r="D9474" s="14"/>
      <c r="E9474" s="14"/>
      <c r="F9474" s="14"/>
      <c r="G9474" s="82"/>
      <c r="H9474" s="107" t="str">
        <f>IF(B9474&lt;&gt;"",IF(OR(O9474=0,O9474=999),"",SUMIFS($E$2:E9474,$A$2:A9474,A9474)-SUMIFS($F$2:F9474,$A$2:A9474,A9474)),"")</f>
        <v/>
      </c>
      <c r="I9474" s="109" t="str">
        <f t="shared" si="443"/>
        <v/>
      </c>
      <c r="J9474" s="113"/>
      <c r="K9474" s="90"/>
      <c r="L9474" s="73"/>
      <c r="M9474" s="69" t="str">
        <f>IF(C9474&lt;&gt;"",DailyLog!$S$3,"")</f>
        <v/>
      </c>
      <c r="N9474" s="56" t="str">
        <f t="shared" ref="N9474:N9537" si="445">IF(B9474&lt;&gt;"",COUNT(D9474:G9474),"")</f>
        <v/>
      </c>
      <c r="O9474" s="53" t="str">
        <f>IF($B9474&lt;&gt;"",IF(ISNUMBER(_xlfn.XMATCH($B9474,Language!$A$6:$E$6)),0,IF(ISNUMBER(_xlfn.XMATCH($B9474,Language!$A$29:$E$29)),'Lista de Prestatarios'!$B$3,VLOOKUP(B9474,'Lista de Prestatarios'!$A$2:$B$500,2,FALSE))),"")</f>
        <v/>
      </c>
      <c r="P9474" s="58" t="str">
        <f>IF(B9474&lt;&gt;"",IF(OR(D9474&gt;0,G9474&gt;0),COUNTIF($B$2:B9474,B9474),COUNTIFS($B$2:B9474,B9474,$E$2:E9474,"&gt;0")),"")</f>
        <v/>
      </c>
    </row>
    <row r="9475" spans="1:16" x14ac:dyDescent="0.35">
      <c r="A9475" s="51" t="str">
        <f t="shared" si="444"/>
        <v/>
      </c>
      <c r="B9475" s="99"/>
      <c r="C9475" s="4"/>
      <c r="D9475" s="14"/>
      <c r="E9475" s="14"/>
      <c r="F9475" s="14"/>
      <c r="G9475" s="82"/>
      <c r="H9475" s="107" t="str">
        <f>IF(B9475&lt;&gt;"",IF(OR(O9475=0,O9475=999),"",SUMIFS($E$2:E9475,$A$2:A9475,A9475)-SUMIFS($F$2:F9475,$A$2:A9475,A9475)),"")</f>
        <v/>
      </c>
      <c r="I9475" s="109" t="str">
        <f t="shared" si="443"/>
        <v/>
      </c>
      <c r="J9475" s="113"/>
      <c r="K9475" s="90"/>
      <c r="L9475" s="73"/>
      <c r="M9475" s="69" t="str">
        <f>IF(C9475&lt;&gt;"",DailyLog!$S$3,"")</f>
        <v/>
      </c>
      <c r="N9475" s="56" t="str">
        <f t="shared" si="445"/>
        <v/>
      </c>
      <c r="O9475" s="53" t="str">
        <f>IF($B9475&lt;&gt;"",IF(ISNUMBER(_xlfn.XMATCH($B9475,Language!$A$6:$E$6)),0,IF(ISNUMBER(_xlfn.XMATCH($B9475,Language!$A$29:$E$29)),'Lista de Prestatarios'!$B$3,VLOOKUP(B9475,'Lista de Prestatarios'!$A$2:$B$500,2,FALSE))),"")</f>
        <v/>
      </c>
      <c r="P9475" s="58" t="str">
        <f>IF(B9475&lt;&gt;"",IF(OR(D9475&gt;0,G9475&gt;0),COUNTIF($B$2:B9475,B9475),COUNTIFS($B$2:B9475,B9475,$E$2:E9475,"&gt;0")),"")</f>
        <v/>
      </c>
    </row>
    <row r="9476" spans="1:16" x14ac:dyDescent="0.35">
      <c r="A9476" s="51" t="str">
        <f t="shared" si="444"/>
        <v/>
      </c>
      <c r="B9476" s="99"/>
      <c r="C9476" s="4"/>
      <c r="D9476" s="14"/>
      <c r="E9476" s="14"/>
      <c r="F9476" s="14"/>
      <c r="G9476" s="82"/>
      <c r="H9476" s="107" t="str">
        <f>IF(B9476&lt;&gt;"",IF(OR(O9476=0,O9476=999),"",SUMIFS($E$2:E9476,$A$2:A9476,A9476)-SUMIFS($F$2:F9476,$A$2:A9476,A9476)),"")</f>
        <v/>
      </c>
      <c r="I9476" s="109" t="str">
        <f t="shared" ref="I9476:I9539" si="446">IF(B9476&lt;&gt;"",I9475+D9476-E9476+F9476-G9476,"")</f>
        <v/>
      </c>
      <c r="J9476" s="113"/>
      <c r="K9476" s="90"/>
      <c r="L9476" s="73"/>
      <c r="M9476" s="69" t="str">
        <f>IF(C9476&lt;&gt;"",DailyLog!$S$3,"")</f>
        <v/>
      </c>
      <c r="N9476" s="56" t="str">
        <f t="shared" si="445"/>
        <v/>
      </c>
      <c r="O9476" s="53" t="str">
        <f>IF($B9476&lt;&gt;"",IF(ISNUMBER(_xlfn.XMATCH($B9476,Language!$A$6:$E$6)),0,IF(ISNUMBER(_xlfn.XMATCH($B9476,Language!$A$29:$E$29)),'Lista de Prestatarios'!$B$3,VLOOKUP(B9476,'Lista de Prestatarios'!$A$2:$B$500,2,FALSE))),"")</f>
        <v/>
      </c>
      <c r="P9476" s="58" t="str">
        <f>IF(B9476&lt;&gt;"",IF(OR(D9476&gt;0,G9476&gt;0),COUNTIF($B$2:B9476,B9476),COUNTIFS($B$2:B9476,B9476,$E$2:E9476,"&gt;0")),"")</f>
        <v/>
      </c>
    </row>
    <row r="9477" spans="1:16" x14ac:dyDescent="0.35">
      <c r="A9477" s="51" t="str">
        <f t="shared" si="444"/>
        <v/>
      </c>
      <c r="B9477" s="99"/>
      <c r="C9477" s="4"/>
      <c r="D9477" s="14"/>
      <c r="E9477" s="14"/>
      <c r="F9477" s="14"/>
      <c r="G9477" s="82"/>
      <c r="H9477" s="107" t="str">
        <f>IF(B9477&lt;&gt;"",IF(OR(O9477=0,O9477=999),"",SUMIFS($E$2:E9477,$A$2:A9477,A9477)-SUMIFS($F$2:F9477,$A$2:A9477,A9477)),"")</f>
        <v/>
      </c>
      <c r="I9477" s="109" t="str">
        <f t="shared" si="446"/>
        <v/>
      </c>
      <c r="J9477" s="113"/>
      <c r="K9477" s="90"/>
      <c r="L9477" s="73"/>
      <c r="M9477" s="69" t="str">
        <f>IF(C9477&lt;&gt;"",DailyLog!$S$3,"")</f>
        <v/>
      </c>
      <c r="N9477" s="56" t="str">
        <f t="shared" si="445"/>
        <v/>
      </c>
      <c r="O9477" s="53" t="str">
        <f>IF($B9477&lt;&gt;"",IF(ISNUMBER(_xlfn.XMATCH($B9477,Language!$A$6:$E$6)),0,IF(ISNUMBER(_xlfn.XMATCH($B9477,Language!$A$29:$E$29)),'Lista de Prestatarios'!$B$3,VLOOKUP(B9477,'Lista de Prestatarios'!$A$2:$B$500,2,FALSE))),"")</f>
        <v/>
      </c>
      <c r="P9477" s="58" t="str">
        <f>IF(B9477&lt;&gt;"",IF(OR(D9477&gt;0,G9477&gt;0),COUNTIF($B$2:B9477,B9477),COUNTIFS($B$2:B9477,B9477,$E$2:E9477,"&gt;0")),"")</f>
        <v/>
      </c>
    </row>
    <row r="9478" spans="1:16" x14ac:dyDescent="0.35">
      <c r="A9478" s="51" t="str">
        <f t="shared" si="444"/>
        <v/>
      </c>
      <c r="B9478" s="99"/>
      <c r="C9478" s="4"/>
      <c r="D9478" s="14"/>
      <c r="E9478" s="14"/>
      <c r="F9478" s="14"/>
      <c r="G9478" s="82"/>
      <c r="H9478" s="107" t="str">
        <f>IF(B9478&lt;&gt;"",IF(OR(O9478=0,O9478=999),"",SUMIFS($E$2:E9478,$A$2:A9478,A9478)-SUMIFS($F$2:F9478,$A$2:A9478,A9478)),"")</f>
        <v/>
      </c>
      <c r="I9478" s="109" t="str">
        <f t="shared" si="446"/>
        <v/>
      </c>
      <c r="J9478" s="113"/>
      <c r="K9478" s="90"/>
      <c r="L9478" s="73"/>
      <c r="M9478" s="69" t="str">
        <f>IF(C9478&lt;&gt;"",DailyLog!$S$3,"")</f>
        <v/>
      </c>
      <c r="N9478" s="56" t="str">
        <f t="shared" si="445"/>
        <v/>
      </c>
      <c r="O9478" s="53" t="str">
        <f>IF($B9478&lt;&gt;"",IF(ISNUMBER(_xlfn.XMATCH($B9478,Language!$A$6:$E$6)),0,IF(ISNUMBER(_xlfn.XMATCH($B9478,Language!$A$29:$E$29)),'Lista de Prestatarios'!$B$3,VLOOKUP(B9478,'Lista de Prestatarios'!$A$2:$B$500,2,FALSE))),"")</f>
        <v/>
      </c>
      <c r="P9478" s="58" t="str">
        <f>IF(B9478&lt;&gt;"",IF(OR(D9478&gt;0,G9478&gt;0),COUNTIF($B$2:B9478,B9478),COUNTIFS($B$2:B9478,B9478,$E$2:E9478,"&gt;0")),"")</f>
        <v/>
      </c>
    </row>
    <row r="9479" spans="1:16" x14ac:dyDescent="0.35">
      <c r="A9479" s="51" t="str">
        <f t="shared" si="444"/>
        <v/>
      </c>
      <c r="B9479" s="99"/>
      <c r="C9479" s="4"/>
      <c r="D9479" s="14"/>
      <c r="E9479" s="14"/>
      <c r="F9479" s="14"/>
      <c r="G9479" s="82"/>
      <c r="H9479" s="107" t="str">
        <f>IF(B9479&lt;&gt;"",IF(OR(O9479=0,O9479=999),"",SUMIFS($E$2:E9479,$A$2:A9479,A9479)-SUMIFS($F$2:F9479,$A$2:A9479,A9479)),"")</f>
        <v/>
      </c>
      <c r="I9479" s="109" t="str">
        <f t="shared" si="446"/>
        <v/>
      </c>
      <c r="J9479" s="113"/>
      <c r="K9479" s="90"/>
      <c r="L9479" s="73"/>
      <c r="M9479" s="69" t="str">
        <f>IF(C9479&lt;&gt;"",DailyLog!$S$3,"")</f>
        <v/>
      </c>
      <c r="N9479" s="56" t="str">
        <f t="shared" si="445"/>
        <v/>
      </c>
      <c r="O9479" s="53" t="str">
        <f>IF($B9479&lt;&gt;"",IF(ISNUMBER(_xlfn.XMATCH($B9479,Language!$A$6:$E$6)),0,IF(ISNUMBER(_xlfn.XMATCH($B9479,Language!$A$29:$E$29)),'Lista de Prestatarios'!$B$3,VLOOKUP(B9479,'Lista de Prestatarios'!$A$2:$B$500,2,FALSE))),"")</f>
        <v/>
      </c>
      <c r="P9479" s="58" t="str">
        <f>IF(B9479&lt;&gt;"",IF(OR(D9479&gt;0,G9479&gt;0),COUNTIF($B$2:B9479,B9479),COUNTIFS($B$2:B9479,B9479,$E$2:E9479,"&gt;0")),"")</f>
        <v/>
      </c>
    </row>
    <row r="9480" spans="1:16" x14ac:dyDescent="0.35">
      <c r="A9480" s="51" t="str">
        <f t="shared" si="444"/>
        <v/>
      </c>
      <c r="B9480" s="99"/>
      <c r="C9480" s="4"/>
      <c r="D9480" s="14"/>
      <c r="E9480" s="14"/>
      <c r="F9480" s="14"/>
      <c r="G9480" s="82"/>
      <c r="H9480" s="107" t="str">
        <f>IF(B9480&lt;&gt;"",IF(OR(O9480=0,O9480=999),"",SUMIFS($E$2:E9480,$A$2:A9480,A9480)-SUMIFS($F$2:F9480,$A$2:A9480,A9480)),"")</f>
        <v/>
      </c>
      <c r="I9480" s="109" t="str">
        <f t="shared" si="446"/>
        <v/>
      </c>
      <c r="J9480" s="113"/>
      <c r="K9480" s="90"/>
      <c r="L9480" s="73"/>
      <c r="M9480" s="69" t="str">
        <f>IF(C9480&lt;&gt;"",DailyLog!$S$3,"")</f>
        <v/>
      </c>
      <c r="N9480" s="56" t="str">
        <f t="shared" si="445"/>
        <v/>
      </c>
      <c r="O9480" s="53" t="str">
        <f>IF($B9480&lt;&gt;"",IF(ISNUMBER(_xlfn.XMATCH($B9480,Language!$A$6:$E$6)),0,IF(ISNUMBER(_xlfn.XMATCH($B9480,Language!$A$29:$E$29)),'Lista de Prestatarios'!$B$3,VLOOKUP(B9480,'Lista de Prestatarios'!$A$2:$B$500,2,FALSE))),"")</f>
        <v/>
      </c>
      <c r="P9480" s="58" t="str">
        <f>IF(B9480&lt;&gt;"",IF(OR(D9480&gt;0,G9480&gt;0),COUNTIF($B$2:B9480,B9480),COUNTIFS($B$2:B9480,B9480,$E$2:E9480,"&gt;0")),"")</f>
        <v/>
      </c>
    </row>
    <row r="9481" spans="1:16" x14ac:dyDescent="0.35">
      <c r="A9481" s="51" t="str">
        <f t="shared" si="444"/>
        <v/>
      </c>
      <c r="B9481" s="99"/>
      <c r="C9481" s="4"/>
      <c r="D9481" s="14"/>
      <c r="E9481" s="14"/>
      <c r="F9481" s="14"/>
      <c r="G9481" s="82"/>
      <c r="H9481" s="107" t="str">
        <f>IF(B9481&lt;&gt;"",IF(OR(O9481=0,O9481=999),"",SUMIFS($E$2:E9481,$A$2:A9481,A9481)-SUMIFS($F$2:F9481,$A$2:A9481,A9481)),"")</f>
        <v/>
      </c>
      <c r="I9481" s="109" t="str">
        <f t="shared" si="446"/>
        <v/>
      </c>
      <c r="J9481" s="113"/>
      <c r="K9481" s="90"/>
      <c r="L9481" s="73"/>
      <c r="M9481" s="69" t="str">
        <f>IF(C9481&lt;&gt;"",DailyLog!$S$3,"")</f>
        <v/>
      </c>
      <c r="N9481" s="56" t="str">
        <f t="shared" si="445"/>
        <v/>
      </c>
      <c r="O9481" s="53" t="str">
        <f>IF($B9481&lt;&gt;"",IF(ISNUMBER(_xlfn.XMATCH($B9481,Language!$A$6:$E$6)),0,IF(ISNUMBER(_xlfn.XMATCH($B9481,Language!$A$29:$E$29)),'Lista de Prestatarios'!$B$3,VLOOKUP(B9481,'Lista de Prestatarios'!$A$2:$B$500,2,FALSE))),"")</f>
        <v/>
      </c>
      <c r="P9481" s="58" t="str">
        <f>IF(B9481&lt;&gt;"",IF(OR(D9481&gt;0,G9481&gt;0),COUNTIF($B$2:B9481,B9481),COUNTIFS($B$2:B9481,B9481,$E$2:E9481,"&gt;0")),"")</f>
        <v/>
      </c>
    </row>
    <row r="9482" spans="1:16" x14ac:dyDescent="0.35">
      <c r="A9482" s="51" t="str">
        <f t="shared" si="444"/>
        <v/>
      </c>
      <c r="B9482" s="99"/>
      <c r="C9482" s="4"/>
      <c r="D9482" s="14"/>
      <c r="E9482" s="14"/>
      <c r="F9482" s="14"/>
      <c r="G9482" s="82"/>
      <c r="H9482" s="107" t="str">
        <f>IF(B9482&lt;&gt;"",IF(OR(O9482=0,O9482=999),"",SUMIFS($E$2:E9482,$A$2:A9482,A9482)-SUMIFS($F$2:F9482,$A$2:A9482,A9482)),"")</f>
        <v/>
      </c>
      <c r="I9482" s="109" t="str">
        <f t="shared" si="446"/>
        <v/>
      </c>
      <c r="J9482" s="113"/>
      <c r="K9482" s="90"/>
      <c r="L9482" s="73"/>
      <c r="M9482" s="69" t="str">
        <f>IF(C9482&lt;&gt;"",DailyLog!$S$3,"")</f>
        <v/>
      </c>
      <c r="N9482" s="56" t="str">
        <f t="shared" si="445"/>
        <v/>
      </c>
      <c r="O9482" s="53" t="str">
        <f>IF($B9482&lt;&gt;"",IF(ISNUMBER(_xlfn.XMATCH($B9482,Language!$A$6:$E$6)),0,IF(ISNUMBER(_xlfn.XMATCH($B9482,Language!$A$29:$E$29)),'Lista de Prestatarios'!$B$3,VLOOKUP(B9482,'Lista de Prestatarios'!$A$2:$B$500,2,FALSE))),"")</f>
        <v/>
      </c>
      <c r="P9482" s="58" t="str">
        <f>IF(B9482&lt;&gt;"",IF(OR(D9482&gt;0,G9482&gt;0),COUNTIF($B$2:B9482,B9482),COUNTIFS($B$2:B9482,B9482,$E$2:E9482,"&gt;0")),"")</f>
        <v/>
      </c>
    </row>
    <row r="9483" spans="1:16" x14ac:dyDescent="0.35">
      <c r="A9483" s="51" t="str">
        <f t="shared" si="444"/>
        <v/>
      </c>
      <c r="B9483" s="99"/>
      <c r="C9483" s="4"/>
      <c r="D9483" s="14"/>
      <c r="E9483" s="14"/>
      <c r="F9483" s="14"/>
      <c r="G9483" s="82"/>
      <c r="H9483" s="107" t="str">
        <f>IF(B9483&lt;&gt;"",IF(OR(O9483=0,O9483=999),"",SUMIFS($E$2:E9483,$A$2:A9483,A9483)-SUMIFS($F$2:F9483,$A$2:A9483,A9483)),"")</f>
        <v/>
      </c>
      <c r="I9483" s="109" t="str">
        <f t="shared" si="446"/>
        <v/>
      </c>
      <c r="J9483" s="113"/>
      <c r="K9483" s="90"/>
      <c r="L9483" s="73"/>
      <c r="M9483" s="69" t="str">
        <f>IF(C9483&lt;&gt;"",DailyLog!$S$3,"")</f>
        <v/>
      </c>
      <c r="N9483" s="56" t="str">
        <f t="shared" si="445"/>
        <v/>
      </c>
      <c r="O9483" s="53" t="str">
        <f>IF($B9483&lt;&gt;"",IF(ISNUMBER(_xlfn.XMATCH($B9483,Language!$A$6:$E$6)),0,IF(ISNUMBER(_xlfn.XMATCH($B9483,Language!$A$29:$E$29)),'Lista de Prestatarios'!$B$3,VLOOKUP(B9483,'Lista de Prestatarios'!$A$2:$B$500,2,FALSE))),"")</f>
        <v/>
      </c>
      <c r="P9483" s="58" t="str">
        <f>IF(B9483&lt;&gt;"",IF(OR(D9483&gt;0,G9483&gt;0),COUNTIF($B$2:B9483,B9483),COUNTIFS($B$2:B9483,B9483,$E$2:E9483,"&gt;0")),"")</f>
        <v/>
      </c>
    </row>
    <row r="9484" spans="1:16" x14ac:dyDescent="0.35">
      <c r="A9484" s="51" t="str">
        <f t="shared" si="444"/>
        <v/>
      </c>
      <c r="B9484" s="99"/>
      <c r="C9484" s="4"/>
      <c r="D9484" s="14"/>
      <c r="E9484" s="14"/>
      <c r="F9484" s="14"/>
      <c r="G9484" s="82"/>
      <c r="H9484" s="107" t="str">
        <f>IF(B9484&lt;&gt;"",IF(OR(O9484=0,O9484=999),"",SUMIFS($E$2:E9484,$A$2:A9484,A9484)-SUMIFS($F$2:F9484,$A$2:A9484,A9484)),"")</f>
        <v/>
      </c>
      <c r="I9484" s="109" t="str">
        <f t="shared" si="446"/>
        <v/>
      </c>
      <c r="J9484" s="113"/>
      <c r="K9484" s="90"/>
      <c r="L9484" s="73"/>
      <c r="M9484" s="69" t="str">
        <f>IF(C9484&lt;&gt;"",DailyLog!$S$3,"")</f>
        <v/>
      </c>
      <c r="N9484" s="56" t="str">
        <f t="shared" si="445"/>
        <v/>
      </c>
      <c r="O9484" s="53" t="str">
        <f>IF($B9484&lt;&gt;"",IF(ISNUMBER(_xlfn.XMATCH($B9484,Language!$A$6:$E$6)),0,IF(ISNUMBER(_xlfn.XMATCH($B9484,Language!$A$29:$E$29)),'Lista de Prestatarios'!$B$3,VLOOKUP(B9484,'Lista de Prestatarios'!$A$2:$B$500,2,FALSE))),"")</f>
        <v/>
      </c>
      <c r="P9484" s="58" t="str">
        <f>IF(B9484&lt;&gt;"",IF(OR(D9484&gt;0,G9484&gt;0),COUNTIF($B$2:B9484,B9484),COUNTIFS($B$2:B9484,B9484,$E$2:E9484,"&gt;0")),"")</f>
        <v/>
      </c>
    </row>
    <row r="9485" spans="1:16" x14ac:dyDescent="0.35">
      <c r="A9485" s="51" t="str">
        <f t="shared" si="444"/>
        <v/>
      </c>
      <c r="B9485" s="99"/>
      <c r="C9485" s="4"/>
      <c r="D9485" s="14"/>
      <c r="E9485" s="14"/>
      <c r="F9485" s="14"/>
      <c r="G9485" s="82"/>
      <c r="H9485" s="107" t="str">
        <f>IF(B9485&lt;&gt;"",IF(OR(O9485=0,O9485=999),"",SUMIFS($E$2:E9485,$A$2:A9485,A9485)-SUMIFS($F$2:F9485,$A$2:A9485,A9485)),"")</f>
        <v/>
      </c>
      <c r="I9485" s="109" t="str">
        <f t="shared" si="446"/>
        <v/>
      </c>
      <c r="J9485" s="113"/>
      <c r="K9485" s="90"/>
      <c r="L9485" s="73"/>
      <c r="M9485" s="69" t="str">
        <f>IF(C9485&lt;&gt;"",DailyLog!$S$3,"")</f>
        <v/>
      </c>
      <c r="N9485" s="56" t="str">
        <f t="shared" si="445"/>
        <v/>
      </c>
      <c r="O9485" s="53" t="str">
        <f>IF($B9485&lt;&gt;"",IF(ISNUMBER(_xlfn.XMATCH($B9485,Language!$A$6:$E$6)),0,IF(ISNUMBER(_xlfn.XMATCH($B9485,Language!$A$29:$E$29)),'Lista de Prestatarios'!$B$3,VLOOKUP(B9485,'Lista de Prestatarios'!$A$2:$B$500,2,FALSE))),"")</f>
        <v/>
      </c>
      <c r="P9485" s="58" t="str">
        <f>IF(B9485&lt;&gt;"",IF(OR(D9485&gt;0,G9485&gt;0),COUNTIF($B$2:B9485,B9485),COUNTIFS($B$2:B9485,B9485,$E$2:E9485,"&gt;0")),"")</f>
        <v/>
      </c>
    </row>
    <row r="9486" spans="1:16" x14ac:dyDescent="0.35">
      <c r="A9486" s="51" t="str">
        <f t="shared" si="444"/>
        <v/>
      </c>
      <c r="B9486" s="99"/>
      <c r="C9486" s="4"/>
      <c r="D9486" s="14"/>
      <c r="E9486" s="14"/>
      <c r="F9486" s="14"/>
      <c r="G9486" s="82"/>
      <c r="H9486" s="107" t="str">
        <f>IF(B9486&lt;&gt;"",IF(OR(O9486=0,O9486=999),"",SUMIFS($E$2:E9486,$A$2:A9486,A9486)-SUMIFS($F$2:F9486,$A$2:A9486,A9486)),"")</f>
        <v/>
      </c>
      <c r="I9486" s="109" t="str">
        <f t="shared" si="446"/>
        <v/>
      </c>
      <c r="J9486" s="113"/>
      <c r="K9486" s="90"/>
      <c r="L9486" s="73"/>
      <c r="M9486" s="69" t="str">
        <f>IF(C9486&lt;&gt;"",DailyLog!$S$3,"")</f>
        <v/>
      </c>
      <c r="N9486" s="56" t="str">
        <f t="shared" si="445"/>
        <v/>
      </c>
      <c r="O9486" s="53" t="str">
        <f>IF($B9486&lt;&gt;"",IF(ISNUMBER(_xlfn.XMATCH($B9486,Language!$A$6:$E$6)),0,IF(ISNUMBER(_xlfn.XMATCH($B9486,Language!$A$29:$E$29)),'Lista de Prestatarios'!$B$3,VLOOKUP(B9486,'Lista de Prestatarios'!$A$2:$B$500,2,FALSE))),"")</f>
        <v/>
      </c>
      <c r="P9486" s="58" t="str">
        <f>IF(B9486&lt;&gt;"",IF(OR(D9486&gt;0,G9486&gt;0),COUNTIF($B$2:B9486,B9486),COUNTIFS($B$2:B9486,B9486,$E$2:E9486,"&gt;0")),"")</f>
        <v/>
      </c>
    </row>
    <row r="9487" spans="1:16" x14ac:dyDescent="0.35">
      <c r="A9487" s="51" t="str">
        <f t="shared" si="444"/>
        <v/>
      </c>
      <c r="B9487" s="99"/>
      <c r="C9487" s="4"/>
      <c r="D9487" s="14"/>
      <c r="E9487" s="14"/>
      <c r="F9487" s="14"/>
      <c r="G9487" s="82"/>
      <c r="H9487" s="107" t="str">
        <f>IF(B9487&lt;&gt;"",IF(OR(O9487=0,O9487=999),"",SUMIFS($E$2:E9487,$A$2:A9487,A9487)-SUMIFS($F$2:F9487,$A$2:A9487,A9487)),"")</f>
        <v/>
      </c>
      <c r="I9487" s="109" t="str">
        <f t="shared" si="446"/>
        <v/>
      </c>
      <c r="J9487" s="113"/>
      <c r="K9487" s="90"/>
      <c r="L9487" s="73"/>
      <c r="M9487" s="69" t="str">
        <f>IF(C9487&lt;&gt;"",DailyLog!$S$3,"")</f>
        <v/>
      </c>
      <c r="N9487" s="56" t="str">
        <f t="shared" si="445"/>
        <v/>
      </c>
      <c r="O9487" s="53" t="str">
        <f>IF($B9487&lt;&gt;"",IF(ISNUMBER(_xlfn.XMATCH($B9487,Language!$A$6:$E$6)),0,IF(ISNUMBER(_xlfn.XMATCH($B9487,Language!$A$29:$E$29)),'Lista de Prestatarios'!$B$3,VLOOKUP(B9487,'Lista de Prestatarios'!$A$2:$B$500,2,FALSE))),"")</f>
        <v/>
      </c>
      <c r="P9487" s="58" t="str">
        <f>IF(B9487&lt;&gt;"",IF(OR(D9487&gt;0,G9487&gt;0),COUNTIF($B$2:B9487,B9487),COUNTIFS($B$2:B9487,B9487,$E$2:E9487,"&gt;0")),"")</f>
        <v/>
      </c>
    </row>
    <row r="9488" spans="1:16" x14ac:dyDescent="0.35">
      <c r="A9488" s="51" t="str">
        <f t="shared" si="444"/>
        <v/>
      </c>
      <c r="B9488" s="99"/>
      <c r="C9488" s="4"/>
      <c r="D9488" s="14"/>
      <c r="E9488" s="14"/>
      <c r="F9488" s="14"/>
      <c r="G9488" s="82"/>
      <c r="H9488" s="107" t="str">
        <f>IF(B9488&lt;&gt;"",IF(OR(O9488=0,O9488=999),"",SUMIFS($E$2:E9488,$A$2:A9488,A9488)-SUMIFS($F$2:F9488,$A$2:A9488,A9488)),"")</f>
        <v/>
      </c>
      <c r="I9488" s="109" t="str">
        <f t="shared" si="446"/>
        <v/>
      </c>
      <c r="J9488" s="113"/>
      <c r="K9488" s="90"/>
      <c r="L9488" s="73"/>
      <c r="M9488" s="69" t="str">
        <f>IF(C9488&lt;&gt;"",DailyLog!$S$3,"")</f>
        <v/>
      </c>
      <c r="N9488" s="56" t="str">
        <f t="shared" si="445"/>
        <v/>
      </c>
      <c r="O9488" s="53" t="str">
        <f>IF($B9488&lt;&gt;"",IF(ISNUMBER(_xlfn.XMATCH($B9488,Language!$A$6:$E$6)),0,IF(ISNUMBER(_xlfn.XMATCH($B9488,Language!$A$29:$E$29)),'Lista de Prestatarios'!$B$3,VLOOKUP(B9488,'Lista de Prestatarios'!$A$2:$B$500,2,FALSE))),"")</f>
        <v/>
      </c>
      <c r="P9488" s="58" t="str">
        <f>IF(B9488&lt;&gt;"",IF(OR(D9488&gt;0,G9488&gt;0),COUNTIF($B$2:B9488,B9488),COUNTIFS($B$2:B9488,B9488,$E$2:E9488,"&gt;0")),"")</f>
        <v/>
      </c>
    </row>
    <row r="9489" spans="1:16" x14ac:dyDescent="0.35">
      <c r="A9489" s="51" t="str">
        <f t="shared" si="444"/>
        <v/>
      </c>
      <c r="B9489" s="99"/>
      <c r="C9489" s="4"/>
      <c r="D9489" s="14"/>
      <c r="E9489" s="14"/>
      <c r="F9489" s="14"/>
      <c r="G9489" s="82"/>
      <c r="H9489" s="107" t="str">
        <f>IF(B9489&lt;&gt;"",IF(OR(O9489=0,O9489=999),"",SUMIFS($E$2:E9489,$A$2:A9489,A9489)-SUMIFS($F$2:F9489,$A$2:A9489,A9489)),"")</f>
        <v/>
      </c>
      <c r="I9489" s="109" t="str">
        <f t="shared" si="446"/>
        <v/>
      </c>
      <c r="J9489" s="113"/>
      <c r="K9489" s="90"/>
      <c r="L9489" s="73"/>
      <c r="M9489" s="69" t="str">
        <f>IF(C9489&lt;&gt;"",DailyLog!$S$3,"")</f>
        <v/>
      </c>
      <c r="N9489" s="56" t="str">
        <f t="shared" si="445"/>
        <v/>
      </c>
      <c r="O9489" s="53" t="str">
        <f>IF($B9489&lt;&gt;"",IF(ISNUMBER(_xlfn.XMATCH($B9489,Language!$A$6:$E$6)),0,IF(ISNUMBER(_xlfn.XMATCH($B9489,Language!$A$29:$E$29)),'Lista de Prestatarios'!$B$3,VLOOKUP(B9489,'Lista de Prestatarios'!$A$2:$B$500,2,FALSE))),"")</f>
        <v/>
      </c>
      <c r="P9489" s="58" t="str">
        <f>IF(B9489&lt;&gt;"",IF(OR(D9489&gt;0,G9489&gt;0),COUNTIF($B$2:B9489,B9489),COUNTIFS($B$2:B9489,B9489,$E$2:E9489,"&gt;0")),"")</f>
        <v/>
      </c>
    </row>
    <row r="9490" spans="1:16" x14ac:dyDescent="0.35">
      <c r="A9490" s="51" t="str">
        <f t="shared" si="444"/>
        <v/>
      </c>
      <c r="B9490" s="99"/>
      <c r="C9490" s="4"/>
      <c r="D9490" s="14"/>
      <c r="E9490" s="14"/>
      <c r="F9490" s="14"/>
      <c r="G9490" s="82"/>
      <c r="H9490" s="107" t="str">
        <f>IF(B9490&lt;&gt;"",IF(OR(O9490=0,O9490=999),"",SUMIFS($E$2:E9490,$A$2:A9490,A9490)-SUMIFS($F$2:F9490,$A$2:A9490,A9490)),"")</f>
        <v/>
      </c>
      <c r="I9490" s="109" t="str">
        <f t="shared" si="446"/>
        <v/>
      </c>
      <c r="J9490" s="113"/>
      <c r="K9490" s="90"/>
      <c r="L9490" s="73"/>
      <c r="M9490" s="69" t="str">
        <f>IF(C9490&lt;&gt;"",DailyLog!$S$3,"")</f>
        <v/>
      </c>
      <c r="N9490" s="56" t="str">
        <f t="shared" si="445"/>
        <v/>
      </c>
      <c r="O9490" s="53" t="str">
        <f>IF($B9490&lt;&gt;"",IF(ISNUMBER(_xlfn.XMATCH($B9490,Language!$A$6:$E$6)),0,IF(ISNUMBER(_xlfn.XMATCH($B9490,Language!$A$29:$E$29)),'Lista de Prestatarios'!$B$3,VLOOKUP(B9490,'Lista de Prestatarios'!$A$2:$B$500,2,FALSE))),"")</f>
        <v/>
      </c>
      <c r="P9490" s="58" t="str">
        <f>IF(B9490&lt;&gt;"",IF(OR(D9490&gt;0,G9490&gt;0),COUNTIF($B$2:B9490,B9490),COUNTIFS($B$2:B9490,B9490,$E$2:E9490,"&gt;0")),"")</f>
        <v/>
      </c>
    </row>
    <row r="9491" spans="1:16" x14ac:dyDescent="0.35">
      <c r="A9491" s="51" t="str">
        <f t="shared" si="444"/>
        <v/>
      </c>
      <c r="B9491" s="99"/>
      <c r="C9491" s="4"/>
      <c r="D9491" s="14"/>
      <c r="E9491" s="14"/>
      <c r="F9491" s="14"/>
      <c r="G9491" s="82"/>
      <c r="H9491" s="107" t="str">
        <f>IF(B9491&lt;&gt;"",IF(OR(O9491=0,O9491=999),"",SUMIFS($E$2:E9491,$A$2:A9491,A9491)-SUMIFS($F$2:F9491,$A$2:A9491,A9491)),"")</f>
        <v/>
      </c>
      <c r="I9491" s="109" t="str">
        <f t="shared" si="446"/>
        <v/>
      </c>
      <c r="J9491" s="113"/>
      <c r="K9491" s="90"/>
      <c r="L9491" s="73"/>
      <c r="M9491" s="69" t="str">
        <f>IF(C9491&lt;&gt;"",DailyLog!$S$3,"")</f>
        <v/>
      </c>
      <c r="N9491" s="56" t="str">
        <f t="shared" si="445"/>
        <v/>
      </c>
      <c r="O9491" s="53" t="str">
        <f>IF($B9491&lt;&gt;"",IF(ISNUMBER(_xlfn.XMATCH($B9491,Language!$A$6:$E$6)),0,IF(ISNUMBER(_xlfn.XMATCH($B9491,Language!$A$29:$E$29)),'Lista de Prestatarios'!$B$3,VLOOKUP(B9491,'Lista de Prestatarios'!$A$2:$B$500,2,FALSE))),"")</f>
        <v/>
      </c>
      <c r="P9491" s="58" t="str">
        <f>IF(B9491&lt;&gt;"",IF(OR(D9491&gt;0,G9491&gt;0),COUNTIF($B$2:B9491,B9491),COUNTIFS($B$2:B9491,B9491,$E$2:E9491,"&gt;0")),"")</f>
        <v/>
      </c>
    </row>
    <row r="9492" spans="1:16" x14ac:dyDescent="0.35">
      <c r="A9492" s="51" t="str">
        <f t="shared" si="444"/>
        <v/>
      </c>
      <c r="B9492" s="99"/>
      <c r="C9492" s="4"/>
      <c r="D9492" s="14"/>
      <c r="E9492" s="14"/>
      <c r="F9492" s="14"/>
      <c r="G9492" s="82"/>
      <c r="H9492" s="107" t="str">
        <f>IF(B9492&lt;&gt;"",IF(OR(O9492=0,O9492=999),"",SUMIFS($E$2:E9492,$A$2:A9492,A9492)-SUMIFS($F$2:F9492,$A$2:A9492,A9492)),"")</f>
        <v/>
      </c>
      <c r="I9492" s="109" t="str">
        <f t="shared" si="446"/>
        <v/>
      </c>
      <c r="J9492" s="113"/>
      <c r="K9492" s="90"/>
      <c r="L9492" s="73"/>
      <c r="M9492" s="69" t="str">
        <f>IF(C9492&lt;&gt;"",DailyLog!$S$3,"")</f>
        <v/>
      </c>
      <c r="N9492" s="56" t="str">
        <f t="shared" si="445"/>
        <v/>
      </c>
      <c r="O9492" s="53" t="str">
        <f>IF($B9492&lt;&gt;"",IF(ISNUMBER(_xlfn.XMATCH($B9492,Language!$A$6:$E$6)),0,IF(ISNUMBER(_xlfn.XMATCH($B9492,Language!$A$29:$E$29)),'Lista de Prestatarios'!$B$3,VLOOKUP(B9492,'Lista de Prestatarios'!$A$2:$B$500,2,FALSE))),"")</f>
        <v/>
      </c>
      <c r="P9492" s="58" t="str">
        <f>IF(B9492&lt;&gt;"",IF(OR(D9492&gt;0,G9492&gt;0),COUNTIF($B$2:B9492,B9492),COUNTIFS($B$2:B9492,B9492,$E$2:E9492,"&gt;0")),"")</f>
        <v/>
      </c>
    </row>
    <row r="9493" spans="1:16" x14ac:dyDescent="0.35">
      <c r="A9493" s="51" t="str">
        <f t="shared" si="444"/>
        <v/>
      </c>
      <c r="B9493" s="99"/>
      <c r="C9493" s="4"/>
      <c r="D9493" s="14"/>
      <c r="E9493" s="14"/>
      <c r="F9493" s="14"/>
      <c r="G9493" s="82"/>
      <c r="H9493" s="107" t="str">
        <f>IF(B9493&lt;&gt;"",IF(OR(O9493=0,O9493=999),"",SUMIFS($E$2:E9493,$A$2:A9493,A9493)-SUMIFS($F$2:F9493,$A$2:A9493,A9493)),"")</f>
        <v/>
      </c>
      <c r="I9493" s="109" t="str">
        <f t="shared" si="446"/>
        <v/>
      </c>
      <c r="J9493" s="113"/>
      <c r="K9493" s="90"/>
      <c r="L9493" s="73"/>
      <c r="M9493" s="69" t="str">
        <f>IF(C9493&lt;&gt;"",DailyLog!$S$3,"")</f>
        <v/>
      </c>
      <c r="N9493" s="56" t="str">
        <f t="shared" si="445"/>
        <v/>
      </c>
      <c r="O9493" s="53" t="str">
        <f>IF($B9493&lt;&gt;"",IF(ISNUMBER(_xlfn.XMATCH($B9493,Language!$A$6:$E$6)),0,IF(ISNUMBER(_xlfn.XMATCH($B9493,Language!$A$29:$E$29)),'Lista de Prestatarios'!$B$3,VLOOKUP(B9493,'Lista de Prestatarios'!$A$2:$B$500,2,FALSE))),"")</f>
        <v/>
      </c>
      <c r="P9493" s="58" t="str">
        <f>IF(B9493&lt;&gt;"",IF(OR(D9493&gt;0,G9493&gt;0),COUNTIF($B$2:B9493,B9493),COUNTIFS($B$2:B9493,B9493,$E$2:E9493,"&gt;0")),"")</f>
        <v/>
      </c>
    </row>
    <row r="9494" spans="1:16" x14ac:dyDescent="0.35">
      <c r="A9494" s="51" t="str">
        <f t="shared" si="444"/>
        <v/>
      </c>
      <c r="B9494" s="99"/>
      <c r="C9494" s="4"/>
      <c r="D9494" s="14"/>
      <c r="E9494" s="14"/>
      <c r="F9494" s="14"/>
      <c r="G9494" s="82"/>
      <c r="H9494" s="107" t="str">
        <f>IF(B9494&lt;&gt;"",IF(OR(O9494=0,O9494=999),"",SUMIFS($E$2:E9494,$A$2:A9494,A9494)-SUMIFS($F$2:F9494,$A$2:A9494,A9494)),"")</f>
        <v/>
      </c>
      <c r="I9494" s="109" t="str">
        <f t="shared" si="446"/>
        <v/>
      </c>
      <c r="J9494" s="113"/>
      <c r="K9494" s="90"/>
      <c r="L9494" s="73"/>
      <c r="M9494" s="69" t="str">
        <f>IF(C9494&lt;&gt;"",DailyLog!$S$3,"")</f>
        <v/>
      </c>
      <c r="N9494" s="56" t="str">
        <f t="shared" si="445"/>
        <v/>
      </c>
      <c r="O9494" s="53" t="str">
        <f>IF($B9494&lt;&gt;"",IF(ISNUMBER(_xlfn.XMATCH($B9494,Language!$A$6:$E$6)),0,IF(ISNUMBER(_xlfn.XMATCH($B9494,Language!$A$29:$E$29)),'Lista de Prestatarios'!$B$3,VLOOKUP(B9494,'Lista de Prestatarios'!$A$2:$B$500,2,FALSE))),"")</f>
        <v/>
      </c>
      <c r="P9494" s="58" t="str">
        <f>IF(B9494&lt;&gt;"",IF(OR(D9494&gt;0,G9494&gt;0),COUNTIF($B$2:B9494,B9494),COUNTIFS($B$2:B9494,B9494,$E$2:E9494,"&gt;0")),"")</f>
        <v/>
      </c>
    </row>
    <row r="9495" spans="1:16" x14ac:dyDescent="0.35">
      <c r="A9495" s="51" t="str">
        <f t="shared" si="444"/>
        <v/>
      </c>
      <c r="B9495" s="99"/>
      <c r="C9495" s="4"/>
      <c r="D9495" s="14"/>
      <c r="E9495" s="14"/>
      <c r="F9495" s="14"/>
      <c r="G9495" s="82"/>
      <c r="H9495" s="107" t="str">
        <f>IF(B9495&lt;&gt;"",IF(OR(O9495=0,O9495=999),"",SUMIFS($E$2:E9495,$A$2:A9495,A9495)-SUMIFS($F$2:F9495,$A$2:A9495,A9495)),"")</f>
        <v/>
      </c>
      <c r="I9495" s="109" t="str">
        <f t="shared" si="446"/>
        <v/>
      </c>
      <c r="J9495" s="113"/>
      <c r="K9495" s="90"/>
      <c r="L9495" s="73"/>
      <c r="M9495" s="69" t="str">
        <f>IF(C9495&lt;&gt;"",DailyLog!$S$3,"")</f>
        <v/>
      </c>
      <c r="N9495" s="56" t="str">
        <f t="shared" si="445"/>
        <v/>
      </c>
      <c r="O9495" s="53" t="str">
        <f>IF($B9495&lt;&gt;"",IF(ISNUMBER(_xlfn.XMATCH($B9495,Language!$A$6:$E$6)),0,IF(ISNUMBER(_xlfn.XMATCH($B9495,Language!$A$29:$E$29)),'Lista de Prestatarios'!$B$3,VLOOKUP(B9495,'Lista de Prestatarios'!$A$2:$B$500,2,FALSE))),"")</f>
        <v/>
      </c>
      <c r="P9495" s="58" t="str">
        <f>IF(B9495&lt;&gt;"",IF(OR(D9495&gt;0,G9495&gt;0),COUNTIF($B$2:B9495,B9495),COUNTIFS($B$2:B9495,B9495,$E$2:E9495,"&gt;0")),"")</f>
        <v/>
      </c>
    </row>
    <row r="9496" spans="1:16" x14ac:dyDescent="0.35">
      <c r="A9496" s="51" t="str">
        <f t="shared" si="444"/>
        <v/>
      </c>
      <c r="B9496" s="99"/>
      <c r="C9496" s="4"/>
      <c r="D9496" s="14"/>
      <c r="E9496" s="14"/>
      <c r="F9496" s="14"/>
      <c r="G9496" s="82"/>
      <c r="H9496" s="107" t="str">
        <f>IF(B9496&lt;&gt;"",IF(OR(O9496=0,O9496=999),"",SUMIFS($E$2:E9496,$A$2:A9496,A9496)-SUMIFS($F$2:F9496,$A$2:A9496,A9496)),"")</f>
        <v/>
      </c>
      <c r="I9496" s="109" t="str">
        <f t="shared" si="446"/>
        <v/>
      </c>
      <c r="J9496" s="113"/>
      <c r="K9496" s="90"/>
      <c r="L9496" s="73"/>
      <c r="M9496" s="69" t="str">
        <f>IF(C9496&lt;&gt;"",DailyLog!$S$3,"")</f>
        <v/>
      </c>
      <c r="N9496" s="56" t="str">
        <f t="shared" si="445"/>
        <v/>
      </c>
      <c r="O9496" s="53" t="str">
        <f>IF($B9496&lt;&gt;"",IF(ISNUMBER(_xlfn.XMATCH($B9496,Language!$A$6:$E$6)),0,IF(ISNUMBER(_xlfn.XMATCH($B9496,Language!$A$29:$E$29)),'Lista de Prestatarios'!$B$3,VLOOKUP(B9496,'Lista de Prestatarios'!$A$2:$B$500,2,FALSE))),"")</f>
        <v/>
      </c>
      <c r="P9496" s="58" t="str">
        <f>IF(B9496&lt;&gt;"",IF(OR(D9496&gt;0,G9496&gt;0),COUNTIF($B$2:B9496,B9496),COUNTIFS($B$2:B9496,B9496,$E$2:E9496,"&gt;0")),"")</f>
        <v/>
      </c>
    </row>
    <row r="9497" spans="1:16" x14ac:dyDescent="0.35">
      <c r="A9497" s="51" t="str">
        <f t="shared" si="444"/>
        <v/>
      </c>
      <c r="B9497" s="99"/>
      <c r="C9497" s="4"/>
      <c r="D9497" s="14"/>
      <c r="E9497" s="14"/>
      <c r="F9497" s="14"/>
      <c r="G9497" s="82"/>
      <c r="H9497" s="107" t="str">
        <f>IF(B9497&lt;&gt;"",IF(OR(O9497=0,O9497=999),"",SUMIFS($E$2:E9497,$A$2:A9497,A9497)-SUMIFS($F$2:F9497,$A$2:A9497,A9497)),"")</f>
        <v/>
      </c>
      <c r="I9497" s="109" t="str">
        <f t="shared" si="446"/>
        <v/>
      </c>
      <c r="J9497" s="113"/>
      <c r="K9497" s="90"/>
      <c r="L9497" s="73"/>
      <c r="M9497" s="69" t="str">
        <f>IF(C9497&lt;&gt;"",DailyLog!$S$3,"")</f>
        <v/>
      </c>
      <c r="N9497" s="56" t="str">
        <f t="shared" si="445"/>
        <v/>
      </c>
      <c r="O9497" s="53" t="str">
        <f>IF($B9497&lt;&gt;"",IF(ISNUMBER(_xlfn.XMATCH($B9497,Language!$A$6:$E$6)),0,IF(ISNUMBER(_xlfn.XMATCH($B9497,Language!$A$29:$E$29)),'Lista de Prestatarios'!$B$3,VLOOKUP(B9497,'Lista de Prestatarios'!$A$2:$B$500,2,FALSE))),"")</f>
        <v/>
      </c>
      <c r="P9497" s="58" t="str">
        <f>IF(B9497&lt;&gt;"",IF(OR(D9497&gt;0,G9497&gt;0),COUNTIF($B$2:B9497,B9497),COUNTIFS($B$2:B9497,B9497,$E$2:E9497,"&gt;0")),"")</f>
        <v/>
      </c>
    </row>
    <row r="9498" spans="1:16" x14ac:dyDescent="0.35">
      <c r="A9498" s="51" t="str">
        <f t="shared" si="444"/>
        <v/>
      </c>
      <c r="B9498" s="99"/>
      <c r="C9498" s="4"/>
      <c r="D9498" s="14"/>
      <c r="E9498" s="14"/>
      <c r="F9498" s="14"/>
      <c r="G9498" s="82"/>
      <c r="H9498" s="107" t="str">
        <f>IF(B9498&lt;&gt;"",IF(OR(O9498=0,O9498=999),"",SUMIFS($E$2:E9498,$A$2:A9498,A9498)-SUMIFS($F$2:F9498,$A$2:A9498,A9498)),"")</f>
        <v/>
      </c>
      <c r="I9498" s="109" t="str">
        <f t="shared" si="446"/>
        <v/>
      </c>
      <c r="J9498" s="113"/>
      <c r="K9498" s="90"/>
      <c r="L9498" s="73"/>
      <c r="M9498" s="69" t="str">
        <f>IF(C9498&lt;&gt;"",DailyLog!$S$3,"")</f>
        <v/>
      </c>
      <c r="N9498" s="56" t="str">
        <f t="shared" si="445"/>
        <v/>
      </c>
      <c r="O9498" s="53" t="str">
        <f>IF($B9498&lt;&gt;"",IF(ISNUMBER(_xlfn.XMATCH($B9498,Language!$A$6:$E$6)),0,IF(ISNUMBER(_xlfn.XMATCH($B9498,Language!$A$29:$E$29)),'Lista de Prestatarios'!$B$3,VLOOKUP(B9498,'Lista de Prestatarios'!$A$2:$B$500,2,FALSE))),"")</f>
        <v/>
      </c>
      <c r="P9498" s="58" t="str">
        <f>IF(B9498&lt;&gt;"",IF(OR(D9498&gt;0,G9498&gt;0),COUNTIF($B$2:B9498,B9498),COUNTIFS($B$2:B9498,B9498,$E$2:E9498,"&gt;0")),"")</f>
        <v/>
      </c>
    </row>
    <row r="9499" spans="1:16" x14ac:dyDescent="0.35">
      <c r="A9499" s="51" t="str">
        <f t="shared" si="444"/>
        <v/>
      </c>
      <c r="B9499" s="99"/>
      <c r="C9499" s="4"/>
      <c r="D9499" s="14"/>
      <c r="E9499" s="14"/>
      <c r="F9499" s="14"/>
      <c r="G9499" s="82"/>
      <c r="H9499" s="107" t="str">
        <f>IF(B9499&lt;&gt;"",IF(OR(O9499=0,O9499=999),"",SUMIFS($E$2:E9499,$A$2:A9499,A9499)-SUMIFS($F$2:F9499,$A$2:A9499,A9499)),"")</f>
        <v/>
      </c>
      <c r="I9499" s="109" t="str">
        <f t="shared" si="446"/>
        <v/>
      </c>
      <c r="J9499" s="113"/>
      <c r="K9499" s="90"/>
      <c r="L9499" s="73"/>
      <c r="M9499" s="69" t="str">
        <f>IF(C9499&lt;&gt;"",DailyLog!$S$3,"")</f>
        <v/>
      </c>
      <c r="N9499" s="56" t="str">
        <f t="shared" si="445"/>
        <v/>
      </c>
      <c r="O9499" s="53" t="str">
        <f>IF($B9499&lt;&gt;"",IF(ISNUMBER(_xlfn.XMATCH($B9499,Language!$A$6:$E$6)),0,IF(ISNUMBER(_xlfn.XMATCH($B9499,Language!$A$29:$E$29)),'Lista de Prestatarios'!$B$3,VLOOKUP(B9499,'Lista de Prestatarios'!$A$2:$B$500,2,FALSE))),"")</f>
        <v/>
      </c>
      <c r="P9499" s="58" t="str">
        <f>IF(B9499&lt;&gt;"",IF(OR(D9499&gt;0,G9499&gt;0),COUNTIF($B$2:B9499,B9499),COUNTIFS($B$2:B9499,B9499,$E$2:E9499,"&gt;0")),"")</f>
        <v/>
      </c>
    </row>
    <row r="9500" spans="1:16" x14ac:dyDescent="0.35">
      <c r="A9500" s="51" t="str">
        <f t="shared" si="444"/>
        <v/>
      </c>
      <c r="B9500" s="99"/>
      <c r="C9500" s="4"/>
      <c r="D9500" s="14"/>
      <c r="E9500" s="14"/>
      <c r="F9500" s="14"/>
      <c r="G9500" s="82"/>
      <c r="H9500" s="107" t="str">
        <f>IF(B9500&lt;&gt;"",IF(OR(O9500=0,O9500=999),"",SUMIFS($E$2:E9500,$A$2:A9500,A9500)-SUMIFS($F$2:F9500,$A$2:A9500,A9500)),"")</f>
        <v/>
      </c>
      <c r="I9500" s="109" t="str">
        <f t="shared" si="446"/>
        <v/>
      </c>
      <c r="J9500" s="113"/>
      <c r="K9500" s="90"/>
      <c r="L9500" s="73"/>
      <c r="M9500" s="69" t="str">
        <f>IF(C9500&lt;&gt;"",DailyLog!$S$3,"")</f>
        <v/>
      </c>
      <c r="N9500" s="56" t="str">
        <f t="shared" si="445"/>
        <v/>
      </c>
      <c r="O9500" s="53" t="str">
        <f>IF($B9500&lt;&gt;"",IF(ISNUMBER(_xlfn.XMATCH($B9500,Language!$A$6:$E$6)),0,IF(ISNUMBER(_xlfn.XMATCH($B9500,Language!$A$29:$E$29)),'Lista de Prestatarios'!$B$3,VLOOKUP(B9500,'Lista de Prestatarios'!$A$2:$B$500,2,FALSE))),"")</f>
        <v/>
      </c>
      <c r="P9500" s="58" t="str">
        <f>IF(B9500&lt;&gt;"",IF(OR(D9500&gt;0,G9500&gt;0),COUNTIF($B$2:B9500,B9500),COUNTIFS($B$2:B9500,B9500,$E$2:E9500,"&gt;0")),"")</f>
        <v/>
      </c>
    </row>
    <row r="9501" spans="1:16" x14ac:dyDescent="0.35">
      <c r="A9501" s="51" t="str">
        <f t="shared" si="444"/>
        <v/>
      </c>
      <c r="B9501" s="99"/>
      <c r="C9501" s="4"/>
      <c r="D9501" s="14"/>
      <c r="E9501" s="14"/>
      <c r="F9501" s="14"/>
      <c r="G9501" s="82"/>
      <c r="H9501" s="107" t="str">
        <f>IF(B9501&lt;&gt;"",IF(OR(O9501=0,O9501=999),"",SUMIFS($E$2:E9501,$A$2:A9501,A9501)-SUMIFS($F$2:F9501,$A$2:A9501,A9501)),"")</f>
        <v/>
      </c>
      <c r="I9501" s="109" t="str">
        <f t="shared" si="446"/>
        <v/>
      </c>
      <c r="J9501" s="113"/>
      <c r="K9501" s="90"/>
      <c r="L9501" s="73"/>
      <c r="M9501" s="69" t="str">
        <f>IF(C9501&lt;&gt;"",DailyLog!$S$3,"")</f>
        <v/>
      </c>
      <c r="N9501" s="56" t="str">
        <f t="shared" si="445"/>
        <v/>
      </c>
      <c r="O9501" s="53" t="str">
        <f>IF($B9501&lt;&gt;"",IF(ISNUMBER(_xlfn.XMATCH($B9501,Language!$A$6:$E$6)),0,IF(ISNUMBER(_xlfn.XMATCH($B9501,Language!$A$29:$E$29)),'Lista de Prestatarios'!$B$3,VLOOKUP(B9501,'Lista de Prestatarios'!$A$2:$B$500,2,FALSE))),"")</f>
        <v/>
      </c>
      <c r="P9501" s="58" t="str">
        <f>IF(B9501&lt;&gt;"",IF(OR(D9501&gt;0,G9501&gt;0),COUNTIF($B$2:B9501,B9501),COUNTIFS($B$2:B9501,B9501,$E$2:E9501,"&gt;0")),"")</f>
        <v/>
      </c>
    </row>
    <row r="9502" spans="1:16" x14ac:dyDescent="0.35">
      <c r="A9502" s="51" t="str">
        <f t="shared" si="444"/>
        <v/>
      </c>
      <c r="B9502" s="99"/>
      <c r="C9502" s="4"/>
      <c r="D9502" s="14"/>
      <c r="E9502" s="14"/>
      <c r="F9502" s="14"/>
      <c r="G9502" s="82"/>
      <c r="H9502" s="107" t="str">
        <f>IF(B9502&lt;&gt;"",IF(OR(O9502=0,O9502=999),"",SUMIFS($E$2:E9502,$A$2:A9502,A9502)-SUMIFS($F$2:F9502,$A$2:A9502,A9502)),"")</f>
        <v/>
      </c>
      <c r="I9502" s="109" t="str">
        <f t="shared" si="446"/>
        <v/>
      </c>
      <c r="J9502" s="113"/>
      <c r="K9502" s="90"/>
      <c r="L9502" s="73"/>
      <c r="M9502" s="69" t="str">
        <f>IF(C9502&lt;&gt;"",DailyLog!$S$3,"")</f>
        <v/>
      </c>
      <c r="N9502" s="56" t="str">
        <f t="shared" si="445"/>
        <v/>
      </c>
      <c r="O9502" s="53" t="str">
        <f>IF($B9502&lt;&gt;"",IF(ISNUMBER(_xlfn.XMATCH($B9502,Language!$A$6:$E$6)),0,IF(ISNUMBER(_xlfn.XMATCH($B9502,Language!$A$29:$E$29)),'Lista de Prestatarios'!$B$3,VLOOKUP(B9502,'Lista de Prestatarios'!$A$2:$B$500,2,FALSE))),"")</f>
        <v/>
      </c>
      <c r="P9502" s="58" t="str">
        <f>IF(B9502&lt;&gt;"",IF(OR(D9502&gt;0,G9502&gt;0),COUNTIF($B$2:B9502,B9502),COUNTIFS($B$2:B9502,B9502,$E$2:E9502,"&gt;0")),"")</f>
        <v/>
      </c>
    </row>
    <row r="9503" spans="1:16" x14ac:dyDescent="0.35">
      <c r="A9503" s="51" t="str">
        <f t="shared" si="444"/>
        <v/>
      </c>
      <c r="B9503" s="99"/>
      <c r="C9503" s="4"/>
      <c r="D9503" s="14"/>
      <c r="E9503" s="14"/>
      <c r="F9503" s="14"/>
      <c r="G9503" s="82"/>
      <c r="H9503" s="107" t="str">
        <f>IF(B9503&lt;&gt;"",IF(OR(O9503=0,O9503=999),"",SUMIFS($E$2:E9503,$A$2:A9503,A9503)-SUMIFS($F$2:F9503,$A$2:A9503,A9503)),"")</f>
        <v/>
      </c>
      <c r="I9503" s="109" t="str">
        <f t="shared" si="446"/>
        <v/>
      </c>
      <c r="J9503" s="113"/>
      <c r="K9503" s="90"/>
      <c r="L9503" s="73"/>
      <c r="M9503" s="69" t="str">
        <f>IF(C9503&lt;&gt;"",DailyLog!$S$3,"")</f>
        <v/>
      </c>
      <c r="N9503" s="56" t="str">
        <f t="shared" si="445"/>
        <v/>
      </c>
      <c r="O9503" s="53" t="str">
        <f>IF($B9503&lt;&gt;"",IF(ISNUMBER(_xlfn.XMATCH($B9503,Language!$A$6:$E$6)),0,IF(ISNUMBER(_xlfn.XMATCH($B9503,Language!$A$29:$E$29)),'Lista de Prestatarios'!$B$3,VLOOKUP(B9503,'Lista de Prestatarios'!$A$2:$B$500,2,FALSE))),"")</f>
        <v/>
      </c>
      <c r="P9503" s="58" t="str">
        <f>IF(B9503&lt;&gt;"",IF(OR(D9503&gt;0,G9503&gt;0),COUNTIF($B$2:B9503,B9503),COUNTIFS($B$2:B9503,B9503,$E$2:E9503,"&gt;0")),"")</f>
        <v/>
      </c>
    </row>
    <row r="9504" spans="1:16" x14ac:dyDescent="0.35">
      <c r="A9504" s="51" t="str">
        <f t="shared" si="444"/>
        <v/>
      </c>
      <c r="B9504" s="99"/>
      <c r="C9504" s="4"/>
      <c r="D9504" s="14"/>
      <c r="E9504" s="14"/>
      <c r="F9504" s="14"/>
      <c r="G9504" s="82"/>
      <c r="H9504" s="107" t="str">
        <f>IF(B9504&lt;&gt;"",IF(OR(O9504=0,O9504=999),"",SUMIFS($E$2:E9504,$A$2:A9504,A9504)-SUMIFS($F$2:F9504,$A$2:A9504,A9504)),"")</f>
        <v/>
      </c>
      <c r="I9504" s="109" t="str">
        <f t="shared" si="446"/>
        <v/>
      </c>
      <c r="J9504" s="113"/>
      <c r="K9504" s="90"/>
      <c r="L9504" s="73"/>
      <c r="M9504" s="69" t="str">
        <f>IF(C9504&lt;&gt;"",DailyLog!$S$3,"")</f>
        <v/>
      </c>
      <c r="N9504" s="56" t="str">
        <f t="shared" si="445"/>
        <v/>
      </c>
      <c r="O9504" s="53" t="str">
        <f>IF($B9504&lt;&gt;"",IF(ISNUMBER(_xlfn.XMATCH($B9504,Language!$A$6:$E$6)),0,IF(ISNUMBER(_xlfn.XMATCH($B9504,Language!$A$29:$E$29)),'Lista de Prestatarios'!$B$3,VLOOKUP(B9504,'Lista de Prestatarios'!$A$2:$B$500,2,FALSE))),"")</f>
        <v/>
      </c>
      <c r="P9504" s="58" t="str">
        <f>IF(B9504&lt;&gt;"",IF(OR(D9504&gt;0,G9504&gt;0),COUNTIF($B$2:B9504,B9504),COUNTIFS($B$2:B9504,B9504,$E$2:E9504,"&gt;0")),"")</f>
        <v/>
      </c>
    </row>
    <row r="9505" spans="1:16" x14ac:dyDescent="0.35">
      <c r="A9505" s="51" t="str">
        <f t="shared" si="444"/>
        <v/>
      </c>
      <c r="B9505" s="99"/>
      <c r="C9505" s="4"/>
      <c r="D9505" s="14"/>
      <c r="E9505" s="14"/>
      <c r="F9505" s="14"/>
      <c r="G9505" s="82"/>
      <c r="H9505" s="107" t="str">
        <f>IF(B9505&lt;&gt;"",IF(OR(O9505=0,O9505=999),"",SUMIFS($E$2:E9505,$A$2:A9505,A9505)-SUMIFS($F$2:F9505,$A$2:A9505,A9505)),"")</f>
        <v/>
      </c>
      <c r="I9505" s="109" t="str">
        <f t="shared" si="446"/>
        <v/>
      </c>
      <c r="J9505" s="113"/>
      <c r="K9505" s="90"/>
      <c r="L9505" s="73"/>
      <c r="M9505" s="69" t="str">
        <f>IF(C9505&lt;&gt;"",DailyLog!$S$3,"")</f>
        <v/>
      </c>
      <c r="N9505" s="56" t="str">
        <f t="shared" si="445"/>
        <v/>
      </c>
      <c r="O9505" s="53" t="str">
        <f>IF($B9505&lt;&gt;"",IF(ISNUMBER(_xlfn.XMATCH($B9505,Language!$A$6:$E$6)),0,IF(ISNUMBER(_xlfn.XMATCH($B9505,Language!$A$29:$E$29)),'Lista de Prestatarios'!$B$3,VLOOKUP(B9505,'Lista de Prestatarios'!$A$2:$B$500,2,FALSE))),"")</f>
        <v/>
      </c>
      <c r="P9505" s="58" t="str">
        <f>IF(B9505&lt;&gt;"",IF(OR(D9505&gt;0,G9505&gt;0),COUNTIF($B$2:B9505,B9505),COUNTIFS($B$2:B9505,B9505,$E$2:E9505,"&gt;0")),"")</f>
        <v/>
      </c>
    </row>
    <row r="9506" spans="1:16" x14ac:dyDescent="0.35">
      <c r="A9506" s="51" t="str">
        <f t="shared" si="444"/>
        <v/>
      </c>
      <c r="B9506" s="99"/>
      <c r="C9506" s="4"/>
      <c r="D9506" s="14"/>
      <c r="E9506" s="14"/>
      <c r="F9506" s="14"/>
      <c r="G9506" s="82"/>
      <c r="H9506" s="107" t="str">
        <f>IF(B9506&lt;&gt;"",IF(OR(O9506=0,O9506=999),"",SUMIFS($E$2:E9506,$A$2:A9506,A9506)-SUMIFS($F$2:F9506,$A$2:A9506,A9506)),"")</f>
        <v/>
      </c>
      <c r="I9506" s="109" t="str">
        <f t="shared" si="446"/>
        <v/>
      </c>
      <c r="J9506" s="113"/>
      <c r="K9506" s="90"/>
      <c r="L9506" s="73"/>
      <c r="M9506" s="69" t="str">
        <f>IF(C9506&lt;&gt;"",DailyLog!$S$3,"")</f>
        <v/>
      </c>
      <c r="N9506" s="56" t="str">
        <f t="shared" si="445"/>
        <v/>
      </c>
      <c r="O9506" s="53" t="str">
        <f>IF($B9506&lt;&gt;"",IF(ISNUMBER(_xlfn.XMATCH($B9506,Language!$A$6:$E$6)),0,IF(ISNUMBER(_xlfn.XMATCH($B9506,Language!$A$29:$E$29)),'Lista de Prestatarios'!$B$3,VLOOKUP(B9506,'Lista de Prestatarios'!$A$2:$B$500,2,FALSE))),"")</f>
        <v/>
      </c>
      <c r="P9506" s="58" t="str">
        <f>IF(B9506&lt;&gt;"",IF(OR(D9506&gt;0,G9506&gt;0),COUNTIF($B$2:B9506,B9506),COUNTIFS($B$2:B9506,B9506,$E$2:E9506,"&gt;0")),"")</f>
        <v/>
      </c>
    </row>
    <row r="9507" spans="1:16" x14ac:dyDescent="0.35">
      <c r="A9507" s="51" t="str">
        <f t="shared" si="444"/>
        <v/>
      </c>
      <c r="B9507" s="99"/>
      <c r="C9507" s="4"/>
      <c r="D9507" s="14"/>
      <c r="E9507" s="14"/>
      <c r="F9507" s="14"/>
      <c r="G9507" s="82"/>
      <c r="H9507" s="107" t="str">
        <f>IF(B9507&lt;&gt;"",IF(OR(O9507=0,O9507=999),"",SUMIFS($E$2:E9507,$A$2:A9507,A9507)-SUMIFS($F$2:F9507,$A$2:A9507,A9507)),"")</f>
        <v/>
      </c>
      <c r="I9507" s="109" t="str">
        <f t="shared" si="446"/>
        <v/>
      </c>
      <c r="J9507" s="113"/>
      <c r="K9507" s="90"/>
      <c r="L9507" s="73"/>
      <c r="M9507" s="69" t="str">
        <f>IF(C9507&lt;&gt;"",DailyLog!$S$3,"")</f>
        <v/>
      </c>
      <c r="N9507" s="56" t="str">
        <f t="shared" si="445"/>
        <v/>
      </c>
      <c r="O9507" s="53" t="str">
        <f>IF($B9507&lt;&gt;"",IF(ISNUMBER(_xlfn.XMATCH($B9507,Language!$A$6:$E$6)),0,IF(ISNUMBER(_xlfn.XMATCH($B9507,Language!$A$29:$E$29)),'Lista de Prestatarios'!$B$3,VLOOKUP(B9507,'Lista de Prestatarios'!$A$2:$B$500,2,FALSE))),"")</f>
        <v/>
      </c>
      <c r="P9507" s="58" t="str">
        <f>IF(B9507&lt;&gt;"",IF(OR(D9507&gt;0,G9507&gt;0),COUNTIF($B$2:B9507,B9507),COUNTIFS($B$2:B9507,B9507,$E$2:E9507,"&gt;0")),"")</f>
        <v/>
      </c>
    </row>
    <row r="9508" spans="1:16" x14ac:dyDescent="0.35">
      <c r="A9508" s="51" t="str">
        <f t="shared" si="444"/>
        <v/>
      </c>
      <c r="B9508" s="99"/>
      <c r="C9508" s="4"/>
      <c r="D9508" s="14"/>
      <c r="E9508" s="14"/>
      <c r="F9508" s="14"/>
      <c r="G9508" s="82"/>
      <c r="H9508" s="107" t="str">
        <f>IF(B9508&lt;&gt;"",IF(OR(O9508=0,O9508=999),"",SUMIFS($E$2:E9508,$A$2:A9508,A9508)-SUMIFS($F$2:F9508,$A$2:A9508,A9508)),"")</f>
        <v/>
      </c>
      <c r="I9508" s="109" t="str">
        <f t="shared" si="446"/>
        <v/>
      </c>
      <c r="J9508" s="113"/>
      <c r="K9508" s="90"/>
      <c r="L9508" s="73"/>
      <c r="M9508" s="69" t="str">
        <f>IF(C9508&lt;&gt;"",DailyLog!$S$3,"")</f>
        <v/>
      </c>
      <c r="N9508" s="56" t="str">
        <f t="shared" si="445"/>
        <v/>
      </c>
      <c r="O9508" s="53" t="str">
        <f>IF($B9508&lt;&gt;"",IF(ISNUMBER(_xlfn.XMATCH($B9508,Language!$A$6:$E$6)),0,IF(ISNUMBER(_xlfn.XMATCH($B9508,Language!$A$29:$E$29)),'Lista de Prestatarios'!$B$3,VLOOKUP(B9508,'Lista de Prestatarios'!$A$2:$B$500,2,FALSE))),"")</f>
        <v/>
      </c>
      <c r="P9508" s="58" t="str">
        <f>IF(B9508&lt;&gt;"",IF(OR(D9508&gt;0,G9508&gt;0),COUNTIF($B$2:B9508,B9508),COUNTIFS($B$2:B9508,B9508,$E$2:E9508,"&gt;0")),"")</f>
        <v/>
      </c>
    </row>
    <row r="9509" spans="1:16" x14ac:dyDescent="0.35">
      <c r="A9509" s="51" t="str">
        <f t="shared" si="444"/>
        <v/>
      </c>
      <c r="B9509" s="99"/>
      <c r="C9509" s="4"/>
      <c r="D9509" s="14"/>
      <c r="E9509" s="14"/>
      <c r="F9509" s="14"/>
      <c r="G9509" s="82"/>
      <c r="H9509" s="107" t="str">
        <f>IF(B9509&lt;&gt;"",IF(OR(O9509=0,O9509=999),"",SUMIFS($E$2:E9509,$A$2:A9509,A9509)-SUMIFS($F$2:F9509,$A$2:A9509,A9509)),"")</f>
        <v/>
      </c>
      <c r="I9509" s="109" t="str">
        <f t="shared" si="446"/>
        <v/>
      </c>
      <c r="J9509" s="113"/>
      <c r="K9509" s="90"/>
      <c r="L9509" s="73"/>
      <c r="M9509" s="69" t="str">
        <f>IF(C9509&lt;&gt;"",DailyLog!$S$3,"")</f>
        <v/>
      </c>
      <c r="N9509" s="56" t="str">
        <f t="shared" si="445"/>
        <v/>
      </c>
      <c r="O9509" s="53" t="str">
        <f>IF($B9509&lt;&gt;"",IF(ISNUMBER(_xlfn.XMATCH($B9509,Language!$A$6:$E$6)),0,IF(ISNUMBER(_xlfn.XMATCH($B9509,Language!$A$29:$E$29)),'Lista de Prestatarios'!$B$3,VLOOKUP(B9509,'Lista de Prestatarios'!$A$2:$B$500,2,FALSE))),"")</f>
        <v/>
      </c>
      <c r="P9509" s="58" t="str">
        <f>IF(B9509&lt;&gt;"",IF(OR(D9509&gt;0,G9509&gt;0),COUNTIF($B$2:B9509,B9509),COUNTIFS($B$2:B9509,B9509,$E$2:E9509,"&gt;0")),"")</f>
        <v/>
      </c>
    </row>
    <row r="9510" spans="1:16" x14ac:dyDescent="0.35">
      <c r="A9510" s="51" t="str">
        <f t="shared" si="444"/>
        <v/>
      </c>
      <c r="B9510" s="99"/>
      <c r="C9510" s="4"/>
      <c r="D9510" s="14"/>
      <c r="E9510" s="14"/>
      <c r="F9510" s="14"/>
      <c r="G9510" s="82"/>
      <c r="H9510" s="107" t="str">
        <f>IF(B9510&lt;&gt;"",IF(OR(O9510=0,O9510=999),"",SUMIFS($E$2:E9510,$A$2:A9510,A9510)-SUMIFS($F$2:F9510,$A$2:A9510,A9510)),"")</f>
        <v/>
      </c>
      <c r="I9510" s="109" t="str">
        <f t="shared" si="446"/>
        <v/>
      </c>
      <c r="J9510" s="113"/>
      <c r="K9510" s="90"/>
      <c r="L9510" s="73"/>
      <c r="M9510" s="69" t="str">
        <f>IF(C9510&lt;&gt;"",DailyLog!$S$3,"")</f>
        <v/>
      </c>
      <c r="N9510" s="56" t="str">
        <f t="shared" si="445"/>
        <v/>
      </c>
      <c r="O9510" s="53" t="str">
        <f>IF($B9510&lt;&gt;"",IF(ISNUMBER(_xlfn.XMATCH($B9510,Language!$A$6:$E$6)),0,IF(ISNUMBER(_xlfn.XMATCH($B9510,Language!$A$29:$E$29)),'Lista de Prestatarios'!$B$3,VLOOKUP(B9510,'Lista de Prestatarios'!$A$2:$B$500,2,FALSE))),"")</f>
        <v/>
      </c>
      <c r="P9510" s="58" t="str">
        <f>IF(B9510&lt;&gt;"",IF(OR(D9510&gt;0,G9510&gt;0),COUNTIF($B$2:B9510,B9510),COUNTIFS($B$2:B9510,B9510,$E$2:E9510,"&gt;0")),"")</f>
        <v/>
      </c>
    </row>
    <row r="9511" spans="1:16" x14ac:dyDescent="0.35">
      <c r="A9511" s="51" t="str">
        <f t="shared" si="444"/>
        <v/>
      </c>
      <c r="B9511" s="99"/>
      <c r="C9511" s="4"/>
      <c r="D9511" s="14"/>
      <c r="E9511" s="14"/>
      <c r="F9511" s="14"/>
      <c r="G9511" s="82"/>
      <c r="H9511" s="107" t="str">
        <f>IF(B9511&lt;&gt;"",IF(OR(O9511=0,O9511=999),"",SUMIFS($E$2:E9511,$A$2:A9511,A9511)-SUMIFS($F$2:F9511,$A$2:A9511,A9511)),"")</f>
        <v/>
      </c>
      <c r="I9511" s="109" t="str">
        <f t="shared" si="446"/>
        <v/>
      </c>
      <c r="J9511" s="113"/>
      <c r="K9511" s="90"/>
      <c r="L9511" s="73"/>
      <c r="M9511" s="69" t="str">
        <f>IF(C9511&lt;&gt;"",DailyLog!$S$3,"")</f>
        <v/>
      </c>
      <c r="N9511" s="56" t="str">
        <f t="shared" si="445"/>
        <v/>
      </c>
      <c r="O9511" s="53" t="str">
        <f>IF($B9511&lt;&gt;"",IF(ISNUMBER(_xlfn.XMATCH($B9511,Language!$A$6:$E$6)),0,IF(ISNUMBER(_xlfn.XMATCH($B9511,Language!$A$29:$E$29)),'Lista de Prestatarios'!$B$3,VLOOKUP(B9511,'Lista de Prestatarios'!$A$2:$B$500,2,FALSE))),"")</f>
        <v/>
      </c>
      <c r="P9511" s="58" t="str">
        <f>IF(B9511&lt;&gt;"",IF(OR(D9511&gt;0,G9511&gt;0),COUNTIF($B$2:B9511,B9511),COUNTIFS($B$2:B9511,B9511,$E$2:E9511,"&gt;0")),"")</f>
        <v/>
      </c>
    </row>
    <row r="9512" spans="1:16" x14ac:dyDescent="0.35">
      <c r="A9512" s="51" t="str">
        <f t="shared" si="444"/>
        <v/>
      </c>
      <c r="B9512" s="99"/>
      <c r="C9512" s="4"/>
      <c r="D9512" s="14"/>
      <c r="E9512" s="14"/>
      <c r="F9512" s="14"/>
      <c r="G9512" s="82"/>
      <c r="H9512" s="107" t="str">
        <f>IF(B9512&lt;&gt;"",IF(OR(O9512=0,O9512=999),"",SUMIFS($E$2:E9512,$A$2:A9512,A9512)-SUMIFS($F$2:F9512,$A$2:A9512,A9512)),"")</f>
        <v/>
      </c>
      <c r="I9512" s="109" t="str">
        <f t="shared" si="446"/>
        <v/>
      </c>
      <c r="J9512" s="113"/>
      <c r="K9512" s="90"/>
      <c r="L9512" s="73"/>
      <c r="M9512" s="69" t="str">
        <f>IF(C9512&lt;&gt;"",DailyLog!$S$3,"")</f>
        <v/>
      </c>
      <c r="N9512" s="56" t="str">
        <f t="shared" si="445"/>
        <v/>
      </c>
      <c r="O9512" s="53" t="str">
        <f>IF($B9512&lt;&gt;"",IF(ISNUMBER(_xlfn.XMATCH($B9512,Language!$A$6:$E$6)),0,IF(ISNUMBER(_xlfn.XMATCH($B9512,Language!$A$29:$E$29)),'Lista de Prestatarios'!$B$3,VLOOKUP(B9512,'Lista de Prestatarios'!$A$2:$B$500,2,FALSE))),"")</f>
        <v/>
      </c>
      <c r="P9512" s="58" t="str">
        <f>IF(B9512&lt;&gt;"",IF(OR(D9512&gt;0,G9512&gt;0),COUNTIF($B$2:B9512,B9512),COUNTIFS($B$2:B9512,B9512,$E$2:E9512,"&gt;0")),"")</f>
        <v/>
      </c>
    </row>
    <row r="9513" spans="1:16" x14ac:dyDescent="0.35">
      <c r="A9513" s="51" t="str">
        <f t="shared" si="444"/>
        <v/>
      </c>
      <c r="B9513" s="99"/>
      <c r="C9513" s="4"/>
      <c r="D9513" s="14"/>
      <c r="E9513" s="14"/>
      <c r="F9513" s="14"/>
      <c r="G9513" s="82"/>
      <c r="H9513" s="107" t="str">
        <f>IF(B9513&lt;&gt;"",IF(OR(O9513=0,O9513=999),"",SUMIFS($E$2:E9513,$A$2:A9513,A9513)-SUMIFS($F$2:F9513,$A$2:A9513,A9513)),"")</f>
        <v/>
      </c>
      <c r="I9513" s="109" t="str">
        <f t="shared" si="446"/>
        <v/>
      </c>
      <c r="J9513" s="113"/>
      <c r="K9513" s="90"/>
      <c r="L9513" s="73"/>
      <c r="M9513" s="69" t="str">
        <f>IF(C9513&lt;&gt;"",DailyLog!$S$3,"")</f>
        <v/>
      </c>
      <c r="N9513" s="56" t="str">
        <f t="shared" si="445"/>
        <v/>
      </c>
      <c r="O9513" s="53" t="str">
        <f>IF($B9513&lt;&gt;"",IF(ISNUMBER(_xlfn.XMATCH($B9513,Language!$A$6:$E$6)),0,IF(ISNUMBER(_xlfn.XMATCH($B9513,Language!$A$29:$E$29)),'Lista de Prestatarios'!$B$3,VLOOKUP(B9513,'Lista de Prestatarios'!$A$2:$B$500,2,FALSE))),"")</f>
        <v/>
      </c>
      <c r="P9513" s="58" t="str">
        <f>IF(B9513&lt;&gt;"",IF(OR(D9513&gt;0,G9513&gt;0),COUNTIF($B$2:B9513,B9513),COUNTIFS($B$2:B9513,B9513,$E$2:E9513,"&gt;0")),"")</f>
        <v/>
      </c>
    </row>
    <row r="9514" spans="1:16" x14ac:dyDescent="0.35">
      <c r="A9514" s="51" t="str">
        <f t="shared" si="444"/>
        <v/>
      </c>
      <c r="B9514" s="99"/>
      <c r="C9514" s="4"/>
      <c r="D9514" s="14"/>
      <c r="E9514" s="14"/>
      <c r="F9514" s="14"/>
      <c r="G9514" s="82"/>
      <c r="H9514" s="107" t="str">
        <f>IF(B9514&lt;&gt;"",IF(OR(O9514=0,O9514=999),"",SUMIFS($E$2:E9514,$A$2:A9514,A9514)-SUMIFS($F$2:F9514,$A$2:A9514,A9514)),"")</f>
        <v/>
      </c>
      <c r="I9514" s="109" t="str">
        <f t="shared" si="446"/>
        <v/>
      </c>
      <c r="J9514" s="113"/>
      <c r="K9514" s="90"/>
      <c r="L9514" s="73"/>
      <c r="M9514" s="69" t="str">
        <f>IF(C9514&lt;&gt;"",DailyLog!$S$3,"")</f>
        <v/>
      </c>
      <c r="N9514" s="56" t="str">
        <f t="shared" si="445"/>
        <v/>
      </c>
      <c r="O9514" s="53" t="str">
        <f>IF($B9514&lt;&gt;"",IF(ISNUMBER(_xlfn.XMATCH($B9514,Language!$A$6:$E$6)),0,IF(ISNUMBER(_xlfn.XMATCH($B9514,Language!$A$29:$E$29)),'Lista de Prestatarios'!$B$3,VLOOKUP(B9514,'Lista de Prestatarios'!$A$2:$B$500,2,FALSE))),"")</f>
        <v/>
      </c>
      <c r="P9514" s="58" t="str">
        <f>IF(B9514&lt;&gt;"",IF(OR(D9514&gt;0,G9514&gt;0),COUNTIF($B$2:B9514,B9514),COUNTIFS($B$2:B9514,B9514,$E$2:E9514,"&gt;0")),"")</f>
        <v/>
      </c>
    </row>
    <row r="9515" spans="1:16" x14ac:dyDescent="0.35">
      <c r="A9515" s="51" t="str">
        <f t="shared" si="444"/>
        <v/>
      </c>
      <c r="B9515" s="99"/>
      <c r="C9515" s="4"/>
      <c r="D9515" s="14"/>
      <c r="E9515" s="14"/>
      <c r="F9515" s="14"/>
      <c r="G9515" s="82"/>
      <c r="H9515" s="107" t="str">
        <f>IF(B9515&lt;&gt;"",IF(OR(O9515=0,O9515=999),"",SUMIFS($E$2:E9515,$A$2:A9515,A9515)-SUMIFS($F$2:F9515,$A$2:A9515,A9515)),"")</f>
        <v/>
      </c>
      <c r="I9515" s="109" t="str">
        <f t="shared" si="446"/>
        <v/>
      </c>
      <c r="J9515" s="113"/>
      <c r="K9515" s="90"/>
      <c r="L9515" s="73"/>
      <c r="M9515" s="69" t="str">
        <f>IF(C9515&lt;&gt;"",DailyLog!$S$3,"")</f>
        <v/>
      </c>
      <c r="N9515" s="56" t="str">
        <f t="shared" si="445"/>
        <v/>
      </c>
      <c r="O9515" s="53" t="str">
        <f>IF($B9515&lt;&gt;"",IF(ISNUMBER(_xlfn.XMATCH($B9515,Language!$A$6:$E$6)),0,IF(ISNUMBER(_xlfn.XMATCH($B9515,Language!$A$29:$E$29)),'Lista de Prestatarios'!$B$3,VLOOKUP(B9515,'Lista de Prestatarios'!$A$2:$B$500,2,FALSE))),"")</f>
        <v/>
      </c>
      <c r="P9515" s="58" t="str">
        <f>IF(B9515&lt;&gt;"",IF(OR(D9515&gt;0,G9515&gt;0),COUNTIF($B$2:B9515,B9515),COUNTIFS($B$2:B9515,B9515,$E$2:E9515,"&gt;0")),"")</f>
        <v/>
      </c>
    </row>
    <row r="9516" spans="1:16" x14ac:dyDescent="0.35">
      <c r="A9516" s="51" t="str">
        <f t="shared" si="444"/>
        <v/>
      </c>
      <c r="B9516" s="99"/>
      <c r="C9516" s="4"/>
      <c r="D9516" s="14"/>
      <c r="E9516" s="14"/>
      <c r="F9516" s="14"/>
      <c r="G9516" s="82"/>
      <c r="H9516" s="107" t="str">
        <f>IF(B9516&lt;&gt;"",IF(OR(O9516=0,O9516=999),"",SUMIFS($E$2:E9516,$A$2:A9516,A9516)-SUMIFS($F$2:F9516,$A$2:A9516,A9516)),"")</f>
        <v/>
      </c>
      <c r="I9516" s="109" t="str">
        <f t="shared" si="446"/>
        <v/>
      </c>
      <c r="J9516" s="113"/>
      <c r="K9516" s="90"/>
      <c r="L9516" s="73"/>
      <c r="M9516" s="69" t="str">
        <f>IF(C9516&lt;&gt;"",DailyLog!$S$3,"")</f>
        <v/>
      </c>
      <c r="N9516" s="56" t="str">
        <f t="shared" si="445"/>
        <v/>
      </c>
      <c r="O9516" s="53" t="str">
        <f>IF($B9516&lt;&gt;"",IF(ISNUMBER(_xlfn.XMATCH($B9516,Language!$A$6:$E$6)),0,IF(ISNUMBER(_xlfn.XMATCH($B9516,Language!$A$29:$E$29)),'Lista de Prestatarios'!$B$3,VLOOKUP(B9516,'Lista de Prestatarios'!$A$2:$B$500,2,FALSE))),"")</f>
        <v/>
      </c>
      <c r="P9516" s="58" t="str">
        <f>IF(B9516&lt;&gt;"",IF(OR(D9516&gt;0,G9516&gt;0),COUNTIF($B$2:B9516,B9516),COUNTIFS($B$2:B9516,B9516,$E$2:E9516,"&gt;0")),"")</f>
        <v/>
      </c>
    </row>
    <row r="9517" spans="1:16" x14ac:dyDescent="0.35">
      <c r="A9517" s="51" t="str">
        <f t="shared" si="444"/>
        <v/>
      </c>
      <c r="B9517" s="99"/>
      <c r="C9517" s="4"/>
      <c r="D9517" s="14"/>
      <c r="E9517" s="14"/>
      <c r="F9517" s="14"/>
      <c r="G9517" s="82"/>
      <c r="H9517" s="107" t="str">
        <f>IF(B9517&lt;&gt;"",IF(OR(O9517=0,O9517=999),"",SUMIFS($E$2:E9517,$A$2:A9517,A9517)-SUMIFS($F$2:F9517,$A$2:A9517,A9517)),"")</f>
        <v/>
      </c>
      <c r="I9517" s="109" t="str">
        <f t="shared" si="446"/>
        <v/>
      </c>
      <c r="J9517" s="113"/>
      <c r="K9517" s="90"/>
      <c r="L9517" s="73"/>
      <c r="M9517" s="69" t="str">
        <f>IF(C9517&lt;&gt;"",DailyLog!$S$3,"")</f>
        <v/>
      </c>
      <c r="N9517" s="56" t="str">
        <f t="shared" si="445"/>
        <v/>
      </c>
      <c r="O9517" s="53" t="str">
        <f>IF($B9517&lt;&gt;"",IF(ISNUMBER(_xlfn.XMATCH($B9517,Language!$A$6:$E$6)),0,IF(ISNUMBER(_xlfn.XMATCH($B9517,Language!$A$29:$E$29)),'Lista de Prestatarios'!$B$3,VLOOKUP(B9517,'Lista de Prestatarios'!$A$2:$B$500,2,FALSE))),"")</f>
        <v/>
      </c>
      <c r="P9517" s="58" t="str">
        <f>IF(B9517&lt;&gt;"",IF(OR(D9517&gt;0,G9517&gt;0),COUNTIF($B$2:B9517,B9517),COUNTIFS($B$2:B9517,B9517,$E$2:E9517,"&gt;0")),"")</f>
        <v/>
      </c>
    </row>
    <row r="9518" spans="1:16" x14ac:dyDescent="0.35">
      <c r="A9518" s="51" t="str">
        <f t="shared" si="444"/>
        <v/>
      </c>
      <c r="B9518" s="99"/>
      <c r="C9518" s="4"/>
      <c r="D9518" s="14"/>
      <c r="E9518" s="14"/>
      <c r="F9518" s="14"/>
      <c r="G9518" s="82"/>
      <c r="H9518" s="107" t="str">
        <f>IF(B9518&lt;&gt;"",IF(OR(O9518=0,O9518=999),"",SUMIFS($E$2:E9518,$A$2:A9518,A9518)-SUMIFS($F$2:F9518,$A$2:A9518,A9518)),"")</f>
        <v/>
      </c>
      <c r="I9518" s="109" t="str">
        <f t="shared" si="446"/>
        <v/>
      </c>
      <c r="J9518" s="113"/>
      <c r="K9518" s="90"/>
      <c r="L9518" s="73"/>
      <c r="M9518" s="69" t="str">
        <f>IF(C9518&lt;&gt;"",DailyLog!$S$3,"")</f>
        <v/>
      </c>
      <c r="N9518" s="56" t="str">
        <f t="shared" si="445"/>
        <v/>
      </c>
      <c r="O9518" s="53" t="str">
        <f>IF($B9518&lt;&gt;"",IF(ISNUMBER(_xlfn.XMATCH($B9518,Language!$A$6:$E$6)),0,IF(ISNUMBER(_xlfn.XMATCH($B9518,Language!$A$29:$E$29)),'Lista de Prestatarios'!$B$3,VLOOKUP(B9518,'Lista de Prestatarios'!$A$2:$B$500,2,FALSE))),"")</f>
        <v/>
      </c>
      <c r="P9518" s="58" t="str">
        <f>IF(B9518&lt;&gt;"",IF(OR(D9518&gt;0,G9518&gt;0),COUNTIF($B$2:B9518,B9518),COUNTIFS($B$2:B9518,B9518,$E$2:E9518,"&gt;0")),"")</f>
        <v/>
      </c>
    </row>
    <row r="9519" spans="1:16" x14ac:dyDescent="0.35">
      <c r="A9519" s="51" t="str">
        <f t="shared" si="444"/>
        <v/>
      </c>
      <c r="B9519" s="99"/>
      <c r="C9519" s="4"/>
      <c r="D9519" s="14"/>
      <c r="E9519" s="14"/>
      <c r="F9519" s="14"/>
      <c r="G9519" s="82"/>
      <c r="H9519" s="107" t="str">
        <f>IF(B9519&lt;&gt;"",IF(OR(O9519=0,O9519=999),"",SUMIFS($E$2:E9519,$A$2:A9519,A9519)-SUMIFS($F$2:F9519,$A$2:A9519,A9519)),"")</f>
        <v/>
      </c>
      <c r="I9519" s="109" t="str">
        <f t="shared" si="446"/>
        <v/>
      </c>
      <c r="J9519" s="113"/>
      <c r="K9519" s="90"/>
      <c r="L9519" s="73"/>
      <c r="M9519" s="69" t="str">
        <f>IF(C9519&lt;&gt;"",DailyLog!$S$3,"")</f>
        <v/>
      </c>
      <c r="N9519" s="56" t="str">
        <f t="shared" si="445"/>
        <v/>
      </c>
      <c r="O9519" s="53" t="str">
        <f>IF($B9519&lt;&gt;"",IF(ISNUMBER(_xlfn.XMATCH($B9519,Language!$A$6:$E$6)),0,IF(ISNUMBER(_xlfn.XMATCH($B9519,Language!$A$29:$E$29)),'Lista de Prestatarios'!$B$3,VLOOKUP(B9519,'Lista de Prestatarios'!$A$2:$B$500,2,FALSE))),"")</f>
        <v/>
      </c>
      <c r="P9519" s="58" t="str">
        <f>IF(B9519&lt;&gt;"",IF(OR(D9519&gt;0,G9519&gt;0),COUNTIF($B$2:B9519,B9519),COUNTIFS($B$2:B9519,B9519,$E$2:E9519,"&gt;0")),"")</f>
        <v/>
      </c>
    </row>
    <row r="9520" spans="1:16" x14ac:dyDescent="0.35">
      <c r="A9520" s="51" t="str">
        <f t="shared" si="444"/>
        <v/>
      </c>
      <c r="B9520" s="99"/>
      <c r="C9520" s="4"/>
      <c r="D9520" s="14"/>
      <c r="E9520" s="14"/>
      <c r="F9520" s="14"/>
      <c r="G9520" s="82"/>
      <c r="H9520" s="107" t="str">
        <f>IF(B9520&lt;&gt;"",IF(OR(O9520=0,O9520=999),"",SUMIFS($E$2:E9520,$A$2:A9520,A9520)-SUMIFS($F$2:F9520,$A$2:A9520,A9520)),"")</f>
        <v/>
      </c>
      <c r="I9520" s="109" t="str">
        <f t="shared" si="446"/>
        <v/>
      </c>
      <c r="J9520" s="113"/>
      <c r="K9520" s="90"/>
      <c r="L9520" s="73"/>
      <c r="M9520" s="69" t="str">
        <f>IF(C9520&lt;&gt;"",DailyLog!$S$3,"")</f>
        <v/>
      </c>
      <c r="N9520" s="56" t="str">
        <f t="shared" si="445"/>
        <v/>
      </c>
      <c r="O9520" s="53" t="str">
        <f>IF($B9520&lt;&gt;"",IF(ISNUMBER(_xlfn.XMATCH($B9520,Language!$A$6:$E$6)),0,IF(ISNUMBER(_xlfn.XMATCH($B9520,Language!$A$29:$E$29)),'Lista de Prestatarios'!$B$3,VLOOKUP(B9520,'Lista de Prestatarios'!$A$2:$B$500,2,FALSE))),"")</f>
        <v/>
      </c>
      <c r="P9520" s="58" t="str">
        <f>IF(B9520&lt;&gt;"",IF(OR(D9520&gt;0,G9520&gt;0),COUNTIF($B$2:B9520,B9520),COUNTIFS($B$2:B9520,B9520,$E$2:E9520,"&gt;0")),"")</f>
        <v/>
      </c>
    </row>
    <row r="9521" spans="1:16" x14ac:dyDescent="0.35">
      <c r="A9521" s="51" t="str">
        <f t="shared" si="444"/>
        <v/>
      </c>
      <c r="B9521" s="99"/>
      <c r="C9521" s="4"/>
      <c r="D9521" s="14"/>
      <c r="E9521" s="14"/>
      <c r="F9521" s="14"/>
      <c r="G9521" s="82"/>
      <c r="H9521" s="107" t="str">
        <f>IF(B9521&lt;&gt;"",IF(OR(O9521=0,O9521=999),"",SUMIFS($E$2:E9521,$A$2:A9521,A9521)-SUMIFS($F$2:F9521,$A$2:A9521,A9521)),"")</f>
        <v/>
      </c>
      <c r="I9521" s="109" t="str">
        <f t="shared" si="446"/>
        <v/>
      </c>
      <c r="J9521" s="113"/>
      <c r="K9521" s="90"/>
      <c r="L9521" s="73"/>
      <c r="M9521" s="69" t="str">
        <f>IF(C9521&lt;&gt;"",DailyLog!$S$3,"")</f>
        <v/>
      </c>
      <c r="N9521" s="56" t="str">
        <f t="shared" si="445"/>
        <v/>
      </c>
      <c r="O9521" s="53" t="str">
        <f>IF($B9521&lt;&gt;"",IF(ISNUMBER(_xlfn.XMATCH($B9521,Language!$A$6:$E$6)),0,IF(ISNUMBER(_xlfn.XMATCH($B9521,Language!$A$29:$E$29)),'Lista de Prestatarios'!$B$3,VLOOKUP(B9521,'Lista de Prestatarios'!$A$2:$B$500,2,FALSE))),"")</f>
        <v/>
      </c>
      <c r="P9521" s="58" t="str">
        <f>IF(B9521&lt;&gt;"",IF(OR(D9521&gt;0,G9521&gt;0),COUNTIF($B$2:B9521,B9521),COUNTIFS($B$2:B9521,B9521,$E$2:E9521,"&gt;0")),"")</f>
        <v/>
      </c>
    </row>
    <row r="9522" spans="1:16" x14ac:dyDescent="0.35">
      <c r="A9522" s="51" t="str">
        <f t="shared" si="444"/>
        <v/>
      </c>
      <c r="B9522" s="99"/>
      <c r="C9522" s="4"/>
      <c r="D9522" s="14"/>
      <c r="E9522" s="14"/>
      <c r="F9522" s="14"/>
      <c r="G9522" s="82"/>
      <c r="H9522" s="107" t="str">
        <f>IF(B9522&lt;&gt;"",IF(OR(O9522=0,O9522=999),"",SUMIFS($E$2:E9522,$A$2:A9522,A9522)-SUMIFS($F$2:F9522,$A$2:A9522,A9522)),"")</f>
        <v/>
      </c>
      <c r="I9522" s="109" t="str">
        <f t="shared" si="446"/>
        <v/>
      </c>
      <c r="J9522" s="113"/>
      <c r="K9522" s="90"/>
      <c r="L9522" s="73"/>
      <c r="M9522" s="69" t="str">
        <f>IF(C9522&lt;&gt;"",DailyLog!$S$3,"")</f>
        <v/>
      </c>
      <c r="N9522" s="56" t="str">
        <f t="shared" si="445"/>
        <v/>
      </c>
      <c r="O9522" s="53" t="str">
        <f>IF($B9522&lt;&gt;"",IF(ISNUMBER(_xlfn.XMATCH($B9522,Language!$A$6:$E$6)),0,IF(ISNUMBER(_xlfn.XMATCH($B9522,Language!$A$29:$E$29)),'Lista de Prestatarios'!$B$3,VLOOKUP(B9522,'Lista de Prestatarios'!$A$2:$B$500,2,FALSE))),"")</f>
        <v/>
      </c>
      <c r="P9522" s="58" t="str">
        <f>IF(B9522&lt;&gt;"",IF(OR(D9522&gt;0,G9522&gt;0),COUNTIF($B$2:B9522,B9522),COUNTIFS($B$2:B9522,B9522,$E$2:E9522,"&gt;0")),"")</f>
        <v/>
      </c>
    </row>
    <row r="9523" spans="1:16" x14ac:dyDescent="0.35">
      <c r="A9523" s="51" t="str">
        <f t="shared" si="444"/>
        <v/>
      </c>
      <c r="B9523" s="99"/>
      <c r="C9523" s="4"/>
      <c r="D9523" s="14"/>
      <c r="E9523" s="14"/>
      <c r="F9523" s="14"/>
      <c r="G9523" s="82"/>
      <c r="H9523" s="107" t="str">
        <f>IF(B9523&lt;&gt;"",IF(OR(O9523=0,O9523=999),"",SUMIFS($E$2:E9523,$A$2:A9523,A9523)-SUMIFS($F$2:F9523,$A$2:A9523,A9523)),"")</f>
        <v/>
      </c>
      <c r="I9523" s="109" t="str">
        <f t="shared" si="446"/>
        <v/>
      </c>
      <c r="J9523" s="113"/>
      <c r="K9523" s="90"/>
      <c r="L9523" s="73"/>
      <c r="M9523" s="69" t="str">
        <f>IF(C9523&lt;&gt;"",DailyLog!$S$3,"")</f>
        <v/>
      </c>
      <c r="N9523" s="56" t="str">
        <f t="shared" si="445"/>
        <v/>
      </c>
      <c r="O9523" s="53" t="str">
        <f>IF($B9523&lt;&gt;"",IF(ISNUMBER(_xlfn.XMATCH($B9523,Language!$A$6:$E$6)),0,IF(ISNUMBER(_xlfn.XMATCH($B9523,Language!$A$29:$E$29)),'Lista de Prestatarios'!$B$3,VLOOKUP(B9523,'Lista de Prestatarios'!$A$2:$B$500,2,FALSE))),"")</f>
        <v/>
      </c>
      <c r="P9523" s="58" t="str">
        <f>IF(B9523&lt;&gt;"",IF(OR(D9523&gt;0,G9523&gt;0),COUNTIF($B$2:B9523,B9523),COUNTIFS($B$2:B9523,B9523,$E$2:E9523,"&gt;0")),"")</f>
        <v/>
      </c>
    </row>
    <row r="9524" spans="1:16" x14ac:dyDescent="0.35">
      <c r="A9524" s="51" t="str">
        <f t="shared" si="444"/>
        <v/>
      </c>
      <c r="B9524" s="99"/>
      <c r="C9524" s="4"/>
      <c r="D9524" s="14"/>
      <c r="E9524" s="14"/>
      <c r="F9524" s="14"/>
      <c r="G9524" s="82"/>
      <c r="H9524" s="107" t="str">
        <f>IF(B9524&lt;&gt;"",IF(OR(O9524=0,O9524=999),"",SUMIFS($E$2:E9524,$A$2:A9524,A9524)-SUMIFS($F$2:F9524,$A$2:A9524,A9524)),"")</f>
        <v/>
      </c>
      <c r="I9524" s="109" t="str">
        <f t="shared" si="446"/>
        <v/>
      </c>
      <c r="J9524" s="113"/>
      <c r="K9524" s="90"/>
      <c r="L9524" s="73"/>
      <c r="M9524" s="69" t="str">
        <f>IF(C9524&lt;&gt;"",DailyLog!$S$3,"")</f>
        <v/>
      </c>
      <c r="N9524" s="56" t="str">
        <f t="shared" si="445"/>
        <v/>
      </c>
      <c r="O9524" s="53" t="str">
        <f>IF($B9524&lt;&gt;"",IF(ISNUMBER(_xlfn.XMATCH($B9524,Language!$A$6:$E$6)),0,IF(ISNUMBER(_xlfn.XMATCH($B9524,Language!$A$29:$E$29)),'Lista de Prestatarios'!$B$3,VLOOKUP(B9524,'Lista de Prestatarios'!$A$2:$B$500,2,FALSE))),"")</f>
        <v/>
      </c>
      <c r="P9524" s="58" t="str">
        <f>IF(B9524&lt;&gt;"",IF(OR(D9524&gt;0,G9524&gt;0),COUNTIF($B$2:B9524,B9524),COUNTIFS($B$2:B9524,B9524,$E$2:E9524,"&gt;0")),"")</f>
        <v/>
      </c>
    </row>
    <row r="9525" spans="1:16" x14ac:dyDescent="0.35">
      <c r="A9525" s="51" t="str">
        <f t="shared" si="444"/>
        <v/>
      </c>
      <c r="B9525" s="99"/>
      <c r="C9525" s="4"/>
      <c r="D9525" s="14"/>
      <c r="E9525" s="14"/>
      <c r="F9525" s="14"/>
      <c r="G9525" s="82"/>
      <c r="H9525" s="107" t="str">
        <f>IF(B9525&lt;&gt;"",IF(OR(O9525=0,O9525=999),"",SUMIFS($E$2:E9525,$A$2:A9525,A9525)-SUMIFS($F$2:F9525,$A$2:A9525,A9525)),"")</f>
        <v/>
      </c>
      <c r="I9525" s="109" t="str">
        <f t="shared" si="446"/>
        <v/>
      </c>
      <c r="J9525" s="113"/>
      <c r="K9525" s="90"/>
      <c r="L9525" s="73"/>
      <c r="M9525" s="69" t="str">
        <f>IF(C9525&lt;&gt;"",DailyLog!$S$3,"")</f>
        <v/>
      </c>
      <c r="N9525" s="56" t="str">
        <f t="shared" si="445"/>
        <v/>
      </c>
      <c r="O9525" s="53" t="str">
        <f>IF($B9525&lt;&gt;"",IF(ISNUMBER(_xlfn.XMATCH($B9525,Language!$A$6:$E$6)),0,IF(ISNUMBER(_xlfn.XMATCH($B9525,Language!$A$29:$E$29)),'Lista de Prestatarios'!$B$3,VLOOKUP(B9525,'Lista de Prestatarios'!$A$2:$B$500,2,FALSE))),"")</f>
        <v/>
      </c>
      <c r="P9525" s="58" t="str">
        <f>IF(B9525&lt;&gt;"",IF(OR(D9525&gt;0,G9525&gt;0),COUNTIF($B$2:B9525,B9525),COUNTIFS($B$2:B9525,B9525,$E$2:E9525,"&gt;0")),"")</f>
        <v/>
      </c>
    </row>
    <row r="9526" spans="1:16" x14ac:dyDescent="0.35">
      <c r="A9526" s="51" t="str">
        <f t="shared" si="444"/>
        <v/>
      </c>
      <c r="B9526" s="99"/>
      <c r="C9526" s="4"/>
      <c r="D9526" s="14"/>
      <c r="E9526" s="14"/>
      <c r="F9526" s="14"/>
      <c r="G9526" s="82"/>
      <c r="H9526" s="107" t="str">
        <f>IF(B9526&lt;&gt;"",IF(OR(O9526=0,O9526=999),"",SUMIFS($E$2:E9526,$A$2:A9526,A9526)-SUMIFS($F$2:F9526,$A$2:A9526,A9526)),"")</f>
        <v/>
      </c>
      <c r="I9526" s="109" t="str">
        <f t="shared" si="446"/>
        <v/>
      </c>
      <c r="J9526" s="113"/>
      <c r="K9526" s="90"/>
      <c r="L9526" s="73"/>
      <c r="M9526" s="69" t="str">
        <f>IF(C9526&lt;&gt;"",DailyLog!$S$3,"")</f>
        <v/>
      </c>
      <c r="N9526" s="56" t="str">
        <f t="shared" si="445"/>
        <v/>
      </c>
      <c r="O9526" s="53" t="str">
        <f>IF($B9526&lt;&gt;"",IF(ISNUMBER(_xlfn.XMATCH($B9526,Language!$A$6:$E$6)),0,IF(ISNUMBER(_xlfn.XMATCH($B9526,Language!$A$29:$E$29)),'Lista de Prestatarios'!$B$3,VLOOKUP(B9526,'Lista de Prestatarios'!$A$2:$B$500,2,FALSE))),"")</f>
        <v/>
      </c>
      <c r="P9526" s="58" t="str">
        <f>IF(B9526&lt;&gt;"",IF(OR(D9526&gt;0,G9526&gt;0),COUNTIF($B$2:B9526,B9526),COUNTIFS($B$2:B9526,B9526,$E$2:E9526,"&gt;0")),"")</f>
        <v/>
      </c>
    </row>
    <row r="9527" spans="1:16" x14ac:dyDescent="0.35">
      <c r="A9527" s="51" t="str">
        <f t="shared" si="444"/>
        <v/>
      </c>
      <c r="B9527" s="99"/>
      <c r="C9527" s="4"/>
      <c r="D9527" s="14"/>
      <c r="E9527" s="14"/>
      <c r="F9527" s="14"/>
      <c r="G9527" s="82"/>
      <c r="H9527" s="107" t="str">
        <f>IF(B9527&lt;&gt;"",IF(OR(O9527=0,O9527=999),"",SUMIFS($E$2:E9527,$A$2:A9527,A9527)-SUMIFS($F$2:F9527,$A$2:A9527,A9527)),"")</f>
        <v/>
      </c>
      <c r="I9527" s="109" t="str">
        <f t="shared" si="446"/>
        <v/>
      </c>
      <c r="J9527" s="113"/>
      <c r="K9527" s="90"/>
      <c r="L9527" s="73"/>
      <c r="M9527" s="69" t="str">
        <f>IF(C9527&lt;&gt;"",DailyLog!$S$3,"")</f>
        <v/>
      </c>
      <c r="N9527" s="56" t="str">
        <f t="shared" si="445"/>
        <v/>
      </c>
      <c r="O9527" s="53" t="str">
        <f>IF($B9527&lt;&gt;"",IF(ISNUMBER(_xlfn.XMATCH($B9527,Language!$A$6:$E$6)),0,IF(ISNUMBER(_xlfn.XMATCH($B9527,Language!$A$29:$E$29)),'Lista de Prestatarios'!$B$3,VLOOKUP(B9527,'Lista de Prestatarios'!$A$2:$B$500,2,FALSE))),"")</f>
        <v/>
      </c>
      <c r="P9527" s="58" t="str">
        <f>IF(B9527&lt;&gt;"",IF(OR(D9527&gt;0,G9527&gt;0),COUNTIF($B$2:B9527,B9527),COUNTIFS($B$2:B9527,B9527,$E$2:E9527,"&gt;0")),"")</f>
        <v/>
      </c>
    </row>
    <row r="9528" spans="1:16" x14ac:dyDescent="0.35">
      <c r="A9528" s="51" t="str">
        <f t="shared" si="444"/>
        <v/>
      </c>
      <c r="B9528" s="99"/>
      <c r="C9528" s="4"/>
      <c r="D9528" s="14"/>
      <c r="E9528" s="14"/>
      <c r="F9528" s="14"/>
      <c r="G9528" s="82"/>
      <c r="H9528" s="107" t="str">
        <f>IF(B9528&lt;&gt;"",IF(OR(O9528=0,O9528=999),"",SUMIFS($E$2:E9528,$A$2:A9528,A9528)-SUMIFS($F$2:F9528,$A$2:A9528,A9528)),"")</f>
        <v/>
      </c>
      <c r="I9528" s="109" t="str">
        <f t="shared" si="446"/>
        <v/>
      </c>
      <c r="J9528" s="113"/>
      <c r="K9528" s="90"/>
      <c r="L9528" s="73"/>
      <c r="M9528" s="69" t="str">
        <f>IF(C9528&lt;&gt;"",DailyLog!$S$3,"")</f>
        <v/>
      </c>
      <c r="N9528" s="56" t="str">
        <f t="shared" si="445"/>
        <v/>
      </c>
      <c r="O9528" s="53" t="str">
        <f>IF($B9528&lt;&gt;"",IF(ISNUMBER(_xlfn.XMATCH($B9528,Language!$A$6:$E$6)),0,IF(ISNUMBER(_xlfn.XMATCH($B9528,Language!$A$29:$E$29)),'Lista de Prestatarios'!$B$3,VLOOKUP(B9528,'Lista de Prestatarios'!$A$2:$B$500,2,FALSE))),"")</f>
        <v/>
      </c>
      <c r="P9528" s="58" t="str">
        <f>IF(B9528&lt;&gt;"",IF(OR(D9528&gt;0,G9528&gt;0),COUNTIF($B$2:B9528,B9528),COUNTIFS($B$2:B9528,B9528,$E$2:E9528,"&gt;0")),"")</f>
        <v/>
      </c>
    </row>
    <row r="9529" spans="1:16" x14ac:dyDescent="0.35">
      <c r="A9529" s="51" t="str">
        <f t="shared" si="444"/>
        <v/>
      </c>
      <c r="B9529" s="99"/>
      <c r="C9529" s="4"/>
      <c r="D9529" s="14"/>
      <c r="E9529" s="14"/>
      <c r="F9529" s="14"/>
      <c r="G9529" s="82"/>
      <c r="H9529" s="107" t="str">
        <f>IF(B9529&lt;&gt;"",IF(OR(O9529=0,O9529=999),"",SUMIFS($E$2:E9529,$A$2:A9529,A9529)-SUMIFS($F$2:F9529,$A$2:A9529,A9529)),"")</f>
        <v/>
      </c>
      <c r="I9529" s="109" t="str">
        <f t="shared" si="446"/>
        <v/>
      </c>
      <c r="J9529" s="113"/>
      <c r="K9529" s="90"/>
      <c r="L9529" s="73"/>
      <c r="M9529" s="69" t="str">
        <f>IF(C9529&lt;&gt;"",DailyLog!$S$3,"")</f>
        <v/>
      </c>
      <c r="N9529" s="56" t="str">
        <f t="shared" si="445"/>
        <v/>
      </c>
      <c r="O9529" s="53" t="str">
        <f>IF($B9529&lt;&gt;"",IF(ISNUMBER(_xlfn.XMATCH($B9529,Language!$A$6:$E$6)),0,IF(ISNUMBER(_xlfn.XMATCH($B9529,Language!$A$29:$E$29)),'Lista de Prestatarios'!$B$3,VLOOKUP(B9529,'Lista de Prestatarios'!$A$2:$B$500,2,FALSE))),"")</f>
        <v/>
      </c>
      <c r="P9529" s="58" t="str">
        <f>IF(B9529&lt;&gt;"",IF(OR(D9529&gt;0,G9529&gt;0),COUNTIF($B$2:B9529,B9529),COUNTIFS($B$2:B9529,B9529,$E$2:E9529,"&gt;0")),"")</f>
        <v/>
      </c>
    </row>
    <row r="9530" spans="1:16" x14ac:dyDescent="0.35">
      <c r="A9530" s="51" t="str">
        <f t="shared" si="444"/>
        <v/>
      </c>
      <c r="B9530" s="99"/>
      <c r="C9530" s="4"/>
      <c r="D9530" s="14"/>
      <c r="E9530" s="14"/>
      <c r="F9530" s="14"/>
      <c r="G9530" s="82"/>
      <c r="H9530" s="107" t="str">
        <f>IF(B9530&lt;&gt;"",IF(OR(O9530=0,O9530=999),"",SUMIFS($E$2:E9530,$A$2:A9530,A9530)-SUMIFS($F$2:F9530,$A$2:A9530,A9530)),"")</f>
        <v/>
      </c>
      <c r="I9530" s="109" t="str">
        <f t="shared" si="446"/>
        <v/>
      </c>
      <c r="J9530" s="113"/>
      <c r="K9530" s="90"/>
      <c r="L9530" s="73"/>
      <c r="M9530" s="69" t="str">
        <f>IF(C9530&lt;&gt;"",DailyLog!$S$3,"")</f>
        <v/>
      </c>
      <c r="N9530" s="56" t="str">
        <f t="shared" si="445"/>
        <v/>
      </c>
      <c r="O9530" s="53" t="str">
        <f>IF($B9530&lt;&gt;"",IF(ISNUMBER(_xlfn.XMATCH($B9530,Language!$A$6:$E$6)),0,IF(ISNUMBER(_xlfn.XMATCH($B9530,Language!$A$29:$E$29)),'Lista de Prestatarios'!$B$3,VLOOKUP(B9530,'Lista de Prestatarios'!$A$2:$B$500,2,FALSE))),"")</f>
        <v/>
      </c>
      <c r="P9530" s="58" t="str">
        <f>IF(B9530&lt;&gt;"",IF(OR(D9530&gt;0,G9530&gt;0),COUNTIF($B$2:B9530,B9530),COUNTIFS($B$2:B9530,B9530,$E$2:E9530,"&gt;0")),"")</f>
        <v/>
      </c>
    </row>
    <row r="9531" spans="1:16" x14ac:dyDescent="0.35">
      <c r="A9531" s="51" t="str">
        <f t="shared" si="444"/>
        <v/>
      </c>
      <c r="B9531" s="99"/>
      <c r="C9531" s="4"/>
      <c r="D9531" s="14"/>
      <c r="E9531" s="14"/>
      <c r="F9531" s="14"/>
      <c r="G9531" s="82"/>
      <c r="H9531" s="107" t="str">
        <f>IF(B9531&lt;&gt;"",IF(OR(O9531=0,O9531=999),"",SUMIFS($E$2:E9531,$A$2:A9531,A9531)-SUMIFS($F$2:F9531,$A$2:A9531,A9531)),"")</f>
        <v/>
      </c>
      <c r="I9531" s="109" t="str">
        <f t="shared" si="446"/>
        <v/>
      </c>
      <c r="J9531" s="113"/>
      <c r="K9531" s="90"/>
      <c r="L9531" s="73"/>
      <c r="M9531" s="69" t="str">
        <f>IF(C9531&lt;&gt;"",DailyLog!$S$3,"")</f>
        <v/>
      </c>
      <c r="N9531" s="56" t="str">
        <f t="shared" si="445"/>
        <v/>
      </c>
      <c r="O9531" s="53" t="str">
        <f>IF($B9531&lt;&gt;"",IF(ISNUMBER(_xlfn.XMATCH($B9531,Language!$A$6:$E$6)),0,IF(ISNUMBER(_xlfn.XMATCH($B9531,Language!$A$29:$E$29)),'Lista de Prestatarios'!$B$3,VLOOKUP(B9531,'Lista de Prestatarios'!$A$2:$B$500,2,FALSE))),"")</f>
        <v/>
      </c>
      <c r="P9531" s="58" t="str">
        <f>IF(B9531&lt;&gt;"",IF(OR(D9531&gt;0,G9531&gt;0),COUNTIF($B$2:B9531,B9531),COUNTIFS($B$2:B9531,B9531,$E$2:E9531,"&gt;0")),"")</f>
        <v/>
      </c>
    </row>
    <row r="9532" spans="1:16" x14ac:dyDescent="0.35">
      <c r="A9532" s="51" t="str">
        <f t="shared" si="444"/>
        <v/>
      </c>
      <c r="B9532" s="99"/>
      <c r="C9532" s="4"/>
      <c r="D9532" s="14"/>
      <c r="E9532" s="14"/>
      <c r="F9532" s="14"/>
      <c r="G9532" s="82"/>
      <c r="H9532" s="107" t="str">
        <f>IF(B9532&lt;&gt;"",IF(OR(O9532=0,O9532=999),"",SUMIFS($E$2:E9532,$A$2:A9532,A9532)-SUMIFS($F$2:F9532,$A$2:A9532,A9532)),"")</f>
        <v/>
      </c>
      <c r="I9532" s="109" t="str">
        <f t="shared" si="446"/>
        <v/>
      </c>
      <c r="J9532" s="113"/>
      <c r="K9532" s="90"/>
      <c r="L9532" s="73"/>
      <c r="M9532" s="69" t="str">
        <f>IF(C9532&lt;&gt;"",DailyLog!$S$3,"")</f>
        <v/>
      </c>
      <c r="N9532" s="56" t="str">
        <f t="shared" si="445"/>
        <v/>
      </c>
      <c r="O9532" s="53" t="str">
        <f>IF($B9532&lt;&gt;"",IF(ISNUMBER(_xlfn.XMATCH($B9532,Language!$A$6:$E$6)),0,IF(ISNUMBER(_xlfn.XMATCH($B9532,Language!$A$29:$E$29)),'Lista de Prestatarios'!$B$3,VLOOKUP(B9532,'Lista de Prestatarios'!$A$2:$B$500,2,FALSE))),"")</f>
        <v/>
      </c>
      <c r="P9532" s="58" t="str">
        <f>IF(B9532&lt;&gt;"",IF(OR(D9532&gt;0,G9532&gt;0),COUNTIF($B$2:B9532,B9532),COUNTIFS($B$2:B9532,B9532,$E$2:E9532,"&gt;0")),"")</f>
        <v/>
      </c>
    </row>
    <row r="9533" spans="1:16" x14ac:dyDescent="0.35">
      <c r="A9533" s="51" t="str">
        <f t="shared" si="444"/>
        <v/>
      </c>
      <c r="B9533" s="99"/>
      <c r="C9533" s="4"/>
      <c r="D9533" s="14"/>
      <c r="E9533" s="14"/>
      <c r="F9533" s="14"/>
      <c r="G9533" s="82"/>
      <c r="H9533" s="107" t="str">
        <f>IF(B9533&lt;&gt;"",IF(OR(O9533=0,O9533=999),"",SUMIFS($E$2:E9533,$A$2:A9533,A9533)-SUMIFS($F$2:F9533,$A$2:A9533,A9533)),"")</f>
        <v/>
      </c>
      <c r="I9533" s="109" t="str">
        <f t="shared" si="446"/>
        <v/>
      </c>
      <c r="J9533" s="113"/>
      <c r="K9533" s="90"/>
      <c r="L9533" s="73"/>
      <c r="M9533" s="69" t="str">
        <f>IF(C9533&lt;&gt;"",DailyLog!$S$3,"")</f>
        <v/>
      </c>
      <c r="N9533" s="56" t="str">
        <f t="shared" si="445"/>
        <v/>
      </c>
      <c r="O9533" s="53" t="str">
        <f>IF($B9533&lt;&gt;"",IF(ISNUMBER(_xlfn.XMATCH($B9533,Language!$A$6:$E$6)),0,IF(ISNUMBER(_xlfn.XMATCH($B9533,Language!$A$29:$E$29)),'Lista de Prestatarios'!$B$3,VLOOKUP(B9533,'Lista de Prestatarios'!$A$2:$B$500,2,FALSE))),"")</f>
        <v/>
      </c>
      <c r="P9533" s="58" t="str">
        <f>IF(B9533&lt;&gt;"",IF(OR(D9533&gt;0,G9533&gt;0),COUNTIF($B$2:B9533,B9533),COUNTIFS($B$2:B9533,B9533,$E$2:E9533,"&gt;0")),"")</f>
        <v/>
      </c>
    </row>
    <row r="9534" spans="1:16" x14ac:dyDescent="0.35">
      <c r="A9534" s="51" t="str">
        <f t="shared" si="444"/>
        <v/>
      </c>
      <c r="B9534" s="99"/>
      <c r="C9534" s="4"/>
      <c r="D9534" s="14"/>
      <c r="E9534" s="14"/>
      <c r="F9534" s="14"/>
      <c r="G9534" s="82"/>
      <c r="H9534" s="107" t="str">
        <f>IF(B9534&lt;&gt;"",IF(OR(O9534=0,O9534=999),"",SUMIFS($E$2:E9534,$A$2:A9534,A9534)-SUMIFS($F$2:F9534,$A$2:A9534,A9534)),"")</f>
        <v/>
      </c>
      <c r="I9534" s="109" t="str">
        <f t="shared" si="446"/>
        <v/>
      </c>
      <c r="J9534" s="113"/>
      <c r="K9534" s="90"/>
      <c r="L9534" s="73"/>
      <c r="M9534" s="69" t="str">
        <f>IF(C9534&lt;&gt;"",DailyLog!$S$3,"")</f>
        <v/>
      </c>
      <c r="N9534" s="56" t="str">
        <f t="shared" si="445"/>
        <v/>
      </c>
      <c r="O9534" s="53" t="str">
        <f>IF($B9534&lt;&gt;"",IF(ISNUMBER(_xlfn.XMATCH($B9534,Language!$A$6:$E$6)),0,IF(ISNUMBER(_xlfn.XMATCH($B9534,Language!$A$29:$E$29)),'Lista de Prestatarios'!$B$3,VLOOKUP(B9534,'Lista de Prestatarios'!$A$2:$B$500,2,FALSE))),"")</f>
        <v/>
      </c>
      <c r="P9534" s="58" t="str">
        <f>IF(B9534&lt;&gt;"",IF(OR(D9534&gt;0,G9534&gt;0),COUNTIF($B$2:B9534,B9534),COUNTIFS($B$2:B9534,B9534,$E$2:E9534,"&gt;0")),"")</f>
        <v/>
      </c>
    </row>
    <row r="9535" spans="1:16" x14ac:dyDescent="0.35">
      <c r="A9535" s="51" t="str">
        <f t="shared" si="444"/>
        <v/>
      </c>
      <c r="B9535" s="99"/>
      <c r="C9535" s="4"/>
      <c r="D9535" s="14"/>
      <c r="E9535" s="14"/>
      <c r="F9535" s="14"/>
      <c r="G9535" s="82"/>
      <c r="H9535" s="107" t="str">
        <f>IF(B9535&lt;&gt;"",IF(OR(O9535=0,O9535=999),"",SUMIFS($E$2:E9535,$A$2:A9535,A9535)-SUMIFS($F$2:F9535,$A$2:A9535,A9535)),"")</f>
        <v/>
      </c>
      <c r="I9535" s="109" t="str">
        <f t="shared" si="446"/>
        <v/>
      </c>
      <c r="J9535" s="113"/>
      <c r="K9535" s="90"/>
      <c r="L9535" s="73"/>
      <c r="M9535" s="69" t="str">
        <f>IF(C9535&lt;&gt;"",DailyLog!$S$3,"")</f>
        <v/>
      </c>
      <c r="N9535" s="56" t="str">
        <f t="shared" si="445"/>
        <v/>
      </c>
      <c r="O9535" s="53" t="str">
        <f>IF($B9535&lt;&gt;"",IF(ISNUMBER(_xlfn.XMATCH($B9535,Language!$A$6:$E$6)),0,IF(ISNUMBER(_xlfn.XMATCH($B9535,Language!$A$29:$E$29)),'Lista de Prestatarios'!$B$3,VLOOKUP(B9535,'Lista de Prestatarios'!$A$2:$B$500,2,FALSE))),"")</f>
        <v/>
      </c>
      <c r="P9535" s="58" t="str">
        <f>IF(B9535&lt;&gt;"",IF(OR(D9535&gt;0,G9535&gt;0),COUNTIF($B$2:B9535,B9535),COUNTIFS($B$2:B9535,B9535,$E$2:E9535,"&gt;0")),"")</f>
        <v/>
      </c>
    </row>
    <row r="9536" spans="1:16" x14ac:dyDescent="0.35">
      <c r="A9536" s="51" t="str">
        <f t="shared" si="444"/>
        <v/>
      </c>
      <c r="B9536" s="99"/>
      <c r="C9536" s="4"/>
      <c r="D9536" s="14"/>
      <c r="E9536" s="14"/>
      <c r="F9536" s="14"/>
      <c r="G9536" s="82"/>
      <c r="H9536" s="107" t="str">
        <f>IF(B9536&lt;&gt;"",IF(OR(O9536=0,O9536=999),"",SUMIFS($E$2:E9536,$A$2:A9536,A9536)-SUMIFS($F$2:F9536,$A$2:A9536,A9536)),"")</f>
        <v/>
      </c>
      <c r="I9536" s="109" t="str">
        <f t="shared" si="446"/>
        <v/>
      </c>
      <c r="J9536" s="113"/>
      <c r="K9536" s="90"/>
      <c r="L9536" s="73"/>
      <c r="M9536" s="69" t="str">
        <f>IF(C9536&lt;&gt;"",DailyLog!$S$3,"")</f>
        <v/>
      </c>
      <c r="N9536" s="56" t="str">
        <f t="shared" si="445"/>
        <v/>
      </c>
      <c r="O9536" s="53" t="str">
        <f>IF($B9536&lt;&gt;"",IF(ISNUMBER(_xlfn.XMATCH($B9536,Language!$A$6:$E$6)),0,IF(ISNUMBER(_xlfn.XMATCH($B9536,Language!$A$29:$E$29)),'Lista de Prestatarios'!$B$3,VLOOKUP(B9536,'Lista de Prestatarios'!$A$2:$B$500,2,FALSE))),"")</f>
        <v/>
      </c>
      <c r="P9536" s="58" t="str">
        <f>IF(B9536&lt;&gt;"",IF(OR(D9536&gt;0,G9536&gt;0),COUNTIF($B$2:B9536,B9536),COUNTIFS($B$2:B9536,B9536,$E$2:E9536,"&gt;0")),"")</f>
        <v/>
      </c>
    </row>
    <row r="9537" spans="1:16" x14ac:dyDescent="0.35">
      <c r="A9537" s="51" t="str">
        <f t="shared" si="444"/>
        <v/>
      </c>
      <c r="B9537" s="99"/>
      <c r="C9537" s="4"/>
      <c r="D9537" s="14"/>
      <c r="E9537" s="14"/>
      <c r="F9537" s="14"/>
      <c r="G9537" s="82"/>
      <c r="H9537" s="107" t="str">
        <f>IF(B9537&lt;&gt;"",IF(OR(O9537=0,O9537=999),"",SUMIFS($E$2:E9537,$A$2:A9537,A9537)-SUMIFS($F$2:F9537,$A$2:A9537,A9537)),"")</f>
        <v/>
      </c>
      <c r="I9537" s="109" t="str">
        <f t="shared" si="446"/>
        <v/>
      </c>
      <c r="J9537" s="113"/>
      <c r="K9537" s="90"/>
      <c r="L9537" s="73"/>
      <c r="M9537" s="69" t="str">
        <f>IF(C9537&lt;&gt;"",DailyLog!$S$3,"")</f>
        <v/>
      </c>
      <c r="N9537" s="56" t="str">
        <f t="shared" si="445"/>
        <v/>
      </c>
      <c r="O9537" s="53" t="str">
        <f>IF($B9537&lt;&gt;"",IF(ISNUMBER(_xlfn.XMATCH($B9537,Language!$A$6:$E$6)),0,IF(ISNUMBER(_xlfn.XMATCH($B9537,Language!$A$29:$E$29)),'Lista de Prestatarios'!$B$3,VLOOKUP(B9537,'Lista de Prestatarios'!$A$2:$B$500,2,FALSE))),"")</f>
        <v/>
      </c>
      <c r="P9537" s="58" t="str">
        <f>IF(B9537&lt;&gt;"",IF(OR(D9537&gt;0,G9537&gt;0),COUNTIF($B$2:B9537,B9537),COUNTIFS($B$2:B9537,B9537,$E$2:E9537,"&gt;0")),"")</f>
        <v/>
      </c>
    </row>
    <row r="9538" spans="1:16" x14ac:dyDescent="0.35">
      <c r="A9538" s="51" t="str">
        <f t="shared" ref="A9538:A9601" si="447">IF(B9538&lt;&gt;"",O9538&amp;"."&amp;P9538,"")</f>
        <v/>
      </c>
      <c r="B9538" s="99"/>
      <c r="C9538" s="4"/>
      <c r="D9538" s="14"/>
      <c r="E9538" s="14"/>
      <c r="F9538" s="14"/>
      <c r="G9538" s="82"/>
      <c r="H9538" s="107" t="str">
        <f>IF(B9538&lt;&gt;"",IF(OR(O9538=0,O9538=999),"",SUMIFS($E$2:E9538,$A$2:A9538,A9538)-SUMIFS($F$2:F9538,$A$2:A9538,A9538)),"")</f>
        <v/>
      </c>
      <c r="I9538" s="109" t="str">
        <f t="shared" si="446"/>
        <v/>
      </c>
      <c r="J9538" s="113"/>
      <c r="K9538" s="90"/>
      <c r="L9538" s="73"/>
      <c r="M9538" s="69" t="str">
        <f>IF(C9538&lt;&gt;"",DailyLog!$S$3,"")</f>
        <v/>
      </c>
      <c r="N9538" s="56" t="str">
        <f t="shared" ref="N9538:N9601" si="448">IF(B9538&lt;&gt;"",COUNT(D9538:G9538),"")</f>
        <v/>
      </c>
      <c r="O9538" s="53" t="str">
        <f>IF($B9538&lt;&gt;"",IF(ISNUMBER(_xlfn.XMATCH($B9538,Language!$A$6:$E$6)),0,IF(ISNUMBER(_xlfn.XMATCH($B9538,Language!$A$29:$E$29)),'Lista de Prestatarios'!$B$3,VLOOKUP(B9538,'Lista de Prestatarios'!$A$2:$B$500,2,FALSE))),"")</f>
        <v/>
      </c>
      <c r="P9538" s="58" t="str">
        <f>IF(B9538&lt;&gt;"",IF(OR(D9538&gt;0,G9538&gt;0),COUNTIF($B$2:B9538,B9538),COUNTIFS($B$2:B9538,B9538,$E$2:E9538,"&gt;0")),"")</f>
        <v/>
      </c>
    </row>
    <row r="9539" spans="1:16" x14ac:dyDescent="0.35">
      <c r="A9539" s="51" t="str">
        <f t="shared" si="447"/>
        <v/>
      </c>
      <c r="B9539" s="99"/>
      <c r="C9539" s="4"/>
      <c r="D9539" s="14"/>
      <c r="E9539" s="14"/>
      <c r="F9539" s="14"/>
      <c r="G9539" s="82"/>
      <c r="H9539" s="107" t="str">
        <f>IF(B9539&lt;&gt;"",IF(OR(O9539=0,O9539=999),"",SUMIFS($E$2:E9539,$A$2:A9539,A9539)-SUMIFS($F$2:F9539,$A$2:A9539,A9539)),"")</f>
        <v/>
      </c>
      <c r="I9539" s="109" t="str">
        <f t="shared" si="446"/>
        <v/>
      </c>
      <c r="J9539" s="113"/>
      <c r="K9539" s="90"/>
      <c r="L9539" s="73"/>
      <c r="M9539" s="69" t="str">
        <f>IF(C9539&lt;&gt;"",DailyLog!$S$3,"")</f>
        <v/>
      </c>
      <c r="N9539" s="56" t="str">
        <f t="shared" si="448"/>
        <v/>
      </c>
      <c r="O9539" s="53" t="str">
        <f>IF($B9539&lt;&gt;"",IF(ISNUMBER(_xlfn.XMATCH($B9539,Language!$A$6:$E$6)),0,IF(ISNUMBER(_xlfn.XMATCH($B9539,Language!$A$29:$E$29)),'Lista de Prestatarios'!$B$3,VLOOKUP(B9539,'Lista de Prestatarios'!$A$2:$B$500,2,FALSE))),"")</f>
        <v/>
      </c>
      <c r="P9539" s="58" t="str">
        <f>IF(B9539&lt;&gt;"",IF(OR(D9539&gt;0,G9539&gt;0),COUNTIF($B$2:B9539,B9539),COUNTIFS($B$2:B9539,B9539,$E$2:E9539,"&gt;0")),"")</f>
        <v/>
      </c>
    </row>
    <row r="9540" spans="1:16" x14ac:dyDescent="0.35">
      <c r="A9540" s="51" t="str">
        <f t="shared" si="447"/>
        <v/>
      </c>
      <c r="B9540" s="99"/>
      <c r="C9540" s="4"/>
      <c r="D9540" s="14"/>
      <c r="E9540" s="14"/>
      <c r="F9540" s="14"/>
      <c r="G9540" s="82"/>
      <c r="H9540" s="107" t="str">
        <f>IF(B9540&lt;&gt;"",IF(OR(O9540=0,O9540=999),"",SUMIFS($E$2:E9540,$A$2:A9540,A9540)-SUMIFS($F$2:F9540,$A$2:A9540,A9540)),"")</f>
        <v/>
      </c>
      <c r="I9540" s="109" t="str">
        <f t="shared" ref="I9540:I9603" si="449">IF(B9540&lt;&gt;"",I9539+D9540-E9540+F9540-G9540,"")</f>
        <v/>
      </c>
      <c r="J9540" s="113"/>
      <c r="K9540" s="90"/>
      <c r="L9540" s="73"/>
      <c r="M9540" s="69" t="str">
        <f>IF(C9540&lt;&gt;"",DailyLog!$S$3,"")</f>
        <v/>
      </c>
      <c r="N9540" s="56" t="str">
        <f t="shared" si="448"/>
        <v/>
      </c>
      <c r="O9540" s="53" t="str">
        <f>IF($B9540&lt;&gt;"",IF(ISNUMBER(_xlfn.XMATCH($B9540,Language!$A$6:$E$6)),0,IF(ISNUMBER(_xlfn.XMATCH($B9540,Language!$A$29:$E$29)),'Lista de Prestatarios'!$B$3,VLOOKUP(B9540,'Lista de Prestatarios'!$A$2:$B$500,2,FALSE))),"")</f>
        <v/>
      </c>
      <c r="P9540" s="58" t="str">
        <f>IF(B9540&lt;&gt;"",IF(OR(D9540&gt;0,G9540&gt;0),COUNTIF($B$2:B9540,B9540),COUNTIFS($B$2:B9540,B9540,$E$2:E9540,"&gt;0")),"")</f>
        <v/>
      </c>
    </row>
    <row r="9541" spans="1:16" x14ac:dyDescent="0.35">
      <c r="A9541" s="51" t="str">
        <f t="shared" si="447"/>
        <v/>
      </c>
      <c r="B9541" s="99"/>
      <c r="C9541" s="4"/>
      <c r="D9541" s="14"/>
      <c r="E9541" s="14"/>
      <c r="F9541" s="14"/>
      <c r="G9541" s="82"/>
      <c r="H9541" s="107" t="str">
        <f>IF(B9541&lt;&gt;"",IF(OR(O9541=0,O9541=999),"",SUMIFS($E$2:E9541,$A$2:A9541,A9541)-SUMIFS($F$2:F9541,$A$2:A9541,A9541)),"")</f>
        <v/>
      </c>
      <c r="I9541" s="109" t="str">
        <f t="shared" si="449"/>
        <v/>
      </c>
      <c r="J9541" s="113"/>
      <c r="K9541" s="90"/>
      <c r="L9541" s="73"/>
      <c r="M9541" s="69" t="str">
        <f>IF(C9541&lt;&gt;"",DailyLog!$S$3,"")</f>
        <v/>
      </c>
      <c r="N9541" s="56" t="str">
        <f t="shared" si="448"/>
        <v/>
      </c>
      <c r="O9541" s="53" t="str">
        <f>IF($B9541&lt;&gt;"",IF(ISNUMBER(_xlfn.XMATCH($B9541,Language!$A$6:$E$6)),0,IF(ISNUMBER(_xlfn.XMATCH($B9541,Language!$A$29:$E$29)),'Lista de Prestatarios'!$B$3,VLOOKUP(B9541,'Lista de Prestatarios'!$A$2:$B$500,2,FALSE))),"")</f>
        <v/>
      </c>
      <c r="P9541" s="58" t="str">
        <f>IF(B9541&lt;&gt;"",IF(OR(D9541&gt;0,G9541&gt;0),COUNTIF($B$2:B9541,B9541),COUNTIFS($B$2:B9541,B9541,$E$2:E9541,"&gt;0")),"")</f>
        <v/>
      </c>
    </row>
    <row r="9542" spans="1:16" x14ac:dyDescent="0.35">
      <c r="A9542" s="51" t="str">
        <f t="shared" si="447"/>
        <v/>
      </c>
      <c r="B9542" s="99"/>
      <c r="C9542" s="4"/>
      <c r="D9542" s="14"/>
      <c r="E9542" s="14"/>
      <c r="F9542" s="14"/>
      <c r="G9542" s="82"/>
      <c r="H9542" s="107" t="str">
        <f>IF(B9542&lt;&gt;"",IF(OR(O9542=0,O9542=999),"",SUMIFS($E$2:E9542,$A$2:A9542,A9542)-SUMIFS($F$2:F9542,$A$2:A9542,A9542)),"")</f>
        <v/>
      </c>
      <c r="I9542" s="109" t="str">
        <f t="shared" si="449"/>
        <v/>
      </c>
      <c r="J9542" s="113"/>
      <c r="K9542" s="90"/>
      <c r="L9542" s="73"/>
      <c r="M9542" s="69" t="str">
        <f>IF(C9542&lt;&gt;"",DailyLog!$S$3,"")</f>
        <v/>
      </c>
      <c r="N9542" s="56" t="str">
        <f t="shared" si="448"/>
        <v/>
      </c>
      <c r="O9542" s="53" t="str">
        <f>IF($B9542&lt;&gt;"",IF(ISNUMBER(_xlfn.XMATCH($B9542,Language!$A$6:$E$6)),0,IF(ISNUMBER(_xlfn.XMATCH($B9542,Language!$A$29:$E$29)),'Lista de Prestatarios'!$B$3,VLOOKUP(B9542,'Lista de Prestatarios'!$A$2:$B$500,2,FALSE))),"")</f>
        <v/>
      </c>
      <c r="P9542" s="58" t="str">
        <f>IF(B9542&lt;&gt;"",IF(OR(D9542&gt;0,G9542&gt;0),COUNTIF($B$2:B9542,B9542),COUNTIFS($B$2:B9542,B9542,$E$2:E9542,"&gt;0")),"")</f>
        <v/>
      </c>
    </row>
    <row r="9543" spans="1:16" x14ac:dyDescent="0.35">
      <c r="A9543" s="51" t="str">
        <f t="shared" si="447"/>
        <v/>
      </c>
      <c r="B9543" s="99"/>
      <c r="C9543" s="4"/>
      <c r="D9543" s="14"/>
      <c r="E9543" s="14"/>
      <c r="F9543" s="14"/>
      <c r="G9543" s="82"/>
      <c r="H9543" s="107" t="str">
        <f>IF(B9543&lt;&gt;"",IF(OR(O9543=0,O9543=999),"",SUMIFS($E$2:E9543,$A$2:A9543,A9543)-SUMIFS($F$2:F9543,$A$2:A9543,A9543)),"")</f>
        <v/>
      </c>
      <c r="I9543" s="109" t="str">
        <f t="shared" si="449"/>
        <v/>
      </c>
      <c r="J9543" s="113"/>
      <c r="K9543" s="90"/>
      <c r="L9543" s="73"/>
      <c r="M9543" s="69" t="str">
        <f>IF(C9543&lt;&gt;"",DailyLog!$S$3,"")</f>
        <v/>
      </c>
      <c r="N9543" s="56" t="str">
        <f t="shared" si="448"/>
        <v/>
      </c>
      <c r="O9543" s="53" t="str">
        <f>IF($B9543&lt;&gt;"",IF(ISNUMBER(_xlfn.XMATCH($B9543,Language!$A$6:$E$6)),0,IF(ISNUMBER(_xlfn.XMATCH($B9543,Language!$A$29:$E$29)),'Lista de Prestatarios'!$B$3,VLOOKUP(B9543,'Lista de Prestatarios'!$A$2:$B$500,2,FALSE))),"")</f>
        <v/>
      </c>
      <c r="P9543" s="58" t="str">
        <f>IF(B9543&lt;&gt;"",IF(OR(D9543&gt;0,G9543&gt;0),COUNTIF($B$2:B9543,B9543),COUNTIFS($B$2:B9543,B9543,$E$2:E9543,"&gt;0")),"")</f>
        <v/>
      </c>
    </row>
    <row r="9544" spans="1:16" x14ac:dyDescent="0.35">
      <c r="A9544" s="51" t="str">
        <f t="shared" si="447"/>
        <v/>
      </c>
      <c r="B9544" s="99"/>
      <c r="C9544" s="4"/>
      <c r="D9544" s="14"/>
      <c r="E9544" s="14"/>
      <c r="F9544" s="14"/>
      <c r="G9544" s="82"/>
      <c r="H9544" s="107" t="str">
        <f>IF(B9544&lt;&gt;"",IF(OR(O9544=0,O9544=999),"",SUMIFS($E$2:E9544,$A$2:A9544,A9544)-SUMIFS($F$2:F9544,$A$2:A9544,A9544)),"")</f>
        <v/>
      </c>
      <c r="I9544" s="109" t="str">
        <f t="shared" si="449"/>
        <v/>
      </c>
      <c r="J9544" s="113"/>
      <c r="K9544" s="90"/>
      <c r="L9544" s="73"/>
      <c r="M9544" s="69" t="str">
        <f>IF(C9544&lt;&gt;"",DailyLog!$S$3,"")</f>
        <v/>
      </c>
      <c r="N9544" s="56" t="str">
        <f t="shared" si="448"/>
        <v/>
      </c>
      <c r="O9544" s="53" t="str">
        <f>IF($B9544&lt;&gt;"",IF(ISNUMBER(_xlfn.XMATCH($B9544,Language!$A$6:$E$6)),0,IF(ISNUMBER(_xlfn.XMATCH($B9544,Language!$A$29:$E$29)),'Lista de Prestatarios'!$B$3,VLOOKUP(B9544,'Lista de Prestatarios'!$A$2:$B$500,2,FALSE))),"")</f>
        <v/>
      </c>
      <c r="P9544" s="58" t="str">
        <f>IF(B9544&lt;&gt;"",IF(OR(D9544&gt;0,G9544&gt;0),COUNTIF($B$2:B9544,B9544),COUNTIFS($B$2:B9544,B9544,$E$2:E9544,"&gt;0")),"")</f>
        <v/>
      </c>
    </row>
    <row r="9545" spans="1:16" x14ac:dyDescent="0.35">
      <c r="A9545" s="51" t="str">
        <f t="shared" si="447"/>
        <v/>
      </c>
      <c r="B9545" s="99"/>
      <c r="C9545" s="4"/>
      <c r="D9545" s="14"/>
      <c r="E9545" s="14"/>
      <c r="F9545" s="14"/>
      <c r="G9545" s="82"/>
      <c r="H9545" s="107" t="str">
        <f>IF(B9545&lt;&gt;"",IF(OR(O9545=0,O9545=999),"",SUMIFS($E$2:E9545,$A$2:A9545,A9545)-SUMIFS($F$2:F9545,$A$2:A9545,A9545)),"")</f>
        <v/>
      </c>
      <c r="I9545" s="109" t="str">
        <f t="shared" si="449"/>
        <v/>
      </c>
      <c r="J9545" s="113"/>
      <c r="K9545" s="90"/>
      <c r="L9545" s="73"/>
      <c r="M9545" s="69" t="str">
        <f>IF(C9545&lt;&gt;"",DailyLog!$S$3,"")</f>
        <v/>
      </c>
      <c r="N9545" s="56" t="str">
        <f t="shared" si="448"/>
        <v/>
      </c>
      <c r="O9545" s="53" t="str">
        <f>IF($B9545&lt;&gt;"",IF(ISNUMBER(_xlfn.XMATCH($B9545,Language!$A$6:$E$6)),0,IF(ISNUMBER(_xlfn.XMATCH($B9545,Language!$A$29:$E$29)),'Lista de Prestatarios'!$B$3,VLOOKUP(B9545,'Lista de Prestatarios'!$A$2:$B$500,2,FALSE))),"")</f>
        <v/>
      </c>
      <c r="P9545" s="58" t="str">
        <f>IF(B9545&lt;&gt;"",IF(OR(D9545&gt;0,G9545&gt;0),COUNTIF($B$2:B9545,B9545),COUNTIFS($B$2:B9545,B9545,$E$2:E9545,"&gt;0")),"")</f>
        <v/>
      </c>
    </row>
    <row r="9546" spans="1:16" x14ac:dyDescent="0.35">
      <c r="A9546" s="51" t="str">
        <f t="shared" si="447"/>
        <v/>
      </c>
      <c r="B9546" s="99"/>
      <c r="C9546" s="4"/>
      <c r="D9546" s="14"/>
      <c r="E9546" s="14"/>
      <c r="F9546" s="14"/>
      <c r="G9546" s="82"/>
      <c r="H9546" s="107" t="str">
        <f>IF(B9546&lt;&gt;"",IF(OR(O9546=0,O9546=999),"",SUMIFS($E$2:E9546,$A$2:A9546,A9546)-SUMIFS($F$2:F9546,$A$2:A9546,A9546)),"")</f>
        <v/>
      </c>
      <c r="I9546" s="109" t="str">
        <f t="shared" si="449"/>
        <v/>
      </c>
      <c r="J9546" s="113"/>
      <c r="K9546" s="90"/>
      <c r="L9546" s="73"/>
      <c r="M9546" s="69" t="str">
        <f>IF(C9546&lt;&gt;"",DailyLog!$S$3,"")</f>
        <v/>
      </c>
      <c r="N9546" s="56" t="str">
        <f t="shared" si="448"/>
        <v/>
      </c>
      <c r="O9546" s="53" t="str">
        <f>IF($B9546&lt;&gt;"",IF(ISNUMBER(_xlfn.XMATCH($B9546,Language!$A$6:$E$6)),0,IF(ISNUMBER(_xlfn.XMATCH($B9546,Language!$A$29:$E$29)),'Lista de Prestatarios'!$B$3,VLOOKUP(B9546,'Lista de Prestatarios'!$A$2:$B$500,2,FALSE))),"")</f>
        <v/>
      </c>
      <c r="P9546" s="58" t="str">
        <f>IF(B9546&lt;&gt;"",IF(OR(D9546&gt;0,G9546&gt;0),COUNTIF($B$2:B9546,B9546),COUNTIFS($B$2:B9546,B9546,$E$2:E9546,"&gt;0")),"")</f>
        <v/>
      </c>
    </row>
    <row r="9547" spans="1:16" x14ac:dyDescent="0.35">
      <c r="A9547" s="51" t="str">
        <f t="shared" si="447"/>
        <v/>
      </c>
      <c r="B9547" s="99"/>
      <c r="C9547" s="4"/>
      <c r="D9547" s="14"/>
      <c r="E9547" s="14"/>
      <c r="F9547" s="14"/>
      <c r="G9547" s="82"/>
      <c r="H9547" s="107" t="str">
        <f>IF(B9547&lt;&gt;"",IF(OR(O9547=0,O9547=999),"",SUMIFS($E$2:E9547,$A$2:A9547,A9547)-SUMIFS($F$2:F9547,$A$2:A9547,A9547)),"")</f>
        <v/>
      </c>
      <c r="I9547" s="109" t="str">
        <f t="shared" si="449"/>
        <v/>
      </c>
      <c r="J9547" s="113"/>
      <c r="K9547" s="90"/>
      <c r="L9547" s="73"/>
      <c r="M9547" s="69" t="str">
        <f>IF(C9547&lt;&gt;"",DailyLog!$S$3,"")</f>
        <v/>
      </c>
      <c r="N9547" s="56" t="str">
        <f t="shared" si="448"/>
        <v/>
      </c>
      <c r="O9547" s="53" t="str">
        <f>IF($B9547&lt;&gt;"",IF(ISNUMBER(_xlfn.XMATCH($B9547,Language!$A$6:$E$6)),0,IF(ISNUMBER(_xlfn.XMATCH($B9547,Language!$A$29:$E$29)),'Lista de Prestatarios'!$B$3,VLOOKUP(B9547,'Lista de Prestatarios'!$A$2:$B$500,2,FALSE))),"")</f>
        <v/>
      </c>
      <c r="P9547" s="58" t="str">
        <f>IF(B9547&lt;&gt;"",IF(OR(D9547&gt;0,G9547&gt;0),COUNTIF($B$2:B9547,B9547),COUNTIFS($B$2:B9547,B9547,$E$2:E9547,"&gt;0")),"")</f>
        <v/>
      </c>
    </row>
    <row r="9548" spans="1:16" x14ac:dyDescent="0.35">
      <c r="A9548" s="51" t="str">
        <f t="shared" si="447"/>
        <v/>
      </c>
      <c r="B9548" s="99"/>
      <c r="C9548" s="4"/>
      <c r="D9548" s="14"/>
      <c r="E9548" s="14"/>
      <c r="F9548" s="14"/>
      <c r="G9548" s="82"/>
      <c r="H9548" s="107" t="str">
        <f>IF(B9548&lt;&gt;"",IF(OR(O9548=0,O9548=999),"",SUMIFS($E$2:E9548,$A$2:A9548,A9548)-SUMIFS($F$2:F9548,$A$2:A9548,A9548)),"")</f>
        <v/>
      </c>
      <c r="I9548" s="109" t="str">
        <f t="shared" si="449"/>
        <v/>
      </c>
      <c r="J9548" s="113"/>
      <c r="K9548" s="90"/>
      <c r="L9548" s="73"/>
      <c r="M9548" s="69" t="str">
        <f>IF(C9548&lt;&gt;"",DailyLog!$S$3,"")</f>
        <v/>
      </c>
      <c r="N9548" s="56" t="str">
        <f t="shared" si="448"/>
        <v/>
      </c>
      <c r="O9548" s="53" t="str">
        <f>IF($B9548&lt;&gt;"",IF(ISNUMBER(_xlfn.XMATCH($B9548,Language!$A$6:$E$6)),0,IF(ISNUMBER(_xlfn.XMATCH($B9548,Language!$A$29:$E$29)),'Lista de Prestatarios'!$B$3,VLOOKUP(B9548,'Lista de Prestatarios'!$A$2:$B$500,2,FALSE))),"")</f>
        <v/>
      </c>
      <c r="P9548" s="58" t="str">
        <f>IF(B9548&lt;&gt;"",IF(OR(D9548&gt;0,G9548&gt;0),COUNTIF($B$2:B9548,B9548),COUNTIFS($B$2:B9548,B9548,$E$2:E9548,"&gt;0")),"")</f>
        <v/>
      </c>
    </row>
    <row r="9549" spans="1:16" x14ac:dyDescent="0.35">
      <c r="A9549" s="51" t="str">
        <f t="shared" si="447"/>
        <v/>
      </c>
      <c r="B9549" s="99"/>
      <c r="C9549" s="4"/>
      <c r="D9549" s="14"/>
      <c r="E9549" s="14"/>
      <c r="F9549" s="14"/>
      <c r="G9549" s="82"/>
      <c r="H9549" s="107" t="str">
        <f>IF(B9549&lt;&gt;"",IF(OR(O9549=0,O9549=999),"",SUMIFS($E$2:E9549,$A$2:A9549,A9549)-SUMIFS($F$2:F9549,$A$2:A9549,A9549)),"")</f>
        <v/>
      </c>
      <c r="I9549" s="109" t="str">
        <f t="shared" si="449"/>
        <v/>
      </c>
      <c r="J9549" s="113"/>
      <c r="K9549" s="90"/>
      <c r="L9549" s="73"/>
      <c r="M9549" s="69" t="str">
        <f>IF(C9549&lt;&gt;"",DailyLog!$S$3,"")</f>
        <v/>
      </c>
      <c r="N9549" s="56" t="str">
        <f t="shared" si="448"/>
        <v/>
      </c>
      <c r="O9549" s="53" t="str">
        <f>IF($B9549&lt;&gt;"",IF(ISNUMBER(_xlfn.XMATCH($B9549,Language!$A$6:$E$6)),0,IF(ISNUMBER(_xlfn.XMATCH($B9549,Language!$A$29:$E$29)),'Lista de Prestatarios'!$B$3,VLOOKUP(B9549,'Lista de Prestatarios'!$A$2:$B$500,2,FALSE))),"")</f>
        <v/>
      </c>
      <c r="P9549" s="58" t="str">
        <f>IF(B9549&lt;&gt;"",IF(OR(D9549&gt;0,G9549&gt;0),COUNTIF($B$2:B9549,B9549),COUNTIFS($B$2:B9549,B9549,$E$2:E9549,"&gt;0")),"")</f>
        <v/>
      </c>
    </row>
    <row r="9550" spans="1:16" x14ac:dyDescent="0.35">
      <c r="A9550" s="51" t="str">
        <f t="shared" si="447"/>
        <v/>
      </c>
      <c r="B9550" s="99"/>
      <c r="C9550" s="4"/>
      <c r="D9550" s="14"/>
      <c r="E9550" s="14"/>
      <c r="F9550" s="14"/>
      <c r="G9550" s="82"/>
      <c r="H9550" s="107" t="str">
        <f>IF(B9550&lt;&gt;"",IF(OR(O9550=0,O9550=999),"",SUMIFS($E$2:E9550,$A$2:A9550,A9550)-SUMIFS($F$2:F9550,$A$2:A9550,A9550)),"")</f>
        <v/>
      </c>
      <c r="I9550" s="109" t="str">
        <f t="shared" si="449"/>
        <v/>
      </c>
      <c r="J9550" s="113"/>
      <c r="K9550" s="90"/>
      <c r="L9550" s="73"/>
      <c r="M9550" s="69" t="str">
        <f>IF(C9550&lt;&gt;"",DailyLog!$S$3,"")</f>
        <v/>
      </c>
      <c r="N9550" s="56" t="str">
        <f t="shared" si="448"/>
        <v/>
      </c>
      <c r="O9550" s="53" t="str">
        <f>IF($B9550&lt;&gt;"",IF(ISNUMBER(_xlfn.XMATCH($B9550,Language!$A$6:$E$6)),0,IF(ISNUMBER(_xlfn.XMATCH($B9550,Language!$A$29:$E$29)),'Lista de Prestatarios'!$B$3,VLOOKUP(B9550,'Lista de Prestatarios'!$A$2:$B$500,2,FALSE))),"")</f>
        <v/>
      </c>
      <c r="P9550" s="58" t="str">
        <f>IF(B9550&lt;&gt;"",IF(OR(D9550&gt;0,G9550&gt;0),COUNTIF($B$2:B9550,B9550),COUNTIFS($B$2:B9550,B9550,$E$2:E9550,"&gt;0")),"")</f>
        <v/>
      </c>
    </row>
    <row r="9551" spans="1:16" x14ac:dyDescent="0.35">
      <c r="A9551" s="51" t="str">
        <f t="shared" si="447"/>
        <v/>
      </c>
      <c r="B9551" s="99"/>
      <c r="C9551" s="4"/>
      <c r="D9551" s="14"/>
      <c r="E9551" s="14"/>
      <c r="F9551" s="14"/>
      <c r="G9551" s="82"/>
      <c r="H9551" s="107" t="str">
        <f>IF(B9551&lt;&gt;"",IF(OR(O9551=0,O9551=999),"",SUMIFS($E$2:E9551,$A$2:A9551,A9551)-SUMIFS($F$2:F9551,$A$2:A9551,A9551)),"")</f>
        <v/>
      </c>
      <c r="I9551" s="109" t="str">
        <f t="shared" si="449"/>
        <v/>
      </c>
      <c r="J9551" s="113"/>
      <c r="K9551" s="90"/>
      <c r="L9551" s="73"/>
      <c r="M9551" s="69" t="str">
        <f>IF(C9551&lt;&gt;"",DailyLog!$S$3,"")</f>
        <v/>
      </c>
      <c r="N9551" s="56" t="str">
        <f t="shared" si="448"/>
        <v/>
      </c>
      <c r="O9551" s="53" t="str">
        <f>IF($B9551&lt;&gt;"",IF(ISNUMBER(_xlfn.XMATCH($B9551,Language!$A$6:$E$6)),0,IF(ISNUMBER(_xlfn.XMATCH($B9551,Language!$A$29:$E$29)),'Lista de Prestatarios'!$B$3,VLOOKUP(B9551,'Lista de Prestatarios'!$A$2:$B$500,2,FALSE))),"")</f>
        <v/>
      </c>
      <c r="P9551" s="58" t="str">
        <f>IF(B9551&lt;&gt;"",IF(OR(D9551&gt;0,G9551&gt;0),COUNTIF($B$2:B9551,B9551),COUNTIFS($B$2:B9551,B9551,$E$2:E9551,"&gt;0")),"")</f>
        <v/>
      </c>
    </row>
    <row r="9552" spans="1:16" x14ac:dyDescent="0.35">
      <c r="A9552" s="51" t="str">
        <f t="shared" si="447"/>
        <v/>
      </c>
      <c r="B9552" s="99"/>
      <c r="C9552" s="4"/>
      <c r="D9552" s="14"/>
      <c r="E9552" s="14"/>
      <c r="F9552" s="14"/>
      <c r="G9552" s="82"/>
      <c r="H9552" s="107" t="str">
        <f>IF(B9552&lt;&gt;"",IF(OR(O9552=0,O9552=999),"",SUMIFS($E$2:E9552,$A$2:A9552,A9552)-SUMIFS($F$2:F9552,$A$2:A9552,A9552)),"")</f>
        <v/>
      </c>
      <c r="I9552" s="109" t="str">
        <f t="shared" si="449"/>
        <v/>
      </c>
      <c r="J9552" s="113"/>
      <c r="K9552" s="90"/>
      <c r="L9552" s="73"/>
      <c r="M9552" s="69" t="str">
        <f>IF(C9552&lt;&gt;"",DailyLog!$S$3,"")</f>
        <v/>
      </c>
      <c r="N9552" s="56" t="str">
        <f t="shared" si="448"/>
        <v/>
      </c>
      <c r="O9552" s="53" t="str">
        <f>IF($B9552&lt;&gt;"",IF(ISNUMBER(_xlfn.XMATCH($B9552,Language!$A$6:$E$6)),0,IF(ISNUMBER(_xlfn.XMATCH($B9552,Language!$A$29:$E$29)),'Lista de Prestatarios'!$B$3,VLOOKUP(B9552,'Lista de Prestatarios'!$A$2:$B$500,2,FALSE))),"")</f>
        <v/>
      </c>
      <c r="P9552" s="58" t="str">
        <f>IF(B9552&lt;&gt;"",IF(OR(D9552&gt;0,G9552&gt;0),COUNTIF($B$2:B9552,B9552),COUNTIFS($B$2:B9552,B9552,$E$2:E9552,"&gt;0")),"")</f>
        <v/>
      </c>
    </row>
    <row r="9553" spans="1:16" x14ac:dyDescent="0.35">
      <c r="A9553" s="51" t="str">
        <f t="shared" si="447"/>
        <v/>
      </c>
      <c r="B9553" s="99"/>
      <c r="C9553" s="4"/>
      <c r="D9553" s="14"/>
      <c r="E9553" s="14"/>
      <c r="F9553" s="14"/>
      <c r="G9553" s="82"/>
      <c r="H9553" s="107" t="str">
        <f>IF(B9553&lt;&gt;"",IF(OR(O9553=0,O9553=999),"",SUMIFS($E$2:E9553,$A$2:A9553,A9553)-SUMIFS($F$2:F9553,$A$2:A9553,A9553)),"")</f>
        <v/>
      </c>
      <c r="I9553" s="109" t="str">
        <f t="shared" si="449"/>
        <v/>
      </c>
      <c r="J9553" s="113"/>
      <c r="K9553" s="90"/>
      <c r="L9553" s="73"/>
      <c r="M9553" s="69" t="str">
        <f>IF(C9553&lt;&gt;"",DailyLog!$S$3,"")</f>
        <v/>
      </c>
      <c r="N9553" s="56" t="str">
        <f t="shared" si="448"/>
        <v/>
      </c>
      <c r="O9553" s="53" t="str">
        <f>IF($B9553&lt;&gt;"",IF(ISNUMBER(_xlfn.XMATCH($B9553,Language!$A$6:$E$6)),0,IF(ISNUMBER(_xlfn.XMATCH($B9553,Language!$A$29:$E$29)),'Lista de Prestatarios'!$B$3,VLOOKUP(B9553,'Lista de Prestatarios'!$A$2:$B$500,2,FALSE))),"")</f>
        <v/>
      </c>
      <c r="P9553" s="58" t="str">
        <f>IF(B9553&lt;&gt;"",IF(OR(D9553&gt;0,G9553&gt;0),COUNTIF($B$2:B9553,B9553),COUNTIFS($B$2:B9553,B9553,$E$2:E9553,"&gt;0")),"")</f>
        <v/>
      </c>
    </row>
    <row r="9554" spans="1:16" x14ac:dyDescent="0.35">
      <c r="A9554" s="51" t="str">
        <f t="shared" si="447"/>
        <v/>
      </c>
      <c r="B9554" s="99"/>
      <c r="C9554" s="4"/>
      <c r="D9554" s="14"/>
      <c r="E9554" s="14"/>
      <c r="F9554" s="14"/>
      <c r="G9554" s="82"/>
      <c r="H9554" s="107" t="str">
        <f>IF(B9554&lt;&gt;"",IF(OR(O9554=0,O9554=999),"",SUMIFS($E$2:E9554,$A$2:A9554,A9554)-SUMIFS($F$2:F9554,$A$2:A9554,A9554)),"")</f>
        <v/>
      </c>
      <c r="I9554" s="109" t="str">
        <f t="shared" si="449"/>
        <v/>
      </c>
      <c r="J9554" s="113"/>
      <c r="K9554" s="90"/>
      <c r="L9554" s="73"/>
      <c r="M9554" s="69" t="str">
        <f>IF(C9554&lt;&gt;"",DailyLog!$S$3,"")</f>
        <v/>
      </c>
      <c r="N9554" s="56" t="str">
        <f t="shared" si="448"/>
        <v/>
      </c>
      <c r="O9554" s="53" t="str">
        <f>IF($B9554&lt;&gt;"",IF(ISNUMBER(_xlfn.XMATCH($B9554,Language!$A$6:$E$6)),0,IF(ISNUMBER(_xlfn.XMATCH($B9554,Language!$A$29:$E$29)),'Lista de Prestatarios'!$B$3,VLOOKUP(B9554,'Lista de Prestatarios'!$A$2:$B$500,2,FALSE))),"")</f>
        <v/>
      </c>
      <c r="P9554" s="58" t="str">
        <f>IF(B9554&lt;&gt;"",IF(OR(D9554&gt;0,G9554&gt;0),COUNTIF($B$2:B9554,B9554),COUNTIFS($B$2:B9554,B9554,$E$2:E9554,"&gt;0")),"")</f>
        <v/>
      </c>
    </row>
    <row r="9555" spans="1:16" x14ac:dyDescent="0.35">
      <c r="A9555" s="51" t="str">
        <f t="shared" si="447"/>
        <v/>
      </c>
      <c r="B9555" s="99"/>
      <c r="C9555" s="4"/>
      <c r="D9555" s="14"/>
      <c r="E9555" s="14"/>
      <c r="F9555" s="14"/>
      <c r="G9555" s="82"/>
      <c r="H9555" s="107" t="str">
        <f>IF(B9555&lt;&gt;"",IF(OR(O9555=0,O9555=999),"",SUMIFS($E$2:E9555,$A$2:A9555,A9555)-SUMIFS($F$2:F9555,$A$2:A9555,A9555)),"")</f>
        <v/>
      </c>
      <c r="I9555" s="109" t="str">
        <f t="shared" si="449"/>
        <v/>
      </c>
      <c r="J9555" s="113"/>
      <c r="K9555" s="90"/>
      <c r="L9555" s="73"/>
      <c r="M9555" s="69" t="str">
        <f>IF(C9555&lt;&gt;"",DailyLog!$S$3,"")</f>
        <v/>
      </c>
      <c r="N9555" s="56" t="str">
        <f t="shared" si="448"/>
        <v/>
      </c>
      <c r="O9555" s="53" t="str">
        <f>IF($B9555&lt;&gt;"",IF(ISNUMBER(_xlfn.XMATCH($B9555,Language!$A$6:$E$6)),0,IF(ISNUMBER(_xlfn.XMATCH($B9555,Language!$A$29:$E$29)),'Lista de Prestatarios'!$B$3,VLOOKUP(B9555,'Lista de Prestatarios'!$A$2:$B$500,2,FALSE))),"")</f>
        <v/>
      </c>
      <c r="P9555" s="58" t="str">
        <f>IF(B9555&lt;&gt;"",IF(OR(D9555&gt;0,G9555&gt;0),COUNTIF($B$2:B9555,B9555),COUNTIFS($B$2:B9555,B9555,$E$2:E9555,"&gt;0")),"")</f>
        <v/>
      </c>
    </row>
    <row r="9556" spans="1:16" x14ac:dyDescent="0.35">
      <c r="A9556" s="51" t="str">
        <f t="shared" si="447"/>
        <v/>
      </c>
      <c r="B9556" s="99"/>
      <c r="C9556" s="4"/>
      <c r="D9556" s="14"/>
      <c r="E9556" s="14"/>
      <c r="F9556" s="14"/>
      <c r="G9556" s="82"/>
      <c r="H9556" s="107" t="str">
        <f>IF(B9556&lt;&gt;"",IF(OR(O9556=0,O9556=999),"",SUMIFS($E$2:E9556,$A$2:A9556,A9556)-SUMIFS($F$2:F9556,$A$2:A9556,A9556)),"")</f>
        <v/>
      </c>
      <c r="I9556" s="109" t="str">
        <f t="shared" si="449"/>
        <v/>
      </c>
      <c r="J9556" s="113"/>
      <c r="K9556" s="90"/>
      <c r="L9556" s="73"/>
      <c r="M9556" s="69" t="str">
        <f>IF(C9556&lt;&gt;"",DailyLog!$S$3,"")</f>
        <v/>
      </c>
      <c r="N9556" s="56" t="str">
        <f t="shared" si="448"/>
        <v/>
      </c>
      <c r="O9556" s="53" t="str">
        <f>IF($B9556&lt;&gt;"",IF(ISNUMBER(_xlfn.XMATCH($B9556,Language!$A$6:$E$6)),0,IF(ISNUMBER(_xlfn.XMATCH($B9556,Language!$A$29:$E$29)),'Lista de Prestatarios'!$B$3,VLOOKUP(B9556,'Lista de Prestatarios'!$A$2:$B$500,2,FALSE))),"")</f>
        <v/>
      </c>
      <c r="P9556" s="58" t="str">
        <f>IF(B9556&lt;&gt;"",IF(OR(D9556&gt;0,G9556&gt;0),COUNTIF($B$2:B9556,B9556),COUNTIFS($B$2:B9556,B9556,$E$2:E9556,"&gt;0")),"")</f>
        <v/>
      </c>
    </row>
    <row r="9557" spans="1:16" x14ac:dyDescent="0.35">
      <c r="A9557" s="51" t="str">
        <f t="shared" si="447"/>
        <v/>
      </c>
      <c r="B9557" s="99"/>
      <c r="C9557" s="4"/>
      <c r="D9557" s="14"/>
      <c r="E9557" s="14"/>
      <c r="F9557" s="14"/>
      <c r="G9557" s="82"/>
      <c r="H9557" s="107" t="str">
        <f>IF(B9557&lt;&gt;"",IF(OR(O9557=0,O9557=999),"",SUMIFS($E$2:E9557,$A$2:A9557,A9557)-SUMIFS($F$2:F9557,$A$2:A9557,A9557)),"")</f>
        <v/>
      </c>
      <c r="I9557" s="109" t="str">
        <f t="shared" si="449"/>
        <v/>
      </c>
      <c r="J9557" s="113"/>
      <c r="K9557" s="90"/>
      <c r="L9557" s="73"/>
      <c r="M9557" s="69" t="str">
        <f>IF(C9557&lt;&gt;"",DailyLog!$S$3,"")</f>
        <v/>
      </c>
      <c r="N9557" s="56" t="str">
        <f t="shared" si="448"/>
        <v/>
      </c>
      <c r="O9557" s="53" t="str">
        <f>IF($B9557&lt;&gt;"",IF(ISNUMBER(_xlfn.XMATCH($B9557,Language!$A$6:$E$6)),0,IF(ISNUMBER(_xlfn.XMATCH($B9557,Language!$A$29:$E$29)),'Lista de Prestatarios'!$B$3,VLOOKUP(B9557,'Lista de Prestatarios'!$A$2:$B$500,2,FALSE))),"")</f>
        <v/>
      </c>
      <c r="P9557" s="58" t="str">
        <f>IF(B9557&lt;&gt;"",IF(OR(D9557&gt;0,G9557&gt;0),COUNTIF($B$2:B9557,B9557),COUNTIFS($B$2:B9557,B9557,$E$2:E9557,"&gt;0")),"")</f>
        <v/>
      </c>
    </row>
    <row r="9558" spans="1:16" x14ac:dyDescent="0.35">
      <c r="A9558" s="51" t="str">
        <f t="shared" si="447"/>
        <v/>
      </c>
      <c r="B9558" s="99"/>
      <c r="C9558" s="4"/>
      <c r="D9558" s="14"/>
      <c r="E9558" s="14"/>
      <c r="F9558" s="14"/>
      <c r="G9558" s="82"/>
      <c r="H9558" s="107" t="str">
        <f>IF(B9558&lt;&gt;"",IF(OR(O9558=0,O9558=999),"",SUMIFS($E$2:E9558,$A$2:A9558,A9558)-SUMIFS($F$2:F9558,$A$2:A9558,A9558)),"")</f>
        <v/>
      </c>
      <c r="I9558" s="109" t="str">
        <f t="shared" si="449"/>
        <v/>
      </c>
      <c r="J9558" s="113"/>
      <c r="K9558" s="90"/>
      <c r="L9558" s="73"/>
      <c r="M9558" s="69" t="str">
        <f>IF(C9558&lt;&gt;"",DailyLog!$S$3,"")</f>
        <v/>
      </c>
      <c r="N9558" s="56" t="str">
        <f t="shared" si="448"/>
        <v/>
      </c>
      <c r="O9558" s="53" t="str">
        <f>IF($B9558&lt;&gt;"",IF(ISNUMBER(_xlfn.XMATCH($B9558,Language!$A$6:$E$6)),0,IF(ISNUMBER(_xlfn.XMATCH($B9558,Language!$A$29:$E$29)),'Lista de Prestatarios'!$B$3,VLOOKUP(B9558,'Lista de Prestatarios'!$A$2:$B$500,2,FALSE))),"")</f>
        <v/>
      </c>
      <c r="P9558" s="58" t="str">
        <f>IF(B9558&lt;&gt;"",IF(OR(D9558&gt;0,G9558&gt;0),COUNTIF($B$2:B9558,B9558),COUNTIFS($B$2:B9558,B9558,$E$2:E9558,"&gt;0")),"")</f>
        <v/>
      </c>
    </row>
    <row r="9559" spans="1:16" x14ac:dyDescent="0.35">
      <c r="A9559" s="51" t="str">
        <f t="shared" si="447"/>
        <v/>
      </c>
      <c r="B9559" s="99"/>
      <c r="C9559" s="4"/>
      <c r="D9559" s="14"/>
      <c r="E9559" s="14"/>
      <c r="F9559" s="14"/>
      <c r="G9559" s="82"/>
      <c r="H9559" s="107" t="str">
        <f>IF(B9559&lt;&gt;"",IF(OR(O9559=0,O9559=999),"",SUMIFS($E$2:E9559,$A$2:A9559,A9559)-SUMIFS($F$2:F9559,$A$2:A9559,A9559)),"")</f>
        <v/>
      </c>
      <c r="I9559" s="109" t="str">
        <f t="shared" si="449"/>
        <v/>
      </c>
      <c r="J9559" s="113"/>
      <c r="K9559" s="90"/>
      <c r="L9559" s="73"/>
      <c r="M9559" s="69" t="str">
        <f>IF(C9559&lt;&gt;"",DailyLog!$S$3,"")</f>
        <v/>
      </c>
      <c r="N9559" s="56" t="str">
        <f t="shared" si="448"/>
        <v/>
      </c>
      <c r="O9559" s="53" t="str">
        <f>IF($B9559&lt;&gt;"",IF(ISNUMBER(_xlfn.XMATCH($B9559,Language!$A$6:$E$6)),0,IF(ISNUMBER(_xlfn.XMATCH($B9559,Language!$A$29:$E$29)),'Lista de Prestatarios'!$B$3,VLOOKUP(B9559,'Lista de Prestatarios'!$A$2:$B$500,2,FALSE))),"")</f>
        <v/>
      </c>
      <c r="P9559" s="58" t="str">
        <f>IF(B9559&lt;&gt;"",IF(OR(D9559&gt;0,G9559&gt;0),COUNTIF($B$2:B9559,B9559),COUNTIFS($B$2:B9559,B9559,$E$2:E9559,"&gt;0")),"")</f>
        <v/>
      </c>
    </row>
    <row r="9560" spans="1:16" x14ac:dyDescent="0.35">
      <c r="A9560" s="51" t="str">
        <f t="shared" si="447"/>
        <v/>
      </c>
      <c r="B9560" s="99"/>
      <c r="C9560" s="4"/>
      <c r="D9560" s="14"/>
      <c r="E9560" s="14"/>
      <c r="F9560" s="14"/>
      <c r="G9560" s="82"/>
      <c r="H9560" s="107" t="str">
        <f>IF(B9560&lt;&gt;"",IF(OR(O9560=0,O9560=999),"",SUMIFS($E$2:E9560,$A$2:A9560,A9560)-SUMIFS($F$2:F9560,$A$2:A9560,A9560)),"")</f>
        <v/>
      </c>
      <c r="I9560" s="109" t="str">
        <f t="shared" si="449"/>
        <v/>
      </c>
      <c r="J9560" s="113"/>
      <c r="K9560" s="90"/>
      <c r="L9560" s="73"/>
      <c r="M9560" s="69" t="str">
        <f>IF(C9560&lt;&gt;"",DailyLog!$S$3,"")</f>
        <v/>
      </c>
      <c r="N9560" s="56" t="str">
        <f t="shared" si="448"/>
        <v/>
      </c>
      <c r="O9560" s="53" t="str">
        <f>IF($B9560&lt;&gt;"",IF(ISNUMBER(_xlfn.XMATCH($B9560,Language!$A$6:$E$6)),0,IF(ISNUMBER(_xlfn.XMATCH($B9560,Language!$A$29:$E$29)),'Lista de Prestatarios'!$B$3,VLOOKUP(B9560,'Lista de Prestatarios'!$A$2:$B$500,2,FALSE))),"")</f>
        <v/>
      </c>
      <c r="P9560" s="58" t="str">
        <f>IF(B9560&lt;&gt;"",IF(OR(D9560&gt;0,G9560&gt;0),COUNTIF($B$2:B9560,B9560),COUNTIFS($B$2:B9560,B9560,$E$2:E9560,"&gt;0")),"")</f>
        <v/>
      </c>
    </row>
    <row r="9561" spans="1:16" x14ac:dyDescent="0.35">
      <c r="A9561" s="51" t="str">
        <f t="shared" si="447"/>
        <v/>
      </c>
      <c r="B9561" s="99"/>
      <c r="C9561" s="4"/>
      <c r="D9561" s="14"/>
      <c r="E9561" s="14"/>
      <c r="F9561" s="14"/>
      <c r="G9561" s="82"/>
      <c r="H9561" s="107" t="str">
        <f>IF(B9561&lt;&gt;"",IF(OR(O9561=0,O9561=999),"",SUMIFS($E$2:E9561,$A$2:A9561,A9561)-SUMIFS($F$2:F9561,$A$2:A9561,A9561)),"")</f>
        <v/>
      </c>
      <c r="I9561" s="109" t="str">
        <f t="shared" si="449"/>
        <v/>
      </c>
      <c r="J9561" s="113"/>
      <c r="K9561" s="90"/>
      <c r="L9561" s="73"/>
      <c r="M9561" s="69" t="str">
        <f>IF(C9561&lt;&gt;"",DailyLog!$S$3,"")</f>
        <v/>
      </c>
      <c r="N9561" s="56" t="str">
        <f t="shared" si="448"/>
        <v/>
      </c>
      <c r="O9561" s="53" t="str">
        <f>IF($B9561&lt;&gt;"",IF(ISNUMBER(_xlfn.XMATCH($B9561,Language!$A$6:$E$6)),0,IF(ISNUMBER(_xlfn.XMATCH($B9561,Language!$A$29:$E$29)),'Lista de Prestatarios'!$B$3,VLOOKUP(B9561,'Lista de Prestatarios'!$A$2:$B$500,2,FALSE))),"")</f>
        <v/>
      </c>
      <c r="P9561" s="58" t="str">
        <f>IF(B9561&lt;&gt;"",IF(OR(D9561&gt;0,G9561&gt;0),COUNTIF($B$2:B9561,B9561),COUNTIFS($B$2:B9561,B9561,$E$2:E9561,"&gt;0")),"")</f>
        <v/>
      </c>
    </row>
    <row r="9562" spans="1:16" x14ac:dyDescent="0.35">
      <c r="A9562" s="51" t="str">
        <f t="shared" si="447"/>
        <v/>
      </c>
      <c r="B9562" s="99"/>
      <c r="C9562" s="4"/>
      <c r="D9562" s="14"/>
      <c r="E9562" s="14"/>
      <c r="F9562" s="14"/>
      <c r="G9562" s="82"/>
      <c r="H9562" s="107" t="str">
        <f>IF(B9562&lt;&gt;"",IF(OR(O9562=0,O9562=999),"",SUMIFS($E$2:E9562,$A$2:A9562,A9562)-SUMIFS($F$2:F9562,$A$2:A9562,A9562)),"")</f>
        <v/>
      </c>
      <c r="I9562" s="109" t="str">
        <f t="shared" si="449"/>
        <v/>
      </c>
      <c r="J9562" s="113"/>
      <c r="K9562" s="90"/>
      <c r="L9562" s="73"/>
      <c r="M9562" s="69" t="str">
        <f>IF(C9562&lt;&gt;"",DailyLog!$S$3,"")</f>
        <v/>
      </c>
      <c r="N9562" s="56" t="str">
        <f t="shared" si="448"/>
        <v/>
      </c>
      <c r="O9562" s="53" t="str">
        <f>IF($B9562&lt;&gt;"",IF(ISNUMBER(_xlfn.XMATCH($B9562,Language!$A$6:$E$6)),0,IF(ISNUMBER(_xlfn.XMATCH($B9562,Language!$A$29:$E$29)),'Lista de Prestatarios'!$B$3,VLOOKUP(B9562,'Lista de Prestatarios'!$A$2:$B$500,2,FALSE))),"")</f>
        <v/>
      </c>
      <c r="P9562" s="58" t="str">
        <f>IF(B9562&lt;&gt;"",IF(OR(D9562&gt;0,G9562&gt;0),COUNTIF($B$2:B9562,B9562),COUNTIFS($B$2:B9562,B9562,$E$2:E9562,"&gt;0")),"")</f>
        <v/>
      </c>
    </row>
    <row r="9563" spans="1:16" x14ac:dyDescent="0.35">
      <c r="A9563" s="51" t="str">
        <f t="shared" si="447"/>
        <v/>
      </c>
      <c r="B9563" s="99"/>
      <c r="C9563" s="4"/>
      <c r="D9563" s="14"/>
      <c r="E9563" s="14"/>
      <c r="F9563" s="14"/>
      <c r="G9563" s="82"/>
      <c r="H9563" s="107" t="str">
        <f>IF(B9563&lt;&gt;"",IF(OR(O9563=0,O9563=999),"",SUMIFS($E$2:E9563,$A$2:A9563,A9563)-SUMIFS($F$2:F9563,$A$2:A9563,A9563)),"")</f>
        <v/>
      </c>
      <c r="I9563" s="109" t="str">
        <f t="shared" si="449"/>
        <v/>
      </c>
      <c r="J9563" s="113"/>
      <c r="K9563" s="90"/>
      <c r="L9563" s="73"/>
      <c r="M9563" s="69" t="str">
        <f>IF(C9563&lt;&gt;"",DailyLog!$S$3,"")</f>
        <v/>
      </c>
      <c r="N9563" s="56" t="str">
        <f t="shared" si="448"/>
        <v/>
      </c>
      <c r="O9563" s="53" t="str">
        <f>IF($B9563&lt;&gt;"",IF(ISNUMBER(_xlfn.XMATCH($B9563,Language!$A$6:$E$6)),0,IF(ISNUMBER(_xlfn.XMATCH($B9563,Language!$A$29:$E$29)),'Lista de Prestatarios'!$B$3,VLOOKUP(B9563,'Lista de Prestatarios'!$A$2:$B$500,2,FALSE))),"")</f>
        <v/>
      </c>
      <c r="P9563" s="58" t="str">
        <f>IF(B9563&lt;&gt;"",IF(OR(D9563&gt;0,G9563&gt;0),COUNTIF($B$2:B9563,B9563),COUNTIFS($B$2:B9563,B9563,$E$2:E9563,"&gt;0")),"")</f>
        <v/>
      </c>
    </row>
    <row r="9564" spans="1:16" x14ac:dyDescent="0.35">
      <c r="A9564" s="51" t="str">
        <f t="shared" si="447"/>
        <v/>
      </c>
      <c r="B9564" s="99"/>
      <c r="C9564" s="4"/>
      <c r="D9564" s="14"/>
      <c r="E9564" s="14"/>
      <c r="F9564" s="14"/>
      <c r="G9564" s="82"/>
      <c r="H9564" s="107" t="str">
        <f>IF(B9564&lt;&gt;"",IF(OR(O9564=0,O9564=999),"",SUMIFS($E$2:E9564,$A$2:A9564,A9564)-SUMIFS($F$2:F9564,$A$2:A9564,A9564)),"")</f>
        <v/>
      </c>
      <c r="I9564" s="109" t="str">
        <f t="shared" si="449"/>
        <v/>
      </c>
      <c r="J9564" s="113"/>
      <c r="K9564" s="90"/>
      <c r="L9564" s="73"/>
      <c r="M9564" s="69" t="str">
        <f>IF(C9564&lt;&gt;"",DailyLog!$S$3,"")</f>
        <v/>
      </c>
      <c r="N9564" s="56" t="str">
        <f t="shared" si="448"/>
        <v/>
      </c>
      <c r="O9564" s="53" t="str">
        <f>IF($B9564&lt;&gt;"",IF(ISNUMBER(_xlfn.XMATCH($B9564,Language!$A$6:$E$6)),0,IF(ISNUMBER(_xlfn.XMATCH($B9564,Language!$A$29:$E$29)),'Lista de Prestatarios'!$B$3,VLOOKUP(B9564,'Lista de Prestatarios'!$A$2:$B$500,2,FALSE))),"")</f>
        <v/>
      </c>
      <c r="P9564" s="58" t="str">
        <f>IF(B9564&lt;&gt;"",IF(OR(D9564&gt;0,G9564&gt;0),COUNTIF($B$2:B9564,B9564),COUNTIFS($B$2:B9564,B9564,$E$2:E9564,"&gt;0")),"")</f>
        <v/>
      </c>
    </row>
    <row r="9565" spans="1:16" x14ac:dyDescent="0.35">
      <c r="A9565" s="51" t="str">
        <f t="shared" si="447"/>
        <v/>
      </c>
      <c r="B9565" s="99"/>
      <c r="C9565" s="4"/>
      <c r="D9565" s="14"/>
      <c r="E9565" s="14"/>
      <c r="F9565" s="14"/>
      <c r="G9565" s="82"/>
      <c r="H9565" s="107" t="str">
        <f>IF(B9565&lt;&gt;"",IF(OR(O9565=0,O9565=999),"",SUMIFS($E$2:E9565,$A$2:A9565,A9565)-SUMIFS($F$2:F9565,$A$2:A9565,A9565)),"")</f>
        <v/>
      </c>
      <c r="I9565" s="109" t="str">
        <f t="shared" si="449"/>
        <v/>
      </c>
      <c r="J9565" s="113"/>
      <c r="K9565" s="90"/>
      <c r="L9565" s="73"/>
      <c r="M9565" s="69" t="str">
        <f>IF(C9565&lt;&gt;"",DailyLog!$S$3,"")</f>
        <v/>
      </c>
      <c r="N9565" s="56" t="str">
        <f t="shared" si="448"/>
        <v/>
      </c>
      <c r="O9565" s="53" t="str">
        <f>IF($B9565&lt;&gt;"",IF(ISNUMBER(_xlfn.XMATCH($B9565,Language!$A$6:$E$6)),0,IF(ISNUMBER(_xlfn.XMATCH($B9565,Language!$A$29:$E$29)),'Lista de Prestatarios'!$B$3,VLOOKUP(B9565,'Lista de Prestatarios'!$A$2:$B$500,2,FALSE))),"")</f>
        <v/>
      </c>
      <c r="P9565" s="58" t="str">
        <f>IF(B9565&lt;&gt;"",IF(OR(D9565&gt;0,G9565&gt;0),COUNTIF($B$2:B9565,B9565),COUNTIFS($B$2:B9565,B9565,$E$2:E9565,"&gt;0")),"")</f>
        <v/>
      </c>
    </row>
    <row r="9566" spans="1:16" x14ac:dyDescent="0.35">
      <c r="A9566" s="51" t="str">
        <f t="shared" si="447"/>
        <v/>
      </c>
      <c r="B9566" s="99"/>
      <c r="C9566" s="4"/>
      <c r="D9566" s="14"/>
      <c r="E9566" s="14"/>
      <c r="F9566" s="14"/>
      <c r="G9566" s="82"/>
      <c r="H9566" s="107" t="str">
        <f>IF(B9566&lt;&gt;"",IF(OR(O9566=0,O9566=999),"",SUMIFS($E$2:E9566,$A$2:A9566,A9566)-SUMIFS($F$2:F9566,$A$2:A9566,A9566)),"")</f>
        <v/>
      </c>
      <c r="I9566" s="109" t="str">
        <f t="shared" si="449"/>
        <v/>
      </c>
      <c r="J9566" s="113"/>
      <c r="K9566" s="90"/>
      <c r="L9566" s="73"/>
      <c r="M9566" s="69" t="str">
        <f>IF(C9566&lt;&gt;"",DailyLog!$S$3,"")</f>
        <v/>
      </c>
      <c r="N9566" s="56" t="str">
        <f t="shared" si="448"/>
        <v/>
      </c>
      <c r="O9566" s="53" t="str">
        <f>IF($B9566&lt;&gt;"",IF(ISNUMBER(_xlfn.XMATCH($B9566,Language!$A$6:$E$6)),0,IF(ISNUMBER(_xlfn.XMATCH($B9566,Language!$A$29:$E$29)),'Lista de Prestatarios'!$B$3,VLOOKUP(B9566,'Lista de Prestatarios'!$A$2:$B$500,2,FALSE))),"")</f>
        <v/>
      </c>
      <c r="P9566" s="58" t="str">
        <f>IF(B9566&lt;&gt;"",IF(OR(D9566&gt;0,G9566&gt;0),COUNTIF($B$2:B9566,B9566),COUNTIFS($B$2:B9566,B9566,$E$2:E9566,"&gt;0")),"")</f>
        <v/>
      </c>
    </row>
    <row r="9567" spans="1:16" x14ac:dyDescent="0.35">
      <c r="A9567" s="51" t="str">
        <f t="shared" si="447"/>
        <v/>
      </c>
      <c r="B9567" s="99"/>
      <c r="C9567" s="4"/>
      <c r="D9567" s="14"/>
      <c r="E9567" s="14"/>
      <c r="F9567" s="14"/>
      <c r="G9567" s="82"/>
      <c r="H9567" s="107" t="str">
        <f>IF(B9567&lt;&gt;"",IF(OR(O9567=0,O9567=999),"",SUMIFS($E$2:E9567,$A$2:A9567,A9567)-SUMIFS($F$2:F9567,$A$2:A9567,A9567)),"")</f>
        <v/>
      </c>
      <c r="I9567" s="109" t="str">
        <f t="shared" si="449"/>
        <v/>
      </c>
      <c r="J9567" s="113"/>
      <c r="K9567" s="90"/>
      <c r="L9567" s="73"/>
      <c r="M9567" s="69" t="str">
        <f>IF(C9567&lt;&gt;"",DailyLog!$S$3,"")</f>
        <v/>
      </c>
      <c r="N9567" s="56" t="str">
        <f t="shared" si="448"/>
        <v/>
      </c>
      <c r="O9567" s="53" t="str">
        <f>IF($B9567&lt;&gt;"",IF(ISNUMBER(_xlfn.XMATCH($B9567,Language!$A$6:$E$6)),0,IF(ISNUMBER(_xlfn.XMATCH($B9567,Language!$A$29:$E$29)),'Lista de Prestatarios'!$B$3,VLOOKUP(B9567,'Lista de Prestatarios'!$A$2:$B$500,2,FALSE))),"")</f>
        <v/>
      </c>
      <c r="P9567" s="58" t="str">
        <f>IF(B9567&lt;&gt;"",IF(OR(D9567&gt;0,G9567&gt;0),COUNTIF($B$2:B9567,B9567),COUNTIFS($B$2:B9567,B9567,$E$2:E9567,"&gt;0")),"")</f>
        <v/>
      </c>
    </row>
    <row r="9568" spans="1:16" x14ac:dyDescent="0.35">
      <c r="A9568" s="51" t="str">
        <f t="shared" si="447"/>
        <v/>
      </c>
      <c r="B9568" s="99"/>
      <c r="C9568" s="4"/>
      <c r="D9568" s="14"/>
      <c r="E9568" s="14"/>
      <c r="F9568" s="14"/>
      <c r="G9568" s="82"/>
      <c r="H9568" s="107" t="str">
        <f>IF(B9568&lt;&gt;"",IF(OR(O9568=0,O9568=999),"",SUMIFS($E$2:E9568,$A$2:A9568,A9568)-SUMIFS($F$2:F9568,$A$2:A9568,A9568)),"")</f>
        <v/>
      </c>
      <c r="I9568" s="109" t="str">
        <f t="shared" si="449"/>
        <v/>
      </c>
      <c r="J9568" s="113"/>
      <c r="K9568" s="90"/>
      <c r="L9568" s="73"/>
      <c r="M9568" s="69" t="str">
        <f>IF(C9568&lt;&gt;"",DailyLog!$S$3,"")</f>
        <v/>
      </c>
      <c r="N9568" s="56" t="str">
        <f t="shared" si="448"/>
        <v/>
      </c>
      <c r="O9568" s="53" t="str">
        <f>IF($B9568&lt;&gt;"",IF(ISNUMBER(_xlfn.XMATCH($B9568,Language!$A$6:$E$6)),0,IF(ISNUMBER(_xlfn.XMATCH($B9568,Language!$A$29:$E$29)),'Lista de Prestatarios'!$B$3,VLOOKUP(B9568,'Lista de Prestatarios'!$A$2:$B$500,2,FALSE))),"")</f>
        <v/>
      </c>
      <c r="P9568" s="58" t="str">
        <f>IF(B9568&lt;&gt;"",IF(OR(D9568&gt;0,G9568&gt;0),COUNTIF($B$2:B9568,B9568),COUNTIFS($B$2:B9568,B9568,$E$2:E9568,"&gt;0")),"")</f>
        <v/>
      </c>
    </row>
    <row r="9569" spans="1:16" x14ac:dyDescent="0.35">
      <c r="A9569" s="51" t="str">
        <f t="shared" si="447"/>
        <v/>
      </c>
      <c r="B9569" s="99"/>
      <c r="C9569" s="4"/>
      <c r="D9569" s="14"/>
      <c r="E9569" s="14"/>
      <c r="F9569" s="14"/>
      <c r="G9569" s="82"/>
      <c r="H9569" s="107" t="str">
        <f>IF(B9569&lt;&gt;"",IF(OR(O9569=0,O9569=999),"",SUMIFS($E$2:E9569,$A$2:A9569,A9569)-SUMIFS($F$2:F9569,$A$2:A9569,A9569)),"")</f>
        <v/>
      </c>
      <c r="I9569" s="109" t="str">
        <f t="shared" si="449"/>
        <v/>
      </c>
      <c r="J9569" s="113"/>
      <c r="K9569" s="90"/>
      <c r="L9569" s="73"/>
      <c r="M9569" s="69" t="str">
        <f>IF(C9569&lt;&gt;"",DailyLog!$S$3,"")</f>
        <v/>
      </c>
      <c r="N9569" s="56" t="str">
        <f t="shared" si="448"/>
        <v/>
      </c>
      <c r="O9569" s="53" t="str">
        <f>IF($B9569&lt;&gt;"",IF(ISNUMBER(_xlfn.XMATCH($B9569,Language!$A$6:$E$6)),0,IF(ISNUMBER(_xlfn.XMATCH($B9569,Language!$A$29:$E$29)),'Lista de Prestatarios'!$B$3,VLOOKUP(B9569,'Lista de Prestatarios'!$A$2:$B$500,2,FALSE))),"")</f>
        <v/>
      </c>
      <c r="P9569" s="58" t="str">
        <f>IF(B9569&lt;&gt;"",IF(OR(D9569&gt;0,G9569&gt;0),COUNTIF($B$2:B9569,B9569),COUNTIFS($B$2:B9569,B9569,$E$2:E9569,"&gt;0")),"")</f>
        <v/>
      </c>
    </row>
    <row r="9570" spans="1:16" x14ac:dyDescent="0.35">
      <c r="A9570" s="51" t="str">
        <f t="shared" si="447"/>
        <v/>
      </c>
      <c r="B9570" s="99"/>
      <c r="C9570" s="4"/>
      <c r="D9570" s="14"/>
      <c r="E9570" s="14"/>
      <c r="F9570" s="14"/>
      <c r="G9570" s="82"/>
      <c r="H9570" s="107" t="str">
        <f>IF(B9570&lt;&gt;"",IF(OR(O9570=0,O9570=999),"",SUMIFS($E$2:E9570,$A$2:A9570,A9570)-SUMIFS($F$2:F9570,$A$2:A9570,A9570)),"")</f>
        <v/>
      </c>
      <c r="I9570" s="109" t="str">
        <f t="shared" si="449"/>
        <v/>
      </c>
      <c r="J9570" s="113"/>
      <c r="K9570" s="90"/>
      <c r="L9570" s="73"/>
      <c r="M9570" s="69" t="str">
        <f>IF(C9570&lt;&gt;"",DailyLog!$S$3,"")</f>
        <v/>
      </c>
      <c r="N9570" s="56" t="str">
        <f t="shared" si="448"/>
        <v/>
      </c>
      <c r="O9570" s="53" t="str">
        <f>IF($B9570&lt;&gt;"",IF(ISNUMBER(_xlfn.XMATCH($B9570,Language!$A$6:$E$6)),0,IF(ISNUMBER(_xlfn.XMATCH($B9570,Language!$A$29:$E$29)),'Lista de Prestatarios'!$B$3,VLOOKUP(B9570,'Lista de Prestatarios'!$A$2:$B$500,2,FALSE))),"")</f>
        <v/>
      </c>
      <c r="P9570" s="58" t="str">
        <f>IF(B9570&lt;&gt;"",IF(OR(D9570&gt;0,G9570&gt;0),COUNTIF($B$2:B9570,B9570),COUNTIFS($B$2:B9570,B9570,$E$2:E9570,"&gt;0")),"")</f>
        <v/>
      </c>
    </row>
    <row r="9571" spans="1:16" x14ac:dyDescent="0.35">
      <c r="A9571" s="51" t="str">
        <f t="shared" si="447"/>
        <v/>
      </c>
      <c r="B9571" s="99"/>
      <c r="C9571" s="4"/>
      <c r="D9571" s="14"/>
      <c r="E9571" s="14"/>
      <c r="F9571" s="14"/>
      <c r="G9571" s="82"/>
      <c r="H9571" s="107" t="str">
        <f>IF(B9571&lt;&gt;"",IF(OR(O9571=0,O9571=999),"",SUMIFS($E$2:E9571,$A$2:A9571,A9571)-SUMIFS($F$2:F9571,$A$2:A9571,A9571)),"")</f>
        <v/>
      </c>
      <c r="I9571" s="109" t="str">
        <f t="shared" si="449"/>
        <v/>
      </c>
      <c r="J9571" s="113"/>
      <c r="K9571" s="90"/>
      <c r="L9571" s="73"/>
      <c r="M9571" s="69" t="str">
        <f>IF(C9571&lt;&gt;"",DailyLog!$S$3,"")</f>
        <v/>
      </c>
      <c r="N9571" s="56" t="str">
        <f t="shared" si="448"/>
        <v/>
      </c>
      <c r="O9571" s="53" t="str">
        <f>IF($B9571&lt;&gt;"",IF(ISNUMBER(_xlfn.XMATCH($B9571,Language!$A$6:$E$6)),0,IF(ISNUMBER(_xlfn.XMATCH($B9571,Language!$A$29:$E$29)),'Lista de Prestatarios'!$B$3,VLOOKUP(B9571,'Lista de Prestatarios'!$A$2:$B$500,2,FALSE))),"")</f>
        <v/>
      </c>
      <c r="P9571" s="58" t="str">
        <f>IF(B9571&lt;&gt;"",IF(OR(D9571&gt;0,G9571&gt;0),COUNTIF($B$2:B9571,B9571),COUNTIFS($B$2:B9571,B9571,$E$2:E9571,"&gt;0")),"")</f>
        <v/>
      </c>
    </row>
    <row r="9572" spans="1:16" x14ac:dyDescent="0.35">
      <c r="A9572" s="51" t="str">
        <f t="shared" si="447"/>
        <v/>
      </c>
      <c r="B9572" s="99"/>
      <c r="C9572" s="4"/>
      <c r="D9572" s="14"/>
      <c r="E9572" s="14"/>
      <c r="F9572" s="14"/>
      <c r="G9572" s="82"/>
      <c r="H9572" s="107" t="str">
        <f>IF(B9572&lt;&gt;"",IF(OR(O9572=0,O9572=999),"",SUMIFS($E$2:E9572,$A$2:A9572,A9572)-SUMIFS($F$2:F9572,$A$2:A9572,A9572)),"")</f>
        <v/>
      </c>
      <c r="I9572" s="109" t="str">
        <f t="shared" si="449"/>
        <v/>
      </c>
      <c r="J9572" s="113"/>
      <c r="K9572" s="90"/>
      <c r="L9572" s="73"/>
      <c r="M9572" s="69" t="str">
        <f>IF(C9572&lt;&gt;"",DailyLog!$S$3,"")</f>
        <v/>
      </c>
      <c r="N9572" s="56" t="str">
        <f t="shared" si="448"/>
        <v/>
      </c>
      <c r="O9572" s="53" t="str">
        <f>IF($B9572&lt;&gt;"",IF(ISNUMBER(_xlfn.XMATCH($B9572,Language!$A$6:$E$6)),0,IF(ISNUMBER(_xlfn.XMATCH($B9572,Language!$A$29:$E$29)),'Lista de Prestatarios'!$B$3,VLOOKUP(B9572,'Lista de Prestatarios'!$A$2:$B$500,2,FALSE))),"")</f>
        <v/>
      </c>
      <c r="P9572" s="58" t="str">
        <f>IF(B9572&lt;&gt;"",IF(OR(D9572&gt;0,G9572&gt;0),COUNTIF($B$2:B9572,B9572),COUNTIFS($B$2:B9572,B9572,$E$2:E9572,"&gt;0")),"")</f>
        <v/>
      </c>
    </row>
    <row r="9573" spans="1:16" x14ac:dyDescent="0.35">
      <c r="A9573" s="51" t="str">
        <f t="shared" si="447"/>
        <v/>
      </c>
      <c r="B9573" s="99"/>
      <c r="C9573" s="4"/>
      <c r="D9573" s="14"/>
      <c r="E9573" s="14"/>
      <c r="F9573" s="14"/>
      <c r="G9573" s="82"/>
      <c r="H9573" s="107" t="str">
        <f>IF(B9573&lt;&gt;"",IF(OR(O9573=0,O9573=999),"",SUMIFS($E$2:E9573,$A$2:A9573,A9573)-SUMIFS($F$2:F9573,$A$2:A9573,A9573)),"")</f>
        <v/>
      </c>
      <c r="I9573" s="109" t="str">
        <f t="shared" si="449"/>
        <v/>
      </c>
      <c r="J9573" s="113"/>
      <c r="K9573" s="90"/>
      <c r="L9573" s="73"/>
      <c r="M9573" s="69" t="str">
        <f>IF(C9573&lt;&gt;"",DailyLog!$S$3,"")</f>
        <v/>
      </c>
      <c r="N9573" s="56" t="str">
        <f t="shared" si="448"/>
        <v/>
      </c>
      <c r="O9573" s="53" t="str">
        <f>IF($B9573&lt;&gt;"",IF(ISNUMBER(_xlfn.XMATCH($B9573,Language!$A$6:$E$6)),0,IF(ISNUMBER(_xlfn.XMATCH($B9573,Language!$A$29:$E$29)),'Lista de Prestatarios'!$B$3,VLOOKUP(B9573,'Lista de Prestatarios'!$A$2:$B$500,2,FALSE))),"")</f>
        <v/>
      </c>
      <c r="P9573" s="58" t="str">
        <f>IF(B9573&lt;&gt;"",IF(OR(D9573&gt;0,G9573&gt;0),COUNTIF($B$2:B9573,B9573),COUNTIFS($B$2:B9573,B9573,$E$2:E9573,"&gt;0")),"")</f>
        <v/>
      </c>
    </row>
    <row r="9574" spans="1:16" x14ac:dyDescent="0.35">
      <c r="A9574" s="51" t="str">
        <f t="shared" si="447"/>
        <v/>
      </c>
      <c r="B9574" s="99"/>
      <c r="C9574" s="4"/>
      <c r="D9574" s="14"/>
      <c r="E9574" s="14"/>
      <c r="F9574" s="14"/>
      <c r="G9574" s="82"/>
      <c r="H9574" s="107" t="str">
        <f>IF(B9574&lt;&gt;"",IF(OR(O9574=0,O9574=999),"",SUMIFS($E$2:E9574,$A$2:A9574,A9574)-SUMIFS($F$2:F9574,$A$2:A9574,A9574)),"")</f>
        <v/>
      </c>
      <c r="I9574" s="109" t="str">
        <f t="shared" si="449"/>
        <v/>
      </c>
      <c r="J9574" s="113"/>
      <c r="K9574" s="90"/>
      <c r="L9574" s="73"/>
      <c r="M9574" s="69" t="str">
        <f>IF(C9574&lt;&gt;"",DailyLog!$S$3,"")</f>
        <v/>
      </c>
      <c r="N9574" s="56" t="str">
        <f t="shared" si="448"/>
        <v/>
      </c>
      <c r="O9574" s="53" t="str">
        <f>IF($B9574&lt;&gt;"",IF(ISNUMBER(_xlfn.XMATCH($B9574,Language!$A$6:$E$6)),0,IF(ISNUMBER(_xlfn.XMATCH($B9574,Language!$A$29:$E$29)),'Lista de Prestatarios'!$B$3,VLOOKUP(B9574,'Lista de Prestatarios'!$A$2:$B$500,2,FALSE))),"")</f>
        <v/>
      </c>
      <c r="P9574" s="58" t="str">
        <f>IF(B9574&lt;&gt;"",IF(OR(D9574&gt;0,G9574&gt;0),COUNTIF($B$2:B9574,B9574),COUNTIFS($B$2:B9574,B9574,$E$2:E9574,"&gt;0")),"")</f>
        <v/>
      </c>
    </row>
    <row r="9575" spans="1:16" x14ac:dyDescent="0.35">
      <c r="A9575" s="51" t="str">
        <f t="shared" si="447"/>
        <v/>
      </c>
      <c r="B9575" s="99"/>
      <c r="C9575" s="4"/>
      <c r="D9575" s="14"/>
      <c r="E9575" s="14"/>
      <c r="F9575" s="14"/>
      <c r="G9575" s="82"/>
      <c r="H9575" s="107" t="str">
        <f>IF(B9575&lt;&gt;"",IF(OR(O9575=0,O9575=999),"",SUMIFS($E$2:E9575,$A$2:A9575,A9575)-SUMIFS($F$2:F9575,$A$2:A9575,A9575)),"")</f>
        <v/>
      </c>
      <c r="I9575" s="109" t="str">
        <f t="shared" si="449"/>
        <v/>
      </c>
      <c r="J9575" s="113"/>
      <c r="K9575" s="90"/>
      <c r="L9575" s="73"/>
      <c r="M9575" s="69" t="str">
        <f>IF(C9575&lt;&gt;"",DailyLog!$S$3,"")</f>
        <v/>
      </c>
      <c r="N9575" s="56" t="str">
        <f t="shared" si="448"/>
        <v/>
      </c>
      <c r="O9575" s="53" t="str">
        <f>IF($B9575&lt;&gt;"",IF(ISNUMBER(_xlfn.XMATCH($B9575,Language!$A$6:$E$6)),0,IF(ISNUMBER(_xlfn.XMATCH($B9575,Language!$A$29:$E$29)),'Lista de Prestatarios'!$B$3,VLOOKUP(B9575,'Lista de Prestatarios'!$A$2:$B$500,2,FALSE))),"")</f>
        <v/>
      </c>
      <c r="P9575" s="58" t="str">
        <f>IF(B9575&lt;&gt;"",IF(OR(D9575&gt;0,G9575&gt;0),COUNTIF($B$2:B9575,B9575),COUNTIFS($B$2:B9575,B9575,$E$2:E9575,"&gt;0")),"")</f>
        <v/>
      </c>
    </row>
    <row r="9576" spans="1:16" x14ac:dyDescent="0.35">
      <c r="A9576" s="51" t="str">
        <f t="shared" si="447"/>
        <v/>
      </c>
      <c r="B9576" s="99"/>
      <c r="C9576" s="4"/>
      <c r="D9576" s="14"/>
      <c r="E9576" s="14"/>
      <c r="F9576" s="14"/>
      <c r="G9576" s="82"/>
      <c r="H9576" s="107" t="str">
        <f>IF(B9576&lt;&gt;"",IF(OR(O9576=0,O9576=999),"",SUMIFS($E$2:E9576,$A$2:A9576,A9576)-SUMIFS($F$2:F9576,$A$2:A9576,A9576)),"")</f>
        <v/>
      </c>
      <c r="I9576" s="109" t="str">
        <f t="shared" si="449"/>
        <v/>
      </c>
      <c r="J9576" s="113"/>
      <c r="K9576" s="90"/>
      <c r="L9576" s="73"/>
      <c r="M9576" s="69" t="str">
        <f>IF(C9576&lt;&gt;"",DailyLog!$S$3,"")</f>
        <v/>
      </c>
      <c r="N9576" s="56" t="str">
        <f t="shared" si="448"/>
        <v/>
      </c>
      <c r="O9576" s="53" t="str">
        <f>IF($B9576&lt;&gt;"",IF(ISNUMBER(_xlfn.XMATCH($B9576,Language!$A$6:$E$6)),0,IF(ISNUMBER(_xlfn.XMATCH($B9576,Language!$A$29:$E$29)),'Lista de Prestatarios'!$B$3,VLOOKUP(B9576,'Lista de Prestatarios'!$A$2:$B$500,2,FALSE))),"")</f>
        <v/>
      </c>
      <c r="P9576" s="58" t="str">
        <f>IF(B9576&lt;&gt;"",IF(OR(D9576&gt;0,G9576&gt;0),COUNTIF($B$2:B9576,B9576),COUNTIFS($B$2:B9576,B9576,$E$2:E9576,"&gt;0")),"")</f>
        <v/>
      </c>
    </row>
    <row r="9577" spans="1:16" x14ac:dyDescent="0.35">
      <c r="A9577" s="51" t="str">
        <f t="shared" si="447"/>
        <v/>
      </c>
      <c r="B9577" s="99"/>
      <c r="C9577" s="4"/>
      <c r="D9577" s="14"/>
      <c r="E9577" s="14"/>
      <c r="F9577" s="14"/>
      <c r="G9577" s="82"/>
      <c r="H9577" s="107" t="str">
        <f>IF(B9577&lt;&gt;"",IF(OR(O9577=0,O9577=999),"",SUMIFS($E$2:E9577,$A$2:A9577,A9577)-SUMIFS($F$2:F9577,$A$2:A9577,A9577)),"")</f>
        <v/>
      </c>
      <c r="I9577" s="109" t="str">
        <f t="shared" si="449"/>
        <v/>
      </c>
      <c r="J9577" s="113"/>
      <c r="K9577" s="90"/>
      <c r="L9577" s="73"/>
      <c r="M9577" s="69" t="str">
        <f>IF(C9577&lt;&gt;"",DailyLog!$S$3,"")</f>
        <v/>
      </c>
      <c r="N9577" s="56" t="str">
        <f t="shared" si="448"/>
        <v/>
      </c>
      <c r="O9577" s="53" t="str">
        <f>IF($B9577&lt;&gt;"",IF(ISNUMBER(_xlfn.XMATCH($B9577,Language!$A$6:$E$6)),0,IF(ISNUMBER(_xlfn.XMATCH($B9577,Language!$A$29:$E$29)),'Lista de Prestatarios'!$B$3,VLOOKUP(B9577,'Lista de Prestatarios'!$A$2:$B$500,2,FALSE))),"")</f>
        <v/>
      </c>
      <c r="P9577" s="58" t="str">
        <f>IF(B9577&lt;&gt;"",IF(OR(D9577&gt;0,G9577&gt;0),COUNTIF($B$2:B9577,B9577),COUNTIFS($B$2:B9577,B9577,$E$2:E9577,"&gt;0")),"")</f>
        <v/>
      </c>
    </row>
    <row r="9578" spans="1:16" x14ac:dyDescent="0.35">
      <c r="A9578" s="51" t="str">
        <f t="shared" si="447"/>
        <v/>
      </c>
      <c r="B9578" s="99"/>
      <c r="C9578" s="4"/>
      <c r="D9578" s="14"/>
      <c r="E9578" s="14"/>
      <c r="F9578" s="14"/>
      <c r="G9578" s="82"/>
      <c r="H9578" s="107" t="str">
        <f>IF(B9578&lt;&gt;"",IF(OR(O9578=0,O9578=999),"",SUMIFS($E$2:E9578,$A$2:A9578,A9578)-SUMIFS($F$2:F9578,$A$2:A9578,A9578)),"")</f>
        <v/>
      </c>
      <c r="I9578" s="109" t="str">
        <f t="shared" si="449"/>
        <v/>
      </c>
      <c r="J9578" s="113"/>
      <c r="K9578" s="90"/>
      <c r="L9578" s="73"/>
      <c r="M9578" s="69" t="str">
        <f>IF(C9578&lt;&gt;"",DailyLog!$S$3,"")</f>
        <v/>
      </c>
      <c r="N9578" s="56" t="str">
        <f t="shared" si="448"/>
        <v/>
      </c>
      <c r="O9578" s="53" t="str">
        <f>IF($B9578&lt;&gt;"",IF(ISNUMBER(_xlfn.XMATCH($B9578,Language!$A$6:$E$6)),0,IF(ISNUMBER(_xlfn.XMATCH($B9578,Language!$A$29:$E$29)),'Lista de Prestatarios'!$B$3,VLOOKUP(B9578,'Lista de Prestatarios'!$A$2:$B$500,2,FALSE))),"")</f>
        <v/>
      </c>
      <c r="P9578" s="58" t="str">
        <f>IF(B9578&lt;&gt;"",IF(OR(D9578&gt;0,G9578&gt;0),COUNTIF($B$2:B9578,B9578),COUNTIFS($B$2:B9578,B9578,$E$2:E9578,"&gt;0")),"")</f>
        <v/>
      </c>
    </row>
    <row r="9579" spans="1:16" x14ac:dyDescent="0.35">
      <c r="A9579" s="51" t="str">
        <f t="shared" si="447"/>
        <v/>
      </c>
      <c r="B9579" s="99"/>
      <c r="C9579" s="4"/>
      <c r="D9579" s="14"/>
      <c r="E9579" s="14"/>
      <c r="F9579" s="14"/>
      <c r="G9579" s="82"/>
      <c r="H9579" s="107" t="str">
        <f>IF(B9579&lt;&gt;"",IF(OR(O9579=0,O9579=999),"",SUMIFS($E$2:E9579,$A$2:A9579,A9579)-SUMIFS($F$2:F9579,$A$2:A9579,A9579)),"")</f>
        <v/>
      </c>
      <c r="I9579" s="109" t="str">
        <f t="shared" si="449"/>
        <v/>
      </c>
      <c r="J9579" s="113"/>
      <c r="K9579" s="90"/>
      <c r="L9579" s="73"/>
      <c r="M9579" s="69" t="str">
        <f>IF(C9579&lt;&gt;"",DailyLog!$S$3,"")</f>
        <v/>
      </c>
      <c r="N9579" s="56" t="str">
        <f t="shared" si="448"/>
        <v/>
      </c>
      <c r="O9579" s="53" t="str">
        <f>IF($B9579&lt;&gt;"",IF(ISNUMBER(_xlfn.XMATCH($B9579,Language!$A$6:$E$6)),0,IF(ISNUMBER(_xlfn.XMATCH($B9579,Language!$A$29:$E$29)),'Lista de Prestatarios'!$B$3,VLOOKUP(B9579,'Lista de Prestatarios'!$A$2:$B$500,2,FALSE))),"")</f>
        <v/>
      </c>
      <c r="P9579" s="58" t="str">
        <f>IF(B9579&lt;&gt;"",IF(OR(D9579&gt;0,G9579&gt;0),COUNTIF($B$2:B9579,B9579),COUNTIFS($B$2:B9579,B9579,$E$2:E9579,"&gt;0")),"")</f>
        <v/>
      </c>
    </row>
    <row r="9580" spans="1:16" x14ac:dyDescent="0.35">
      <c r="A9580" s="51" t="str">
        <f t="shared" si="447"/>
        <v/>
      </c>
      <c r="B9580" s="99"/>
      <c r="C9580" s="4"/>
      <c r="D9580" s="14"/>
      <c r="E9580" s="14"/>
      <c r="F9580" s="14"/>
      <c r="G9580" s="82"/>
      <c r="H9580" s="107" t="str">
        <f>IF(B9580&lt;&gt;"",IF(OR(O9580=0,O9580=999),"",SUMIFS($E$2:E9580,$A$2:A9580,A9580)-SUMIFS($F$2:F9580,$A$2:A9580,A9580)),"")</f>
        <v/>
      </c>
      <c r="I9580" s="109" t="str">
        <f t="shared" si="449"/>
        <v/>
      </c>
      <c r="J9580" s="113"/>
      <c r="K9580" s="90"/>
      <c r="L9580" s="73"/>
      <c r="M9580" s="69" t="str">
        <f>IF(C9580&lt;&gt;"",DailyLog!$S$3,"")</f>
        <v/>
      </c>
      <c r="N9580" s="56" t="str">
        <f t="shared" si="448"/>
        <v/>
      </c>
      <c r="O9580" s="53" t="str">
        <f>IF($B9580&lt;&gt;"",IF(ISNUMBER(_xlfn.XMATCH($B9580,Language!$A$6:$E$6)),0,IF(ISNUMBER(_xlfn.XMATCH($B9580,Language!$A$29:$E$29)),'Lista de Prestatarios'!$B$3,VLOOKUP(B9580,'Lista de Prestatarios'!$A$2:$B$500,2,FALSE))),"")</f>
        <v/>
      </c>
      <c r="P9580" s="58" t="str">
        <f>IF(B9580&lt;&gt;"",IF(OR(D9580&gt;0,G9580&gt;0),COUNTIF($B$2:B9580,B9580),COUNTIFS($B$2:B9580,B9580,$E$2:E9580,"&gt;0")),"")</f>
        <v/>
      </c>
    </row>
    <row r="9581" spans="1:16" x14ac:dyDescent="0.35">
      <c r="A9581" s="51" t="str">
        <f t="shared" si="447"/>
        <v/>
      </c>
      <c r="B9581" s="99"/>
      <c r="C9581" s="4"/>
      <c r="D9581" s="14"/>
      <c r="E9581" s="14"/>
      <c r="F9581" s="14"/>
      <c r="G9581" s="82"/>
      <c r="H9581" s="107" t="str">
        <f>IF(B9581&lt;&gt;"",IF(OR(O9581=0,O9581=999),"",SUMIFS($E$2:E9581,$A$2:A9581,A9581)-SUMIFS($F$2:F9581,$A$2:A9581,A9581)),"")</f>
        <v/>
      </c>
      <c r="I9581" s="109" t="str">
        <f t="shared" si="449"/>
        <v/>
      </c>
      <c r="J9581" s="113"/>
      <c r="K9581" s="90"/>
      <c r="L9581" s="73"/>
      <c r="M9581" s="69" t="str">
        <f>IF(C9581&lt;&gt;"",DailyLog!$S$3,"")</f>
        <v/>
      </c>
      <c r="N9581" s="56" t="str">
        <f t="shared" si="448"/>
        <v/>
      </c>
      <c r="O9581" s="53" t="str">
        <f>IF($B9581&lt;&gt;"",IF(ISNUMBER(_xlfn.XMATCH($B9581,Language!$A$6:$E$6)),0,IF(ISNUMBER(_xlfn.XMATCH($B9581,Language!$A$29:$E$29)),'Lista de Prestatarios'!$B$3,VLOOKUP(B9581,'Lista de Prestatarios'!$A$2:$B$500,2,FALSE))),"")</f>
        <v/>
      </c>
      <c r="P9581" s="58" t="str">
        <f>IF(B9581&lt;&gt;"",IF(OR(D9581&gt;0,G9581&gt;0),COUNTIF($B$2:B9581,B9581),COUNTIFS($B$2:B9581,B9581,$E$2:E9581,"&gt;0")),"")</f>
        <v/>
      </c>
    </row>
    <row r="9582" spans="1:16" x14ac:dyDescent="0.35">
      <c r="A9582" s="51" t="str">
        <f t="shared" si="447"/>
        <v/>
      </c>
      <c r="B9582" s="99"/>
      <c r="C9582" s="4"/>
      <c r="D9582" s="14"/>
      <c r="E9582" s="14"/>
      <c r="F9582" s="14"/>
      <c r="G9582" s="82"/>
      <c r="H9582" s="107" t="str">
        <f>IF(B9582&lt;&gt;"",IF(OR(O9582=0,O9582=999),"",SUMIFS($E$2:E9582,$A$2:A9582,A9582)-SUMIFS($F$2:F9582,$A$2:A9582,A9582)),"")</f>
        <v/>
      </c>
      <c r="I9582" s="109" t="str">
        <f t="shared" si="449"/>
        <v/>
      </c>
      <c r="J9582" s="113"/>
      <c r="K9582" s="90"/>
      <c r="L9582" s="73"/>
      <c r="M9582" s="69" t="str">
        <f>IF(C9582&lt;&gt;"",DailyLog!$S$3,"")</f>
        <v/>
      </c>
      <c r="N9582" s="56" t="str">
        <f t="shared" si="448"/>
        <v/>
      </c>
      <c r="O9582" s="53" t="str">
        <f>IF($B9582&lt;&gt;"",IF(ISNUMBER(_xlfn.XMATCH($B9582,Language!$A$6:$E$6)),0,IF(ISNUMBER(_xlfn.XMATCH($B9582,Language!$A$29:$E$29)),'Lista de Prestatarios'!$B$3,VLOOKUP(B9582,'Lista de Prestatarios'!$A$2:$B$500,2,FALSE))),"")</f>
        <v/>
      </c>
      <c r="P9582" s="58" t="str">
        <f>IF(B9582&lt;&gt;"",IF(OR(D9582&gt;0,G9582&gt;0),COUNTIF($B$2:B9582,B9582),COUNTIFS($B$2:B9582,B9582,$E$2:E9582,"&gt;0")),"")</f>
        <v/>
      </c>
    </row>
    <row r="9583" spans="1:16" x14ac:dyDescent="0.35">
      <c r="A9583" s="51" t="str">
        <f t="shared" si="447"/>
        <v/>
      </c>
      <c r="B9583" s="99"/>
      <c r="C9583" s="4"/>
      <c r="D9583" s="14"/>
      <c r="E9583" s="14"/>
      <c r="F9583" s="14"/>
      <c r="G9583" s="82"/>
      <c r="H9583" s="107" t="str">
        <f>IF(B9583&lt;&gt;"",IF(OR(O9583=0,O9583=999),"",SUMIFS($E$2:E9583,$A$2:A9583,A9583)-SUMIFS($F$2:F9583,$A$2:A9583,A9583)),"")</f>
        <v/>
      </c>
      <c r="I9583" s="109" t="str">
        <f t="shared" si="449"/>
        <v/>
      </c>
      <c r="J9583" s="113"/>
      <c r="K9583" s="90"/>
      <c r="L9583" s="73"/>
      <c r="M9583" s="69" t="str">
        <f>IF(C9583&lt;&gt;"",DailyLog!$S$3,"")</f>
        <v/>
      </c>
      <c r="N9583" s="56" t="str">
        <f t="shared" si="448"/>
        <v/>
      </c>
      <c r="O9583" s="53" t="str">
        <f>IF($B9583&lt;&gt;"",IF(ISNUMBER(_xlfn.XMATCH($B9583,Language!$A$6:$E$6)),0,IF(ISNUMBER(_xlfn.XMATCH($B9583,Language!$A$29:$E$29)),'Lista de Prestatarios'!$B$3,VLOOKUP(B9583,'Lista de Prestatarios'!$A$2:$B$500,2,FALSE))),"")</f>
        <v/>
      </c>
      <c r="P9583" s="58" t="str">
        <f>IF(B9583&lt;&gt;"",IF(OR(D9583&gt;0,G9583&gt;0),COUNTIF($B$2:B9583,B9583),COUNTIFS($B$2:B9583,B9583,$E$2:E9583,"&gt;0")),"")</f>
        <v/>
      </c>
    </row>
    <row r="9584" spans="1:16" x14ac:dyDescent="0.35">
      <c r="A9584" s="51" t="str">
        <f t="shared" si="447"/>
        <v/>
      </c>
      <c r="B9584" s="99"/>
      <c r="C9584" s="4"/>
      <c r="D9584" s="14"/>
      <c r="E9584" s="14"/>
      <c r="F9584" s="14"/>
      <c r="G9584" s="82"/>
      <c r="H9584" s="107" t="str">
        <f>IF(B9584&lt;&gt;"",IF(OR(O9584=0,O9584=999),"",SUMIFS($E$2:E9584,$A$2:A9584,A9584)-SUMIFS($F$2:F9584,$A$2:A9584,A9584)),"")</f>
        <v/>
      </c>
      <c r="I9584" s="109" t="str">
        <f t="shared" si="449"/>
        <v/>
      </c>
      <c r="J9584" s="113"/>
      <c r="K9584" s="90"/>
      <c r="L9584" s="73"/>
      <c r="M9584" s="69" t="str">
        <f>IF(C9584&lt;&gt;"",DailyLog!$S$3,"")</f>
        <v/>
      </c>
      <c r="N9584" s="56" t="str">
        <f t="shared" si="448"/>
        <v/>
      </c>
      <c r="O9584" s="53" t="str">
        <f>IF($B9584&lt;&gt;"",IF(ISNUMBER(_xlfn.XMATCH($B9584,Language!$A$6:$E$6)),0,IF(ISNUMBER(_xlfn.XMATCH($B9584,Language!$A$29:$E$29)),'Lista de Prestatarios'!$B$3,VLOOKUP(B9584,'Lista de Prestatarios'!$A$2:$B$500,2,FALSE))),"")</f>
        <v/>
      </c>
      <c r="P9584" s="58" t="str">
        <f>IF(B9584&lt;&gt;"",IF(OR(D9584&gt;0,G9584&gt;0),COUNTIF($B$2:B9584,B9584),COUNTIFS($B$2:B9584,B9584,$E$2:E9584,"&gt;0")),"")</f>
        <v/>
      </c>
    </row>
    <row r="9585" spans="1:16" x14ac:dyDescent="0.35">
      <c r="A9585" s="51" t="str">
        <f t="shared" si="447"/>
        <v/>
      </c>
      <c r="B9585" s="99"/>
      <c r="C9585" s="4"/>
      <c r="D9585" s="14"/>
      <c r="E9585" s="14"/>
      <c r="F9585" s="14"/>
      <c r="G9585" s="82"/>
      <c r="H9585" s="107" t="str">
        <f>IF(B9585&lt;&gt;"",IF(OR(O9585=0,O9585=999),"",SUMIFS($E$2:E9585,$A$2:A9585,A9585)-SUMIFS($F$2:F9585,$A$2:A9585,A9585)),"")</f>
        <v/>
      </c>
      <c r="I9585" s="109" t="str">
        <f t="shared" si="449"/>
        <v/>
      </c>
      <c r="J9585" s="113"/>
      <c r="K9585" s="90"/>
      <c r="L9585" s="73"/>
      <c r="M9585" s="69" t="str">
        <f>IF(C9585&lt;&gt;"",DailyLog!$S$3,"")</f>
        <v/>
      </c>
      <c r="N9585" s="56" t="str">
        <f t="shared" si="448"/>
        <v/>
      </c>
      <c r="O9585" s="53" t="str">
        <f>IF($B9585&lt;&gt;"",IF(ISNUMBER(_xlfn.XMATCH($B9585,Language!$A$6:$E$6)),0,IF(ISNUMBER(_xlfn.XMATCH($B9585,Language!$A$29:$E$29)),'Lista de Prestatarios'!$B$3,VLOOKUP(B9585,'Lista de Prestatarios'!$A$2:$B$500,2,FALSE))),"")</f>
        <v/>
      </c>
      <c r="P9585" s="58" t="str">
        <f>IF(B9585&lt;&gt;"",IF(OR(D9585&gt;0,G9585&gt;0),COUNTIF($B$2:B9585,B9585),COUNTIFS($B$2:B9585,B9585,$E$2:E9585,"&gt;0")),"")</f>
        <v/>
      </c>
    </row>
    <row r="9586" spans="1:16" x14ac:dyDescent="0.35">
      <c r="A9586" s="51" t="str">
        <f t="shared" si="447"/>
        <v/>
      </c>
      <c r="B9586" s="99"/>
      <c r="C9586" s="4"/>
      <c r="D9586" s="14"/>
      <c r="E9586" s="14"/>
      <c r="F9586" s="14"/>
      <c r="G9586" s="82"/>
      <c r="H9586" s="107" t="str">
        <f>IF(B9586&lt;&gt;"",IF(OR(O9586=0,O9586=999),"",SUMIFS($E$2:E9586,$A$2:A9586,A9586)-SUMIFS($F$2:F9586,$A$2:A9586,A9586)),"")</f>
        <v/>
      </c>
      <c r="I9586" s="109" t="str">
        <f t="shared" si="449"/>
        <v/>
      </c>
      <c r="J9586" s="113"/>
      <c r="K9586" s="90"/>
      <c r="L9586" s="73"/>
      <c r="M9586" s="69" t="str">
        <f>IF(C9586&lt;&gt;"",DailyLog!$S$3,"")</f>
        <v/>
      </c>
      <c r="N9586" s="56" t="str">
        <f t="shared" si="448"/>
        <v/>
      </c>
      <c r="O9586" s="53" t="str">
        <f>IF($B9586&lt;&gt;"",IF(ISNUMBER(_xlfn.XMATCH($B9586,Language!$A$6:$E$6)),0,IF(ISNUMBER(_xlfn.XMATCH($B9586,Language!$A$29:$E$29)),'Lista de Prestatarios'!$B$3,VLOOKUP(B9586,'Lista de Prestatarios'!$A$2:$B$500,2,FALSE))),"")</f>
        <v/>
      </c>
      <c r="P9586" s="58" t="str">
        <f>IF(B9586&lt;&gt;"",IF(OR(D9586&gt;0,G9586&gt;0),COUNTIF($B$2:B9586,B9586),COUNTIFS($B$2:B9586,B9586,$E$2:E9586,"&gt;0")),"")</f>
        <v/>
      </c>
    </row>
    <row r="9587" spans="1:16" x14ac:dyDescent="0.35">
      <c r="A9587" s="51" t="str">
        <f t="shared" si="447"/>
        <v/>
      </c>
      <c r="B9587" s="99"/>
      <c r="C9587" s="4"/>
      <c r="D9587" s="14"/>
      <c r="E9587" s="14"/>
      <c r="F9587" s="14"/>
      <c r="G9587" s="82"/>
      <c r="H9587" s="107" t="str">
        <f>IF(B9587&lt;&gt;"",IF(OR(O9587=0,O9587=999),"",SUMIFS($E$2:E9587,$A$2:A9587,A9587)-SUMIFS($F$2:F9587,$A$2:A9587,A9587)),"")</f>
        <v/>
      </c>
      <c r="I9587" s="109" t="str">
        <f t="shared" si="449"/>
        <v/>
      </c>
      <c r="J9587" s="113"/>
      <c r="K9587" s="90"/>
      <c r="L9587" s="73"/>
      <c r="M9587" s="69" t="str">
        <f>IF(C9587&lt;&gt;"",DailyLog!$S$3,"")</f>
        <v/>
      </c>
      <c r="N9587" s="56" t="str">
        <f t="shared" si="448"/>
        <v/>
      </c>
      <c r="O9587" s="53" t="str">
        <f>IF($B9587&lt;&gt;"",IF(ISNUMBER(_xlfn.XMATCH($B9587,Language!$A$6:$E$6)),0,IF(ISNUMBER(_xlfn.XMATCH($B9587,Language!$A$29:$E$29)),'Lista de Prestatarios'!$B$3,VLOOKUP(B9587,'Lista de Prestatarios'!$A$2:$B$500,2,FALSE))),"")</f>
        <v/>
      </c>
      <c r="P9587" s="58" t="str">
        <f>IF(B9587&lt;&gt;"",IF(OR(D9587&gt;0,G9587&gt;0),COUNTIF($B$2:B9587,B9587),COUNTIFS($B$2:B9587,B9587,$E$2:E9587,"&gt;0")),"")</f>
        <v/>
      </c>
    </row>
    <row r="9588" spans="1:16" x14ac:dyDescent="0.35">
      <c r="A9588" s="51" t="str">
        <f t="shared" si="447"/>
        <v/>
      </c>
      <c r="B9588" s="99"/>
      <c r="C9588" s="4"/>
      <c r="D9588" s="14"/>
      <c r="E9588" s="14"/>
      <c r="F9588" s="14"/>
      <c r="G9588" s="82"/>
      <c r="H9588" s="107" t="str">
        <f>IF(B9588&lt;&gt;"",IF(OR(O9588=0,O9588=999),"",SUMIFS($E$2:E9588,$A$2:A9588,A9588)-SUMIFS($F$2:F9588,$A$2:A9588,A9588)),"")</f>
        <v/>
      </c>
      <c r="I9588" s="109" t="str">
        <f t="shared" si="449"/>
        <v/>
      </c>
      <c r="J9588" s="113"/>
      <c r="K9588" s="90"/>
      <c r="L9588" s="73"/>
      <c r="M9588" s="69" t="str">
        <f>IF(C9588&lt;&gt;"",DailyLog!$S$3,"")</f>
        <v/>
      </c>
      <c r="N9588" s="56" t="str">
        <f t="shared" si="448"/>
        <v/>
      </c>
      <c r="O9588" s="53" t="str">
        <f>IF($B9588&lt;&gt;"",IF(ISNUMBER(_xlfn.XMATCH($B9588,Language!$A$6:$E$6)),0,IF(ISNUMBER(_xlfn.XMATCH($B9588,Language!$A$29:$E$29)),'Lista de Prestatarios'!$B$3,VLOOKUP(B9588,'Lista de Prestatarios'!$A$2:$B$500,2,FALSE))),"")</f>
        <v/>
      </c>
      <c r="P9588" s="58" t="str">
        <f>IF(B9588&lt;&gt;"",IF(OR(D9588&gt;0,G9588&gt;0),COUNTIF($B$2:B9588,B9588),COUNTIFS($B$2:B9588,B9588,$E$2:E9588,"&gt;0")),"")</f>
        <v/>
      </c>
    </row>
    <row r="9589" spans="1:16" x14ac:dyDescent="0.35">
      <c r="A9589" s="51" t="str">
        <f t="shared" si="447"/>
        <v/>
      </c>
      <c r="B9589" s="99"/>
      <c r="C9589" s="4"/>
      <c r="D9589" s="14"/>
      <c r="E9589" s="14"/>
      <c r="F9589" s="14"/>
      <c r="G9589" s="82"/>
      <c r="H9589" s="107" t="str">
        <f>IF(B9589&lt;&gt;"",IF(OR(O9589=0,O9589=999),"",SUMIFS($E$2:E9589,$A$2:A9589,A9589)-SUMIFS($F$2:F9589,$A$2:A9589,A9589)),"")</f>
        <v/>
      </c>
      <c r="I9589" s="109" t="str">
        <f t="shared" si="449"/>
        <v/>
      </c>
      <c r="J9589" s="113"/>
      <c r="K9589" s="90"/>
      <c r="L9589" s="73"/>
      <c r="M9589" s="69" t="str">
        <f>IF(C9589&lt;&gt;"",DailyLog!$S$3,"")</f>
        <v/>
      </c>
      <c r="N9589" s="56" t="str">
        <f t="shared" si="448"/>
        <v/>
      </c>
      <c r="O9589" s="53" t="str">
        <f>IF($B9589&lt;&gt;"",IF(ISNUMBER(_xlfn.XMATCH($B9589,Language!$A$6:$E$6)),0,IF(ISNUMBER(_xlfn.XMATCH($B9589,Language!$A$29:$E$29)),'Lista de Prestatarios'!$B$3,VLOOKUP(B9589,'Lista de Prestatarios'!$A$2:$B$500,2,FALSE))),"")</f>
        <v/>
      </c>
      <c r="P9589" s="58" t="str">
        <f>IF(B9589&lt;&gt;"",IF(OR(D9589&gt;0,G9589&gt;0),COUNTIF($B$2:B9589,B9589),COUNTIFS($B$2:B9589,B9589,$E$2:E9589,"&gt;0")),"")</f>
        <v/>
      </c>
    </row>
    <row r="9590" spans="1:16" x14ac:dyDescent="0.35">
      <c r="A9590" s="51" t="str">
        <f t="shared" si="447"/>
        <v/>
      </c>
      <c r="B9590" s="99"/>
      <c r="C9590" s="4"/>
      <c r="D9590" s="14"/>
      <c r="E9590" s="14"/>
      <c r="F9590" s="14"/>
      <c r="G9590" s="82"/>
      <c r="H9590" s="107" t="str">
        <f>IF(B9590&lt;&gt;"",IF(OR(O9590=0,O9590=999),"",SUMIFS($E$2:E9590,$A$2:A9590,A9590)-SUMIFS($F$2:F9590,$A$2:A9590,A9590)),"")</f>
        <v/>
      </c>
      <c r="I9590" s="109" t="str">
        <f t="shared" si="449"/>
        <v/>
      </c>
      <c r="J9590" s="113"/>
      <c r="K9590" s="90"/>
      <c r="L9590" s="73"/>
      <c r="M9590" s="69" t="str">
        <f>IF(C9590&lt;&gt;"",DailyLog!$S$3,"")</f>
        <v/>
      </c>
      <c r="N9590" s="56" t="str">
        <f t="shared" si="448"/>
        <v/>
      </c>
      <c r="O9590" s="53" t="str">
        <f>IF($B9590&lt;&gt;"",IF(ISNUMBER(_xlfn.XMATCH($B9590,Language!$A$6:$E$6)),0,IF(ISNUMBER(_xlfn.XMATCH($B9590,Language!$A$29:$E$29)),'Lista de Prestatarios'!$B$3,VLOOKUP(B9590,'Lista de Prestatarios'!$A$2:$B$500,2,FALSE))),"")</f>
        <v/>
      </c>
      <c r="P9590" s="58" t="str">
        <f>IF(B9590&lt;&gt;"",IF(OR(D9590&gt;0,G9590&gt;0),COUNTIF($B$2:B9590,B9590),COUNTIFS($B$2:B9590,B9590,$E$2:E9590,"&gt;0")),"")</f>
        <v/>
      </c>
    </row>
    <row r="9591" spans="1:16" x14ac:dyDescent="0.35">
      <c r="A9591" s="51" t="str">
        <f t="shared" si="447"/>
        <v/>
      </c>
      <c r="B9591" s="99"/>
      <c r="C9591" s="4"/>
      <c r="D9591" s="14"/>
      <c r="E9591" s="14"/>
      <c r="F9591" s="14"/>
      <c r="G9591" s="82"/>
      <c r="H9591" s="107" t="str">
        <f>IF(B9591&lt;&gt;"",IF(OR(O9591=0,O9591=999),"",SUMIFS($E$2:E9591,$A$2:A9591,A9591)-SUMIFS($F$2:F9591,$A$2:A9591,A9591)),"")</f>
        <v/>
      </c>
      <c r="I9591" s="109" t="str">
        <f t="shared" si="449"/>
        <v/>
      </c>
      <c r="J9591" s="113"/>
      <c r="K9591" s="90"/>
      <c r="L9591" s="73"/>
      <c r="M9591" s="69" t="str">
        <f>IF(C9591&lt;&gt;"",DailyLog!$S$3,"")</f>
        <v/>
      </c>
      <c r="N9591" s="56" t="str">
        <f t="shared" si="448"/>
        <v/>
      </c>
      <c r="O9591" s="53" t="str">
        <f>IF($B9591&lt;&gt;"",IF(ISNUMBER(_xlfn.XMATCH($B9591,Language!$A$6:$E$6)),0,IF(ISNUMBER(_xlfn.XMATCH($B9591,Language!$A$29:$E$29)),'Lista de Prestatarios'!$B$3,VLOOKUP(B9591,'Lista de Prestatarios'!$A$2:$B$500,2,FALSE))),"")</f>
        <v/>
      </c>
      <c r="P9591" s="58" t="str">
        <f>IF(B9591&lt;&gt;"",IF(OR(D9591&gt;0,G9591&gt;0),COUNTIF($B$2:B9591,B9591),COUNTIFS($B$2:B9591,B9591,$E$2:E9591,"&gt;0")),"")</f>
        <v/>
      </c>
    </row>
    <row r="9592" spans="1:16" x14ac:dyDescent="0.35">
      <c r="A9592" s="51" t="str">
        <f t="shared" si="447"/>
        <v/>
      </c>
      <c r="B9592" s="99"/>
      <c r="C9592" s="4"/>
      <c r="D9592" s="14"/>
      <c r="E9592" s="14"/>
      <c r="F9592" s="14"/>
      <c r="G9592" s="82"/>
      <c r="H9592" s="107" t="str">
        <f>IF(B9592&lt;&gt;"",IF(OR(O9592=0,O9592=999),"",SUMIFS($E$2:E9592,$A$2:A9592,A9592)-SUMIFS($F$2:F9592,$A$2:A9592,A9592)),"")</f>
        <v/>
      </c>
      <c r="I9592" s="109" t="str">
        <f t="shared" si="449"/>
        <v/>
      </c>
      <c r="J9592" s="113"/>
      <c r="K9592" s="90"/>
      <c r="L9592" s="73"/>
      <c r="M9592" s="69" t="str">
        <f>IF(C9592&lt;&gt;"",DailyLog!$S$3,"")</f>
        <v/>
      </c>
      <c r="N9592" s="56" t="str">
        <f t="shared" si="448"/>
        <v/>
      </c>
      <c r="O9592" s="53" t="str">
        <f>IF($B9592&lt;&gt;"",IF(ISNUMBER(_xlfn.XMATCH($B9592,Language!$A$6:$E$6)),0,IF(ISNUMBER(_xlfn.XMATCH($B9592,Language!$A$29:$E$29)),'Lista de Prestatarios'!$B$3,VLOOKUP(B9592,'Lista de Prestatarios'!$A$2:$B$500,2,FALSE))),"")</f>
        <v/>
      </c>
      <c r="P9592" s="58" t="str">
        <f>IF(B9592&lt;&gt;"",IF(OR(D9592&gt;0,G9592&gt;0),COUNTIF($B$2:B9592,B9592),COUNTIFS($B$2:B9592,B9592,$E$2:E9592,"&gt;0")),"")</f>
        <v/>
      </c>
    </row>
    <row r="9593" spans="1:16" x14ac:dyDescent="0.35">
      <c r="A9593" s="51" t="str">
        <f t="shared" si="447"/>
        <v/>
      </c>
      <c r="B9593" s="99"/>
      <c r="C9593" s="4"/>
      <c r="D9593" s="14"/>
      <c r="E9593" s="14"/>
      <c r="F9593" s="14"/>
      <c r="G9593" s="82"/>
      <c r="H9593" s="107" t="str">
        <f>IF(B9593&lt;&gt;"",IF(OR(O9593=0,O9593=999),"",SUMIFS($E$2:E9593,$A$2:A9593,A9593)-SUMIFS($F$2:F9593,$A$2:A9593,A9593)),"")</f>
        <v/>
      </c>
      <c r="I9593" s="109" t="str">
        <f t="shared" si="449"/>
        <v/>
      </c>
      <c r="J9593" s="113"/>
      <c r="K9593" s="90"/>
      <c r="L9593" s="73"/>
      <c r="M9593" s="69" t="str">
        <f>IF(C9593&lt;&gt;"",DailyLog!$S$3,"")</f>
        <v/>
      </c>
      <c r="N9593" s="56" t="str">
        <f t="shared" si="448"/>
        <v/>
      </c>
      <c r="O9593" s="53" t="str">
        <f>IF($B9593&lt;&gt;"",IF(ISNUMBER(_xlfn.XMATCH($B9593,Language!$A$6:$E$6)),0,IF(ISNUMBER(_xlfn.XMATCH($B9593,Language!$A$29:$E$29)),'Lista de Prestatarios'!$B$3,VLOOKUP(B9593,'Lista de Prestatarios'!$A$2:$B$500,2,FALSE))),"")</f>
        <v/>
      </c>
      <c r="P9593" s="58" t="str">
        <f>IF(B9593&lt;&gt;"",IF(OR(D9593&gt;0,G9593&gt;0),COUNTIF($B$2:B9593,B9593),COUNTIFS($B$2:B9593,B9593,$E$2:E9593,"&gt;0")),"")</f>
        <v/>
      </c>
    </row>
    <row r="9594" spans="1:16" x14ac:dyDescent="0.35">
      <c r="A9594" s="51" t="str">
        <f t="shared" si="447"/>
        <v/>
      </c>
      <c r="B9594" s="99"/>
      <c r="C9594" s="4"/>
      <c r="D9594" s="14"/>
      <c r="E9594" s="14"/>
      <c r="F9594" s="14"/>
      <c r="G9594" s="82"/>
      <c r="H9594" s="107" t="str">
        <f>IF(B9594&lt;&gt;"",IF(OR(O9594=0,O9594=999),"",SUMIFS($E$2:E9594,$A$2:A9594,A9594)-SUMIFS($F$2:F9594,$A$2:A9594,A9594)),"")</f>
        <v/>
      </c>
      <c r="I9594" s="109" t="str">
        <f t="shared" si="449"/>
        <v/>
      </c>
      <c r="J9594" s="113"/>
      <c r="K9594" s="90"/>
      <c r="L9594" s="73"/>
      <c r="M9594" s="69" t="str">
        <f>IF(C9594&lt;&gt;"",DailyLog!$S$3,"")</f>
        <v/>
      </c>
      <c r="N9594" s="56" t="str">
        <f t="shared" si="448"/>
        <v/>
      </c>
      <c r="O9594" s="53" t="str">
        <f>IF($B9594&lt;&gt;"",IF(ISNUMBER(_xlfn.XMATCH($B9594,Language!$A$6:$E$6)),0,IF(ISNUMBER(_xlfn.XMATCH($B9594,Language!$A$29:$E$29)),'Lista de Prestatarios'!$B$3,VLOOKUP(B9594,'Lista de Prestatarios'!$A$2:$B$500,2,FALSE))),"")</f>
        <v/>
      </c>
      <c r="P9594" s="58" t="str">
        <f>IF(B9594&lt;&gt;"",IF(OR(D9594&gt;0,G9594&gt;0),COUNTIF($B$2:B9594,B9594),COUNTIFS($B$2:B9594,B9594,$E$2:E9594,"&gt;0")),"")</f>
        <v/>
      </c>
    </row>
    <row r="9595" spans="1:16" x14ac:dyDescent="0.35">
      <c r="A9595" s="51" t="str">
        <f t="shared" si="447"/>
        <v/>
      </c>
      <c r="B9595" s="99"/>
      <c r="C9595" s="4"/>
      <c r="D9595" s="14"/>
      <c r="E9595" s="14"/>
      <c r="F9595" s="14"/>
      <c r="G9595" s="82"/>
      <c r="H9595" s="107" t="str">
        <f>IF(B9595&lt;&gt;"",IF(OR(O9595=0,O9595=999),"",SUMIFS($E$2:E9595,$A$2:A9595,A9595)-SUMIFS($F$2:F9595,$A$2:A9595,A9595)),"")</f>
        <v/>
      </c>
      <c r="I9595" s="109" t="str">
        <f t="shared" si="449"/>
        <v/>
      </c>
      <c r="J9595" s="113"/>
      <c r="K9595" s="90"/>
      <c r="L9595" s="73"/>
      <c r="M9595" s="69" t="str">
        <f>IF(C9595&lt;&gt;"",DailyLog!$S$3,"")</f>
        <v/>
      </c>
      <c r="N9595" s="56" t="str">
        <f t="shared" si="448"/>
        <v/>
      </c>
      <c r="O9595" s="53" t="str">
        <f>IF($B9595&lt;&gt;"",IF(ISNUMBER(_xlfn.XMATCH($B9595,Language!$A$6:$E$6)),0,IF(ISNUMBER(_xlfn.XMATCH($B9595,Language!$A$29:$E$29)),'Lista de Prestatarios'!$B$3,VLOOKUP(B9595,'Lista de Prestatarios'!$A$2:$B$500,2,FALSE))),"")</f>
        <v/>
      </c>
      <c r="P9595" s="58" t="str">
        <f>IF(B9595&lt;&gt;"",IF(OR(D9595&gt;0,G9595&gt;0),COUNTIF($B$2:B9595,B9595),COUNTIFS($B$2:B9595,B9595,$E$2:E9595,"&gt;0")),"")</f>
        <v/>
      </c>
    </row>
    <row r="9596" spans="1:16" x14ac:dyDescent="0.35">
      <c r="A9596" s="51" t="str">
        <f t="shared" si="447"/>
        <v/>
      </c>
      <c r="B9596" s="99"/>
      <c r="C9596" s="4"/>
      <c r="D9596" s="14"/>
      <c r="E9596" s="14"/>
      <c r="F9596" s="14"/>
      <c r="G9596" s="82"/>
      <c r="H9596" s="107" t="str">
        <f>IF(B9596&lt;&gt;"",IF(OR(O9596=0,O9596=999),"",SUMIFS($E$2:E9596,$A$2:A9596,A9596)-SUMIFS($F$2:F9596,$A$2:A9596,A9596)),"")</f>
        <v/>
      </c>
      <c r="I9596" s="109" t="str">
        <f t="shared" si="449"/>
        <v/>
      </c>
      <c r="J9596" s="113"/>
      <c r="K9596" s="90"/>
      <c r="L9596" s="73"/>
      <c r="M9596" s="69" t="str">
        <f>IF(C9596&lt;&gt;"",DailyLog!$S$3,"")</f>
        <v/>
      </c>
      <c r="N9596" s="56" t="str">
        <f t="shared" si="448"/>
        <v/>
      </c>
      <c r="O9596" s="53" t="str">
        <f>IF($B9596&lt;&gt;"",IF(ISNUMBER(_xlfn.XMATCH($B9596,Language!$A$6:$E$6)),0,IF(ISNUMBER(_xlfn.XMATCH($B9596,Language!$A$29:$E$29)),'Lista de Prestatarios'!$B$3,VLOOKUP(B9596,'Lista de Prestatarios'!$A$2:$B$500,2,FALSE))),"")</f>
        <v/>
      </c>
      <c r="P9596" s="58" t="str">
        <f>IF(B9596&lt;&gt;"",IF(OR(D9596&gt;0,G9596&gt;0),COUNTIF($B$2:B9596,B9596),COUNTIFS($B$2:B9596,B9596,$E$2:E9596,"&gt;0")),"")</f>
        <v/>
      </c>
    </row>
    <row r="9597" spans="1:16" x14ac:dyDescent="0.35">
      <c r="A9597" s="51" t="str">
        <f t="shared" si="447"/>
        <v/>
      </c>
      <c r="B9597" s="99"/>
      <c r="C9597" s="4"/>
      <c r="D9597" s="14"/>
      <c r="E9597" s="14"/>
      <c r="F9597" s="14"/>
      <c r="G9597" s="82"/>
      <c r="H9597" s="107" t="str">
        <f>IF(B9597&lt;&gt;"",IF(OR(O9597=0,O9597=999),"",SUMIFS($E$2:E9597,$A$2:A9597,A9597)-SUMIFS($F$2:F9597,$A$2:A9597,A9597)),"")</f>
        <v/>
      </c>
      <c r="I9597" s="109" t="str">
        <f t="shared" si="449"/>
        <v/>
      </c>
      <c r="J9597" s="113"/>
      <c r="K9597" s="90"/>
      <c r="L9597" s="73"/>
      <c r="M9597" s="69" t="str">
        <f>IF(C9597&lt;&gt;"",DailyLog!$S$3,"")</f>
        <v/>
      </c>
      <c r="N9597" s="56" t="str">
        <f t="shared" si="448"/>
        <v/>
      </c>
      <c r="O9597" s="53" t="str">
        <f>IF($B9597&lt;&gt;"",IF(ISNUMBER(_xlfn.XMATCH($B9597,Language!$A$6:$E$6)),0,IF(ISNUMBER(_xlfn.XMATCH($B9597,Language!$A$29:$E$29)),'Lista de Prestatarios'!$B$3,VLOOKUP(B9597,'Lista de Prestatarios'!$A$2:$B$500,2,FALSE))),"")</f>
        <v/>
      </c>
      <c r="P9597" s="58" t="str">
        <f>IF(B9597&lt;&gt;"",IF(OR(D9597&gt;0,G9597&gt;0),COUNTIF($B$2:B9597,B9597),COUNTIFS($B$2:B9597,B9597,$E$2:E9597,"&gt;0")),"")</f>
        <v/>
      </c>
    </row>
    <row r="9598" spans="1:16" x14ac:dyDescent="0.35">
      <c r="A9598" s="51" t="str">
        <f t="shared" si="447"/>
        <v/>
      </c>
      <c r="B9598" s="99"/>
      <c r="C9598" s="4"/>
      <c r="D9598" s="14"/>
      <c r="E9598" s="14"/>
      <c r="F9598" s="14"/>
      <c r="G9598" s="82"/>
      <c r="H9598" s="107" t="str">
        <f>IF(B9598&lt;&gt;"",IF(OR(O9598=0,O9598=999),"",SUMIFS($E$2:E9598,$A$2:A9598,A9598)-SUMIFS($F$2:F9598,$A$2:A9598,A9598)),"")</f>
        <v/>
      </c>
      <c r="I9598" s="109" t="str">
        <f t="shared" si="449"/>
        <v/>
      </c>
      <c r="J9598" s="113"/>
      <c r="K9598" s="90"/>
      <c r="L9598" s="73"/>
      <c r="M9598" s="69" t="str">
        <f>IF(C9598&lt;&gt;"",DailyLog!$S$3,"")</f>
        <v/>
      </c>
      <c r="N9598" s="56" t="str">
        <f t="shared" si="448"/>
        <v/>
      </c>
      <c r="O9598" s="53" t="str">
        <f>IF($B9598&lt;&gt;"",IF(ISNUMBER(_xlfn.XMATCH($B9598,Language!$A$6:$E$6)),0,IF(ISNUMBER(_xlfn.XMATCH($B9598,Language!$A$29:$E$29)),'Lista de Prestatarios'!$B$3,VLOOKUP(B9598,'Lista de Prestatarios'!$A$2:$B$500,2,FALSE))),"")</f>
        <v/>
      </c>
      <c r="P9598" s="58" t="str">
        <f>IF(B9598&lt;&gt;"",IF(OR(D9598&gt;0,G9598&gt;0),COUNTIF($B$2:B9598,B9598),COUNTIFS($B$2:B9598,B9598,$E$2:E9598,"&gt;0")),"")</f>
        <v/>
      </c>
    </row>
    <row r="9599" spans="1:16" x14ac:dyDescent="0.35">
      <c r="A9599" s="51" t="str">
        <f t="shared" si="447"/>
        <v/>
      </c>
      <c r="B9599" s="99"/>
      <c r="C9599" s="4"/>
      <c r="D9599" s="14"/>
      <c r="E9599" s="14"/>
      <c r="F9599" s="14"/>
      <c r="G9599" s="82"/>
      <c r="H9599" s="107" t="str">
        <f>IF(B9599&lt;&gt;"",IF(OR(O9599=0,O9599=999),"",SUMIFS($E$2:E9599,$A$2:A9599,A9599)-SUMIFS($F$2:F9599,$A$2:A9599,A9599)),"")</f>
        <v/>
      </c>
      <c r="I9599" s="109" t="str">
        <f t="shared" si="449"/>
        <v/>
      </c>
      <c r="J9599" s="113"/>
      <c r="K9599" s="90"/>
      <c r="L9599" s="73"/>
      <c r="M9599" s="69" t="str">
        <f>IF(C9599&lt;&gt;"",DailyLog!$S$3,"")</f>
        <v/>
      </c>
      <c r="N9599" s="56" t="str">
        <f t="shared" si="448"/>
        <v/>
      </c>
      <c r="O9599" s="53" t="str">
        <f>IF($B9599&lt;&gt;"",IF(ISNUMBER(_xlfn.XMATCH($B9599,Language!$A$6:$E$6)),0,IF(ISNUMBER(_xlfn.XMATCH($B9599,Language!$A$29:$E$29)),'Lista de Prestatarios'!$B$3,VLOOKUP(B9599,'Lista de Prestatarios'!$A$2:$B$500,2,FALSE))),"")</f>
        <v/>
      </c>
      <c r="P9599" s="58" t="str">
        <f>IF(B9599&lt;&gt;"",IF(OR(D9599&gt;0,G9599&gt;0),COUNTIF($B$2:B9599,B9599),COUNTIFS($B$2:B9599,B9599,$E$2:E9599,"&gt;0")),"")</f>
        <v/>
      </c>
    </row>
    <row r="9600" spans="1:16" x14ac:dyDescent="0.35">
      <c r="A9600" s="51" t="str">
        <f t="shared" si="447"/>
        <v/>
      </c>
      <c r="B9600" s="99"/>
      <c r="C9600" s="4"/>
      <c r="D9600" s="14"/>
      <c r="E9600" s="14"/>
      <c r="F9600" s="14"/>
      <c r="G9600" s="82"/>
      <c r="H9600" s="107" t="str">
        <f>IF(B9600&lt;&gt;"",IF(OR(O9600=0,O9600=999),"",SUMIFS($E$2:E9600,$A$2:A9600,A9600)-SUMIFS($F$2:F9600,$A$2:A9600,A9600)),"")</f>
        <v/>
      </c>
      <c r="I9600" s="109" t="str">
        <f t="shared" si="449"/>
        <v/>
      </c>
      <c r="J9600" s="113"/>
      <c r="K9600" s="90"/>
      <c r="L9600" s="73"/>
      <c r="M9600" s="69" t="str">
        <f>IF(C9600&lt;&gt;"",DailyLog!$S$3,"")</f>
        <v/>
      </c>
      <c r="N9600" s="56" t="str">
        <f t="shared" si="448"/>
        <v/>
      </c>
      <c r="O9600" s="53" t="str">
        <f>IF($B9600&lt;&gt;"",IF(ISNUMBER(_xlfn.XMATCH($B9600,Language!$A$6:$E$6)),0,IF(ISNUMBER(_xlfn.XMATCH($B9600,Language!$A$29:$E$29)),'Lista de Prestatarios'!$B$3,VLOOKUP(B9600,'Lista de Prestatarios'!$A$2:$B$500,2,FALSE))),"")</f>
        <v/>
      </c>
      <c r="P9600" s="58" t="str">
        <f>IF(B9600&lt;&gt;"",IF(OR(D9600&gt;0,G9600&gt;0),COUNTIF($B$2:B9600,B9600),COUNTIFS($B$2:B9600,B9600,$E$2:E9600,"&gt;0")),"")</f>
        <v/>
      </c>
    </row>
    <row r="9601" spans="1:16" x14ac:dyDescent="0.35">
      <c r="A9601" s="51" t="str">
        <f t="shared" si="447"/>
        <v/>
      </c>
      <c r="B9601" s="99"/>
      <c r="C9601" s="4"/>
      <c r="D9601" s="14"/>
      <c r="E9601" s="14"/>
      <c r="F9601" s="14"/>
      <c r="G9601" s="82"/>
      <c r="H9601" s="107" t="str">
        <f>IF(B9601&lt;&gt;"",IF(OR(O9601=0,O9601=999),"",SUMIFS($E$2:E9601,$A$2:A9601,A9601)-SUMIFS($F$2:F9601,$A$2:A9601,A9601)),"")</f>
        <v/>
      </c>
      <c r="I9601" s="109" t="str">
        <f t="shared" si="449"/>
        <v/>
      </c>
      <c r="J9601" s="113"/>
      <c r="K9601" s="90"/>
      <c r="L9601" s="73"/>
      <c r="M9601" s="69" t="str">
        <f>IF(C9601&lt;&gt;"",DailyLog!$S$3,"")</f>
        <v/>
      </c>
      <c r="N9601" s="56" t="str">
        <f t="shared" si="448"/>
        <v/>
      </c>
      <c r="O9601" s="53" t="str">
        <f>IF($B9601&lt;&gt;"",IF(ISNUMBER(_xlfn.XMATCH($B9601,Language!$A$6:$E$6)),0,IF(ISNUMBER(_xlfn.XMATCH($B9601,Language!$A$29:$E$29)),'Lista de Prestatarios'!$B$3,VLOOKUP(B9601,'Lista de Prestatarios'!$A$2:$B$500,2,FALSE))),"")</f>
        <v/>
      </c>
      <c r="P9601" s="58" t="str">
        <f>IF(B9601&lt;&gt;"",IF(OR(D9601&gt;0,G9601&gt;0),COUNTIF($B$2:B9601,B9601),COUNTIFS($B$2:B9601,B9601,$E$2:E9601,"&gt;0")),"")</f>
        <v/>
      </c>
    </row>
    <row r="9602" spans="1:16" x14ac:dyDescent="0.35">
      <c r="A9602" s="51" t="str">
        <f t="shared" ref="A9602:A9665" si="450">IF(B9602&lt;&gt;"",O9602&amp;"."&amp;P9602,"")</f>
        <v/>
      </c>
      <c r="B9602" s="99"/>
      <c r="C9602" s="4"/>
      <c r="D9602" s="14"/>
      <c r="E9602" s="14"/>
      <c r="F9602" s="14"/>
      <c r="G9602" s="82"/>
      <c r="H9602" s="107" t="str">
        <f>IF(B9602&lt;&gt;"",IF(OR(O9602=0,O9602=999),"",SUMIFS($E$2:E9602,$A$2:A9602,A9602)-SUMIFS($F$2:F9602,$A$2:A9602,A9602)),"")</f>
        <v/>
      </c>
      <c r="I9602" s="109" t="str">
        <f t="shared" si="449"/>
        <v/>
      </c>
      <c r="J9602" s="113"/>
      <c r="K9602" s="90"/>
      <c r="L9602" s="73"/>
      <c r="M9602" s="69" t="str">
        <f>IF(C9602&lt;&gt;"",DailyLog!$S$3,"")</f>
        <v/>
      </c>
      <c r="N9602" s="56" t="str">
        <f t="shared" ref="N9602:N9665" si="451">IF(B9602&lt;&gt;"",COUNT(D9602:G9602),"")</f>
        <v/>
      </c>
      <c r="O9602" s="53" t="str">
        <f>IF($B9602&lt;&gt;"",IF(ISNUMBER(_xlfn.XMATCH($B9602,Language!$A$6:$E$6)),0,IF(ISNUMBER(_xlfn.XMATCH($B9602,Language!$A$29:$E$29)),'Lista de Prestatarios'!$B$3,VLOOKUP(B9602,'Lista de Prestatarios'!$A$2:$B$500,2,FALSE))),"")</f>
        <v/>
      </c>
      <c r="P9602" s="58" t="str">
        <f>IF(B9602&lt;&gt;"",IF(OR(D9602&gt;0,G9602&gt;0),COUNTIF($B$2:B9602,B9602),COUNTIFS($B$2:B9602,B9602,$E$2:E9602,"&gt;0")),"")</f>
        <v/>
      </c>
    </row>
    <row r="9603" spans="1:16" x14ac:dyDescent="0.35">
      <c r="A9603" s="51" t="str">
        <f t="shared" si="450"/>
        <v/>
      </c>
      <c r="B9603" s="99"/>
      <c r="C9603" s="4"/>
      <c r="D9603" s="14"/>
      <c r="E9603" s="14"/>
      <c r="F9603" s="14"/>
      <c r="G9603" s="82"/>
      <c r="H9603" s="107" t="str">
        <f>IF(B9603&lt;&gt;"",IF(OR(O9603=0,O9603=999),"",SUMIFS($E$2:E9603,$A$2:A9603,A9603)-SUMIFS($F$2:F9603,$A$2:A9603,A9603)),"")</f>
        <v/>
      </c>
      <c r="I9603" s="109" t="str">
        <f t="shared" si="449"/>
        <v/>
      </c>
      <c r="J9603" s="113"/>
      <c r="K9603" s="90"/>
      <c r="L9603" s="73"/>
      <c r="M9603" s="69" t="str">
        <f>IF(C9603&lt;&gt;"",DailyLog!$S$3,"")</f>
        <v/>
      </c>
      <c r="N9603" s="56" t="str">
        <f t="shared" si="451"/>
        <v/>
      </c>
      <c r="O9603" s="53" t="str">
        <f>IF($B9603&lt;&gt;"",IF(ISNUMBER(_xlfn.XMATCH($B9603,Language!$A$6:$E$6)),0,IF(ISNUMBER(_xlfn.XMATCH($B9603,Language!$A$29:$E$29)),'Lista de Prestatarios'!$B$3,VLOOKUP(B9603,'Lista de Prestatarios'!$A$2:$B$500,2,FALSE))),"")</f>
        <v/>
      </c>
      <c r="P9603" s="58" t="str">
        <f>IF(B9603&lt;&gt;"",IF(OR(D9603&gt;0,G9603&gt;0),COUNTIF($B$2:B9603,B9603),COUNTIFS($B$2:B9603,B9603,$E$2:E9603,"&gt;0")),"")</f>
        <v/>
      </c>
    </row>
    <row r="9604" spans="1:16" x14ac:dyDescent="0.35">
      <c r="A9604" s="51" t="str">
        <f t="shared" si="450"/>
        <v/>
      </c>
      <c r="B9604" s="99"/>
      <c r="C9604" s="4"/>
      <c r="D9604" s="14"/>
      <c r="E9604" s="14"/>
      <c r="F9604" s="14"/>
      <c r="G9604" s="82"/>
      <c r="H9604" s="107" t="str">
        <f>IF(B9604&lt;&gt;"",IF(OR(O9604=0,O9604=999),"",SUMIFS($E$2:E9604,$A$2:A9604,A9604)-SUMIFS($F$2:F9604,$A$2:A9604,A9604)),"")</f>
        <v/>
      </c>
      <c r="I9604" s="109" t="str">
        <f t="shared" ref="I9604:I9667" si="452">IF(B9604&lt;&gt;"",I9603+D9604-E9604+F9604-G9604,"")</f>
        <v/>
      </c>
      <c r="J9604" s="113"/>
      <c r="K9604" s="90"/>
      <c r="L9604" s="73"/>
      <c r="M9604" s="69" t="str">
        <f>IF(C9604&lt;&gt;"",DailyLog!$S$3,"")</f>
        <v/>
      </c>
      <c r="N9604" s="56" t="str">
        <f t="shared" si="451"/>
        <v/>
      </c>
      <c r="O9604" s="53" t="str">
        <f>IF($B9604&lt;&gt;"",IF(ISNUMBER(_xlfn.XMATCH($B9604,Language!$A$6:$E$6)),0,IF(ISNUMBER(_xlfn.XMATCH($B9604,Language!$A$29:$E$29)),'Lista de Prestatarios'!$B$3,VLOOKUP(B9604,'Lista de Prestatarios'!$A$2:$B$500,2,FALSE))),"")</f>
        <v/>
      </c>
      <c r="P9604" s="58" t="str">
        <f>IF(B9604&lt;&gt;"",IF(OR(D9604&gt;0,G9604&gt;0),COUNTIF($B$2:B9604,B9604),COUNTIFS($B$2:B9604,B9604,$E$2:E9604,"&gt;0")),"")</f>
        <v/>
      </c>
    </row>
    <row r="9605" spans="1:16" x14ac:dyDescent="0.35">
      <c r="A9605" s="51" t="str">
        <f t="shared" si="450"/>
        <v/>
      </c>
      <c r="B9605" s="99"/>
      <c r="C9605" s="4"/>
      <c r="D9605" s="14"/>
      <c r="E9605" s="14"/>
      <c r="F9605" s="14"/>
      <c r="G9605" s="82"/>
      <c r="H9605" s="107" t="str">
        <f>IF(B9605&lt;&gt;"",IF(OR(O9605=0,O9605=999),"",SUMIFS($E$2:E9605,$A$2:A9605,A9605)-SUMIFS($F$2:F9605,$A$2:A9605,A9605)),"")</f>
        <v/>
      </c>
      <c r="I9605" s="109" t="str">
        <f t="shared" si="452"/>
        <v/>
      </c>
      <c r="J9605" s="113"/>
      <c r="K9605" s="90"/>
      <c r="L9605" s="73"/>
      <c r="M9605" s="69" t="str">
        <f>IF(C9605&lt;&gt;"",DailyLog!$S$3,"")</f>
        <v/>
      </c>
      <c r="N9605" s="56" t="str">
        <f t="shared" si="451"/>
        <v/>
      </c>
      <c r="O9605" s="53" t="str">
        <f>IF($B9605&lt;&gt;"",IF(ISNUMBER(_xlfn.XMATCH($B9605,Language!$A$6:$E$6)),0,IF(ISNUMBER(_xlfn.XMATCH($B9605,Language!$A$29:$E$29)),'Lista de Prestatarios'!$B$3,VLOOKUP(B9605,'Lista de Prestatarios'!$A$2:$B$500,2,FALSE))),"")</f>
        <v/>
      </c>
      <c r="P9605" s="58" t="str">
        <f>IF(B9605&lt;&gt;"",IF(OR(D9605&gt;0,G9605&gt;0),COUNTIF($B$2:B9605,B9605),COUNTIFS($B$2:B9605,B9605,$E$2:E9605,"&gt;0")),"")</f>
        <v/>
      </c>
    </row>
    <row r="9606" spans="1:16" x14ac:dyDescent="0.35">
      <c r="A9606" s="51" t="str">
        <f t="shared" si="450"/>
        <v/>
      </c>
      <c r="B9606" s="99"/>
      <c r="C9606" s="4"/>
      <c r="D9606" s="14"/>
      <c r="E9606" s="14"/>
      <c r="F9606" s="14"/>
      <c r="G9606" s="82"/>
      <c r="H9606" s="107" t="str">
        <f>IF(B9606&lt;&gt;"",IF(OR(O9606=0,O9606=999),"",SUMIFS($E$2:E9606,$A$2:A9606,A9606)-SUMIFS($F$2:F9606,$A$2:A9606,A9606)),"")</f>
        <v/>
      </c>
      <c r="I9606" s="109" t="str">
        <f t="shared" si="452"/>
        <v/>
      </c>
      <c r="J9606" s="113"/>
      <c r="K9606" s="90"/>
      <c r="L9606" s="73"/>
      <c r="M9606" s="69" t="str">
        <f>IF(C9606&lt;&gt;"",DailyLog!$S$3,"")</f>
        <v/>
      </c>
      <c r="N9606" s="56" t="str">
        <f t="shared" si="451"/>
        <v/>
      </c>
      <c r="O9606" s="53" t="str">
        <f>IF($B9606&lt;&gt;"",IF(ISNUMBER(_xlfn.XMATCH($B9606,Language!$A$6:$E$6)),0,IF(ISNUMBER(_xlfn.XMATCH($B9606,Language!$A$29:$E$29)),'Lista de Prestatarios'!$B$3,VLOOKUP(B9606,'Lista de Prestatarios'!$A$2:$B$500,2,FALSE))),"")</f>
        <v/>
      </c>
      <c r="P9606" s="58" t="str">
        <f>IF(B9606&lt;&gt;"",IF(OR(D9606&gt;0,G9606&gt;0),COUNTIF($B$2:B9606,B9606),COUNTIFS($B$2:B9606,B9606,$E$2:E9606,"&gt;0")),"")</f>
        <v/>
      </c>
    </row>
    <row r="9607" spans="1:16" x14ac:dyDescent="0.35">
      <c r="A9607" s="51" t="str">
        <f t="shared" si="450"/>
        <v/>
      </c>
      <c r="B9607" s="99"/>
      <c r="C9607" s="4"/>
      <c r="D9607" s="14"/>
      <c r="E9607" s="14"/>
      <c r="F9607" s="14"/>
      <c r="G9607" s="82"/>
      <c r="H9607" s="107" t="str">
        <f>IF(B9607&lt;&gt;"",IF(OR(O9607=0,O9607=999),"",SUMIFS($E$2:E9607,$A$2:A9607,A9607)-SUMIFS($F$2:F9607,$A$2:A9607,A9607)),"")</f>
        <v/>
      </c>
      <c r="I9607" s="109" t="str">
        <f t="shared" si="452"/>
        <v/>
      </c>
      <c r="J9607" s="113"/>
      <c r="K9607" s="90"/>
      <c r="L9607" s="73"/>
      <c r="M9607" s="69" t="str">
        <f>IF(C9607&lt;&gt;"",DailyLog!$S$3,"")</f>
        <v/>
      </c>
      <c r="N9607" s="56" t="str">
        <f t="shared" si="451"/>
        <v/>
      </c>
      <c r="O9607" s="53" t="str">
        <f>IF($B9607&lt;&gt;"",IF(ISNUMBER(_xlfn.XMATCH($B9607,Language!$A$6:$E$6)),0,IF(ISNUMBER(_xlfn.XMATCH($B9607,Language!$A$29:$E$29)),'Lista de Prestatarios'!$B$3,VLOOKUP(B9607,'Lista de Prestatarios'!$A$2:$B$500,2,FALSE))),"")</f>
        <v/>
      </c>
      <c r="P9607" s="58" t="str">
        <f>IF(B9607&lt;&gt;"",IF(OR(D9607&gt;0,G9607&gt;0),COUNTIF($B$2:B9607,B9607),COUNTIFS($B$2:B9607,B9607,$E$2:E9607,"&gt;0")),"")</f>
        <v/>
      </c>
    </row>
    <row r="9608" spans="1:16" x14ac:dyDescent="0.35">
      <c r="A9608" s="51" t="str">
        <f t="shared" si="450"/>
        <v/>
      </c>
      <c r="B9608" s="99"/>
      <c r="C9608" s="4"/>
      <c r="D9608" s="14"/>
      <c r="E9608" s="14"/>
      <c r="F9608" s="14"/>
      <c r="G9608" s="82"/>
      <c r="H9608" s="107" t="str">
        <f>IF(B9608&lt;&gt;"",IF(OR(O9608=0,O9608=999),"",SUMIFS($E$2:E9608,$A$2:A9608,A9608)-SUMIFS($F$2:F9608,$A$2:A9608,A9608)),"")</f>
        <v/>
      </c>
      <c r="I9608" s="109" t="str">
        <f t="shared" si="452"/>
        <v/>
      </c>
      <c r="J9608" s="113"/>
      <c r="K9608" s="90"/>
      <c r="L9608" s="73"/>
      <c r="M9608" s="69" t="str">
        <f>IF(C9608&lt;&gt;"",DailyLog!$S$3,"")</f>
        <v/>
      </c>
      <c r="N9608" s="56" t="str">
        <f t="shared" si="451"/>
        <v/>
      </c>
      <c r="O9608" s="53" t="str">
        <f>IF($B9608&lt;&gt;"",IF(ISNUMBER(_xlfn.XMATCH($B9608,Language!$A$6:$E$6)),0,IF(ISNUMBER(_xlfn.XMATCH($B9608,Language!$A$29:$E$29)),'Lista de Prestatarios'!$B$3,VLOOKUP(B9608,'Lista de Prestatarios'!$A$2:$B$500,2,FALSE))),"")</f>
        <v/>
      </c>
      <c r="P9608" s="58" t="str">
        <f>IF(B9608&lt;&gt;"",IF(OR(D9608&gt;0,G9608&gt;0),COUNTIF($B$2:B9608,B9608),COUNTIFS($B$2:B9608,B9608,$E$2:E9608,"&gt;0")),"")</f>
        <v/>
      </c>
    </row>
    <row r="9609" spans="1:16" x14ac:dyDescent="0.35">
      <c r="A9609" s="51" t="str">
        <f t="shared" si="450"/>
        <v/>
      </c>
      <c r="B9609" s="99"/>
      <c r="C9609" s="4"/>
      <c r="D9609" s="14"/>
      <c r="E9609" s="14"/>
      <c r="F9609" s="14"/>
      <c r="G9609" s="82"/>
      <c r="H9609" s="107" t="str">
        <f>IF(B9609&lt;&gt;"",IF(OR(O9609=0,O9609=999),"",SUMIFS($E$2:E9609,$A$2:A9609,A9609)-SUMIFS($F$2:F9609,$A$2:A9609,A9609)),"")</f>
        <v/>
      </c>
      <c r="I9609" s="109" t="str">
        <f t="shared" si="452"/>
        <v/>
      </c>
      <c r="J9609" s="113"/>
      <c r="K9609" s="90"/>
      <c r="L9609" s="73"/>
      <c r="M9609" s="69" t="str">
        <f>IF(C9609&lt;&gt;"",DailyLog!$S$3,"")</f>
        <v/>
      </c>
      <c r="N9609" s="56" t="str">
        <f t="shared" si="451"/>
        <v/>
      </c>
      <c r="O9609" s="53" t="str">
        <f>IF($B9609&lt;&gt;"",IF(ISNUMBER(_xlfn.XMATCH($B9609,Language!$A$6:$E$6)),0,IF(ISNUMBER(_xlfn.XMATCH($B9609,Language!$A$29:$E$29)),'Lista de Prestatarios'!$B$3,VLOOKUP(B9609,'Lista de Prestatarios'!$A$2:$B$500,2,FALSE))),"")</f>
        <v/>
      </c>
      <c r="P9609" s="58" t="str">
        <f>IF(B9609&lt;&gt;"",IF(OR(D9609&gt;0,G9609&gt;0),COUNTIF($B$2:B9609,B9609),COUNTIFS($B$2:B9609,B9609,$E$2:E9609,"&gt;0")),"")</f>
        <v/>
      </c>
    </row>
    <row r="9610" spans="1:16" x14ac:dyDescent="0.35">
      <c r="A9610" s="51" t="str">
        <f t="shared" si="450"/>
        <v/>
      </c>
      <c r="B9610" s="99"/>
      <c r="C9610" s="4"/>
      <c r="D9610" s="14"/>
      <c r="E9610" s="14"/>
      <c r="F9610" s="14"/>
      <c r="G9610" s="82"/>
      <c r="H9610" s="107" t="str">
        <f>IF(B9610&lt;&gt;"",IF(OR(O9610=0,O9610=999),"",SUMIFS($E$2:E9610,$A$2:A9610,A9610)-SUMIFS($F$2:F9610,$A$2:A9610,A9610)),"")</f>
        <v/>
      </c>
      <c r="I9610" s="109" t="str">
        <f t="shared" si="452"/>
        <v/>
      </c>
      <c r="J9610" s="113"/>
      <c r="K9610" s="90"/>
      <c r="L9610" s="73"/>
      <c r="M9610" s="69" t="str">
        <f>IF(C9610&lt;&gt;"",DailyLog!$S$3,"")</f>
        <v/>
      </c>
      <c r="N9610" s="56" t="str">
        <f t="shared" si="451"/>
        <v/>
      </c>
      <c r="O9610" s="53" t="str">
        <f>IF($B9610&lt;&gt;"",IF(ISNUMBER(_xlfn.XMATCH($B9610,Language!$A$6:$E$6)),0,IF(ISNUMBER(_xlfn.XMATCH($B9610,Language!$A$29:$E$29)),'Lista de Prestatarios'!$B$3,VLOOKUP(B9610,'Lista de Prestatarios'!$A$2:$B$500,2,FALSE))),"")</f>
        <v/>
      </c>
      <c r="P9610" s="58" t="str">
        <f>IF(B9610&lt;&gt;"",IF(OR(D9610&gt;0,G9610&gt;0),COUNTIF($B$2:B9610,B9610),COUNTIFS($B$2:B9610,B9610,$E$2:E9610,"&gt;0")),"")</f>
        <v/>
      </c>
    </row>
    <row r="9611" spans="1:16" x14ac:dyDescent="0.35">
      <c r="A9611" s="51" t="str">
        <f t="shared" si="450"/>
        <v/>
      </c>
      <c r="B9611" s="99"/>
      <c r="C9611" s="4"/>
      <c r="D9611" s="14"/>
      <c r="E9611" s="14"/>
      <c r="F9611" s="14"/>
      <c r="G9611" s="82"/>
      <c r="H9611" s="107" t="str">
        <f>IF(B9611&lt;&gt;"",IF(OR(O9611=0,O9611=999),"",SUMIFS($E$2:E9611,$A$2:A9611,A9611)-SUMIFS($F$2:F9611,$A$2:A9611,A9611)),"")</f>
        <v/>
      </c>
      <c r="I9611" s="109" t="str">
        <f t="shared" si="452"/>
        <v/>
      </c>
      <c r="J9611" s="113"/>
      <c r="K9611" s="90"/>
      <c r="L9611" s="73"/>
      <c r="M9611" s="69" t="str">
        <f>IF(C9611&lt;&gt;"",DailyLog!$S$3,"")</f>
        <v/>
      </c>
      <c r="N9611" s="56" t="str">
        <f t="shared" si="451"/>
        <v/>
      </c>
      <c r="O9611" s="53" t="str">
        <f>IF($B9611&lt;&gt;"",IF(ISNUMBER(_xlfn.XMATCH($B9611,Language!$A$6:$E$6)),0,IF(ISNUMBER(_xlfn.XMATCH($B9611,Language!$A$29:$E$29)),'Lista de Prestatarios'!$B$3,VLOOKUP(B9611,'Lista de Prestatarios'!$A$2:$B$500,2,FALSE))),"")</f>
        <v/>
      </c>
      <c r="P9611" s="58" t="str">
        <f>IF(B9611&lt;&gt;"",IF(OR(D9611&gt;0,G9611&gt;0),COUNTIF($B$2:B9611,B9611),COUNTIFS($B$2:B9611,B9611,$E$2:E9611,"&gt;0")),"")</f>
        <v/>
      </c>
    </row>
    <row r="9612" spans="1:16" x14ac:dyDescent="0.35">
      <c r="A9612" s="51" t="str">
        <f t="shared" si="450"/>
        <v/>
      </c>
      <c r="B9612" s="99"/>
      <c r="C9612" s="4"/>
      <c r="D9612" s="14"/>
      <c r="E9612" s="14"/>
      <c r="F9612" s="14"/>
      <c r="G9612" s="82"/>
      <c r="H9612" s="107" t="str">
        <f>IF(B9612&lt;&gt;"",IF(OR(O9612=0,O9612=999),"",SUMIFS($E$2:E9612,$A$2:A9612,A9612)-SUMIFS($F$2:F9612,$A$2:A9612,A9612)),"")</f>
        <v/>
      </c>
      <c r="I9612" s="109" t="str">
        <f t="shared" si="452"/>
        <v/>
      </c>
      <c r="J9612" s="113"/>
      <c r="K9612" s="90"/>
      <c r="L9612" s="73"/>
      <c r="M9612" s="69" t="str">
        <f>IF(C9612&lt;&gt;"",DailyLog!$S$3,"")</f>
        <v/>
      </c>
      <c r="N9612" s="56" t="str">
        <f t="shared" si="451"/>
        <v/>
      </c>
      <c r="O9612" s="53" t="str">
        <f>IF($B9612&lt;&gt;"",IF(ISNUMBER(_xlfn.XMATCH($B9612,Language!$A$6:$E$6)),0,IF(ISNUMBER(_xlfn.XMATCH($B9612,Language!$A$29:$E$29)),'Lista de Prestatarios'!$B$3,VLOOKUP(B9612,'Lista de Prestatarios'!$A$2:$B$500,2,FALSE))),"")</f>
        <v/>
      </c>
      <c r="P9612" s="58" t="str">
        <f>IF(B9612&lt;&gt;"",IF(OR(D9612&gt;0,G9612&gt;0),COUNTIF($B$2:B9612,B9612),COUNTIFS($B$2:B9612,B9612,$E$2:E9612,"&gt;0")),"")</f>
        <v/>
      </c>
    </row>
    <row r="9613" spans="1:16" x14ac:dyDescent="0.35">
      <c r="A9613" s="51" t="str">
        <f t="shared" si="450"/>
        <v/>
      </c>
      <c r="B9613" s="99"/>
      <c r="C9613" s="4"/>
      <c r="D9613" s="14"/>
      <c r="E9613" s="14"/>
      <c r="F9613" s="14"/>
      <c r="G9613" s="82"/>
      <c r="H9613" s="107" t="str">
        <f>IF(B9613&lt;&gt;"",IF(OR(O9613=0,O9613=999),"",SUMIFS($E$2:E9613,$A$2:A9613,A9613)-SUMIFS($F$2:F9613,$A$2:A9613,A9613)),"")</f>
        <v/>
      </c>
      <c r="I9613" s="109" t="str">
        <f t="shared" si="452"/>
        <v/>
      </c>
      <c r="J9613" s="113"/>
      <c r="K9613" s="90"/>
      <c r="L9613" s="73"/>
      <c r="M9613" s="69" t="str">
        <f>IF(C9613&lt;&gt;"",DailyLog!$S$3,"")</f>
        <v/>
      </c>
      <c r="N9613" s="56" t="str">
        <f t="shared" si="451"/>
        <v/>
      </c>
      <c r="O9613" s="53" t="str">
        <f>IF($B9613&lt;&gt;"",IF(ISNUMBER(_xlfn.XMATCH($B9613,Language!$A$6:$E$6)),0,IF(ISNUMBER(_xlfn.XMATCH($B9613,Language!$A$29:$E$29)),'Lista de Prestatarios'!$B$3,VLOOKUP(B9613,'Lista de Prestatarios'!$A$2:$B$500,2,FALSE))),"")</f>
        <v/>
      </c>
      <c r="P9613" s="58" t="str">
        <f>IF(B9613&lt;&gt;"",IF(OR(D9613&gt;0,G9613&gt;0),COUNTIF($B$2:B9613,B9613),COUNTIFS($B$2:B9613,B9613,$E$2:E9613,"&gt;0")),"")</f>
        <v/>
      </c>
    </row>
    <row r="9614" spans="1:16" x14ac:dyDescent="0.35">
      <c r="A9614" s="51" t="str">
        <f t="shared" si="450"/>
        <v/>
      </c>
      <c r="B9614" s="99"/>
      <c r="C9614" s="4"/>
      <c r="D9614" s="14"/>
      <c r="E9614" s="14"/>
      <c r="F9614" s="14"/>
      <c r="G9614" s="82"/>
      <c r="H9614" s="107" t="str">
        <f>IF(B9614&lt;&gt;"",IF(OR(O9614=0,O9614=999),"",SUMIFS($E$2:E9614,$A$2:A9614,A9614)-SUMIFS($F$2:F9614,$A$2:A9614,A9614)),"")</f>
        <v/>
      </c>
      <c r="I9614" s="109" t="str">
        <f t="shared" si="452"/>
        <v/>
      </c>
      <c r="J9614" s="113"/>
      <c r="K9614" s="90"/>
      <c r="L9614" s="73"/>
      <c r="M9614" s="69" t="str">
        <f>IF(C9614&lt;&gt;"",DailyLog!$S$3,"")</f>
        <v/>
      </c>
      <c r="N9614" s="56" t="str">
        <f t="shared" si="451"/>
        <v/>
      </c>
      <c r="O9614" s="53" t="str">
        <f>IF($B9614&lt;&gt;"",IF(ISNUMBER(_xlfn.XMATCH($B9614,Language!$A$6:$E$6)),0,IF(ISNUMBER(_xlfn.XMATCH($B9614,Language!$A$29:$E$29)),'Lista de Prestatarios'!$B$3,VLOOKUP(B9614,'Lista de Prestatarios'!$A$2:$B$500,2,FALSE))),"")</f>
        <v/>
      </c>
      <c r="P9614" s="58" t="str">
        <f>IF(B9614&lt;&gt;"",IF(OR(D9614&gt;0,G9614&gt;0),COUNTIF($B$2:B9614,B9614),COUNTIFS($B$2:B9614,B9614,$E$2:E9614,"&gt;0")),"")</f>
        <v/>
      </c>
    </row>
    <row r="9615" spans="1:16" x14ac:dyDescent="0.35">
      <c r="A9615" s="51" t="str">
        <f t="shared" si="450"/>
        <v/>
      </c>
      <c r="B9615" s="99"/>
      <c r="C9615" s="4"/>
      <c r="D9615" s="14"/>
      <c r="E9615" s="14"/>
      <c r="F9615" s="14"/>
      <c r="G9615" s="82"/>
      <c r="H9615" s="107" t="str">
        <f>IF(B9615&lt;&gt;"",IF(OR(O9615=0,O9615=999),"",SUMIFS($E$2:E9615,$A$2:A9615,A9615)-SUMIFS($F$2:F9615,$A$2:A9615,A9615)),"")</f>
        <v/>
      </c>
      <c r="I9615" s="109" t="str">
        <f t="shared" si="452"/>
        <v/>
      </c>
      <c r="J9615" s="113"/>
      <c r="K9615" s="90"/>
      <c r="L9615" s="73"/>
      <c r="M9615" s="69" t="str">
        <f>IF(C9615&lt;&gt;"",DailyLog!$S$3,"")</f>
        <v/>
      </c>
      <c r="N9615" s="56" t="str">
        <f t="shared" si="451"/>
        <v/>
      </c>
      <c r="O9615" s="53" t="str">
        <f>IF($B9615&lt;&gt;"",IF(ISNUMBER(_xlfn.XMATCH($B9615,Language!$A$6:$E$6)),0,IF(ISNUMBER(_xlfn.XMATCH($B9615,Language!$A$29:$E$29)),'Lista de Prestatarios'!$B$3,VLOOKUP(B9615,'Lista de Prestatarios'!$A$2:$B$500,2,FALSE))),"")</f>
        <v/>
      </c>
      <c r="P9615" s="58" t="str">
        <f>IF(B9615&lt;&gt;"",IF(OR(D9615&gt;0,G9615&gt;0),COUNTIF($B$2:B9615,B9615),COUNTIFS($B$2:B9615,B9615,$E$2:E9615,"&gt;0")),"")</f>
        <v/>
      </c>
    </row>
    <row r="9616" spans="1:16" x14ac:dyDescent="0.35">
      <c r="A9616" s="51" t="str">
        <f t="shared" si="450"/>
        <v/>
      </c>
      <c r="B9616" s="99"/>
      <c r="C9616" s="4"/>
      <c r="D9616" s="14"/>
      <c r="E9616" s="14"/>
      <c r="F9616" s="14"/>
      <c r="G9616" s="82"/>
      <c r="H9616" s="107" t="str">
        <f>IF(B9616&lt;&gt;"",IF(OR(O9616=0,O9616=999),"",SUMIFS($E$2:E9616,$A$2:A9616,A9616)-SUMIFS($F$2:F9616,$A$2:A9616,A9616)),"")</f>
        <v/>
      </c>
      <c r="I9616" s="109" t="str">
        <f t="shared" si="452"/>
        <v/>
      </c>
      <c r="J9616" s="113"/>
      <c r="K9616" s="90"/>
      <c r="L9616" s="73"/>
      <c r="M9616" s="69" t="str">
        <f>IF(C9616&lt;&gt;"",DailyLog!$S$3,"")</f>
        <v/>
      </c>
      <c r="N9616" s="56" t="str">
        <f t="shared" si="451"/>
        <v/>
      </c>
      <c r="O9616" s="53" t="str">
        <f>IF($B9616&lt;&gt;"",IF(ISNUMBER(_xlfn.XMATCH($B9616,Language!$A$6:$E$6)),0,IF(ISNUMBER(_xlfn.XMATCH($B9616,Language!$A$29:$E$29)),'Lista de Prestatarios'!$B$3,VLOOKUP(B9616,'Lista de Prestatarios'!$A$2:$B$500,2,FALSE))),"")</f>
        <v/>
      </c>
      <c r="P9616" s="58" t="str">
        <f>IF(B9616&lt;&gt;"",IF(OR(D9616&gt;0,G9616&gt;0),COUNTIF($B$2:B9616,B9616),COUNTIFS($B$2:B9616,B9616,$E$2:E9616,"&gt;0")),"")</f>
        <v/>
      </c>
    </row>
    <row r="9617" spans="1:16" x14ac:dyDescent="0.35">
      <c r="A9617" s="51" t="str">
        <f t="shared" si="450"/>
        <v/>
      </c>
      <c r="B9617" s="99"/>
      <c r="C9617" s="4"/>
      <c r="D9617" s="14"/>
      <c r="E9617" s="14"/>
      <c r="F9617" s="14"/>
      <c r="G9617" s="82"/>
      <c r="H9617" s="107" t="str">
        <f>IF(B9617&lt;&gt;"",IF(OR(O9617=0,O9617=999),"",SUMIFS($E$2:E9617,$A$2:A9617,A9617)-SUMIFS($F$2:F9617,$A$2:A9617,A9617)),"")</f>
        <v/>
      </c>
      <c r="I9617" s="109" t="str">
        <f t="shared" si="452"/>
        <v/>
      </c>
      <c r="J9617" s="113"/>
      <c r="K9617" s="90"/>
      <c r="L9617" s="73"/>
      <c r="M9617" s="69" t="str">
        <f>IF(C9617&lt;&gt;"",DailyLog!$S$3,"")</f>
        <v/>
      </c>
      <c r="N9617" s="56" t="str">
        <f t="shared" si="451"/>
        <v/>
      </c>
      <c r="O9617" s="53" t="str">
        <f>IF($B9617&lt;&gt;"",IF(ISNUMBER(_xlfn.XMATCH($B9617,Language!$A$6:$E$6)),0,IF(ISNUMBER(_xlfn.XMATCH($B9617,Language!$A$29:$E$29)),'Lista de Prestatarios'!$B$3,VLOOKUP(B9617,'Lista de Prestatarios'!$A$2:$B$500,2,FALSE))),"")</f>
        <v/>
      </c>
      <c r="P9617" s="58" t="str">
        <f>IF(B9617&lt;&gt;"",IF(OR(D9617&gt;0,G9617&gt;0),COUNTIF($B$2:B9617,B9617),COUNTIFS($B$2:B9617,B9617,$E$2:E9617,"&gt;0")),"")</f>
        <v/>
      </c>
    </row>
    <row r="9618" spans="1:16" x14ac:dyDescent="0.35">
      <c r="A9618" s="51" t="str">
        <f t="shared" si="450"/>
        <v/>
      </c>
      <c r="B9618" s="99"/>
      <c r="C9618" s="4"/>
      <c r="D9618" s="14"/>
      <c r="E9618" s="14"/>
      <c r="F9618" s="14"/>
      <c r="G9618" s="82"/>
      <c r="H9618" s="107" t="str">
        <f>IF(B9618&lt;&gt;"",IF(OR(O9618=0,O9618=999),"",SUMIFS($E$2:E9618,$A$2:A9618,A9618)-SUMIFS($F$2:F9618,$A$2:A9618,A9618)),"")</f>
        <v/>
      </c>
      <c r="I9618" s="109" t="str">
        <f t="shared" si="452"/>
        <v/>
      </c>
      <c r="J9618" s="113"/>
      <c r="K9618" s="90"/>
      <c r="L9618" s="73"/>
      <c r="M9618" s="69" t="str">
        <f>IF(C9618&lt;&gt;"",DailyLog!$S$3,"")</f>
        <v/>
      </c>
      <c r="N9618" s="56" t="str">
        <f t="shared" si="451"/>
        <v/>
      </c>
      <c r="O9618" s="53" t="str">
        <f>IF($B9618&lt;&gt;"",IF(ISNUMBER(_xlfn.XMATCH($B9618,Language!$A$6:$E$6)),0,IF(ISNUMBER(_xlfn.XMATCH($B9618,Language!$A$29:$E$29)),'Lista de Prestatarios'!$B$3,VLOOKUP(B9618,'Lista de Prestatarios'!$A$2:$B$500,2,FALSE))),"")</f>
        <v/>
      </c>
      <c r="P9618" s="58" t="str">
        <f>IF(B9618&lt;&gt;"",IF(OR(D9618&gt;0,G9618&gt;0),COUNTIF($B$2:B9618,B9618),COUNTIFS($B$2:B9618,B9618,$E$2:E9618,"&gt;0")),"")</f>
        <v/>
      </c>
    </row>
    <row r="9619" spans="1:16" x14ac:dyDescent="0.35">
      <c r="A9619" s="51" t="str">
        <f t="shared" si="450"/>
        <v/>
      </c>
      <c r="B9619" s="99"/>
      <c r="C9619" s="4"/>
      <c r="D9619" s="14"/>
      <c r="E9619" s="14"/>
      <c r="F9619" s="14"/>
      <c r="G9619" s="82"/>
      <c r="H9619" s="107" t="str">
        <f>IF(B9619&lt;&gt;"",IF(OR(O9619=0,O9619=999),"",SUMIFS($E$2:E9619,$A$2:A9619,A9619)-SUMIFS($F$2:F9619,$A$2:A9619,A9619)),"")</f>
        <v/>
      </c>
      <c r="I9619" s="109" t="str">
        <f t="shared" si="452"/>
        <v/>
      </c>
      <c r="J9619" s="113"/>
      <c r="K9619" s="90"/>
      <c r="L9619" s="73"/>
      <c r="M9619" s="69" t="str">
        <f>IF(C9619&lt;&gt;"",DailyLog!$S$3,"")</f>
        <v/>
      </c>
      <c r="N9619" s="56" t="str">
        <f t="shared" si="451"/>
        <v/>
      </c>
      <c r="O9619" s="53" t="str">
        <f>IF($B9619&lt;&gt;"",IF(ISNUMBER(_xlfn.XMATCH($B9619,Language!$A$6:$E$6)),0,IF(ISNUMBER(_xlfn.XMATCH($B9619,Language!$A$29:$E$29)),'Lista de Prestatarios'!$B$3,VLOOKUP(B9619,'Lista de Prestatarios'!$A$2:$B$500,2,FALSE))),"")</f>
        <v/>
      </c>
      <c r="P9619" s="58" t="str">
        <f>IF(B9619&lt;&gt;"",IF(OR(D9619&gt;0,G9619&gt;0),COUNTIF($B$2:B9619,B9619),COUNTIFS($B$2:B9619,B9619,$E$2:E9619,"&gt;0")),"")</f>
        <v/>
      </c>
    </row>
    <row r="9620" spans="1:16" x14ac:dyDescent="0.35">
      <c r="A9620" s="51" t="str">
        <f t="shared" si="450"/>
        <v/>
      </c>
      <c r="B9620" s="99"/>
      <c r="C9620" s="4"/>
      <c r="D9620" s="14"/>
      <c r="E9620" s="14"/>
      <c r="F9620" s="14"/>
      <c r="G9620" s="82"/>
      <c r="H9620" s="107" t="str">
        <f>IF(B9620&lt;&gt;"",IF(OR(O9620=0,O9620=999),"",SUMIFS($E$2:E9620,$A$2:A9620,A9620)-SUMIFS($F$2:F9620,$A$2:A9620,A9620)),"")</f>
        <v/>
      </c>
      <c r="I9620" s="109" t="str">
        <f t="shared" si="452"/>
        <v/>
      </c>
      <c r="J9620" s="113"/>
      <c r="K9620" s="90"/>
      <c r="L9620" s="73"/>
      <c r="M9620" s="69" t="str">
        <f>IF(C9620&lt;&gt;"",DailyLog!$S$3,"")</f>
        <v/>
      </c>
      <c r="N9620" s="56" t="str">
        <f t="shared" si="451"/>
        <v/>
      </c>
      <c r="O9620" s="53" t="str">
        <f>IF($B9620&lt;&gt;"",IF(ISNUMBER(_xlfn.XMATCH($B9620,Language!$A$6:$E$6)),0,IF(ISNUMBER(_xlfn.XMATCH($B9620,Language!$A$29:$E$29)),'Lista de Prestatarios'!$B$3,VLOOKUP(B9620,'Lista de Prestatarios'!$A$2:$B$500,2,FALSE))),"")</f>
        <v/>
      </c>
      <c r="P9620" s="58" t="str">
        <f>IF(B9620&lt;&gt;"",IF(OR(D9620&gt;0,G9620&gt;0),COUNTIF($B$2:B9620,B9620),COUNTIFS($B$2:B9620,B9620,$E$2:E9620,"&gt;0")),"")</f>
        <v/>
      </c>
    </row>
    <row r="9621" spans="1:16" x14ac:dyDescent="0.35">
      <c r="A9621" s="51" t="str">
        <f t="shared" si="450"/>
        <v/>
      </c>
      <c r="B9621" s="99"/>
      <c r="C9621" s="4"/>
      <c r="D9621" s="14"/>
      <c r="E9621" s="14"/>
      <c r="F9621" s="14"/>
      <c r="G9621" s="82"/>
      <c r="H9621" s="107" t="str">
        <f>IF(B9621&lt;&gt;"",IF(OR(O9621=0,O9621=999),"",SUMIFS($E$2:E9621,$A$2:A9621,A9621)-SUMIFS($F$2:F9621,$A$2:A9621,A9621)),"")</f>
        <v/>
      </c>
      <c r="I9621" s="109" t="str">
        <f t="shared" si="452"/>
        <v/>
      </c>
      <c r="J9621" s="113"/>
      <c r="K9621" s="90"/>
      <c r="L9621" s="73"/>
      <c r="M9621" s="69" t="str">
        <f>IF(C9621&lt;&gt;"",DailyLog!$S$3,"")</f>
        <v/>
      </c>
      <c r="N9621" s="56" t="str">
        <f t="shared" si="451"/>
        <v/>
      </c>
      <c r="O9621" s="53" t="str">
        <f>IF($B9621&lt;&gt;"",IF(ISNUMBER(_xlfn.XMATCH($B9621,Language!$A$6:$E$6)),0,IF(ISNUMBER(_xlfn.XMATCH($B9621,Language!$A$29:$E$29)),'Lista de Prestatarios'!$B$3,VLOOKUP(B9621,'Lista de Prestatarios'!$A$2:$B$500,2,FALSE))),"")</f>
        <v/>
      </c>
      <c r="P9621" s="58" t="str">
        <f>IF(B9621&lt;&gt;"",IF(OR(D9621&gt;0,G9621&gt;0),COUNTIF($B$2:B9621,B9621),COUNTIFS($B$2:B9621,B9621,$E$2:E9621,"&gt;0")),"")</f>
        <v/>
      </c>
    </row>
    <row r="9622" spans="1:16" x14ac:dyDescent="0.35">
      <c r="A9622" s="51" t="str">
        <f t="shared" si="450"/>
        <v/>
      </c>
      <c r="B9622" s="99"/>
      <c r="C9622" s="4"/>
      <c r="D9622" s="14"/>
      <c r="E9622" s="14"/>
      <c r="F9622" s="14"/>
      <c r="G9622" s="82"/>
      <c r="H9622" s="107" t="str">
        <f>IF(B9622&lt;&gt;"",IF(OR(O9622=0,O9622=999),"",SUMIFS($E$2:E9622,$A$2:A9622,A9622)-SUMIFS($F$2:F9622,$A$2:A9622,A9622)),"")</f>
        <v/>
      </c>
      <c r="I9622" s="109" t="str">
        <f t="shared" si="452"/>
        <v/>
      </c>
      <c r="J9622" s="113"/>
      <c r="K9622" s="90"/>
      <c r="L9622" s="73"/>
      <c r="M9622" s="69" t="str">
        <f>IF(C9622&lt;&gt;"",DailyLog!$S$3,"")</f>
        <v/>
      </c>
      <c r="N9622" s="56" t="str">
        <f t="shared" si="451"/>
        <v/>
      </c>
      <c r="O9622" s="53" t="str">
        <f>IF($B9622&lt;&gt;"",IF(ISNUMBER(_xlfn.XMATCH($B9622,Language!$A$6:$E$6)),0,IF(ISNUMBER(_xlfn.XMATCH($B9622,Language!$A$29:$E$29)),'Lista de Prestatarios'!$B$3,VLOOKUP(B9622,'Lista de Prestatarios'!$A$2:$B$500,2,FALSE))),"")</f>
        <v/>
      </c>
      <c r="P9622" s="58" t="str">
        <f>IF(B9622&lt;&gt;"",IF(OR(D9622&gt;0,G9622&gt;0),COUNTIF($B$2:B9622,B9622),COUNTIFS($B$2:B9622,B9622,$E$2:E9622,"&gt;0")),"")</f>
        <v/>
      </c>
    </row>
    <row r="9623" spans="1:16" x14ac:dyDescent="0.35">
      <c r="A9623" s="51" t="str">
        <f t="shared" si="450"/>
        <v/>
      </c>
      <c r="B9623" s="99"/>
      <c r="C9623" s="4"/>
      <c r="D9623" s="14"/>
      <c r="E9623" s="14"/>
      <c r="F9623" s="14"/>
      <c r="G9623" s="82"/>
      <c r="H9623" s="107" t="str">
        <f>IF(B9623&lt;&gt;"",IF(OR(O9623=0,O9623=999),"",SUMIFS($E$2:E9623,$A$2:A9623,A9623)-SUMIFS($F$2:F9623,$A$2:A9623,A9623)),"")</f>
        <v/>
      </c>
      <c r="I9623" s="109" t="str">
        <f t="shared" si="452"/>
        <v/>
      </c>
      <c r="J9623" s="113"/>
      <c r="K9623" s="90"/>
      <c r="L9623" s="73"/>
      <c r="M9623" s="69" t="str">
        <f>IF(C9623&lt;&gt;"",DailyLog!$S$3,"")</f>
        <v/>
      </c>
      <c r="N9623" s="56" t="str">
        <f t="shared" si="451"/>
        <v/>
      </c>
      <c r="O9623" s="53" t="str">
        <f>IF($B9623&lt;&gt;"",IF(ISNUMBER(_xlfn.XMATCH($B9623,Language!$A$6:$E$6)),0,IF(ISNUMBER(_xlfn.XMATCH($B9623,Language!$A$29:$E$29)),'Lista de Prestatarios'!$B$3,VLOOKUP(B9623,'Lista de Prestatarios'!$A$2:$B$500,2,FALSE))),"")</f>
        <v/>
      </c>
      <c r="P9623" s="58" t="str">
        <f>IF(B9623&lt;&gt;"",IF(OR(D9623&gt;0,G9623&gt;0),COUNTIF($B$2:B9623,B9623),COUNTIFS($B$2:B9623,B9623,$E$2:E9623,"&gt;0")),"")</f>
        <v/>
      </c>
    </row>
    <row r="9624" spans="1:16" x14ac:dyDescent="0.35">
      <c r="A9624" s="51" t="str">
        <f t="shared" si="450"/>
        <v/>
      </c>
      <c r="B9624" s="99"/>
      <c r="C9624" s="4"/>
      <c r="D9624" s="14"/>
      <c r="E9624" s="14"/>
      <c r="F9624" s="14"/>
      <c r="G9624" s="82"/>
      <c r="H9624" s="107" t="str">
        <f>IF(B9624&lt;&gt;"",IF(OR(O9624=0,O9624=999),"",SUMIFS($E$2:E9624,$A$2:A9624,A9624)-SUMIFS($F$2:F9624,$A$2:A9624,A9624)),"")</f>
        <v/>
      </c>
      <c r="I9624" s="109" t="str">
        <f t="shared" si="452"/>
        <v/>
      </c>
      <c r="J9624" s="113"/>
      <c r="K9624" s="90"/>
      <c r="L9624" s="73"/>
      <c r="M9624" s="69" t="str">
        <f>IF(C9624&lt;&gt;"",DailyLog!$S$3,"")</f>
        <v/>
      </c>
      <c r="N9624" s="56" t="str">
        <f t="shared" si="451"/>
        <v/>
      </c>
      <c r="O9624" s="53" t="str">
        <f>IF($B9624&lt;&gt;"",IF(ISNUMBER(_xlfn.XMATCH($B9624,Language!$A$6:$E$6)),0,IF(ISNUMBER(_xlfn.XMATCH($B9624,Language!$A$29:$E$29)),'Lista de Prestatarios'!$B$3,VLOOKUP(B9624,'Lista de Prestatarios'!$A$2:$B$500,2,FALSE))),"")</f>
        <v/>
      </c>
      <c r="P9624" s="58" t="str">
        <f>IF(B9624&lt;&gt;"",IF(OR(D9624&gt;0,G9624&gt;0),COUNTIF($B$2:B9624,B9624),COUNTIFS($B$2:B9624,B9624,$E$2:E9624,"&gt;0")),"")</f>
        <v/>
      </c>
    </row>
    <row r="9625" spans="1:16" x14ac:dyDescent="0.35">
      <c r="A9625" s="51" t="str">
        <f t="shared" si="450"/>
        <v/>
      </c>
      <c r="B9625" s="99"/>
      <c r="C9625" s="4"/>
      <c r="D9625" s="14"/>
      <c r="E9625" s="14"/>
      <c r="F9625" s="14"/>
      <c r="G9625" s="82"/>
      <c r="H9625" s="107" t="str">
        <f>IF(B9625&lt;&gt;"",IF(OR(O9625=0,O9625=999),"",SUMIFS($E$2:E9625,$A$2:A9625,A9625)-SUMIFS($F$2:F9625,$A$2:A9625,A9625)),"")</f>
        <v/>
      </c>
      <c r="I9625" s="109" t="str">
        <f t="shared" si="452"/>
        <v/>
      </c>
      <c r="J9625" s="113"/>
      <c r="K9625" s="90"/>
      <c r="L9625" s="73"/>
      <c r="M9625" s="69" t="str">
        <f>IF(C9625&lt;&gt;"",DailyLog!$S$3,"")</f>
        <v/>
      </c>
      <c r="N9625" s="56" t="str">
        <f t="shared" si="451"/>
        <v/>
      </c>
      <c r="O9625" s="53" t="str">
        <f>IF($B9625&lt;&gt;"",IF(ISNUMBER(_xlfn.XMATCH($B9625,Language!$A$6:$E$6)),0,IF(ISNUMBER(_xlfn.XMATCH($B9625,Language!$A$29:$E$29)),'Lista de Prestatarios'!$B$3,VLOOKUP(B9625,'Lista de Prestatarios'!$A$2:$B$500,2,FALSE))),"")</f>
        <v/>
      </c>
      <c r="P9625" s="58" t="str">
        <f>IF(B9625&lt;&gt;"",IF(OR(D9625&gt;0,G9625&gt;0),COUNTIF($B$2:B9625,B9625),COUNTIFS($B$2:B9625,B9625,$E$2:E9625,"&gt;0")),"")</f>
        <v/>
      </c>
    </row>
    <row r="9626" spans="1:16" x14ac:dyDescent="0.35">
      <c r="A9626" s="51" t="str">
        <f t="shared" si="450"/>
        <v/>
      </c>
      <c r="B9626" s="99"/>
      <c r="C9626" s="4"/>
      <c r="D9626" s="14"/>
      <c r="E9626" s="14"/>
      <c r="F9626" s="14"/>
      <c r="G9626" s="82"/>
      <c r="H9626" s="107" t="str">
        <f>IF(B9626&lt;&gt;"",IF(OR(O9626=0,O9626=999),"",SUMIFS($E$2:E9626,$A$2:A9626,A9626)-SUMIFS($F$2:F9626,$A$2:A9626,A9626)),"")</f>
        <v/>
      </c>
      <c r="I9626" s="109" t="str">
        <f t="shared" si="452"/>
        <v/>
      </c>
      <c r="J9626" s="113"/>
      <c r="K9626" s="90"/>
      <c r="L9626" s="73"/>
      <c r="M9626" s="69" t="str">
        <f>IF(C9626&lt;&gt;"",DailyLog!$S$3,"")</f>
        <v/>
      </c>
      <c r="N9626" s="56" t="str">
        <f t="shared" si="451"/>
        <v/>
      </c>
      <c r="O9626" s="53" t="str">
        <f>IF($B9626&lt;&gt;"",IF(ISNUMBER(_xlfn.XMATCH($B9626,Language!$A$6:$E$6)),0,IF(ISNUMBER(_xlfn.XMATCH($B9626,Language!$A$29:$E$29)),'Lista de Prestatarios'!$B$3,VLOOKUP(B9626,'Lista de Prestatarios'!$A$2:$B$500,2,FALSE))),"")</f>
        <v/>
      </c>
      <c r="P9626" s="58" t="str">
        <f>IF(B9626&lt;&gt;"",IF(OR(D9626&gt;0,G9626&gt;0),COUNTIF($B$2:B9626,B9626),COUNTIFS($B$2:B9626,B9626,$E$2:E9626,"&gt;0")),"")</f>
        <v/>
      </c>
    </row>
    <row r="9627" spans="1:16" x14ac:dyDescent="0.35">
      <c r="A9627" s="51" t="str">
        <f t="shared" si="450"/>
        <v/>
      </c>
      <c r="B9627" s="99"/>
      <c r="C9627" s="4"/>
      <c r="D9627" s="14"/>
      <c r="E9627" s="14"/>
      <c r="F9627" s="14"/>
      <c r="G9627" s="82"/>
      <c r="H9627" s="107" t="str">
        <f>IF(B9627&lt;&gt;"",IF(OR(O9627=0,O9627=999),"",SUMIFS($E$2:E9627,$A$2:A9627,A9627)-SUMIFS($F$2:F9627,$A$2:A9627,A9627)),"")</f>
        <v/>
      </c>
      <c r="I9627" s="109" t="str">
        <f t="shared" si="452"/>
        <v/>
      </c>
      <c r="J9627" s="113"/>
      <c r="K9627" s="90"/>
      <c r="L9627" s="73"/>
      <c r="M9627" s="69" t="str">
        <f>IF(C9627&lt;&gt;"",DailyLog!$S$3,"")</f>
        <v/>
      </c>
      <c r="N9627" s="56" t="str">
        <f t="shared" si="451"/>
        <v/>
      </c>
      <c r="O9627" s="53" t="str">
        <f>IF($B9627&lt;&gt;"",IF(ISNUMBER(_xlfn.XMATCH($B9627,Language!$A$6:$E$6)),0,IF(ISNUMBER(_xlfn.XMATCH($B9627,Language!$A$29:$E$29)),'Lista de Prestatarios'!$B$3,VLOOKUP(B9627,'Lista de Prestatarios'!$A$2:$B$500,2,FALSE))),"")</f>
        <v/>
      </c>
      <c r="P9627" s="58" t="str">
        <f>IF(B9627&lt;&gt;"",IF(OR(D9627&gt;0,G9627&gt;0),COUNTIF($B$2:B9627,B9627),COUNTIFS($B$2:B9627,B9627,$E$2:E9627,"&gt;0")),"")</f>
        <v/>
      </c>
    </row>
    <row r="9628" spans="1:16" x14ac:dyDescent="0.35">
      <c r="A9628" s="51" t="str">
        <f t="shared" si="450"/>
        <v/>
      </c>
      <c r="B9628" s="99"/>
      <c r="C9628" s="4"/>
      <c r="D9628" s="14"/>
      <c r="E9628" s="14"/>
      <c r="F9628" s="14"/>
      <c r="G9628" s="82"/>
      <c r="H9628" s="107" t="str">
        <f>IF(B9628&lt;&gt;"",IF(OR(O9628=0,O9628=999),"",SUMIFS($E$2:E9628,$A$2:A9628,A9628)-SUMIFS($F$2:F9628,$A$2:A9628,A9628)),"")</f>
        <v/>
      </c>
      <c r="I9628" s="109" t="str">
        <f t="shared" si="452"/>
        <v/>
      </c>
      <c r="J9628" s="113"/>
      <c r="K9628" s="90"/>
      <c r="L9628" s="73"/>
      <c r="M9628" s="69" t="str">
        <f>IF(C9628&lt;&gt;"",DailyLog!$S$3,"")</f>
        <v/>
      </c>
      <c r="N9628" s="56" t="str">
        <f t="shared" si="451"/>
        <v/>
      </c>
      <c r="O9628" s="53" t="str">
        <f>IF($B9628&lt;&gt;"",IF(ISNUMBER(_xlfn.XMATCH($B9628,Language!$A$6:$E$6)),0,IF(ISNUMBER(_xlfn.XMATCH($B9628,Language!$A$29:$E$29)),'Lista de Prestatarios'!$B$3,VLOOKUP(B9628,'Lista de Prestatarios'!$A$2:$B$500,2,FALSE))),"")</f>
        <v/>
      </c>
      <c r="P9628" s="58" t="str">
        <f>IF(B9628&lt;&gt;"",IF(OR(D9628&gt;0,G9628&gt;0),COUNTIF($B$2:B9628,B9628),COUNTIFS($B$2:B9628,B9628,$E$2:E9628,"&gt;0")),"")</f>
        <v/>
      </c>
    </row>
    <row r="9629" spans="1:16" x14ac:dyDescent="0.35">
      <c r="A9629" s="51" t="str">
        <f t="shared" si="450"/>
        <v/>
      </c>
      <c r="B9629" s="99"/>
      <c r="C9629" s="4"/>
      <c r="D9629" s="14"/>
      <c r="E9629" s="14"/>
      <c r="F9629" s="14"/>
      <c r="G9629" s="82"/>
      <c r="H9629" s="107" t="str">
        <f>IF(B9629&lt;&gt;"",IF(OR(O9629=0,O9629=999),"",SUMIFS($E$2:E9629,$A$2:A9629,A9629)-SUMIFS($F$2:F9629,$A$2:A9629,A9629)),"")</f>
        <v/>
      </c>
      <c r="I9629" s="109" t="str">
        <f t="shared" si="452"/>
        <v/>
      </c>
      <c r="J9629" s="113"/>
      <c r="K9629" s="90"/>
      <c r="L9629" s="73"/>
      <c r="M9629" s="69" t="str">
        <f>IF(C9629&lt;&gt;"",DailyLog!$S$3,"")</f>
        <v/>
      </c>
      <c r="N9629" s="56" t="str">
        <f t="shared" si="451"/>
        <v/>
      </c>
      <c r="O9629" s="53" t="str">
        <f>IF($B9629&lt;&gt;"",IF(ISNUMBER(_xlfn.XMATCH($B9629,Language!$A$6:$E$6)),0,IF(ISNUMBER(_xlfn.XMATCH($B9629,Language!$A$29:$E$29)),'Lista de Prestatarios'!$B$3,VLOOKUP(B9629,'Lista de Prestatarios'!$A$2:$B$500,2,FALSE))),"")</f>
        <v/>
      </c>
      <c r="P9629" s="58" t="str">
        <f>IF(B9629&lt;&gt;"",IF(OR(D9629&gt;0,G9629&gt;0),COUNTIF($B$2:B9629,B9629),COUNTIFS($B$2:B9629,B9629,$E$2:E9629,"&gt;0")),"")</f>
        <v/>
      </c>
    </row>
    <row r="9630" spans="1:16" x14ac:dyDescent="0.35">
      <c r="A9630" s="51" t="str">
        <f t="shared" si="450"/>
        <v/>
      </c>
      <c r="B9630" s="99"/>
      <c r="C9630" s="4"/>
      <c r="D9630" s="14"/>
      <c r="E9630" s="14"/>
      <c r="F9630" s="14"/>
      <c r="G9630" s="82"/>
      <c r="H9630" s="107" t="str">
        <f>IF(B9630&lt;&gt;"",IF(OR(O9630=0,O9630=999),"",SUMIFS($E$2:E9630,$A$2:A9630,A9630)-SUMIFS($F$2:F9630,$A$2:A9630,A9630)),"")</f>
        <v/>
      </c>
      <c r="I9630" s="109" t="str">
        <f t="shared" si="452"/>
        <v/>
      </c>
      <c r="J9630" s="113"/>
      <c r="K9630" s="90"/>
      <c r="L9630" s="73"/>
      <c r="M9630" s="69" t="str">
        <f>IF(C9630&lt;&gt;"",DailyLog!$S$3,"")</f>
        <v/>
      </c>
      <c r="N9630" s="56" t="str">
        <f t="shared" si="451"/>
        <v/>
      </c>
      <c r="O9630" s="53" t="str">
        <f>IF($B9630&lt;&gt;"",IF(ISNUMBER(_xlfn.XMATCH($B9630,Language!$A$6:$E$6)),0,IF(ISNUMBER(_xlfn.XMATCH($B9630,Language!$A$29:$E$29)),'Lista de Prestatarios'!$B$3,VLOOKUP(B9630,'Lista de Prestatarios'!$A$2:$B$500,2,FALSE))),"")</f>
        <v/>
      </c>
      <c r="P9630" s="58" t="str">
        <f>IF(B9630&lt;&gt;"",IF(OR(D9630&gt;0,G9630&gt;0),COUNTIF($B$2:B9630,B9630),COUNTIFS($B$2:B9630,B9630,$E$2:E9630,"&gt;0")),"")</f>
        <v/>
      </c>
    </row>
    <row r="9631" spans="1:16" x14ac:dyDescent="0.35">
      <c r="A9631" s="51" t="str">
        <f t="shared" si="450"/>
        <v/>
      </c>
      <c r="B9631" s="99"/>
      <c r="C9631" s="4"/>
      <c r="D9631" s="14"/>
      <c r="E9631" s="14"/>
      <c r="F9631" s="14"/>
      <c r="G9631" s="82"/>
      <c r="H9631" s="107" t="str">
        <f>IF(B9631&lt;&gt;"",IF(OR(O9631=0,O9631=999),"",SUMIFS($E$2:E9631,$A$2:A9631,A9631)-SUMIFS($F$2:F9631,$A$2:A9631,A9631)),"")</f>
        <v/>
      </c>
      <c r="I9631" s="109" t="str">
        <f t="shared" si="452"/>
        <v/>
      </c>
      <c r="J9631" s="113"/>
      <c r="K9631" s="90"/>
      <c r="L9631" s="73"/>
      <c r="M9631" s="69" t="str">
        <f>IF(C9631&lt;&gt;"",DailyLog!$S$3,"")</f>
        <v/>
      </c>
      <c r="N9631" s="56" t="str">
        <f t="shared" si="451"/>
        <v/>
      </c>
      <c r="O9631" s="53" t="str">
        <f>IF($B9631&lt;&gt;"",IF(ISNUMBER(_xlfn.XMATCH($B9631,Language!$A$6:$E$6)),0,IF(ISNUMBER(_xlfn.XMATCH($B9631,Language!$A$29:$E$29)),'Lista de Prestatarios'!$B$3,VLOOKUP(B9631,'Lista de Prestatarios'!$A$2:$B$500,2,FALSE))),"")</f>
        <v/>
      </c>
      <c r="P9631" s="58" t="str">
        <f>IF(B9631&lt;&gt;"",IF(OR(D9631&gt;0,G9631&gt;0),COUNTIF($B$2:B9631,B9631),COUNTIFS($B$2:B9631,B9631,$E$2:E9631,"&gt;0")),"")</f>
        <v/>
      </c>
    </row>
    <row r="9632" spans="1:16" x14ac:dyDescent="0.35">
      <c r="A9632" s="51" t="str">
        <f t="shared" si="450"/>
        <v/>
      </c>
      <c r="B9632" s="99"/>
      <c r="C9632" s="4"/>
      <c r="D9632" s="14"/>
      <c r="E9632" s="14"/>
      <c r="F9632" s="14"/>
      <c r="G9632" s="82"/>
      <c r="H9632" s="107" t="str">
        <f>IF(B9632&lt;&gt;"",IF(OR(O9632=0,O9632=999),"",SUMIFS($E$2:E9632,$A$2:A9632,A9632)-SUMIFS($F$2:F9632,$A$2:A9632,A9632)),"")</f>
        <v/>
      </c>
      <c r="I9632" s="109" t="str">
        <f t="shared" si="452"/>
        <v/>
      </c>
      <c r="J9632" s="113"/>
      <c r="K9632" s="90"/>
      <c r="L9632" s="73"/>
      <c r="M9632" s="69" t="str">
        <f>IF(C9632&lt;&gt;"",DailyLog!$S$3,"")</f>
        <v/>
      </c>
      <c r="N9632" s="56" t="str">
        <f t="shared" si="451"/>
        <v/>
      </c>
      <c r="O9632" s="53" t="str">
        <f>IF($B9632&lt;&gt;"",IF(ISNUMBER(_xlfn.XMATCH($B9632,Language!$A$6:$E$6)),0,IF(ISNUMBER(_xlfn.XMATCH($B9632,Language!$A$29:$E$29)),'Lista de Prestatarios'!$B$3,VLOOKUP(B9632,'Lista de Prestatarios'!$A$2:$B$500,2,FALSE))),"")</f>
        <v/>
      </c>
      <c r="P9632" s="58" t="str">
        <f>IF(B9632&lt;&gt;"",IF(OR(D9632&gt;0,G9632&gt;0),COUNTIF($B$2:B9632,B9632),COUNTIFS($B$2:B9632,B9632,$E$2:E9632,"&gt;0")),"")</f>
        <v/>
      </c>
    </row>
    <row r="9633" spans="1:16" x14ac:dyDescent="0.35">
      <c r="A9633" s="51" t="str">
        <f t="shared" si="450"/>
        <v/>
      </c>
      <c r="B9633" s="99"/>
      <c r="C9633" s="4"/>
      <c r="D9633" s="14"/>
      <c r="E9633" s="14"/>
      <c r="F9633" s="14"/>
      <c r="G9633" s="82"/>
      <c r="H9633" s="107" t="str">
        <f>IF(B9633&lt;&gt;"",IF(OR(O9633=0,O9633=999),"",SUMIFS($E$2:E9633,$A$2:A9633,A9633)-SUMIFS($F$2:F9633,$A$2:A9633,A9633)),"")</f>
        <v/>
      </c>
      <c r="I9633" s="109" t="str">
        <f t="shared" si="452"/>
        <v/>
      </c>
      <c r="J9633" s="113"/>
      <c r="K9633" s="90"/>
      <c r="L9633" s="73"/>
      <c r="M9633" s="69" t="str">
        <f>IF(C9633&lt;&gt;"",DailyLog!$S$3,"")</f>
        <v/>
      </c>
      <c r="N9633" s="56" t="str">
        <f t="shared" si="451"/>
        <v/>
      </c>
      <c r="O9633" s="53" t="str">
        <f>IF($B9633&lt;&gt;"",IF(ISNUMBER(_xlfn.XMATCH($B9633,Language!$A$6:$E$6)),0,IF(ISNUMBER(_xlfn.XMATCH($B9633,Language!$A$29:$E$29)),'Lista de Prestatarios'!$B$3,VLOOKUP(B9633,'Lista de Prestatarios'!$A$2:$B$500,2,FALSE))),"")</f>
        <v/>
      </c>
      <c r="P9633" s="58" t="str">
        <f>IF(B9633&lt;&gt;"",IF(OR(D9633&gt;0,G9633&gt;0),COUNTIF($B$2:B9633,B9633),COUNTIFS($B$2:B9633,B9633,$E$2:E9633,"&gt;0")),"")</f>
        <v/>
      </c>
    </row>
    <row r="9634" spans="1:16" x14ac:dyDescent="0.35">
      <c r="A9634" s="51" t="str">
        <f t="shared" si="450"/>
        <v/>
      </c>
      <c r="B9634" s="99"/>
      <c r="C9634" s="4"/>
      <c r="D9634" s="14"/>
      <c r="E9634" s="14"/>
      <c r="F9634" s="14"/>
      <c r="G9634" s="82"/>
      <c r="H9634" s="107" t="str">
        <f>IF(B9634&lt;&gt;"",IF(OR(O9634=0,O9634=999),"",SUMIFS($E$2:E9634,$A$2:A9634,A9634)-SUMIFS($F$2:F9634,$A$2:A9634,A9634)),"")</f>
        <v/>
      </c>
      <c r="I9634" s="109" t="str">
        <f t="shared" si="452"/>
        <v/>
      </c>
      <c r="J9634" s="113"/>
      <c r="K9634" s="90"/>
      <c r="L9634" s="73"/>
      <c r="M9634" s="69" t="str">
        <f>IF(C9634&lt;&gt;"",DailyLog!$S$3,"")</f>
        <v/>
      </c>
      <c r="N9634" s="56" t="str">
        <f t="shared" si="451"/>
        <v/>
      </c>
      <c r="O9634" s="53" t="str">
        <f>IF($B9634&lt;&gt;"",IF(ISNUMBER(_xlfn.XMATCH($B9634,Language!$A$6:$E$6)),0,IF(ISNUMBER(_xlfn.XMATCH($B9634,Language!$A$29:$E$29)),'Lista de Prestatarios'!$B$3,VLOOKUP(B9634,'Lista de Prestatarios'!$A$2:$B$500,2,FALSE))),"")</f>
        <v/>
      </c>
      <c r="P9634" s="58" t="str">
        <f>IF(B9634&lt;&gt;"",IF(OR(D9634&gt;0,G9634&gt;0),COUNTIF($B$2:B9634,B9634),COUNTIFS($B$2:B9634,B9634,$E$2:E9634,"&gt;0")),"")</f>
        <v/>
      </c>
    </row>
    <row r="9635" spans="1:16" x14ac:dyDescent="0.35">
      <c r="A9635" s="51" t="str">
        <f t="shared" si="450"/>
        <v/>
      </c>
      <c r="B9635" s="99"/>
      <c r="C9635" s="4"/>
      <c r="D9635" s="14"/>
      <c r="E9635" s="14"/>
      <c r="F9635" s="14"/>
      <c r="G9635" s="82"/>
      <c r="H9635" s="107" t="str">
        <f>IF(B9635&lt;&gt;"",IF(OR(O9635=0,O9635=999),"",SUMIFS($E$2:E9635,$A$2:A9635,A9635)-SUMIFS($F$2:F9635,$A$2:A9635,A9635)),"")</f>
        <v/>
      </c>
      <c r="I9635" s="109" t="str">
        <f t="shared" si="452"/>
        <v/>
      </c>
      <c r="J9635" s="113"/>
      <c r="K9635" s="90"/>
      <c r="L9635" s="73"/>
      <c r="M9635" s="69" t="str">
        <f>IF(C9635&lt;&gt;"",DailyLog!$S$3,"")</f>
        <v/>
      </c>
      <c r="N9635" s="56" t="str">
        <f t="shared" si="451"/>
        <v/>
      </c>
      <c r="O9635" s="53" t="str">
        <f>IF($B9635&lt;&gt;"",IF(ISNUMBER(_xlfn.XMATCH($B9635,Language!$A$6:$E$6)),0,IF(ISNUMBER(_xlfn.XMATCH($B9635,Language!$A$29:$E$29)),'Lista de Prestatarios'!$B$3,VLOOKUP(B9635,'Lista de Prestatarios'!$A$2:$B$500,2,FALSE))),"")</f>
        <v/>
      </c>
      <c r="P9635" s="58" t="str">
        <f>IF(B9635&lt;&gt;"",IF(OR(D9635&gt;0,G9635&gt;0),COUNTIF($B$2:B9635,B9635),COUNTIFS($B$2:B9635,B9635,$E$2:E9635,"&gt;0")),"")</f>
        <v/>
      </c>
    </row>
    <row r="9636" spans="1:16" x14ac:dyDescent="0.35">
      <c r="A9636" s="51" t="str">
        <f t="shared" si="450"/>
        <v/>
      </c>
      <c r="B9636" s="99"/>
      <c r="C9636" s="4"/>
      <c r="D9636" s="14"/>
      <c r="E9636" s="14"/>
      <c r="F9636" s="14"/>
      <c r="G9636" s="82"/>
      <c r="H9636" s="107" t="str">
        <f>IF(B9636&lt;&gt;"",IF(OR(O9636=0,O9636=999),"",SUMIFS($E$2:E9636,$A$2:A9636,A9636)-SUMIFS($F$2:F9636,$A$2:A9636,A9636)),"")</f>
        <v/>
      </c>
      <c r="I9636" s="109" t="str">
        <f t="shared" si="452"/>
        <v/>
      </c>
      <c r="J9636" s="113"/>
      <c r="K9636" s="90"/>
      <c r="L9636" s="73"/>
      <c r="M9636" s="69" t="str">
        <f>IF(C9636&lt;&gt;"",DailyLog!$S$3,"")</f>
        <v/>
      </c>
      <c r="N9636" s="56" t="str">
        <f t="shared" si="451"/>
        <v/>
      </c>
      <c r="O9636" s="53" t="str">
        <f>IF($B9636&lt;&gt;"",IF(ISNUMBER(_xlfn.XMATCH($B9636,Language!$A$6:$E$6)),0,IF(ISNUMBER(_xlfn.XMATCH($B9636,Language!$A$29:$E$29)),'Lista de Prestatarios'!$B$3,VLOOKUP(B9636,'Lista de Prestatarios'!$A$2:$B$500,2,FALSE))),"")</f>
        <v/>
      </c>
      <c r="P9636" s="58" t="str">
        <f>IF(B9636&lt;&gt;"",IF(OR(D9636&gt;0,G9636&gt;0),COUNTIF($B$2:B9636,B9636),COUNTIFS($B$2:B9636,B9636,$E$2:E9636,"&gt;0")),"")</f>
        <v/>
      </c>
    </row>
    <row r="9637" spans="1:16" x14ac:dyDescent="0.35">
      <c r="A9637" s="51" t="str">
        <f t="shared" si="450"/>
        <v/>
      </c>
      <c r="B9637" s="99"/>
      <c r="C9637" s="4"/>
      <c r="D9637" s="14"/>
      <c r="E9637" s="14"/>
      <c r="F9637" s="14"/>
      <c r="G9637" s="82"/>
      <c r="H9637" s="107" t="str">
        <f>IF(B9637&lt;&gt;"",IF(OR(O9637=0,O9637=999),"",SUMIFS($E$2:E9637,$A$2:A9637,A9637)-SUMIFS($F$2:F9637,$A$2:A9637,A9637)),"")</f>
        <v/>
      </c>
      <c r="I9637" s="109" t="str">
        <f t="shared" si="452"/>
        <v/>
      </c>
      <c r="J9637" s="113"/>
      <c r="K9637" s="90"/>
      <c r="L9637" s="73"/>
      <c r="M9637" s="69" t="str">
        <f>IF(C9637&lt;&gt;"",DailyLog!$S$3,"")</f>
        <v/>
      </c>
      <c r="N9637" s="56" t="str">
        <f t="shared" si="451"/>
        <v/>
      </c>
      <c r="O9637" s="53" t="str">
        <f>IF($B9637&lt;&gt;"",IF(ISNUMBER(_xlfn.XMATCH($B9637,Language!$A$6:$E$6)),0,IF(ISNUMBER(_xlfn.XMATCH($B9637,Language!$A$29:$E$29)),'Lista de Prestatarios'!$B$3,VLOOKUP(B9637,'Lista de Prestatarios'!$A$2:$B$500,2,FALSE))),"")</f>
        <v/>
      </c>
      <c r="P9637" s="58" t="str">
        <f>IF(B9637&lt;&gt;"",IF(OR(D9637&gt;0,G9637&gt;0),COUNTIF($B$2:B9637,B9637),COUNTIFS($B$2:B9637,B9637,$E$2:E9637,"&gt;0")),"")</f>
        <v/>
      </c>
    </row>
    <row r="9638" spans="1:16" x14ac:dyDescent="0.35">
      <c r="A9638" s="51" t="str">
        <f t="shared" si="450"/>
        <v/>
      </c>
      <c r="B9638" s="99"/>
      <c r="C9638" s="4"/>
      <c r="D9638" s="14"/>
      <c r="E9638" s="14"/>
      <c r="F9638" s="14"/>
      <c r="G9638" s="82"/>
      <c r="H9638" s="107" t="str">
        <f>IF(B9638&lt;&gt;"",IF(OR(O9638=0,O9638=999),"",SUMIFS($E$2:E9638,$A$2:A9638,A9638)-SUMIFS($F$2:F9638,$A$2:A9638,A9638)),"")</f>
        <v/>
      </c>
      <c r="I9638" s="109" t="str">
        <f t="shared" si="452"/>
        <v/>
      </c>
      <c r="J9638" s="113"/>
      <c r="K9638" s="90"/>
      <c r="L9638" s="73"/>
      <c r="M9638" s="69" t="str">
        <f>IF(C9638&lt;&gt;"",DailyLog!$S$3,"")</f>
        <v/>
      </c>
      <c r="N9638" s="56" t="str">
        <f t="shared" si="451"/>
        <v/>
      </c>
      <c r="O9638" s="53" t="str">
        <f>IF($B9638&lt;&gt;"",IF(ISNUMBER(_xlfn.XMATCH($B9638,Language!$A$6:$E$6)),0,IF(ISNUMBER(_xlfn.XMATCH($B9638,Language!$A$29:$E$29)),'Lista de Prestatarios'!$B$3,VLOOKUP(B9638,'Lista de Prestatarios'!$A$2:$B$500,2,FALSE))),"")</f>
        <v/>
      </c>
      <c r="P9638" s="58" t="str">
        <f>IF(B9638&lt;&gt;"",IF(OR(D9638&gt;0,G9638&gt;0),COUNTIF($B$2:B9638,B9638),COUNTIFS($B$2:B9638,B9638,$E$2:E9638,"&gt;0")),"")</f>
        <v/>
      </c>
    </row>
    <row r="9639" spans="1:16" x14ac:dyDescent="0.35">
      <c r="A9639" s="51" t="str">
        <f t="shared" si="450"/>
        <v/>
      </c>
      <c r="B9639" s="99"/>
      <c r="C9639" s="4"/>
      <c r="D9639" s="14"/>
      <c r="E9639" s="14"/>
      <c r="F9639" s="14"/>
      <c r="G9639" s="82"/>
      <c r="H9639" s="107" t="str">
        <f>IF(B9639&lt;&gt;"",IF(OR(O9639=0,O9639=999),"",SUMIFS($E$2:E9639,$A$2:A9639,A9639)-SUMIFS($F$2:F9639,$A$2:A9639,A9639)),"")</f>
        <v/>
      </c>
      <c r="I9639" s="109" t="str">
        <f t="shared" si="452"/>
        <v/>
      </c>
      <c r="J9639" s="113"/>
      <c r="K9639" s="90"/>
      <c r="L9639" s="73"/>
      <c r="M9639" s="69" t="str">
        <f>IF(C9639&lt;&gt;"",DailyLog!$S$3,"")</f>
        <v/>
      </c>
      <c r="N9639" s="56" t="str">
        <f t="shared" si="451"/>
        <v/>
      </c>
      <c r="O9639" s="53" t="str">
        <f>IF($B9639&lt;&gt;"",IF(ISNUMBER(_xlfn.XMATCH($B9639,Language!$A$6:$E$6)),0,IF(ISNUMBER(_xlfn.XMATCH($B9639,Language!$A$29:$E$29)),'Lista de Prestatarios'!$B$3,VLOOKUP(B9639,'Lista de Prestatarios'!$A$2:$B$500,2,FALSE))),"")</f>
        <v/>
      </c>
      <c r="P9639" s="58" t="str">
        <f>IF(B9639&lt;&gt;"",IF(OR(D9639&gt;0,G9639&gt;0),COUNTIF($B$2:B9639,B9639),COUNTIFS($B$2:B9639,B9639,$E$2:E9639,"&gt;0")),"")</f>
        <v/>
      </c>
    </row>
    <row r="9640" spans="1:16" x14ac:dyDescent="0.35">
      <c r="A9640" s="51" t="str">
        <f t="shared" si="450"/>
        <v/>
      </c>
      <c r="B9640" s="99"/>
      <c r="C9640" s="4"/>
      <c r="D9640" s="14"/>
      <c r="E9640" s="14"/>
      <c r="F9640" s="14"/>
      <c r="G9640" s="82"/>
      <c r="H9640" s="107" t="str">
        <f>IF(B9640&lt;&gt;"",IF(OR(O9640=0,O9640=999),"",SUMIFS($E$2:E9640,$A$2:A9640,A9640)-SUMIFS($F$2:F9640,$A$2:A9640,A9640)),"")</f>
        <v/>
      </c>
      <c r="I9640" s="109" t="str">
        <f t="shared" si="452"/>
        <v/>
      </c>
      <c r="J9640" s="113"/>
      <c r="K9640" s="90"/>
      <c r="L9640" s="73"/>
      <c r="M9640" s="69" t="str">
        <f>IF(C9640&lt;&gt;"",DailyLog!$S$3,"")</f>
        <v/>
      </c>
      <c r="N9640" s="56" t="str">
        <f t="shared" si="451"/>
        <v/>
      </c>
      <c r="O9640" s="53" t="str">
        <f>IF($B9640&lt;&gt;"",IF(ISNUMBER(_xlfn.XMATCH($B9640,Language!$A$6:$E$6)),0,IF(ISNUMBER(_xlfn.XMATCH($B9640,Language!$A$29:$E$29)),'Lista de Prestatarios'!$B$3,VLOOKUP(B9640,'Lista de Prestatarios'!$A$2:$B$500,2,FALSE))),"")</f>
        <v/>
      </c>
      <c r="P9640" s="58" t="str">
        <f>IF(B9640&lt;&gt;"",IF(OR(D9640&gt;0,G9640&gt;0),COUNTIF($B$2:B9640,B9640),COUNTIFS($B$2:B9640,B9640,$E$2:E9640,"&gt;0")),"")</f>
        <v/>
      </c>
    </row>
    <row r="9641" spans="1:16" x14ac:dyDescent="0.35">
      <c r="A9641" s="51" t="str">
        <f t="shared" si="450"/>
        <v/>
      </c>
      <c r="B9641" s="99"/>
      <c r="C9641" s="4"/>
      <c r="D9641" s="14"/>
      <c r="E9641" s="14"/>
      <c r="F9641" s="14"/>
      <c r="G9641" s="82"/>
      <c r="H9641" s="107" t="str">
        <f>IF(B9641&lt;&gt;"",IF(OR(O9641=0,O9641=999),"",SUMIFS($E$2:E9641,$A$2:A9641,A9641)-SUMIFS($F$2:F9641,$A$2:A9641,A9641)),"")</f>
        <v/>
      </c>
      <c r="I9641" s="109" t="str">
        <f t="shared" si="452"/>
        <v/>
      </c>
      <c r="J9641" s="113"/>
      <c r="K9641" s="90"/>
      <c r="L9641" s="73"/>
      <c r="M9641" s="69" t="str">
        <f>IF(C9641&lt;&gt;"",DailyLog!$S$3,"")</f>
        <v/>
      </c>
      <c r="N9641" s="56" t="str">
        <f t="shared" si="451"/>
        <v/>
      </c>
      <c r="O9641" s="53" t="str">
        <f>IF($B9641&lt;&gt;"",IF(ISNUMBER(_xlfn.XMATCH($B9641,Language!$A$6:$E$6)),0,IF(ISNUMBER(_xlfn.XMATCH($B9641,Language!$A$29:$E$29)),'Lista de Prestatarios'!$B$3,VLOOKUP(B9641,'Lista de Prestatarios'!$A$2:$B$500,2,FALSE))),"")</f>
        <v/>
      </c>
      <c r="P9641" s="58" t="str">
        <f>IF(B9641&lt;&gt;"",IF(OR(D9641&gt;0,G9641&gt;0),COUNTIF($B$2:B9641,B9641),COUNTIFS($B$2:B9641,B9641,$E$2:E9641,"&gt;0")),"")</f>
        <v/>
      </c>
    </row>
    <row r="9642" spans="1:16" x14ac:dyDescent="0.35">
      <c r="A9642" s="51" t="str">
        <f t="shared" si="450"/>
        <v/>
      </c>
      <c r="B9642" s="99"/>
      <c r="C9642" s="4"/>
      <c r="D9642" s="14"/>
      <c r="E9642" s="14"/>
      <c r="F9642" s="14"/>
      <c r="G9642" s="82"/>
      <c r="H9642" s="107" t="str">
        <f>IF(B9642&lt;&gt;"",IF(OR(O9642=0,O9642=999),"",SUMIFS($E$2:E9642,$A$2:A9642,A9642)-SUMIFS($F$2:F9642,$A$2:A9642,A9642)),"")</f>
        <v/>
      </c>
      <c r="I9642" s="109" t="str">
        <f t="shared" si="452"/>
        <v/>
      </c>
      <c r="J9642" s="113"/>
      <c r="K9642" s="90"/>
      <c r="L9642" s="73"/>
      <c r="M9642" s="69" t="str">
        <f>IF(C9642&lt;&gt;"",DailyLog!$S$3,"")</f>
        <v/>
      </c>
      <c r="N9642" s="56" t="str">
        <f t="shared" si="451"/>
        <v/>
      </c>
      <c r="O9642" s="53" t="str">
        <f>IF($B9642&lt;&gt;"",IF(ISNUMBER(_xlfn.XMATCH($B9642,Language!$A$6:$E$6)),0,IF(ISNUMBER(_xlfn.XMATCH($B9642,Language!$A$29:$E$29)),'Lista de Prestatarios'!$B$3,VLOOKUP(B9642,'Lista de Prestatarios'!$A$2:$B$500,2,FALSE))),"")</f>
        <v/>
      </c>
      <c r="P9642" s="58" t="str">
        <f>IF(B9642&lt;&gt;"",IF(OR(D9642&gt;0,G9642&gt;0),COUNTIF($B$2:B9642,B9642),COUNTIFS($B$2:B9642,B9642,$E$2:E9642,"&gt;0")),"")</f>
        <v/>
      </c>
    </row>
    <row r="9643" spans="1:16" x14ac:dyDescent="0.35">
      <c r="A9643" s="51" t="str">
        <f t="shared" si="450"/>
        <v/>
      </c>
      <c r="B9643" s="99"/>
      <c r="C9643" s="4"/>
      <c r="D9643" s="14"/>
      <c r="E9643" s="14"/>
      <c r="F9643" s="14"/>
      <c r="G9643" s="82"/>
      <c r="H9643" s="107" t="str">
        <f>IF(B9643&lt;&gt;"",IF(OR(O9643=0,O9643=999),"",SUMIFS($E$2:E9643,$A$2:A9643,A9643)-SUMIFS($F$2:F9643,$A$2:A9643,A9643)),"")</f>
        <v/>
      </c>
      <c r="I9643" s="109" t="str">
        <f t="shared" si="452"/>
        <v/>
      </c>
      <c r="J9643" s="113"/>
      <c r="K9643" s="90"/>
      <c r="L9643" s="73"/>
      <c r="M9643" s="69" t="str">
        <f>IF(C9643&lt;&gt;"",DailyLog!$S$3,"")</f>
        <v/>
      </c>
      <c r="N9643" s="56" t="str">
        <f t="shared" si="451"/>
        <v/>
      </c>
      <c r="O9643" s="53" t="str">
        <f>IF($B9643&lt;&gt;"",IF(ISNUMBER(_xlfn.XMATCH($B9643,Language!$A$6:$E$6)),0,IF(ISNUMBER(_xlfn.XMATCH($B9643,Language!$A$29:$E$29)),'Lista de Prestatarios'!$B$3,VLOOKUP(B9643,'Lista de Prestatarios'!$A$2:$B$500,2,FALSE))),"")</f>
        <v/>
      </c>
      <c r="P9643" s="58" t="str">
        <f>IF(B9643&lt;&gt;"",IF(OR(D9643&gt;0,G9643&gt;0),COUNTIF($B$2:B9643,B9643),COUNTIFS($B$2:B9643,B9643,$E$2:E9643,"&gt;0")),"")</f>
        <v/>
      </c>
    </row>
    <row r="9644" spans="1:16" x14ac:dyDescent="0.35">
      <c r="A9644" s="51" t="str">
        <f t="shared" si="450"/>
        <v/>
      </c>
      <c r="B9644" s="99"/>
      <c r="C9644" s="4"/>
      <c r="D9644" s="14"/>
      <c r="E9644" s="14"/>
      <c r="F9644" s="14"/>
      <c r="G9644" s="82"/>
      <c r="H9644" s="107" t="str">
        <f>IF(B9644&lt;&gt;"",IF(OR(O9644=0,O9644=999),"",SUMIFS($E$2:E9644,$A$2:A9644,A9644)-SUMIFS($F$2:F9644,$A$2:A9644,A9644)),"")</f>
        <v/>
      </c>
      <c r="I9644" s="109" t="str">
        <f t="shared" si="452"/>
        <v/>
      </c>
      <c r="J9644" s="113"/>
      <c r="K9644" s="90"/>
      <c r="L9644" s="73"/>
      <c r="M9644" s="69" t="str">
        <f>IF(C9644&lt;&gt;"",DailyLog!$S$3,"")</f>
        <v/>
      </c>
      <c r="N9644" s="56" t="str">
        <f t="shared" si="451"/>
        <v/>
      </c>
      <c r="O9644" s="53" t="str">
        <f>IF($B9644&lt;&gt;"",IF(ISNUMBER(_xlfn.XMATCH($B9644,Language!$A$6:$E$6)),0,IF(ISNUMBER(_xlfn.XMATCH($B9644,Language!$A$29:$E$29)),'Lista de Prestatarios'!$B$3,VLOOKUP(B9644,'Lista de Prestatarios'!$A$2:$B$500,2,FALSE))),"")</f>
        <v/>
      </c>
      <c r="P9644" s="58" t="str">
        <f>IF(B9644&lt;&gt;"",IF(OR(D9644&gt;0,G9644&gt;0),COUNTIF($B$2:B9644,B9644),COUNTIFS($B$2:B9644,B9644,$E$2:E9644,"&gt;0")),"")</f>
        <v/>
      </c>
    </row>
    <row r="9645" spans="1:16" x14ac:dyDescent="0.35">
      <c r="A9645" s="51" t="str">
        <f t="shared" si="450"/>
        <v/>
      </c>
      <c r="B9645" s="99"/>
      <c r="C9645" s="4"/>
      <c r="D9645" s="14"/>
      <c r="E9645" s="14"/>
      <c r="F9645" s="14"/>
      <c r="G9645" s="82"/>
      <c r="H9645" s="107" t="str">
        <f>IF(B9645&lt;&gt;"",IF(OR(O9645=0,O9645=999),"",SUMIFS($E$2:E9645,$A$2:A9645,A9645)-SUMIFS($F$2:F9645,$A$2:A9645,A9645)),"")</f>
        <v/>
      </c>
      <c r="I9645" s="109" t="str">
        <f t="shared" si="452"/>
        <v/>
      </c>
      <c r="J9645" s="113"/>
      <c r="K9645" s="90"/>
      <c r="L9645" s="73"/>
      <c r="M9645" s="69" t="str">
        <f>IF(C9645&lt;&gt;"",DailyLog!$S$3,"")</f>
        <v/>
      </c>
      <c r="N9645" s="56" t="str">
        <f t="shared" si="451"/>
        <v/>
      </c>
      <c r="O9645" s="53" t="str">
        <f>IF($B9645&lt;&gt;"",IF(ISNUMBER(_xlfn.XMATCH($B9645,Language!$A$6:$E$6)),0,IF(ISNUMBER(_xlfn.XMATCH($B9645,Language!$A$29:$E$29)),'Lista de Prestatarios'!$B$3,VLOOKUP(B9645,'Lista de Prestatarios'!$A$2:$B$500,2,FALSE))),"")</f>
        <v/>
      </c>
      <c r="P9645" s="58" t="str">
        <f>IF(B9645&lt;&gt;"",IF(OR(D9645&gt;0,G9645&gt;0),COUNTIF($B$2:B9645,B9645),COUNTIFS($B$2:B9645,B9645,$E$2:E9645,"&gt;0")),"")</f>
        <v/>
      </c>
    </row>
    <row r="9646" spans="1:16" x14ac:dyDescent="0.35">
      <c r="A9646" s="51" t="str">
        <f t="shared" si="450"/>
        <v/>
      </c>
      <c r="B9646" s="99"/>
      <c r="C9646" s="4"/>
      <c r="D9646" s="14"/>
      <c r="E9646" s="14"/>
      <c r="F9646" s="14"/>
      <c r="G9646" s="82"/>
      <c r="H9646" s="107" t="str">
        <f>IF(B9646&lt;&gt;"",IF(OR(O9646=0,O9646=999),"",SUMIFS($E$2:E9646,$A$2:A9646,A9646)-SUMIFS($F$2:F9646,$A$2:A9646,A9646)),"")</f>
        <v/>
      </c>
      <c r="I9646" s="109" t="str">
        <f t="shared" si="452"/>
        <v/>
      </c>
      <c r="J9646" s="113"/>
      <c r="K9646" s="90"/>
      <c r="L9646" s="73"/>
      <c r="M9646" s="69" t="str">
        <f>IF(C9646&lt;&gt;"",DailyLog!$S$3,"")</f>
        <v/>
      </c>
      <c r="N9646" s="56" t="str">
        <f t="shared" si="451"/>
        <v/>
      </c>
      <c r="O9646" s="53" t="str">
        <f>IF($B9646&lt;&gt;"",IF(ISNUMBER(_xlfn.XMATCH($B9646,Language!$A$6:$E$6)),0,IF(ISNUMBER(_xlfn.XMATCH($B9646,Language!$A$29:$E$29)),'Lista de Prestatarios'!$B$3,VLOOKUP(B9646,'Lista de Prestatarios'!$A$2:$B$500,2,FALSE))),"")</f>
        <v/>
      </c>
      <c r="P9646" s="58" t="str">
        <f>IF(B9646&lt;&gt;"",IF(OR(D9646&gt;0,G9646&gt;0),COUNTIF($B$2:B9646,B9646),COUNTIFS($B$2:B9646,B9646,$E$2:E9646,"&gt;0")),"")</f>
        <v/>
      </c>
    </row>
    <row r="9647" spans="1:16" x14ac:dyDescent="0.35">
      <c r="A9647" s="51" t="str">
        <f t="shared" si="450"/>
        <v/>
      </c>
      <c r="B9647" s="99"/>
      <c r="C9647" s="4"/>
      <c r="D9647" s="14"/>
      <c r="E9647" s="14"/>
      <c r="F9647" s="14"/>
      <c r="G9647" s="82"/>
      <c r="H9647" s="107" t="str">
        <f>IF(B9647&lt;&gt;"",IF(OR(O9647=0,O9647=999),"",SUMIFS($E$2:E9647,$A$2:A9647,A9647)-SUMIFS($F$2:F9647,$A$2:A9647,A9647)),"")</f>
        <v/>
      </c>
      <c r="I9647" s="109" t="str">
        <f t="shared" si="452"/>
        <v/>
      </c>
      <c r="J9647" s="113"/>
      <c r="K9647" s="90"/>
      <c r="L9647" s="73"/>
      <c r="M9647" s="69" t="str">
        <f>IF(C9647&lt;&gt;"",DailyLog!$S$3,"")</f>
        <v/>
      </c>
      <c r="N9647" s="56" t="str">
        <f t="shared" si="451"/>
        <v/>
      </c>
      <c r="O9647" s="53" t="str">
        <f>IF($B9647&lt;&gt;"",IF(ISNUMBER(_xlfn.XMATCH($B9647,Language!$A$6:$E$6)),0,IF(ISNUMBER(_xlfn.XMATCH($B9647,Language!$A$29:$E$29)),'Lista de Prestatarios'!$B$3,VLOOKUP(B9647,'Lista de Prestatarios'!$A$2:$B$500,2,FALSE))),"")</f>
        <v/>
      </c>
      <c r="P9647" s="58" t="str">
        <f>IF(B9647&lt;&gt;"",IF(OR(D9647&gt;0,G9647&gt;0),COUNTIF($B$2:B9647,B9647),COUNTIFS($B$2:B9647,B9647,$E$2:E9647,"&gt;0")),"")</f>
        <v/>
      </c>
    </row>
    <row r="9648" spans="1:16" x14ac:dyDescent="0.35">
      <c r="A9648" s="51" t="str">
        <f t="shared" si="450"/>
        <v/>
      </c>
      <c r="B9648" s="99"/>
      <c r="C9648" s="4"/>
      <c r="D9648" s="14"/>
      <c r="E9648" s="14"/>
      <c r="F9648" s="14"/>
      <c r="G9648" s="82"/>
      <c r="H9648" s="107" t="str">
        <f>IF(B9648&lt;&gt;"",IF(OR(O9648=0,O9648=999),"",SUMIFS($E$2:E9648,$A$2:A9648,A9648)-SUMIFS($F$2:F9648,$A$2:A9648,A9648)),"")</f>
        <v/>
      </c>
      <c r="I9648" s="109" t="str">
        <f t="shared" si="452"/>
        <v/>
      </c>
      <c r="J9648" s="113"/>
      <c r="K9648" s="90"/>
      <c r="L9648" s="73"/>
      <c r="M9648" s="69" t="str">
        <f>IF(C9648&lt;&gt;"",DailyLog!$S$3,"")</f>
        <v/>
      </c>
      <c r="N9648" s="56" t="str">
        <f t="shared" si="451"/>
        <v/>
      </c>
      <c r="O9648" s="53" t="str">
        <f>IF($B9648&lt;&gt;"",IF(ISNUMBER(_xlfn.XMATCH($B9648,Language!$A$6:$E$6)),0,IF(ISNUMBER(_xlfn.XMATCH($B9648,Language!$A$29:$E$29)),'Lista de Prestatarios'!$B$3,VLOOKUP(B9648,'Lista de Prestatarios'!$A$2:$B$500,2,FALSE))),"")</f>
        <v/>
      </c>
      <c r="P9648" s="58" t="str">
        <f>IF(B9648&lt;&gt;"",IF(OR(D9648&gt;0,G9648&gt;0),COUNTIF($B$2:B9648,B9648),COUNTIFS($B$2:B9648,B9648,$E$2:E9648,"&gt;0")),"")</f>
        <v/>
      </c>
    </row>
    <row r="9649" spans="1:16" x14ac:dyDescent="0.35">
      <c r="A9649" s="51" t="str">
        <f t="shared" si="450"/>
        <v/>
      </c>
      <c r="B9649" s="99"/>
      <c r="C9649" s="4"/>
      <c r="D9649" s="14"/>
      <c r="E9649" s="14"/>
      <c r="F9649" s="14"/>
      <c r="G9649" s="82"/>
      <c r="H9649" s="107" t="str">
        <f>IF(B9649&lt;&gt;"",IF(OR(O9649=0,O9649=999),"",SUMIFS($E$2:E9649,$A$2:A9649,A9649)-SUMIFS($F$2:F9649,$A$2:A9649,A9649)),"")</f>
        <v/>
      </c>
      <c r="I9649" s="109" t="str">
        <f t="shared" si="452"/>
        <v/>
      </c>
      <c r="J9649" s="113"/>
      <c r="K9649" s="90"/>
      <c r="L9649" s="73"/>
      <c r="M9649" s="69" t="str">
        <f>IF(C9649&lt;&gt;"",DailyLog!$S$3,"")</f>
        <v/>
      </c>
      <c r="N9649" s="56" t="str">
        <f t="shared" si="451"/>
        <v/>
      </c>
      <c r="O9649" s="53" t="str">
        <f>IF($B9649&lt;&gt;"",IF(ISNUMBER(_xlfn.XMATCH($B9649,Language!$A$6:$E$6)),0,IF(ISNUMBER(_xlfn.XMATCH($B9649,Language!$A$29:$E$29)),'Lista de Prestatarios'!$B$3,VLOOKUP(B9649,'Lista de Prestatarios'!$A$2:$B$500,2,FALSE))),"")</f>
        <v/>
      </c>
      <c r="P9649" s="58" t="str">
        <f>IF(B9649&lt;&gt;"",IF(OR(D9649&gt;0,G9649&gt;0),COUNTIF($B$2:B9649,B9649),COUNTIFS($B$2:B9649,B9649,$E$2:E9649,"&gt;0")),"")</f>
        <v/>
      </c>
    </row>
    <row r="9650" spans="1:16" x14ac:dyDescent="0.35">
      <c r="A9650" s="51" t="str">
        <f t="shared" si="450"/>
        <v/>
      </c>
      <c r="B9650" s="99"/>
      <c r="C9650" s="4"/>
      <c r="D9650" s="14"/>
      <c r="E9650" s="14"/>
      <c r="F9650" s="14"/>
      <c r="G9650" s="82"/>
      <c r="H9650" s="107" t="str">
        <f>IF(B9650&lt;&gt;"",IF(OR(O9650=0,O9650=999),"",SUMIFS($E$2:E9650,$A$2:A9650,A9650)-SUMIFS($F$2:F9650,$A$2:A9650,A9650)),"")</f>
        <v/>
      </c>
      <c r="I9650" s="109" t="str">
        <f t="shared" si="452"/>
        <v/>
      </c>
      <c r="J9650" s="113"/>
      <c r="K9650" s="90"/>
      <c r="L9650" s="73"/>
      <c r="M9650" s="69" t="str">
        <f>IF(C9650&lt;&gt;"",DailyLog!$S$3,"")</f>
        <v/>
      </c>
      <c r="N9650" s="56" t="str">
        <f t="shared" si="451"/>
        <v/>
      </c>
      <c r="O9650" s="53" t="str">
        <f>IF($B9650&lt;&gt;"",IF(ISNUMBER(_xlfn.XMATCH($B9650,Language!$A$6:$E$6)),0,IF(ISNUMBER(_xlfn.XMATCH($B9650,Language!$A$29:$E$29)),'Lista de Prestatarios'!$B$3,VLOOKUP(B9650,'Lista de Prestatarios'!$A$2:$B$500,2,FALSE))),"")</f>
        <v/>
      </c>
      <c r="P9650" s="58" t="str">
        <f>IF(B9650&lt;&gt;"",IF(OR(D9650&gt;0,G9650&gt;0),COUNTIF($B$2:B9650,B9650),COUNTIFS($B$2:B9650,B9650,$E$2:E9650,"&gt;0")),"")</f>
        <v/>
      </c>
    </row>
    <row r="9651" spans="1:16" x14ac:dyDescent="0.35">
      <c r="A9651" s="51" t="str">
        <f t="shared" si="450"/>
        <v/>
      </c>
      <c r="B9651" s="99"/>
      <c r="C9651" s="4"/>
      <c r="D9651" s="14"/>
      <c r="E9651" s="14"/>
      <c r="F9651" s="14"/>
      <c r="G9651" s="82"/>
      <c r="H9651" s="107" t="str">
        <f>IF(B9651&lt;&gt;"",IF(OR(O9651=0,O9651=999),"",SUMIFS($E$2:E9651,$A$2:A9651,A9651)-SUMIFS($F$2:F9651,$A$2:A9651,A9651)),"")</f>
        <v/>
      </c>
      <c r="I9651" s="109" t="str">
        <f t="shared" si="452"/>
        <v/>
      </c>
      <c r="J9651" s="113"/>
      <c r="K9651" s="90"/>
      <c r="L9651" s="73"/>
      <c r="M9651" s="69" t="str">
        <f>IF(C9651&lt;&gt;"",DailyLog!$S$3,"")</f>
        <v/>
      </c>
      <c r="N9651" s="56" t="str">
        <f t="shared" si="451"/>
        <v/>
      </c>
      <c r="O9651" s="53" t="str">
        <f>IF($B9651&lt;&gt;"",IF(ISNUMBER(_xlfn.XMATCH($B9651,Language!$A$6:$E$6)),0,IF(ISNUMBER(_xlfn.XMATCH($B9651,Language!$A$29:$E$29)),'Lista de Prestatarios'!$B$3,VLOOKUP(B9651,'Lista de Prestatarios'!$A$2:$B$500,2,FALSE))),"")</f>
        <v/>
      </c>
      <c r="P9651" s="58" t="str">
        <f>IF(B9651&lt;&gt;"",IF(OR(D9651&gt;0,G9651&gt;0),COUNTIF($B$2:B9651,B9651),COUNTIFS($B$2:B9651,B9651,$E$2:E9651,"&gt;0")),"")</f>
        <v/>
      </c>
    </row>
    <row r="9652" spans="1:16" x14ac:dyDescent="0.35">
      <c r="A9652" s="51" t="str">
        <f t="shared" si="450"/>
        <v/>
      </c>
      <c r="B9652" s="99"/>
      <c r="C9652" s="4"/>
      <c r="D9652" s="14"/>
      <c r="E9652" s="14"/>
      <c r="F9652" s="14"/>
      <c r="G9652" s="82"/>
      <c r="H9652" s="107" t="str">
        <f>IF(B9652&lt;&gt;"",IF(OR(O9652=0,O9652=999),"",SUMIFS($E$2:E9652,$A$2:A9652,A9652)-SUMIFS($F$2:F9652,$A$2:A9652,A9652)),"")</f>
        <v/>
      </c>
      <c r="I9652" s="109" t="str">
        <f t="shared" si="452"/>
        <v/>
      </c>
      <c r="J9652" s="113"/>
      <c r="K9652" s="90"/>
      <c r="L9652" s="73"/>
      <c r="M9652" s="69" t="str">
        <f>IF(C9652&lt;&gt;"",DailyLog!$S$3,"")</f>
        <v/>
      </c>
      <c r="N9652" s="56" t="str">
        <f t="shared" si="451"/>
        <v/>
      </c>
      <c r="O9652" s="53" t="str">
        <f>IF($B9652&lt;&gt;"",IF(ISNUMBER(_xlfn.XMATCH($B9652,Language!$A$6:$E$6)),0,IF(ISNUMBER(_xlfn.XMATCH($B9652,Language!$A$29:$E$29)),'Lista de Prestatarios'!$B$3,VLOOKUP(B9652,'Lista de Prestatarios'!$A$2:$B$500,2,FALSE))),"")</f>
        <v/>
      </c>
      <c r="P9652" s="58" t="str">
        <f>IF(B9652&lt;&gt;"",IF(OR(D9652&gt;0,G9652&gt;0),COUNTIF($B$2:B9652,B9652),COUNTIFS($B$2:B9652,B9652,$E$2:E9652,"&gt;0")),"")</f>
        <v/>
      </c>
    </row>
    <row r="9653" spans="1:16" x14ac:dyDescent="0.35">
      <c r="A9653" s="51" t="str">
        <f t="shared" si="450"/>
        <v/>
      </c>
      <c r="B9653" s="99"/>
      <c r="C9653" s="4"/>
      <c r="D9653" s="14"/>
      <c r="E9653" s="14"/>
      <c r="F9653" s="14"/>
      <c r="G9653" s="82"/>
      <c r="H9653" s="107" t="str">
        <f>IF(B9653&lt;&gt;"",IF(OR(O9653=0,O9653=999),"",SUMIFS($E$2:E9653,$A$2:A9653,A9653)-SUMIFS($F$2:F9653,$A$2:A9653,A9653)),"")</f>
        <v/>
      </c>
      <c r="I9653" s="109" t="str">
        <f t="shared" si="452"/>
        <v/>
      </c>
      <c r="J9653" s="113"/>
      <c r="K9653" s="90"/>
      <c r="L9653" s="73"/>
      <c r="M9653" s="69" t="str">
        <f>IF(C9653&lt;&gt;"",DailyLog!$S$3,"")</f>
        <v/>
      </c>
      <c r="N9653" s="56" t="str">
        <f t="shared" si="451"/>
        <v/>
      </c>
      <c r="O9653" s="53" t="str">
        <f>IF($B9653&lt;&gt;"",IF(ISNUMBER(_xlfn.XMATCH($B9653,Language!$A$6:$E$6)),0,IF(ISNUMBER(_xlfn.XMATCH($B9653,Language!$A$29:$E$29)),'Lista de Prestatarios'!$B$3,VLOOKUP(B9653,'Lista de Prestatarios'!$A$2:$B$500,2,FALSE))),"")</f>
        <v/>
      </c>
      <c r="P9653" s="58" t="str">
        <f>IF(B9653&lt;&gt;"",IF(OR(D9653&gt;0,G9653&gt;0),COUNTIF($B$2:B9653,B9653),COUNTIFS($B$2:B9653,B9653,$E$2:E9653,"&gt;0")),"")</f>
        <v/>
      </c>
    </row>
    <row r="9654" spans="1:16" x14ac:dyDescent="0.35">
      <c r="A9654" s="51" t="str">
        <f t="shared" si="450"/>
        <v/>
      </c>
      <c r="B9654" s="99"/>
      <c r="C9654" s="4"/>
      <c r="D9654" s="14"/>
      <c r="E9654" s="14"/>
      <c r="F9654" s="14"/>
      <c r="G9654" s="82"/>
      <c r="H9654" s="107" t="str">
        <f>IF(B9654&lt;&gt;"",IF(OR(O9654=0,O9654=999),"",SUMIFS($E$2:E9654,$A$2:A9654,A9654)-SUMIFS($F$2:F9654,$A$2:A9654,A9654)),"")</f>
        <v/>
      </c>
      <c r="I9654" s="109" t="str">
        <f t="shared" si="452"/>
        <v/>
      </c>
      <c r="J9654" s="113"/>
      <c r="K9654" s="90"/>
      <c r="L9654" s="73"/>
      <c r="M9654" s="69" t="str">
        <f>IF(C9654&lt;&gt;"",DailyLog!$S$3,"")</f>
        <v/>
      </c>
      <c r="N9654" s="56" t="str">
        <f t="shared" si="451"/>
        <v/>
      </c>
      <c r="O9654" s="53" t="str">
        <f>IF($B9654&lt;&gt;"",IF(ISNUMBER(_xlfn.XMATCH($B9654,Language!$A$6:$E$6)),0,IF(ISNUMBER(_xlfn.XMATCH($B9654,Language!$A$29:$E$29)),'Lista de Prestatarios'!$B$3,VLOOKUP(B9654,'Lista de Prestatarios'!$A$2:$B$500,2,FALSE))),"")</f>
        <v/>
      </c>
      <c r="P9654" s="58" t="str">
        <f>IF(B9654&lt;&gt;"",IF(OR(D9654&gt;0,G9654&gt;0),COUNTIF($B$2:B9654,B9654),COUNTIFS($B$2:B9654,B9654,$E$2:E9654,"&gt;0")),"")</f>
        <v/>
      </c>
    </row>
    <row r="9655" spans="1:16" x14ac:dyDescent="0.35">
      <c r="A9655" s="51" t="str">
        <f t="shared" si="450"/>
        <v/>
      </c>
      <c r="B9655" s="99"/>
      <c r="C9655" s="4"/>
      <c r="D9655" s="14"/>
      <c r="E9655" s="14"/>
      <c r="F9655" s="14"/>
      <c r="G9655" s="82"/>
      <c r="H9655" s="107" t="str">
        <f>IF(B9655&lt;&gt;"",IF(OR(O9655=0,O9655=999),"",SUMIFS($E$2:E9655,$A$2:A9655,A9655)-SUMIFS($F$2:F9655,$A$2:A9655,A9655)),"")</f>
        <v/>
      </c>
      <c r="I9655" s="109" t="str">
        <f t="shared" si="452"/>
        <v/>
      </c>
      <c r="J9655" s="113"/>
      <c r="K9655" s="90"/>
      <c r="L9655" s="73"/>
      <c r="M9655" s="69" t="str">
        <f>IF(C9655&lt;&gt;"",DailyLog!$S$3,"")</f>
        <v/>
      </c>
      <c r="N9655" s="56" t="str">
        <f t="shared" si="451"/>
        <v/>
      </c>
      <c r="O9655" s="53" t="str">
        <f>IF($B9655&lt;&gt;"",IF(ISNUMBER(_xlfn.XMATCH($B9655,Language!$A$6:$E$6)),0,IF(ISNUMBER(_xlfn.XMATCH($B9655,Language!$A$29:$E$29)),'Lista de Prestatarios'!$B$3,VLOOKUP(B9655,'Lista de Prestatarios'!$A$2:$B$500,2,FALSE))),"")</f>
        <v/>
      </c>
      <c r="P9655" s="58" t="str">
        <f>IF(B9655&lt;&gt;"",IF(OR(D9655&gt;0,G9655&gt;0),COUNTIF($B$2:B9655,B9655),COUNTIFS($B$2:B9655,B9655,$E$2:E9655,"&gt;0")),"")</f>
        <v/>
      </c>
    </row>
    <row r="9656" spans="1:16" x14ac:dyDescent="0.35">
      <c r="A9656" s="51" t="str">
        <f t="shared" si="450"/>
        <v/>
      </c>
      <c r="B9656" s="99"/>
      <c r="C9656" s="4"/>
      <c r="D9656" s="14"/>
      <c r="E9656" s="14"/>
      <c r="F9656" s="14"/>
      <c r="G9656" s="82"/>
      <c r="H9656" s="107" t="str">
        <f>IF(B9656&lt;&gt;"",IF(OR(O9656=0,O9656=999),"",SUMIFS($E$2:E9656,$A$2:A9656,A9656)-SUMIFS($F$2:F9656,$A$2:A9656,A9656)),"")</f>
        <v/>
      </c>
      <c r="I9656" s="109" t="str">
        <f t="shared" si="452"/>
        <v/>
      </c>
      <c r="J9656" s="113"/>
      <c r="K9656" s="90"/>
      <c r="L9656" s="73"/>
      <c r="M9656" s="69" t="str">
        <f>IF(C9656&lt;&gt;"",DailyLog!$S$3,"")</f>
        <v/>
      </c>
      <c r="N9656" s="56" t="str">
        <f t="shared" si="451"/>
        <v/>
      </c>
      <c r="O9656" s="53" t="str">
        <f>IF($B9656&lt;&gt;"",IF(ISNUMBER(_xlfn.XMATCH($B9656,Language!$A$6:$E$6)),0,IF(ISNUMBER(_xlfn.XMATCH($B9656,Language!$A$29:$E$29)),'Lista de Prestatarios'!$B$3,VLOOKUP(B9656,'Lista de Prestatarios'!$A$2:$B$500,2,FALSE))),"")</f>
        <v/>
      </c>
      <c r="P9656" s="58" t="str">
        <f>IF(B9656&lt;&gt;"",IF(OR(D9656&gt;0,G9656&gt;0),COUNTIF($B$2:B9656,B9656),COUNTIFS($B$2:B9656,B9656,$E$2:E9656,"&gt;0")),"")</f>
        <v/>
      </c>
    </row>
    <row r="9657" spans="1:16" x14ac:dyDescent="0.35">
      <c r="A9657" s="51" t="str">
        <f t="shared" si="450"/>
        <v/>
      </c>
      <c r="B9657" s="99"/>
      <c r="C9657" s="4"/>
      <c r="D9657" s="14"/>
      <c r="E9657" s="14"/>
      <c r="F9657" s="14"/>
      <c r="G9657" s="82"/>
      <c r="H9657" s="107" t="str">
        <f>IF(B9657&lt;&gt;"",IF(OR(O9657=0,O9657=999),"",SUMIFS($E$2:E9657,$A$2:A9657,A9657)-SUMIFS($F$2:F9657,$A$2:A9657,A9657)),"")</f>
        <v/>
      </c>
      <c r="I9657" s="109" t="str">
        <f t="shared" si="452"/>
        <v/>
      </c>
      <c r="J9657" s="113"/>
      <c r="K9657" s="90"/>
      <c r="L9657" s="73"/>
      <c r="M9657" s="69" t="str">
        <f>IF(C9657&lt;&gt;"",DailyLog!$S$3,"")</f>
        <v/>
      </c>
      <c r="N9657" s="56" t="str">
        <f t="shared" si="451"/>
        <v/>
      </c>
      <c r="O9657" s="53" t="str">
        <f>IF($B9657&lt;&gt;"",IF(ISNUMBER(_xlfn.XMATCH($B9657,Language!$A$6:$E$6)),0,IF(ISNUMBER(_xlfn.XMATCH($B9657,Language!$A$29:$E$29)),'Lista de Prestatarios'!$B$3,VLOOKUP(B9657,'Lista de Prestatarios'!$A$2:$B$500,2,FALSE))),"")</f>
        <v/>
      </c>
      <c r="P9657" s="58" t="str">
        <f>IF(B9657&lt;&gt;"",IF(OR(D9657&gt;0,G9657&gt;0),COUNTIF($B$2:B9657,B9657),COUNTIFS($B$2:B9657,B9657,$E$2:E9657,"&gt;0")),"")</f>
        <v/>
      </c>
    </row>
    <row r="9658" spans="1:16" x14ac:dyDescent="0.35">
      <c r="A9658" s="51" t="str">
        <f t="shared" si="450"/>
        <v/>
      </c>
      <c r="B9658" s="99"/>
      <c r="C9658" s="4"/>
      <c r="D9658" s="14"/>
      <c r="E9658" s="14"/>
      <c r="F9658" s="14"/>
      <c r="G9658" s="82"/>
      <c r="H9658" s="107" t="str">
        <f>IF(B9658&lt;&gt;"",IF(OR(O9658=0,O9658=999),"",SUMIFS($E$2:E9658,$A$2:A9658,A9658)-SUMIFS($F$2:F9658,$A$2:A9658,A9658)),"")</f>
        <v/>
      </c>
      <c r="I9658" s="109" t="str">
        <f t="shared" si="452"/>
        <v/>
      </c>
      <c r="J9658" s="113"/>
      <c r="K9658" s="90"/>
      <c r="L9658" s="73"/>
      <c r="M9658" s="69" t="str">
        <f>IF(C9658&lt;&gt;"",DailyLog!$S$3,"")</f>
        <v/>
      </c>
      <c r="N9658" s="56" t="str">
        <f t="shared" si="451"/>
        <v/>
      </c>
      <c r="O9658" s="53" t="str">
        <f>IF($B9658&lt;&gt;"",IF(ISNUMBER(_xlfn.XMATCH($B9658,Language!$A$6:$E$6)),0,IF(ISNUMBER(_xlfn.XMATCH($B9658,Language!$A$29:$E$29)),'Lista de Prestatarios'!$B$3,VLOOKUP(B9658,'Lista de Prestatarios'!$A$2:$B$500,2,FALSE))),"")</f>
        <v/>
      </c>
      <c r="P9658" s="58" t="str">
        <f>IF(B9658&lt;&gt;"",IF(OR(D9658&gt;0,G9658&gt;0),COUNTIF($B$2:B9658,B9658),COUNTIFS($B$2:B9658,B9658,$E$2:E9658,"&gt;0")),"")</f>
        <v/>
      </c>
    </row>
    <row r="9659" spans="1:16" x14ac:dyDescent="0.35">
      <c r="A9659" s="51" t="str">
        <f t="shared" si="450"/>
        <v/>
      </c>
      <c r="B9659" s="99"/>
      <c r="C9659" s="4"/>
      <c r="D9659" s="14"/>
      <c r="E9659" s="14"/>
      <c r="F9659" s="14"/>
      <c r="G9659" s="82"/>
      <c r="H9659" s="107" t="str">
        <f>IF(B9659&lt;&gt;"",IF(OR(O9659=0,O9659=999),"",SUMIFS($E$2:E9659,$A$2:A9659,A9659)-SUMIFS($F$2:F9659,$A$2:A9659,A9659)),"")</f>
        <v/>
      </c>
      <c r="I9659" s="109" t="str">
        <f t="shared" si="452"/>
        <v/>
      </c>
      <c r="J9659" s="113"/>
      <c r="K9659" s="90"/>
      <c r="L9659" s="73"/>
      <c r="M9659" s="69" t="str">
        <f>IF(C9659&lt;&gt;"",DailyLog!$S$3,"")</f>
        <v/>
      </c>
      <c r="N9659" s="56" t="str">
        <f t="shared" si="451"/>
        <v/>
      </c>
      <c r="O9659" s="53" t="str">
        <f>IF($B9659&lt;&gt;"",IF(ISNUMBER(_xlfn.XMATCH($B9659,Language!$A$6:$E$6)),0,IF(ISNUMBER(_xlfn.XMATCH($B9659,Language!$A$29:$E$29)),'Lista de Prestatarios'!$B$3,VLOOKUP(B9659,'Lista de Prestatarios'!$A$2:$B$500,2,FALSE))),"")</f>
        <v/>
      </c>
      <c r="P9659" s="58" t="str">
        <f>IF(B9659&lt;&gt;"",IF(OR(D9659&gt;0,G9659&gt;0),COUNTIF($B$2:B9659,B9659),COUNTIFS($B$2:B9659,B9659,$E$2:E9659,"&gt;0")),"")</f>
        <v/>
      </c>
    </row>
    <row r="9660" spans="1:16" x14ac:dyDescent="0.35">
      <c r="A9660" s="51" t="str">
        <f t="shared" si="450"/>
        <v/>
      </c>
      <c r="B9660" s="99"/>
      <c r="C9660" s="4"/>
      <c r="D9660" s="14"/>
      <c r="E9660" s="14"/>
      <c r="F9660" s="14"/>
      <c r="G9660" s="82"/>
      <c r="H9660" s="107" t="str">
        <f>IF(B9660&lt;&gt;"",IF(OR(O9660=0,O9660=999),"",SUMIFS($E$2:E9660,$A$2:A9660,A9660)-SUMIFS($F$2:F9660,$A$2:A9660,A9660)),"")</f>
        <v/>
      </c>
      <c r="I9660" s="109" t="str">
        <f t="shared" si="452"/>
        <v/>
      </c>
      <c r="J9660" s="113"/>
      <c r="K9660" s="90"/>
      <c r="L9660" s="73"/>
      <c r="M9660" s="69" t="str">
        <f>IF(C9660&lt;&gt;"",DailyLog!$S$3,"")</f>
        <v/>
      </c>
      <c r="N9660" s="56" t="str">
        <f t="shared" si="451"/>
        <v/>
      </c>
      <c r="O9660" s="53" t="str">
        <f>IF($B9660&lt;&gt;"",IF(ISNUMBER(_xlfn.XMATCH($B9660,Language!$A$6:$E$6)),0,IF(ISNUMBER(_xlfn.XMATCH($B9660,Language!$A$29:$E$29)),'Lista de Prestatarios'!$B$3,VLOOKUP(B9660,'Lista de Prestatarios'!$A$2:$B$500,2,FALSE))),"")</f>
        <v/>
      </c>
      <c r="P9660" s="58" t="str">
        <f>IF(B9660&lt;&gt;"",IF(OR(D9660&gt;0,G9660&gt;0),COUNTIF($B$2:B9660,B9660),COUNTIFS($B$2:B9660,B9660,$E$2:E9660,"&gt;0")),"")</f>
        <v/>
      </c>
    </row>
    <row r="9661" spans="1:16" x14ac:dyDescent="0.35">
      <c r="A9661" s="51" t="str">
        <f t="shared" si="450"/>
        <v/>
      </c>
      <c r="B9661" s="99"/>
      <c r="C9661" s="4"/>
      <c r="D9661" s="14"/>
      <c r="E9661" s="14"/>
      <c r="F9661" s="14"/>
      <c r="G9661" s="82"/>
      <c r="H9661" s="107" t="str">
        <f>IF(B9661&lt;&gt;"",IF(OR(O9661=0,O9661=999),"",SUMIFS($E$2:E9661,$A$2:A9661,A9661)-SUMIFS($F$2:F9661,$A$2:A9661,A9661)),"")</f>
        <v/>
      </c>
      <c r="I9661" s="109" t="str">
        <f t="shared" si="452"/>
        <v/>
      </c>
      <c r="J9661" s="113"/>
      <c r="K9661" s="90"/>
      <c r="L9661" s="73"/>
      <c r="M9661" s="69" t="str">
        <f>IF(C9661&lt;&gt;"",DailyLog!$S$3,"")</f>
        <v/>
      </c>
      <c r="N9661" s="56" t="str">
        <f t="shared" si="451"/>
        <v/>
      </c>
      <c r="O9661" s="53" t="str">
        <f>IF($B9661&lt;&gt;"",IF(ISNUMBER(_xlfn.XMATCH($B9661,Language!$A$6:$E$6)),0,IF(ISNUMBER(_xlfn.XMATCH($B9661,Language!$A$29:$E$29)),'Lista de Prestatarios'!$B$3,VLOOKUP(B9661,'Lista de Prestatarios'!$A$2:$B$500,2,FALSE))),"")</f>
        <v/>
      </c>
      <c r="P9661" s="58" t="str">
        <f>IF(B9661&lt;&gt;"",IF(OR(D9661&gt;0,G9661&gt;0),COUNTIF($B$2:B9661,B9661),COUNTIFS($B$2:B9661,B9661,$E$2:E9661,"&gt;0")),"")</f>
        <v/>
      </c>
    </row>
    <row r="9662" spans="1:16" x14ac:dyDescent="0.35">
      <c r="A9662" s="51" t="str">
        <f t="shared" si="450"/>
        <v/>
      </c>
      <c r="B9662" s="99"/>
      <c r="C9662" s="4"/>
      <c r="D9662" s="14"/>
      <c r="E9662" s="14"/>
      <c r="F9662" s="14"/>
      <c r="G9662" s="82"/>
      <c r="H9662" s="107" t="str">
        <f>IF(B9662&lt;&gt;"",IF(OR(O9662=0,O9662=999),"",SUMIFS($E$2:E9662,$A$2:A9662,A9662)-SUMIFS($F$2:F9662,$A$2:A9662,A9662)),"")</f>
        <v/>
      </c>
      <c r="I9662" s="109" t="str">
        <f t="shared" si="452"/>
        <v/>
      </c>
      <c r="J9662" s="113"/>
      <c r="K9662" s="90"/>
      <c r="L9662" s="73"/>
      <c r="M9662" s="69" t="str">
        <f>IF(C9662&lt;&gt;"",DailyLog!$S$3,"")</f>
        <v/>
      </c>
      <c r="N9662" s="56" t="str">
        <f t="shared" si="451"/>
        <v/>
      </c>
      <c r="O9662" s="53" t="str">
        <f>IF($B9662&lt;&gt;"",IF(ISNUMBER(_xlfn.XMATCH($B9662,Language!$A$6:$E$6)),0,IF(ISNUMBER(_xlfn.XMATCH($B9662,Language!$A$29:$E$29)),'Lista de Prestatarios'!$B$3,VLOOKUP(B9662,'Lista de Prestatarios'!$A$2:$B$500,2,FALSE))),"")</f>
        <v/>
      </c>
      <c r="P9662" s="58" t="str">
        <f>IF(B9662&lt;&gt;"",IF(OR(D9662&gt;0,G9662&gt;0),COUNTIF($B$2:B9662,B9662),COUNTIFS($B$2:B9662,B9662,$E$2:E9662,"&gt;0")),"")</f>
        <v/>
      </c>
    </row>
    <row r="9663" spans="1:16" x14ac:dyDescent="0.35">
      <c r="A9663" s="51" t="str">
        <f t="shared" si="450"/>
        <v/>
      </c>
      <c r="B9663" s="99"/>
      <c r="C9663" s="4"/>
      <c r="D9663" s="14"/>
      <c r="E9663" s="14"/>
      <c r="F9663" s="14"/>
      <c r="G9663" s="82"/>
      <c r="H9663" s="107" t="str">
        <f>IF(B9663&lt;&gt;"",IF(OR(O9663=0,O9663=999),"",SUMIFS($E$2:E9663,$A$2:A9663,A9663)-SUMIFS($F$2:F9663,$A$2:A9663,A9663)),"")</f>
        <v/>
      </c>
      <c r="I9663" s="109" t="str">
        <f t="shared" si="452"/>
        <v/>
      </c>
      <c r="J9663" s="113"/>
      <c r="K9663" s="90"/>
      <c r="L9663" s="73"/>
      <c r="M9663" s="69" t="str">
        <f>IF(C9663&lt;&gt;"",DailyLog!$S$3,"")</f>
        <v/>
      </c>
      <c r="N9663" s="56" t="str">
        <f t="shared" si="451"/>
        <v/>
      </c>
      <c r="O9663" s="53" t="str">
        <f>IF($B9663&lt;&gt;"",IF(ISNUMBER(_xlfn.XMATCH($B9663,Language!$A$6:$E$6)),0,IF(ISNUMBER(_xlfn.XMATCH($B9663,Language!$A$29:$E$29)),'Lista de Prestatarios'!$B$3,VLOOKUP(B9663,'Lista de Prestatarios'!$A$2:$B$500,2,FALSE))),"")</f>
        <v/>
      </c>
      <c r="P9663" s="58" t="str">
        <f>IF(B9663&lt;&gt;"",IF(OR(D9663&gt;0,G9663&gt;0),COUNTIF($B$2:B9663,B9663),COUNTIFS($B$2:B9663,B9663,$E$2:E9663,"&gt;0")),"")</f>
        <v/>
      </c>
    </row>
    <row r="9664" spans="1:16" x14ac:dyDescent="0.35">
      <c r="A9664" s="51" t="str">
        <f t="shared" si="450"/>
        <v/>
      </c>
      <c r="B9664" s="99"/>
      <c r="C9664" s="4"/>
      <c r="D9664" s="14"/>
      <c r="E9664" s="14"/>
      <c r="F9664" s="14"/>
      <c r="G9664" s="82"/>
      <c r="H9664" s="107" t="str">
        <f>IF(B9664&lt;&gt;"",IF(OR(O9664=0,O9664=999),"",SUMIFS($E$2:E9664,$A$2:A9664,A9664)-SUMIFS($F$2:F9664,$A$2:A9664,A9664)),"")</f>
        <v/>
      </c>
      <c r="I9664" s="109" t="str">
        <f t="shared" si="452"/>
        <v/>
      </c>
      <c r="J9664" s="113"/>
      <c r="K9664" s="90"/>
      <c r="L9664" s="73"/>
      <c r="M9664" s="69" t="str">
        <f>IF(C9664&lt;&gt;"",DailyLog!$S$3,"")</f>
        <v/>
      </c>
      <c r="N9664" s="56" t="str">
        <f t="shared" si="451"/>
        <v/>
      </c>
      <c r="O9664" s="53" t="str">
        <f>IF($B9664&lt;&gt;"",IF(ISNUMBER(_xlfn.XMATCH($B9664,Language!$A$6:$E$6)),0,IF(ISNUMBER(_xlfn.XMATCH($B9664,Language!$A$29:$E$29)),'Lista de Prestatarios'!$B$3,VLOOKUP(B9664,'Lista de Prestatarios'!$A$2:$B$500,2,FALSE))),"")</f>
        <v/>
      </c>
      <c r="P9664" s="58" t="str">
        <f>IF(B9664&lt;&gt;"",IF(OR(D9664&gt;0,G9664&gt;0),COUNTIF($B$2:B9664,B9664),COUNTIFS($B$2:B9664,B9664,$E$2:E9664,"&gt;0")),"")</f>
        <v/>
      </c>
    </row>
    <row r="9665" spans="1:16" x14ac:dyDescent="0.35">
      <c r="A9665" s="51" t="str">
        <f t="shared" si="450"/>
        <v/>
      </c>
      <c r="B9665" s="99"/>
      <c r="C9665" s="4"/>
      <c r="D9665" s="14"/>
      <c r="E9665" s="14"/>
      <c r="F9665" s="14"/>
      <c r="G9665" s="82"/>
      <c r="H9665" s="107" t="str">
        <f>IF(B9665&lt;&gt;"",IF(OR(O9665=0,O9665=999),"",SUMIFS($E$2:E9665,$A$2:A9665,A9665)-SUMIFS($F$2:F9665,$A$2:A9665,A9665)),"")</f>
        <v/>
      </c>
      <c r="I9665" s="109" t="str">
        <f t="shared" si="452"/>
        <v/>
      </c>
      <c r="J9665" s="113"/>
      <c r="K9665" s="90"/>
      <c r="L9665" s="73"/>
      <c r="M9665" s="69" t="str">
        <f>IF(C9665&lt;&gt;"",DailyLog!$S$3,"")</f>
        <v/>
      </c>
      <c r="N9665" s="56" t="str">
        <f t="shared" si="451"/>
        <v/>
      </c>
      <c r="O9665" s="53" t="str">
        <f>IF($B9665&lt;&gt;"",IF(ISNUMBER(_xlfn.XMATCH($B9665,Language!$A$6:$E$6)),0,IF(ISNUMBER(_xlfn.XMATCH($B9665,Language!$A$29:$E$29)),'Lista de Prestatarios'!$B$3,VLOOKUP(B9665,'Lista de Prestatarios'!$A$2:$B$500,2,FALSE))),"")</f>
        <v/>
      </c>
      <c r="P9665" s="58" t="str">
        <f>IF(B9665&lt;&gt;"",IF(OR(D9665&gt;0,G9665&gt;0),COUNTIF($B$2:B9665,B9665),COUNTIFS($B$2:B9665,B9665,$E$2:E9665,"&gt;0")),"")</f>
        <v/>
      </c>
    </row>
    <row r="9666" spans="1:16" x14ac:dyDescent="0.35">
      <c r="A9666" s="51" t="str">
        <f t="shared" ref="A9666:A9729" si="453">IF(B9666&lt;&gt;"",O9666&amp;"."&amp;P9666,"")</f>
        <v/>
      </c>
      <c r="B9666" s="99"/>
      <c r="C9666" s="4"/>
      <c r="D9666" s="14"/>
      <c r="E9666" s="14"/>
      <c r="F9666" s="14"/>
      <c r="G9666" s="82"/>
      <c r="H9666" s="107" t="str">
        <f>IF(B9666&lt;&gt;"",IF(OR(O9666=0,O9666=999),"",SUMIFS($E$2:E9666,$A$2:A9666,A9666)-SUMIFS($F$2:F9666,$A$2:A9666,A9666)),"")</f>
        <v/>
      </c>
      <c r="I9666" s="109" t="str">
        <f t="shared" si="452"/>
        <v/>
      </c>
      <c r="J9666" s="113"/>
      <c r="K9666" s="90"/>
      <c r="L9666" s="73"/>
      <c r="M9666" s="69" t="str">
        <f>IF(C9666&lt;&gt;"",DailyLog!$S$3,"")</f>
        <v/>
      </c>
      <c r="N9666" s="56" t="str">
        <f t="shared" ref="N9666:N9729" si="454">IF(B9666&lt;&gt;"",COUNT(D9666:G9666),"")</f>
        <v/>
      </c>
      <c r="O9666" s="53" t="str">
        <f>IF($B9666&lt;&gt;"",IF(ISNUMBER(_xlfn.XMATCH($B9666,Language!$A$6:$E$6)),0,IF(ISNUMBER(_xlfn.XMATCH($B9666,Language!$A$29:$E$29)),'Lista de Prestatarios'!$B$3,VLOOKUP(B9666,'Lista de Prestatarios'!$A$2:$B$500,2,FALSE))),"")</f>
        <v/>
      </c>
      <c r="P9666" s="58" t="str">
        <f>IF(B9666&lt;&gt;"",IF(OR(D9666&gt;0,G9666&gt;0),COUNTIF($B$2:B9666,B9666),COUNTIFS($B$2:B9666,B9666,$E$2:E9666,"&gt;0")),"")</f>
        <v/>
      </c>
    </row>
    <row r="9667" spans="1:16" x14ac:dyDescent="0.35">
      <c r="A9667" s="51" t="str">
        <f t="shared" si="453"/>
        <v/>
      </c>
      <c r="B9667" s="99"/>
      <c r="C9667" s="4"/>
      <c r="D9667" s="14"/>
      <c r="E9667" s="14"/>
      <c r="F9667" s="14"/>
      <c r="G9667" s="82"/>
      <c r="H9667" s="107" t="str">
        <f>IF(B9667&lt;&gt;"",IF(OR(O9667=0,O9667=999),"",SUMIFS($E$2:E9667,$A$2:A9667,A9667)-SUMIFS($F$2:F9667,$A$2:A9667,A9667)),"")</f>
        <v/>
      </c>
      <c r="I9667" s="109" t="str">
        <f t="shared" si="452"/>
        <v/>
      </c>
      <c r="J9667" s="113"/>
      <c r="K9667" s="90"/>
      <c r="L9667" s="73"/>
      <c r="M9667" s="69" t="str">
        <f>IF(C9667&lt;&gt;"",DailyLog!$S$3,"")</f>
        <v/>
      </c>
      <c r="N9667" s="56" t="str">
        <f t="shared" si="454"/>
        <v/>
      </c>
      <c r="O9667" s="53" t="str">
        <f>IF($B9667&lt;&gt;"",IF(ISNUMBER(_xlfn.XMATCH($B9667,Language!$A$6:$E$6)),0,IF(ISNUMBER(_xlfn.XMATCH($B9667,Language!$A$29:$E$29)),'Lista de Prestatarios'!$B$3,VLOOKUP(B9667,'Lista de Prestatarios'!$A$2:$B$500,2,FALSE))),"")</f>
        <v/>
      </c>
      <c r="P9667" s="58" t="str">
        <f>IF(B9667&lt;&gt;"",IF(OR(D9667&gt;0,G9667&gt;0),COUNTIF($B$2:B9667,B9667),COUNTIFS($B$2:B9667,B9667,$E$2:E9667,"&gt;0")),"")</f>
        <v/>
      </c>
    </row>
    <row r="9668" spans="1:16" x14ac:dyDescent="0.35">
      <c r="A9668" s="51" t="str">
        <f t="shared" si="453"/>
        <v/>
      </c>
      <c r="B9668" s="99"/>
      <c r="C9668" s="4"/>
      <c r="D9668" s="14"/>
      <c r="E9668" s="14"/>
      <c r="F9668" s="14"/>
      <c r="G9668" s="82"/>
      <c r="H9668" s="107" t="str">
        <f>IF(B9668&lt;&gt;"",IF(OR(O9668=0,O9668=999),"",SUMIFS($E$2:E9668,$A$2:A9668,A9668)-SUMIFS($F$2:F9668,$A$2:A9668,A9668)),"")</f>
        <v/>
      </c>
      <c r="I9668" s="109" t="str">
        <f t="shared" ref="I9668:I9731" si="455">IF(B9668&lt;&gt;"",I9667+D9668-E9668+F9668-G9668,"")</f>
        <v/>
      </c>
      <c r="J9668" s="113"/>
      <c r="K9668" s="90"/>
      <c r="L9668" s="73"/>
      <c r="M9668" s="69" t="str">
        <f>IF(C9668&lt;&gt;"",DailyLog!$S$3,"")</f>
        <v/>
      </c>
      <c r="N9668" s="56" t="str">
        <f t="shared" si="454"/>
        <v/>
      </c>
      <c r="O9668" s="53" t="str">
        <f>IF($B9668&lt;&gt;"",IF(ISNUMBER(_xlfn.XMATCH($B9668,Language!$A$6:$E$6)),0,IF(ISNUMBER(_xlfn.XMATCH($B9668,Language!$A$29:$E$29)),'Lista de Prestatarios'!$B$3,VLOOKUP(B9668,'Lista de Prestatarios'!$A$2:$B$500,2,FALSE))),"")</f>
        <v/>
      </c>
      <c r="P9668" s="58" t="str">
        <f>IF(B9668&lt;&gt;"",IF(OR(D9668&gt;0,G9668&gt;0),COUNTIF($B$2:B9668,B9668),COUNTIFS($B$2:B9668,B9668,$E$2:E9668,"&gt;0")),"")</f>
        <v/>
      </c>
    </row>
    <row r="9669" spans="1:16" x14ac:dyDescent="0.35">
      <c r="A9669" s="51" t="str">
        <f t="shared" si="453"/>
        <v/>
      </c>
      <c r="B9669" s="99"/>
      <c r="C9669" s="4"/>
      <c r="D9669" s="14"/>
      <c r="E9669" s="14"/>
      <c r="F9669" s="14"/>
      <c r="G9669" s="82"/>
      <c r="H9669" s="107" t="str">
        <f>IF(B9669&lt;&gt;"",IF(OR(O9669=0,O9669=999),"",SUMIFS($E$2:E9669,$A$2:A9669,A9669)-SUMIFS($F$2:F9669,$A$2:A9669,A9669)),"")</f>
        <v/>
      </c>
      <c r="I9669" s="109" t="str">
        <f t="shared" si="455"/>
        <v/>
      </c>
      <c r="J9669" s="113"/>
      <c r="K9669" s="90"/>
      <c r="L9669" s="73"/>
      <c r="M9669" s="69" t="str">
        <f>IF(C9669&lt;&gt;"",DailyLog!$S$3,"")</f>
        <v/>
      </c>
      <c r="N9669" s="56" t="str">
        <f t="shared" si="454"/>
        <v/>
      </c>
      <c r="O9669" s="53" t="str">
        <f>IF($B9669&lt;&gt;"",IF(ISNUMBER(_xlfn.XMATCH($B9669,Language!$A$6:$E$6)),0,IF(ISNUMBER(_xlfn.XMATCH($B9669,Language!$A$29:$E$29)),'Lista de Prestatarios'!$B$3,VLOOKUP(B9669,'Lista de Prestatarios'!$A$2:$B$500,2,FALSE))),"")</f>
        <v/>
      </c>
      <c r="P9669" s="58" t="str">
        <f>IF(B9669&lt;&gt;"",IF(OR(D9669&gt;0,G9669&gt;0),COUNTIF($B$2:B9669,B9669),COUNTIFS($B$2:B9669,B9669,$E$2:E9669,"&gt;0")),"")</f>
        <v/>
      </c>
    </row>
    <row r="9670" spans="1:16" x14ac:dyDescent="0.35">
      <c r="A9670" s="51" t="str">
        <f t="shared" si="453"/>
        <v/>
      </c>
      <c r="B9670" s="99"/>
      <c r="C9670" s="4"/>
      <c r="D9670" s="14"/>
      <c r="E9670" s="14"/>
      <c r="F9670" s="14"/>
      <c r="G9670" s="82"/>
      <c r="H9670" s="107" t="str">
        <f>IF(B9670&lt;&gt;"",IF(OR(O9670=0,O9670=999),"",SUMIFS($E$2:E9670,$A$2:A9670,A9670)-SUMIFS($F$2:F9670,$A$2:A9670,A9670)),"")</f>
        <v/>
      </c>
      <c r="I9670" s="109" t="str">
        <f t="shared" si="455"/>
        <v/>
      </c>
      <c r="J9670" s="113"/>
      <c r="K9670" s="90"/>
      <c r="L9670" s="73"/>
      <c r="M9670" s="69" t="str">
        <f>IF(C9670&lt;&gt;"",DailyLog!$S$3,"")</f>
        <v/>
      </c>
      <c r="N9670" s="56" t="str">
        <f t="shared" si="454"/>
        <v/>
      </c>
      <c r="O9670" s="53" t="str">
        <f>IF($B9670&lt;&gt;"",IF(ISNUMBER(_xlfn.XMATCH($B9670,Language!$A$6:$E$6)),0,IF(ISNUMBER(_xlfn.XMATCH($B9670,Language!$A$29:$E$29)),'Lista de Prestatarios'!$B$3,VLOOKUP(B9670,'Lista de Prestatarios'!$A$2:$B$500,2,FALSE))),"")</f>
        <v/>
      </c>
      <c r="P9670" s="58" t="str">
        <f>IF(B9670&lt;&gt;"",IF(OR(D9670&gt;0,G9670&gt;0),COUNTIF($B$2:B9670,B9670),COUNTIFS($B$2:B9670,B9670,$E$2:E9670,"&gt;0")),"")</f>
        <v/>
      </c>
    </row>
    <row r="9671" spans="1:16" x14ac:dyDescent="0.35">
      <c r="A9671" s="51" t="str">
        <f t="shared" si="453"/>
        <v/>
      </c>
      <c r="B9671" s="99"/>
      <c r="C9671" s="4"/>
      <c r="D9671" s="14"/>
      <c r="E9671" s="14"/>
      <c r="F9671" s="14"/>
      <c r="G9671" s="82"/>
      <c r="H9671" s="107" t="str">
        <f>IF(B9671&lt;&gt;"",IF(OR(O9671=0,O9671=999),"",SUMIFS($E$2:E9671,$A$2:A9671,A9671)-SUMIFS($F$2:F9671,$A$2:A9671,A9671)),"")</f>
        <v/>
      </c>
      <c r="I9671" s="109" t="str">
        <f t="shared" si="455"/>
        <v/>
      </c>
      <c r="J9671" s="113"/>
      <c r="K9671" s="90"/>
      <c r="L9671" s="73"/>
      <c r="M9671" s="69" t="str">
        <f>IF(C9671&lt;&gt;"",DailyLog!$S$3,"")</f>
        <v/>
      </c>
      <c r="N9671" s="56" t="str">
        <f t="shared" si="454"/>
        <v/>
      </c>
      <c r="O9671" s="53" t="str">
        <f>IF($B9671&lt;&gt;"",IF(ISNUMBER(_xlfn.XMATCH($B9671,Language!$A$6:$E$6)),0,IF(ISNUMBER(_xlfn.XMATCH($B9671,Language!$A$29:$E$29)),'Lista de Prestatarios'!$B$3,VLOOKUP(B9671,'Lista de Prestatarios'!$A$2:$B$500,2,FALSE))),"")</f>
        <v/>
      </c>
      <c r="P9671" s="58" t="str">
        <f>IF(B9671&lt;&gt;"",IF(OR(D9671&gt;0,G9671&gt;0),COUNTIF($B$2:B9671,B9671),COUNTIFS($B$2:B9671,B9671,$E$2:E9671,"&gt;0")),"")</f>
        <v/>
      </c>
    </row>
    <row r="9672" spans="1:16" x14ac:dyDescent="0.35">
      <c r="A9672" s="51" t="str">
        <f t="shared" si="453"/>
        <v/>
      </c>
      <c r="B9672" s="99"/>
      <c r="C9672" s="4"/>
      <c r="D9672" s="14"/>
      <c r="E9672" s="14"/>
      <c r="F9672" s="14"/>
      <c r="G9672" s="82"/>
      <c r="H9672" s="107" t="str">
        <f>IF(B9672&lt;&gt;"",IF(OR(O9672=0,O9672=999),"",SUMIFS($E$2:E9672,$A$2:A9672,A9672)-SUMIFS($F$2:F9672,$A$2:A9672,A9672)),"")</f>
        <v/>
      </c>
      <c r="I9672" s="109" t="str">
        <f t="shared" si="455"/>
        <v/>
      </c>
      <c r="J9672" s="113"/>
      <c r="K9672" s="90"/>
      <c r="L9672" s="73"/>
      <c r="M9672" s="69" t="str">
        <f>IF(C9672&lt;&gt;"",DailyLog!$S$3,"")</f>
        <v/>
      </c>
      <c r="N9672" s="56" t="str">
        <f t="shared" si="454"/>
        <v/>
      </c>
      <c r="O9672" s="53" t="str">
        <f>IF($B9672&lt;&gt;"",IF(ISNUMBER(_xlfn.XMATCH($B9672,Language!$A$6:$E$6)),0,IF(ISNUMBER(_xlfn.XMATCH($B9672,Language!$A$29:$E$29)),'Lista de Prestatarios'!$B$3,VLOOKUP(B9672,'Lista de Prestatarios'!$A$2:$B$500,2,FALSE))),"")</f>
        <v/>
      </c>
      <c r="P9672" s="58" t="str">
        <f>IF(B9672&lt;&gt;"",IF(OR(D9672&gt;0,G9672&gt;0),COUNTIF($B$2:B9672,B9672),COUNTIFS($B$2:B9672,B9672,$E$2:E9672,"&gt;0")),"")</f>
        <v/>
      </c>
    </row>
    <row r="9673" spans="1:16" x14ac:dyDescent="0.35">
      <c r="A9673" s="51" t="str">
        <f t="shared" si="453"/>
        <v/>
      </c>
      <c r="B9673" s="99"/>
      <c r="C9673" s="4"/>
      <c r="D9673" s="14"/>
      <c r="E9673" s="14"/>
      <c r="F9673" s="14"/>
      <c r="G9673" s="82"/>
      <c r="H9673" s="107" t="str">
        <f>IF(B9673&lt;&gt;"",IF(OR(O9673=0,O9673=999),"",SUMIFS($E$2:E9673,$A$2:A9673,A9673)-SUMIFS($F$2:F9673,$A$2:A9673,A9673)),"")</f>
        <v/>
      </c>
      <c r="I9673" s="109" t="str">
        <f t="shared" si="455"/>
        <v/>
      </c>
      <c r="J9673" s="113"/>
      <c r="K9673" s="90"/>
      <c r="L9673" s="73"/>
      <c r="M9673" s="69" t="str">
        <f>IF(C9673&lt;&gt;"",DailyLog!$S$3,"")</f>
        <v/>
      </c>
      <c r="N9673" s="56" t="str">
        <f t="shared" si="454"/>
        <v/>
      </c>
      <c r="O9673" s="53" t="str">
        <f>IF($B9673&lt;&gt;"",IF(ISNUMBER(_xlfn.XMATCH($B9673,Language!$A$6:$E$6)),0,IF(ISNUMBER(_xlfn.XMATCH($B9673,Language!$A$29:$E$29)),'Lista de Prestatarios'!$B$3,VLOOKUP(B9673,'Lista de Prestatarios'!$A$2:$B$500,2,FALSE))),"")</f>
        <v/>
      </c>
      <c r="P9673" s="58" t="str">
        <f>IF(B9673&lt;&gt;"",IF(OR(D9673&gt;0,G9673&gt;0),COUNTIF($B$2:B9673,B9673),COUNTIFS($B$2:B9673,B9673,$E$2:E9673,"&gt;0")),"")</f>
        <v/>
      </c>
    </row>
    <row r="9674" spans="1:16" x14ac:dyDescent="0.35">
      <c r="A9674" s="51" t="str">
        <f t="shared" si="453"/>
        <v/>
      </c>
      <c r="B9674" s="99"/>
      <c r="C9674" s="4"/>
      <c r="D9674" s="14"/>
      <c r="E9674" s="14"/>
      <c r="F9674" s="14"/>
      <c r="G9674" s="82"/>
      <c r="H9674" s="107" t="str">
        <f>IF(B9674&lt;&gt;"",IF(OR(O9674=0,O9674=999),"",SUMIFS($E$2:E9674,$A$2:A9674,A9674)-SUMIFS($F$2:F9674,$A$2:A9674,A9674)),"")</f>
        <v/>
      </c>
      <c r="I9674" s="109" t="str">
        <f t="shared" si="455"/>
        <v/>
      </c>
      <c r="J9674" s="113"/>
      <c r="K9674" s="90"/>
      <c r="L9674" s="73"/>
      <c r="M9674" s="69" t="str">
        <f>IF(C9674&lt;&gt;"",DailyLog!$S$3,"")</f>
        <v/>
      </c>
      <c r="N9674" s="56" t="str">
        <f t="shared" si="454"/>
        <v/>
      </c>
      <c r="O9674" s="53" t="str">
        <f>IF($B9674&lt;&gt;"",IF(ISNUMBER(_xlfn.XMATCH($B9674,Language!$A$6:$E$6)),0,IF(ISNUMBER(_xlfn.XMATCH($B9674,Language!$A$29:$E$29)),'Lista de Prestatarios'!$B$3,VLOOKUP(B9674,'Lista de Prestatarios'!$A$2:$B$500,2,FALSE))),"")</f>
        <v/>
      </c>
      <c r="P9674" s="58" t="str">
        <f>IF(B9674&lt;&gt;"",IF(OR(D9674&gt;0,G9674&gt;0),COUNTIF($B$2:B9674,B9674),COUNTIFS($B$2:B9674,B9674,$E$2:E9674,"&gt;0")),"")</f>
        <v/>
      </c>
    </row>
    <row r="9675" spans="1:16" x14ac:dyDescent="0.35">
      <c r="A9675" s="51" t="str">
        <f t="shared" si="453"/>
        <v/>
      </c>
      <c r="B9675" s="99"/>
      <c r="C9675" s="4"/>
      <c r="D9675" s="14"/>
      <c r="E9675" s="14"/>
      <c r="F9675" s="14"/>
      <c r="G9675" s="82"/>
      <c r="H9675" s="107" t="str">
        <f>IF(B9675&lt;&gt;"",IF(OR(O9675=0,O9675=999),"",SUMIFS($E$2:E9675,$A$2:A9675,A9675)-SUMIFS($F$2:F9675,$A$2:A9675,A9675)),"")</f>
        <v/>
      </c>
      <c r="I9675" s="109" t="str">
        <f t="shared" si="455"/>
        <v/>
      </c>
      <c r="J9675" s="113"/>
      <c r="K9675" s="90"/>
      <c r="L9675" s="73"/>
      <c r="M9675" s="69" t="str">
        <f>IF(C9675&lt;&gt;"",DailyLog!$S$3,"")</f>
        <v/>
      </c>
      <c r="N9675" s="56" t="str">
        <f t="shared" si="454"/>
        <v/>
      </c>
      <c r="O9675" s="53" t="str">
        <f>IF($B9675&lt;&gt;"",IF(ISNUMBER(_xlfn.XMATCH($B9675,Language!$A$6:$E$6)),0,IF(ISNUMBER(_xlfn.XMATCH($B9675,Language!$A$29:$E$29)),'Lista de Prestatarios'!$B$3,VLOOKUP(B9675,'Lista de Prestatarios'!$A$2:$B$500,2,FALSE))),"")</f>
        <v/>
      </c>
      <c r="P9675" s="58" t="str">
        <f>IF(B9675&lt;&gt;"",IF(OR(D9675&gt;0,G9675&gt;0),COUNTIF($B$2:B9675,B9675),COUNTIFS($B$2:B9675,B9675,$E$2:E9675,"&gt;0")),"")</f>
        <v/>
      </c>
    </row>
    <row r="9676" spans="1:16" x14ac:dyDescent="0.35">
      <c r="A9676" s="51" t="str">
        <f t="shared" si="453"/>
        <v/>
      </c>
      <c r="B9676" s="99"/>
      <c r="C9676" s="4"/>
      <c r="D9676" s="14"/>
      <c r="E9676" s="14"/>
      <c r="F9676" s="14"/>
      <c r="G9676" s="82"/>
      <c r="H9676" s="107" t="str">
        <f>IF(B9676&lt;&gt;"",IF(OR(O9676=0,O9676=999),"",SUMIFS($E$2:E9676,$A$2:A9676,A9676)-SUMIFS($F$2:F9676,$A$2:A9676,A9676)),"")</f>
        <v/>
      </c>
      <c r="I9676" s="109" t="str">
        <f t="shared" si="455"/>
        <v/>
      </c>
      <c r="J9676" s="113"/>
      <c r="K9676" s="90"/>
      <c r="L9676" s="73"/>
      <c r="M9676" s="69" t="str">
        <f>IF(C9676&lt;&gt;"",DailyLog!$S$3,"")</f>
        <v/>
      </c>
      <c r="N9676" s="56" t="str">
        <f t="shared" si="454"/>
        <v/>
      </c>
      <c r="O9676" s="53" t="str">
        <f>IF($B9676&lt;&gt;"",IF(ISNUMBER(_xlfn.XMATCH($B9676,Language!$A$6:$E$6)),0,IF(ISNUMBER(_xlfn.XMATCH($B9676,Language!$A$29:$E$29)),'Lista de Prestatarios'!$B$3,VLOOKUP(B9676,'Lista de Prestatarios'!$A$2:$B$500,2,FALSE))),"")</f>
        <v/>
      </c>
      <c r="P9676" s="58" t="str">
        <f>IF(B9676&lt;&gt;"",IF(OR(D9676&gt;0,G9676&gt;0),COUNTIF($B$2:B9676,B9676),COUNTIFS($B$2:B9676,B9676,$E$2:E9676,"&gt;0")),"")</f>
        <v/>
      </c>
    </row>
    <row r="9677" spans="1:16" x14ac:dyDescent="0.35">
      <c r="A9677" s="51" t="str">
        <f t="shared" si="453"/>
        <v/>
      </c>
      <c r="B9677" s="99"/>
      <c r="C9677" s="4"/>
      <c r="D9677" s="14"/>
      <c r="E9677" s="14"/>
      <c r="F9677" s="14"/>
      <c r="G9677" s="82"/>
      <c r="H9677" s="107" t="str">
        <f>IF(B9677&lt;&gt;"",IF(OR(O9677=0,O9677=999),"",SUMIFS($E$2:E9677,$A$2:A9677,A9677)-SUMIFS($F$2:F9677,$A$2:A9677,A9677)),"")</f>
        <v/>
      </c>
      <c r="I9677" s="109" t="str">
        <f t="shared" si="455"/>
        <v/>
      </c>
      <c r="J9677" s="113"/>
      <c r="K9677" s="90"/>
      <c r="L9677" s="73"/>
      <c r="M9677" s="69" t="str">
        <f>IF(C9677&lt;&gt;"",DailyLog!$S$3,"")</f>
        <v/>
      </c>
      <c r="N9677" s="56" t="str">
        <f t="shared" si="454"/>
        <v/>
      </c>
      <c r="O9677" s="53" t="str">
        <f>IF($B9677&lt;&gt;"",IF(ISNUMBER(_xlfn.XMATCH($B9677,Language!$A$6:$E$6)),0,IF(ISNUMBER(_xlfn.XMATCH($B9677,Language!$A$29:$E$29)),'Lista de Prestatarios'!$B$3,VLOOKUP(B9677,'Lista de Prestatarios'!$A$2:$B$500,2,FALSE))),"")</f>
        <v/>
      </c>
      <c r="P9677" s="58" t="str">
        <f>IF(B9677&lt;&gt;"",IF(OR(D9677&gt;0,G9677&gt;0),COUNTIF($B$2:B9677,B9677),COUNTIFS($B$2:B9677,B9677,$E$2:E9677,"&gt;0")),"")</f>
        <v/>
      </c>
    </row>
    <row r="9678" spans="1:16" x14ac:dyDescent="0.35">
      <c r="A9678" s="51" t="str">
        <f t="shared" si="453"/>
        <v/>
      </c>
      <c r="B9678" s="99"/>
      <c r="C9678" s="4"/>
      <c r="D9678" s="14"/>
      <c r="E9678" s="14"/>
      <c r="F9678" s="14"/>
      <c r="G9678" s="82"/>
      <c r="H9678" s="107" t="str">
        <f>IF(B9678&lt;&gt;"",IF(OR(O9678=0,O9678=999),"",SUMIFS($E$2:E9678,$A$2:A9678,A9678)-SUMIFS($F$2:F9678,$A$2:A9678,A9678)),"")</f>
        <v/>
      </c>
      <c r="I9678" s="109" t="str">
        <f t="shared" si="455"/>
        <v/>
      </c>
      <c r="J9678" s="113"/>
      <c r="K9678" s="90"/>
      <c r="L9678" s="73"/>
      <c r="M9678" s="69" t="str">
        <f>IF(C9678&lt;&gt;"",DailyLog!$S$3,"")</f>
        <v/>
      </c>
      <c r="N9678" s="56" t="str">
        <f t="shared" si="454"/>
        <v/>
      </c>
      <c r="O9678" s="53" t="str">
        <f>IF($B9678&lt;&gt;"",IF(ISNUMBER(_xlfn.XMATCH($B9678,Language!$A$6:$E$6)),0,IF(ISNUMBER(_xlfn.XMATCH($B9678,Language!$A$29:$E$29)),'Lista de Prestatarios'!$B$3,VLOOKUP(B9678,'Lista de Prestatarios'!$A$2:$B$500,2,FALSE))),"")</f>
        <v/>
      </c>
      <c r="P9678" s="58" t="str">
        <f>IF(B9678&lt;&gt;"",IF(OR(D9678&gt;0,G9678&gt;0),COUNTIF($B$2:B9678,B9678),COUNTIFS($B$2:B9678,B9678,$E$2:E9678,"&gt;0")),"")</f>
        <v/>
      </c>
    </row>
    <row r="9679" spans="1:16" x14ac:dyDescent="0.35">
      <c r="A9679" s="51" t="str">
        <f t="shared" si="453"/>
        <v/>
      </c>
      <c r="B9679" s="99"/>
      <c r="C9679" s="4"/>
      <c r="D9679" s="14"/>
      <c r="E9679" s="14"/>
      <c r="F9679" s="14"/>
      <c r="G9679" s="82"/>
      <c r="H9679" s="107" t="str">
        <f>IF(B9679&lt;&gt;"",IF(OR(O9679=0,O9679=999),"",SUMIFS($E$2:E9679,$A$2:A9679,A9679)-SUMIFS($F$2:F9679,$A$2:A9679,A9679)),"")</f>
        <v/>
      </c>
      <c r="I9679" s="109" t="str">
        <f t="shared" si="455"/>
        <v/>
      </c>
      <c r="J9679" s="113"/>
      <c r="K9679" s="90"/>
      <c r="L9679" s="73"/>
      <c r="M9679" s="69" t="str">
        <f>IF(C9679&lt;&gt;"",DailyLog!$S$3,"")</f>
        <v/>
      </c>
      <c r="N9679" s="56" t="str">
        <f t="shared" si="454"/>
        <v/>
      </c>
      <c r="O9679" s="53" t="str">
        <f>IF($B9679&lt;&gt;"",IF(ISNUMBER(_xlfn.XMATCH($B9679,Language!$A$6:$E$6)),0,IF(ISNUMBER(_xlfn.XMATCH($B9679,Language!$A$29:$E$29)),'Lista de Prestatarios'!$B$3,VLOOKUP(B9679,'Lista de Prestatarios'!$A$2:$B$500,2,FALSE))),"")</f>
        <v/>
      </c>
      <c r="P9679" s="58" t="str">
        <f>IF(B9679&lt;&gt;"",IF(OR(D9679&gt;0,G9679&gt;0),COUNTIF($B$2:B9679,B9679),COUNTIFS($B$2:B9679,B9679,$E$2:E9679,"&gt;0")),"")</f>
        <v/>
      </c>
    </row>
    <row r="9680" spans="1:16" x14ac:dyDescent="0.35">
      <c r="A9680" s="51" t="str">
        <f t="shared" si="453"/>
        <v/>
      </c>
      <c r="B9680" s="99"/>
      <c r="C9680" s="4"/>
      <c r="D9680" s="14"/>
      <c r="E9680" s="14"/>
      <c r="F9680" s="14"/>
      <c r="G9680" s="82"/>
      <c r="H9680" s="107" t="str">
        <f>IF(B9680&lt;&gt;"",IF(OR(O9680=0,O9680=999),"",SUMIFS($E$2:E9680,$A$2:A9680,A9680)-SUMIFS($F$2:F9680,$A$2:A9680,A9680)),"")</f>
        <v/>
      </c>
      <c r="I9680" s="109" t="str">
        <f t="shared" si="455"/>
        <v/>
      </c>
      <c r="J9680" s="113"/>
      <c r="K9680" s="90"/>
      <c r="L9680" s="73"/>
      <c r="M9680" s="69" t="str">
        <f>IF(C9680&lt;&gt;"",DailyLog!$S$3,"")</f>
        <v/>
      </c>
      <c r="N9680" s="56" t="str">
        <f t="shared" si="454"/>
        <v/>
      </c>
      <c r="O9680" s="53" t="str">
        <f>IF($B9680&lt;&gt;"",IF(ISNUMBER(_xlfn.XMATCH($B9680,Language!$A$6:$E$6)),0,IF(ISNUMBER(_xlfn.XMATCH($B9680,Language!$A$29:$E$29)),'Lista de Prestatarios'!$B$3,VLOOKUP(B9680,'Lista de Prestatarios'!$A$2:$B$500,2,FALSE))),"")</f>
        <v/>
      </c>
      <c r="P9680" s="58" t="str">
        <f>IF(B9680&lt;&gt;"",IF(OR(D9680&gt;0,G9680&gt;0),COUNTIF($B$2:B9680,B9680),COUNTIFS($B$2:B9680,B9680,$E$2:E9680,"&gt;0")),"")</f>
        <v/>
      </c>
    </row>
    <row r="9681" spans="1:16" x14ac:dyDescent="0.35">
      <c r="A9681" s="51" t="str">
        <f t="shared" si="453"/>
        <v/>
      </c>
      <c r="B9681" s="99"/>
      <c r="C9681" s="4"/>
      <c r="D9681" s="14"/>
      <c r="E9681" s="14"/>
      <c r="F9681" s="14"/>
      <c r="G9681" s="82"/>
      <c r="H9681" s="107" t="str">
        <f>IF(B9681&lt;&gt;"",IF(OR(O9681=0,O9681=999),"",SUMIFS($E$2:E9681,$A$2:A9681,A9681)-SUMIFS($F$2:F9681,$A$2:A9681,A9681)),"")</f>
        <v/>
      </c>
      <c r="I9681" s="109" t="str">
        <f t="shared" si="455"/>
        <v/>
      </c>
      <c r="J9681" s="113"/>
      <c r="K9681" s="90"/>
      <c r="L9681" s="73"/>
      <c r="M9681" s="69" t="str">
        <f>IF(C9681&lt;&gt;"",DailyLog!$S$3,"")</f>
        <v/>
      </c>
      <c r="N9681" s="56" t="str">
        <f t="shared" si="454"/>
        <v/>
      </c>
      <c r="O9681" s="53" t="str">
        <f>IF($B9681&lt;&gt;"",IF(ISNUMBER(_xlfn.XMATCH($B9681,Language!$A$6:$E$6)),0,IF(ISNUMBER(_xlfn.XMATCH($B9681,Language!$A$29:$E$29)),'Lista de Prestatarios'!$B$3,VLOOKUP(B9681,'Lista de Prestatarios'!$A$2:$B$500,2,FALSE))),"")</f>
        <v/>
      </c>
      <c r="P9681" s="58" t="str">
        <f>IF(B9681&lt;&gt;"",IF(OR(D9681&gt;0,G9681&gt;0),COUNTIF($B$2:B9681,B9681),COUNTIFS($B$2:B9681,B9681,$E$2:E9681,"&gt;0")),"")</f>
        <v/>
      </c>
    </row>
    <row r="9682" spans="1:16" x14ac:dyDescent="0.35">
      <c r="A9682" s="51" t="str">
        <f t="shared" si="453"/>
        <v/>
      </c>
      <c r="B9682" s="99"/>
      <c r="C9682" s="4"/>
      <c r="D9682" s="14"/>
      <c r="E9682" s="14"/>
      <c r="F9682" s="14"/>
      <c r="G9682" s="82"/>
      <c r="H9682" s="107" t="str">
        <f>IF(B9682&lt;&gt;"",IF(OR(O9682=0,O9682=999),"",SUMIFS($E$2:E9682,$A$2:A9682,A9682)-SUMIFS($F$2:F9682,$A$2:A9682,A9682)),"")</f>
        <v/>
      </c>
      <c r="I9682" s="109" t="str">
        <f t="shared" si="455"/>
        <v/>
      </c>
      <c r="J9682" s="113"/>
      <c r="K9682" s="90"/>
      <c r="L9682" s="73"/>
      <c r="M9682" s="69" t="str">
        <f>IF(C9682&lt;&gt;"",DailyLog!$S$3,"")</f>
        <v/>
      </c>
      <c r="N9682" s="56" t="str">
        <f t="shared" si="454"/>
        <v/>
      </c>
      <c r="O9682" s="53" t="str">
        <f>IF($B9682&lt;&gt;"",IF(ISNUMBER(_xlfn.XMATCH($B9682,Language!$A$6:$E$6)),0,IF(ISNUMBER(_xlfn.XMATCH($B9682,Language!$A$29:$E$29)),'Lista de Prestatarios'!$B$3,VLOOKUP(B9682,'Lista de Prestatarios'!$A$2:$B$500,2,FALSE))),"")</f>
        <v/>
      </c>
      <c r="P9682" s="58" t="str">
        <f>IF(B9682&lt;&gt;"",IF(OR(D9682&gt;0,G9682&gt;0),COUNTIF($B$2:B9682,B9682),COUNTIFS($B$2:B9682,B9682,$E$2:E9682,"&gt;0")),"")</f>
        <v/>
      </c>
    </row>
    <row r="9683" spans="1:16" x14ac:dyDescent="0.35">
      <c r="A9683" s="51" t="str">
        <f t="shared" si="453"/>
        <v/>
      </c>
      <c r="B9683" s="99"/>
      <c r="C9683" s="4"/>
      <c r="D9683" s="14"/>
      <c r="E9683" s="14"/>
      <c r="F9683" s="14"/>
      <c r="G9683" s="82"/>
      <c r="H9683" s="107" t="str">
        <f>IF(B9683&lt;&gt;"",IF(OR(O9683=0,O9683=999),"",SUMIFS($E$2:E9683,$A$2:A9683,A9683)-SUMIFS($F$2:F9683,$A$2:A9683,A9683)),"")</f>
        <v/>
      </c>
      <c r="I9683" s="109" t="str">
        <f t="shared" si="455"/>
        <v/>
      </c>
      <c r="J9683" s="113"/>
      <c r="K9683" s="90"/>
      <c r="L9683" s="73"/>
      <c r="M9683" s="69" t="str">
        <f>IF(C9683&lt;&gt;"",DailyLog!$S$3,"")</f>
        <v/>
      </c>
      <c r="N9683" s="56" t="str">
        <f t="shared" si="454"/>
        <v/>
      </c>
      <c r="O9683" s="53" t="str">
        <f>IF($B9683&lt;&gt;"",IF(ISNUMBER(_xlfn.XMATCH($B9683,Language!$A$6:$E$6)),0,IF(ISNUMBER(_xlfn.XMATCH($B9683,Language!$A$29:$E$29)),'Lista de Prestatarios'!$B$3,VLOOKUP(B9683,'Lista de Prestatarios'!$A$2:$B$500,2,FALSE))),"")</f>
        <v/>
      </c>
      <c r="P9683" s="58" t="str">
        <f>IF(B9683&lt;&gt;"",IF(OR(D9683&gt;0,G9683&gt;0),COUNTIF($B$2:B9683,B9683),COUNTIFS($B$2:B9683,B9683,$E$2:E9683,"&gt;0")),"")</f>
        <v/>
      </c>
    </row>
    <row r="9684" spans="1:16" x14ac:dyDescent="0.35">
      <c r="A9684" s="51" t="str">
        <f t="shared" si="453"/>
        <v/>
      </c>
      <c r="B9684" s="99"/>
      <c r="C9684" s="4"/>
      <c r="D9684" s="14"/>
      <c r="E9684" s="14"/>
      <c r="F9684" s="14"/>
      <c r="G9684" s="82"/>
      <c r="H9684" s="107" t="str">
        <f>IF(B9684&lt;&gt;"",IF(OR(O9684=0,O9684=999),"",SUMIFS($E$2:E9684,$A$2:A9684,A9684)-SUMIFS($F$2:F9684,$A$2:A9684,A9684)),"")</f>
        <v/>
      </c>
      <c r="I9684" s="109" t="str">
        <f t="shared" si="455"/>
        <v/>
      </c>
      <c r="J9684" s="113"/>
      <c r="K9684" s="90"/>
      <c r="L9684" s="73"/>
      <c r="M9684" s="69" t="str">
        <f>IF(C9684&lt;&gt;"",DailyLog!$S$3,"")</f>
        <v/>
      </c>
      <c r="N9684" s="56" t="str">
        <f t="shared" si="454"/>
        <v/>
      </c>
      <c r="O9684" s="53" t="str">
        <f>IF($B9684&lt;&gt;"",IF(ISNUMBER(_xlfn.XMATCH($B9684,Language!$A$6:$E$6)),0,IF(ISNUMBER(_xlfn.XMATCH($B9684,Language!$A$29:$E$29)),'Lista de Prestatarios'!$B$3,VLOOKUP(B9684,'Lista de Prestatarios'!$A$2:$B$500,2,FALSE))),"")</f>
        <v/>
      </c>
      <c r="P9684" s="58" t="str">
        <f>IF(B9684&lt;&gt;"",IF(OR(D9684&gt;0,G9684&gt;0),COUNTIF($B$2:B9684,B9684),COUNTIFS($B$2:B9684,B9684,$E$2:E9684,"&gt;0")),"")</f>
        <v/>
      </c>
    </row>
    <row r="9685" spans="1:16" x14ac:dyDescent="0.35">
      <c r="A9685" s="51" t="str">
        <f t="shared" si="453"/>
        <v/>
      </c>
      <c r="B9685" s="99"/>
      <c r="C9685" s="4"/>
      <c r="D9685" s="14"/>
      <c r="E9685" s="14"/>
      <c r="F9685" s="14"/>
      <c r="G9685" s="82"/>
      <c r="H9685" s="107" t="str">
        <f>IF(B9685&lt;&gt;"",IF(OR(O9685=0,O9685=999),"",SUMIFS($E$2:E9685,$A$2:A9685,A9685)-SUMIFS($F$2:F9685,$A$2:A9685,A9685)),"")</f>
        <v/>
      </c>
      <c r="I9685" s="109" t="str">
        <f t="shared" si="455"/>
        <v/>
      </c>
      <c r="J9685" s="113"/>
      <c r="K9685" s="90"/>
      <c r="L9685" s="73"/>
      <c r="M9685" s="69" t="str">
        <f>IF(C9685&lt;&gt;"",DailyLog!$S$3,"")</f>
        <v/>
      </c>
      <c r="N9685" s="56" t="str">
        <f t="shared" si="454"/>
        <v/>
      </c>
      <c r="O9685" s="53" t="str">
        <f>IF($B9685&lt;&gt;"",IF(ISNUMBER(_xlfn.XMATCH($B9685,Language!$A$6:$E$6)),0,IF(ISNUMBER(_xlfn.XMATCH($B9685,Language!$A$29:$E$29)),'Lista de Prestatarios'!$B$3,VLOOKUP(B9685,'Lista de Prestatarios'!$A$2:$B$500,2,FALSE))),"")</f>
        <v/>
      </c>
      <c r="P9685" s="58" t="str">
        <f>IF(B9685&lt;&gt;"",IF(OR(D9685&gt;0,G9685&gt;0),COUNTIF($B$2:B9685,B9685),COUNTIFS($B$2:B9685,B9685,$E$2:E9685,"&gt;0")),"")</f>
        <v/>
      </c>
    </row>
    <row r="9686" spans="1:16" x14ac:dyDescent="0.35">
      <c r="A9686" s="51" t="str">
        <f t="shared" si="453"/>
        <v/>
      </c>
      <c r="B9686" s="99"/>
      <c r="C9686" s="4"/>
      <c r="D9686" s="14"/>
      <c r="E9686" s="14"/>
      <c r="F9686" s="14"/>
      <c r="G9686" s="82"/>
      <c r="H9686" s="107" t="str">
        <f>IF(B9686&lt;&gt;"",IF(OR(O9686=0,O9686=999),"",SUMIFS($E$2:E9686,$A$2:A9686,A9686)-SUMIFS($F$2:F9686,$A$2:A9686,A9686)),"")</f>
        <v/>
      </c>
      <c r="I9686" s="109" t="str">
        <f t="shared" si="455"/>
        <v/>
      </c>
      <c r="J9686" s="113"/>
      <c r="K9686" s="90"/>
      <c r="L9686" s="73"/>
      <c r="M9686" s="69" t="str">
        <f>IF(C9686&lt;&gt;"",DailyLog!$S$3,"")</f>
        <v/>
      </c>
      <c r="N9686" s="56" t="str">
        <f t="shared" si="454"/>
        <v/>
      </c>
      <c r="O9686" s="53" t="str">
        <f>IF($B9686&lt;&gt;"",IF(ISNUMBER(_xlfn.XMATCH($B9686,Language!$A$6:$E$6)),0,IF(ISNUMBER(_xlfn.XMATCH($B9686,Language!$A$29:$E$29)),'Lista de Prestatarios'!$B$3,VLOOKUP(B9686,'Lista de Prestatarios'!$A$2:$B$500,2,FALSE))),"")</f>
        <v/>
      </c>
      <c r="P9686" s="58" t="str">
        <f>IF(B9686&lt;&gt;"",IF(OR(D9686&gt;0,G9686&gt;0),COUNTIF($B$2:B9686,B9686),COUNTIFS($B$2:B9686,B9686,$E$2:E9686,"&gt;0")),"")</f>
        <v/>
      </c>
    </row>
    <row r="9687" spans="1:16" x14ac:dyDescent="0.35">
      <c r="A9687" s="51" t="str">
        <f t="shared" si="453"/>
        <v/>
      </c>
      <c r="B9687" s="99"/>
      <c r="C9687" s="4"/>
      <c r="D9687" s="14"/>
      <c r="E9687" s="14"/>
      <c r="F9687" s="14"/>
      <c r="G9687" s="82"/>
      <c r="H9687" s="107" t="str">
        <f>IF(B9687&lt;&gt;"",IF(OR(O9687=0,O9687=999),"",SUMIFS($E$2:E9687,$A$2:A9687,A9687)-SUMIFS($F$2:F9687,$A$2:A9687,A9687)),"")</f>
        <v/>
      </c>
      <c r="I9687" s="109" t="str">
        <f t="shared" si="455"/>
        <v/>
      </c>
      <c r="J9687" s="113"/>
      <c r="K9687" s="90"/>
      <c r="L9687" s="73"/>
      <c r="M9687" s="69" t="str">
        <f>IF(C9687&lt;&gt;"",DailyLog!$S$3,"")</f>
        <v/>
      </c>
      <c r="N9687" s="56" t="str">
        <f t="shared" si="454"/>
        <v/>
      </c>
      <c r="O9687" s="53" t="str">
        <f>IF($B9687&lt;&gt;"",IF(ISNUMBER(_xlfn.XMATCH($B9687,Language!$A$6:$E$6)),0,IF(ISNUMBER(_xlfn.XMATCH($B9687,Language!$A$29:$E$29)),'Lista de Prestatarios'!$B$3,VLOOKUP(B9687,'Lista de Prestatarios'!$A$2:$B$500,2,FALSE))),"")</f>
        <v/>
      </c>
      <c r="P9687" s="58" t="str">
        <f>IF(B9687&lt;&gt;"",IF(OR(D9687&gt;0,G9687&gt;0),COUNTIF($B$2:B9687,B9687),COUNTIFS($B$2:B9687,B9687,$E$2:E9687,"&gt;0")),"")</f>
        <v/>
      </c>
    </row>
    <row r="9688" spans="1:16" x14ac:dyDescent="0.35">
      <c r="A9688" s="51" t="str">
        <f t="shared" si="453"/>
        <v/>
      </c>
      <c r="B9688" s="99"/>
      <c r="C9688" s="4"/>
      <c r="D9688" s="14"/>
      <c r="E9688" s="14"/>
      <c r="F9688" s="14"/>
      <c r="G9688" s="82"/>
      <c r="H9688" s="107" t="str">
        <f>IF(B9688&lt;&gt;"",IF(OR(O9688=0,O9688=999),"",SUMIFS($E$2:E9688,$A$2:A9688,A9688)-SUMIFS($F$2:F9688,$A$2:A9688,A9688)),"")</f>
        <v/>
      </c>
      <c r="I9688" s="109" t="str">
        <f t="shared" si="455"/>
        <v/>
      </c>
      <c r="J9688" s="113"/>
      <c r="K9688" s="90"/>
      <c r="L9688" s="73"/>
      <c r="M9688" s="69" t="str">
        <f>IF(C9688&lt;&gt;"",DailyLog!$S$3,"")</f>
        <v/>
      </c>
      <c r="N9688" s="56" t="str">
        <f t="shared" si="454"/>
        <v/>
      </c>
      <c r="O9688" s="53" t="str">
        <f>IF($B9688&lt;&gt;"",IF(ISNUMBER(_xlfn.XMATCH($B9688,Language!$A$6:$E$6)),0,IF(ISNUMBER(_xlfn.XMATCH($B9688,Language!$A$29:$E$29)),'Lista de Prestatarios'!$B$3,VLOOKUP(B9688,'Lista de Prestatarios'!$A$2:$B$500,2,FALSE))),"")</f>
        <v/>
      </c>
      <c r="P9688" s="58" t="str">
        <f>IF(B9688&lt;&gt;"",IF(OR(D9688&gt;0,G9688&gt;0),COUNTIF($B$2:B9688,B9688),COUNTIFS($B$2:B9688,B9688,$E$2:E9688,"&gt;0")),"")</f>
        <v/>
      </c>
    </row>
    <row r="9689" spans="1:16" x14ac:dyDescent="0.35">
      <c r="A9689" s="51" t="str">
        <f t="shared" si="453"/>
        <v/>
      </c>
      <c r="B9689" s="99"/>
      <c r="C9689" s="4"/>
      <c r="D9689" s="14"/>
      <c r="E9689" s="14"/>
      <c r="F9689" s="14"/>
      <c r="G9689" s="82"/>
      <c r="H9689" s="107" t="str">
        <f>IF(B9689&lt;&gt;"",IF(OR(O9689=0,O9689=999),"",SUMIFS($E$2:E9689,$A$2:A9689,A9689)-SUMIFS($F$2:F9689,$A$2:A9689,A9689)),"")</f>
        <v/>
      </c>
      <c r="I9689" s="109" t="str">
        <f t="shared" si="455"/>
        <v/>
      </c>
      <c r="J9689" s="113"/>
      <c r="K9689" s="90"/>
      <c r="L9689" s="73"/>
      <c r="M9689" s="69" t="str">
        <f>IF(C9689&lt;&gt;"",DailyLog!$S$3,"")</f>
        <v/>
      </c>
      <c r="N9689" s="56" t="str">
        <f t="shared" si="454"/>
        <v/>
      </c>
      <c r="O9689" s="53" t="str">
        <f>IF($B9689&lt;&gt;"",IF(ISNUMBER(_xlfn.XMATCH($B9689,Language!$A$6:$E$6)),0,IF(ISNUMBER(_xlfn.XMATCH($B9689,Language!$A$29:$E$29)),'Lista de Prestatarios'!$B$3,VLOOKUP(B9689,'Lista de Prestatarios'!$A$2:$B$500,2,FALSE))),"")</f>
        <v/>
      </c>
      <c r="P9689" s="58" t="str">
        <f>IF(B9689&lt;&gt;"",IF(OR(D9689&gt;0,G9689&gt;0),COUNTIF($B$2:B9689,B9689),COUNTIFS($B$2:B9689,B9689,$E$2:E9689,"&gt;0")),"")</f>
        <v/>
      </c>
    </row>
    <row r="9690" spans="1:16" x14ac:dyDescent="0.35">
      <c r="A9690" s="51" t="str">
        <f t="shared" si="453"/>
        <v/>
      </c>
      <c r="B9690" s="99"/>
      <c r="C9690" s="4"/>
      <c r="D9690" s="14"/>
      <c r="E9690" s="14"/>
      <c r="F9690" s="14"/>
      <c r="G9690" s="82"/>
      <c r="H9690" s="107" t="str">
        <f>IF(B9690&lt;&gt;"",IF(OR(O9690=0,O9690=999),"",SUMIFS($E$2:E9690,$A$2:A9690,A9690)-SUMIFS($F$2:F9690,$A$2:A9690,A9690)),"")</f>
        <v/>
      </c>
      <c r="I9690" s="109" t="str">
        <f t="shared" si="455"/>
        <v/>
      </c>
      <c r="J9690" s="113"/>
      <c r="K9690" s="90"/>
      <c r="L9690" s="73"/>
      <c r="M9690" s="69" t="str">
        <f>IF(C9690&lt;&gt;"",DailyLog!$S$3,"")</f>
        <v/>
      </c>
      <c r="N9690" s="56" t="str">
        <f t="shared" si="454"/>
        <v/>
      </c>
      <c r="O9690" s="53" t="str">
        <f>IF($B9690&lt;&gt;"",IF(ISNUMBER(_xlfn.XMATCH($B9690,Language!$A$6:$E$6)),0,IF(ISNUMBER(_xlfn.XMATCH($B9690,Language!$A$29:$E$29)),'Lista de Prestatarios'!$B$3,VLOOKUP(B9690,'Lista de Prestatarios'!$A$2:$B$500,2,FALSE))),"")</f>
        <v/>
      </c>
      <c r="P9690" s="58" t="str">
        <f>IF(B9690&lt;&gt;"",IF(OR(D9690&gt;0,G9690&gt;0),COUNTIF($B$2:B9690,B9690),COUNTIFS($B$2:B9690,B9690,$E$2:E9690,"&gt;0")),"")</f>
        <v/>
      </c>
    </row>
    <row r="9691" spans="1:16" x14ac:dyDescent="0.35">
      <c r="A9691" s="51" t="str">
        <f t="shared" si="453"/>
        <v/>
      </c>
      <c r="B9691" s="99"/>
      <c r="C9691" s="4"/>
      <c r="D9691" s="14"/>
      <c r="E9691" s="14"/>
      <c r="F9691" s="14"/>
      <c r="G9691" s="82"/>
      <c r="H9691" s="107" t="str">
        <f>IF(B9691&lt;&gt;"",IF(OR(O9691=0,O9691=999),"",SUMIFS($E$2:E9691,$A$2:A9691,A9691)-SUMIFS($F$2:F9691,$A$2:A9691,A9691)),"")</f>
        <v/>
      </c>
      <c r="I9691" s="109" t="str">
        <f t="shared" si="455"/>
        <v/>
      </c>
      <c r="J9691" s="113"/>
      <c r="K9691" s="90"/>
      <c r="L9691" s="73"/>
      <c r="M9691" s="69" t="str">
        <f>IF(C9691&lt;&gt;"",DailyLog!$S$3,"")</f>
        <v/>
      </c>
      <c r="N9691" s="56" t="str">
        <f t="shared" si="454"/>
        <v/>
      </c>
      <c r="O9691" s="53" t="str">
        <f>IF($B9691&lt;&gt;"",IF(ISNUMBER(_xlfn.XMATCH($B9691,Language!$A$6:$E$6)),0,IF(ISNUMBER(_xlfn.XMATCH($B9691,Language!$A$29:$E$29)),'Lista de Prestatarios'!$B$3,VLOOKUP(B9691,'Lista de Prestatarios'!$A$2:$B$500,2,FALSE))),"")</f>
        <v/>
      </c>
      <c r="P9691" s="58" t="str">
        <f>IF(B9691&lt;&gt;"",IF(OR(D9691&gt;0,G9691&gt;0),COUNTIF($B$2:B9691,B9691),COUNTIFS($B$2:B9691,B9691,$E$2:E9691,"&gt;0")),"")</f>
        <v/>
      </c>
    </row>
    <row r="9692" spans="1:16" x14ac:dyDescent="0.35">
      <c r="A9692" s="51" t="str">
        <f t="shared" si="453"/>
        <v/>
      </c>
      <c r="B9692" s="99"/>
      <c r="C9692" s="4"/>
      <c r="D9692" s="14"/>
      <c r="E9692" s="14"/>
      <c r="F9692" s="14"/>
      <c r="G9692" s="82"/>
      <c r="H9692" s="107" t="str">
        <f>IF(B9692&lt;&gt;"",IF(OR(O9692=0,O9692=999),"",SUMIFS($E$2:E9692,$A$2:A9692,A9692)-SUMIFS($F$2:F9692,$A$2:A9692,A9692)),"")</f>
        <v/>
      </c>
      <c r="I9692" s="109" t="str">
        <f t="shared" si="455"/>
        <v/>
      </c>
      <c r="J9692" s="113"/>
      <c r="K9692" s="90"/>
      <c r="L9692" s="73"/>
      <c r="M9692" s="69" t="str">
        <f>IF(C9692&lt;&gt;"",DailyLog!$S$3,"")</f>
        <v/>
      </c>
      <c r="N9692" s="56" t="str">
        <f t="shared" si="454"/>
        <v/>
      </c>
      <c r="O9692" s="53" t="str">
        <f>IF($B9692&lt;&gt;"",IF(ISNUMBER(_xlfn.XMATCH($B9692,Language!$A$6:$E$6)),0,IF(ISNUMBER(_xlfn.XMATCH($B9692,Language!$A$29:$E$29)),'Lista de Prestatarios'!$B$3,VLOOKUP(B9692,'Lista de Prestatarios'!$A$2:$B$500,2,FALSE))),"")</f>
        <v/>
      </c>
      <c r="P9692" s="58" t="str">
        <f>IF(B9692&lt;&gt;"",IF(OR(D9692&gt;0,G9692&gt;0),COUNTIF($B$2:B9692,B9692),COUNTIFS($B$2:B9692,B9692,$E$2:E9692,"&gt;0")),"")</f>
        <v/>
      </c>
    </row>
    <row r="9693" spans="1:16" x14ac:dyDescent="0.35">
      <c r="A9693" s="51" t="str">
        <f t="shared" si="453"/>
        <v/>
      </c>
      <c r="B9693" s="99"/>
      <c r="C9693" s="4"/>
      <c r="D9693" s="14"/>
      <c r="E9693" s="14"/>
      <c r="F9693" s="14"/>
      <c r="G9693" s="82"/>
      <c r="H9693" s="107" t="str">
        <f>IF(B9693&lt;&gt;"",IF(OR(O9693=0,O9693=999),"",SUMIFS($E$2:E9693,$A$2:A9693,A9693)-SUMIFS($F$2:F9693,$A$2:A9693,A9693)),"")</f>
        <v/>
      </c>
      <c r="I9693" s="109" t="str">
        <f t="shared" si="455"/>
        <v/>
      </c>
      <c r="J9693" s="113"/>
      <c r="K9693" s="90"/>
      <c r="L9693" s="73"/>
      <c r="M9693" s="69" t="str">
        <f>IF(C9693&lt;&gt;"",DailyLog!$S$3,"")</f>
        <v/>
      </c>
      <c r="N9693" s="56" t="str">
        <f t="shared" si="454"/>
        <v/>
      </c>
      <c r="O9693" s="53" t="str">
        <f>IF($B9693&lt;&gt;"",IF(ISNUMBER(_xlfn.XMATCH($B9693,Language!$A$6:$E$6)),0,IF(ISNUMBER(_xlfn.XMATCH($B9693,Language!$A$29:$E$29)),'Lista de Prestatarios'!$B$3,VLOOKUP(B9693,'Lista de Prestatarios'!$A$2:$B$500,2,FALSE))),"")</f>
        <v/>
      </c>
      <c r="P9693" s="58" t="str">
        <f>IF(B9693&lt;&gt;"",IF(OR(D9693&gt;0,G9693&gt;0),COUNTIF($B$2:B9693,B9693),COUNTIFS($B$2:B9693,B9693,$E$2:E9693,"&gt;0")),"")</f>
        <v/>
      </c>
    </row>
    <row r="9694" spans="1:16" x14ac:dyDescent="0.35">
      <c r="A9694" s="51" t="str">
        <f t="shared" si="453"/>
        <v/>
      </c>
      <c r="B9694" s="99"/>
      <c r="C9694" s="4"/>
      <c r="D9694" s="14"/>
      <c r="E9694" s="14"/>
      <c r="F9694" s="14"/>
      <c r="G9694" s="82"/>
      <c r="H9694" s="107" t="str">
        <f>IF(B9694&lt;&gt;"",IF(OR(O9694=0,O9694=999),"",SUMIFS($E$2:E9694,$A$2:A9694,A9694)-SUMIFS($F$2:F9694,$A$2:A9694,A9694)),"")</f>
        <v/>
      </c>
      <c r="I9694" s="109" t="str">
        <f t="shared" si="455"/>
        <v/>
      </c>
      <c r="J9694" s="113"/>
      <c r="K9694" s="90"/>
      <c r="L9694" s="73"/>
      <c r="M9694" s="69" t="str">
        <f>IF(C9694&lt;&gt;"",DailyLog!$S$3,"")</f>
        <v/>
      </c>
      <c r="N9694" s="56" t="str">
        <f t="shared" si="454"/>
        <v/>
      </c>
      <c r="O9694" s="53" t="str">
        <f>IF($B9694&lt;&gt;"",IF(ISNUMBER(_xlfn.XMATCH($B9694,Language!$A$6:$E$6)),0,IF(ISNUMBER(_xlfn.XMATCH($B9694,Language!$A$29:$E$29)),'Lista de Prestatarios'!$B$3,VLOOKUP(B9694,'Lista de Prestatarios'!$A$2:$B$500,2,FALSE))),"")</f>
        <v/>
      </c>
      <c r="P9694" s="58" t="str">
        <f>IF(B9694&lt;&gt;"",IF(OR(D9694&gt;0,G9694&gt;0),COUNTIF($B$2:B9694,B9694),COUNTIFS($B$2:B9694,B9694,$E$2:E9694,"&gt;0")),"")</f>
        <v/>
      </c>
    </row>
    <row r="9695" spans="1:16" x14ac:dyDescent="0.35">
      <c r="A9695" s="51" t="str">
        <f t="shared" si="453"/>
        <v/>
      </c>
      <c r="B9695" s="99"/>
      <c r="C9695" s="4"/>
      <c r="D9695" s="14"/>
      <c r="E9695" s="14"/>
      <c r="F9695" s="14"/>
      <c r="G9695" s="82"/>
      <c r="H9695" s="107" t="str">
        <f>IF(B9695&lt;&gt;"",IF(OR(O9695=0,O9695=999),"",SUMIFS($E$2:E9695,$A$2:A9695,A9695)-SUMIFS($F$2:F9695,$A$2:A9695,A9695)),"")</f>
        <v/>
      </c>
      <c r="I9695" s="109" t="str">
        <f t="shared" si="455"/>
        <v/>
      </c>
      <c r="J9695" s="113"/>
      <c r="K9695" s="90"/>
      <c r="L9695" s="73"/>
      <c r="M9695" s="69" t="str">
        <f>IF(C9695&lt;&gt;"",DailyLog!$S$3,"")</f>
        <v/>
      </c>
      <c r="N9695" s="56" t="str">
        <f t="shared" si="454"/>
        <v/>
      </c>
      <c r="O9695" s="53" t="str">
        <f>IF($B9695&lt;&gt;"",IF(ISNUMBER(_xlfn.XMATCH($B9695,Language!$A$6:$E$6)),0,IF(ISNUMBER(_xlfn.XMATCH($B9695,Language!$A$29:$E$29)),'Lista de Prestatarios'!$B$3,VLOOKUP(B9695,'Lista de Prestatarios'!$A$2:$B$500,2,FALSE))),"")</f>
        <v/>
      </c>
      <c r="P9695" s="58" t="str">
        <f>IF(B9695&lt;&gt;"",IF(OR(D9695&gt;0,G9695&gt;0),COUNTIF($B$2:B9695,B9695),COUNTIFS($B$2:B9695,B9695,$E$2:E9695,"&gt;0")),"")</f>
        <v/>
      </c>
    </row>
    <row r="9696" spans="1:16" x14ac:dyDescent="0.35">
      <c r="A9696" s="51" t="str">
        <f t="shared" si="453"/>
        <v/>
      </c>
      <c r="B9696" s="99"/>
      <c r="C9696" s="4"/>
      <c r="D9696" s="14"/>
      <c r="E9696" s="14"/>
      <c r="F9696" s="14"/>
      <c r="G9696" s="82"/>
      <c r="H9696" s="107" t="str">
        <f>IF(B9696&lt;&gt;"",IF(OR(O9696=0,O9696=999),"",SUMIFS($E$2:E9696,$A$2:A9696,A9696)-SUMIFS($F$2:F9696,$A$2:A9696,A9696)),"")</f>
        <v/>
      </c>
      <c r="I9696" s="109" t="str">
        <f t="shared" si="455"/>
        <v/>
      </c>
      <c r="J9696" s="113"/>
      <c r="K9696" s="90"/>
      <c r="L9696" s="73"/>
      <c r="M9696" s="69" t="str">
        <f>IF(C9696&lt;&gt;"",DailyLog!$S$3,"")</f>
        <v/>
      </c>
      <c r="N9696" s="56" t="str">
        <f t="shared" si="454"/>
        <v/>
      </c>
      <c r="O9696" s="53" t="str">
        <f>IF($B9696&lt;&gt;"",IF(ISNUMBER(_xlfn.XMATCH($B9696,Language!$A$6:$E$6)),0,IF(ISNUMBER(_xlfn.XMATCH($B9696,Language!$A$29:$E$29)),'Lista de Prestatarios'!$B$3,VLOOKUP(B9696,'Lista de Prestatarios'!$A$2:$B$500,2,FALSE))),"")</f>
        <v/>
      </c>
      <c r="P9696" s="58" t="str">
        <f>IF(B9696&lt;&gt;"",IF(OR(D9696&gt;0,G9696&gt;0),COUNTIF($B$2:B9696,B9696),COUNTIFS($B$2:B9696,B9696,$E$2:E9696,"&gt;0")),"")</f>
        <v/>
      </c>
    </row>
    <row r="9697" spans="1:16" x14ac:dyDescent="0.35">
      <c r="A9697" s="51" t="str">
        <f t="shared" si="453"/>
        <v/>
      </c>
      <c r="B9697" s="99"/>
      <c r="C9697" s="4"/>
      <c r="D9697" s="14"/>
      <c r="E9697" s="14"/>
      <c r="F9697" s="14"/>
      <c r="G9697" s="82"/>
      <c r="H9697" s="107" t="str">
        <f>IF(B9697&lt;&gt;"",IF(OR(O9697=0,O9697=999),"",SUMIFS($E$2:E9697,$A$2:A9697,A9697)-SUMIFS($F$2:F9697,$A$2:A9697,A9697)),"")</f>
        <v/>
      </c>
      <c r="I9697" s="109" t="str">
        <f t="shared" si="455"/>
        <v/>
      </c>
      <c r="J9697" s="113"/>
      <c r="K9697" s="90"/>
      <c r="L9697" s="73"/>
      <c r="M9697" s="69" t="str">
        <f>IF(C9697&lt;&gt;"",DailyLog!$S$3,"")</f>
        <v/>
      </c>
      <c r="N9697" s="56" t="str">
        <f t="shared" si="454"/>
        <v/>
      </c>
      <c r="O9697" s="53" t="str">
        <f>IF($B9697&lt;&gt;"",IF(ISNUMBER(_xlfn.XMATCH($B9697,Language!$A$6:$E$6)),0,IF(ISNUMBER(_xlfn.XMATCH($B9697,Language!$A$29:$E$29)),'Lista de Prestatarios'!$B$3,VLOOKUP(B9697,'Lista de Prestatarios'!$A$2:$B$500,2,FALSE))),"")</f>
        <v/>
      </c>
      <c r="P9697" s="58" t="str">
        <f>IF(B9697&lt;&gt;"",IF(OR(D9697&gt;0,G9697&gt;0),COUNTIF($B$2:B9697,B9697),COUNTIFS($B$2:B9697,B9697,$E$2:E9697,"&gt;0")),"")</f>
        <v/>
      </c>
    </row>
    <row r="9698" spans="1:16" x14ac:dyDescent="0.35">
      <c r="A9698" s="51" t="str">
        <f t="shared" si="453"/>
        <v/>
      </c>
      <c r="B9698" s="99"/>
      <c r="C9698" s="4"/>
      <c r="D9698" s="14"/>
      <c r="E9698" s="14"/>
      <c r="F9698" s="14"/>
      <c r="G9698" s="82"/>
      <c r="H9698" s="107" t="str">
        <f>IF(B9698&lt;&gt;"",IF(OR(O9698=0,O9698=999),"",SUMIFS($E$2:E9698,$A$2:A9698,A9698)-SUMIFS($F$2:F9698,$A$2:A9698,A9698)),"")</f>
        <v/>
      </c>
      <c r="I9698" s="109" t="str">
        <f t="shared" si="455"/>
        <v/>
      </c>
      <c r="J9698" s="113"/>
      <c r="K9698" s="90"/>
      <c r="L9698" s="73"/>
      <c r="M9698" s="69" t="str">
        <f>IF(C9698&lt;&gt;"",DailyLog!$S$3,"")</f>
        <v/>
      </c>
      <c r="N9698" s="56" t="str">
        <f t="shared" si="454"/>
        <v/>
      </c>
      <c r="O9698" s="53" t="str">
        <f>IF($B9698&lt;&gt;"",IF(ISNUMBER(_xlfn.XMATCH($B9698,Language!$A$6:$E$6)),0,IF(ISNUMBER(_xlfn.XMATCH($B9698,Language!$A$29:$E$29)),'Lista de Prestatarios'!$B$3,VLOOKUP(B9698,'Lista de Prestatarios'!$A$2:$B$500,2,FALSE))),"")</f>
        <v/>
      </c>
      <c r="P9698" s="58" t="str">
        <f>IF(B9698&lt;&gt;"",IF(OR(D9698&gt;0,G9698&gt;0),COUNTIF($B$2:B9698,B9698),COUNTIFS($B$2:B9698,B9698,$E$2:E9698,"&gt;0")),"")</f>
        <v/>
      </c>
    </row>
    <row r="9699" spans="1:16" x14ac:dyDescent="0.35">
      <c r="A9699" s="51" t="str">
        <f t="shared" si="453"/>
        <v/>
      </c>
      <c r="B9699" s="99"/>
      <c r="C9699" s="4"/>
      <c r="D9699" s="14"/>
      <c r="E9699" s="14"/>
      <c r="F9699" s="14"/>
      <c r="G9699" s="82"/>
      <c r="H9699" s="107" t="str">
        <f>IF(B9699&lt;&gt;"",IF(OR(O9699=0,O9699=999),"",SUMIFS($E$2:E9699,$A$2:A9699,A9699)-SUMIFS($F$2:F9699,$A$2:A9699,A9699)),"")</f>
        <v/>
      </c>
      <c r="I9699" s="109" t="str">
        <f t="shared" si="455"/>
        <v/>
      </c>
      <c r="J9699" s="113"/>
      <c r="K9699" s="90"/>
      <c r="L9699" s="73"/>
      <c r="M9699" s="69" t="str">
        <f>IF(C9699&lt;&gt;"",DailyLog!$S$3,"")</f>
        <v/>
      </c>
      <c r="N9699" s="56" t="str">
        <f t="shared" si="454"/>
        <v/>
      </c>
      <c r="O9699" s="53" t="str">
        <f>IF($B9699&lt;&gt;"",IF(ISNUMBER(_xlfn.XMATCH($B9699,Language!$A$6:$E$6)),0,IF(ISNUMBER(_xlfn.XMATCH($B9699,Language!$A$29:$E$29)),'Lista de Prestatarios'!$B$3,VLOOKUP(B9699,'Lista de Prestatarios'!$A$2:$B$500,2,FALSE))),"")</f>
        <v/>
      </c>
      <c r="P9699" s="58" t="str">
        <f>IF(B9699&lt;&gt;"",IF(OR(D9699&gt;0,G9699&gt;0),COUNTIF($B$2:B9699,B9699),COUNTIFS($B$2:B9699,B9699,$E$2:E9699,"&gt;0")),"")</f>
        <v/>
      </c>
    </row>
    <row r="9700" spans="1:16" x14ac:dyDescent="0.35">
      <c r="A9700" s="51" t="str">
        <f t="shared" si="453"/>
        <v/>
      </c>
      <c r="B9700" s="99"/>
      <c r="C9700" s="4"/>
      <c r="D9700" s="14"/>
      <c r="E9700" s="14"/>
      <c r="F9700" s="14"/>
      <c r="G9700" s="82"/>
      <c r="H9700" s="107" t="str">
        <f>IF(B9700&lt;&gt;"",IF(OR(O9700=0,O9700=999),"",SUMIFS($E$2:E9700,$A$2:A9700,A9700)-SUMIFS($F$2:F9700,$A$2:A9700,A9700)),"")</f>
        <v/>
      </c>
      <c r="I9700" s="109" t="str">
        <f t="shared" si="455"/>
        <v/>
      </c>
      <c r="J9700" s="113"/>
      <c r="K9700" s="90"/>
      <c r="L9700" s="73"/>
      <c r="M9700" s="69" t="str">
        <f>IF(C9700&lt;&gt;"",DailyLog!$S$3,"")</f>
        <v/>
      </c>
      <c r="N9700" s="56" t="str">
        <f t="shared" si="454"/>
        <v/>
      </c>
      <c r="O9700" s="53" t="str">
        <f>IF($B9700&lt;&gt;"",IF(ISNUMBER(_xlfn.XMATCH($B9700,Language!$A$6:$E$6)),0,IF(ISNUMBER(_xlfn.XMATCH($B9700,Language!$A$29:$E$29)),'Lista de Prestatarios'!$B$3,VLOOKUP(B9700,'Lista de Prestatarios'!$A$2:$B$500,2,FALSE))),"")</f>
        <v/>
      </c>
      <c r="P9700" s="58" t="str">
        <f>IF(B9700&lt;&gt;"",IF(OR(D9700&gt;0,G9700&gt;0),COUNTIF($B$2:B9700,B9700),COUNTIFS($B$2:B9700,B9700,$E$2:E9700,"&gt;0")),"")</f>
        <v/>
      </c>
    </row>
    <row r="9701" spans="1:16" x14ac:dyDescent="0.35">
      <c r="A9701" s="51" t="str">
        <f t="shared" si="453"/>
        <v/>
      </c>
      <c r="B9701" s="99"/>
      <c r="C9701" s="4"/>
      <c r="D9701" s="14"/>
      <c r="E9701" s="14"/>
      <c r="F9701" s="14"/>
      <c r="G9701" s="82"/>
      <c r="H9701" s="107" t="str">
        <f>IF(B9701&lt;&gt;"",IF(OR(O9701=0,O9701=999),"",SUMIFS($E$2:E9701,$A$2:A9701,A9701)-SUMIFS($F$2:F9701,$A$2:A9701,A9701)),"")</f>
        <v/>
      </c>
      <c r="I9701" s="109" t="str">
        <f t="shared" si="455"/>
        <v/>
      </c>
      <c r="J9701" s="113"/>
      <c r="K9701" s="90"/>
      <c r="L9701" s="73"/>
      <c r="M9701" s="69" t="str">
        <f>IF(C9701&lt;&gt;"",DailyLog!$S$3,"")</f>
        <v/>
      </c>
      <c r="N9701" s="56" t="str">
        <f t="shared" si="454"/>
        <v/>
      </c>
      <c r="O9701" s="53" t="str">
        <f>IF($B9701&lt;&gt;"",IF(ISNUMBER(_xlfn.XMATCH($B9701,Language!$A$6:$E$6)),0,IF(ISNUMBER(_xlfn.XMATCH($B9701,Language!$A$29:$E$29)),'Lista de Prestatarios'!$B$3,VLOOKUP(B9701,'Lista de Prestatarios'!$A$2:$B$500,2,FALSE))),"")</f>
        <v/>
      </c>
      <c r="P9701" s="58" t="str">
        <f>IF(B9701&lt;&gt;"",IF(OR(D9701&gt;0,G9701&gt;0),COUNTIF($B$2:B9701,B9701),COUNTIFS($B$2:B9701,B9701,$E$2:E9701,"&gt;0")),"")</f>
        <v/>
      </c>
    </row>
    <row r="9702" spans="1:16" x14ac:dyDescent="0.35">
      <c r="A9702" s="51" t="str">
        <f t="shared" si="453"/>
        <v/>
      </c>
      <c r="B9702" s="99"/>
      <c r="C9702" s="4"/>
      <c r="D9702" s="14"/>
      <c r="E9702" s="14"/>
      <c r="F9702" s="14"/>
      <c r="G9702" s="82"/>
      <c r="H9702" s="107" t="str">
        <f>IF(B9702&lt;&gt;"",IF(OR(O9702=0,O9702=999),"",SUMIFS($E$2:E9702,$A$2:A9702,A9702)-SUMIFS($F$2:F9702,$A$2:A9702,A9702)),"")</f>
        <v/>
      </c>
      <c r="I9702" s="109" t="str">
        <f t="shared" si="455"/>
        <v/>
      </c>
      <c r="J9702" s="113"/>
      <c r="K9702" s="90"/>
      <c r="L9702" s="73"/>
      <c r="M9702" s="69" t="str">
        <f>IF(C9702&lt;&gt;"",DailyLog!$S$3,"")</f>
        <v/>
      </c>
      <c r="N9702" s="56" t="str">
        <f t="shared" si="454"/>
        <v/>
      </c>
      <c r="O9702" s="53" t="str">
        <f>IF($B9702&lt;&gt;"",IF(ISNUMBER(_xlfn.XMATCH($B9702,Language!$A$6:$E$6)),0,IF(ISNUMBER(_xlfn.XMATCH($B9702,Language!$A$29:$E$29)),'Lista de Prestatarios'!$B$3,VLOOKUP(B9702,'Lista de Prestatarios'!$A$2:$B$500,2,FALSE))),"")</f>
        <v/>
      </c>
      <c r="P9702" s="58" t="str">
        <f>IF(B9702&lt;&gt;"",IF(OR(D9702&gt;0,G9702&gt;0),COUNTIF($B$2:B9702,B9702),COUNTIFS($B$2:B9702,B9702,$E$2:E9702,"&gt;0")),"")</f>
        <v/>
      </c>
    </row>
    <row r="9703" spans="1:16" x14ac:dyDescent="0.35">
      <c r="A9703" s="51" t="str">
        <f t="shared" si="453"/>
        <v/>
      </c>
      <c r="B9703" s="99"/>
      <c r="C9703" s="4"/>
      <c r="D9703" s="14"/>
      <c r="E9703" s="14"/>
      <c r="F9703" s="14"/>
      <c r="G9703" s="82"/>
      <c r="H9703" s="107" t="str">
        <f>IF(B9703&lt;&gt;"",IF(OR(O9703=0,O9703=999),"",SUMIFS($E$2:E9703,$A$2:A9703,A9703)-SUMIFS($F$2:F9703,$A$2:A9703,A9703)),"")</f>
        <v/>
      </c>
      <c r="I9703" s="109" t="str">
        <f t="shared" si="455"/>
        <v/>
      </c>
      <c r="J9703" s="113"/>
      <c r="K9703" s="90"/>
      <c r="L9703" s="73"/>
      <c r="M9703" s="69" t="str">
        <f>IF(C9703&lt;&gt;"",DailyLog!$S$3,"")</f>
        <v/>
      </c>
      <c r="N9703" s="56" t="str">
        <f t="shared" si="454"/>
        <v/>
      </c>
      <c r="O9703" s="53" t="str">
        <f>IF($B9703&lt;&gt;"",IF(ISNUMBER(_xlfn.XMATCH($B9703,Language!$A$6:$E$6)),0,IF(ISNUMBER(_xlfn.XMATCH($B9703,Language!$A$29:$E$29)),'Lista de Prestatarios'!$B$3,VLOOKUP(B9703,'Lista de Prestatarios'!$A$2:$B$500,2,FALSE))),"")</f>
        <v/>
      </c>
      <c r="P9703" s="58" t="str">
        <f>IF(B9703&lt;&gt;"",IF(OR(D9703&gt;0,G9703&gt;0),COUNTIF($B$2:B9703,B9703),COUNTIFS($B$2:B9703,B9703,$E$2:E9703,"&gt;0")),"")</f>
        <v/>
      </c>
    </row>
    <row r="9704" spans="1:16" x14ac:dyDescent="0.35">
      <c r="A9704" s="51" t="str">
        <f t="shared" si="453"/>
        <v/>
      </c>
      <c r="B9704" s="99"/>
      <c r="C9704" s="4"/>
      <c r="D9704" s="14"/>
      <c r="E9704" s="14"/>
      <c r="F9704" s="14"/>
      <c r="G9704" s="82"/>
      <c r="H9704" s="107" t="str">
        <f>IF(B9704&lt;&gt;"",IF(OR(O9704=0,O9704=999),"",SUMIFS($E$2:E9704,$A$2:A9704,A9704)-SUMIFS($F$2:F9704,$A$2:A9704,A9704)),"")</f>
        <v/>
      </c>
      <c r="I9704" s="109" t="str">
        <f t="shared" si="455"/>
        <v/>
      </c>
      <c r="J9704" s="113"/>
      <c r="K9704" s="90"/>
      <c r="L9704" s="73"/>
      <c r="M9704" s="69" t="str">
        <f>IF(C9704&lt;&gt;"",DailyLog!$S$3,"")</f>
        <v/>
      </c>
      <c r="N9704" s="56" t="str">
        <f t="shared" si="454"/>
        <v/>
      </c>
      <c r="O9704" s="53" t="str">
        <f>IF($B9704&lt;&gt;"",IF(ISNUMBER(_xlfn.XMATCH($B9704,Language!$A$6:$E$6)),0,IF(ISNUMBER(_xlfn.XMATCH($B9704,Language!$A$29:$E$29)),'Lista de Prestatarios'!$B$3,VLOOKUP(B9704,'Lista de Prestatarios'!$A$2:$B$500,2,FALSE))),"")</f>
        <v/>
      </c>
      <c r="P9704" s="58" t="str">
        <f>IF(B9704&lt;&gt;"",IF(OR(D9704&gt;0,G9704&gt;0),COUNTIF($B$2:B9704,B9704),COUNTIFS($B$2:B9704,B9704,$E$2:E9704,"&gt;0")),"")</f>
        <v/>
      </c>
    </row>
    <row r="9705" spans="1:16" x14ac:dyDescent="0.35">
      <c r="A9705" s="51" t="str">
        <f t="shared" si="453"/>
        <v/>
      </c>
      <c r="B9705" s="99"/>
      <c r="C9705" s="4"/>
      <c r="D9705" s="14"/>
      <c r="E9705" s="14"/>
      <c r="F9705" s="14"/>
      <c r="G9705" s="82"/>
      <c r="H9705" s="107" t="str">
        <f>IF(B9705&lt;&gt;"",IF(OR(O9705=0,O9705=999),"",SUMIFS($E$2:E9705,$A$2:A9705,A9705)-SUMIFS($F$2:F9705,$A$2:A9705,A9705)),"")</f>
        <v/>
      </c>
      <c r="I9705" s="109" t="str">
        <f t="shared" si="455"/>
        <v/>
      </c>
      <c r="J9705" s="113"/>
      <c r="K9705" s="90"/>
      <c r="L9705" s="73"/>
      <c r="M9705" s="69" t="str">
        <f>IF(C9705&lt;&gt;"",DailyLog!$S$3,"")</f>
        <v/>
      </c>
      <c r="N9705" s="56" t="str">
        <f t="shared" si="454"/>
        <v/>
      </c>
      <c r="O9705" s="53" t="str">
        <f>IF($B9705&lt;&gt;"",IF(ISNUMBER(_xlfn.XMATCH($B9705,Language!$A$6:$E$6)),0,IF(ISNUMBER(_xlfn.XMATCH($B9705,Language!$A$29:$E$29)),'Lista de Prestatarios'!$B$3,VLOOKUP(B9705,'Lista de Prestatarios'!$A$2:$B$500,2,FALSE))),"")</f>
        <v/>
      </c>
      <c r="P9705" s="58" t="str">
        <f>IF(B9705&lt;&gt;"",IF(OR(D9705&gt;0,G9705&gt;0),COUNTIF($B$2:B9705,B9705),COUNTIFS($B$2:B9705,B9705,$E$2:E9705,"&gt;0")),"")</f>
        <v/>
      </c>
    </row>
    <row r="9706" spans="1:16" x14ac:dyDescent="0.35">
      <c r="A9706" s="51" t="str">
        <f t="shared" si="453"/>
        <v/>
      </c>
      <c r="B9706" s="99"/>
      <c r="C9706" s="4"/>
      <c r="D9706" s="14"/>
      <c r="E9706" s="14"/>
      <c r="F9706" s="14"/>
      <c r="G9706" s="82"/>
      <c r="H9706" s="107" t="str">
        <f>IF(B9706&lt;&gt;"",IF(OR(O9706=0,O9706=999),"",SUMIFS($E$2:E9706,$A$2:A9706,A9706)-SUMIFS($F$2:F9706,$A$2:A9706,A9706)),"")</f>
        <v/>
      </c>
      <c r="I9706" s="109" t="str">
        <f t="shared" si="455"/>
        <v/>
      </c>
      <c r="J9706" s="113"/>
      <c r="K9706" s="90"/>
      <c r="L9706" s="73"/>
      <c r="M9706" s="69" t="str">
        <f>IF(C9706&lt;&gt;"",DailyLog!$S$3,"")</f>
        <v/>
      </c>
      <c r="N9706" s="56" t="str">
        <f t="shared" si="454"/>
        <v/>
      </c>
      <c r="O9706" s="53" t="str">
        <f>IF($B9706&lt;&gt;"",IF(ISNUMBER(_xlfn.XMATCH($B9706,Language!$A$6:$E$6)),0,IF(ISNUMBER(_xlfn.XMATCH($B9706,Language!$A$29:$E$29)),'Lista de Prestatarios'!$B$3,VLOOKUP(B9706,'Lista de Prestatarios'!$A$2:$B$500,2,FALSE))),"")</f>
        <v/>
      </c>
      <c r="P9706" s="58" t="str">
        <f>IF(B9706&lt;&gt;"",IF(OR(D9706&gt;0,G9706&gt;0),COUNTIF($B$2:B9706,B9706),COUNTIFS($B$2:B9706,B9706,$E$2:E9706,"&gt;0")),"")</f>
        <v/>
      </c>
    </row>
    <row r="9707" spans="1:16" x14ac:dyDescent="0.35">
      <c r="A9707" s="51" t="str">
        <f t="shared" si="453"/>
        <v/>
      </c>
      <c r="B9707" s="99"/>
      <c r="C9707" s="4"/>
      <c r="D9707" s="14"/>
      <c r="E9707" s="14"/>
      <c r="F9707" s="14"/>
      <c r="G9707" s="82"/>
      <c r="H9707" s="107" t="str">
        <f>IF(B9707&lt;&gt;"",IF(OR(O9707=0,O9707=999),"",SUMIFS($E$2:E9707,$A$2:A9707,A9707)-SUMIFS($F$2:F9707,$A$2:A9707,A9707)),"")</f>
        <v/>
      </c>
      <c r="I9707" s="109" t="str">
        <f t="shared" si="455"/>
        <v/>
      </c>
      <c r="J9707" s="113"/>
      <c r="K9707" s="90"/>
      <c r="L9707" s="73"/>
      <c r="M9707" s="69" t="str">
        <f>IF(C9707&lt;&gt;"",DailyLog!$S$3,"")</f>
        <v/>
      </c>
      <c r="N9707" s="56" t="str">
        <f t="shared" si="454"/>
        <v/>
      </c>
      <c r="O9707" s="53" t="str">
        <f>IF($B9707&lt;&gt;"",IF(ISNUMBER(_xlfn.XMATCH($B9707,Language!$A$6:$E$6)),0,IF(ISNUMBER(_xlfn.XMATCH($B9707,Language!$A$29:$E$29)),'Lista de Prestatarios'!$B$3,VLOOKUP(B9707,'Lista de Prestatarios'!$A$2:$B$500,2,FALSE))),"")</f>
        <v/>
      </c>
      <c r="P9707" s="58" t="str">
        <f>IF(B9707&lt;&gt;"",IF(OR(D9707&gt;0,G9707&gt;0),COUNTIF($B$2:B9707,B9707),COUNTIFS($B$2:B9707,B9707,$E$2:E9707,"&gt;0")),"")</f>
        <v/>
      </c>
    </row>
    <row r="9708" spans="1:16" x14ac:dyDescent="0.35">
      <c r="A9708" s="51" t="str">
        <f t="shared" si="453"/>
        <v/>
      </c>
      <c r="B9708" s="99"/>
      <c r="C9708" s="4"/>
      <c r="D9708" s="14"/>
      <c r="E9708" s="14"/>
      <c r="F9708" s="14"/>
      <c r="G9708" s="82"/>
      <c r="H9708" s="107" t="str">
        <f>IF(B9708&lt;&gt;"",IF(OR(O9708=0,O9708=999),"",SUMIFS($E$2:E9708,$A$2:A9708,A9708)-SUMIFS($F$2:F9708,$A$2:A9708,A9708)),"")</f>
        <v/>
      </c>
      <c r="I9708" s="109" t="str">
        <f t="shared" si="455"/>
        <v/>
      </c>
      <c r="J9708" s="113"/>
      <c r="K9708" s="90"/>
      <c r="L9708" s="73"/>
      <c r="M9708" s="69" t="str">
        <f>IF(C9708&lt;&gt;"",DailyLog!$S$3,"")</f>
        <v/>
      </c>
      <c r="N9708" s="56" t="str">
        <f t="shared" si="454"/>
        <v/>
      </c>
      <c r="O9708" s="53" t="str">
        <f>IF($B9708&lt;&gt;"",IF(ISNUMBER(_xlfn.XMATCH($B9708,Language!$A$6:$E$6)),0,IF(ISNUMBER(_xlfn.XMATCH($B9708,Language!$A$29:$E$29)),'Lista de Prestatarios'!$B$3,VLOOKUP(B9708,'Lista de Prestatarios'!$A$2:$B$500,2,FALSE))),"")</f>
        <v/>
      </c>
      <c r="P9708" s="58" t="str">
        <f>IF(B9708&lt;&gt;"",IF(OR(D9708&gt;0,G9708&gt;0),COUNTIF($B$2:B9708,B9708),COUNTIFS($B$2:B9708,B9708,$E$2:E9708,"&gt;0")),"")</f>
        <v/>
      </c>
    </row>
    <row r="9709" spans="1:16" x14ac:dyDescent="0.35">
      <c r="A9709" s="51" t="str">
        <f t="shared" si="453"/>
        <v/>
      </c>
      <c r="B9709" s="99"/>
      <c r="C9709" s="4"/>
      <c r="D9709" s="14"/>
      <c r="E9709" s="14"/>
      <c r="F9709" s="14"/>
      <c r="G9709" s="82"/>
      <c r="H9709" s="107" t="str">
        <f>IF(B9709&lt;&gt;"",IF(OR(O9709=0,O9709=999),"",SUMIFS($E$2:E9709,$A$2:A9709,A9709)-SUMIFS($F$2:F9709,$A$2:A9709,A9709)),"")</f>
        <v/>
      </c>
      <c r="I9709" s="109" t="str">
        <f t="shared" si="455"/>
        <v/>
      </c>
      <c r="J9709" s="113"/>
      <c r="K9709" s="90"/>
      <c r="L9709" s="73"/>
      <c r="M9709" s="69" t="str">
        <f>IF(C9709&lt;&gt;"",DailyLog!$S$3,"")</f>
        <v/>
      </c>
      <c r="N9709" s="56" t="str">
        <f t="shared" si="454"/>
        <v/>
      </c>
      <c r="O9709" s="53" t="str">
        <f>IF($B9709&lt;&gt;"",IF(ISNUMBER(_xlfn.XMATCH($B9709,Language!$A$6:$E$6)),0,IF(ISNUMBER(_xlfn.XMATCH($B9709,Language!$A$29:$E$29)),'Lista de Prestatarios'!$B$3,VLOOKUP(B9709,'Lista de Prestatarios'!$A$2:$B$500,2,FALSE))),"")</f>
        <v/>
      </c>
      <c r="P9709" s="58" t="str">
        <f>IF(B9709&lt;&gt;"",IF(OR(D9709&gt;0,G9709&gt;0),COUNTIF($B$2:B9709,B9709),COUNTIFS($B$2:B9709,B9709,$E$2:E9709,"&gt;0")),"")</f>
        <v/>
      </c>
    </row>
    <row r="9710" spans="1:16" x14ac:dyDescent="0.35">
      <c r="A9710" s="51" t="str">
        <f t="shared" si="453"/>
        <v/>
      </c>
      <c r="B9710" s="99"/>
      <c r="C9710" s="4"/>
      <c r="D9710" s="14"/>
      <c r="E9710" s="14"/>
      <c r="F9710" s="14"/>
      <c r="G9710" s="82"/>
      <c r="H9710" s="107" t="str">
        <f>IF(B9710&lt;&gt;"",IF(OR(O9710=0,O9710=999),"",SUMIFS($E$2:E9710,$A$2:A9710,A9710)-SUMIFS($F$2:F9710,$A$2:A9710,A9710)),"")</f>
        <v/>
      </c>
      <c r="I9710" s="109" t="str">
        <f t="shared" si="455"/>
        <v/>
      </c>
      <c r="J9710" s="113"/>
      <c r="K9710" s="90"/>
      <c r="L9710" s="73"/>
      <c r="M9710" s="69" t="str">
        <f>IF(C9710&lt;&gt;"",DailyLog!$S$3,"")</f>
        <v/>
      </c>
      <c r="N9710" s="56" t="str">
        <f t="shared" si="454"/>
        <v/>
      </c>
      <c r="O9710" s="53" t="str">
        <f>IF($B9710&lt;&gt;"",IF(ISNUMBER(_xlfn.XMATCH($B9710,Language!$A$6:$E$6)),0,IF(ISNUMBER(_xlfn.XMATCH($B9710,Language!$A$29:$E$29)),'Lista de Prestatarios'!$B$3,VLOOKUP(B9710,'Lista de Prestatarios'!$A$2:$B$500,2,FALSE))),"")</f>
        <v/>
      </c>
      <c r="P9710" s="58" t="str">
        <f>IF(B9710&lt;&gt;"",IF(OR(D9710&gt;0,G9710&gt;0),COUNTIF($B$2:B9710,B9710),COUNTIFS($B$2:B9710,B9710,$E$2:E9710,"&gt;0")),"")</f>
        <v/>
      </c>
    </row>
    <row r="9711" spans="1:16" x14ac:dyDescent="0.35">
      <c r="A9711" s="51" t="str">
        <f t="shared" si="453"/>
        <v/>
      </c>
      <c r="B9711" s="99"/>
      <c r="C9711" s="4"/>
      <c r="D9711" s="14"/>
      <c r="E9711" s="14"/>
      <c r="F9711" s="14"/>
      <c r="G9711" s="82"/>
      <c r="H9711" s="107" t="str">
        <f>IF(B9711&lt;&gt;"",IF(OR(O9711=0,O9711=999),"",SUMIFS($E$2:E9711,$A$2:A9711,A9711)-SUMIFS($F$2:F9711,$A$2:A9711,A9711)),"")</f>
        <v/>
      </c>
      <c r="I9711" s="109" t="str">
        <f t="shared" si="455"/>
        <v/>
      </c>
      <c r="J9711" s="113"/>
      <c r="K9711" s="90"/>
      <c r="L9711" s="73"/>
      <c r="M9711" s="69" t="str">
        <f>IF(C9711&lt;&gt;"",DailyLog!$S$3,"")</f>
        <v/>
      </c>
      <c r="N9711" s="56" t="str">
        <f t="shared" si="454"/>
        <v/>
      </c>
      <c r="O9711" s="53" t="str">
        <f>IF($B9711&lt;&gt;"",IF(ISNUMBER(_xlfn.XMATCH($B9711,Language!$A$6:$E$6)),0,IF(ISNUMBER(_xlfn.XMATCH($B9711,Language!$A$29:$E$29)),'Lista de Prestatarios'!$B$3,VLOOKUP(B9711,'Lista de Prestatarios'!$A$2:$B$500,2,FALSE))),"")</f>
        <v/>
      </c>
      <c r="P9711" s="58" t="str">
        <f>IF(B9711&lt;&gt;"",IF(OR(D9711&gt;0,G9711&gt;0),COUNTIF($B$2:B9711,B9711),COUNTIFS($B$2:B9711,B9711,$E$2:E9711,"&gt;0")),"")</f>
        <v/>
      </c>
    </row>
    <row r="9712" spans="1:16" x14ac:dyDescent="0.35">
      <c r="A9712" s="51" t="str">
        <f t="shared" si="453"/>
        <v/>
      </c>
      <c r="B9712" s="99"/>
      <c r="C9712" s="4"/>
      <c r="D9712" s="14"/>
      <c r="E9712" s="14"/>
      <c r="F9712" s="14"/>
      <c r="G9712" s="82"/>
      <c r="H9712" s="107" t="str">
        <f>IF(B9712&lt;&gt;"",IF(OR(O9712=0,O9712=999),"",SUMIFS($E$2:E9712,$A$2:A9712,A9712)-SUMIFS($F$2:F9712,$A$2:A9712,A9712)),"")</f>
        <v/>
      </c>
      <c r="I9712" s="109" t="str">
        <f t="shared" si="455"/>
        <v/>
      </c>
      <c r="J9712" s="113"/>
      <c r="K9712" s="90"/>
      <c r="L9712" s="73"/>
      <c r="M9712" s="69" t="str">
        <f>IF(C9712&lt;&gt;"",DailyLog!$S$3,"")</f>
        <v/>
      </c>
      <c r="N9712" s="56" t="str">
        <f t="shared" si="454"/>
        <v/>
      </c>
      <c r="O9712" s="53" t="str">
        <f>IF($B9712&lt;&gt;"",IF(ISNUMBER(_xlfn.XMATCH($B9712,Language!$A$6:$E$6)),0,IF(ISNUMBER(_xlfn.XMATCH($B9712,Language!$A$29:$E$29)),'Lista de Prestatarios'!$B$3,VLOOKUP(B9712,'Lista de Prestatarios'!$A$2:$B$500,2,FALSE))),"")</f>
        <v/>
      </c>
      <c r="P9712" s="58" t="str">
        <f>IF(B9712&lt;&gt;"",IF(OR(D9712&gt;0,G9712&gt;0),COUNTIF($B$2:B9712,B9712),COUNTIFS($B$2:B9712,B9712,$E$2:E9712,"&gt;0")),"")</f>
        <v/>
      </c>
    </row>
    <row r="9713" spans="1:16" x14ac:dyDescent="0.35">
      <c r="A9713" s="51" t="str">
        <f t="shared" si="453"/>
        <v/>
      </c>
      <c r="B9713" s="99"/>
      <c r="C9713" s="4"/>
      <c r="D9713" s="14"/>
      <c r="E9713" s="14"/>
      <c r="F9713" s="14"/>
      <c r="G9713" s="82"/>
      <c r="H9713" s="107" t="str">
        <f>IF(B9713&lt;&gt;"",IF(OR(O9713=0,O9713=999),"",SUMIFS($E$2:E9713,$A$2:A9713,A9713)-SUMIFS($F$2:F9713,$A$2:A9713,A9713)),"")</f>
        <v/>
      </c>
      <c r="I9713" s="109" t="str">
        <f t="shared" si="455"/>
        <v/>
      </c>
      <c r="J9713" s="113"/>
      <c r="K9713" s="90"/>
      <c r="L9713" s="73"/>
      <c r="M9713" s="69" t="str">
        <f>IF(C9713&lt;&gt;"",DailyLog!$S$3,"")</f>
        <v/>
      </c>
      <c r="N9713" s="56" t="str">
        <f t="shared" si="454"/>
        <v/>
      </c>
      <c r="O9713" s="53" t="str">
        <f>IF($B9713&lt;&gt;"",IF(ISNUMBER(_xlfn.XMATCH($B9713,Language!$A$6:$E$6)),0,IF(ISNUMBER(_xlfn.XMATCH($B9713,Language!$A$29:$E$29)),'Lista de Prestatarios'!$B$3,VLOOKUP(B9713,'Lista de Prestatarios'!$A$2:$B$500,2,FALSE))),"")</f>
        <v/>
      </c>
      <c r="P9713" s="58" t="str">
        <f>IF(B9713&lt;&gt;"",IF(OR(D9713&gt;0,G9713&gt;0),COUNTIF($B$2:B9713,B9713),COUNTIFS($B$2:B9713,B9713,$E$2:E9713,"&gt;0")),"")</f>
        <v/>
      </c>
    </row>
    <row r="9714" spans="1:16" x14ac:dyDescent="0.35">
      <c r="A9714" s="51" t="str">
        <f t="shared" si="453"/>
        <v/>
      </c>
      <c r="B9714" s="99"/>
      <c r="C9714" s="4"/>
      <c r="D9714" s="14"/>
      <c r="E9714" s="14"/>
      <c r="F9714" s="14"/>
      <c r="G9714" s="82"/>
      <c r="H9714" s="107" t="str">
        <f>IF(B9714&lt;&gt;"",IF(OR(O9714=0,O9714=999),"",SUMIFS($E$2:E9714,$A$2:A9714,A9714)-SUMIFS($F$2:F9714,$A$2:A9714,A9714)),"")</f>
        <v/>
      </c>
      <c r="I9714" s="109" t="str">
        <f t="shared" si="455"/>
        <v/>
      </c>
      <c r="J9714" s="113"/>
      <c r="K9714" s="90"/>
      <c r="L9714" s="73"/>
      <c r="M9714" s="69" t="str">
        <f>IF(C9714&lt;&gt;"",DailyLog!$S$3,"")</f>
        <v/>
      </c>
      <c r="N9714" s="56" t="str">
        <f t="shared" si="454"/>
        <v/>
      </c>
      <c r="O9714" s="53" t="str">
        <f>IF($B9714&lt;&gt;"",IF(ISNUMBER(_xlfn.XMATCH($B9714,Language!$A$6:$E$6)),0,IF(ISNUMBER(_xlfn.XMATCH($B9714,Language!$A$29:$E$29)),'Lista de Prestatarios'!$B$3,VLOOKUP(B9714,'Lista de Prestatarios'!$A$2:$B$500,2,FALSE))),"")</f>
        <v/>
      </c>
      <c r="P9714" s="58" t="str">
        <f>IF(B9714&lt;&gt;"",IF(OR(D9714&gt;0,G9714&gt;0),COUNTIF($B$2:B9714,B9714),COUNTIFS($B$2:B9714,B9714,$E$2:E9714,"&gt;0")),"")</f>
        <v/>
      </c>
    </row>
    <row r="9715" spans="1:16" x14ac:dyDescent="0.35">
      <c r="A9715" s="51" t="str">
        <f t="shared" si="453"/>
        <v/>
      </c>
      <c r="B9715" s="99"/>
      <c r="C9715" s="4"/>
      <c r="D9715" s="14"/>
      <c r="E9715" s="14"/>
      <c r="F9715" s="14"/>
      <c r="G9715" s="82"/>
      <c r="H9715" s="107" t="str">
        <f>IF(B9715&lt;&gt;"",IF(OR(O9715=0,O9715=999),"",SUMIFS($E$2:E9715,$A$2:A9715,A9715)-SUMIFS($F$2:F9715,$A$2:A9715,A9715)),"")</f>
        <v/>
      </c>
      <c r="I9715" s="109" t="str">
        <f t="shared" si="455"/>
        <v/>
      </c>
      <c r="J9715" s="113"/>
      <c r="K9715" s="90"/>
      <c r="L9715" s="73"/>
      <c r="M9715" s="69" t="str">
        <f>IF(C9715&lt;&gt;"",DailyLog!$S$3,"")</f>
        <v/>
      </c>
      <c r="N9715" s="56" t="str">
        <f t="shared" si="454"/>
        <v/>
      </c>
      <c r="O9715" s="53" t="str">
        <f>IF($B9715&lt;&gt;"",IF(ISNUMBER(_xlfn.XMATCH($B9715,Language!$A$6:$E$6)),0,IF(ISNUMBER(_xlfn.XMATCH($B9715,Language!$A$29:$E$29)),'Lista de Prestatarios'!$B$3,VLOOKUP(B9715,'Lista de Prestatarios'!$A$2:$B$500,2,FALSE))),"")</f>
        <v/>
      </c>
      <c r="P9715" s="58" t="str">
        <f>IF(B9715&lt;&gt;"",IF(OR(D9715&gt;0,G9715&gt;0),COUNTIF($B$2:B9715,B9715),COUNTIFS($B$2:B9715,B9715,$E$2:E9715,"&gt;0")),"")</f>
        <v/>
      </c>
    </row>
    <row r="9716" spans="1:16" x14ac:dyDescent="0.35">
      <c r="A9716" s="51" t="str">
        <f t="shared" si="453"/>
        <v/>
      </c>
      <c r="B9716" s="99"/>
      <c r="C9716" s="4"/>
      <c r="D9716" s="14"/>
      <c r="E9716" s="14"/>
      <c r="F9716" s="14"/>
      <c r="G9716" s="82"/>
      <c r="H9716" s="107" t="str">
        <f>IF(B9716&lt;&gt;"",IF(OR(O9716=0,O9716=999),"",SUMIFS($E$2:E9716,$A$2:A9716,A9716)-SUMIFS($F$2:F9716,$A$2:A9716,A9716)),"")</f>
        <v/>
      </c>
      <c r="I9716" s="109" t="str">
        <f t="shared" si="455"/>
        <v/>
      </c>
      <c r="J9716" s="113"/>
      <c r="K9716" s="90"/>
      <c r="L9716" s="73"/>
      <c r="M9716" s="69" t="str">
        <f>IF(C9716&lt;&gt;"",DailyLog!$S$3,"")</f>
        <v/>
      </c>
      <c r="N9716" s="56" t="str">
        <f t="shared" si="454"/>
        <v/>
      </c>
      <c r="O9716" s="53" t="str">
        <f>IF($B9716&lt;&gt;"",IF(ISNUMBER(_xlfn.XMATCH($B9716,Language!$A$6:$E$6)),0,IF(ISNUMBER(_xlfn.XMATCH($B9716,Language!$A$29:$E$29)),'Lista de Prestatarios'!$B$3,VLOOKUP(B9716,'Lista de Prestatarios'!$A$2:$B$500,2,FALSE))),"")</f>
        <v/>
      </c>
      <c r="P9716" s="58" t="str">
        <f>IF(B9716&lt;&gt;"",IF(OR(D9716&gt;0,G9716&gt;0),COUNTIF($B$2:B9716,B9716),COUNTIFS($B$2:B9716,B9716,$E$2:E9716,"&gt;0")),"")</f>
        <v/>
      </c>
    </row>
    <row r="9717" spans="1:16" x14ac:dyDescent="0.35">
      <c r="A9717" s="51" t="str">
        <f t="shared" si="453"/>
        <v/>
      </c>
      <c r="B9717" s="99"/>
      <c r="C9717" s="4"/>
      <c r="D9717" s="14"/>
      <c r="E9717" s="14"/>
      <c r="F9717" s="14"/>
      <c r="G9717" s="82"/>
      <c r="H9717" s="107" t="str">
        <f>IF(B9717&lt;&gt;"",IF(OR(O9717=0,O9717=999),"",SUMIFS($E$2:E9717,$A$2:A9717,A9717)-SUMIFS($F$2:F9717,$A$2:A9717,A9717)),"")</f>
        <v/>
      </c>
      <c r="I9717" s="109" t="str">
        <f t="shared" si="455"/>
        <v/>
      </c>
      <c r="J9717" s="113"/>
      <c r="K9717" s="90"/>
      <c r="L9717" s="73"/>
      <c r="M9717" s="69" t="str">
        <f>IF(C9717&lt;&gt;"",DailyLog!$S$3,"")</f>
        <v/>
      </c>
      <c r="N9717" s="56" t="str">
        <f t="shared" si="454"/>
        <v/>
      </c>
      <c r="O9717" s="53" t="str">
        <f>IF($B9717&lt;&gt;"",IF(ISNUMBER(_xlfn.XMATCH($B9717,Language!$A$6:$E$6)),0,IF(ISNUMBER(_xlfn.XMATCH($B9717,Language!$A$29:$E$29)),'Lista de Prestatarios'!$B$3,VLOOKUP(B9717,'Lista de Prestatarios'!$A$2:$B$500,2,FALSE))),"")</f>
        <v/>
      </c>
      <c r="P9717" s="58" t="str">
        <f>IF(B9717&lt;&gt;"",IF(OR(D9717&gt;0,G9717&gt;0),COUNTIF($B$2:B9717,B9717),COUNTIFS($B$2:B9717,B9717,$E$2:E9717,"&gt;0")),"")</f>
        <v/>
      </c>
    </row>
    <row r="9718" spans="1:16" x14ac:dyDescent="0.35">
      <c r="A9718" s="51" t="str">
        <f t="shared" si="453"/>
        <v/>
      </c>
      <c r="B9718" s="99"/>
      <c r="C9718" s="4"/>
      <c r="D9718" s="14"/>
      <c r="E9718" s="14"/>
      <c r="F9718" s="14"/>
      <c r="G9718" s="82"/>
      <c r="H9718" s="107" t="str">
        <f>IF(B9718&lt;&gt;"",IF(OR(O9718=0,O9718=999),"",SUMIFS($E$2:E9718,$A$2:A9718,A9718)-SUMIFS($F$2:F9718,$A$2:A9718,A9718)),"")</f>
        <v/>
      </c>
      <c r="I9718" s="109" t="str">
        <f t="shared" si="455"/>
        <v/>
      </c>
      <c r="J9718" s="113"/>
      <c r="K9718" s="90"/>
      <c r="L9718" s="73"/>
      <c r="M9718" s="69" t="str">
        <f>IF(C9718&lt;&gt;"",DailyLog!$S$3,"")</f>
        <v/>
      </c>
      <c r="N9718" s="56" t="str">
        <f t="shared" si="454"/>
        <v/>
      </c>
      <c r="O9718" s="53" t="str">
        <f>IF($B9718&lt;&gt;"",IF(ISNUMBER(_xlfn.XMATCH($B9718,Language!$A$6:$E$6)),0,IF(ISNUMBER(_xlfn.XMATCH($B9718,Language!$A$29:$E$29)),'Lista de Prestatarios'!$B$3,VLOOKUP(B9718,'Lista de Prestatarios'!$A$2:$B$500,2,FALSE))),"")</f>
        <v/>
      </c>
      <c r="P9718" s="58" t="str">
        <f>IF(B9718&lt;&gt;"",IF(OR(D9718&gt;0,G9718&gt;0),COUNTIF($B$2:B9718,B9718),COUNTIFS($B$2:B9718,B9718,$E$2:E9718,"&gt;0")),"")</f>
        <v/>
      </c>
    </row>
    <row r="9719" spans="1:16" x14ac:dyDescent="0.35">
      <c r="A9719" s="51" t="str">
        <f t="shared" si="453"/>
        <v/>
      </c>
      <c r="B9719" s="99"/>
      <c r="C9719" s="4"/>
      <c r="D9719" s="14"/>
      <c r="E9719" s="14"/>
      <c r="F9719" s="14"/>
      <c r="G9719" s="82"/>
      <c r="H9719" s="107" t="str">
        <f>IF(B9719&lt;&gt;"",IF(OR(O9719=0,O9719=999),"",SUMIFS($E$2:E9719,$A$2:A9719,A9719)-SUMIFS($F$2:F9719,$A$2:A9719,A9719)),"")</f>
        <v/>
      </c>
      <c r="I9719" s="109" t="str">
        <f t="shared" si="455"/>
        <v/>
      </c>
      <c r="J9719" s="113"/>
      <c r="K9719" s="90"/>
      <c r="L9719" s="73"/>
      <c r="M9719" s="69" t="str">
        <f>IF(C9719&lt;&gt;"",DailyLog!$S$3,"")</f>
        <v/>
      </c>
      <c r="N9719" s="56" t="str">
        <f t="shared" si="454"/>
        <v/>
      </c>
      <c r="O9719" s="53" t="str">
        <f>IF($B9719&lt;&gt;"",IF(ISNUMBER(_xlfn.XMATCH($B9719,Language!$A$6:$E$6)),0,IF(ISNUMBER(_xlfn.XMATCH($B9719,Language!$A$29:$E$29)),'Lista de Prestatarios'!$B$3,VLOOKUP(B9719,'Lista de Prestatarios'!$A$2:$B$500,2,FALSE))),"")</f>
        <v/>
      </c>
      <c r="P9719" s="58" t="str">
        <f>IF(B9719&lt;&gt;"",IF(OR(D9719&gt;0,G9719&gt;0),COUNTIF($B$2:B9719,B9719),COUNTIFS($B$2:B9719,B9719,$E$2:E9719,"&gt;0")),"")</f>
        <v/>
      </c>
    </row>
    <row r="9720" spans="1:16" x14ac:dyDescent="0.35">
      <c r="A9720" s="51" t="str">
        <f t="shared" si="453"/>
        <v/>
      </c>
      <c r="B9720" s="99"/>
      <c r="C9720" s="4"/>
      <c r="D9720" s="14"/>
      <c r="E9720" s="14"/>
      <c r="F9720" s="14"/>
      <c r="G9720" s="82"/>
      <c r="H9720" s="107" t="str">
        <f>IF(B9720&lt;&gt;"",IF(OR(O9720=0,O9720=999),"",SUMIFS($E$2:E9720,$A$2:A9720,A9720)-SUMIFS($F$2:F9720,$A$2:A9720,A9720)),"")</f>
        <v/>
      </c>
      <c r="I9720" s="109" t="str">
        <f t="shared" si="455"/>
        <v/>
      </c>
      <c r="J9720" s="113"/>
      <c r="K9720" s="90"/>
      <c r="L9720" s="73"/>
      <c r="M9720" s="69" t="str">
        <f>IF(C9720&lt;&gt;"",DailyLog!$S$3,"")</f>
        <v/>
      </c>
      <c r="N9720" s="56" t="str">
        <f t="shared" si="454"/>
        <v/>
      </c>
      <c r="O9720" s="53" t="str">
        <f>IF($B9720&lt;&gt;"",IF(ISNUMBER(_xlfn.XMATCH($B9720,Language!$A$6:$E$6)),0,IF(ISNUMBER(_xlfn.XMATCH($B9720,Language!$A$29:$E$29)),'Lista de Prestatarios'!$B$3,VLOOKUP(B9720,'Lista de Prestatarios'!$A$2:$B$500,2,FALSE))),"")</f>
        <v/>
      </c>
      <c r="P9720" s="58" t="str">
        <f>IF(B9720&lt;&gt;"",IF(OR(D9720&gt;0,G9720&gt;0),COUNTIF($B$2:B9720,B9720),COUNTIFS($B$2:B9720,B9720,$E$2:E9720,"&gt;0")),"")</f>
        <v/>
      </c>
    </row>
    <row r="9721" spans="1:16" x14ac:dyDescent="0.35">
      <c r="A9721" s="51" t="str">
        <f t="shared" si="453"/>
        <v/>
      </c>
      <c r="B9721" s="99"/>
      <c r="C9721" s="4"/>
      <c r="D9721" s="14"/>
      <c r="E9721" s="14"/>
      <c r="F9721" s="14"/>
      <c r="G9721" s="82"/>
      <c r="H9721" s="107" t="str">
        <f>IF(B9721&lt;&gt;"",IF(OR(O9721=0,O9721=999),"",SUMIFS($E$2:E9721,$A$2:A9721,A9721)-SUMIFS($F$2:F9721,$A$2:A9721,A9721)),"")</f>
        <v/>
      </c>
      <c r="I9721" s="109" t="str">
        <f t="shared" si="455"/>
        <v/>
      </c>
      <c r="J9721" s="113"/>
      <c r="K9721" s="90"/>
      <c r="L9721" s="73"/>
      <c r="M9721" s="69" t="str">
        <f>IF(C9721&lt;&gt;"",DailyLog!$S$3,"")</f>
        <v/>
      </c>
      <c r="N9721" s="56" t="str">
        <f t="shared" si="454"/>
        <v/>
      </c>
      <c r="O9721" s="53" t="str">
        <f>IF($B9721&lt;&gt;"",IF(ISNUMBER(_xlfn.XMATCH($B9721,Language!$A$6:$E$6)),0,IF(ISNUMBER(_xlfn.XMATCH($B9721,Language!$A$29:$E$29)),'Lista de Prestatarios'!$B$3,VLOOKUP(B9721,'Lista de Prestatarios'!$A$2:$B$500,2,FALSE))),"")</f>
        <v/>
      </c>
      <c r="P9721" s="58" t="str">
        <f>IF(B9721&lt;&gt;"",IF(OR(D9721&gt;0,G9721&gt;0),COUNTIF($B$2:B9721,B9721),COUNTIFS($B$2:B9721,B9721,$E$2:E9721,"&gt;0")),"")</f>
        <v/>
      </c>
    </row>
    <row r="9722" spans="1:16" x14ac:dyDescent="0.35">
      <c r="A9722" s="51" t="str">
        <f t="shared" si="453"/>
        <v/>
      </c>
      <c r="B9722" s="99"/>
      <c r="C9722" s="4"/>
      <c r="D9722" s="14"/>
      <c r="E9722" s="14"/>
      <c r="F9722" s="14"/>
      <c r="G9722" s="82"/>
      <c r="H9722" s="107" t="str">
        <f>IF(B9722&lt;&gt;"",IF(OR(O9722=0,O9722=999),"",SUMIFS($E$2:E9722,$A$2:A9722,A9722)-SUMIFS($F$2:F9722,$A$2:A9722,A9722)),"")</f>
        <v/>
      </c>
      <c r="I9722" s="109" t="str">
        <f t="shared" si="455"/>
        <v/>
      </c>
      <c r="J9722" s="113"/>
      <c r="K9722" s="90"/>
      <c r="L9722" s="73"/>
      <c r="M9722" s="69" t="str">
        <f>IF(C9722&lt;&gt;"",DailyLog!$S$3,"")</f>
        <v/>
      </c>
      <c r="N9722" s="56" t="str">
        <f t="shared" si="454"/>
        <v/>
      </c>
      <c r="O9722" s="53" t="str">
        <f>IF($B9722&lt;&gt;"",IF(ISNUMBER(_xlfn.XMATCH($B9722,Language!$A$6:$E$6)),0,IF(ISNUMBER(_xlfn.XMATCH($B9722,Language!$A$29:$E$29)),'Lista de Prestatarios'!$B$3,VLOOKUP(B9722,'Lista de Prestatarios'!$A$2:$B$500,2,FALSE))),"")</f>
        <v/>
      </c>
      <c r="P9722" s="58" t="str">
        <f>IF(B9722&lt;&gt;"",IF(OR(D9722&gt;0,G9722&gt;0),COUNTIF($B$2:B9722,B9722),COUNTIFS($B$2:B9722,B9722,$E$2:E9722,"&gt;0")),"")</f>
        <v/>
      </c>
    </row>
    <row r="9723" spans="1:16" x14ac:dyDescent="0.35">
      <c r="A9723" s="51" t="str">
        <f t="shared" si="453"/>
        <v/>
      </c>
      <c r="B9723" s="99"/>
      <c r="C9723" s="4"/>
      <c r="D9723" s="14"/>
      <c r="E9723" s="14"/>
      <c r="F9723" s="14"/>
      <c r="G9723" s="82"/>
      <c r="H9723" s="107" t="str">
        <f>IF(B9723&lt;&gt;"",IF(OR(O9723=0,O9723=999),"",SUMIFS($E$2:E9723,$A$2:A9723,A9723)-SUMIFS($F$2:F9723,$A$2:A9723,A9723)),"")</f>
        <v/>
      </c>
      <c r="I9723" s="109" t="str">
        <f t="shared" si="455"/>
        <v/>
      </c>
      <c r="J9723" s="113"/>
      <c r="K9723" s="90"/>
      <c r="L9723" s="73"/>
      <c r="M9723" s="69" t="str">
        <f>IF(C9723&lt;&gt;"",DailyLog!$S$3,"")</f>
        <v/>
      </c>
      <c r="N9723" s="56" t="str">
        <f t="shared" si="454"/>
        <v/>
      </c>
      <c r="O9723" s="53" t="str">
        <f>IF($B9723&lt;&gt;"",IF(ISNUMBER(_xlfn.XMATCH($B9723,Language!$A$6:$E$6)),0,IF(ISNUMBER(_xlfn.XMATCH($B9723,Language!$A$29:$E$29)),'Lista de Prestatarios'!$B$3,VLOOKUP(B9723,'Lista de Prestatarios'!$A$2:$B$500,2,FALSE))),"")</f>
        <v/>
      </c>
      <c r="P9723" s="58" t="str">
        <f>IF(B9723&lt;&gt;"",IF(OR(D9723&gt;0,G9723&gt;0),COUNTIF($B$2:B9723,B9723),COUNTIFS($B$2:B9723,B9723,$E$2:E9723,"&gt;0")),"")</f>
        <v/>
      </c>
    </row>
    <row r="9724" spans="1:16" x14ac:dyDescent="0.35">
      <c r="A9724" s="51" t="str">
        <f t="shared" si="453"/>
        <v/>
      </c>
      <c r="B9724" s="99"/>
      <c r="C9724" s="4"/>
      <c r="D9724" s="14"/>
      <c r="E9724" s="14"/>
      <c r="F9724" s="14"/>
      <c r="G9724" s="82"/>
      <c r="H9724" s="107" t="str">
        <f>IF(B9724&lt;&gt;"",IF(OR(O9724=0,O9724=999),"",SUMIFS($E$2:E9724,$A$2:A9724,A9724)-SUMIFS($F$2:F9724,$A$2:A9724,A9724)),"")</f>
        <v/>
      </c>
      <c r="I9724" s="109" t="str">
        <f t="shared" si="455"/>
        <v/>
      </c>
      <c r="J9724" s="113"/>
      <c r="K9724" s="90"/>
      <c r="L9724" s="73"/>
      <c r="M9724" s="69" t="str">
        <f>IF(C9724&lt;&gt;"",DailyLog!$S$3,"")</f>
        <v/>
      </c>
      <c r="N9724" s="56" t="str">
        <f t="shared" si="454"/>
        <v/>
      </c>
      <c r="O9724" s="53" t="str">
        <f>IF($B9724&lt;&gt;"",IF(ISNUMBER(_xlfn.XMATCH($B9724,Language!$A$6:$E$6)),0,IF(ISNUMBER(_xlfn.XMATCH($B9724,Language!$A$29:$E$29)),'Lista de Prestatarios'!$B$3,VLOOKUP(B9724,'Lista de Prestatarios'!$A$2:$B$500,2,FALSE))),"")</f>
        <v/>
      </c>
      <c r="P9724" s="58" t="str">
        <f>IF(B9724&lt;&gt;"",IF(OR(D9724&gt;0,G9724&gt;0),COUNTIF($B$2:B9724,B9724),COUNTIFS($B$2:B9724,B9724,$E$2:E9724,"&gt;0")),"")</f>
        <v/>
      </c>
    </row>
    <row r="9725" spans="1:16" x14ac:dyDescent="0.35">
      <c r="A9725" s="51" t="str">
        <f t="shared" si="453"/>
        <v/>
      </c>
      <c r="B9725" s="99"/>
      <c r="C9725" s="4"/>
      <c r="D9725" s="14"/>
      <c r="E9725" s="14"/>
      <c r="F9725" s="14"/>
      <c r="G9725" s="82"/>
      <c r="H9725" s="107" t="str">
        <f>IF(B9725&lt;&gt;"",IF(OR(O9725=0,O9725=999),"",SUMIFS($E$2:E9725,$A$2:A9725,A9725)-SUMIFS($F$2:F9725,$A$2:A9725,A9725)),"")</f>
        <v/>
      </c>
      <c r="I9725" s="109" t="str">
        <f t="shared" si="455"/>
        <v/>
      </c>
      <c r="J9725" s="113"/>
      <c r="K9725" s="90"/>
      <c r="L9725" s="73"/>
      <c r="M9725" s="69" t="str">
        <f>IF(C9725&lt;&gt;"",DailyLog!$S$3,"")</f>
        <v/>
      </c>
      <c r="N9725" s="56" t="str">
        <f t="shared" si="454"/>
        <v/>
      </c>
      <c r="O9725" s="53" t="str">
        <f>IF($B9725&lt;&gt;"",IF(ISNUMBER(_xlfn.XMATCH($B9725,Language!$A$6:$E$6)),0,IF(ISNUMBER(_xlfn.XMATCH($B9725,Language!$A$29:$E$29)),'Lista de Prestatarios'!$B$3,VLOOKUP(B9725,'Lista de Prestatarios'!$A$2:$B$500,2,FALSE))),"")</f>
        <v/>
      </c>
      <c r="P9725" s="58" t="str">
        <f>IF(B9725&lt;&gt;"",IF(OR(D9725&gt;0,G9725&gt;0),COUNTIF($B$2:B9725,B9725),COUNTIFS($B$2:B9725,B9725,$E$2:E9725,"&gt;0")),"")</f>
        <v/>
      </c>
    </row>
    <row r="9726" spans="1:16" x14ac:dyDescent="0.35">
      <c r="A9726" s="51" t="str">
        <f t="shared" si="453"/>
        <v/>
      </c>
      <c r="B9726" s="99"/>
      <c r="C9726" s="4"/>
      <c r="D9726" s="14"/>
      <c r="E9726" s="14"/>
      <c r="F9726" s="14"/>
      <c r="G9726" s="82"/>
      <c r="H9726" s="107" t="str">
        <f>IF(B9726&lt;&gt;"",IF(OR(O9726=0,O9726=999),"",SUMIFS($E$2:E9726,$A$2:A9726,A9726)-SUMIFS($F$2:F9726,$A$2:A9726,A9726)),"")</f>
        <v/>
      </c>
      <c r="I9726" s="109" t="str">
        <f t="shared" si="455"/>
        <v/>
      </c>
      <c r="J9726" s="113"/>
      <c r="K9726" s="90"/>
      <c r="L9726" s="73"/>
      <c r="M9726" s="69" t="str">
        <f>IF(C9726&lt;&gt;"",DailyLog!$S$3,"")</f>
        <v/>
      </c>
      <c r="N9726" s="56" t="str">
        <f t="shared" si="454"/>
        <v/>
      </c>
      <c r="O9726" s="53" t="str">
        <f>IF($B9726&lt;&gt;"",IF(ISNUMBER(_xlfn.XMATCH($B9726,Language!$A$6:$E$6)),0,IF(ISNUMBER(_xlfn.XMATCH($B9726,Language!$A$29:$E$29)),'Lista de Prestatarios'!$B$3,VLOOKUP(B9726,'Lista de Prestatarios'!$A$2:$B$500,2,FALSE))),"")</f>
        <v/>
      </c>
      <c r="P9726" s="58" t="str">
        <f>IF(B9726&lt;&gt;"",IF(OR(D9726&gt;0,G9726&gt;0),COUNTIF($B$2:B9726,B9726),COUNTIFS($B$2:B9726,B9726,$E$2:E9726,"&gt;0")),"")</f>
        <v/>
      </c>
    </row>
    <row r="9727" spans="1:16" x14ac:dyDescent="0.35">
      <c r="A9727" s="51" t="str">
        <f t="shared" si="453"/>
        <v/>
      </c>
      <c r="B9727" s="99"/>
      <c r="C9727" s="4"/>
      <c r="D9727" s="14"/>
      <c r="E9727" s="14"/>
      <c r="F9727" s="14"/>
      <c r="G9727" s="82"/>
      <c r="H9727" s="107" t="str">
        <f>IF(B9727&lt;&gt;"",IF(OR(O9727=0,O9727=999),"",SUMIFS($E$2:E9727,$A$2:A9727,A9727)-SUMIFS($F$2:F9727,$A$2:A9727,A9727)),"")</f>
        <v/>
      </c>
      <c r="I9727" s="109" t="str">
        <f t="shared" si="455"/>
        <v/>
      </c>
      <c r="J9727" s="113"/>
      <c r="K9727" s="90"/>
      <c r="L9727" s="73"/>
      <c r="M9727" s="69" t="str">
        <f>IF(C9727&lt;&gt;"",DailyLog!$S$3,"")</f>
        <v/>
      </c>
      <c r="N9727" s="56" t="str">
        <f t="shared" si="454"/>
        <v/>
      </c>
      <c r="O9727" s="53" t="str">
        <f>IF($B9727&lt;&gt;"",IF(ISNUMBER(_xlfn.XMATCH($B9727,Language!$A$6:$E$6)),0,IF(ISNUMBER(_xlfn.XMATCH($B9727,Language!$A$29:$E$29)),'Lista de Prestatarios'!$B$3,VLOOKUP(B9727,'Lista de Prestatarios'!$A$2:$B$500,2,FALSE))),"")</f>
        <v/>
      </c>
      <c r="P9727" s="58" t="str">
        <f>IF(B9727&lt;&gt;"",IF(OR(D9727&gt;0,G9727&gt;0),COUNTIF($B$2:B9727,B9727),COUNTIFS($B$2:B9727,B9727,$E$2:E9727,"&gt;0")),"")</f>
        <v/>
      </c>
    </row>
    <row r="9728" spans="1:16" x14ac:dyDescent="0.35">
      <c r="A9728" s="51" t="str">
        <f t="shared" si="453"/>
        <v/>
      </c>
      <c r="B9728" s="99"/>
      <c r="C9728" s="4"/>
      <c r="D9728" s="14"/>
      <c r="E9728" s="14"/>
      <c r="F9728" s="14"/>
      <c r="G9728" s="82"/>
      <c r="H9728" s="107" t="str">
        <f>IF(B9728&lt;&gt;"",IF(OR(O9728=0,O9728=999),"",SUMIFS($E$2:E9728,$A$2:A9728,A9728)-SUMIFS($F$2:F9728,$A$2:A9728,A9728)),"")</f>
        <v/>
      </c>
      <c r="I9728" s="109" t="str">
        <f t="shared" si="455"/>
        <v/>
      </c>
      <c r="J9728" s="113"/>
      <c r="K9728" s="90"/>
      <c r="L9728" s="73"/>
      <c r="M9728" s="69" t="str">
        <f>IF(C9728&lt;&gt;"",DailyLog!$S$3,"")</f>
        <v/>
      </c>
      <c r="N9728" s="56" t="str">
        <f t="shared" si="454"/>
        <v/>
      </c>
      <c r="O9728" s="53" t="str">
        <f>IF($B9728&lt;&gt;"",IF(ISNUMBER(_xlfn.XMATCH($B9728,Language!$A$6:$E$6)),0,IF(ISNUMBER(_xlfn.XMATCH($B9728,Language!$A$29:$E$29)),'Lista de Prestatarios'!$B$3,VLOOKUP(B9728,'Lista de Prestatarios'!$A$2:$B$500,2,FALSE))),"")</f>
        <v/>
      </c>
      <c r="P9728" s="58" t="str">
        <f>IF(B9728&lt;&gt;"",IF(OR(D9728&gt;0,G9728&gt;0),COUNTIF($B$2:B9728,B9728),COUNTIFS($B$2:B9728,B9728,$E$2:E9728,"&gt;0")),"")</f>
        <v/>
      </c>
    </row>
    <row r="9729" spans="1:16" x14ac:dyDescent="0.35">
      <c r="A9729" s="51" t="str">
        <f t="shared" si="453"/>
        <v/>
      </c>
      <c r="B9729" s="99"/>
      <c r="C9729" s="4"/>
      <c r="D9729" s="14"/>
      <c r="E9729" s="14"/>
      <c r="F9729" s="14"/>
      <c r="G9729" s="82"/>
      <c r="H9729" s="107" t="str">
        <f>IF(B9729&lt;&gt;"",IF(OR(O9729=0,O9729=999),"",SUMIFS($E$2:E9729,$A$2:A9729,A9729)-SUMIFS($F$2:F9729,$A$2:A9729,A9729)),"")</f>
        <v/>
      </c>
      <c r="I9729" s="109" t="str">
        <f t="shared" si="455"/>
        <v/>
      </c>
      <c r="J9729" s="113"/>
      <c r="K9729" s="90"/>
      <c r="L9729" s="73"/>
      <c r="M9729" s="69" t="str">
        <f>IF(C9729&lt;&gt;"",DailyLog!$S$3,"")</f>
        <v/>
      </c>
      <c r="N9729" s="56" t="str">
        <f t="shared" si="454"/>
        <v/>
      </c>
      <c r="O9729" s="53" t="str">
        <f>IF($B9729&lt;&gt;"",IF(ISNUMBER(_xlfn.XMATCH($B9729,Language!$A$6:$E$6)),0,IF(ISNUMBER(_xlfn.XMATCH($B9729,Language!$A$29:$E$29)),'Lista de Prestatarios'!$B$3,VLOOKUP(B9729,'Lista de Prestatarios'!$A$2:$B$500,2,FALSE))),"")</f>
        <v/>
      </c>
      <c r="P9729" s="58" t="str">
        <f>IF(B9729&lt;&gt;"",IF(OR(D9729&gt;0,G9729&gt;0),COUNTIF($B$2:B9729,B9729),COUNTIFS($B$2:B9729,B9729,$E$2:E9729,"&gt;0")),"")</f>
        <v/>
      </c>
    </row>
    <row r="9730" spans="1:16" x14ac:dyDescent="0.35">
      <c r="A9730" s="51" t="str">
        <f t="shared" ref="A9730:A9793" si="456">IF(B9730&lt;&gt;"",O9730&amp;"."&amp;P9730,"")</f>
        <v/>
      </c>
      <c r="B9730" s="99"/>
      <c r="C9730" s="4"/>
      <c r="D9730" s="14"/>
      <c r="E9730" s="14"/>
      <c r="F9730" s="14"/>
      <c r="G9730" s="82"/>
      <c r="H9730" s="107" t="str">
        <f>IF(B9730&lt;&gt;"",IF(OR(O9730=0,O9730=999),"",SUMIFS($E$2:E9730,$A$2:A9730,A9730)-SUMIFS($F$2:F9730,$A$2:A9730,A9730)),"")</f>
        <v/>
      </c>
      <c r="I9730" s="109" t="str">
        <f t="shared" si="455"/>
        <v/>
      </c>
      <c r="J9730" s="113"/>
      <c r="K9730" s="90"/>
      <c r="L9730" s="73"/>
      <c r="M9730" s="69" t="str">
        <f>IF(C9730&lt;&gt;"",DailyLog!$S$3,"")</f>
        <v/>
      </c>
      <c r="N9730" s="56" t="str">
        <f t="shared" ref="N9730:N9793" si="457">IF(B9730&lt;&gt;"",COUNT(D9730:G9730),"")</f>
        <v/>
      </c>
      <c r="O9730" s="53" t="str">
        <f>IF($B9730&lt;&gt;"",IF(ISNUMBER(_xlfn.XMATCH($B9730,Language!$A$6:$E$6)),0,IF(ISNUMBER(_xlfn.XMATCH($B9730,Language!$A$29:$E$29)),'Lista de Prestatarios'!$B$3,VLOOKUP(B9730,'Lista de Prestatarios'!$A$2:$B$500,2,FALSE))),"")</f>
        <v/>
      </c>
      <c r="P9730" s="58" t="str">
        <f>IF(B9730&lt;&gt;"",IF(OR(D9730&gt;0,G9730&gt;0),COUNTIF($B$2:B9730,B9730),COUNTIFS($B$2:B9730,B9730,$E$2:E9730,"&gt;0")),"")</f>
        <v/>
      </c>
    </row>
    <row r="9731" spans="1:16" x14ac:dyDescent="0.35">
      <c r="A9731" s="51" t="str">
        <f t="shared" si="456"/>
        <v/>
      </c>
      <c r="B9731" s="99"/>
      <c r="C9731" s="4"/>
      <c r="D9731" s="14"/>
      <c r="E9731" s="14"/>
      <c r="F9731" s="14"/>
      <c r="G9731" s="82"/>
      <c r="H9731" s="107" t="str">
        <f>IF(B9731&lt;&gt;"",IF(OR(O9731=0,O9731=999),"",SUMIFS($E$2:E9731,$A$2:A9731,A9731)-SUMIFS($F$2:F9731,$A$2:A9731,A9731)),"")</f>
        <v/>
      </c>
      <c r="I9731" s="109" t="str">
        <f t="shared" si="455"/>
        <v/>
      </c>
      <c r="J9731" s="113"/>
      <c r="K9731" s="90"/>
      <c r="L9731" s="73"/>
      <c r="M9731" s="69" t="str">
        <f>IF(C9731&lt;&gt;"",DailyLog!$S$3,"")</f>
        <v/>
      </c>
      <c r="N9731" s="56" t="str">
        <f t="shared" si="457"/>
        <v/>
      </c>
      <c r="O9731" s="53" t="str">
        <f>IF($B9731&lt;&gt;"",IF(ISNUMBER(_xlfn.XMATCH($B9731,Language!$A$6:$E$6)),0,IF(ISNUMBER(_xlfn.XMATCH($B9731,Language!$A$29:$E$29)),'Lista de Prestatarios'!$B$3,VLOOKUP(B9731,'Lista de Prestatarios'!$A$2:$B$500,2,FALSE))),"")</f>
        <v/>
      </c>
      <c r="P9731" s="58" t="str">
        <f>IF(B9731&lt;&gt;"",IF(OR(D9731&gt;0,G9731&gt;0),COUNTIF($B$2:B9731,B9731),COUNTIFS($B$2:B9731,B9731,$E$2:E9731,"&gt;0")),"")</f>
        <v/>
      </c>
    </row>
    <row r="9732" spans="1:16" x14ac:dyDescent="0.35">
      <c r="A9732" s="51" t="str">
        <f t="shared" si="456"/>
        <v/>
      </c>
      <c r="B9732" s="99"/>
      <c r="C9732" s="4"/>
      <c r="D9732" s="14"/>
      <c r="E9732" s="14"/>
      <c r="F9732" s="14"/>
      <c r="G9732" s="82"/>
      <c r="H9732" s="107" t="str">
        <f>IF(B9732&lt;&gt;"",IF(OR(O9732=0,O9732=999),"",SUMIFS($E$2:E9732,$A$2:A9732,A9732)-SUMIFS($F$2:F9732,$A$2:A9732,A9732)),"")</f>
        <v/>
      </c>
      <c r="I9732" s="109" t="str">
        <f t="shared" ref="I9732:I9795" si="458">IF(B9732&lt;&gt;"",I9731+D9732-E9732+F9732-G9732,"")</f>
        <v/>
      </c>
      <c r="J9732" s="113"/>
      <c r="K9732" s="90"/>
      <c r="L9732" s="73"/>
      <c r="M9732" s="69" t="str">
        <f>IF(C9732&lt;&gt;"",DailyLog!$S$3,"")</f>
        <v/>
      </c>
      <c r="N9732" s="56" t="str">
        <f t="shared" si="457"/>
        <v/>
      </c>
      <c r="O9732" s="53" t="str">
        <f>IF($B9732&lt;&gt;"",IF(ISNUMBER(_xlfn.XMATCH($B9732,Language!$A$6:$E$6)),0,IF(ISNUMBER(_xlfn.XMATCH($B9732,Language!$A$29:$E$29)),'Lista de Prestatarios'!$B$3,VLOOKUP(B9732,'Lista de Prestatarios'!$A$2:$B$500,2,FALSE))),"")</f>
        <v/>
      </c>
      <c r="P9732" s="58" t="str">
        <f>IF(B9732&lt;&gt;"",IF(OR(D9732&gt;0,G9732&gt;0),COUNTIF($B$2:B9732,B9732),COUNTIFS($B$2:B9732,B9732,$E$2:E9732,"&gt;0")),"")</f>
        <v/>
      </c>
    </row>
    <row r="9733" spans="1:16" x14ac:dyDescent="0.35">
      <c r="A9733" s="51" t="str">
        <f t="shared" si="456"/>
        <v/>
      </c>
      <c r="B9733" s="99"/>
      <c r="C9733" s="4"/>
      <c r="D9733" s="14"/>
      <c r="E9733" s="14"/>
      <c r="F9733" s="14"/>
      <c r="G9733" s="82"/>
      <c r="H9733" s="107" t="str">
        <f>IF(B9733&lt;&gt;"",IF(OR(O9733=0,O9733=999),"",SUMIFS($E$2:E9733,$A$2:A9733,A9733)-SUMIFS($F$2:F9733,$A$2:A9733,A9733)),"")</f>
        <v/>
      </c>
      <c r="I9733" s="109" t="str">
        <f t="shared" si="458"/>
        <v/>
      </c>
      <c r="J9733" s="113"/>
      <c r="K9733" s="90"/>
      <c r="L9733" s="73"/>
      <c r="M9733" s="69" t="str">
        <f>IF(C9733&lt;&gt;"",DailyLog!$S$3,"")</f>
        <v/>
      </c>
      <c r="N9733" s="56" t="str">
        <f t="shared" si="457"/>
        <v/>
      </c>
      <c r="O9733" s="53" t="str">
        <f>IF($B9733&lt;&gt;"",IF(ISNUMBER(_xlfn.XMATCH($B9733,Language!$A$6:$E$6)),0,IF(ISNUMBER(_xlfn.XMATCH($B9733,Language!$A$29:$E$29)),'Lista de Prestatarios'!$B$3,VLOOKUP(B9733,'Lista de Prestatarios'!$A$2:$B$500,2,FALSE))),"")</f>
        <v/>
      </c>
      <c r="P9733" s="58" t="str">
        <f>IF(B9733&lt;&gt;"",IF(OR(D9733&gt;0,G9733&gt;0),COUNTIF($B$2:B9733,B9733),COUNTIFS($B$2:B9733,B9733,$E$2:E9733,"&gt;0")),"")</f>
        <v/>
      </c>
    </row>
    <row r="9734" spans="1:16" x14ac:dyDescent="0.35">
      <c r="A9734" s="51" t="str">
        <f t="shared" si="456"/>
        <v/>
      </c>
      <c r="B9734" s="99"/>
      <c r="C9734" s="4"/>
      <c r="D9734" s="14"/>
      <c r="E9734" s="14"/>
      <c r="F9734" s="14"/>
      <c r="G9734" s="82"/>
      <c r="H9734" s="107" t="str">
        <f>IF(B9734&lt;&gt;"",IF(OR(O9734=0,O9734=999),"",SUMIFS($E$2:E9734,$A$2:A9734,A9734)-SUMIFS($F$2:F9734,$A$2:A9734,A9734)),"")</f>
        <v/>
      </c>
      <c r="I9734" s="109" t="str">
        <f t="shared" si="458"/>
        <v/>
      </c>
      <c r="J9734" s="113"/>
      <c r="K9734" s="90"/>
      <c r="L9734" s="73"/>
      <c r="M9734" s="69" t="str">
        <f>IF(C9734&lt;&gt;"",DailyLog!$S$3,"")</f>
        <v/>
      </c>
      <c r="N9734" s="56" t="str">
        <f t="shared" si="457"/>
        <v/>
      </c>
      <c r="O9734" s="53" t="str">
        <f>IF($B9734&lt;&gt;"",IF(ISNUMBER(_xlfn.XMATCH($B9734,Language!$A$6:$E$6)),0,IF(ISNUMBER(_xlfn.XMATCH($B9734,Language!$A$29:$E$29)),'Lista de Prestatarios'!$B$3,VLOOKUP(B9734,'Lista de Prestatarios'!$A$2:$B$500,2,FALSE))),"")</f>
        <v/>
      </c>
      <c r="P9734" s="58" t="str">
        <f>IF(B9734&lt;&gt;"",IF(OR(D9734&gt;0,G9734&gt;0),COUNTIF($B$2:B9734,B9734),COUNTIFS($B$2:B9734,B9734,$E$2:E9734,"&gt;0")),"")</f>
        <v/>
      </c>
    </row>
    <row r="9735" spans="1:16" x14ac:dyDescent="0.35">
      <c r="A9735" s="51" t="str">
        <f t="shared" si="456"/>
        <v/>
      </c>
      <c r="B9735" s="99"/>
      <c r="C9735" s="4"/>
      <c r="D9735" s="14"/>
      <c r="E9735" s="14"/>
      <c r="F9735" s="14"/>
      <c r="G9735" s="82"/>
      <c r="H9735" s="107" t="str">
        <f>IF(B9735&lt;&gt;"",IF(OR(O9735=0,O9735=999),"",SUMIFS($E$2:E9735,$A$2:A9735,A9735)-SUMIFS($F$2:F9735,$A$2:A9735,A9735)),"")</f>
        <v/>
      </c>
      <c r="I9735" s="109" t="str">
        <f t="shared" si="458"/>
        <v/>
      </c>
      <c r="J9735" s="113"/>
      <c r="K9735" s="90"/>
      <c r="L9735" s="73"/>
      <c r="M9735" s="69" t="str">
        <f>IF(C9735&lt;&gt;"",DailyLog!$S$3,"")</f>
        <v/>
      </c>
      <c r="N9735" s="56" t="str">
        <f t="shared" si="457"/>
        <v/>
      </c>
      <c r="O9735" s="53" t="str">
        <f>IF($B9735&lt;&gt;"",IF(ISNUMBER(_xlfn.XMATCH($B9735,Language!$A$6:$E$6)),0,IF(ISNUMBER(_xlfn.XMATCH($B9735,Language!$A$29:$E$29)),'Lista de Prestatarios'!$B$3,VLOOKUP(B9735,'Lista de Prestatarios'!$A$2:$B$500,2,FALSE))),"")</f>
        <v/>
      </c>
      <c r="P9735" s="58" t="str">
        <f>IF(B9735&lt;&gt;"",IF(OR(D9735&gt;0,G9735&gt;0),COUNTIF($B$2:B9735,B9735),COUNTIFS($B$2:B9735,B9735,$E$2:E9735,"&gt;0")),"")</f>
        <v/>
      </c>
    </row>
    <row r="9736" spans="1:16" x14ac:dyDescent="0.35">
      <c r="A9736" s="51" t="str">
        <f t="shared" si="456"/>
        <v/>
      </c>
      <c r="B9736" s="99"/>
      <c r="C9736" s="4"/>
      <c r="D9736" s="14"/>
      <c r="E9736" s="14"/>
      <c r="F9736" s="14"/>
      <c r="G9736" s="82"/>
      <c r="H9736" s="107" t="str">
        <f>IF(B9736&lt;&gt;"",IF(OR(O9736=0,O9736=999),"",SUMIFS($E$2:E9736,$A$2:A9736,A9736)-SUMIFS($F$2:F9736,$A$2:A9736,A9736)),"")</f>
        <v/>
      </c>
      <c r="I9736" s="109" t="str">
        <f t="shared" si="458"/>
        <v/>
      </c>
      <c r="J9736" s="113"/>
      <c r="K9736" s="90"/>
      <c r="L9736" s="73"/>
      <c r="M9736" s="69" t="str">
        <f>IF(C9736&lt;&gt;"",DailyLog!$S$3,"")</f>
        <v/>
      </c>
      <c r="N9736" s="56" t="str">
        <f t="shared" si="457"/>
        <v/>
      </c>
      <c r="O9736" s="53" t="str">
        <f>IF($B9736&lt;&gt;"",IF(ISNUMBER(_xlfn.XMATCH($B9736,Language!$A$6:$E$6)),0,IF(ISNUMBER(_xlfn.XMATCH($B9736,Language!$A$29:$E$29)),'Lista de Prestatarios'!$B$3,VLOOKUP(B9736,'Lista de Prestatarios'!$A$2:$B$500,2,FALSE))),"")</f>
        <v/>
      </c>
      <c r="P9736" s="58" t="str">
        <f>IF(B9736&lt;&gt;"",IF(OR(D9736&gt;0,G9736&gt;0),COUNTIF($B$2:B9736,B9736),COUNTIFS($B$2:B9736,B9736,$E$2:E9736,"&gt;0")),"")</f>
        <v/>
      </c>
    </row>
    <row r="9737" spans="1:16" x14ac:dyDescent="0.35">
      <c r="A9737" s="51" t="str">
        <f t="shared" si="456"/>
        <v/>
      </c>
      <c r="B9737" s="99"/>
      <c r="C9737" s="4"/>
      <c r="D9737" s="14"/>
      <c r="E9737" s="14"/>
      <c r="F9737" s="14"/>
      <c r="G9737" s="82"/>
      <c r="H9737" s="107" t="str">
        <f>IF(B9737&lt;&gt;"",IF(OR(O9737=0,O9737=999),"",SUMIFS($E$2:E9737,$A$2:A9737,A9737)-SUMIFS($F$2:F9737,$A$2:A9737,A9737)),"")</f>
        <v/>
      </c>
      <c r="I9737" s="109" t="str">
        <f t="shared" si="458"/>
        <v/>
      </c>
      <c r="J9737" s="113"/>
      <c r="K9737" s="90"/>
      <c r="L9737" s="73"/>
      <c r="M9737" s="69" t="str">
        <f>IF(C9737&lt;&gt;"",DailyLog!$S$3,"")</f>
        <v/>
      </c>
      <c r="N9737" s="56" t="str">
        <f t="shared" si="457"/>
        <v/>
      </c>
      <c r="O9737" s="53" t="str">
        <f>IF($B9737&lt;&gt;"",IF(ISNUMBER(_xlfn.XMATCH($B9737,Language!$A$6:$E$6)),0,IF(ISNUMBER(_xlfn.XMATCH($B9737,Language!$A$29:$E$29)),'Lista de Prestatarios'!$B$3,VLOOKUP(B9737,'Lista de Prestatarios'!$A$2:$B$500,2,FALSE))),"")</f>
        <v/>
      </c>
      <c r="P9737" s="58" t="str">
        <f>IF(B9737&lt;&gt;"",IF(OR(D9737&gt;0,G9737&gt;0),COUNTIF($B$2:B9737,B9737),COUNTIFS($B$2:B9737,B9737,$E$2:E9737,"&gt;0")),"")</f>
        <v/>
      </c>
    </row>
    <row r="9738" spans="1:16" x14ac:dyDescent="0.35">
      <c r="A9738" s="51" t="str">
        <f t="shared" si="456"/>
        <v/>
      </c>
      <c r="B9738" s="99"/>
      <c r="C9738" s="4"/>
      <c r="D9738" s="14"/>
      <c r="E9738" s="14"/>
      <c r="F9738" s="14"/>
      <c r="G9738" s="82"/>
      <c r="H9738" s="107" t="str">
        <f>IF(B9738&lt;&gt;"",IF(OR(O9738=0,O9738=999),"",SUMIFS($E$2:E9738,$A$2:A9738,A9738)-SUMIFS($F$2:F9738,$A$2:A9738,A9738)),"")</f>
        <v/>
      </c>
      <c r="I9738" s="109" t="str">
        <f t="shared" si="458"/>
        <v/>
      </c>
      <c r="J9738" s="113"/>
      <c r="K9738" s="90"/>
      <c r="L9738" s="73"/>
      <c r="M9738" s="69" t="str">
        <f>IF(C9738&lt;&gt;"",DailyLog!$S$3,"")</f>
        <v/>
      </c>
      <c r="N9738" s="56" t="str">
        <f t="shared" si="457"/>
        <v/>
      </c>
      <c r="O9738" s="53" t="str">
        <f>IF($B9738&lt;&gt;"",IF(ISNUMBER(_xlfn.XMATCH($B9738,Language!$A$6:$E$6)),0,IF(ISNUMBER(_xlfn.XMATCH($B9738,Language!$A$29:$E$29)),'Lista de Prestatarios'!$B$3,VLOOKUP(B9738,'Lista de Prestatarios'!$A$2:$B$500,2,FALSE))),"")</f>
        <v/>
      </c>
      <c r="P9738" s="58" t="str">
        <f>IF(B9738&lt;&gt;"",IF(OR(D9738&gt;0,G9738&gt;0),COUNTIF($B$2:B9738,B9738),COUNTIFS($B$2:B9738,B9738,$E$2:E9738,"&gt;0")),"")</f>
        <v/>
      </c>
    </row>
    <row r="9739" spans="1:16" x14ac:dyDescent="0.35">
      <c r="A9739" s="51" t="str">
        <f t="shared" si="456"/>
        <v/>
      </c>
      <c r="B9739" s="99"/>
      <c r="C9739" s="4"/>
      <c r="D9739" s="14"/>
      <c r="E9739" s="14"/>
      <c r="F9739" s="14"/>
      <c r="G9739" s="82"/>
      <c r="H9739" s="107" t="str">
        <f>IF(B9739&lt;&gt;"",IF(OR(O9739=0,O9739=999),"",SUMIFS($E$2:E9739,$A$2:A9739,A9739)-SUMIFS($F$2:F9739,$A$2:A9739,A9739)),"")</f>
        <v/>
      </c>
      <c r="I9739" s="109" t="str">
        <f t="shared" si="458"/>
        <v/>
      </c>
      <c r="J9739" s="113"/>
      <c r="K9739" s="90"/>
      <c r="L9739" s="73"/>
      <c r="M9739" s="69" t="str">
        <f>IF(C9739&lt;&gt;"",DailyLog!$S$3,"")</f>
        <v/>
      </c>
      <c r="N9739" s="56" t="str">
        <f t="shared" si="457"/>
        <v/>
      </c>
      <c r="O9739" s="53" t="str">
        <f>IF($B9739&lt;&gt;"",IF(ISNUMBER(_xlfn.XMATCH($B9739,Language!$A$6:$E$6)),0,IF(ISNUMBER(_xlfn.XMATCH($B9739,Language!$A$29:$E$29)),'Lista de Prestatarios'!$B$3,VLOOKUP(B9739,'Lista de Prestatarios'!$A$2:$B$500,2,FALSE))),"")</f>
        <v/>
      </c>
      <c r="P9739" s="58" t="str">
        <f>IF(B9739&lt;&gt;"",IF(OR(D9739&gt;0,G9739&gt;0),COUNTIF($B$2:B9739,B9739),COUNTIFS($B$2:B9739,B9739,$E$2:E9739,"&gt;0")),"")</f>
        <v/>
      </c>
    </row>
    <row r="9740" spans="1:16" x14ac:dyDescent="0.35">
      <c r="A9740" s="51" t="str">
        <f t="shared" si="456"/>
        <v/>
      </c>
      <c r="B9740" s="99"/>
      <c r="C9740" s="4"/>
      <c r="D9740" s="14"/>
      <c r="E9740" s="14"/>
      <c r="F9740" s="14"/>
      <c r="G9740" s="82"/>
      <c r="H9740" s="107" t="str">
        <f>IF(B9740&lt;&gt;"",IF(OR(O9740=0,O9740=999),"",SUMIFS($E$2:E9740,$A$2:A9740,A9740)-SUMIFS($F$2:F9740,$A$2:A9740,A9740)),"")</f>
        <v/>
      </c>
      <c r="I9740" s="109" t="str">
        <f t="shared" si="458"/>
        <v/>
      </c>
      <c r="J9740" s="113"/>
      <c r="K9740" s="90"/>
      <c r="L9740" s="73"/>
      <c r="M9740" s="69" t="str">
        <f>IF(C9740&lt;&gt;"",DailyLog!$S$3,"")</f>
        <v/>
      </c>
      <c r="N9740" s="56" t="str">
        <f t="shared" si="457"/>
        <v/>
      </c>
      <c r="O9740" s="53" t="str">
        <f>IF($B9740&lt;&gt;"",IF(ISNUMBER(_xlfn.XMATCH($B9740,Language!$A$6:$E$6)),0,IF(ISNUMBER(_xlfn.XMATCH($B9740,Language!$A$29:$E$29)),'Lista de Prestatarios'!$B$3,VLOOKUP(B9740,'Lista de Prestatarios'!$A$2:$B$500,2,FALSE))),"")</f>
        <v/>
      </c>
      <c r="P9740" s="58" t="str">
        <f>IF(B9740&lt;&gt;"",IF(OR(D9740&gt;0,G9740&gt;0),COUNTIF($B$2:B9740,B9740),COUNTIFS($B$2:B9740,B9740,$E$2:E9740,"&gt;0")),"")</f>
        <v/>
      </c>
    </row>
    <row r="9741" spans="1:16" x14ac:dyDescent="0.35">
      <c r="A9741" s="51" t="str">
        <f t="shared" si="456"/>
        <v/>
      </c>
      <c r="B9741" s="99"/>
      <c r="C9741" s="4"/>
      <c r="D9741" s="14"/>
      <c r="E9741" s="14"/>
      <c r="F9741" s="14"/>
      <c r="G9741" s="82"/>
      <c r="H9741" s="107" t="str">
        <f>IF(B9741&lt;&gt;"",IF(OR(O9741=0,O9741=999),"",SUMIFS($E$2:E9741,$A$2:A9741,A9741)-SUMIFS($F$2:F9741,$A$2:A9741,A9741)),"")</f>
        <v/>
      </c>
      <c r="I9741" s="109" t="str">
        <f t="shared" si="458"/>
        <v/>
      </c>
      <c r="J9741" s="113"/>
      <c r="K9741" s="90"/>
      <c r="L9741" s="73"/>
      <c r="M9741" s="69" t="str">
        <f>IF(C9741&lt;&gt;"",DailyLog!$S$3,"")</f>
        <v/>
      </c>
      <c r="N9741" s="56" t="str">
        <f t="shared" si="457"/>
        <v/>
      </c>
      <c r="O9741" s="53" t="str">
        <f>IF($B9741&lt;&gt;"",IF(ISNUMBER(_xlfn.XMATCH($B9741,Language!$A$6:$E$6)),0,IF(ISNUMBER(_xlfn.XMATCH($B9741,Language!$A$29:$E$29)),'Lista de Prestatarios'!$B$3,VLOOKUP(B9741,'Lista de Prestatarios'!$A$2:$B$500,2,FALSE))),"")</f>
        <v/>
      </c>
      <c r="P9741" s="58" t="str">
        <f>IF(B9741&lt;&gt;"",IF(OR(D9741&gt;0,G9741&gt;0),COUNTIF($B$2:B9741,B9741),COUNTIFS($B$2:B9741,B9741,$E$2:E9741,"&gt;0")),"")</f>
        <v/>
      </c>
    </row>
    <row r="9742" spans="1:16" x14ac:dyDescent="0.35">
      <c r="A9742" s="51" t="str">
        <f t="shared" si="456"/>
        <v/>
      </c>
      <c r="B9742" s="99"/>
      <c r="C9742" s="4"/>
      <c r="D9742" s="14"/>
      <c r="E9742" s="14"/>
      <c r="F9742" s="14"/>
      <c r="G9742" s="82"/>
      <c r="H9742" s="107" t="str">
        <f>IF(B9742&lt;&gt;"",IF(OR(O9742=0,O9742=999),"",SUMIFS($E$2:E9742,$A$2:A9742,A9742)-SUMIFS($F$2:F9742,$A$2:A9742,A9742)),"")</f>
        <v/>
      </c>
      <c r="I9742" s="109" t="str">
        <f t="shared" si="458"/>
        <v/>
      </c>
      <c r="J9742" s="113"/>
      <c r="K9742" s="90"/>
      <c r="L9742" s="73"/>
      <c r="M9742" s="69" t="str">
        <f>IF(C9742&lt;&gt;"",DailyLog!$S$3,"")</f>
        <v/>
      </c>
      <c r="N9742" s="56" t="str">
        <f t="shared" si="457"/>
        <v/>
      </c>
      <c r="O9742" s="53" t="str">
        <f>IF($B9742&lt;&gt;"",IF(ISNUMBER(_xlfn.XMATCH($B9742,Language!$A$6:$E$6)),0,IF(ISNUMBER(_xlfn.XMATCH($B9742,Language!$A$29:$E$29)),'Lista de Prestatarios'!$B$3,VLOOKUP(B9742,'Lista de Prestatarios'!$A$2:$B$500,2,FALSE))),"")</f>
        <v/>
      </c>
      <c r="P9742" s="58" t="str">
        <f>IF(B9742&lt;&gt;"",IF(OR(D9742&gt;0,G9742&gt;0),COUNTIF($B$2:B9742,B9742),COUNTIFS($B$2:B9742,B9742,$E$2:E9742,"&gt;0")),"")</f>
        <v/>
      </c>
    </row>
    <row r="9743" spans="1:16" x14ac:dyDescent="0.35">
      <c r="A9743" s="51" t="str">
        <f t="shared" si="456"/>
        <v/>
      </c>
      <c r="B9743" s="99"/>
      <c r="C9743" s="4"/>
      <c r="D9743" s="14"/>
      <c r="E9743" s="14"/>
      <c r="F9743" s="14"/>
      <c r="G9743" s="82"/>
      <c r="H9743" s="107" t="str">
        <f>IF(B9743&lt;&gt;"",IF(OR(O9743=0,O9743=999),"",SUMIFS($E$2:E9743,$A$2:A9743,A9743)-SUMIFS($F$2:F9743,$A$2:A9743,A9743)),"")</f>
        <v/>
      </c>
      <c r="I9743" s="109" t="str">
        <f t="shared" si="458"/>
        <v/>
      </c>
      <c r="J9743" s="113"/>
      <c r="K9743" s="90"/>
      <c r="L9743" s="73"/>
      <c r="M9743" s="69" t="str">
        <f>IF(C9743&lt;&gt;"",DailyLog!$S$3,"")</f>
        <v/>
      </c>
      <c r="N9743" s="56" t="str">
        <f t="shared" si="457"/>
        <v/>
      </c>
      <c r="O9743" s="53" t="str">
        <f>IF($B9743&lt;&gt;"",IF(ISNUMBER(_xlfn.XMATCH($B9743,Language!$A$6:$E$6)),0,IF(ISNUMBER(_xlfn.XMATCH($B9743,Language!$A$29:$E$29)),'Lista de Prestatarios'!$B$3,VLOOKUP(B9743,'Lista de Prestatarios'!$A$2:$B$500,2,FALSE))),"")</f>
        <v/>
      </c>
      <c r="P9743" s="58" t="str">
        <f>IF(B9743&lt;&gt;"",IF(OR(D9743&gt;0,G9743&gt;0),COUNTIF($B$2:B9743,B9743),COUNTIFS($B$2:B9743,B9743,$E$2:E9743,"&gt;0")),"")</f>
        <v/>
      </c>
    </row>
    <row r="9744" spans="1:16" x14ac:dyDescent="0.35">
      <c r="A9744" s="51" t="str">
        <f t="shared" si="456"/>
        <v/>
      </c>
      <c r="B9744" s="99"/>
      <c r="C9744" s="4"/>
      <c r="D9744" s="14"/>
      <c r="E9744" s="14"/>
      <c r="F9744" s="14"/>
      <c r="G9744" s="82"/>
      <c r="H9744" s="107" t="str">
        <f>IF(B9744&lt;&gt;"",IF(OR(O9744=0,O9744=999),"",SUMIFS($E$2:E9744,$A$2:A9744,A9744)-SUMIFS($F$2:F9744,$A$2:A9744,A9744)),"")</f>
        <v/>
      </c>
      <c r="I9744" s="109" t="str">
        <f t="shared" si="458"/>
        <v/>
      </c>
      <c r="J9744" s="113"/>
      <c r="K9744" s="90"/>
      <c r="L9744" s="73"/>
      <c r="M9744" s="69" t="str">
        <f>IF(C9744&lt;&gt;"",DailyLog!$S$3,"")</f>
        <v/>
      </c>
      <c r="N9744" s="56" t="str">
        <f t="shared" si="457"/>
        <v/>
      </c>
      <c r="O9744" s="53" t="str">
        <f>IF($B9744&lt;&gt;"",IF(ISNUMBER(_xlfn.XMATCH($B9744,Language!$A$6:$E$6)),0,IF(ISNUMBER(_xlfn.XMATCH($B9744,Language!$A$29:$E$29)),'Lista de Prestatarios'!$B$3,VLOOKUP(B9744,'Lista de Prestatarios'!$A$2:$B$500,2,FALSE))),"")</f>
        <v/>
      </c>
      <c r="P9744" s="58" t="str">
        <f>IF(B9744&lt;&gt;"",IF(OR(D9744&gt;0,G9744&gt;0),COUNTIF($B$2:B9744,B9744),COUNTIFS($B$2:B9744,B9744,$E$2:E9744,"&gt;0")),"")</f>
        <v/>
      </c>
    </row>
    <row r="9745" spans="1:16" x14ac:dyDescent="0.35">
      <c r="A9745" s="51" t="str">
        <f t="shared" si="456"/>
        <v/>
      </c>
      <c r="B9745" s="99"/>
      <c r="C9745" s="4"/>
      <c r="D9745" s="14"/>
      <c r="E9745" s="14"/>
      <c r="F9745" s="14"/>
      <c r="G9745" s="82"/>
      <c r="H9745" s="107" t="str">
        <f>IF(B9745&lt;&gt;"",IF(OR(O9745=0,O9745=999),"",SUMIFS($E$2:E9745,$A$2:A9745,A9745)-SUMIFS($F$2:F9745,$A$2:A9745,A9745)),"")</f>
        <v/>
      </c>
      <c r="I9745" s="109" t="str">
        <f t="shared" si="458"/>
        <v/>
      </c>
      <c r="J9745" s="113"/>
      <c r="K9745" s="90"/>
      <c r="L9745" s="73"/>
      <c r="M9745" s="69" t="str">
        <f>IF(C9745&lt;&gt;"",DailyLog!$S$3,"")</f>
        <v/>
      </c>
      <c r="N9745" s="56" t="str">
        <f t="shared" si="457"/>
        <v/>
      </c>
      <c r="O9745" s="53" t="str">
        <f>IF($B9745&lt;&gt;"",IF(ISNUMBER(_xlfn.XMATCH($B9745,Language!$A$6:$E$6)),0,IF(ISNUMBER(_xlfn.XMATCH($B9745,Language!$A$29:$E$29)),'Lista de Prestatarios'!$B$3,VLOOKUP(B9745,'Lista de Prestatarios'!$A$2:$B$500,2,FALSE))),"")</f>
        <v/>
      </c>
      <c r="P9745" s="58" t="str">
        <f>IF(B9745&lt;&gt;"",IF(OR(D9745&gt;0,G9745&gt;0),COUNTIF($B$2:B9745,B9745),COUNTIFS($B$2:B9745,B9745,$E$2:E9745,"&gt;0")),"")</f>
        <v/>
      </c>
    </row>
    <row r="9746" spans="1:16" x14ac:dyDescent="0.35">
      <c r="A9746" s="51" t="str">
        <f t="shared" si="456"/>
        <v/>
      </c>
      <c r="B9746" s="99"/>
      <c r="C9746" s="4"/>
      <c r="D9746" s="14"/>
      <c r="E9746" s="14"/>
      <c r="F9746" s="14"/>
      <c r="G9746" s="82"/>
      <c r="H9746" s="107" t="str">
        <f>IF(B9746&lt;&gt;"",IF(OR(O9746=0,O9746=999),"",SUMIFS($E$2:E9746,$A$2:A9746,A9746)-SUMIFS($F$2:F9746,$A$2:A9746,A9746)),"")</f>
        <v/>
      </c>
      <c r="I9746" s="109" t="str">
        <f t="shared" si="458"/>
        <v/>
      </c>
      <c r="J9746" s="113"/>
      <c r="K9746" s="90"/>
      <c r="L9746" s="73"/>
      <c r="M9746" s="69" t="str">
        <f>IF(C9746&lt;&gt;"",DailyLog!$S$3,"")</f>
        <v/>
      </c>
      <c r="N9746" s="56" t="str">
        <f t="shared" si="457"/>
        <v/>
      </c>
      <c r="O9746" s="53" t="str">
        <f>IF($B9746&lt;&gt;"",IF(ISNUMBER(_xlfn.XMATCH($B9746,Language!$A$6:$E$6)),0,IF(ISNUMBER(_xlfn.XMATCH($B9746,Language!$A$29:$E$29)),'Lista de Prestatarios'!$B$3,VLOOKUP(B9746,'Lista de Prestatarios'!$A$2:$B$500,2,FALSE))),"")</f>
        <v/>
      </c>
      <c r="P9746" s="58" t="str">
        <f>IF(B9746&lt;&gt;"",IF(OR(D9746&gt;0,G9746&gt;0),COUNTIF($B$2:B9746,B9746),COUNTIFS($B$2:B9746,B9746,$E$2:E9746,"&gt;0")),"")</f>
        <v/>
      </c>
    </row>
    <row r="9747" spans="1:16" x14ac:dyDescent="0.35">
      <c r="A9747" s="51" t="str">
        <f t="shared" si="456"/>
        <v/>
      </c>
      <c r="B9747" s="99"/>
      <c r="C9747" s="4"/>
      <c r="D9747" s="14"/>
      <c r="E9747" s="14"/>
      <c r="F9747" s="14"/>
      <c r="G9747" s="82"/>
      <c r="H9747" s="107" t="str">
        <f>IF(B9747&lt;&gt;"",IF(OR(O9747=0,O9747=999),"",SUMIFS($E$2:E9747,$A$2:A9747,A9747)-SUMIFS($F$2:F9747,$A$2:A9747,A9747)),"")</f>
        <v/>
      </c>
      <c r="I9747" s="109" t="str">
        <f t="shared" si="458"/>
        <v/>
      </c>
      <c r="J9747" s="113"/>
      <c r="K9747" s="90"/>
      <c r="L9747" s="73"/>
      <c r="M9747" s="69" t="str">
        <f>IF(C9747&lt;&gt;"",DailyLog!$S$3,"")</f>
        <v/>
      </c>
      <c r="N9747" s="56" t="str">
        <f t="shared" si="457"/>
        <v/>
      </c>
      <c r="O9747" s="53" t="str">
        <f>IF($B9747&lt;&gt;"",IF(ISNUMBER(_xlfn.XMATCH($B9747,Language!$A$6:$E$6)),0,IF(ISNUMBER(_xlfn.XMATCH($B9747,Language!$A$29:$E$29)),'Lista de Prestatarios'!$B$3,VLOOKUP(B9747,'Lista de Prestatarios'!$A$2:$B$500,2,FALSE))),"")</f>
        <v/>
      </c>
      <c r="P9747" s="58" t="str">
        <f>IF(B9747&lt;&gt;"",IF(OR(D9747&gt;0,G9747&gt;0),COUNTIF($B$2:B9747,B9747),COUNTIFS($B$2:B9747,B9747,$E$2:E9747,"&gt;0")),"")</f>
        <v/>
      </c>
    </row>
    <row r="9748" spans="1:16" x14ac:dyDescent="0.35">
      <c r="A9748" s="51" t="str">
        <f t="shared" si="456"/>
        <v/>
      </c>
      <c r="B9748" s="99"/>
      <c r="C9748" s="4"/>
      <c r="D9748" s="14"/>
      <c r="E9748" s="14"/>
      <c r="F9748" s="14"/>
      <c r="G9748" s="82"/>
      <c r="H9748" s="107" t="str">
        <f>IF(B9748&lt;&gt;"",IF(OR(O9748=0,O9748=999),"",SUMIFS($E$2:E9748,$A$2:A9748,A9748)-SUMIFS($F$2:F9748,$A$2:A9748,A9748)),"")</f>
        <v/>
      </c>
      <c r="I9748" s="109" t="str">
        <f t="shared" si="458"/>
        <v/>
      </c>
      <c r="J9748" s="113"/>
      <c r="K9748" s="90"/>
      <c r="L9748" s="73"/>
      <c r="M9748" s="69" t="str">
        <f>IF(C9748&lt;&gt;"",DailyLog!$S$3,"")</f>
        <v/>
      </c>
      <c r="N9748" s="56" t="str">
        <f t="shared" si="457"/>
        <v/>
      </c>
      <c r="O9748" s="53" t="str">
        <f>IF($B9748&lt;&gt;"",IF(ISNUMBER(_xlfn.XMATCH($B9748,Language!$A$6:$E$6)),0,IF(ISNUMBER(_xlfn.XMATCH($B9748,Language!$A$29:$E$29)),'Lista de Prestatarios'!$B$3,VLOOKUP(B9748,'Lista de Prestatarios'!$A$2:$B$500,2,FALSE))),"")</f>
        <v/>
      </c>
      <c r="P9748" s="58" t="str">
        <f>IF(B9748&lt;&gt;"",IF(OR(D9748&gt;0,G9748&gt;0),COUNTIF($B$2:B9748,B9748),COUNTIFS($B$2:B9748,B9748,$E$2:E9748,"&gt;0")),"")</f>
        <v/>
      </c>
    </row>
    <row r="9749" spans="1:16" x14ac:dyDescent="0.35">
      <c r="A9749" s="51" t="str">
        <f t="shared" si="456"/>
        <v/>
      </c>
      <c r="B9749" s="99"/>
      <c r="C9749" s="4"/>
      <c r="D9749" s="14"/>
      <c r="E9749" s="14"/>
      <c r="F9749" s="14"/>
      <c r="G9749" s="82"/>
      <c r="H9749" s="107" t="str">
        <f>IF(B9749&lt;&gt;"",IF(OR(O9749=0,O9749=999),"",SUMIFS($E$2:E9749,$A$2:A9749,A9749)-SUMIFS($F$2:F9749,$A$2:A9749,A9749)),"")</f>
        <v/>
      </c>
      <c r="I9749" s="109" t="str">
        <f t="shared" si="458"/>
        <v/>
      </c>
      <c r="J9749" s="113"/>
      <c r="K9749" s="90"/>
      <c r="L9749" s="73"/>
      <c r="M9749" s="69" t="str">
        <f>IF(C9749&lt;&gt;"",DailyLog!$S$3,"")</f>
        <v/>
      </c>
      <c r="N9749" s="56" t="str">
        <f t="shared" si="457"/>
        <v/>
      </c>
      <c r="O9749" s="53" t="str">
        <f>IF($B9749&lt;&gt;"",IF(ISNUMBER(_xlfn.XMATCH($B9749,Language!$A$6:$E$6)),0,IF(ISNUMBER(_xlfn.XMATCH($B9749,Language!$A$29:$E$29)),'Lista de Prestatarios'!$B$3,VLOOKUP(B9749,'Lista de Prestatarios'!$A$2:$B$500,2,FALSE))),"")</f>
        <v/>
      </c>
      <c r="P9749" s="58" t="str">
        <f>IF(B9749&lt;&gt;"",IF(OR(D9749&gt;0,G9749&gt;0),COUNTIF($B$2:B9749,B9749),COUNTIFS($B$2:B9749,B9749,$E$2:E9749,"&gt;0")),"")</f>
        <v/>
      </c>
    </row>
    <row r="9750" spans="1:16" x14ac:dyDescent="0.35">
      <c r="A9750" s="51" t="str">
        <f t="shared" si="456"/>
        <v/>
      </c>
      <c r="B9750" s="99"/>
      <c r="C9750" s="4"/>
      <c r="D9750" s="14"/>
      <c r="E9750" s="14"/>
      <c r="F9750" s="14"/>
      <c r="G9750" s="82"/>
      <c r="H9750" s="107" t="str">
        <f>IF(B9750&lt;&gt;"",IF(OR(O9750=0,O9750=999),"",SUMIFS($E$2:E9750,$A$2:A9750,A9750)-SUMIFS($F$2:F9750,$A$2:A9750,A9750)),"")</f>
        <v/>
      </c>
      <c r="I9750" s="109" t="str">
        <f t="shared" si="458"/>
        <v/>
      </c>
      <c r="J9750" s="113"/>
      <c r="K9750" s="90"/>
      <c r="L9750" s="73"/>
      <c r="M9750" s="69" t="str">
        <f>IF(C9750&lt;&gt;"",DailyLog!$S$3,"")</f>
        <v/>
      </c>
      <c r="N9750" s="56" t="str">
        <f t="shared" si="457"/>
        <v/>
      </c>
      <c r="O9750" s="53" t="str">
        <f>IF($B9750&lt;&gt;"",IF(ISNUMBER(_xlfn.XMATCH($B9750,Language!$A$6:$E$6)),0,IF(ISNUMBER(_xlfn.XMATCH($B9750,Language!$A$29:$E$29)),'Lista de Prestatarios'!$B$3,VLOOKUP(B9750,'Lista de Prestatarios'!$A$2:$B$500,2,FALSE))),"")</f>
        <v/>
      </c>
      <c r="P9750" s="58" t="str">
        <f>IF(B9750&lt;&gt;"",IF(OR(D9750&gt;0,G9750&gt;0),COUNTIF($B$2:B9750,B9750),COUNTIFS($B$2:B9750,B9750,$E$2:E9750,"&gt;0")),"")</f>
        <v/>
      </c>
    </row>
    <row r="9751" spans="1:16" x14ac:dyDescent="0.35">
      <c r="A9751" s="51" t="str">
        <f t="shared" si="456"/>
        <v/>
      </c>
      <c r="B9751" s="99"/>
      <c r="C9751" s="4"/>
      <c r="D9751" s="14"/>
      <c r="E9751" s="14"/>
      <c r="F9751" s="14"/>
      <c r="G9751" s="82"/>
      <c r="H9751" s="107" t="str">
        <f>IF(B9751&lt;&gt;"",IF(OR(O9751=0,O9751=999),"",SUMIFS($E$2:E9751,$A$2:A9751,A9751)-SUMIFS($F$2:F9751,$A$2:A9751,A9751)),"")</f>
        <v/>
      </c>
      <c r="I9751" s="109" t="str">
        <f t="shared" si="458"/>
        <v/>
      </c>
      <c r="J9751" s="113"/>
      <c r="K9751" s="90"/>
      <c r="L9751" s="73"/>
      <c r="M9751" s="69" t="str">
        <f>IF(C9751&lt;&gt;"",DailyLog!$S$3,"")</f>
        <v/>
      </c>
      <c r="N9751" s="56" t="str">
        <f t="shared" si="457"/>
        <v/>
      </c>
      <c r="O9751" s="53" t="str">
        <f>IF($B9751&lt;&gt;"",IF(ISNUMBER(_xlfn.XMATCH($B9751,Language!$A$6:$E$6)),0,IF(ISNUMBER(_xlfn.XMATCH($B9751,Language!$A$29:$E$29)),'Lista de Prestatarios'!$B$3,VLOOKUP(B9751,'Lista de Prestatarios'!$A$2:$B$500,2,FALSE))),"")</f>
        <v/>
      </c>
      <c r="P9751" s="58" t="str">
        <f>IF(B9751&lt;&gt;"",IF(OR(D9751&gt;0,G9751&gt;0),COUNTIF($B$2:B9751,B9751),COUNTIFS($B$2:B9751,B9751,$E$2:E9751,"&gt;0")),"")</f>
        <v/>
      </c>
    </row>
    <row r="9752" spans="1:16" x14ac:dyDescent="0.35">
      <c r="A9752" s="51" t="str">
        <f t="shared" si="456"/>
        <v/>
      </c>
      <c r="B9752" s="99"/>
      <c r="C9752" s="4"/>
      <c r="D9752" s="14"/>
      <c r="E9752" s="14"/>
      <c r="F9752" s="14"/>
      <c r="G9752" s="82"/>
      <c r="H9752" s="107" t="str">
        <f>IF(B9752&lt;&gt;"",IF(OR(O9752=0,O9752=999),"",SUMIFS($E$2:E9752,$A$2:A9752,A9752)-SUMIFS($F$2:F9752,$A$2:A9752,A9752)),"")</f>
        <v/>
      </c>
      <c r="I9752" s="109" t="str">
        <f t="shared" si="458"/>
        <v/>
      </c>
      <c r="J9752" s="113"/>
      <c r="K9752" s="90"/>
      <c r="L9752" s="73"/>
      <c r="M9752" s="69" t="str">
        <f>IF(C9752&lt;&gt;"",DailyLog!$S$3,"")</f>
        <v/>
      </c>
      <c r="N9752" s="56" t="str">
        <f t="shared" si="457"/>
        <v/>
      </c>
      <c r="O9752" s="53" t="str">
        <f>IF($B9752&lt;&gt;"",IF(ISNUMBER(_xlfn.XMATCH($B9752,Language!$A$6:$E$6)),0,IF(ISNUMBER(_xlfn.XMATCH($B9752,Language!$A$29:$E$29)),'Lista de Prestatarios'!$B$3,VLOOKUP(B9752,'Lista de Prestatarios'!$A$2:$B$500,2,FALSE))),"")</f>
        <v/>
      </c>
      <c r="P9752" s="58" t="str">
        <f>IF(B9752&lt;&gt;"",IF(OR(D9752&gt;0,G9752&gt;0),COUNTIF($B$2:B9752,B9752),COUNTIFS($B$2:B9752,B9752,$E$2:E9752,"&gt;0")),"")</f>
        <v/>
      </c>
    </row>
    <row r="9753" spans="1:16" x14ac:dyDescent="0.35">
      <c r="A9753" s="51" t="str">
        <f t="shared" si="456"/>
        <v/>
      </c>
      <c r="B9753" s="99"/>
      <c r="C9753" s="4"/>
      <c r="D9753" s="14"/>
      <c r="E9753" s="14"/>
      <c r="F9753" s="14"/>
      <c r="G9753" s="82"/>
      <c r="H9753" s="107" t="str">
        <f>IF(B9753&lt;&gt;"",IF(OR(O9753=0,O9753=999),"",SUMIFS($E$2:E9753,$A$2:A9753,A9753)-SUMIFS($F$2:F9753,$A$2:A9753,A9753)),"")</f>
        <v/>
      </c>
      <c r="I9753" s="109" t="str">
        <f t="shared" si="458"/>
        <v/>
      </c>
      <c r="J9753" s="113"/>
      <c r="K9753" s="90"/>
      <c r="L9753" s="73"/>
      <c r="M9753" s="69" t="str">
        <f>IF(C9753&lt;&gt;"",DailyLog!$S$3,"")</f>
        <v/>
      </c>
      <c r="N9753" s="56" t="str">
        <f t="shared" si="457"/>
        <v/>
      </c>
      <c r="O9753" s="53" t="str">
        <f>IF($B9753&lt;&gt;"",IF(ISNUMBER(_xlfn.XMATCH($B9753,Language!$A$6:$E$6)),0,IF(ISNUMBER(_xlfn.XMATCH($B9753,Language!$A$29:$E$29)),'Lista de Prestatarios'!$B$3,VLOOKUP(B9753,'Lista de Prestatarios'!$A$2:$B$500,2,FALSE))),"")</f>
        <v/>
      </c>
      <c r="P9753" s="58" t="str">
        <f>IF(B9753&lt;&gt;"",IF(OR(D9753&gt;0,G9753&gt;0),COUNTIF($B$2:B9753,B9753),COUNTIFS($B$2:B9753,B9753,$E$2:E9753,"&gt;0")),"")</f>
        <v/>
      </c>
    </row>
    <row r="9754" spans="1:16" x14ac:dyDescent="0.35">
      <c r="A9754" s="51" t="str">
        <f t="shared" si="456"/>
        <v/>
      </c>
      <c r="B9754" s="99"/>
      <c r="C9754" s="4"/>
      <c r="D9754" s="14"/>
      <c r="E9754" s="14"/>
      <c r="F9754" s="14"/>
      <c r="G9754" s="82"/>
      <c r="H9754" s="107" t="str">
        <f>IF(B9754&lt;&gt;"",IF(OR(O9754=0,O9754=999),"",SUMIFS($E$2:E9754,$A$2:A9754,A9754)-SUMIFS($F$2:F9754,$A$2:A9754,A9754)),"")</f>
        <v/>
      </c>
      <c r="I9754" s="109" t="str">
        <f t="shared" si="458"/>
        <v/>
      </c>
      <c r="J9754" s="113"/>
      <c r="K9754" s="90"/>
      <c r="L9754" s="73"/>
      <c r="M9754" s="69" t="str">
        <f>IF(C9754&lt;&gt;"",DailyLog!$S$3,"")</f>
        <v/>
      </c>
      <c r="N9754" s="56" t="str">
        <f t="shared" si="457"/>
        <v/>
      </c>
      <c r="O9754" s="53" t="str">
        <f>IF($B9754&lt;&gt;"",IF(ISNUMBER(_xlfn.XMATCH($B9754,Language!$A$6:$E$6)),0,IF(ISNUMBER(_xlfn.XMATCH($B9754,Language!$A$29:$E$29)),'Lista de Prestatarios'!$B$3,VLOOKUP(B9754,'Lista de Prestatarios'!$A$2:$B$500,2,FALSE))),"")</f>
        <v/>
      </c>
      <c r="P9754" s="58" t="str">
        <f>IF(B9754&lt;&gt;"",IF(OR(D9754&gt;0,G9754&gt;0),COUNTIF($B$2:B9754,B9754),COUNTIFS($B$2:B9754,B9754,$E$2:E9754,"&gt;0")),"")</f>
        <v/>
      </c>
    </row>
    <row r="9755" spans="1:16" x14ac:dyDescent="0.35">
      <c r="A9755" s="51" t="str">
        <f t="shared" si="456"/>
        <v/>
      </c>
      <c r="B9755" s="99"/>
      <c r="C9755" s="4"/>
      <c r="D9755" s="14"/>
      <c r="E9755" s="14"/>
      <c r="F9755" s="14"/>
      <c r="G9755" s="82"/>
      <c r="H9755" s="107" t="str">
        <f>IF(B9755&lt;&gt;"",IF(OR(O9755=0,O9755=999),"",SUMIFS($E$2:E9755,$A$2:A9755,A9755)-SUMIFS($F$2:F9755,$A$2:A9755,A9755)),"")</f>
        <v/>
      </c>
      <c r="I9755" s="109" t="str">
        <f t="shared" si="458"/>
        <v/>
      </c>
      <c r="J9755" s="113"/>
      <c r="K9755" s="90"/>
      <c r="L9755" s="73"/>
      <c r="M9755" s="69" t="str">
        <f>IF(C9755&lt;&gt;"",DailyLog!$S$3,"")</f>
        <v/>
      </c>
      <c r="N9755" s="56" t="str">
        <f t="shared" si="457"/>
        <v/>
      </c>
      <c r="O9755" s="53" t="str">
        <f>IF($B9755&lt;&gt;"",IF(ISNUMBER(_xlfn.XMATCH($B9755,Language!$A$6:$E$6)),0,IF(ISNUMBER(_xlfn.XMATCH($B9755,Language!$A$29:$E$29)),'Lista de Prestatarios'!$B$3,VLOOKUP(B9755,'Lista de Prestatarios'!$A$2:$B$500,2,FALSE))),"")</f>
        <v/>
      </c>
      <c r="P9755" s="58" t="str">
        <f>IF(B9755&lt;&gt;"",IF(OR(D9755&gt;0,G9755&gt;0),COUNTIF($B$2:B9755,B9755),COUNTIFS($B$2:B9755,B9755,$E$2:E9755,"&gt;0")),"")</f>
        <v/>
      </c>
    </row>
    <row r="9756" spans="1:16" x14ac:dyDescent="0.35">
      <c r="A9756" s="51" t="str">
        <f t="shared" si="456"/>
        <v/>
      </c>
      <c r="B9756" s="99"/>
      <c r="C9756" s="4"/>
      <c r="D9756" s="14"/>
      <c r="E9756" s="14"/>
      <c r="F9756" s="14"/>
      <c r="G9756" s="82"/>
      <c r="H9756" s="107" t="str">
        <f>IF(B9756&lt;&gt;"",IF(OR(O9756=0,O9756=999),"",SUMIFS($E$2:E9756,$A$2:A9756,A9756)-SUMIFS($F$2:F9756,$A$2:A9756,A9756)),"")</f>
        <v/>
      </c>
      <c r="I9756" s="109" t="str">
        <f t="shared" si="458"/>
        <v/>
      </c>
      <c r="J9756" s="113"/>
      <c r="K9756" s="90"/>
      <c r="L9756" s="73"/>
      <c r="M9756" s="69" t="str">
        <f>IF(C9756&lt;&gt;"",DailyLog!$S$3,"")</f>
        <v/>
      </c>
      <c r="N9756" s="56" t="str">
        <f t="shared" si="457"/>
        <v/>
      </c>
      <c r="O9756" s="53" t="str">
        <f>IF($B9756&lt;&gt;"",IF(ISNUMBER(_xlfn.XMATCH($B9756,Language!$A$6:$E$6)),0,IF(ISNUMBER(_xlfn.XMATCH($B9756,Language!$A$29:$E$29)),'Lista de Prestatarios'!$B$3,VLOOKUP(B9756,'Lista de Prestatarios'!$A$2:$B$500,2,FALSE))),"")</f>
        <v/>
      </c>
      <c r="P9756" s="58" t="str">
        <f>IF(B9756&lt;&gt;"",IF(OR(D9756&gt;0,G9756&gt;0),COUNTIF($B$2:B9756,B9756),COUNTIFS($B$2:B9756,B9756,$E$2:E9756,"&gt;0")),"")</f>
        <v/>
      </c>
    </row>
    <row r="9757" spans="1:16" x14ac:dyDescent="0.35">
      <c r="A9757" s="51" t="str">
        <f t="shared" si="456"/>
        <v/>
      </c>
      <c r="B9757" s="99"/>
      <c r="C9757" s="4"/>
      <c r="D9757" s="14"/>
      <c r="E9757" s="14"/>
      <c r="F9757" s="14"/>
      <c r="G9757" s="82"/>
      <c r="H9757" s="107" t="str">
        <f>IF(B9757&lt;&gt;"",IF(OR(O9757=0,O9757=999),"",SUMIFS($E$2:E9757,$A$2:A9757,A9757)-SUMIFS($F$2:F9757,$A$2:A9757,A9757)),"")</f>
        <v/>
      </c>
      <c r="I9757" s="109" t="str">
        <f t="shared" si="458"/>
        <v/>
      </c>
      <c r="J9757" s="113"/>
      <c r="K9757" s="90"/>
      <c r="L9757" s="73"/>
      <c r="M9757" s="69" t="str">
        <f>IF(C9757&lt;&gt;"",DailyLog!$S$3,"")</f>
        <v/>
      </c>
      <c r="N9757" s="56" t="str">
        <f t="shared" si="457"/>
        <v/>
      </c>
      <c r="O9757" s="53" t="str">
        <f>IF($B9757&lt;&gt;"",IF(ISNUMBER(_xlfn.XMATCH($B9757,Language!$A$6:$E$6)),0,IF(ISNUMBER(_xlfn.XMATCH($B9757,Language!$A$29:$E$29)),'Lista de Prestatarios'!$B$3,VLOOKUP(B9757,'Lista de Prestatarios'!$A$2:$B$500,2,FALSE))),"")</f>
        <v/>
      </c>
      <c r="P9757" s="58" t="str">
        <f>IF(B9757&lt;&gt;"",IF(OR(D9757&gt;0,G9757&gt;0),COUNTIF($B$2:B9757,B9757),COUNTIFS($B$2:B9757,B9757,$E$2:E9757,"&gt;0")),"")</f>
        <v/>
      </c>
    </row>
    <row r="9758" spans="1:16" x14ac:dyDescent="0.35">
      <c r="A9758" s="51" t="str">
        <f t="shared" si="456"/>
        <v/>
      </c>
      <c r="B9758" s="99"/>
      <c r="C9758" s="4"/>
      <c r="D9758" s="14"/>
      <c r="E9758" s="14"/>
      <c r="F9758" s="14"/>
      <c r="G9758" s="82"/>
      <c r="H9758" s="107" t="str">
        <f>IF(B9758&lt;&gt;"",IF(OR(O9758=0,O9758=999),"",SUMIFS($E$2:E9758,$A$2:A9758,A9758)-SUMIFS($F$2:F9758,$A$2:A9758,A9758)),"")</f>
        <v/>
      </c>
      <c r="I9758" s="109" t="str">
        <f t="shared" si="458"/>
        <v/>
      </c>
      <c r="J9758" s="113"/>
      <c r="K9758" s="90"/>
      <c r="L9758" s="73"/>
      <c r="M9758" s="69" t="str">
        <f>IF(C9758&lt;&gt;"",DailyLog!$S$3,"")</f>
        <v/>
      </c>
      <c r="N9758" s="56" t="str">
        <f t="shared" si="457"/>
        <v/>
      </c>
      <c r="O9758" s="53" t="str">
        <f>IF($B9758&lt;&gt;"",IF(ISNUMBER(_xlfn.XMATCH($B9758,Language!$A$6:$E$6)),0,IF(ISNUMBER(_xlfn.XMATCH($B9758,Language!$A$29:$E$29)),'Lista de Prestatarios'!$B$3,VLOOKUP(B9758,'Lista de Prestatarios'!$A$2:$B$500,2,FALSE))),"")</f>
        <v/>
      </c>
      <c r="P9758" s="58" t="str">
        <f>IF(B9758&lt;&gt;"",IF(OR(D9758&gt;0,G9758&gt;0),COUNTIF($B$2:B9758,B9758),COUNTIFS($B$2:B9758,B9758,$E$2:E9758,"&gt;0")),"")</f>
        <v/>
      </c>
    </row>
    <row r="9759" spans="1:16" x14ac:dyDescent="0.35">
      <c r="A9759" s="51" t="str">
        <f t="shared" si="456"/>
        <v/>
      </c>
      <c r="B9759" s="99"/>
      <c r="C9759" s="4"/>
      <c r="D9759" s="14"/>
      <c r="E9759" s="14"/>
      <c r="F9759" s="14"/>
      <c r="G9759" s="82"/>
      <c r="H9759" s="107" t="str">
        <f>IF(B9759&lt;&gt;"",IF(OR(O9759=0,O9759=999),"",SUMIFS($E$2:E9759,$A$2:A9759,A9759)-SUMIFS($F$2:F9759,$A$2:A9759,A9759)),"")</f>
        <v/>
      </c>
      <c r="I9759" s="109" t="str">
        <f t="shared" si="458"/>
        <v/>
      </c>
      <c r="J9759" s="113"/>
      <c r="K9759" s="90"/>
      <c r="L9759" s="73"/>
      <c r="M9759" s="69" t="str">
        <f>IF(C9759&lt;&gt;"",DailyLog!$S$3,"")</f>
        <v/>
      </c>
      <c r="N9759" s="56" t="str">
        <f t="shared" si="457"/>
        <v/>
      </c>
      <c r="O9759" s="53" t="str">
        <f>IF($B9759&lt;&gt;"",IF(ISNUMBER(_xlfn.XMATCH($B9759,Language!$A$6:$E$6)),0,IF(ISNUMBER(_xlfn.XMATCH($B9759,Language!$A$29:$E$29)),'Lista de Prestatarios'!$B$3,VLOOKUP(B9759,'Lista de Prestatarios'!$A$2:$B$500,2,FALSE))),"")</f>
        <v/>
      </c>
      <c r="P9759" s="58" t="str">
        <f>IF(B9759&lt;&gt;"",IF(OR(D9759&gt;0,G9759&gt;0),COUNTIF($B$2:B9759,B9759),COUNTIFS($B$2:B9759,B9759,$E$2:E9759,"&gt;0")),"")</f>
        <v/>
      </c>
    </row>
    <row r="9760" spans="1:16" x14ac:dyDescent="0.35">
      <c r="A9760" s="51" t="str">
        <f t="shared" si="456"/>
        <v/>
      </c>
      <c r="B9760" s="99"/>
      <c r="C9760" s="4"/>
      <c r="D9760" s="14"/>
      <c r="E9760" s="14"/>
      <c r="F9760" s="14"/>
      <c r="G9760" s="82"/>
      <c r="H9760" s="107" t="str">
        <f>IF(B9760&lt;&gt;"",IF(OR(O9760=0,O9760=999),"",SUMIFS($E$2:E9760,$A$2:A9760,A9760)-SUMIFS($F$2:F9760,$A$2:A9760,A9760)),"")</f>
        <v/>
      </c>
      <c r="I9760" s="109" t="str">
        <f t="shared" si="458"/>
        <v/>
      </c>
      <c r="J9760" s="113"/>
      <c r="K9760" s="90"/>
      <c r="L9760" s="73"/>
      <c r="M9760" s="69" t="str">
        <f>IF(C9760&lt;&gt;"",DailyLog!$S$3,"")</f>
        <v/>
      </c>
      <c r="N9760" s="56" t="str">
        <f t="shared" si="457"/>
        <v/>
      </c>
      <c r="O9760" s="53" t="str">
        <f>IF($B9760&lt;&gt;"",IF(ISNUMBER(_xlfn.XMATCH($B9760,Language!$A$6:$E$6)),0,IF(ISNUMBER(_xlfn.XMATCH($B9760,Language!$A$29:$E$29)),'Lista de Prestatarios'!$B$3,VLOOKUP(B9760,'Lista de Prestatarios'!$A$2:$B$500,2,FALSE))),"")</f>
        <v/>
      </c>
      <c r="P9760" s="58" t="str">
        <f>IF(B9760&lt;&gt;"",IF(OR(D9760&gt;0,G9760&gt;0),COUNTIF($B$2:B9760,B9760),COUNTIFS($B$2:B9760,B9760,$E$2:E9760,"&gt;0")),"")</f>
        <v/>
      </c>
    </row>
    <row r="9761" spans="1:16" x14ac:dyDescent="0.35">
      <c r="A9761" s="51" t="str">
        <f t="shared" si="456"/>
        <v/>
      </c>
      <c r="B9761" s="99"/>
      <c r="C9761" s="4"/>
      <c r="D9761" s="14"/>
      <c r="E9761" s="14"/>
      <c r="F9761" s="14"/>
      <c r="G9761" s="82"/>
      <c r="H9761" s="107" t="str">
        <f>IF(B9761&lt;&gt;"",IF(OR(O9761=0,O9761=999),"",SUMIFS($E$2:E9761,$A$2:A9761,A9761)-SUMIFS($F$2:F9761,$A$2:A9761,A9761)),"")</f>
        <v/>
      </c>
      <c r="I9761" s="109" t="str">
        <f t="shared" si="458"/>
        <v/>
      </c>
      <c r="J9761" s="113"/>
      <c r="K9761" s="90"/>
      <c r="L9761" s="73"/>
      <c r="M9761" s="69" t="str">
        <f>IF(C9761&lt;&gt;"",DailyLog!$S$3,"")</f>
        <v/>
      </c>
      <c r="N9761" s="56" t="str">
        <f t="shared" si="457"/>
        <v/>
      </c>
      <c r="O9761" s="53" t="str">
        <f>IF($B9761&lt;&gt;"",IF(ISNUMBER(_xlfn.XMATCH($B9761,Language!$A$6:$E$6)),0,IF(ISNUMBER(_xlfn.XMATCH($B9761,Language!$A$29:$E$29)),'Lista de Prestatarios'!$B$3,VLOOKUP(B9761,'Lista de Prestatarios'!$A$2:$B$500,2,FALSE))),"")</f>
        <v/>
      </c>
      <c r="P9761" s="58" t="str">
        <f>IF(B9761&lt;&gt;"",IF(OR(D9761&gt;0,G9761&gt;0),COUNTIF($B$2:B9761,B9761),COUNTIFS($B$2:B9761,B9761,$E$2:E9761,"&gt;0")),"")</f>
        <v/>
      </c>
    </row>
    <row r="9762" spans="1:16" x14ac:dyDescent="0.35">
      <c r="A9762" s="51" t="str">
        <f t="shared" si="456"/>
        <v/>
      </c>
      <c r="B9762" s="99"/>
      <c r="C9762" s="4"/>
      <c r="D9762" s="14"/>
      <c r="E9762" s="14"/>
      <c r="F9762" s="14"/>
      <c r="G9762" s="82"/>
      <c r="H9762" s="107" t="str">
        <f>IF(B9762&lt;&gt;"",IF(OR(O9762=0,O9762=999),"",SUMIFS($E$2:E9762,$A$2:A9762,A9762)-SUMIFS($F$2:F9762,$A$2:A9762,A9762)),"")</f>
        <v/>
      </c>
      <c r="I9762" s="109" t="str">
        <f t="shared" si="458"/>
        <v/>
      </c>
      <c r="J9762" s="113"/>
      <c r="K9762" s="90"/>
      <c r="L9762" s="73"/>
      <c r="M9762" s="69" t="str">
        <f>IF(C9762&lt;&gt;"",DailyLog!$S$3,"")</f>
        <v/>
      </c>
      <c r="N9762" s="56" t="str">
        <f t="shared" si="457"/>
        <v/>
      </c>
      <c r="O9762" s="53" t="str">
        <f>IF($B9762&lt;&gt;"",IF(ISNUMBER(_xlfn.XMATCH($B9762,Language!$A$6:$E$6)),0,IF(ISNUMBER(_xlfn.XMATCH($B9762,Language!$A$29:$E$29)),'Lista de Prestatarios'!$B$3,VLOOKUP(B9762,'Lista de Prestatarios'!$A$2:$B$500,2,FALSE))),"")</f>
        <v/>
      </c>
      <c r="P9762" s="58" t="str">
        <f>IF(B9762&lt;&gt;"",IF(OR(D9762&gt;0,G9762&gt;0),COUNTIF($B$2:B9762,B9762),COUNTIFS($B$2:B9762,B9762,$E$2:E9762,"&gt;0")),"")</f>
        <v/>
      </c>
    </row>
    <row r="9763" spans="1:16" x14ac:dyDescent="0.35">
      <c r="A9763" s="51" t="str">
        <f t="shared" si="456"/>
        <v/>
      </c>
      <c r="B9763" s="99"/>
      <c r="C9763" s="4"/>
      <c r="D9763" s="14"/>
      <c r="E9763" s="14"/>
      <c r="F9763" s="14"/>
      <c r="G9763" s="82"/>
      <c r="H9763" s="107" t="str">
        <f>IF(B9763&lt;&gt;"",IF(OR(O9763=0,O9763=999),"",SUMIFS($E$2:E9763,$A$2:A9763,A9763)-SUMIFS($F$2:F9763,$A$2:A9763,A9763)),"")</f>
        <v/>
      </c>
      <c r="I9763" s="109" t="str">
        <f t="shared" si="458"/>
        <v/>
      </c>
      <c r="J9763" s="113"/>
      <c r="K9763" s="90"/>
      <c r="L9763" s="73"/>
      <c r="M9763" s="69" t="str">
        <f>IF(C9763&lt;&gt;"",DailyLog!$S$3,"")</f>
        <v/>
      </c>
      <c r="N9763" s="56" t="str">
        <f t="shared" si="457"/>
        <v/>
      </c>
      <c r="O9763" s="53" t="str">
        <f>IF($B9763&lt;&gt;"",IF(ISNUMBER(_xlfn.XMATCH($B9763,Language!$A$6:$E$6)),0,IF(ISNUMBER(_xlfn.XMATCH($B9763,Language!$A$29:$E$29)),'Lista de Prestatarios'!$B$3,VLOOKUP(B9763,'Lista de Prestatarios'!$A$2:$B$500,2,FALSE))),"")</f>
        <v/>
      </c>
      <c r="P9763" s="58" t="str">
        <f>IF(B9763&lt;&gt;"",IF(OR(D9763&gt;0,G9763&gt;0),COUNTIF($B$2:B9763,B9763),COUNTIFS($B$2:B9763,B9763,$E$2:E9763,"&gt;0")),"")</f>
        <v/>
      </c>
    </row>
    <row r="9764" spans="1:16" x14ac:dyDescent="0.35">
      <c r="A9764" s="51" t="str">
        <f t="shared" si="456"/>
        <v/>
      </c>
      <c r="B9764" s="99"/>
      <c r="C9764" s="4"/>
      <c r="D9764" s="14"/>
      <c r="E9764" s="14"/>
      <c r="F9764" s="14"/>
      <c r="G9764" s="82"/>
      <c r="H9764" s="107" t="str">
        <f>IF(B9764&lt;&gt;"",IF(OR(O9764=0,O9764=999),"",SUMIFS($E$2:E9764,$A$2:A9764,A9764)-SUMIFS($F$2:F9764,$A$2:A9764,A9764)),"")</f>
        <v/>
      </c>
      <c r="I9764" s="109" t="str">
        <f t="shared" si="458"/>
        <v/>
      </c>
      <c r="J9764" s="113"/>
      <c r="K9764" s="90"/>
      <c r="L9764" s="73"/>
      <c r="M9764" s="69" t="str">
        <f>IF(C9764&lt;&gt;"",DailyLog!$S$3,"")</f>
        <v/>
      </c>
      <c r="N9764" s="56" t="str">
        <f t="shared" si="457"/>
        <v/>
      </c>
      <c r="O9764" s="53" t="str">
        <f>IF($B9764&lt;&gt;"",IF(ISNUMBER(_xlfn.XMATCH($B9764,Language!$A$6:$E$6)),0,IF(ISNUMBER(_xlfn.XMATCH($B9764,Language!$A$29:$E$29)),'Lista de Prestatarios'!$B$3,VLOOKUP(B9764,'Lista de Prestatarios'!$A$2:$B$500,2,FALSE))),"")</f>
        <v/>
      </c>
      <c r="P9764" s="58" t="str">
        <f>IF(B9764&lt;&gt;"",IF(OR(D9764&gt;0,G9764&gt;0),COUNTIF($B$2:B9764,B9764),COUNTIFS($B$2:B9764,B9764,$E$2:E9764,"&gt;0")),"")</f>
        <v/>
      </c>
    </row>
    <row r="9765" spans="1:16" x14ac:dyDescent="0.35">
      <c r="A9765" s="51" t="str">
        <f t="shared" si="456"/>
        <v/>
      </c>
      <c r="B9765" s="99"/>
      <c r="C9765" s="4"/>
      <c r="D9765" s="14"/>
      <c r="E9765" s="14"/>
      <c r="F9765" s="14"/>
      <c r="G9765" s="82"/>
      <c r="H9765" s="107" t="str">
        <f>IF(B9765&lt;&gt;"",IF(OR(O9765=0,O9765=999),"",SUMIFS($E$2:E9765,$A$2:A9765,A9765)-SUMIFS($F$2:F9765,$A$2:A9765,A9765)),"")</f>
        <v/>
      </c>
      <c r="I9765" s="109" t="str">
        <f t="shared" si="458"/>
        <v/>
      </c>
      <c r="J9765" s="113"/>
      <c r="K9765" s="90"/>
      <c r="L9765" s="73"/>
      <c r="M9765" s="69" t="str">
        <f>IF(C9765&lt;&gt;"",DailyLog!$S$3,"")</f>
        <v/>
      </c>
      <c r="N9765" s="56" t="str">
        <f t="shared" si="457"/>
        <v/>
      </c>
      <c r="O9765" s="53" t="str">
        <f>IF($B9765&lt;&gt;"",IF(ISNUMBER(_xlfn.XMATCH($B9765,Language!$A$6:$E$6)),0,IF(ISNUMBER(_xlfn.XMATCH($B9765,Language!$A$29:$E$29)),'Lista de Prestatarios'!$B$3,VLOOKUP(B9765,'Lista de Prestatarios'!$A$2:$B$500,2,FALSE))),"")</f>
        <v/>
      </c>
      <c r="P9765" s="58" t="str">
        <f>IF(B9765&lt;&gt;"",IF(OR(D9765&gt;0,G9765&gt;0),COUNTIF($B$2:B9765,B9765),COUNTIFS($B$2:B9765,B9765,$E$2:E9765,"&gt;0")),"")</f>
        <v/>
      </c>
    </row>
    <row r="9766" spans="1:16" x14ac:dyDescent="0.35">
      <c r="A9766" s="51" t="str">
        <f t="shared" si="456"/>
        <v/>
      </c>
      <c r="B9766" s="99"/>
      <c r="C9766" s="4"/>
      <c r="D9766" s="14"/>
      <c r="E9766" s="14"/>
      <c r="F9766" s="14"/>
      <c r="G9766" s="82"/>
      <c r="H9766" s="107" t="str">
        <f>IF(B9766&lt;&gt;"",IF(OR(O9766=0,O9766=999),"",SUMIFS($E$2:E9766,$A$2:A9766,A9766)-SUMIFS($F$2:F9766,$A$2:A9766,A9766)),"")</f>
        <v/>
      </c>
      <c r="I9766" s="109" t="str">
        <f t="shared" si="458"/>
        <v/>
      </c>
      <c r="J9766" s="113"/>
      <c r="K9766" s="90"/>
      <c r="L9766" s="73"/>
      <c r="M9766" s="69" t="str">
        <f>IF(C9766&lt;&gt;"",DailyLog!$S$3,"")</f>
        <v/>
      </c>
      <c r="N9766" s="56" t="str">
        <f t="shared" si="457"/>
        <v/>
      </c>
      <c r="O9766" s="53" t="str">
        <f>IF($B9766&lt;&gt;"",IF(ISNUMBER(_xlfn.XMATCH($B9766,Language!$A$6:$E$6)),0,IF(ISNUMBER(_xlfn.XMATCH($B9766,Language!$A$29:$E$29)),'Lista de Prestatarios'!$B$3,VLOOKUP(B9766,'Lista de Prestatarios'!$A$2:$B$500,2,FALSE))),"")</f>
        <v/>
      </c>
      <c r="P9766" s="58" t="str">
        <f>IF(B9766&lt;&gt;"",IF(OR(D9766&gt;0,G9766&gt;0),COUNTIF($B$2:B9766,B9766),COUNTIFS($B$2:B9766,B9766,$E$2:E9766,"&gt;0")),"")</f>
        <v/>
      </c>
    </row>
    <row r="9767" spans="1:16" x14ac:dyDescent="0.35">
      <c r="A9767" s="51" t="str">
        <f t="shared" si="456"/>
        <v/>
      </c>
      <c r="B9767" s="99"/>
      <c r="C9767" s="4"/>
      <c r="D9767" s="14"/>
      <c r="E9767" s="14"/>
      <c r="F9767" s="14"/>
      <c r="G9767" s="82"/>
      <c r="H9767" s="107" t="str">
        <f>IF(B9767&lt;&gt;"",IF(OR(O9767=0,O9767=999),"",SUMIFS($E$2:E9767,$A$2:A9767,A9767)-SUMIFS($F$2:F9767,$A$2:A9767,A9767)),"")</f>
        <v/>
      </c>
      <c r="I9767" s="109" t="str">
        <f t="shared" si="458"/>
        <v/>
      </c>
      <c r="J9767" s="113"/>
      <c r="K9767" s="90"/>
      <c r="L9767" s="73"/>
      <c r="M9767" s="69" t="str">
        <f>IF(C9767&lt;&gt;"",DailyLog!$S$3,"")</f>
        <v/>
      </c>
      <c r="N9767" s="56" t="str">
        <f t="shared" si="457"/>
        <v/>
      </c>
      <c r="O9767" s="53" t="str">
        <f>IF($B9767&lt;&gt;"",IF(ISNUMBER(_xlfn.XMATCH($B9767,Language!$A$6:$E$6)),0,IF(ISNUMBER(_xlfn.XMATCH($B9767,Language!$A$29:$E$29)),'Lista de Prestatarios'!$B$3,VLOOKUP(B9767,'Lista de Prestatarios'!$A$2:$B$500,2,FALSE))),"")</f>
        <v/>
      </c>
      <c r="P9767" s="58" t="str">
        <f>IF(B9767&lt;&gt;"",IF(OR(D9767&gt;0,G9767&gt;0),COUNTIF($B$2:B9767,B9767),COUNTIFS($B$2:B9767,B9767,$E$2:E9767,"&gt;0")),"")</f>
        <v/>
      </c>
    </row>
    <row r="9768" spans="1:16" x14ac:dyDescent="0.35">
      <c r="A9768" s="51" t="str">
        <f t="shared" si="456"/>
        <v/>
      </c>
      <c r="B9768" s="99"/>
      <c r="C9768" s="4"/>
      <c r="D9768" s="14"/>
      <c r="E9768" s="14"/>
      <c r="F9768" s="14"/>
      <c r="G9768" s="82"/>
      <c r="H9768" s="107" t="str">
        <f>IF(B9768&lt;&gt;"",IF(OR(O9768=0,O9768=999),"",SUMIFS($E$2:E9768,$A$2:A9768,A9768)-SUMIFS($F$2:F9768,$A$2:A9768,A9768)),"")</f>
        <v/>
      </c>
      <c r="I9768" s="109" t="str">
        <f t="shared" si="458"/>
        <v/>
      </c>
      <c r="J9768" s="113"/>
      <c r="K9768" s="90"/>
      <c r="L9768" s="73"/>
      <c r="M9768" s="69" t="str">
        <f>IF(C9768&lt;&gt;"",DailyLog!$S$3,"")</f>
        <v/>
      </c>
      <c r="N9768" s="56" t="str">
        <f t="shared" si="457"/>
        <v/>
      </c>
      <c r="O9768" s="53" t="str">
        <f>IF($B9768&lt;&gt;"",IF(ISNUMBER(_xlfn.XMATCH($B9768,Language!$A$6:$E$6)),0,IF(ISNUMBER(_xlfn.XMATCH($B9768,Language!$A$29:$E$29)),'Lista de Prestatarios'!$B$3,VLOOKUP(B9768,'Lista de Prestatarios'!$A$2:$B$500,2,FALSE))),"")</f>
        <v/>
      </c>
      <c r="P9768" s="58" t="str">
        <f>IF(B9768&lt;&gt;"",IF(OR(D9768&gt;0,G9768&gt;0),COUNTIF($B$2:B9768,B9768),COUNTIFS($B$2:B9768,B9768,$E$2:E9768,"&gt;0")),"")</f>
        <v/>
      </c>
    </row>
    <row r="9769" spans="1:16" x14ac:dyDescent="0.35">
      <c r="A9769" s="51" t="str">
        <f t="shared" si="456"/>
        <v/>
      </c>
      <c r="B9769" s="99"/>
      <c r="C9769" s="4"/>
      <c r="D9769" s="14"/>
      <c r="E9769" s="14"/>
      <c r="F9769" s="14"/>
      <c r="G9769" s="82"/>
      <c r="H9769" s="107" t="str">
        <f>IF(B9769&lt;&gt;"",IF(OR(O9769=0,O9769=999),"",SUMIFS($E$2:E9769,$A$2:A9769,A9769)-SUMIFS($F$2:F9769,$A$2:A9769,A9769)),"")</f>
        <v/>
      </c>
      <c r="I9769" s="109" t="str">
        <f t="shared" si="458"/>
        <v/>
      </c>
      <c r="J9769" s="113"/>
      <c r="K9769" s="90"/>
      <c r="L9769" s="73"/>
      <c r="M9769" s="69" t="str">
        <f>IF(C9769&lt;&gt;"",DailyLog!$S$3,"")</f>
        <v/>
      </c>
      <c r="N9769" s="56" t="str">
        <f t="shared" si="457"/>
        <v/>
      </c>
      <c r="O9769" s="53" t="str">
        <f>IF($B9769&lt;&gt;"",IF(ISNUMBER(_xlfn.XMATCH($B9769,Language!$A$6:$E$6)),0,IF(ISNUMBER(_xlfn.XMATCH($B9769,Language!$A$29:$E$29)),'Lista de Prestatarios'!$B$3,VLOOKUP(B9769,'Lista de Prestatarios'!$A$2:$B$500,2,FALSE))),"")</f>
        <v/>
      </c>
      <c r="P9769" s="58" t="str">
        <f>IF(B9769&lt;&gt;"",IF(OR(D9769&gt;0,G9769&gt;0),COUNTIF($B$2:B9769,B9769),COUNTIFS($B$2:B9769,B9769,$E$2:E9769,"&gt;0")),"")</f>
        <v/>
      </c>
    </row>
    <row r="9770" spans="1:16" x14ac:dyDescent="0.35">
      <c r="A9770" s="51" t="str">
        <f t="shared" si="456"/>
        <v/>
      </c>
      <c r="B9770" s="99"/>
      <c r="C9770" s="4"/>
      <c r="D9770" s="14"/>
      <c r="E9770" s="14"/>
      <c r="F9770" s="14"/>
      <c r="G9770" s="82"/>
      <c r="H9770" s="107" t="str">
        <f>IF(B9770&lt;&gt;"",IF(OR(O9770=0,O9770=999),"",SUMIFS($E$2:E9770,$A$2:A9770,A9770)-SUMIFS($F$2:F9770,$A$2:A9770,A9770)),"")</f>
        <v/>
      </c>
      <c r="I9770" s="109" t="str">
        <f t="shared" si="458"/>
        <v/>
      </c>
      <c r="J9770" s="113"/>
      <c r="K9770" s="90"/>
      <c r="L9770" s="73"/>
      <c r="M9770" s="69" t="str">
        <f>IF(C9770&lt;&gt;"",DailyLog!$S$3,"")</f>
        <v/>
      </c>
      <c r="N9770" s="56" t="str">
        <f t="shared" si="457"/>
        <v/>
      </c>
      <c r="O9770" s="53" t="str">
        <f>IF($B9770&lt;&gt;"",IF(ISNUMBER(_xlfn.XMATCH($B9770,Language!$A$6:$E$6)),0,IF(ISNUMBER(_xlfn.XMATCH($B9770,Language!$A$29:$E$29)),'Lista de Prestatarios'!$B$3,VLOOKUP(B9770,'Lista de Prestatarios'!$A$2:$B$500,2,FALSE))),"")</f>
        <v/>
      </c>
      <c r="P9770" s="58" t="str">
        <f>IF(B9770&lt;&gt;"",IF(OR(D9770&gt;0,G9770&gt;0),COUNTIF($B$2:B9770,B9770),COUNTIFS($B$2:B9770,B9770,$E$2:E9770,"&gt;0")),"")</f>
        <v/>
      </c>
    </row>
    <row r="9771" spans="1:16" x14ac:dyDescent="0.35">
      <c r="A9771" s="51" t="str">
        <f t="shared" si="456"/>
        <v/>
      </c>
      <c r="B9771" s="99"/>
      <c r="C9771" s="4"/>
      <c r="D9771" s="14"/>
      <c r="E9771" s="14"/>
      <c r="F9771" s="14"/>
      <c r="G9771" s="82"/>
      <c r="H9771" s="107" t="str">
        <f>IF(B9771&lt;&gt;"",IF(OR(O9771=0,O9771=999),"",SUMIFS($E$2:E9771,$A$2:A9771,A9771)-SUMIFS($F$2:F9771,$A$2:A9771,A9771)),"")</f>
        <v/>
      </c>
      <c r="I9771" s="109" t="str">
        <f t="shared" si="458"/>
        <v/>
      </c>
      <c r="J9771" s="113"/>
      <c r="K9771" s="90"/>
      <c r="L9771" s="73"/>
      <c r="M9771" s="69" t="str">
        <f>IF(C9771&lt;&gt;"",DailyLog!$S$3,"")</f>
        <v/>
      </c>
      <c r="N9771" s="56" t="str">
        <f t="shared" si="457"/>
        <v/>
      </c>
      <c r="O9771" s="53" t="str">
        <f>IF($B9771&lt;&gt;"",IF(ISNUMBER(_xlfn.XMATCH($B9771,Language!$A$6:$E$6)),0,IF(ISNUMBER(_xlfn.XMATCH($B9771,Language!$A$29:$E$29)),'Lista de Prestatarios'!$B$3,VLOOKUP(B9771,'Lista de Prestatarios'!$A$2:$B$500,2,FALSE))),"")</f>
        <v/>
      </c>
      <c r="P9771" s="58" t="str">
        <f>IF(B9771&lt;&gt;"",IF(OR(D9771&gt;0,G9771&gt;0),COUNTIF($B$2:B9771,B9771),COUNTIFS($B$2:B9771,B9771,$E$2:E9771,"&gt;0")),"")</f>
        <v/>
      </c>
    </row>
    <row r="9772" spans="1:16" x14ac:dyDescent="0.35">
      <c r="A9772" s="51" t="str">
        <f t="shared" si="456"/>
        <v/>
      </c>
      <c r="B9772" s="99"/>
      <c r="C9772" s="4"/>
      <c r="D9772" s="14"/>
      <c r="E9772" s="14"/>
      <c r="F9772" s="14"/>
      <c r="G9772" s="82"/>
      <c r="H9772" s="107" t="str">
        <f>IF(B9772&lt;&gt;"",IF(OR(O9772=0,O9772=999),"",SUMIFS($E$2:E9772,$A$2:A9772,A9772)-SUMIFS($F$2:F9772,$A$2:A9772,A9772)),"")</f>
        <v/>
      </c>
      <c r="I9772" s="109" t="str">
        <f t="shared" si="458"/>
        <v/>
      </c>
      <c r="J9772" s="113"/>
      <c r="K9772" s="90"/>
      <c r="L9772" s="73"/>
      <c r="M9772" s="69" t="str">
        <f>IF(C9772&lt;&gt;"",DailyLog!$S$3,"")</f>
        <v/>
      </c>
      <c r="N9772" s="56" t="str">
        <f t="shared" si="457"/>
        <v/>
      </c>
      <c r="O9772" s="53" t="str">
        <f>IF($B9772&lt;&gt;"",IF(ISNUMBER(_xlfn.XMATCH($B9772,Language!$A$6:$E$6)),0,IF(ISNUMBER(_xlfn.XMATCH($B9772,Language!$A$29:$E$29)),'Lista de Prestatarios'!$B$3,VLOOKUP(B9772,'Lista de Prestatarios'!$A$2:$B$500,2,FALSE))),"")</f>
        <v/>
      </c>
      <c r="P9772" s="58" t="str">
        <f>IF(B9772&lt;&gt;"",IF(OR(D9772&gt;0,G9772&gt;0),COUNTIF($B$2:B9772,B9772),COUNTIFS($B$2:B9772,B9772,$E$2:E9772,"&gt;0")),"")</f>
        <v/>
      </c>
    </row>
    <row r="9773" spans="1:16" x14ac:dyDescent="0.35">
      <c r="A9773" s="51" t="str">
        <f t="shared" si="456"/>
        <v/>
      </c>
      <c r="B9773" s="99"/>
      <c r="C9773" s="4"/>
      <c r="D9773" s="14"/>
      <c r="E9773" s="14"/>
      <c r="F9773" s="14"/>
      <c r="G9773" s="82"/>
      <c r="H9773" s="107" t="str">
        <f>IF(B9773&lt;&gt;"",IF(OR(O9773=0,O9773=999),"",SUMIFS($E$2:E9773,$A$2:A9773,A9773)-SUMIFS($F$2:F9773,$A$2:A9773,A9773)),"")</f>
        <v/>
      </c>
      <c r="I9773" s="109" t="str">
        <f t="shared" si="458"/>
        <v/>
      </c>
      <c r="J9773" s="113"/>
      <c r="K9773" s="90"/>
      <c r="L9773" s="73"/>
      <c r="M9773" s="69" t="str">
        <f>IF(C9773&lt;&gt;"",DailyLog!$S$3,"")</f>
        <v/>
      </c>
      <c r="N9773" s="56" t="str">
        <f t="shared" si="457"/>
        <v/>
      </c>
      <c r="O9773" s="53" t="str">
        <f>IF($B9773&lt;&gt;"",IF(ISNUMBER(_xlfn.XMATCH($B9773,Language!$A$6:$E$6)),0,IF(ISNUMBER(_xlfn.XMATCH($B9773,Language!$A$29:$E$29)),'Lista de Prestatarios'!$B$3,VLOOKUP(B9773,'Lista de Prestatarios'!$A$2:$B$500,2,FALSE))),"")</f>
        <v/>
      </c>
      <c r="P9773" s="58" t="str">
        <f>IF(B9773&lt;&gt;"",IF(OR(D9773&gt;0,G9773&gt;0),COUNTIF($B$2:B9773,B9773),COUNTIFS($B$2:B9773,B9773,$E$2:E9773,"&gt;0")),"")</f>
        <v/>
      </c>
    </row>
    <row r="9774" spans="1:16" x14ac:dyDescent="0.35">
      <c r="A9774" s="51" t="str">
        <f t="shared" si="456"/>
        <v/>
      </c>
      <c r="B9774" s="99"/>
      <c r="C9774" s="4"/>
      <c r="D9774" s="14"/>
      <c r="E9774" s="14"/>
      <c r="F9774" s="14"/>
      <c r="G9774" s="82"/>
      <c r="H9774" s="107" t="str">
        <f>IF(B9774&lt;&gt;"",IF(OR(O9774=0,O9774=999),"",SUMIFS($E$2:E9774,$A$2:A9774,A9774)-SUMIFS($F$2:F9774,$A$2:A9774,A9774)),"")</f>
        <v/>
      </c>
      <c r="I9774" s="109" t="str">
        <f t="shared" si="458"/>
        <v/>
      </c>
      <c r="J9774" s="113"/>
      <c r="K9774" s="90"/>
      <c r="L9774" s="73"/>
      <c r="M9774" s="69" t="str">
        <f>IF(C9774&lt;&gt;"",DailyLog!$S$3,"")</f>
        <v/>
      </c>
      <c r="N9774" s="56" t="str">
        <f t="shared" si="457"/>
        <v/>
      </c>
      <c r="O9774" s="53" t="str">
        <f>IF($B9774&lt;&gt;"",IF(ISNUMBER(_xlfn.XMATCH($B9774,Language!$A$6:$E$6)),0,IF(ISNUMBER(_xlfn.XMATCH($B9774,Language!$A$29:$E$29)),'Lista de Prestatarios'!$B$3,VLOOKUP(B9774,'Lista de Prestatarios'!$A$2:$B$500,2,FALSE))),"")</f>
        <v/>
      </c>
      <c r="P9774" s="58" t="str">
        <f>IF(B9774&lt;&gt;"",IF(OR(D9774&gt;0,G9774&gt;0),COUNTIF($B$2:B9774,B9774),COUNTIFS($B$2:B9774,B9774,$E$2:E9774,"&gt;0")),"")</f>
        <v/>
      </c>
    </row>
    <row r="9775" spans="1:16" x14ac:dyDescent="0.35">
      <c r="A9775" s="51" t="str">
        <f t="shared" si="456"/>
        <v/>
      </c>
      <c r="B9775" s="99"/>
      <c r="C9775" s="4"/>
      <c r="D9775" s="14"/>
      <c r="E9775" s="14"/>
      <c r="F9775" s="14"/>
      <c r="G9775" s="82"/>
      <c r="H9775" s="107" t="str">
        <f>IF(B9775&lt;&gt;"",IF(OR(O9775=0,O9775=999),"",SUMIFS($E$2:E9775,$A$2:A9775,A9775)-SUMIFS($F$2:F9775,$A$2:A9775,A9775)),"")</f>
        <v/>
      </c>
      <c r="I9775" s="109" t="str">
        <f t="shared" si="458"/>
        <v/>
      </c>
      <c r="J9775" s="113"/>
      <c r="K9775" s="90"/>
      <c r="L9775" s="73"/>
      <c r="M9775" s="69" t="str">
        <f>IF(C9775&lt;&gt;"",DailyLog!$S$3,"")</f>
        <v/>
      </c>
      <c r="N9775" s="56" t="str">
        <f t="shared" si="457"/>
        <v/>
      </c>
      <c r="O9775" s="53" t="str">
        <f>IF($B9775&lt;&gt;"",IF(ISNUMBER(_xlfn.XMATCH($B9775,Language!$A$6:$E$6)),0,IF(ISNUMBER(_xlfn.XMATCH($B9775,Language!$A$29:$E$29)),'Lista de Prestatarios'!$B$3,VLOOKUP(B9775,'Lista de Prestatarios'!$A$2:$B$500,2,FALSE))),"")</f>
        <v/>
      </c>
      <c r="P9775" s="58" t="str">
        <f>IF(B9775&lt;&gt;"",IF(OR(D9775&gt;0,G9775&gt;0),COUNTIF($B$2:B9775,B9775),COUNTIFS($B$2:B9775,B9775,$E$2:E9775,"&gt;0")),"")</f>
        <v/>
      </c>
    </row>
    <row r="9776" spans="1:16" x14ac:dyDescent="0.35">
      <c r="A9776" s="51" t="str">
        <f t="shared" si="456"/>
        <v/>
      </c>
      <c r="B9776" s="99"/>
      <c r="C9776" s="4"/>
      <c r="D9776" s="14"/>
      <c r="E9776" s="14"/>
      <c r="F9776" s="14"/>
      <c r="G9776" s="82"/>
      <c r="H9776" s="107" t="str">
        <f>IF(B9776&lt;&gt;"",IF(OR(O9776=0,O9776=999),"",SUMIFS($E$2:E9776,$A$2:A9776,A9776)-SUMIFS($F$2:F9776,$A$2:A9776,A9776)),"")</f>
        <v/>
      </c>
      <c r="I9776" s="109" t="str">
        <f t="shared" si="458"/>
        <v/>
      </c>
      <c r="J9776" s="113"/>
      <c r="K9776" s="90"/>
      <c r="L9776" s="73"/>
      <c r="M9776" s="69" t="str">
        <f>IF(C9776&lt;&gt;"",DailyLog!$S$3,"")</f>
        <v/>
      </c>
      <c r="N9776" s="56" t="str">
        <f t="shared" si="457"/>
        <v/>
      </c>
      <c r="O9776" s="53" t="str">
        <f>IF($B9776&lt;&gt;"",IF(ISNUMBER(_xlfn.XMATCH($B9776,Language!$A$6:$E$6)),0,IF(ISNUMBER(_xlfn.XMATCH($B9776,Language!$A$29:$E$29)),'Lista de Prestatarios'!$B$3,VLOOKUP(B9776,'Lista de Prestatarios'!$A$2:$B$500,2,FALSE))),"")</f>
        <v/>
      </c>
      <c r="P9776" s="58" t="str">
        <f>IF(B9776&lt;&gt;"",IF(OR(D9776&gt;0,G9776&gt;0),COUNTIF($B$2:B9776,B9776),COUNTIFS($B$2:B9776,B9776,$E$2:E9776,"&gt;0")),"")</f>
        <v/>
      </c>
    </row>
    <row r="9777" spans="1:16" x14ac:dyDescent="0.35">
      <c r="A9777" s="51" t="str">
        <f t="shared" si="456"/>
        <v/>
      </c>
      <c r="B9777" s="99"/>
      <c r="C9777" s="4"/>
      <c r="D9777" s="14"/>
      <c r="E9777" s="14"/>
      <c r="F9777" s="14"/>
      <c r="G9777" s="82"/>
      <c r="H9777" s="107" t="str">
        <f>IF(B9777&lt;&gt;"",IF(OR(O9777=0,O9777=999),"",SUMIFS($E$2:E9777,$A$2:A9777,A9777)-SUMIFS($F$2:F9777,$A$2:A9777,A9777)),"")</f>
        <v/>
      </c>
      <c r="I9777" s="109" t="str">
        <f t="shared" si="458"/>
        <v/>
      </c>
      <c r="J9777" s="113"/>
      <c r="K9777" s="90"/>
      <c r="L9777" s="73"/>
      <c r="M9777" s="69" t="str">
        <f>IF(C9777&lt;&gt;"",DailyLog!$S$3,"")</f>
        <v/>
      </c>
      <c r="N9777" s="56" t="str">
        <f t="shared" si="457"/>
        <v/>
      </c>
      <c r="O9777" s="53" t="str">
        <f>IF($B9777&lt;&gt;"",IF(ISNUMBER(_xlfn.XMATCH($B9777,Language!$A$6:$E$6)),0,IF(ISNUMBER(_xlfn.XMATCH($B9777,Language!$A$29:$E$29)),'Lista de Prestatarios'!$B$3,VLOOKUP(B9777,'Lista de Prestatarios'!$A$2:$B$500,2,FALSE))),"")</f>
        <v/>
      </c>
      <c r="P9777" s="58" t="str">
        <f>IF(B9777&lt;&gt;"",IF(OR(D9777&gt;0,G9777&gt;0),COUNTIF($B$2:B9777,B9777),COUNTIFS($B$2:B9777,B9777,$E$2:E9777,"&gt;0")),"")</f>
        <v/>
      </c>
    </row>
    <row r="9778" spans="1:16" x14ac:dyDescent="0.35">
      <c r="A9778" s="51" t="str">
        <f t="shared" si="456"/>
        <v/>
      </c>
      <c r="B9778" s="99"/>
      <c r="C9778" s="4"/>
      <c r="D9778" s="14"/>
      <c r="E9778" s="14"/>
      <c r="F9778" s="14"/>
      <c r="G9778" s="82"/>
      <c r="H9778" s="107" t="str">
        <f>IF(B9778&lt;&gt;"",IF(OR(O9778=0,O9778=999),"",SUMIFS($E$2:E9778,$A$2:A9778,A9778)-SUMIFS($F$2:F9778,$A$2:A9778,A9778)),"")</f>
        <v/>
      </c>
      <c r="I9778" s="109" t="str">
        <f t="shared" si="458"/>
        <v/>
      </c>
      <c r="J9778" s="113"/>
      <c r="K9778" s="90"/>
      <c r="L9778" s="73"/>
      <c r="M9778" s="69" t="str">
        <f>IF(C9778&lt;&gt;"",DailyLog!$S$3,"")</f>
        <v/>
      </c>
      <c r="N9778" s="56" t="str">
        <f t="shared" si="457"/>
        <v/>
      </c>
      <c r="O9778" s="53" t="str">
        <f>IF($B9778&lt;&gt;"",IF(ISNUMBER(_xlfn.XMATCH($B9778,Language!$A$6:$E$6)),0,IF(ISNUMBER(_xlfn.XMATCH($B9778,Language!$A$29:$E$29)),'Lista de Prestatarios'!$B$3,VLOOKUP(B9778,'Lista de Prestatarios'!$A$2:$B$500,2,FALSE))),"")</f>
        <v/>
      </c>
      <c r="P9778" s="58" t="str">
        <f>IF(B9778&lt;&gt;"",IF(OR(D9778&gt;0,G9778&gt;0),COUNTIF($B$2:B9778,B9778),COUNTIFS($B$2:B9778,B9778,$E$2:E9778,"&gt;0")),"")</f>
        <v/>
      </c>
    </row>
    <row r="9779" spans="1:16" x14ac:dyDescent="0.35">
      <c r="A9779" s="51" t="str">
        <f t="shared" si="456"/>
        <v/>
      </c>
      <c r="B9779" s="99"/>
      <c r="C9779" s="4"/>
      <c r="D9779" s="14"/>
      <c r="E9779" s="14"/>
      <c r="F9779" s="14"/>
      <c r="G9779" s="82"/>
      <c r="H9779" s="107" t="str">
        <f>IF(B9779&lt;&gt;"",IF(OR(O9779=0,O9779=999),"",SUMIFS($E$2:E9779,$A$2:A9779,A9779)-SUMIFS($F$2:F9779,$A$2:A9779,A9779)),"")</f>
        <v/>
      </c>
      <c r="I9779" s="109" t="str">
        <f t="shared" si="458"/>
        <v/>
      </c>
      <c r="J9779" s="113"/>
      <c r="K9779" s="90"/>
      <c r="L9779" s="73"/>
      <c r="M9779" s="69" t="str">
        <f>IF(C9779&lt;&gt;"",DailyLog!$S$3,"")</f>
        <v/>
      </c>
      <c r="N9779" s="56" t="str">
        <f t="shared" si="457"/>
        <v/>
      </c>
      <c r="O9779" s="53" t="str">
        <f>IF($B9779&lt;&gt;"",IF(ISNUMBER(_xlfn.XMATCH($B9779,Language!$A$6:$E$6)),0,IF(ISNUMBER(_xlfn.XMATCH($B9779,Language!$A$29:$E$29)),'Lista de Prestatarios'!$B$3,VLOOKUP(B9779,'Lista de Prestatarios'!$A$2:$B$500,2,FALSE))),"")</f>
        <v/>
      </c>
      <c r="P9779" s="58" t="str">
        <f>IF(B9779&lt;&gt;"",IF(OR(D9779&gt;0,G9779&gt;0),COUNTIF($B$2:B9779,B9779),COUNTIFS($B$2:B9779,B9779,$E$2:E9779,"&gt;0")),"")</f>
        <v/>
      </c>
    </row>
    <row r="9780" spans="1:16" x14ac:dyDescent="0.35">
      <c r="A9780" s="51" t="str">
        <f t="shared" si="456"/>
        <v/>
      </c>
      <c r="B9780" s="99"/>
      <c r="C9780" s="4"/>
      <c r="D9780" s="14"/>
      <c r="E9780" s="14"/>
      <c r="F9780" s="14"/>
      <c r="G9780" s="82"/>
      <c r="H9780" s="107" t="str">
        <f>IF(B9780&lt;&gt;"",IF(OR(O9780=0,O9780=999),"",SUMIFS($E$2:E9780,$A$2:A9780,A9780)-SUMIFS($F$2:F9780,$A$2:A9780,A9780)),"")</f>
        <v/>
      </c>
      <c r="I9780" s="109" t="str">
        <f t="shared" si="458"/>
        <v/>
      </c>
      <c r="J9780" s="113"/>
      <c r="K9780" s="90"/>
      <c r="L9780" s="73"/>
      <c r="M9780" s="69" t="str">
        <f>IF(C9780&lt;&gt;"",DailyLog!$S$3,"")</f>
        <v/>
      </c>
      <c r="N9780" s="56" t="str">
        <f t="shared" si="457"/>
        <v/>
      </c>
      <c r="O9780" s="53" t="str">
        <f>IF($B9780&lt;&gt;"",IF(ISNUMBER(_xlfn.XMATCH($B9780,Language!$A$6:$E$6)),0,IF(ISNUMBER(_xlfn.XMATCH($B9780,Language!$A$29:$E$29)),'Lista de Prestatarios'!$B$3,VLOOKUP(B9780,'Lista de Prestatarios'!$A$2:$B$500,2,FALSE))),"")</f>
        <v/>
      </c>
      <c r="P9780" s="58" t="str">
        <f>IF(B9780&lt;&gt;"",IF(OR(D9780&gt;0,G9780&gt;0),COUNTIF($B$2:B9780,B9780),COUNTIFS($B$2:B9780,B9780,$E$2:E9780,"&gt;0")),"")</f>
        <v/>
      </c>
    </row>
    <row r="9781" spans="1:16" x14ac:dyDescent="0.35">
      <c r="A9781" s="51" t="str">
        <f t="shared" si="456"/>
        <v/>
      </c>
      <c r="B9781" s="99"/>
      <c r="C9781" s="4"/>
      <c r="D9781" s="14"/>
      <c r="E9781" s="14"/>
      <c r="F9781" s="14"/>
      <c r="G9781" s="82"/>
      <c r="H9781" s="107" t="str">
        <f>IF(B9781&lt;&gt;"",IF(OR(O9781=0,O9781=999),"",SUMIFS($E$2:E9781,$A$2:A9781,A9781)-SUMIFS($F$2:F9781,$A$2:A9781,A9781)),"")</f>
        <v/>
      </c>
      <c r="I9781" s="109" t="str">
        <f t="shared" si="458"/>
        <v/>
      </c>
      <c r="J9781" s="113"/>
      <c r="K9781" s="90"/>
      <c r="L9781" s="73"/>
      <c r="M9781" s="69" t="str">
        <f>IF(C9781&lt;&gt;"",DailyLog!$S$3,"")</f>
        <v/>
      </c>
      <c r="N9781" s="56" t="str">
        <f t="shared" si="457"/>
        <v/>
      </c>
      <c r="O9781" s="53" t="str">
        <f>IF($B9781&lt;&gt;"",IF(ISNUMBER(_xlfn.XMATCH($B9781,Language!$A$6:$E$6)),0,IF(ISNUMBER(_xlfn.XMATCH($B9781,Language!$A$29:$E$29)),'Lista de Prestatarios'!$B$3,VLOOKUP(B9781,'Lista de Prestatarios'!$A$2:$B$500,2,FALSE))),"")</f>
        <v/>
      </c>
      <c r="P9781" s="58" t="str">
        <f>IF(B9781&lt;&gt;"",IF(OR(D9781&gt;0,G9781&gt;0),COUNTIF($B$2:B9781,B9781),COUNTIFS($B$2:B9781,B9781,$E$2:E9781,"&gt;0")),"")</f>
        <v/>
      </c>
    </row>
    <row r="9782" spans="1:16" x14ac:dyDescent="0.35">
      <c r="A9782" s="51" t="str">
        <f t="shared" si="456"/>
        <v/>
      </c>
      <c r="B9782" s="99"/>
      <c r="C9782" s="4"/>
      <c r="D9782" s="14"/>
      <c r="E9782" s="14"/>
      <c r="F9782" s="14"/>
      <c r="G9782" s="82"/>
      <c r="H9782" s="107" t="str">
        <f>IF(B9782&lt;&gt;"",IF(OR(O9782=0,O9782=999),"",SUMIFS($E$2:E9782,$A$2:A9782,A9782)-SUMIFS($F$2:F9782,$A$2:A9782,A9782)),"")</f>
        <v/>
      </c>
      <c r="I9782" s="109" t="str">
        <f t="shared" si="458"/>
        <v/>
      </c>
      <c r="J9782" s="113"/>
      <c r="K9782" s="90"/>
      <c r="L9782" s="73"/>
      <c r="M9782" s="69" t="str">
        <f>IF(C9782&lt;&gt;"",DailyLog!$S$3,"")</f>
        <v/>
      </c>
      <c r="N9782" s="56" t="str">
        <f t="shared" si="457"/>
        <v/>
      </c>
      <c r="O9782" s="53" t="str">
        <f>IF($B9782&lt;&gt;"",IF(ISNUMBER(_xlfn.XMATCH($B9782,Language!$A$6:$E$6)),0,IF(ISNUMBER(_xlfn.XMATCH($B9782,Language!$A$29:$E$29)),'Lista de Prestatarios'!$B$3,VLOOKUP(B9782,'Lista de Prestatarios'!$A$2:$B$500,2,FALSE))),"")</f>
        <v/>
      </c>
      <c r="P9782" s="58" t="str">
        <f>IF(B9782&lt;&gt;"",IF(OR(D9782&gt;0,G9782&gt;0),COUNTIF($B$2:B9782,B9782),COUNTIFS($B$2:B9782,B9782,$E$2:E9782,"&gt;0")),"")</f>
        <v/>
      </c>
    </row>
    <row r="9783" spans="1:16" x14ac:dyDescent="0.35">
      <c r="A9783" s="51" t="str">
        <f t="shared" si="456"/>
        <v/>
      </c>
      <c r="B9783" s="99"/>
      <c r="C9783" s="4"/>
      <c r="D9783" s="14"/>
      <c r="E9783" s="14"/>
      <c r="F9783" s="14"/>
      <c r="G9783" s="82"/>
      <c r="H9783" s="107" t="str">
        <f>IF(B9783&lt;&gt;"",IF(OR(O9783=0,O9783=999),"",SUMIFS($E$2:E9783,$A$2:A9783,A9783)-SUMIFS($F$2:F9783,$A$2:A9783,A9783)),"")</f>
        <v/>
      </c>
      <c r="I9783" s="109" t="str">
        <f t="shared" si="458"/>
        <v/>
      </c>
      <c r="J9783" s="113"/>
      <c r="K9783" s="90"/>
      <c r="L9783" s="73"/>
      <c r="M9783" s="69" t="str">
        <f>IF(C9783&lt;&gt;"",DailyLog!$S$3,"")</f>
        <v/>
      </c>
      <c r="N9783" s="56" t="str">
        <f t="shared" si="457"/>
        <v/>
      </c>
      <c r="O9783" s="53" t="str">
        <f>IF($B9783&lt;&gt;"",IF(ISNUMBER(_xlfn.XMATCH($B9783,Language!$A$6:$E$6)),0,IF(ISNUMBER(_xlfn.XMATCH($B9783,Language!$A$29:$E$29)),'Lista de Prestatarios'!$B$3,VLOOKUP(B9783,'Lista de Prestatarios'!$A$2:$B$500,2,FALSE))),"")</f>
        <v/>
      </c>
      <c r="P9783" s="58" t="str">
        <f>IF(B9783&lt;&gt;"",IF(OR(D9783&gt;0,G9783&gt;0),COUNTIF($B$2:B9783,B9783),COUNTIFS($B$2:B9783,B9783,$E$2:E9783,"&gt;0")),"")</f>
        <v/>
      </c>
    </row>
    <row r="9784" spans="1:16" x14ac:dyDescent="0.35">
      <c r="A9784" s="51" t="str">
        <f t="shared" si="456"/>
        <v/>
      </c>
      <c r="B9784" s="99"/>
      <c r="C9784" s="4"/>
      <c r="D9784" s="14"/>
      <c r="E9784" s="14"/>
      <c r="F9784" s="14"/>
      <c r="G9784" s="82"/>
      <c r="H9784" s="107" t="str">
        <f>IF(B9784&lt;&gt;"",IF(OR(O9784=0,O9784=999),"",SUMIFS($E$2:E9784,$A$2:A9784,A9784)-SUMIFS($F$2:F9784,$A$2:A9784,A9784)),"")</f>
        <v/>
      </c>
      <c r="I9784" s="109" t="str">
        <f t="shared" si="458"/>
        <v/>
      </c>
      <c r="J9784" s="113"/>
      <c r="K9784" s="90"/>
      <c r="L9784" s="73"/>
      <c r="M9784" s="69" t="str">
        <f>IF(C9784&lt;&gt;"",DailyLog!$S$3,"")</f>
        <v/>
      </c>
      <c r="N9784" s="56" t="str">
        <f t="shared" si="457"/>
        <v/>
      </c>
      <c r="O9784" s="53" t="str">
        <f>IF($B9784&lt;&gt;"",IF(ISNUMBER(_xlfn.XMATCH($B9784,Language!$A$6:$E$6)),0,IF(ISNUMBER(_xlfn.XMATCH($B9784,Language!$A$29:$E$29)),'Lista de Prestatarios'!$B$3,VLOOKUP(B9784,'Lista de Prestatarios'!$A$2:$B$500,2,FALSE))),"")</f>
        <v/>
      </c>
      <c r="P9784" s="58" t="str">
        <f>IF(B9784&lt;&gt;"",IF(OR(D9784&gt;0,G9784&gt;0),COUNTIF($B$2:B9784,B9784),COUNTIFS($B$2:B9784,B9784,$E$2:E9784,"&gt;0")),"")</f>
        <v/>
      </c>
    </row>
    <row r="9785" spans="1:16" x14ac:dyDescent="0.35">
      <c r="A9785" s="51" t="str">
        <f t="shared" si="456"/>
        <v/>
      </c>
      <c r="B9785" s="99"/>
      <c r="C9785" s="4"/>
      <c r="D9785" s="14"/>
      <c r="E9785" s="14"/>
      <c r="F9785" s="14"/>
      <c r="G9785" s="82"/>
      <c r="H9785" s="107" t="str">
        <f>IF(B9785&lt;&gt;"",IF(OR(O9785=0,O9785=999),"",SUMIFS($E$2:E9785,$A$2:A9785,A9785)-SUMIFS($F$2:F9785,$A$2:A9785,A9785)),"")</f>
        <v/>
      </c>
      <c r="I9785" s="109" t="str">
        <f t="shared" si="458"/>
        <v/>
      </c>
      <c r="J9785" s="113"/>
      <c r="K9785" s="90"/>
      <c r="L9785" s="73"/>
      <c r="M9785" s="69" t="str">
        <f>IF(C9785&lt;&gt;"",DailyLog!$S$3,"")</f>
        <v/>
      </c>
      <c r="N9785" s="56" t="str">
        <f t="shared" si="457"/>
        <v/>
      </c>
      <c r="O9785" s="53" t="str">
        <f>IF($B9785&lt;&gt;"",IF(ISNUMBER(_xlfn.XMATCH($B9785,Language!$A$6:$E$6)),0,IF(ISNUMBER(_xlfn.XMATCH($B9785,Language!$A$29:$E$29)),'Lista de Prestatarios'!$B$3,VLOOKUP(B9785,'Lista de Prestatarios'!$A$2:$B$500,2,FALSE))),"")</f>
        <v/>
      </c>
      <c r="P9785" s="58" t="str">
        <f>IF(B9785&lt;&gt;"",IF(OR(D9785&gt;0,G9785&gt;0),COUNTIF($B$2:B9785,B9785),COUNTIFS($B$2:B9785,B9785,$E$2:E9785,"&gt;0")),"")</f>
        <v/>
      </c>
    </row>
    <row r="9786" spans="1:16" x14ac:dyDescent="0.35">
      <c r="A9786" s="51" t="str">
        <f t="shared" si="456"/>
        <v/>
      </c>
      <c r="B9786" s="99"/>
      <c r="C9786" s="4"/>
      <c r="D9786" s="14"/>
      <c r="E9786" s="14"/>
      <c r="F9786" s="14"/>
      <c r="G9786" s="82"/>
      <c r="H9786" s="107" t="str">
        <f>IF(B9786&lt;&gt;"",IF(OR(O9786=0,O9786=999),"",SUMIFS($E$2:E9786,$A$2:A9786,A9786)-SUMIFS($F$2:F9786,$A$2:A9786,A9786)),"")</f>
        <v/>
      </c>
      <c r="I9786" s="109" t="str">
        <f t="shared" si="458"/>
        <v/>
      </c>
      <c r="J9786" s="113"/>
      <c r="K9786" s="90"/>
      <c r="L9786" s="73"/>
      <c r="M9786" s="69" t="str">
        <f>IF(C9786&lt;&gt;"",DailyLog!$S$3,"")</f>
        <v/>
      </c>
      <c r="N9786" s="56" t="str">
        <f t="shared" si="457"/>
        <v/>
      </c>
      <c r="O9786" s="53" t="str">
        <f>IF($B9786&lt;&gt;"",IF(ISNUMBER(_xlfn.XMATCH($B9786,Language!$A$6:$E$6)),0,IF(ISNUMBER(_xlfn.XMATCH($B9786,Language!$A$29:$E$29)),'Lista de Prestatarios'!$B$3,VLOOKUP(B9786,'Lista de Prestatarios'!$A$2:$B$500,2,FALSE))),"")</f>
        <v/>
      </c>
      <c r="P9786" s="58" t="str">
        <f>IF(B9786&lt;&gt;"",IF(OR(D9786&gt;0,G9786&gt;0),COUNTIF($B$2:B9786,B9786),COUNTIFS($B$2:B9786,B9786,$E$2:E9786,"&gt;0")),"")</f>
        <v/>
      </c>
    </row>
    <row r="9787" spans="1:16" x14ac:dyDescent="0.35">
      <c r="A9787" s="51" t="str">
        <f t="shared" si="456"/>
        <v/>
      </c>
      <c r="B9787" s="99"/>
      <c r="C9787" s="4"/>
      <c r="D9787" s="14"/>
      <c r="E9787" s="14"/>
      <c r="F9787" s="14"/>
      <c r="G9787" s="82"/>
      <c r="H9787" s="107" t="str">
        <f>IF(B9787&lt;&gt;"",IF(OR(O9787=0,O9787=999),"",SUMIFS($E$2:E9787,$A$2:A9787,A9787)-SUMIFS($F$2:F9787,$A$2:A9787,A9787)),"")</f>
        <v/>
      </c>
      <c r="I9787" s="109" t="str">
        <f t="shared" si="458"/>
        <v/>
      </c>
      <c r="J9787" s="113"/>
      <c r="K9787" s="90"/>
      <c r="L9787" s="73"/>
      <c r="M9787" s="69" t="str">
        <f>IF(C9787&lt;&gt;"",DailyLog!$S$3,"")</f>
        <v/>
      </c>
      <c r="N9787" s="56" t="str">
        <f t="shared" si="457"/>
        <v/>
      </c>
      <c r="O9787" s="53" t="str">
        <f>IF($B9787&lt;&gt;"",IF(ISNUMBER(_xlfn.XMATCH($B9787,Language!$A$6:$E$6)),0,IF(ISNUMBER(_xlfn.XMATCH($B9787,Language!$A$29:$E$29)),'Lista de Prestatarios'!$B$3,VLOOKUP(B9787,'Lista de Prestatarios'!$A$2:$B$500,2,FALSE))),"")</f>
        <v/>
      </c>
      <c r="P9787" s="58" t="str">
        <f>IF(B9787&lt;&gt;"",IF(OR(D9787&gt;0,G9787&gt;0),COUNTIF($B$2:B9787,B9787),COUNTIFS($B$2:B9787,B9787,$E$2:E9787,"&gt;0")),"")</f>
        <v/>
      </c>
    </row>
    <row r="9788" spans="1:16" x14ac:dyDescent="0.35">
      <c r="A9788" s="51" t="str">
        <f t="shared" si="456"/>
        <v/>
      </c>
      <c r="B9788" s="99"/>
      <c r="C9788" s="4"/>
      <c r="D9788" s="14"/>
      <c r="E9788" s="14"/>
      <c r="F9788" s="14"/>
      <c r="G9788" s="82"/>
      <c r="H9788" s="107" t="str">
        <f>IF(B9788&lt;&gt;"",IF(OR(O9788=0,O9788=999),"",SUMIFS($E$2:E9788,$A$2:A9788,A9788)-SUMIFS($F$2:F9788,$A$2:A9788,A9788)),"")</f>
        <v/>
      </c>
      <c r="I9788" s="109" t="str">
        <f t="shared" si="458"/>
        <v/>
      </c>
      <c r="J9788" s="113"/>
      <c r="K9788" s="90"/>
      <c r="L9788" s="73"/>
      <c r="M9788" s="69" t="str">
        <f>IF(C9788&lt;&gt;"",DailyLog!$S$3,"")</f>
        <v/>
      </c>
      <c r="N9788" s="56" t="str">
        <f t="shared" si="457"/>
        <v/>
      </c>
      <c r="O9788" s="53" t="str">
        <f>IF($B9788&lt;&gt;"",IF(ISNUMBER(_xlfn.XMATCH($B9788,Language!$A$6:$E$6)),0,IF(ISNUMBER(_xlfn.XMATCH($B9788,Language!$A$29:$E$29)),'Lista de Prestatarios'!$B$3,VLOOKUP(B9788,'Lista de Prestatarios'!$A$2:$B$500,2,FALSE))),"")</f>
        <v/>
      </c>
      <c r="P9788" s="58" t="str">
        <f>IF(B9788&lt;&gt;"",IF(OR(D9788&gt;0,G9788&gt;0),COUNTIF($B$2:B9788,B9788),COUNTIFS($B$2:B9788,B9788,$E$2:E9788,"&gt;0")),"")</f>
        <v/>
      </c>
    </row>
    <row r="9789" spans="1:16" x14ac:dyDescent="0.35">
      <c r="A9789" s="51" t="str">
        <f t="shared" si="456"/>
        <v/>
      </c>
      <c r="B9789" s="99"/>
      <c r="C9789" s="4"/>
      <c r="D9789" s="14"/>
      <c r="E9789" s="14"/>
      <c r="F9789" s="14"/>
      <c r="G9789" s="82"/>
      <c r="H9789" s="107" t="str">
        <f>IF(B9789&lt;&gt;"",IF(OR(O9789=0,O9789=999),"",SUMIFS($E$2:E9789,$A$2:A9789,A9789)-SUMIFS($F$2:F9789,$A$2:A9789,A9789)),"")</f>
        <v/>
      </c>
      <c r="I9789" s="109" t="str">
        <f t="shared" si="458"/>
        <v/>
      </c>
      <c r="J9789" s="113"/>
      <c r="K9789" s="90"/>
      <c r="L9789" s="73"/>
      <c r="M9789" s="69" t="str">
        <f>IF(C9789&lt;&gt;"",DailyLog!$S$3,"")</f>
        <v/>
      </c>
      <c r="N9789" s="56" t="str">
        <f t="shared" si="457"/>
        <v/>
      </c>
      <c r="O9789" s="53" t="str">
        <f>IF($B9789&lt;&gt;"",IF(ISNUMBER(_xlfn.XMATCH($B9789,Language!$A$6:$E$6)),0,IF(ISNUMBER(_xlfn.XMATCH($B9789,Language!$A$29:$E$29)),'Lista de Prestatarios'!$B$3,VLOOKUP(B9789,'Lista de Prestatarios'!$A$2:$B$500,2,FALSE))),"")</f>
        <v/>
      </c>
      <c r="P9789" s="58" t="str">
        <f>IF(B9789&lt;&gt;"",IF(OR(D9789&gt;0,G9789&gt;0),COUNTIF($B$2:B9789,B9789),COUNTIFS($B$2:B9789,B9789,$E$2:E9789,"&gt;0")),"")</f>
        <v/>
      </c>
    </row>
    <row r="9790" spans="1:16" x14ac:dyDescent="0.35">
      <c r="A9790" s="51" t="str">
        <f t="shared" si="456"/>
        <v/>
      </c>
      <c r="B9790" s="99"/>
      <c r="C9790" s="4"/>
      <c r="D9790" s="14"/>
      <c r="E9790" s="14"/>
      <c r="F9790" s="14"/>
      <c r="G9790" s="82"/>
      <c r="H9790" s="107" t="str">
        <f>IF(B9790&lt;&gt;"",IF(OR(O9790=0,O9790=999),"",SUMIFS($E$2:E9790,$A$2:A9790,A9790)-SUMIFS($F$2:F9790,$A$2:A9790,A9790)),"")</f>
        <v/>
      </c>
      <c r="I9790" s="109" t="str">
        <f t="shared" si="458"/>
        <v/>
      </c>
      <c r="J9790" s="113"/>
      <c r="K9790" s="90"/>
      <c r="L9790" s="73"/>
      <c r="M9790" s="69" t="str">
        <f>IF(C9790&lt;&gt;"",DailyLog!$S$3,"")</f>
        <v/>
      </c>
      <c r="N9790" s="56" t="str">
        <f t="shared" si="457"/>
        <v/>
      </c>
      <c r="O9790" s="53" t="str">
        <f>IF($B9790&lt;&gt;"",IF(ISNUMBER(_xlfn.XMATCH($B9790,Language!$A$6:$E$6)),0,IF(ISNUMBER(_xlfn.XMATCH($B9790,Language!$A$29:$E$29)),'Lista de Prestatarios'!$B$3,VLOOKUP(B9790,'Lista de Prestatarios'!$A$2:$B$500,2,FALSE))),"")</f>
        <v/>
      </c>
      <c r="P9790" s="58" t="str">
        <f>IF(B9790&lt;&gt;"",IF(OR(D9790&gt;0,G9790&gt;0),COUNTIF($B$2:B9790,B9790),COUNTIFS($B$2:B9790,B9790,$E$2:E9790,"&gt;0")),"")</f>
        <v/>
      </c>
    </row>
    <row r="9791" spans="1:16" x14ac:dyDescent="0.35">
      <c r="A9791" s="51" t="str">
        <f t="shared" si="456"/>
        <v/>
      </c>
      <c r="B9791" s="99"/>
      <c r="C9791" s="4"/>
      <c r="D9791" s="14"/>
      <c r="E9791" s="14"/>
      <c r="F9791" s="14"/>
      <c r="G9791" s="82"/>
      <c r="H9791" s="107" t="str">
        <f>IF(B9791&lt;&gt;"",IF(OR(O9791=0,O9791=999),"",SUMIFS($E$2:E9791,$A$2:A9791,A9791)-SUMIFS($F$2:F9791,$A$2:A9791,A9791)),"")</f>
        <v/>
      </c>
      <c r="I9791" s="109" t="str">
        <f t="shared" si="458"/>
        <v/>
      </c>
      <c r="J9791" s="113"/>
      <c r="K9791" s="90"/>
      <c r="L9791" s="73"/>
      <c r="M9791" s="69" t="str">
        <f>IF(C9791&lt;&gt;"",DailyLog!$S$3,"")</f>
        <v/>
      </c>
      <c r="N9791" s="56" t="str">
        <f t="shared" si="457"/>
        <v/>
      </c>
      <c r="O9791" s="53" t="str">
        <f>IF($B9791&lt;&gt;"",IF(ISNUMBER(_xlfn.XMATCH($B9791,Language!$A$6:$E$6)),0,IF(ISNUMBER(_xlfn.XMATCH($B9791,Language!$A$29:$E$29)),'Lista de Prestatarios'!$B$3,VLOOKUP(B9791,'Lista de Prestatarios'!$A$2:$B$500,2,FALSE))),"")</f>
        <v/>
      </c>
      <c r="P9791" s="58" t="str">
        <f>IF(B9791&lt;&gt;"",IF(OR(D9791&gt;0,G9791&gt;0),COUNTIF($B$2:B9791,B9791),COUNTIFS($B$2:B9791,B9791,$E$2:E9791,"&gt;0")),"")</f>
        <v/>
      </c>
    </row>
    <row r="9792" spans="1:16" x14ac:dyDescent="0.35">
      <c r="A9792" s="51" t="str">
        <f t="shared" si="456"/>
        <v/>
      </c>
      <c r="B9792" s="99"/>
      <c r="C9792" s="4"/>
      <c r="D9792" s="14"/>
      <c r="E9792" s="14"/>
      <c r="F9792" s="14"/>
      <c r="G9792" s="82"/>
      <c r="H9792" s="107" t="str">
        <f>IF(B9792&lt;&gt;"",IF(OR(O9792=0,O9792=999),"",SUMIFS($E$2:E9792,$A$2:A9792,A9792)-SUMIFS($F$2:F9792,$A$2:A9792,A9792)),"")</f>
        <v/>
      </c>
      <c r="I9792" s="109" t="str">
        <f t="shared" si="458"/>
        <v/>
      </c>
      <c r="J9792" s="113"/>
      <c r="K9792" s="90"/>
      <c r="L9792" s="73"/>
      <c r="M9792" s="69" t="str">
        <f>IF(C9792&lt;&gt;"",DailyLog!$S$3,"")</f>
        <v/>
      </c>
      <c r="N9792" s="56" t="str">
        <f t="shared" si="457"/>
        <v/>
      </c>
      <c r="O9792" s="53" t="str">
        <f>IF($B9792&lt;&gt;"",IF(ISNUMBER(_xlfn.XMATCH($B9792,Language!$A$6:$E$6)),0,IF(ISNUMBER(_xlfn.XMATCH($B9792,Language!$A$29:$E$29)),'Lista de Prestatarios'!$B$3,VLOOKUP(B9792,'Lista de Prestatarios'!$A$2:$B$500,2,FALSE))),"")</f>
        <v/>
      </c>
      <c r="P9792" s="58" t="str">
        <f>IF(B9792&lt;&gt;"",IF(OR(D9792&gt;0,G9792&gt;0),COUNTIF($B$2:B9792,B9792),COUNTIFS($B$2:B9792,B9792,$E$2:E9792,"&gt;0")),"")</f>
        <v/>
      </c>
    </row>
    <row r="9793" spans="1:16" x14ac:dyDescent="0.35">
      <c r="A9793" s="51" t="str">
        <f t="shared" si="456"/>
        <v/>
      </c>
      <c r="B9793" s="99"/>
      <c r="C9793" s="4"/>
      <c r="D9793" s="14"/>
      <c r="E9793" s="14"/>
      <c r="F9793" s="14"/>
      <c r="G9793" s="82"/>
      <c r="H9793" s="107" t="str">
        <f>IF(B9793&lt;&gt;"",IF(OR(O9793=0,O9793=999),"",SUMIFS($E$2:E9793,$A$2:A9793,A9793)-SUMIFS($F$2:F9793,$A$2:A9793,A9793)),"")</f>
        <v/>
      </c>
      <c r="I9793" s="109" t="str">
        <f t="shared" si="458"/>
        <v/>
      </c>
      <c r="J9793" s="113"/>
      <c r="K9793" s="90"/>
      <c r="L9793" s="73"/>
      <c r="M9793" s="69" t="str">
        <f>IF(C9793&lt;&gt;"",DailyLog!$S$3,"")</f>
        <v/>
      </c>
      <c r="N9793" s="56" t="str">
        <f t="shared" si="457"/>
        <v/>
      </c>
      <c r="O9793" s="53" t="str">
        <f>IF($B9793&lt;&gt;"",IF(ISNUMBER(_xlfn.XMATCH($B9793,Language!$A$6:$E$6)),0,IF(ISNUMBER(_xlfn.XMATCH($B9793,Language!$A$29:$E$29)),'Lista de Prestatarios'!$B$3,VLOOKUP(B9793,'Lista de Prestatarios'!$A$2:$B$500,2,FALSE))),"")</f>
        <v/>
      </c>
      <c r="P9793" s="58" t="str">
        <f>IF(B9793&lt;&gt;"",IF(OR(D9793&gt;0,G9793&gt;0),COUNTIF($B$2:B9793,B9793),COUNTIFS($B$2:B9793,B9793,$E$2:E9793,"&gt;0")),"")</f>
        <v/>
      </c>
    </row>
    <row r="9794" spans="1:16" x14ac:dyDescent="0.35">
      <c r="A9794" s="51" t="str">
        <f t="shared" ref="A9794:A9857" si="459">IF(B9794&lt;&gt;"",O9794&amp;"."&amp;P9794,"")</f>
        <v/>
      </c>
      <c r="B9794" s="99"/>
      <c r="C9794" s="4"/>
      <c r="D9794" s="14"/>
      <c r="E9794" s="14"/>
      <c r="F9794" s="14"/>
      <c r="G9794" s="82"/>
      <c r="H9794" s="107" t="str">
        <f>IF(B9794&lt;&gt;"",IF(OR(O9794=0,O9794=999),"",SUMIFS($E$2:E9794,$A$2:A9794,A9794)-SUMIFS($F$2:F9794,$A$2:A9794,A9794)),"")</f>
        <v/>
      </c>
      <c r="I9794" s="109" t="str">
        <f t="shared" si="458"/>
        <v/>
      </c>
      <c r="J9794" s="113"/>
      <c r="K9794" s="90"/>
      <c r="L9794" s="73"/>
      <c r="M9794" s="69" t="str">
        <f>IF(C9794&lt;&gt;"",DailyLog!$S$3,"")</f>
        <v/>
      </c>
      <c r="N9794" s="56" t="str">
        <f t="shared" ref="N9794:N9857" si="460">IF(B9794&lt;&gt;"",COUNT(D9794:G9794),"")</f>
        <v/>
      </c>
      <c r="O9794" s="53" t="str">
        <f>IF($B9794&lt;&gt;"",IF(ISNUMBER(_xlfn.XMATCH($B9794,Language!$A$6:$E$6)),0,IF(ISNUMBER(_xlfn.XMATCH($B9794,Language!$A$29:$E$29)),'Lista de Prestatarios'!$B$3,VLOOKUP(B9794,'Lista de Prestatarios'!$A$2:$B$500,2,FALSE))),"")</f>
        <v/>
      </c>
      <c r="P9794" s="58" t="str">
        <f>IF(B9794&lt;&gt;"",IF(OR(D9794&gt;0,G9794&gt;0),COUNTIF($B$2:B9794,B9794),COUNTIFS($B$2:B9794,B9794,$E$2:E9794,"&gt;0")),"")</f>
        <v/>
      </c>
    </row>
    <row r="9795" spans="1:16" x14ac:dyDescent="0.35">
      <c r="A9795" s="51" t="str">
        <f t="shared" si="459"/>
        <v/>
      </c>
      <c r="B9795" s="99"/>
      <c r="C9795" s="4"/>
      <c r="D9795" s="14"/>
      <c r="E9795" s="14"/>
      <c r="F9795" s="14"/>
      <c r="G9795" s="82"/>
      <c r="H9795" s="107" t="str">
        <f>IF(B9795&lt;&gt;"",IF(OR(O9795=0,O9795=999),"",SUMIFS($E$2:E9795,$A$2:A9795,A9795)-SUMIFS($F$2:F9795,$A$2:A9795,A9795)),"")</f>
        <v/>
      </c>
      <c r="I9795" s="109" t="str">
        <f t="shared" si="458"/>
        <v/>
      </c>
      <c r="J9795" s="113"/>
      <c r="K9795" s="90"/>
      <c r="L9795" s="73"/>
      <c r="M9795" s="69" t="str">
        <f>IF(C9795&lt;&gt;"",DailyLog!$S$3,"")</f>
        <v/>
      </c>
      <c r="N9795" s="56" t="str">
        <f t="shared" si="460"/>
        <v/>
      </c>
      <c r="O9795" s="53" t="str">
        <f>IF($B9795&lt;&gt;"",IF(ISNUMBER(_xlfn.XMATCH($B9795,Language!$A$6:$E$6)),0,IF(ISNUMBER(_xlfn.XMATCH($B9795,Language!$A$29:$E$29)),'Lista de Prestatarios'!$B$3,VLOOKUP(B9795,'Lista de Prestatarios'!$A$2:$B$500,2,FALSE))),"")</f>
        <v/>
      </c>
      <c r="P9795" s="58" t="str">
        <f>IF(B9795&lt;&gt;"",IF(OR(D9795&gt;0,G9795&gt;0),COUNTIF($B$2:B9795,B9795),COUNTIFS($B$2:B9795,B9795,$E$2:E9795,"&gt;0")),"")</f>
        <v/>
      </c>
    </row>
    <row r="9796" spans="1:16" x14ac:dyDescent="0.35">
      <c r="A9796" s="51" t="str">
        <f t="shared" si="459"/>
        <v/>
      </c>
      <c r="B9796" s="99"/>
      <c r="C9796" s="4"/>
      <c r="D9796" s="14"/>
      <c r="E9796" s="14"/>
      <c r="F9796" s="14"/>
      <c r="G9796" s="82"/>
      <c r="H9796" s="107" t="str">
        <f>IF(B9796&lt;&gt;"",IF(OR(O9796=0,O9796=999),"",SUMIFS($E$2:E9796,$A$2:A9796,A9796)-SUMIFS($F$2:F9796,$A$2:A9796,A9796)),"")</f>
        <v/>
      </c>
      <c r="I9796" s="109" t="str">
        <f t="shared" ref="I9796:I9859" si="461">IF(B9796&lt;&gt;"",I9795+D9796-E9796+F9796-G9796,"")</f>
        <v/>
      </c>
      <c r="J9796" s="113"/>
      <c r="K9796" s="90"/>
      <c r="L9796" s="73"/>
      <c r="M9796" s="69" t="str">
        <f>IF(C9796&lt;&gt;"",DailyLog!$S$3,"")</f>
        <v/>
      </c>
      <c r="N9796" s="56" t="str">
        <f t="shared" si="460"/>
        <v/>
      </c>
      <c r="O9796" s="53" t="str">
        <f>IF($B9796&lt;&gt;"",IF(ISNUMBER(_xlfn.XMATCH($B9796,Language!$A$6:$E$6)),0,IF(ISNUMBER(_xlfn.XMATCH($B9796,Language!$A$29:$E$29)),'Lista de Prestatarios'!$B$3,VLOOKUP(B9796,'Lista de Prestatarios'!$A$2:$B$500,2,FALSE))),"")</f>
        <v/>
      </c>
      <c r="P9796" s="58" t="str">
        <f>IF(B9796&lt;&gt;"",IF(OR(D9796&gt;0,G9796&gt;0),COUNTIF($B$2:B9796,B9796),COUNTIFS($B$2:B9796,B9796,$E$2:E9796,"&gt;0")),"")</f>
        <v/>
      </c>
    </row>
    <row r="9797" spans="1:16" x14ac:dyDescent="0.35">
      <c r="A9797" s="51" t="str">
        <f t="shared" si="459"/>
        <v/>
      </c>
      <c r="B9797" s="99"/>
      <c r="C9797" s="4"/>
      <c r="D9797" s="14"/>
      <c r="E9797" s="14"/>
      <c r="F9797" s="14"/>
      <c r="G9797" s="82"/>
      <c r="H9797" s="107" t="str">
        <f>IF(B9797&lt;&gt;"",IF(OR(O9797=0,O9797=999),"",SUMIFS($E$2:E9797,$A$2:A9797,A9797)-SUMIFS($F$2:F9797,$A$2:A9797,A9797)),"")</f>
        <v/>
      </c>
      <c r="I9797" s="109" t="str">
        <f t="shared" si="461"/>
        <v/>
      </c>
      <c r="J9797" s="113"/>
      <c r="K9797" s="90"/>
      <c r="L9797" s="73"/>
      <c r="M9797" s="69" t="str">
        <f>IF(C9797&lt;&gt;"",DailyLog!$S$3,"")</f>
        <v/>
      </c>
      <c r="N9797" s="56" t="str">
        <f t="shared" si="460"/>
        <v/>
      </c>
      <c r="O9797" s="53" t="str">
        <f>IF($B9797&lt;&gt;"",IF(ISNUMBER(_xlfn.XMATCH($B9797,Language!$A$6:$E$6)),0,IF(ISNUMBER(_xlfn.XMATCH($B9797,Language!$A$29:$E$29)),'Lista de Prestatarios'!$B$3,VLOOKUP(B9797,'Lista de Prestatarios'!$A$2:$B$500,2,FALSE))),"")</f>
        <v/>
      </c>
      <c r="P9797" s="58" t="str">
        <f>IF(B9797&lt;&gt;"",IF(OR(D9797&gt;0,G9797&gt;0),COUNTIF($B$2:B9797,B9797),COUNTIFS($B$2:B9797,B9797,$E$2:E9797,"&gt;0")),"")</f>
        <v/>
      </c>
    </row>
    <row r="9798" spans="1:16" x14ac:dyDescent="0.35">
      <c r="A9798" s="51" t="str">
        <f t="shared" si="459"/>
        <v/>
      </c>
      <c r="B9798" s="99"/>
      <c r="C9798" s="4"/>
      <c r="D9798" s="14"/>
      <c r="E9798" s="14"/>
      <c r="F9798" s="14"/>
      <c r="G9798" s="82"/>
      <c r="H9798" s="107" t="str">
        <f>IF(B9798&lt;&gt;"",IF(OR(O9798=0,O9798=999),"",SUMIFS($E$2:E9798,$A$2:A9798,A9798)-SUMIFS($F$2:F9798,$A$2:A9798,A9798)),"")</f>
        <v/>
      </c>
      <c r="I9798" s="109" t="str">
        <f t="shared" si="461"/>
        <v/>
      </c>
      <c r="J9798" s="113"/>
      <c r="K9798" s="90"/>
      <c r="L9798" s="73"/>
      <c r="M9798" s="69" t="str">
        <f>IF(C9798&lt;&gt;"",DailyLog!$S$3,"")</f>
        <v/>
      </c>
      <c r="N9798" s="56" t="str">
        <f t="shared" si="460"/>
        <v/>
      </c>
      <c r="O9798" s="53" t="str">
        <f>IF($B9798&lt;&gt;"",IF(ISNUMBER(_xlfn.XMATCH($B9798,Language!$A$6:$E$6)),0,IF(ISNUMBER(_xlfn.XMATCH($B9798,Language!$A$29:$E$29)),'Lista de Prestatarios'!$B$3,VLOOKUP(B9798,'Lista de Prestatarios'!$A$2:$B$500,2,FALSE))),"")</f>
        <v/>
      </c>
      <c r="P9798" s="58" t="str">
        <f>IF(B9798&lt;&gt;"",IF(OR(D9798&gt;0,G9798&gt;0),COUNTIF($B$2:B9798,B9798),COUNTIFS($B$2:B9798,B9798,$E$2:E9798,"&gt;0")),"")</f>
        <v/>
      </c>
    </row>
    <row r="9799" spans="1:16" x14ac:dyDescent="0.35">
      <c r="A9799" s="51" t="str">
        <f t="shared" si="459"/>
        <v/>
      </c>
      <c r="B9799" s="99"/>
      <c r="C9799" s="4"/>
      <c r="D9799" s="14"/>
      <c r="E9799" s="14"/>
      <c r="F9799" s="14"/>
      <c r="G9799" s="82"/>
      <c r="H9799" s="107" t="str">
        <f>IF(B9799&lt;&gt;"",IF(OR(O9799=0,O9799=999),"",SUMIFS($E$2:E9799,$A$2:A9799,A9799)-SUMIFS($F$2:F9799,$A$2:A9799,A9799)),"")</f>
        <v/>
      </c>
      <c r="I9799" s="109" t="str">
        <f t="shared" si="461"/>
        <v/>
      </c>
      <c r="J9799" s="113"/>
      <c r="K9799" s="90"/>
      <c r="L9799" s="73"/>
      <c r="M9799" s="69" t="str">
        <f>IF(C9799&lt;&gt;"",DailyLog!$S$3,"")</f>
        <v/>
      </c>
      <c r="N9799" s="56" t="str">
        <f t="shared" si="460"/>
        <v/>
      </c>
      <c r="O9799" s="53" t="str">
        <f>IF($B9799&lt;&gt;"",IF(ISNUMBER(_xlfn.XMATCH($B9799,Language!$A$6:$E$6)),0,IF(ISNUMBER(_xlfn.XMATCH($B9799,Language!$A$29:$E$29)),'Lista de Prestatarios'!$B$3,VLOOKUP(B9799,'Lista de Prestatarios'!$A$2:$B$500,2,FALSE))),"")</f>
        <v/>
      </c>
      <c r="P9799" s="58" t="str">
        <f>IF(B9799&lt;&gt;"",IF(OR(D9799&gt;0,G9799&gt;0),COUNTIF($B$2:B9799,B9799),COUNTIFS($B$2:B9799,B9799,$E$2:E9799,"&gt;0")),"")</f>
        <v/>
      </c>
    </row>
    <row r="9800" spans="1:16" x14ac:dyDescent="0.35">
      <c r="A9800" s="51" t="str">
        <f t="shared" si="459"/>
        <v/>
      </c>
      <c r="B9800" s="99"/>
      <c r="C9800" s="4"/>
      <c r="D9800" s="14"/>
      <c r="E9800" s="14"/>
      <c r="F9800" s="14"/>
      <c r="G9800" s="82"/>
      <c r="H9800" s="107" t="str">
        <f>IF(B9800&lt;&gt;"",IF(OR(O9800=0,O9800=999),"",SUMIFS($E$2:E9800,$A$2:A9800,A9800)-SUMIFS($F$2:F9800,$A$2:A9800,A9800)),"")</f>
        <v/>
      </c>
      <c r="I9800" s="109" t="str">
        <f t="shared" si="461"/>
        <v/>
      </c>
      <c r="J9800" s="113"/>
      <c r="K9800" s="90"/>
      <c r="L9800" s="73"/>
      <c r="M9800" s="69" t="str">
        <f>IF(C9800&lt;&gt;"",DailyLog!$S$3,"")</f>
        <v/>
      </c>
      <c r="N9800" s="56" t="str">
        <f t="shared" si="460"/>
        <v/>
      </c>
      <c r="O9800" s="53" t="str">
        <f>IF($B9800&lt;&gt;"",IF(ISNUMBER(_xlfn.XMATCH($B9800,Language!$A$6:$E$6)),0,IF(ISNUMBER(_xlfn.XMATCH($B9800,Language!$A$29:$E$29)),'Lista de Prestatarios'!$B$3,VLOOKUP(B9800,'Lista de Prestatarios'!$A$2:$B$500,2,FALSE))),"")</f>
        <v/>
      </c>
      <c r="P9800" s="58" t="str">
        <f>IF(B9800&lt;&gt;"",IF(OR(D9800&gt;0,G9800&gt;0),COUNTIF($B$2:B9800,B9800),COUNTIFS($B$2:B9800,B9800,$E$2:E9800,"&gt;0")),"")</f>
        <v/>
      </c>
    </row>
    <row r="9801" spans="1:16" x14ac:dyDescent="0.35">
      <c r="A9801" s="51" t="str">
        <f t="shared" si="459"/>
        <v/>
      </c>
      <c r="B9801" s="99"/>
      <c r="C9801" s="4"/>
      <c r="D9801" s="14"/>
      <c r="E9801" s="14"/>
      <c r="F9801" s="14"/>
      <c r="G9801" s="82"/>
      <c r="H9801" s="107" t="str">
        <f>IF(B9801&lt;&gt;"",IF(OR(O9801=0,O9801=999),"",SUMIFS($E$2:E9801,$A$2:A9801,A9801)-SUMIFS($F$2:F9801,$A$2:A9801,A9801)),"")</f>
        <v/>
      </c>
      <c r="I9801" s="109" t="str">
        <f t="shared" si="461"/>
        <v/>
      </c>
      <c r="J9801" s="113"/>
      <c r="K9801" s="90"/>
      <c r="L9801" s="73"/>
      <c r="M9801" s="69" t="str">
        <f>IF(C9801&lt;&gt;"",DailyLog!$S$3,"")</f>
        <v/>
      </c>
      <c r="N9801" s="56" t="str">
        <f t="shared" si="460"/>
        <v/>
      </c>
      <c r="O9801" s="53" t="str">
        <f>IF($B9801&lt;&gt;"",IF(ISNUMBER(_xlfn.XMATCH($B9801,Language!$A$6:$E$6)),0,IF(ISNUMBER(_xlfn.XMATCH($B9801,Language!$A$29:$E$29)),'Lista de Prestatarios'!$B$3,VLOOKUP(B9801,'Lista de Prestatarios'!$A$2:$B$500,2,FALSE))),"")</f>
        <v/>
      </c>
      <c r="P9801" s="58" t="str">
        <f>IF(B9801&lt;&gt;"",IF(OR(D9801&gt;0,G9801&gt;0),COUNTIF($B$2:B9801,B9801),COUNTIFS($B$2:B9801,B9801,$E$2:E9801,"&gt;0")),"")</f>
        <v/>
      </c>
    </row>
    <row r="9802" spans="1:16" x14ac:dyDescent="0.35">
      <c r="A9802" s="51" t="str">
        <f t="shared" si="459"/>
        <v/>
      </c>
      <c r="B9802" s="99"/>
      <c r="C9802" s="4"/>
      <c r="D9802" s="14"/>
      <c r="E9802" s="14"/>
      <c r="F9802" s="14"/>
      <c r="G9802" s="82"/>
      <c r="H9802" s="107" t="str">
        <f>IF(B9802&lt;&gt;"",IF(OR(O9802=0,O9802=999),"",SUMIFS($E$2:E9802,$A$2:A9802,A9802)-SUMIFS($F$2:F9802,$A$2:A9802,A9802)),"")</f>
        <v/>
      </c>
      <c r="I9802" s="109" t="str">
        <f t="shared" si="461"/>
        <v/>
      </c>
      <c r="J9802" s="113"/>
      <c r="K9802" s="90"/>
      <c r="L9802" s="73"/>
      <c r="M9802" s="69" t="str">
        <f>IF(C9802&lt;&gt;"",DailyLog!$S$3,"")</f>
        <v/>
      </c>
      <c r="N9802" s="56" t="str">
        <f t="shared" si="460"/>
        <v/>
      </c>
      <c r="O9802" s="53" t="str">
        <f>IF($B9802&lt;&gt;"",IF(ISNUMBER(_xlfn.XMATCH($B9802,Language!$A$6:$E$6)),0,IF(ISNUMBER(_xlfn.XMATCH($B9802,Language!$A$29:$E$29)),'Lista de Prestatarios'!$B$3,VLOOKUP(B9802,'Lista de Prestatarios'!$A$2:$B$500,2,FALSE))),"")</f>
        <v/>
      </c>
      <c r="P9802" s="58" t="str">
        <f>IF(B9802&lt;&gt;"",IF(OR(D9802&gt;0,G9802&gt;0),COUNTIF($B$2:B9802,B9802),COUNTIFS($B$2:B9802,B9802,$E$2:E9802,"&gt;0")),"")</f>
        <v/>
      </c>
    </row>
    <row r="9803" spans="1:16" x14ac:dyDescent="0.35">
      <c r="A9803" s="51" t="str">
        <f t="shared" si="459"/>
        <v/>
      </c>
      <c r="B9803" s="99"/>
      <c r="C9803" s="4"/>
      <c r="D9803" s="14"/>
      <c r="E9803" s="14"/>
      <c r="F9803" s="14"/>
      <c r="G9803" s="82"/>
      <c r="H9803" s="107" t="str">
        <f>IF(B9803&lt;&gt;"",IF(OR(O9803=0,O9803=999),"",SUMIFS($E$2:E9803,$A$2:A9803,A9803)-SUMIFS($F$2:F9803,$A$2:A9803,A9803)),"")</f>
        <v/>
      </c>
      <c r="I9803" s="109" t="str">
        <f t="shared" si="461"/>
        <v/>
      </c>
      <c r="J9803" s="113"/>
      <c r="K9803" s="90"/>
      <c r="L9803" s="73"/>
      <c r="M9803" s="69" t="str">
        <f>IF(C9803&lt;&gt;"",DailyLog!$S$3,"")</f>
        <v/>
      </c>
      <c r="N9803" s="56" t="str">
        <f t="shared" si="460"/>
        <v/>
      </c>
      <c r="O9803" s="53" t="str">
        <f>IF($B9803&lt;&gt;"",IF(ISNUMBER(_xlfn.XMATCH($B9803,Language!$A$6:$E$6)),0,IF(ISNUMBER(_xlfn.XMATCH($B9803,Language!$A$29:$E$29)),'Lista de Prestatarios'!$B$3,VLOOKUP(B9803,'Lista de Prestatarios'!$A$2:$B$500,2,FALSE))),"")</f>
        <v/>
      </c>
      <c r="P9803" s="58" t="str">
        <f>IF(B9803&lt;&gt;"",IF(OR(D9803&gt;0,G9803&gt;0),COUNTIF($B$2:B9803,B9803),COUNTIFS($B$2:B9803,B9803,$E$2:E9803,"&gt;0")),"")</f>
        <v/>
      </c>
    </row>
    <row r="9804" spans="1:16" x14ac:dyDescent="0.35">
      <c r="A9804" s="51" t="str">
        <f t="shared" si="459"/>
        <v/>
      </c>
      <c r="B9804" s="99"/>
      <c r="C9804" s="4"/>
      <c r="D9804" s="14"/>
      <c r="E9804" s="14"/>
      <c r="F9804" s="14"/>
      <c r="G9804" s="82"/>
      <c r="H9804" s="107" t="str">
        <f>IF(B9804&lt;&gt;"",IF(OR(O9804=0,O9804=999),"",SUMIFS($E$2:E9804,$A$2:A9804,A9804)-SUMIFS($F$2:F9804,$A$2:A9804,A9804)),"")</f>
        <v/>
      </c>
      <c r="I9804" s="109" t="str">
        <f t="shared" si="461"/>
        <v/>
      </c>
      <c r="J9804" s="113"/>
      <c r="K9804" s="90"/>
      <c r="L9804" s="73"/>
      <c r="M9804" s="69" t="str">
        <f>IF(C9804&lt;&gt;"",DailyLog!$S$3,"")</f>
        <v/>
      </c>
      <c r="N9804" s="56" t="str">
        <f t="shared" si="460"/>
        <v/>
      </c>
      <c r="O9804" s="53" t="str">
        <f>IF($B9804&lt;&gt;"",IF(ISNUMBER(_xlfn.XMATCH($B9804,Language!$A$6:$E$6)),0,IF(ISNUMBER(_xlfn.XMATCH($B9804,Language!$A$29:$E$29)),'Lista de Prestatarios'!$B$3,VLOOKUP(B9804,'Lista de Prestatarios'!$A$2:$B$500,2,FALSE))),"")</f>
        <v/>
      </c>
      <c r="P9804" s="58" t="str">
        <f>IF(B9804&lt;&gt;"",IF(OR(D9804&gt;0,G9804&gt;0),COUNTIF($B$2:B9804,B9804),COUNTIFS($B$2:B9804,B9804,$E$2:E9804,"&gt;0")),"")</f>
        <v/>
      </c>
    </row>
    <row r="9805" spans="1:16" x14ac:dyDescent="0.35">
      <c r="A9805" s="51" t="str">
        <f t="shared" si="459"/>
        <v/>
      </c>
      <c r="B9805" s="99"/>
      <c r="C9805" s="4"/>
      <c r="D9805" s="14"/>
      <c r="E9805" s="14"/>
      <c r="F9805" s="14"/>
      <c r="G9805" s="82"/>
      <c r="H9805" s="107" t="str">
        <f>IF(B9805&lt;&gt;"",IF(OR(O9805=0,O9805=999),"",SUMIFS($E$2:E9805,$A$2:A9805,A9805)-SUMIFS($F$2:F9805,$A$2:A9805,A9805)),"")</f>
        <v/>
      </c>
      <c r="I9805" s="109" t="str">
        <f t="shared" si="461"/>
        <v/>
      </c>
      <c r="J9805" s="113"/>
      <c r="K9805" s="90"/>
      <c r="L9805" s="73"/>
      <c r="M9805" s="69" t="str">
        <f>IF(C9805&lt;&gt;"",DailyLog!$S$3,"")</f>
        <v/>
      </c>
      <c r="N9805" s="56" t="str">
        <f t="shared" si="460"/>
        <v/>
      </c>
      <c r="O9805" s="53" t="str">
        <f>IF($B9805&lt;&gt;"",IF(ISNUMBER(_xlfn.XMATCH($B9805,Language!$A$6:$E$6)),0,IF(ISNUMBER(_xlfn.XMATCH($B9805,Language!$A$29:$E$29)),'Lista de Prestatarios'!$B$3,VLOOKUP(B9805,'Lista de Prestatarios'!$A$2:$B$500,2,FALSE))),"")</f>
        <v/>
      </c>
      <c r="P9805" s="58" t="str">
        <f>IF(B9805&lt;&gt;"",IF(OR(D9805&gt;0,G9805&gt;0),COUNTIF($B$2:B9805,B9805),COUNTIFS($B$2:B9805,B9805,$E$2:E9805,"&gt;0")),"")</f>
        <v/>
      </c>
    </row>
    <row r="9806" spans="1:16" x14ac:dyDescent="0.35">
      <c r="A9806" s="51" t="str">
        <f t="shared" si="459"/>
        <v/>
      </c>
      <c r="B9806" s="99"/>
      <c r="C9806" s="4"/>
      <c r="D9806" s="14"/>
      <c r="E9806" s="14"/>
      <c r="F9806" s="14"/>
      <c r="G9806" s="82"/>
      <c r="H9806" s="107" t="str">
        <f>IF(B9806&lt;&gt;"",IF(OR(O9806=0,O9806=999),"",SUMIFS($E$2:E9806,$A$2:A9806,A9806)-SUMIFS($F$2:F9806,$A$2:A9806,A9806)),"")</f>
        <v/>
      </c>
      <c r="I9806" s="109" t="str">
        <f t="shared" si="461"/>
        <v/>
      </c>
      <c r="J9806" s="113"/>
      <c r="K9806" s="90"/>
      <c r="L9806" s="73"/>
      <c r="M9806" s="69" t="str">
        <f>IF(C9806&lt;&gt;"",DailyLog!$S$3,"")</f>
        <v/>
      </c>
      <c r="N9806" s="56" t="str">
        <f t="shared" si="460"/>
        <v/>
      </c>
      <c r="O9806" s="53" t="str">
        <f>IF($B9806&lt;&gt;"",IF(ISNUMBER(_xlfn.XMATCH($B9806,Language!$A$6:$E$6)),0,IF(ISNUMBER(_xlfn.XMATCH($B9806,Language!$A$29:$E$29)),'Lista de Prestatarios'!$B$3,VLOOKUP(B9806,'Lista de Prestatarios'!$A$2:$B$500,2,FALSE))),"")</f>
        <v/>
      </c>
      <c r="P9806" s="58" t="str">
        <f>IF(B9806&lt;&gt;"",IF(OR(D9806&gt;0,G9806&gt;0),COUNTIF($B$2:B9806,B9806),COUNTIFS($B$2:B9806,B9806,$E$2:E9806,"&gt;0")),"")</f>
        <v/>
      </c>
    </row>
    <row r="9807" spans="1:16" x14ac:dyDescent="0.35">
      <c r="A9807" s="51" t="str">
        <f t="shared" si="459"/>
        <v/>
      </c>
      <c r="B9807" s="99"/>
      <c r="C9807" s="4"/>
      <c r="D9807" s="14"/>
      <c r="E9807" s="14"/>
      <c r="F9807" s="14"/>
      <c r="G9807" s="82"/>
      <c r="H9807" s="107" t="str">
        <f>IF(B9807&lt;&gt;"",IF(OR(O9807=0,O9807=999),"",SUMIFS($E$2:E9807,$A$2:A9807,A9807)-SUMIFS($F$2:F9807,$A$2:A9807,A9807)),"")</f>
        <v/>
      </c>
      <c r="I9807" s="109" t="str">
        <f t="shared" si="461"/>
        <v/>
      </c>
      <c r="J9807" s="113"/>
      <c r="K9807" s="90"/>
      <c r="L9807" s="73"/>
      <c r="M9807" s="69" t="str">
        <f>IF(C9807&lt;&gt;"",DailyLog!$S$3,"")</f>
        <v/>
      </c>
      <c r="N9807" s="56" t="str">
        <f t="shared" si="460"/>
        <v/>
      </c>
      <c r="O9807" s="53" t="str">
        <f>IF($B9807&lt;&gt;"",IF(ISNUMBER(_xlfn.XMATCH($B9807,Language!$A$6:$E$6)),0,IF(ISNUMBER(_xlfn.XMATCH($B9807,Language!$A$29:$E$29)),'Lista de Prestatarios'!$B$3,VLOOKUP(B9807,'Lista de Prestatarios'!$A$2:$B$500,2,FALSE))),"")</f>
        <v/>
      </c>
      <c r="P9807" s="58" t="str">
        <f>IF(B9807&lt;&gt;"",IF(OR(D9807&gt;0,G9807&gt;0),COUNTIF($B$2:B9807,B9807),COUNTIFS($B$2:B9807,B9807,$E$2:E9807,"&gt;0")),"")</f>
        <v/>
      </c>
    </row>
    <row r="9808" spans="1:16" x14ac:dyDescent="0.35">
      <c r="A9808" s="51" t="str">
        <f t="shared" si="459"/>
        <v/>
      </c>
      <c r="B9808" s="99"/>
      <c r="C9808" s="4"/>
      <c r="D9808" s="14"/>
      <c r="E9808" s="14"/>
      <c r="F9808" s="14"/>
      <c r="G9808" s="82"/>
      <c r="H9808" s="107" t="str">
        <f>IF(B9808&lt;&gt;"",IF(OR(O9808=0,O9808=999),"",SUMIFS($E$2:E9808,$A$2:A9808,A9808)-SUMIFS($F$2:F9808,$A$2:A9808,A9808)),"")</f>
        <v/>
      </c>
      <c r="I9808" s="109" t="str">
        <f t="shared" si="461"/>
        <v/>
      </c>
      <c r="J9808" s="113"/>
      <c r="K9808" s="90"/>
      <c r="L9808" s="73"/>
      <c r="M9808" s="69" t="str">
        <f>IF(C9808&lt;&gt;"",DailyLog!$S$3,"")</f>
        <v/>
      </c>
      <c r="N9808" s="56" t="str">
        <f t="shared" si="460"/>
        <v/>
      </c>
      <c r="O9808" s="53" t="str">
        <f>IF($B9808&lt;&gt;"",IF(ISNUMBER(_xlfn.XMATCH($B9808,Language!$A$6:$E$6)),0,IF(ISNUMBER(_xlfn.XMATCH($B9808,Language!$A$29:$E$29)),'Lista de Prestatarios'!$B$3,VLOOKUP(B9808,'Lista de Prestatarios'!$A$2:$B$500,2,FALSE))),"")</f>
        <v/>
      </c>
      <c r="P9808" s="58" t="str">
        <f>IF(B9808&lt;&gt;"",IF(OR(D9808&gt;0,G9808&gt;0),COUNTIF($B$2:B9808,B9808),COUNTIFS($B$2:B9808,B9808,$E$2:E9808,"&gt;0")),"")</f>
        <v/>
      </c>
    </row>
    <row r="9809" spans="1:16" x14ac:dyDescent="0.35">
      <c r="A9809" s="51" t="str">
        <f t="shared" si="459"/>
        <v/>
      </c>
      <c r="B9809" s="99"/>
      <c r="C9809" s="4"/>
      <c r="D9809" s="14"/>
      <c r="E9809" s="14"/>
      <c r="F9809" s="14"/>
      <c r="G9809" s="82"/>
      <c r="H9809" s="107" t="str">
        <f>IF(B9809&lt;&gt;"",IF(OR(O9809=0,O9809=999),"",SUMIFS($E$2:E9809,$A$2:A9809,A9809)-SUMIFS($F$2:F9809,$A$2:A9809,A9809)),"")</f>
        <v/>
      </c>
      <c r="I9809" s="109" t="str">
        <f t="shared" si="461"/>
        <v/>
      </c>
      <c r="J9809" s="113"/>
      <c r="K9809" s="90"/>
      <c r="L9809" s="73"/>
      <c r="M9809" s="69" t="str">
        <f>IF(C9809&lt;&gt;"",DailyLog!$S$3,"")</f>
        <v/>
      </c>
      <c r="N9809" s="56" t="str">
        <f t="shared" si="460"/>
        <v/>
      </c>
      <c r="O9809" s="53" t="str">
        <f>IF($B9809&lt;&gt;"",IF(ISNUMBER(_xlfn.XMATCH($B9809,Language!$A$6:$E$6)),0,IF(ISNUMBER(_xlfn.XMATCH($B9809,Language!$A$29:$E$29)),'Lista de Prestatarios'!$B$3,VLOOKUP(B9809,'Lista de Prestatarios'!$A$2:$B$500,2,FALSE))),"")</f>
        <v/>
      </c>
      <c r="P9809" s="58" t="str">
        <f>IF(B9809&lt;&gt;"",IF(OR(D9809&gt;0,G9809&gt;0),COUNTIF($B$2:B9809,B9809),COUNTIFS($B$2:B9809,B9809,$E$2:E9809,"&gt;0")),"")</f>
        <v/>
      </c>
    </row>
    <row r="9810" spans="1:16" x14ac:dyDescent="0.35">
      <c r="A9810" s="51" t="str">
        <f t="shared" si="459"/>
        <v/>
      </c>
      <c r="B9810" s="99"/>
      <c r="C9810" s="4"/>
      <c r="D9810" s="14"/>
      <c r="E9810" s="14"/>
      <c r="F9810" s="14"/>
      <c r="G9810" s="82"/>
      <c r="H9810" s="107" t="str">
        <f>IF(B9810&lt;&gt;"",IF(OR(O9810=0,O9810=999),"",SUMIFS($E$2:E9810,$A$2:A9810,A9810)-SUMIFS($F$2:F9810,$A$2:A9810,A9810)),"")</f>
        <v/>
      </c>
      <c r="I9810" s="109" t="str">
        <f t="shared" si="461"/>
        <v/>
      </c>
      <c r="J9810" s="113"/>
      <c r="K9810" s="90"/>
      <c r="L9810" s="73"/>
      <c r="M9810" s="69" t="str">
        <f>IF(C9810&lt;&gt;"",DailyLog!$S$3,"")</f>
        <v/>
      </c>
      <c r="N9810" s="56" t="str">
        <f t="shared" si="460"/>
        <v/>
      </c>
      <c r="O9810" s="53" t="str">
        <f>IF($B9810&lt;&gt;"",IF(ISNUMBER(_xlfn.XMATCH($B9810,Language!$A$6:$E$6)),0,IF(ISNUMBER(_xlfn.XMATCH($B9810,Language!$A$29:$E$29)),'Lista de Prestatarios'!$B$3,VLOOKUP(B9810,'Lista de Prestatarios'!$A$2:$B$500,2,FALSE))),"")</f>
        <v/>
      </c>
      <c r="P9810" s="58" t="str">
        <f>IF(B9810&lt;&gt;"",IF(OR(D9810&gt;0,G9810&gt;0),COUNTIF($B$2:B9810,B9810),COUNTIFS($B$2:B9810,B9810,$E$2:E9810,"&gt;0")),"")</f>
        <v/>
      </c>
    </row>
    <row r="9811" spans="1:16" x14ac:dyDescent="0.35">
      <c r="A9811" s="51" t="str">
        <f t="shared" si="459"/>
        <v/>
      </c>
      <c r="B9811" s="99"/>
      <c r="C9811" s="4"/>
      <c r="D9811" s="14"/>
      <c r="E9811" s="14"/>
      <c r="F9811" s="14"/>
      <c r="G9811" s="82"/>
      <c r="H9811" s="107" t="str">
        <f>IF(B9811&lt;&gt;"",IF(OR(O9811=0,O9811=999),"",SUMIFS($E$2:E9811,$A$2:A9811,A9811)-SUMIFS($F$2:F9811,$A$2:A9811,A9811)),"")</f>
        <v/>
      </c>
      <c r="I9811" s="109" t="str">
        <f t="shared" si="461"/>
        <v/>
      </c>
      <c r="J9811" s="113"/>
      <c r="K9811" s="90"/>
      <c r="L9811" s="73"/>
      <c r="M9811" s="69" t="str">
        <f>IF(C9811&lt;&gt;"",DailyLog!$S$3,"")</f>
        <v/>
      </c>
      <c r="N9811" s="56" t="str">
        <f t="shared" si="460"/>
        <v/>
      </c>
      <c r="O9811" s="53" t="str">
        <f>IF($B9811&lt;&gt;"",IF(ISNUMBER(_xlfn.XMATCH($B9811,Language!$A$6:$E$6)),0,IF(ISNUMBER(_xlfn.XMATCH($B9811,Language!$A$29:$E$29)),'Lista de Prestatarios'!$B$3,VLOOKUP(B9811,'Lista de Prestatarios'!$A$2:$B$500,2,FALSE))),"")</f>
        <v/>
      </c>
      <c r="P9811" s="58" t="str">
        <f>IF(B9811&lt;&gt;"",IF(OR(D9811&gt;0,G9811&gt;0),COUNTIF($B$2:B9811,B9811),COUNTIFS($B$2:B9811,B9811,$E$2:E9811,"&gt;0")),"")</f>
        <v/>
      </c>
    </row>
    <row r="9812" spans="1:16" x14ac:dyDescent="0.35">
      <c r="A9812" s="51" t="str">
        <f t="shared" si="459"/>
        <v/>
      </c>
      <c r="B9812" s="99"/>
      <c r="C9812" s="4"/>
      <c r="D9812" s="14"/>
      <c r="E9812" s="14"/>
      <c r="F9812" s="14"/>
      <c r="G9812" s="82"/>
      <c r="H9812" s="107" t="str">
        <f>IF(B9812&lt;&gt;"",IF(OR(O9812=0,O9812=999),"",SUMIFS($E$2:E9812,$A$2:A9812,A9812)-SUMIFS($F$2:F9812,$A$2:A9812,A9812)),"")</f>
        <v/>
      </c>
      <c r="I9812" s="109" t="str">
        <f t="shared" si="461"/>
        <v/>
      </c>
      <c r="J9812" s="113"/>
      <c r="K9812" s="90"/>
      <c r="L9812" s="73"/>
      <c r="M9812" s="69" t="str">
        <f>IF(C9812&lt;&gt;"",DailyLog!$S$3,"")</f>
        <v/>
      </c>
      <c r="N9812" s="56" t="str">
        <f t="shared" si="460"/>
        <v/>
      </c>
      <c r="O9812" s="53" t="str">
        <f>IF($B9812&lt;&gt;"",IF(ISNUMBER(_xlfn.XMATCH($B9812,Language!$A$6:$E$6)),0,IF(ISNUMBER(_xlfn.XMATCH($B9812,Language!$A$29:$E$29)),'Lista de Prestatarios'!$B$3,VLOOKUP(B9812,'Lista de Prestatarios'!$A$2:$B$500,2,FALSE))),"")</f>
        <v/>
      </c>
      <c r="P9812" s="58" t="str">
        <f>IF(B9812&lt;&gt;"",IF(OR(D9812&gt;0,G9812&gt;0),COUNTIF($B$2:B9812,B9812),COUNTIFS($B$2:B9812,B9812,$E$2:E9812,"&gt;0")),"")</f>
        <v/>
      </c>
    </row>
    <row r="9813" spans="1:16" x14ac:dyDescent="0.35">
      <c r="A9813" s="51" t="str">
        <f t="shared" si="459"/>
        <v/>
      </c>
      <c r="B9813" s="99"/>
      <c r="C9813" s="4"/>
      <c r="D9813" s="14"/>
      <c r="E9813" s="14"/>
      <c r="F9813" s="14"/>
      <c r="G9813" s="82"/>
      <c r="H9813" s="107" t="str">
        <f>IF(B9813&lt;&gt;"",IF(OR(O9813=0,O9813=999),"",SUMIFS($E$2:E9813,$A$2:A9813,A9813)-SUMIFS($F$2:F9813,$A$2:A9813,A9813)),"")</f>
        <v/>
      </c>
      <c r="I9813" s="109" t="str">
        <f t="shared" si="461"/>
        <v/>
      </c>
      <c r="J9813" s="113"/>
      <c r="K9813" s="90"/>
      <c r="L9813" s="73"/>
      <c r="M9813" s="69" t="str">
        <f>IF(C9813&lt;&gt;"",DailyLog!$S$3,"")</f>
        <v/>
      </c>
      <c r="N9813" s="56" t="str">
        <f t="shared" si="460"/>
        <v/>
      </c>
      <c r="O9813" s="53" t="str">
        <f>IF($B9813&lt;&gt;"",IF(ISNUMBER(_xlfn.XMATCH($B9813,Language!$A$6:$E$6)),0,IF(ISNUMBER(_xlfn.XMATCH($B9813,Language!$A$29:$E$29)),'Lista de Prestatarios'!$B$3,VLOOKUP(B9813,'Lista de Prestatarios'!$A$2:$B$500,2,FALSE))),"")</f>
        <v/>
      </c>
      <c r="P9813" s="58" t="str">
        <f>IF(B9813&lt;&gt;"",IF(OR(D9813&gt;0,G9813&gt;0),COUNTIF($B$2:B9813,B9813),COUNTIFS($B$2:B9813,B9813,$E$2:E9813,"&gt;0")),"")</f>
        <v/>
      </c>
    </row>
    <row r="9814" spans="1:16" x14ac:dyDescent="0.35">
      <c r="A9814" s="51" t="str">
        <f t="shared" si="459"/>
        <v/>
      </c>
      <c r="B9814" s="99"/>
      <c r="C9814" s="4"/>
      <c r="D9814" s="14"/>
      <c r="E9814" s="14"/>
      <c r="F9814" s="14"/>
      <c r="G9814" s="82"/>
      <c r="H9814" s="107" t="str">
        <f>IF(B9814&lt;&gt;"",IF(OR(O9814=0,O9814=999),"",SUMIFS($E$2:E9814,$A$2:A9814,A9814)-SUMIFS($F$2:F9814,$A$2:A9814,A9814)),"")</f>
        <v/>
      </c>
      <c r="I9814" s="109" t="str">
        <f t="shared" si="461"/>
        <v/>
      </c>
      <c r="J9814" s="113"/>
      <c r="K9814" s="90"/>
      <c r="L9814" s="73"/>
      <c r="M9814" s="69" t="str">
        <f>IF(C9814&lt;&gt;"",DailyLog!$S$3,"")</f>
        <v/>
      </c>
      <c r="N9814" s="56" t="str">
        <f t="shared" si="460"/>
        <v/>
      </c>
      <c r="O9814" s="53" t="str">
        <f>IF($B9814&lt;&gt;"",IF(ISNUMBER(_xlfn.XMATCH($B9814,Language!$A$6:$E$6)),0,IF(ISNUMBER(_xlfn.XMATCH($B9814,Language!$A$29:$E$29)),'Lista de Prestatarios'!$B$3,VLOOKUP(B9814,'Lista de Prestatarios'!$A$2:$B$500,2,FALSE))),"")</f>
        <v/>
      </c>
      <c r="P9814" s="58" t="str">
        <f>IF(B9814&lt;&gt;"",IF(OR(D9814&gt;0,G9814&gt;0),COUNTIF($B$2:B9814,B9814),COUNTIFS($B$2:B9814,B9814,$E$2:E9814,"&gt;0")),"")</f>
        <v/>
      </c>
    </row>
    <row r="9815" spans="1:16" x14ac:dyDescent="0.35">
      <c r="A9815" s="51" t="str">
        <f t="shared" si="459"/>
        <v/>
      </c>
      <c r="B9815" s="99"/>
      <c r="C9815" s="4"/>
      <c r="D9815" s="14"/>
      <c r="E9815" s="14"/>
      <c r="F9815" s="14"/>
      <c r="G9815" s="82"/>
      <c r="H9815" s="107" t="str">
        <f>IF(B9815&lt;&gt;"",IF(OR(O9815=0,O9815=999),"",SUMIFS($E$2:E9815,$A$2:A9815,A9815)-SUMIFS($F$2:F9815,$A$2:A9815,A9815)),"")</f>
        <v/>
      </c>
      <c r="I9815" s="109" t="str">
        <f t="shared" si="461"/>
        <v/>
      </c>
      <c r="J9815" s="113"/>
      <c r="K9815" s="90"/>
      <c r="L9815" s="73"/>
      <c r="M9815" s="69" t="str">
        <f>IF(C9815&lt;&gt;"",DailyLog!$S$3,"")</f>
        <v/>
      </c>
      <c r="N9815" s="56" t="str">
        <f t="shared" si="460"/>
        <v/>
      </c>
      <c r="O9815" s="53" t="str">
        <f>IF($B9815&lt;&gt;"",IF(ISNUMBER(_xlfn.XMATCH($B9815,Language!$A$6:$E$6)),0,IF(ISNUMBER(_xlfn.XMATCH($B9815,Language!$A$29:$E$29)),'Lista de Prestatarios'!$B$3,VLOOKUP(B9815,'Lista de Prestatarios'!$A$2:$B$500,2,FALSE))),"")</f>
        <v/>
      </c>
      <c r="P9815" s="58" t="str">
        <f>IF(B9815&lt;&gt;"",IF(OR(D9815&gt;0,G9815&gt;0),COUNTIF($B$2:B9815,B9815),COUNTIFS($B$2:B9815,B9815,$E$2:E9815,"&gt;0")),"")</f>
        <v/>
      </c>
    </row>
    <row r="9816" spans="1:16" x14ac:dyDescent="0.35">
      <c r="A9816" s="51" t="str">
        <f t="shared" si="459"/>
        <v/>
      </c>
      <c r="B9816" s="99"/>
      <c r="C9816" s="4"/>
      <c r="D9816" s="14"/>
      <c r="E9816" s="14"/>
      <c r="F9816" s="14"/>
      <c r="G9816" s="82"/>
      <c r="H9816" s="107" t="str">
        <f>IF(B9816&lt;&gt;"",IF(OR(O9816=0,O9816=999),"",SUMIFS($E$2:E9816,$A$2:A9816,A9816)-SUMIFS($F$2:F9816,$A$2:A9816,A9816)),"")</f>
        <v/>
      </c>
      <c r="I9816" s="109" t="str">
        <f t="shared" si="461"/>
        <v/>
      </c>
      <c r="J9816" s="113"/>
      <c r="K9816" s="90"/>
      <c r="L9816" s="73"/>
      <c r="M9816" s="69" t="str">
        <f>IF(C9816&lt;&gt;"",DailyLog!$S$3,"")</f>
        <v/>
      </c>
      <c r="N9816" s="56" t="str">
        <f t="shared" si="460"/>
        <v/>
      </c>
      <c r="O9816" s="53" t="str">
        <f>IF($B9816&lt;&gt;"",IF(ISNUMBER(_xlfn.XMATCH($B9816,Language!$A$6:$E$6)),0,IF(ISNUMBER(_xlfn.XMATCH($B9816,Language!$A$29:$E$29)),'Lista de Prestatarios'!$B$3,VLOOKUP(B9816,'Lista de Prestatarios'!$A$2:$B$500,2,FALSE))),"")</f>
        <v/>
      </c>
      <c r="P9816" s="58" t="str">
        <f>IF(B9816&lt;&gt;"",IF(OR(D9816&gt;0,G9816&gt;0),COUNTIF($B$2:B9816,B9816),COUNTIFS($B$2:B9816,B9816,$E$2:E9816,"&gt;0")),"")</f>
        <v/>
      </c>
    </row>
    <row r="9817" spans="1:16" x14ac:dyDescent="0.35">
      <c r="A9817" s="51" t="str">
        <f t="shared" si="459"/>
        <v/>
      </c>
      <c r="B9817" s="99"/>
      <c r="C9817" s="4"/>
      <c r="D9817" s="14"/>
      <c r="E9817" s="14"/>
      <c r="F9817" s="14"/>
      <c r="G9817" s="82"/>
      <c r="H9817" s="107" t="str">
        <f>IF(B9817&lt;&gt;"",IF(OR(O9817=0,O9817=999),"",SUMIFS($E$2:E9817,$A$2:A9817,A9817)-SUMIFS($F$2:F9817,$A$2:A9817,A9817)),"")</f>
        <v/>
      </c>
      <c r="I9817" s="109" t="str">
        <f t="shared" si="461"/>
        <v/>
      </c>
      <c r="J9817" s="113"/>
      <c r="K9817" s="90"/>
      <c r="L9817" s="73"/>
      <c r="M9817" s="69" t="str">
        <f>IF(C9817&lt;&gt;"",DailyLog!$S$3,"")</f>
        <v/>
      </c>
      <c r="N9817" s="56" t="str">
        <f t="shared" si="460"/>
        <v/>
      </c>
      <c r="O9817" s="53" t="str">
        <f>IF($B9817&lt;&gt;"",IF(ISNUMBER(_xlfn.XMATCH($B9817,Language!$A$6:$E$6)),0,IF(ISNUMBER(_xlfn.XMATCH($B9817,Language!$A$29:$E$29)),'Lista de Prestatarios'!$B$3,VLOOKUP(B9817,'Lista de Prestatarios'!$A$2:$B$500,2,FALSE))),"")</f>
        <v/>
      </c>
      <c r="P9817" s="58" t="str">
        <f>IF(B9817&lt;&gt;"",IF(OR(D9817&gt;0,G9817&gt;0),COUNTIF($B$2:B9817,B9817),COUNTIFS($B$2:B9817,B9817,$E$2:E9817,"&gt;0")),"")</f>
        <v/>
      </c>
    </row>
    <row r="9818" spans="1:16" x14ac:dyDescent="0.35">
      <c r="A9818" s="51" t="str">
        <f t="shared" si="459"/>
        <v/>
      </c>
      <c r="B9818" s="99"/>
      <c r="C9818" s="4"/>
      <c r="D9818" s="14"/>
      <c r="E9818" s="14"/>
      <c r="F9818" s="14"/>
      <c r="G9818" s="82"/>
      <c r="H9818" s="107" t="str">
        <f>IF(B9818&lt;&gt;"",IF(OR(O9818=0,O9818=999),"",SUMIFS($E$2:E9818,$A$2:A9818,A9818)-SUMIFS($F$2:F9818,$A$2:A9818,A9818)),"")</f>
        <v/>
      </c>
      <c r="I9818" s="109" t="str">
        <f t="shared" si="461"/>
        <v/>
      </c>
      <c r="J9818" s="113"/>
      <c r="K9818" s="90"/>
      <c r="L9818" s="73"/>
      <c r="M9818" s="69" t="str">
        <f>IF(C9818&lt;&gt;"",DailyLog!$S$3,"")</f>
        <v/>
      </c>
      <c r="N9818" s="56" t="str">
        <f t="shared" si="460"/>
        <v/>
      </c>
      <c r="O9818" s="53" t="str">
        <f>IF($B9818&lt;&gt;"",IF(ISNUMBER(_xlfn.XMATCH($B9818,Language!$A$6:$E$6)),0,IF(ISNUMBER(_xlfn.XMATCH($B9818,Language!$A$29:$E$29)),'Lista de Prestatarios'!$B$3,VLOOKUP(B9818,'Lista de Prestatarios'!$A$2:$B$500,2,FALSE))),"")</f>
        <v/>
      </c>
      <c r="P9818" s="58" t="str">
        <f>IF(B9818&lt;&gt;"",IF(OR(D9818&gt;0,G9818&gt;0),COUNTIF($B$2:B9818,B9818),COUNTIFS($B$2:B9818,B9818,$E$2:E9818,"&gt;0")),"")</f>
        <v/>
      </c>
    </row>
    <row r="9819" spans="1:16" x14ac:dyDescent="0.35">
      <c r="A9819" s="51" t="str">
        <f t="shared" si="459"/>
        <v/>
      </c>
      <c r="B9819" s="99"/>
      <c r="C9819" s="4"/>
      <c r="D9819" s="14"/>
      <c r="E9819" s="14"/>
      <c r="F9819" s="14"/>
      <c r="G9819" s="82"/>
      <c r="H9819" s="107" t="str">
        <f>IF(B9819&lt;&gt;"",IF(OR(O9819=0,O9819=999),"",SUMIFS($E$2:E9819,$A$2:A9819,A9819)-SUMIFS($F$2:F9819,$A$2:A9819,A9819)),"")</f>
        <v/>
      </c>
      <c r="I9819" s="109" t="str">
        <f t="shared" si="461"/>
        <v/>
      </c>
      <c r="J9819" s="113"/>
      <c r="K9819" s="90"/>
      <c r="L9819" s="73"/>
      <c r="M9819" s="69" t="str">
        <f>IF(C9819&lt;&gt;"",DailyLog!$S$3,"")</f>
        <v/>
      </c>
      <c r="N9819" s="56" t="str">
        <f t="shared" si="460"/>
        <v/>
      </c>
      <c r="O9819" s="53" t="str">
        <f>IF($B9819&lt;&gt;"",IF(ISNUMBER(_xlfn.XMATCH($B9819,Language!$A$6:$E$6)),0,IF(ISNUMBER(_xlfn.XMATCH($B9819,Language!$A$29:$E$29)),'Lista de Prestatarios'!$B$3,VLOOKUP(B9819,'Lista de Prestatarios'!$A$2:$B$500,2,FALSE))),"")</f>
        <v/>
      </c>
      <c r="P9819" s="58" t="str">
        <f>IF(B9819&lt;&gt;"",IF(OR(D9819&gt;0,G9819&gt;0),COUNTIF($B$2:B9819,B9819),COUNTIFS($B$2:B9819,B9819,$E$2:E9819,"&gt;0")),"")</f>
        <v/>
      </c>
    </row>
    <row r="9820" spans="1:16" x14ac:dyDescent="0.35">
      <c r="A9820" s="51" t="str">
        <f t="shared" si="459"/>
        <v/>
      </c>
      <c r="B9820" s="99"/>
      <c r="C9820" s="4"/>
      <c r="D9820" s="14"/>
      <c r="E9820" s="14"/>
      <c r="F9820" s="14"/>
      <c r="G9820" s="82"/>
      <c r="H9820" s="107" t="str">
        <f>IF(B9820&lt;&gt;"",IF(OR(O9820=0,O9820=999),"",SUMIFS($E$2:E9820,$A$2:A9820,A9820)-SUMIFS($F$2:F9820,$A$2:A9820,A9820)),"")</f>
        <v/>
      </c>
      <c r="I9820" s="109" t="str">
        <f t="shared" si="461"/>
        <v/>
      </c>
      <c r="J9820" s="113"/>
      <c r="K9820" s="90"/>
      <c r="L9820" s="73"/>
      <c r="M9820" s="69" t="str">
        <f>IF(C9820&lt;&gt;"",DailyLog!$S$3,"")</f>
        <v/>
      </c>
      <c r="N9820" s="56" t="str">
        <f t="shared" si="460"/>
        <v/>
      </c>
      <c r="O9820" s="53" t="str">
        <f>IF($B9820&lt;&gt;"",IF(ISNUMBER(_xlfn.XMATCH($B9820,Language!$A$6:$E$6)),0,IF(ISNUMBER(_xlfn.XMATCH($B9820,Language!$A$29:$E$29)),'Lista de Prestatarios'!$B$3,VLOOKUP(B9820,'Lista de Prestatarios'!$A$2:$B$500,2,FALSE))),"")</f>
        <v/>
      </c>
      <c r="P9820" s="58" t="str">
        <f>IF(B9820&lt;&gt;"",IF(OR(D9820&gt;0,G9820&gt;0),COUNTIF($B$2:B9820,B9820),COUNTIFS($B$2:B9820,B9820,$E$2:E9820,"&gt;0")),"")</f>
        <v/>
      </c>
    </row>
    <row r="9821" spans="1:16" x14ac:dyDescent="0.35">
      <c r="A9821" s="51" t="str">
        <f t="shared" si="459"/>
        <v/>
      </c>
      <c r="B9821" s="99"/>
      <c r="C9821" s="4"/>
      <c r="D9821" s="14"/>
      <c r="E9821" s="14"/>
      <c r="F9821" s="14"/>
      <c r="G9821" s="82"/>
      <c r="H9821" s="107" t="str">
        <f>IF(B9821&lt;&gt;"",IF(OR(O9821=0,O9821=999),"",SUMIFS($E$2:E9821,$A$2:A9821,A9821)-SUMIFS($F$2:F9821,$A$2:A9821,A9821)),"")</f>
        <v/>
      </c>
      <c r="I9821" s="109" t="str">
        <f t="shared" si="461"/>
        <v/>
      </c>
      <c r="J9821" s="113"/>
      <c r="K9821" s="90"/>
      <c r="L9821" s="73"/>
      <c r="M9821" s="69" t="str">
        <f>IF(C9821&lt;&gt;"",DailyLog!$S$3,"")</f>
        <v/>
      </c>
      <c r="N9821" s="56" t="str">
        <f t="shared" si="460"/>
        <v/>
      </c>
      <c r="O9821" s="53" t="str">
        <f>IF($B9821&lt;&gt;"",IF(ISNUMBER(_xlfn.XMATCH($B9821,Language!$A$6:$E$6)),0,IF(ISNUMBER(_xlfn.XMATCH($B9821,Language!$A$29:$E$29)),'Lista de Prestatarios'!$B$3,VLOOKUP(B9821,'Lista de Prestatarios'!$A$2:$B$500,2,FALSE))),"")</f>
        <v/>
      </c>
      <c r="P9821" s="58" t="str">
        <f>IF(B9821&lt;&gt;"",IF(OR(D9821&gt;0,G9821&gt;0),COUNTIF($B$2:B9821,B9821),COUNTIFS($B$2:B9821,B9821,$E$2:E9821,"&gt;0")),"")</f>
        <v/>
      </c>
    </row>
    <row r="9822" spans="1:16" x14ac:dyDescent="0.35">
      <c r="A9822" s="51" t="str">
        <f t="shared" si="459"/>
        <v/>
      </c>
      <c r="B9822" s="99"/>
      <c r="C9822" s="4"/>
      <c r="D9822" s="14"/>
      <c r="E9822" s="14"/>
      <c r="F9822" s="14"/>
      <c r="G9822" s="82"/>
      <c r="H9822" s="107" t="str">
        <f>IF(B9822&lt;&gt;"",IF(OR(O9822=0,O9822=999),"",SUMIFS($E$2:E9822,$A$2:A9822,A9822)-SUMIFS($F$2:F9822,$A$2:A9822,A9822)),"")</f>
        <v/>
      </c>
      <c r="I9822" s="109" t="str">
        <f t="shared" si="461"/>
        <v/>
      </c>
      <c r="J9822" s="113"/>
      <c r="K9822" s="90"/>
      <c r="L9822" s="73"/>
      <c r="M9822" s="69" t="str">
        <f>IF(C9822&lt;&gt;"",DailyLog!$S$3,"")</f>
        <v/>
      </c>
      <c r="N9822" s="56" t="str">
        <f t="shared" si="460"/>
        <v/>
      </c>
      <c r="O9822" s="53" t="str">
        <f>IF($B9822&lt;&gt;"",IF(ISNUMBER(_xlfn.XMATCH($B9822,Language!$A$6:$E$6)),0,IF(ISNUMBER(_xlfn.XMATCH($B9822,Language!$A$29:$E$29)),'Lista de Prestatarios'!$B$3,VLOOKUP(B9822,'Lista de Prestatarios'!$A$2:$B$500,2,FALSE))),"")</f>
        <v/>
      </c>
      <c r="P9822" s="58" t="str">
        <f>IF(B9822&lt;&gt;"",IF(OR(D9822&gt;0,G9822&gt;0),COUNTIF($B$2:B9822,B9822),COUNTIFS($B$2:B9822,B9822,$E$2:E9822,"&gt;0")),"")</f>
        <v/>
      </c>
    </row>
    <row r="9823" spans="1:16" x14ac:dyDescent="0.35">
      <c r="A9823" s="51" t="str">
        <f t="shared" si="459"/>
        <v/>
      </c>
      <c r="B9823" s="99"/>
      <c r="C9823" s="4"/>
      <c r="D9823" s="14"/>
      <c r="E9823" s="14"/>
      <c r="F9823" s="14"/>
      <c r="G9823" s="82"/>
      <c r="H9823" s="107" t="str">
        <f>IF(B9823&lt;&gt;"",IF(OR(O9823=0,O9823=999),"",SUMIFS($E$2:E9823,$A$2:A9823,A9823)-SUMIFS($F$2:F9823,$A$2:A9823,A9823)),"")</f>
        <v/>
      </c>
      <c r="I9823" s="109" t="str">
        <f t="shared" si="461"/>
        <v/>
      </c>
      <c r="J9823" s="113"/>
      <c r="K9823" s="90"/>
      <c r="L9823" s="73"/>
      <c r="M9823" s="69" t="str">
        <f>IF(C9823&lt;&gt;"",DailyLog!$S$3,"")</f>
        <v/>
      </c>
      <c r="N9823" s="56" t="str">
        <f t="shared" si="460"/>
        <v/>
      </c>
      <c r="O9823" s="53" t="str">
        <f>IF($B9823&lt;&gt;"",IF(ISNUMBER(_xlfn.XMATCH($B9823,Language!$A$6:$E$6)),0,IF(ISNUMBER(_xlfn.XMATCH($B9823,Language!$A$29:$E$29)),'Lista de Prestatarios'!$B$3,VLOOKUP(B9823,'Lista de Prestatarios'!$A$2:$B$500,2,FALSE))),"")</f>
        <v/>
      </c>
      <c r="P9823" s="58" t="str">
        <f>IF(B9823&lt;&gt;"",IF(OR(D9823&gt;0,G9823&gt;0),COUNTIF($B$2:B9823,B9823),COUNTIFS($B$2:B9823,B9823,$E$2:E9823,"&gt;0")),"")</f>
        <v/>
      </c>
    </row>
    <row r="9824" spans="1:16" x14ac:dyDescent="0.35">
      <c r="A9824" s="51" t="str">
        <f t="shared" si="459"/>
        <v/>
      </c>
      <c r="B9824" s="99"/>
      <c r="C9824" s="4"/>
      <c r="D9824" s="14"/>
      <c r="E9824" s="14"/>
      <c r="F9824" s="14"/>
      <c r="G9824" s="82"/>
      <c r="H9824" s="107" t="str">
        <f>IF(B9824&lt;&gt;"",IF(OR(O9824=0,O9824=999),"",SUMIFS($E$2:E9824,$A$2:A9824,A9824)-SUMIFS($F$2:F9824,$A$2:A9824,A9824)),"")</f>
        <v/>
      </c>
      <c r="I9824" s="109" t="str">
        <f t="shared" si="461"/>
        <v/>
      </c>
      <c r="J9824" s="113"/>
      <c r="K9824" s="90"/>
      <c r="L9824" s="73"/>
      <c r="M9824" s="69" t="str">
        <f>IF(C9824&lt;&gt;"",DailyLog!$S$3,"")</f>
        <v/>
      </c>
      <c r="N9824" s="56" t="str">
        <f t="shared" si="460"/>
        <v/>
      </c>
      <c r="O9824" s="53" t="str">
        <f>IF($B9824&lt;&gt;"",IF(ISNUMBER(_xlfn.XMATCH($B9824,Language!$A$6:$E$6)),0,IF(ISNUMBER(_xlfn.XMATCH($B9824,Language!$A$29:$E$29)),'Lista de Prestatarios'!$B$3,VLOOKUP(B9824,'Lista de Prestatarios'!$A$2:$B$500,2,FALSE))),"")</f>
        <v/>
      </c>
      <c r="P9824" s="58" t="str">
        <f>IF(B9824&lt;&gt;"",IF(OR(D9824&gt;0,G9824&gt;0),COUNTIF($B$2:B9824,B9824),COUNTIFS($B$2:B9824,B9824,$E$2:E9824,"&gt;0")),"")</f>
        <v/>
      </c>
    </row>
    <row r="9825" spans="1:16" x14ac:dyDescent="0.35">
      <c r="A9825" s="51" t="str">
        <f t="shared" si="459"/>
        <v/>
      </c>
      <c r="B9825" s="99"/>
      <c r="C9825" s="4"/>
      <c r="D9825" s="14"/>
      <c r="E9825" s="14"/>
      <c r="F9825" s="14"/>
      <c r="G9825" s="82"/>
      <c r="H9825" s="107" t="str">
        <f>IF(B9825&lt;&gt;"",IF(OR(O9825=0,O9825=999),"",SUMIFS($E$2:E9825,$A$2:A9825,A9825)-SUMIFS($F$2:F9825,$A$2:A9825,A9825)),"")</f>
        <v/>
      </c>
      <c r="I9825" s="109" t="str">
        <f t="shared" si="461"/>
        <v/>
      </c>
      <c r="J9825" s="113"/>
      <c r="K9825" s="90"/>
      <c r="L9825" s="73"/>
      <c r="M9825" s="69" t="str">
        <f>IF(C9825&lt;&gt;"",DailyLog!$S$3,"")</f>
        <v/>
      </c>
      <c r="N9825" s="56" t="str">
        <f t="shared" si="460"/>
        <v/>
      </c>
      <c r="O9825" s="53" t="str">
        <f>IF($B9825&lt;&gt;"",IF(ISNUMBER(_xlfn.XMATCH($B9825,Language!$A$6:$E$6)),0,IF(ISNUMBER(_xlfn.XMATCH($B9825,Language!$A$29:$E$29)),'Lista de Prestatarios'!$B$3,VLOOKUP(B9825,'Lista de Prestatarios'!$A$2:$B$500,2,FALSE))),"")</f>
        <v/>
      </c>
      <c r="P9825" s="58" t="str">
        <f>IF(B9825&lt;&gt;"",IF(OR(D9825&gt;0,G9825&gt;0),COUNTIF($B$2:B9825,B9825),COUNTIFS($B$2:B9825,B9825,$E$2:E9825,"&gt;0")),"")</f>
        <v/>
      </c>
    </row>
    <row r="9826" spans="1:16" x14ac:dyDescent="0.35">
      <c r="A9826" s="51" t="str">
        <f t="shared" si="459"/>
        <v/>
      </c>
      <c r="B9826" s="99"/>
      <c r="C9826" s="4"/>
      <c r="D9826" s="14"/>
      <c r="E9826" s="14"/>
      <c r="F9826" s="14"/>
      <c r="G9826" s="82"/>
      <c r="H9826" s="107" t="str">
        <f>IF(B9826&lt;&gt;"",IF(OR(O9826=0,O9826=999),"",SUMIFS($E$2:E9826,$A$2:A9826,A9826)-SUMIFS($F$2:F9826,$A$2:A9826,A9826)),"")</f>
        <v/>
      </c>
      <c r="I9826" s="109" t="str">
        <f t="shared" si="461"/>
        <v/>
      </c>
      <c r="J9826" s="113"/>
      <c r="K9826" s="90"/>
      <c r="L9826" s="73"/>
      <c r="M9826" s="69" t="str">
        <f>IF(C9826&lt;&gt;"",DailyLog!$S$3,"")</f>
        <v/>
      </c>
      <c r="N9826" s="56" t="str">
        <f t="shared" si="460"/>
        <v/>
      </c>
      <c r="O9826" s="53" t="str">
        <f>IF($B9826&lt;&gt;"",IF(ISNUMBER(_xlfn.XMATCH($B9826,Language!$A$6:$E$6)),0,IF(ISNUMBER(_xlfn.XMATCH($B9826,Language!$A$29:$E$29)),'Lista de Prestatarios'!$B$3,VLOOKUP(B9826,'Lista de Prestatarios'!$A$2:$B$500,2,FALSE))),"")</f>
        <v/>
      </c>
      <c r="P9826" s="58" t="str">
        <f>IF(B9826&lt;&gt;"",IF(OR(D9826&gt;0,G9826&gt;0),COUNTIF($B$2:B9826,B9826),COUNTIFS($B$2:B9826,B9826,$E$2:E9826,"&gt;0")),"")</f>
        <v/>
      </c>
    </row>
    <row r="9827" spans="1:16" x14ac:dyDescent="0.35">
      <c r="A9827" s="51" t="str">
        <f t="shared" si="459"/>
        <v/>
      </c>
      <c r="B9827" s="99"/>
      <c r="C9827" s="4"/>
      <c r="D9827" s="14"/>
      <c r="E9827" s="14"/>
      <c r="F9827" s="14"/>
      <c r="G9827" s="82"/>
      <c r="H9827" s="107" t="str">
        <f>IF(B9827&lt;&gt;"",IF(OR(O9827=0,O9827=999),"",SUMIFS($E$2:E9827,$A$2:A9827,A9827)-SUMIFS($F$2:F9827,$A$2:A9827,A9827)),"")</f>
        <v/>
      </c>
      <c r="I9827" s="109" t="str">
        <f t="shared" si="461"/>
        <v/>
      </c>
      <c r="J9827" s="113"/>
      <c r="K9827" s="90"/>
      <c r="L9827" s="73"/>
      <c r="M9827" s="69" t="str">
        <f>IF(C9827&lt;&gt;"",DailyLog!$S$3,"")</f>
        <v/>
      </c>
      <c r="N9827" s="56" t="str">
        <f t="shared" si="460"/>
        <v/>
      </c>
      <c r="O9827" s="53" t="str">
        <f>IF($B9827&lt;&gt;"",IF(ISNUMBER(_xlfn.XMATCH($B9827,Language!$A$6:$E$6)),0,IF(ISNUMBER(_xlfn.XMATCH($B9827,Language!$A$29:$E$29)),'Lista de Prestatarios'!$B$3,VLOOKUP(B9827,'Lista de Prestatarios'!$A$2:$B$500,2,FALSE))),"")</f>
        <v/>
      </c>
      <c r="P9827" s="58" t="str">
        <f>IF(B9827&lt;&gt;"",IF(OR(D9827&gt;0,G9827&gt;0),COUNTIF($B$2:B9827,B9827),COUNTIFS($B$2:B9827,B9827,$E$2:E9827,"&gt;0")),"")</f>
        <v/>
      </c>
    </row>
    <row r="9828" spans="1:16" x14ac:dyDescent="0.35">
      <c r="A9828" s="51" t="str">
        <f t="shared" si="459"/>
        <v/>
      </c>
      <c r="B9828" s="99"/>
      <c r="C9828" s="4"/>
      <c r="D9828" s="14"/>
      <c r="E9828" s="14"/>
      <c r="F9828" s="14"/>
      <c r="G9828" s="82"/>
      <c r="H9828" s="107" t="str">
        <f>IF(B9828&lt;&gt;"",IF(OR(O9828=0,O9828=999),"",SUMIFS($E$2:E9828,$A$2:A9828,A9828)-SUMIFS($F$2:F9828,$A$2:A9828,A9828)),"")</f>
        <v/>
      </c>
      <c r="I9828" s="109" t="str">
        <f t="shared" si="461"/>
        <v/>
      </c>
      <c r="J9828" s="113"/>
      <c r="K9828" s="90"/>
      <c r="L9828" s="73"/>
      <c r="M9828" s="69" t="str">
        <f>IF(C9828&lt;&gt;"",DailyLog!$S$3,"")</f>
        <v/>
      </c>
      <c r="N9828" s="56" t="str">
        <f t="shared" si="460"/>
        <v/>
      </c>
      <c r="O9828" s="53" t="str">
        <f>IF($B9828&lt;&gt;"",IF(ISNUMBER(_xlfn.XMATCH($B9828,Language!$A$6:$E$6)),0,IF(ISNUMBER(_xlfn.XMATCH($B9828,Language!$A$29:$E$29)),'Lista de Prestatarios'!$B$3,VLOOKUP(B9828,'Lista de Prestatarios'!$A$2:$B$500,2,FALSE))),"")</f>
        <v/>
      </c>
      <c r="P9828" s="58" t="str">
        <f>IF(B9828&lt;&gt;"",IF(OR(D9828&gt;0,G9828&gt;0),COUNTIF($B$2:B9828,B9828),COUNTIFS($B$2:B9828,B9828,$E$2:E9828,"&gt;0")),"")</f>
        <v/>
      </c>
    </row>
    <row r="9829" spans="1:16" x14ac:dyDescent="0.35">
      <c r="A9829" s="51" t="str">
        <f t="shared" si="459"/>
        <v/>
      </c>
      <c r="B9829" s="99"/>
      <c r="C9829" s="4"/>
      <c r="D9829" s="14"/>
      <c r="E9829" s="14"/>
      <c r="F9829" s="14"/>
      <c r="G9829" s="82"/>
      <c r="H9829" s="107" t="str">
        <f>IF(B9829&lt;&gt;"",IF(OR(O9829=0,O9829=999),"",SUMIFS($E$2:E9829,$A$2:A9829,A9829)-SUMIFS($F$2:F9829,$A$2:A9829,A9829)),"")</f>
        <v/>
      </c>
      <c r="I9829" s="109" t="str">
        <f t="shared" si="461"/>
        <v/>
      </c>
      <c r="J9829" s="113"/>
      <c r="K9829" s="90"/>
      <c r="L9829" s="73"/>
      <c r="M9829" s="69" t="str">
        <f>IF(C9829&lt;&gt;"",DailyLog!$S$3,"")</f>
        <v/>
      </c>
      <c r="N9829" s="56" t="str">
        <f t="shared" si="460"/>
        <v/>
      </c>
      <c r="O9829" s="53" t="str">
        <f>IF($B9829&lt;&gt;"",IF(ISNUMBER(_xlfn.XMATCH($B9829,Language!$A$6:$E$6)),0,IF(ISNUMBER(_xlfn.XMATCH($B9829,Language!$A$29:$E$29)),'Lista de Prestatarios'!$B$3,VLOOKUP(B9829,'Lista de Prestatarios'!$A$2:$B$500,2,FALSE))),"")</f>
        <v/>
      </c>
      <c r="P9829" s="58" t="str">
        <f>IF(B9829&lt;&gt;"",IF(OR(D9829&gt;0,G9829&gt;0),COUNTIF($B$2:B9829,B9829),COUNTIFS($B$2:B9829,B9829,$E$2:E9829,"&gt;0")),"")</f>
        <v/>
      </c>
    </row>
    <row r="9830" spans="1:16" x14ac:dyDescent="0.35">
      <c r="A9830" s="51" t="str">
        <f t="shared" si="459"/>
        <v/>
      </c>
      <c r="B9830" s="99"/>
      <c r="C9830" s="4"/>
      <c r="D9830" s="14"/>
      <c r="E9830" s="14"/>
      <c r="F9830" s="14"/>
      <c r="G9830" s="82"/>
      <c r="H9830" s="107" t="str">
        <f>IF(B9830&lt;&gt;"",IF(OR(O9830=0,O9830=999),"",SUMIFS($E$2:E9830,$A$2:A9830,A9830)-SUMIFS($F$2:F9830,$A$2:A9830,A9830)),"")</f>
        <v/>
      </c>
      <c r="I9830" s="109" t="str">
        <f t="shared" si="461"/>
        <v/>
      </c>
      <c r="J9830" s="113"/>
      <c r="K9830" s="90"/>
      <c r="L9830" s="73"/>
      <c r="M9830" s="69" t="str">
        <f>IF(C9830&lt;&gt;"",DailyLog!$S$3,"")</f>
        <v/>
      </c>
      <c r="N9830" s="56" t="str">
        <f t="shared" si="460"/>
        <v/>
      </c>
      <c r="O9830" s="53" t="str">
        <f>IF($B9830&lt;&gt;"",IF(ISNUMBER(_xlfn.XMATCH($B9830,Language!$A$6:$E$6)),0,IF(ISNUMBER(_xlfn.XMATCH($B9830,Language!$A$29:$E$29)),'Lista de Prestatarios'!$B$3,VLOOKUP(B9830,'Lista de Prestatarios'!$A$2:$B$500,2,FALSE))),"")</f>
        <v/>
      </c>
      <c r="P9830" s="58" t="str">
        <f>IF(B9830&lt;&gt;"",IF(OR(D9830&gt;0,G9830&gt;0),COUNTIF($B$2:B9830,B9830),COUNTIFS($B$2:B9830,B9830,$E$2:E9830,"&gt;0")),"")</f>
        <v/>
      </c>
    </row>
    <row r="9831" spans="1:16" x14ac:dyDescent="0.35">
      <c r="A9831" s="51" t="str">
        <f t="shared" si="459"/>
        <v/>
      </c>
      <c r="B9831" s="99"/>
      <c r="C9831" s="4"/>
      <c r="D9831" s="14"/>
      <c r="E9831" s="14"/>
      <c r="F9831" s="14"/>
      <c r="G9831" s="82"/>
      <c r="H9831" s="107" t="str">
        <f>IF(B9831&lt;&gt;"",IF(OR(O9831=0,O9831=999),"",SUMIFS($E$2:E9831,$A$2:A9831,A9831)-SUMIFS($F$2:F9831,$A$2:A9831,A9831)),"")</f>
        <v/>
      </c>
      <c r="I9831" s="109" t="str">
        <f t="shared" si="461"/>
        <v/>
      </c>
      <c r="J9831" s="113"/>
      <c r="K9831" s="90"/>
      <c r="L9831" s="73"/>
      <c r="M9831" s="69" t="str">
        <f>IF(C9831&lt;&gt;"",DailyLog!$S$3,"")</f>
        <v/>
      </c>
      <c r="N9831" s="56" t="str">
        <f t="shared" si="460"/>
        <v/>
      </c>
      <c r="O9831" s="53" t="str">
        <f>IF($B9831&lt;&gt;"",IF(ISNUMBER(_xlfn.XMATCH($B9831,Language!$A$6:$E$6)),0,IF(ISNUMBER(_xlfn.XMATCH($B9831,Language!$A$29:$E$29)),'Lista de Prestatarios'!$B$3,VLOOKUP(B9831,'Lista de Prestatarios'!$A$2:$B$500,2,FALSE))),"")</f>
        <v/>
      </c>
      <c r="P9831" s="58" t="str">
        <f>IF(B9831&lt;&gt;"",IF(OR(D9831&gt;0,G9831&gt;0),COUNTIF($B$2:B9831,B9831),COUNTIFS($B$2:B9831,B9831,$E$2:E9831,"&gt;0")),"")</f>
        <v/>
      </c>
    </row>
    <row r="9832" spans="1:16" x14ac:dyDescent="0.35">
      <c r="A9832" s="51" t="str">
        <f t="shared" si="459"/>
        <v/>
      </c>
      <c r="B9832" s="99"/>
      <c r="C9832" s="4"/>
      <c r="D9832" s="14"/>
      <c r="E9832" s="14"/>
      <c r="F9832" s="14"/>
      <c r="G9832" s="82"/>
      <c r="H9832" s="107" t="str">
        <f>IF(B9832&lt;&gt;"",IF(OR(O9832=0,O9832=999),"",SUMIFS($E$2:E9832,$A$2:A9832,A9832)-SUMIFS($F$2:F9832,$A$2:A9832,A9832)),"")</f>
        <v/>
      </c>
      <c r="I9832" s="109" t="str">
        <f t="shared" si="461"/>
        <v/>
      </c>
      <c r="J9832" s="113"/>
      <c r="K9832" s="90"/>
      <c r="L9832" s="73"/>
      <c r="M9832" s="69" t="str">
        <f>IF(C9832&lt;&gt;"",DailyLog!$S$3,"")</f>
        <v/>
      </c>
      <c r="N9832" s="56" t="str">
        <f t="shared" si="460"/>
        <v/>
      </c>
      <c r="O9832" s="53" t="str">
        <f>IF($B9832&lt;&gt;"",IF(ISNUMBER(_xlfn.XMATCH($B9832,Language!$A$6:$E$6)),0,IF(ISNUMBER(_xlfn.XMATCH($B9832,Language!$A$29:$E$29)),'Lista de Prestatarios'!$B$3,VLOOKUP(B9832,'Lista de Prestatarios'!$A$2:$B$500,2,FALSE))),"")</f>
        <v/>
      </c>
      <c r="P9832" s="58" t="str">
        <f>IF(B9832&lt;&gt;"",IF(OR(D9832&gt;0,G9832&gt;0),COUNTIF($B$2:B9832,B9832),COUNTIFS($B$2:B9832,B9832,$E$2:E9832,"&gt;0")),"")</f>
        <v/>
      </c>
    </row>
    <row r="9833" spans="1:16" x14ac:dyDescent="0.35">
      <c r="A9833" s="51" t="str">
        <f t="shared" si="459"/>
        <v/>
      </c>
      <c r="B9833" s="99"/>
      <c r="C9833" s="4"/>
      <c r="D9833" s="14"/>
      <c r="E9833" s="14"/>
      <c r="F9833" s="14"/>
      <c r="G9833" s="82"/>
      <c r="H9833" s="107" t="str">
        <f>IF(B9833&lt;&gt;"",IF(OR(O9833=0,O9833=999),"",SUMIFS($E$2:E9833,$A$2:A9833,A9833)-SUMIFS($F$2:F9833,$A$2:A9833,A9833)),"")</f>
        <v/>
      </c>
      <c r="I9833" s="109" t="str">
        <f t="shared" si="461"/>
        <v/>
      </c>
      <c r="J9833" s="113"/>
      <c r="K9833" s="90"/>
      <c r="L9833" s="73"/>
      <c r="M9833" s="69" t="str">
        <f>IF(C9833&lt;&gt;"",DailyLog!$S$3,"")</f>
        <v/>
      </c>
      <c r="N9833" s="56" t="str">
        <f t="shared" si="460"/>
        <v/>
      </c>
      <c r="O9833" s="53" t="str">
        <f>IF($B9833&lt;&gt;"",IF(ISNUMBER(_xlfn.XMATCH($B9833,Language!$A$6:$E$6)),0,IF(ISNUMBER(_xlfn.XMATCH($B9833,Language!$A$29:$E$29)),'Lista de Prestatarios'!$B$3,VLOOKUP(B9833,'Lista de Prestatarios'!$A$2:$B$500,2,FALSE))),"")</f>
        <v/>
      </c>
      <c r="P9833" s="58" t="str">
        <f>IF(B9833&lt;&gt;"",IF(OR(D9833&gt;0,G9833&gt;0),COUNTIF($B$2:B9833,B9833),COUNTIFS($B$2:B9833,B9833,$E$2:E9833,"&gt;0")),"")</f>
        <v/>
      </c>
    </row>
    <row r="9834" spans="1:16" x14ac:dyDescent="0.35">
      <c r="A9834" s="51" t="str">
        <f t="shared" si="459"/>
        <v/>
      </c>
      <c r="B9834" s="99"/>
      <c r="C9834" s="4"/>
      <c r="D9834" s="14"/>
      <c r="E9834" s="14"/>
      <c r="F9834" s="14"/>
      <c r="G9834" s="82"/>
      <c r="H9834" s="107" t="str">
        <f>IF(B9834&lt;&gt;"",IF(OR(O9834=0,O9834=999),"",SUMIFS($E$2:E9834,$A$2:A9834,A9834)-SUMIFS($F$2:F9834,$A$2:A9834,A9834)),"")</f>
        <v/>
      </c>
      <c r="I9834" s="109" t="str">
        <f t="shared" si="461"/>
        <v/>
      </c>
      <c r="J9834" s="113"/>
      <c r="K9834" s="90"/>
      <c r="L9834" s="73"/>
      <c r="M9834" s="69" t="str">
        <f>IF(C9834&lt;&gt;"",DailyLog!$S$3,"")</f>
        <v/>
      </c>
      <c r="N9834" s="56" t="str">
        <f t="shared" si="460"/>
        <v/>
      </c>
      <c r="O9834" s="53" t="str">
        <f>IF($B9834&lt;&gt;"",IF(ISNUMBER(_xlfn.XMATCH($B9834,Language!$A$6:$E$6)),0,IF(ISNUMBER(_xlfn.XMATCH($B9834,Language!$A$29:$E$29)),'Lista de Prestatarios'!$B$3,VLOOKUP(B9834,'Lista de Prestatarios'!$A$2:$B$500,2,FALSE))),"")</f>
        <v/>
      </c>
      <c r="P9834" s="58" t="str">
        <f>IF(B9834&lt;&gt;"",IF(OR(D9834&gt;0,G9834&gt;0),COUNTIF($B$2:B9834,B9834),COUNTIFS($B$2:B9834,B9834,$E$2:E9834,"&gt;0")),"")</f>
        <v/>
      </c>
    </row>
    <row r="9835" spans="1:16" x14ac:dyDescent="0.35">
      <c r="A9835" s="51" t="str">
        <f t="shared" si="459"/>
        <v/>
      </c>
      <c r="B9835" s="99"/>
      <c r="C9835" s="4"/>
      <c r="D9835" s="14"/>
      <c r="E9835" s="14"/>
      <c r="F9835" s="14"/>
      <c r="G9835" s="82"/>
      <c r="H9835" s="107" t="str">
        <f>IF(B9835&lt;&gt;"",IF(OR(O9835=0,O9835=999),"",SUMIFS($E$2:E9835,$A$2:A9835,A9835)-SUMIFS($F$2:F9835,$A$2:A9835,A9835)),"")</f>
        <v/>
      </c>
      <c r="I9835" s="109" t="str">
        <f t="shared" si="461"/>
        <v/>
      </c>
      <c r="J9835" s="113"/>
      <c r="K9835" s="90"/>
      <c r="L9835" s="73"/>
      <c r="M9835" s="69" t="str">
        <f>IF(C9835&lt;&gt;"",DailyLog!$S$3,"")</f>
        <v/>
      </c>
      <c r="N9835" s="56" t="str">
        <f t="shared" si="460"/>
        <v/>
      </c>
      <c r="O9835" s="53" t="str">
        <f>IF($B9835&lt;&gt;"",IF(ISNUMBER(_xlfn.XMATCH($B9835,Language!$A$6:$E$6)),0,IF(ISNUMBER(_xlfn.XMATCH($B9835,Language!$A$29:$E$29)),'Lista de Prestatarios'!$B$3,VLOOKUP(B9835,'Lista de Prestatarios'!$A$2:$B$500,2,FALSE))),"")</f>
        <v/>
      </c>
      <c r="P9835" s="58" t="str">
        <f>IF(B9835&lt;&gt;"",IF(OR(D9835&gt;0,G9835&gt;0),COUNTIF($B$2:B9835,B9835),COUNTIFS($B$2:B9835,B9835,$E$2:E9835,"&gt;0")),"")</f>
        <v/>
      </c>
    </row>
    <row r="9836" spans="1:16" x14ac:dyDescent="0.35">
      <c r="A9836" s="51" t="str">
        <f t="shared" si="459"/>
        <v/>
      </c>
      <c r="B9836" s="99"/>
      <c r="C9836" s="4"/>
      <c r="D9836" s="14"/>
      <c r="E9836" s="14"/>
      <c r="F9836" s="14"/>
      <c r="G9836" s="82"/>
      <c r="H9836" s="107" t="str">
        <f>IF(B9836&lt;&gt;"",IF(OR(O9836=0,O9836=999),"",SUMIFS($E$2:E9836,$A$2:A9836,A9836)-SUMIFS($F$2:F9836,$A$2:A9836,A9836)),"")</f>
        <v/>
      </c>
      <c r="I9836" s="109" t="str">
        <f t="shared" si="461"/>
        <v/>
      </c>
      <c r="J9836" s="113"/>
      <c r="K9836" s="90"/>
      <c r="L9836" s="73"/>
      <c r="M9836" s="69" t="str">
        <f>IF(C9836&lt;&gt;"",DailyLog!$S$3,"")</f>
        <v/>
      </c>
      <c r="N9836" s="56" t="str">
        <f t="shared" si="460"/>
        <v/>
      </c>
      <c r="O9836" s="53" t="str">
        <f>IF($B9836&lt;&gt;"",IF(ISNUMBER(_xlfn.XMATCH($B9836,Language!$A$6:$E$6)),0,IF(ISNUMBER(_xlfn.XMATCH($B9836,Language!$A$29:$E$29)),'Lista de Prestatarios'!$B$3,VLOOKUP(B9836,'Lista de Prestatarios'!$A$2:$B$500,2,FALSE))),"")</f>
        <v/>
      </c>
      <c r="P9836" s="58" t="str">
        <f>IF(B9836&lt;&gt;"",IF(OR(D9836&gt;0,G9836&gt;0),COUNTIF($B$2:B9836,B9836),COUNTIFS($B$2:B9836,B9836,$E$2:E9836,"&gt;0")),"")</f>
        <v/>
      </c>
    </row>
    <row r="9837" spans="1:16" x14ac:dyDescent="0.35">
      <c r="A9837" s="51" t="str">
        <f t="shared" si="459"/>
        <v/>
      </c>
      <c r="B9837" s="99"/>
      <c r="C9837" s="4"/>
      <c r="D9837" s="14"/>
      <c r="E9837" s="14"/>
      <c r="F9837" s="14"/>
      <c r="G9837" s="82"/>
      <c r="H9837" s="107" t="str">
        <f>IF(B9837&lt;&gt;"",IF(OR(O9837=0,O9837=999),"",SUMIFS($E$2:E9837,$A$2:A9837,A9837)-SUMIFS($F$2:F9837,$A$2:A9837,A9837)),"")</f>
        <v/>
      </c>
      <c r="I9837" s="109" t="str">
        <f t="shared" si="461"/>
        <v/>
      </c>
      <c r="J9837" s="113"/>
      <c r="K9837" s="90"/>
      <c r="L9837" s="73"/>
      <c r="M9837" s="69" t="str">
        <f>IF(C9837&lt;&gt;"",DailyLog!$S$3,"")</f>
        <v/>
      </c>
      <c r="N9837" s="56" t="str">
        <f t="shared" si="460"/>
        <v/>
      </c>
      <c r="O9837" s="53" t="str">
        <f>IF($B9837&lt;&gt;"",IF(ISNUMBER(_xlfn.XMATCH($B9837,Language!$A$6:$E$6)),0,IF(ISNUMBER(_xlfn.XMATCH($B9837,Language!$A$29:$E$29)),'Lista de Prestatarios'!$B$3,VLOOKUP(B9837,'Lista de Prestatarios'!$A$2:$B$500,2,FALSE))),"")</f>
        <v/>
      </c>
      <c r="P9837" s="58" t="str">
        <f>IF(B9837&lt;&gt;"",IF(OR(D9837&gt;0,G9837&gt;0),COUNTIF($B$2:B9837,B9837),COUNTIFS($B$2:B9837,B9837,$E$2:E9837,"&gt;0")),"")</f>
        <v/>
      </c>
    </row>
    <row r="9838" spans="1:16" x14ac:dyDescent="0.35">
      <c r="A9838" s="51" t="str">
        <f t="shared" si="459"/>
        <v/>
      </c>
      <c r="B9838" s="99"/>
      <c r="C9838" s="4"/>
      <c r="D9838" s="14"/>
      <c r="E9838" s="14"/>
      <c r="F9838" s="14"/>
      <c r="G9838" s="82"/>
      <c r="H9838" s="107" t="str">
        <f>IF(B9838&lt;&gt;"",IF(OR(O9838=0,O9838=999),"",SUMIFS($E$2:E9838,$A$2:A9838,A9838)-SUMIFS($F$2:F9838,$A$2:A9838,A9838)),"")</f>
        <v/>
      </c>
      <c r="I9838" s="109" t="str">
        <f t="shared" si="461"/>
        <v/>
      </c>
      <c r="J9838" s="113"/>
      <c r="K9838" s="90"/>
      <c r="L9838" s="73"/>
      <c r="M9838" s="69" t="str">
        <f>IF(C9838&lt;&gt;"",DailyLog!$S$3,"")</f>
        <v/>
      </c>
      <c r="N9838" s="56" t="str">
        <f t="shared" si="460"/>
        <v/>
      </c>
      <c r="O9838" s="53" t="str">
        <f>IF($B9838&lt;&gt;"",IF(ISNUMBER(_xlfn.XMATCH($B9838,Language!$A$6:$E$6)),0,IF(ISNUMBER(_xlfn.XMATCH($B9838,Language!$A$29:$E$29)),'Lista de Prestatarios'!$B$3,VLOOKUP(B9838,'Lista de Prestatarios'!$A$2:$B$500,2,FALSE))),"")</f>
        <v/>
      </c>
      <c r="P9838" s="58" t="str">
        <f>IF(B9838&lt;&gt;"",IF(OR(D9838&gt;0,G9838&gt;0),COUNTIF($B$2:B9838,B9838),COUNTIFS($B$2:B9838,B9838,$E$2:E9838,"&gt;0")),"")</f>
        <v/>
      </c>
    </row>
    <row r="9839" spans="1:16" x14ac:dyDescent="0.35">
      <c r="A9839" s="51" t="str">
        <f t="shared" si="459"/>
        <v/>
      </c>
      <c r="B9839" s="99"/>
      <c r="C9839" s="4"/>
      <c r="D9839" s="14"/>
      <c r="E9839" s="14"/>
      <c r="F9839" s="14"/>
      <c r="G9839" s="82"/>
      <c r="H9839" s="107" t="str">
        <f>IF(B9839&lt;&gt;"",IF(OR(O9839=0,O9839=999),"",SUMIFS($E$2:E9839,$A$2:A9839,A9839)-SUMIFS($F$2:F9839,$A$2:A9839,A9839)),"")</f>
        <v/>
      </c>
      <c r="I9839" s="109" t="str">
        <f t="shared" si="461"/>
        <v/>
      </c>
      <c r="J9839" s="113"/>
      <c r="K9839" s="90"/>
      <c r="L9839" s="73"/>
      <c r="M9839" s="69" t="str">
        <f>IF(C9839&lt;&gt;"",DailyLog!$S$3,"")</f>
        <v/>
      </c>
      <c r="N9839" s="56" t="str">
        <f t="shared" si="460"/>
        <v/>
      </c>
      <c r="O9839" s="53" t="str">
        <f>IF($B9839&lt;&gt;"",IF(ISNUMBER(_xlfn.XMATCH($B9839,Language!$A$6:$E$6)),0,IF(ISNUMBER(_xlfn.XMATCH($B9839,Language!$A$29:$E$29)),'Lista de Prestatarios'!$B$3,VLOOKUP(B9839,'Lista de Prestatarios'!$A$2:$B$500,2,FALSE))),"")</f>
        <v/>
      </c>
      <c r="P9839" s="58" t="str">
        <f>IF(B9839&lt;&gt;"",IF(OR(D9839&gt;0,G9839&gt;0),COUNTIF($B$2:B9839,B9839),COUNTIFS($B$2:B9839,B9839,$E$2:E9839,"&gt;0")),"")</f>
        <v/>
      </c>
    </row>
    <row r="9840" spans="1:16" x14ac:dyDescent="0.35">
      <c r="A9840" s="51" t="str">
        <f t="shared" si="459"/>
        <v/>
      </c>
      <c r="B9840" s="99"/>
      <c r="C9840" s="4"/>
      <c r="D9840" s="14"/>
      <c r="E9840" s="14"/>
      <c r="F9840" s="14"/>
      <c r="G9840" s="82"/>
      <c r="H9840" s="107" t="str">
        <f>IF(B9840&lt;&gt;"",IF(OR(O9840=0,O9840=999),"",SUMIFS($E$2:E9840,$A$2:A9840,A9840)-SUMIFS($F$2:F9840,$A$2:A9840,A9840)),"")</f>
        <v/>
      </c>
      <c r="I9840" s="109" t="str">
        <f t="shared" si="461"/>
        <v/>
      </c>
      <c r="J9840" s="113"/>
      <c r="K9840" s="90"/>
      <c r="L9840" s="73"/>
      <c r="M9840" s="69" t="str">
        <f>IF(C9840&lt;&gt;"",DailyLog!$S$3,"")</f>
        <v/>
      </c>
      <c r="N9840" s="56" t="str">
        <f t="shared" si="460"/>
        <v/>
      </c>
      <c r="O9840" s="53" t="str">
        <f>IF($B9840&lt;&gt;"",IF(ISNUMBER(_xlfn.XMATCH($B9840,Language!$A$6:$E$6)),0,IF(ISNUMBER(_xlfn.XMATCH($B9840,Language!$A$29:$E$29)),'Lista de Prestatarios'!$B$3,VLOOKUP(B9840,'Lista de Prestatarios'!$A$2:$B$500,2,FALSE))),"")</f>
        <v/>
      </c>
      <c r="P9840" s="58" t="str">
        <f>IF(B9840&lt;&gt;"",IF(OR(D9840&gt;0,G9840&gt;0),COUNTIF($B$2:B9840,B9840),COUNTIFS($B$2:B9840,B9840,$E$2:E9840,"&gt;0")),"")</f>
        <v/>
      </c>
    </row>
    <row r="9841" spans="1:16" x14ac:dyDescent="0.35">
      <c r="A9841" s="51" t="str">
        <f t="shared" si="459"/>
        <v/>
      </c>
      <c r="B9841" s="99"/>
      <c r="C9841" s="4"/>
      <c r="D9841" s="14"/>
      <c r="E9841" s="14"/>
      <c r="F9841" s="14"/>
      <c r="G9841" s="82"/>
      <c r="H9841" s="107" t="str">
        <f>IF(B9841&lt;&gt;"",IF(OR(O9841=0,O9841=999),"",SUMIFS($E$2:E9841,$A$2:A9841,A9841)-SUMIFS($F$2:F9841,$A$2:A9841,A9841)),"")</f>
        <v/>
      </c>
      <c r="I9841" s="109" t="str">
        <f t="shared" si="461"/>
        <v/>
      </c>
      <c r="J9841" s="113"/>
      <c r="K9841" s="90"/>
      <c r="L9841" s="73"/>
      <c r="M9841" s="69" t="str">
        <f>IF(C9841&lt;&gt;"",DailyLog!$S$3,"")</f>
        <v/>
      </c>
      <c r="N9841" s="56" t="str">
        <f t="shared" si="460"/>
        <v/>
      </c>
      <c r="O9841" s="53" t="str">
        <f>IF($B9841&lt;&gt;"",IF(ISNUMBER(_xlfn.XMATCH($B9841,Language!$A$6:$E$6)),0,IF(ISNUMBER(_xlfn.XMATCH($B9841,Language!$A$29:$E$29)),'Lista de Prestatarios'!$B$3,VLOOKUP(B9841,'Lista de Prestatarios'!$A$2:$B$500,2,FALSE))),"")</f>
        <v/>
      </c>
      <c r="P9841" s="58" t="str">
        <f>IF(B9841&lt;&gt;"",IF(OR(D9841&gt;0,G9841&gt;0),COUNTIF($B$2:B9841,B9841),COUNTIFS($B$2:B9841,B9841,$E$2:E9841,"&gt;0")),"")</f>
        <v/>
      </c>
    </row>
    <row r="9842" spans="1:16" x14ac:dyDescent="0.35">
      <c r="A9842" s="51" t="str">
        <f t="shared" si="459"/>
        <v/>
      </c>
      <c r="B9842" s="99"/>
      <c r="C9842" s="4"/>
      <c r="D9842" s="14"/>
      <c r="E9842" s="14"/>
      <c r="F9842" s="14"/>
      <c r="G9842" s="82"/>
      <c r="H9842" s="107" t="str">
        <f>IF(B9842&lt;&gt;"",IF(OR(O9842=0,O9842=999),"",SUMIFS($E$2:E9842,$A$2:A9842,A9842)-SUMIFS($F$2:F9842,$A$2:A9842,A9842)),"")</f>
        <v/>
      </c>
      <c r="I9842" s="109" t="str">
        <f t="shared" si="461"/>
        <v/>
      </c>
      <c r="J9842" s="113"/>
      <c r="K9842" s="90"/>
      <c r="L9842" s="73"/>
      <c r="M9842" s="69" t="str">
        <f>IF(C9842&lt;&gt;"",DailyLog!$S$3,"")</f>
        <v/>
      </c>
      <c r="N9842" s="56" t="str">
        <f t="shared" si="460"/>
        <v/>
      </c>
      <c r="O9842" s="53" t="str">
        <f>IF($B9842&lt;&gt;"",IF(ISNUMBER(_xlfn.XMATCH($B9842,Language!$A$6:$E$6)),0,IF(ISNUMBER(_xlfn.XMATCH($B9842,Language!$A$29:$E$29)),'Lista de Prestatarios'!$B$3,VLOOKUP(B9842,'Lista de Prestatarios'!$A$2:$B$500,2,FALSE))),"")</f>
        <v/>
      </c>
      <c r="P9842" s="58" t="str">
        <f>IF(B9842&lt;&gt;"",IF(OR(D9842&gt;0,G9842&gt;0),COUNTIF($B$2:B9842,B9842),COUNTIFS($B$2:B9842,B9842,$E$2:E9842,"&gt;0")),"")</f>
        <v/>
      </c>
    </row>
    <row r="9843" spans="1:16" x14ac:dyDescent="0.35">
      <c r="A9843" s="51" t="str">
        <f t="shared" si="459"/>
        <v/>
      </c>
      <c r="B9843" s="99"/>
      <c r="C9843" s="4"/>
      <c r="D9843" s="14"/>
      <c r="E9843" s="14"/>
      <c r="F9843" s="14"/>
      <c r="G9843" s="82"/>
      <c r="H9843" s="107" t="str">
        <f>IF(B9843&lt;&gt;"",IF(OR(O9843=0,O9843=999),"",SUMIFS($E$2:E9843,$A$2:A9843,A9843)-SUMIFS($F$2:F9843,$A$2:A9843,A9843)),"")</f>
        <v/>
      </c>
      <c r="I9843" s="109" t="str">
        <f t="shared" si="461"/>
        <v/>
      </c>
      <c r="J9843" s="113"/>
      <c r="K9843" s="90"/>
      <c r="L9843" s="73"/>
      <c r="M9843" s="69" t="str">
        <f>IF(C9843&lt;&gt;"",DailyLog!$S$3,"")</f>
        <v/>
      </c>
      <c r="N9843" s="56" t="str">
        <f t="shared" si="460"/>
        <v/>
      </c>
      <c r="O9843" s="53" t="str">
        <f>IF($B9843&lt;&gt;"",IF(ISNUMBER(_xlfn.XMATCH($B9843,Language!$A$6:$E$6)),0,IF(ISNUMBER(_xlfn.XMATCH($B9843,Language!$A$29:$E$29)),'Lista de Prestatarios'!$B$3,VLOOKUP(B9843,'Lista de Prestatarios'!$A$2:$B$500,2,FALSE))),"")</f>
        <v/>
      </c>
      <c r="P9843" s="58" t="str">
        <f>IF(B9843&lt;&gt;"",IF(OR(D9843&gt;0,G9843&gt;0),COUNTIF($B$2:B9843,B9843),COUNTIFS($B$2:B9843,B9843,$E$2:E9843,"&gt;0")),"")</f>
        <v/>
      </c>
    </row>
    <row r="9844" spans="1:16" x14ac:dyDescent="0.35">
      <c r="A9844" s="51" t="str">
        <f t="shared" si="459"/>
        <v/>
      </c>
      <c r="B9844" s="99"/>
      <c r="C9844" s="4"/>
      <c r="D9844" s="14"/>
      <c r="E9844" s="14"/>
      <c r="F9844" s="14"/>
      <c r="G9844" s="82"/>
      <c r="H9844" s="107" t="str">
        <f>IF(B9844&lt;&gt;"",IF(OR(O9844=0,O9844=999),"",SUMIFS($E$2:E9844,$A$2:A9844,A9844)-SUMIFS($F$2:F9844,$A$2:A9844,A9844)),"")</f>
        <v/>
      </c>
      <c r="I9844" s="109" t="str">
        <f t="shared" si="461"/>
        <v/>
      </c>
      <c r="J9844" s="113"/>
      <c r="K9844" s="90"/>
      <c r="L9844" s="73"/>
      <c r="M9844" s="69" t="str">
        <f>IF(C9844&lt;&gt;"",DailyLog!$S$3,"")</f>
        <v/>
      </c>
      <c r="N9844" s="56" t="str">
        <f t="shared" si="460"/>
        <v/>
      </c>
      <c r="O9844" s="53" t="str">
        <f>IF($B9844&lt;&gt;"",IF(ISNUMBER(_xlfn.XMATCH($B9844,Language!$A$6:$E$6)),0,IF(ISNUMBER(_xlfn.XMATCH($B9844,Language!$A$29:$E$29)),'Lista de Prestatarios'!$B$3,VLOOKUP(B9844,'Lista de Prestatarios'!$A$2:$B$500,2,FALSE))),"")</f>
        <v/>
      </c>
      <c r="P9844" s="58" t="str">
        <f>IF(B9844&lt;&gt;"",IF(OR(D9844&gt;0,G9844&gt;0),COUNTIF($B$2:B9844,B9844),COUNTIFS($B$2:B9844,B9844,$E$2:E9844,"&gt;0")),"")</f>
        <v/>
      </c>
    </row>
    <row r="9845" spans="1:16" x14ac:dyDescent="0.35">
      <c r="A9845" s="51" t="str">
        <f t="shared" si="459"/>
        <v/>
      </c>
      <c r="B9845" s="99"/>
      <c r="C9845" s="4"/>
      <c r="D9845" s="14"/>
      <c r="E9845" s="14"/>
      <c r="F9845" s="14"/>
      <c r="G9845" s="82"/>
      <c r="H9845" s="107" t="str">
        <f>IF(B9845&lt;&gt;"",IF(OR(O9845=0,O9845=999),"",SUMIFS($E$2:E9845,$A$2:A9845,A9845)-SUMIFS($F$2:F9845,$A$2:A9845,A9845)),"")</f>
        <v/>
      </c>
      <c r="I9845" s="109" t="str">
        <f t="shared" si="461"/>
        <v/>
      </c>
      <c r="J9845" s="113"/>
      <c r="K9845" s="90"/>
      <c r="L9845" s="73"/>
      <c r="M9845" s="69" t="str">
        <f>IF(C9845&lt;&gt;"",DailyLog!$S$3,"")</f>
        <v/>
      </c>
      <c r="N9845" s="56" t="str">
        <f t="shared" si="460"/>
        <v/>
      </c>
      <c r="O9845" s="53" t="str">
        <f>IF($B9845&lt;&gt;"",IF(ISNUMBER(_xlfn.XMATCH($B9845,Language!$A$6:$E$6)),0,IF(ISNUMBER(_xlfn.XMATCH($B9845,Language!$A$29:$E$29)),'Lista de Prestatarios'!$B$3,VLOOKUP(B9845,'Lista de Prestatarios'!$A$2:$B$500,2,FALSE))),"")</f>
        <v/>
      </c>
      <c r="P9845" s="58" t="str">
        <f>IF(B9845&lt;&gt;"",IF(OR(D9845&gt;0,G9845&gt;0),COUNTIF($B$2:B9845,B9845),COUNTIFS($B$2:B9845,B9845,$E$2:E9845,"&gt;0")),"")</f>
        <v/>
      </c>
    </row>
    <row r="9846" spans="1:16" x14ac:dyDescent="0.35">
      <c r="A9846" s="51" t="str">
        <f t="shared" si="459"/>
        <v/>
      </c>
      <c r="B9846" s="99"/>
      <c r="C9846" s="4"/>
      <c r="D9846" s="14"/>
      <c r="E9846" s="14"/>
      <c r="F9846" s="14"/>
      <c r="G9846" s="82"/>
      <c r="H9846" s="107" t="str">
        <f>IF(B9846&lt;&gt;"",IF(OR(O9846=0,O9846=999),"",SUMIFS($E$2:E9846,$A$2:A9846,A9846)-SUMIFS($F$2:F9846,$A$2:A9846,A9846)),"")</f>
        <v/>
      </c>
      <c r="I9846" s="109" t="str">
        <f t="shared" si="461"/>
        <v/>
      </c>
      <c r="J9846" s="113"/>
      <c r="K9846" s="90"/>
      <c r="L9846" s="73"/>
      <c r="M9846" s="69" t="str">
        <f>IF(C9846&lt;&gt;"",DailyLog!$S$3,"")</f>
        <v/>
      </c>
      <c r="N9846" s="56" t="str">
        <f t="shared" si="460"/>
        <v/>
      </c>
      <c r="O9846" s="53" t="str">
        <f>IF($B9846&lt;&gt;"",IF(ISNUMBER(_xlfn.XMATCH($B9846,Language!$A$6:$E$6)),0,IF(ISNUMBER(_xlfn.XMATCH($B9846,Language!$A$29:$E$29)),'Lista de Prestatarios'!$B$3,VLOOKUP(B9846,'Lista de Prestatarios'!$A$2:$B$500,2,FALSE))),"")</f>
        <v/>
      </c>
      <c r="P9846" s="58" t="str">
        <f>IF(B9846&lt;&gt;"",IF(OR(D9846&gt;0,G9846&gt;0),COUNTIF($B$2:B9846,B9846),COUNTIFS($B$2:B9846,B9846,$E$2:E9846,"&gt;0")),"")</f>
        <v/>
      </c>
    </row>
    <row r="9847" spans="1:16" x14ac:dyDescent="0.35">
      <c r="A9847" s="51" t="str">
        <f t="shared" si="459"/>
        <v/>
      </c>
      <c r="B9847" s="99"/>
      <c r="C9847" s="4"/>
      <c r="D9847" s="14"/>
      <c r="E9847" s="14"/>
      <c r="F9847" s="14"/>
      <c r="G9847" s="82"/>
      <c r="H9847" s="107" t="str">
        <f>IF(B9847&lt;&gt;"",IF(OR(O9847=0,O9847=999),"",SUMIFS($E$2:E9847,$A$2:A9847,A9847)-SUMIFS($F$2:F9847,$A$2:A9847,A9847)),"")</f>
        <v/>
      </c>
      <c r="I9847" s="109" t="str">
        <f t="shared" si="461"/>
        <v/>
      </c>
      <c r="J9847" s="113"/>
      <c r="K9847" s="90"/>
      <c r="L9847" s="73"/>
      <c r="M9847" s="69" t="str">
        <f>IF(C9847&lt;&gt;"",DailyLog!$S$3,"")</f>
        <v/>
      </c>
      <c r="N9847" s="56" t="str">
        <f t="shared" si="460"/>
        <v/>
      </c>
      <c r="O9847" s="53" t="str">
        <f>IF($B9847&lt;&gt;"",IF(ISNUMBER(_xlfn.XMATCH($B9847,Language!$A$6:$E$6)),0,IF(ISNUMBER(_xlfn.XMATCH($B9847,Language!$A$29:$E$29)),'Lista de Prestatarios'!$B$3,VLOOKUP(B9847,'Lista de Prestatarios'!$A$2:$B$500,2,FALSE))),"")</f>
        <v/>
      </c>
      <c r="P9847" s="58" t="str">
        <f>IF(B9847&lt;&gt;"",IF(OR(D9847&gt;0,G9847&gt;0),COUNTIF($B$2:B9847,B9847),COUNTIFS($B$2:B9847,B9847,$E$2:E9847,"&gt;0")),"")</f>
        <v/>
      </c>
    </row>
    <row r="9848" spans="1:16" x14ac:dyDescent="0.35">
      <c r="A9848" s="51" t="str">
        <f t="shared" si="459"/>
        <v/>
      </c>
      <c r="B9848" s="99"/>
      <c r="C9848" s="4"/>
      <c r="D9848" s="14"/>
      <c r="E9848" s="14"/>
      <c r="F9848" s="14"/>
      <c r="G9848" s="82"/>
      <c r="H9848" s="107" t="str">
        <f>IF(B9848&lt;&gt;"",IF(OR(O9848=0,O9848=999),"",SUMIFS($E$2:E9848,$A$2:A9848,A9848)-SUMIFS($F$2:F9848,$A$2:A9848,A9848)),"")</f>
        <v/>
      </c>
      <c r="I9848" s="109" t="str">
        <f t="shared" si="461"/>
        <v/>
      </c>
      <c r="J9848" s="113"/>
      <c r="K9848" s="90"/>
      <c r="L9848" s="73"/>
      <c r="M9848" s="69" t="str">
        <f>IF(C9848&lt;&gt;"",DailyLog!$S$3,"")</f>
        <v/>
      </c>
      <c r="N9848" s="56" t="str">
        <f t="shared" si="460"/>
        <v/>
      </c>
      <c r="O9848" s="53" t="str">
        <f>IF($B9848&lt;&gt;"",IF(ISNUMBER(_xlfn.XMATCH($B9848,Language!$A$6:$E$6)),0,IF(ISNUMBER(_xlfn.XMATCH($B9848,Language!$A$29:$E$29)),'Lista de Prestatarios'!$B$3,VLOOKUP(B9848,'Lista de Prestatarios'!$A$2:$B$500,2,FALSE))),"")</f>
        <v/>
      </c>
      <c r="P9848" s="58" t="str">
        <f>IF(B9848&lt;&gt;"",IF(OR(D9848&gt;0,G9848&gt;0),COUNTIF($B$2:B9848,B9848),COUNTIFS($B$2:B9848,B9848,$E$2:E9848,"&gt;0")),"")</f>
        <v/>
      </c>
    </row>
    <row r="9849" spans="1:16" x14ac:dyDescent="0.35">
      <c r="A9849" s="51" t="str">
        <f t="shared" si="459"/>
        <v/>
      </c>
      <c r="B9849" s="99"/>
      <c r="C9849" s="4"/>
      <c r="D9849" s="14"/>
      <c r="E9849" s="14"/>
      <c r="F9849" s="14"/>
      <c r="G9849" s="82"/>
      <c r="H9849" s="107" t="str">
        <f>IF(B9849&lt;&gt;"",IF(OR(O9849=0,O9849=999),"",SUMIFS($E$2:E9849,$A$2:A9849,A9849)-SUMIFS($F$2:F9849,$A$2:A9849,A9849)),"")</f>
        <v/>
      </c>
      <c r="I9849" s="109" t="str">
        <f t="shared" si="461"/>
        <v/>
      </c>
      <c r="J9849" s="113"/>
      <c r="K9849" s="90"/>
      <c r="L9849" s="73"/>
      <c r="M9849" s="69" t="str">
        <f>IF(C9849&lt;&gt;"",DailyLog!$S$3,"")</f>
        <v/>
      </c>
      <c r="N9849" s="56" t="str">
        <f t="shared" si="460"/>
        <v/>
      </c>
      <c r="O9849" s="53" t="str">
        <f>IF($B9849&lt;&gt;"",IF(ISNUMBER(_xlfn.XMATCH($B9849,Language!$A$6:$E$6)),0,IF(ISNUMBER(_xlfn.XMATCH($B9849,Language!$A$29:$E$29)),'Lista de Prestatarios'!$B$3,VLOOKUP(B9849,'Lista de Prestatarios'!$A$2:$B$500,2,FALSE))),"")</f>
        <v/>
      </c>
      <c r="P9849" s="58" t="str">
        <f>IF(B9849&lt;&gt;"",IF(OR(D9849&gt;0,G9849&gt;0),COUNTIF($B$2:B9849,B9849),COUNTIFS($B$2:B9849,B9849,$E$2:E9849,"&gt;0")),"")</f>
        <v/>
      </c>
    </row>
    <row r="9850" spans="1:16" x14ac:dyDescent="0.35">
      <c r="A9850" s="51" t="str">
        <f t="shared" si="459"/>
        <v/>
      </c>
      <c r="B9850" s="99"/>
      <c r="C9850" s="4"/>
      <c r="D9850" s="14"/>
      <c r="E9850" s="14"/>
      <c r="F9850" s="14"/>
      <c r="G9850" s="82"/>
      <c r="H9850" s="107" t="str">
        <f>IF(B9850&lt;&gt;"",IF(OR(O9850=0,O9850=999),"",SUMIFS($E$2:E9850,$A$2:A9850,A9850)-SUMIFS($F$2:F9850,$A$2:A9850,A9850)),"")</f>
        <v/>
      </c>
      <c r="I9850" s="109" t="str">
        <f t="shared" si="461"/>
        <v/>
      </c>
      <c r="J9850" s="113"/>
      <c r="K9850" s="90"/>
      <c r="L9850" s="73"/>
      <c r="M9850" s="69" t="str">
        <f>IF(C9850&lt;&gt;"",DailyLog!$S$3,"")</f>
        <v/>
      </c>
      <c r="N9850" s="56" t="str">
        <f t="shared" si="460"/>
        <v/>
      </c>
      <c r="O9850" s="53" t="str">
        <f>IF($B9850&lt;&gt;"",IF(ISNUMBER(_xlfn.XMATCH($B9850,Language!$A$6:$E$6)),0,IF(ISNUMBER(_xlfn.XMATCH($B9850,Language!$A$29:$E$29)),'Lista de Prestatarios'!$B$3,VLOOKUP(B9850,'Lista de Prestatarios'!$A$2:$B$500,2,FALSE))),"")</f>
        <v/>
      </c>
      <c r="P9850" s="58" t="str">
        <f>IF(B9850&lt;&gt;"",IF(OR(D9850&gt;0,G9850&gt;0),COUNTIF($B$2:B9850,B9850),COUNTIFS($B$2:B9850,B9850,$E$2:E9850,"&gt;0")),"")</f>
        <v/>
      </c>
    </row>
    <row r="9851" spans="1:16" x14ac:dyDescent="0.35">
      <c r="A9851" s="51" t="str">
        <f t="shared" si="459"/>
        <v/>
      </c>
      <c r="B9851" s="99"/>
      <c r="C9851" s="4"/>
      <c r="D9851" s="14"/>
      <c r="E9851" s="14"/>
      <c r="F9851" s="14"/>
      <c r="G9851" s="82"/>
      <c r="H9851" s="107" t="str">
        <f>IF(B9851&lt;&gt;"",IF(OR(O9851=0,O9851=999),"",SUMIFS($E$2:E9851,$A$2:A9851,A9851)-SUMIFS($F$2:F9851,$A$2:A9851,A9851)),"")</f>
        <v/>
      </c>
      <c r="I9851" s="109" t="str">
        <f t="shared" si="461"/>
        <v/>
      </c>
      <c r="J9851" s="113"/>
      <c r="K9851" s="90"/>
      <c r="L9851" s="73"/>
      <c r="M9851" s="69" t="str">
        <f>IF(C9851&lt;&gt;"",DailyLog!$S$3,"")</f>
        <v/>
      </c>
      <c r="N9851" s="56" t="str">
        <f t="shared" si="460"/>
        <v/>
      </c>
      <c r="O9851" s="53" t="str">
        <f>IF($B9851&lt;&gt;"",IF(ISNUMBER(_xlfn.XMATCH($B9851,Language!$A$6:$E$6)),0,IF(ISNUMBER(_xlfn.XMATCH($B9851,Language!$A$29:$E$29)),'Lista de Prestatarios'!$B$3,VLOOKUP(B9851,'Lista de Prestatarios'!$A$2:$B$500,2,FALSE))),"")</f>
        <v/>
      </c>
      <c r="P9851" s="58" t="str">
        <f>IF(B9851&lt;&gt;"",IF(OR(D9851&gt;0,G9851&gt;0),COUNTIF($B$2:B9851,B9851),COUNTIFS($B$2:B9851,B9851,$E$2:E9851,"&gt;0")),"")</f>
        <v/>
      </c>
    </row>
    <row r="9852" spans="1:16" x14ac:dyDescent="0.35">
      <c r="A9852" s="51" t="str">
        <f t="shared" si="459"/>
        <v/>
      </c>
      <c r="B9852" s="99"/>
      <c r="C9852" s="4"/>
      <c r="D9852" s="14"/>
      <c r="E9852" s="14"/>
      <c r="F9852" s="14"/>
      <c r="G9852" s="82"/>
      <c r="H9852" s="107" t="str">
        <f>IF(B9852&lt;&gt;"",IF(OR(O9852=0,O9852=999),"",SUMIFS($E$2:E9852,$A$2:A9852,A9852)-SUMIFS($F$2:F9852,$A$2:A9852,A9852)),"")</f>
        <v/>
      </c>
      <c r="I9852" s="109" t="str">
        <f t="shared" si="461"/>
        <v/>
      </c>
      <c r="J9852" s="113"/>
      <c r="K9852" s="90"/>
      <c r="L9852" s="73"/>
      <c r="M9852" s="69" t="str">
        <f>IF(C9852&lt;&gt;"",DailyLog!$S$3,"")</f>
        <v/>
      </c>
      <c r="N9852" s="56" t="str">
        <f t="shared" si="460"/>
        <v/>
      </c>
      <c r="O9852" s="53" t="str">
        <f>IF($B9852&lt;&gt;"",IF(ISNUMBER(_xlfn.XMATCH($B9852,Language!$A$6:$E$6)),0,IF(ISNUMBER(_xlfn.XMATCH($B9852,Language!$A$29:$E$29)),'Lista de Prestatarios'!$B$3,VLOOKUP(B9852,'Lista de Prestatarios'!$A$2:$B$500,2,FALSE))),"")</f>
        <v/>
      </c>
      <c r="P9852" s="58" t="str">
        <f>IF(B9852&lt;&gt;"",IF(OR(D9852&gt;0,G9852&gt;0),COUNTIF($B$2:B9852,B9852),COUNTIFS($B$2:B9852,B9852,$E$2:E9852,"&gt;0")),"")</f>
        <v/>
      </c>
    </row>
    <row r="9853" spans="1:16" x14ac:dyDescent="0.35">
      <c r="A9853" s="51" t="str">
        <f t="shared" si="459"/>
        <v/>
      </c>
      <c r="B9853" s="99"/>
      <c r="C9853" s="4"/>
      <c r="D9853" s="14"/>
      <c r="E9853" s="14"/>
      <c r="F9853" s="14"/>
      <c r="G9853" s="82"/>
      <c r="H9853" s="107" t="str">
        <f>IF(B9853&lt;&gt;"",IF(OR(O9853=0,O9853=999),"",SUMIFS($E$2:E9853,$A$2:A9853,A9853)-SUMIFS($F$2:F9853,$A$2:A9853,A9853)),"")</f>
        <v/>
      </c>
      <c r="I9853" s="109" t="str">
        <f t="shared" si="461"/>
        <v/>
      </c>
      <c r="J9853" s="113"/>
      <c r="K9853" s="90"/>
      <c r="L9853" s="73"/>
      <c r="M9853" s="69" t="str">
        <f>IF(C9853&lt;&gt;"",DailyLog!$S$3,"")</f>
        <v/>
      </c>
      <c r="N9853" s="56" t="str">
        <f t="shared" si="460"/>
        <v/>
      </c>
      <c r="O9853" s="53" t="str">
        <f>IF($B9853&lt;&gt;"",IF(ISNUMBER(_xlfn.XMATCH($B9853,Language!$A$6:$E$6)),0,IF(ISNUMBER(_xlfn.XMATCH($B9853,Language!$A$29:$E$29)),'Lista de Prestatarios'!$B$3,VLOOKUP(B9853,'Lista de Prestatarios'!$A$2:$B$500,2,FALSE))),"")</f>
        <v/>
      </c>
      <c r="P9853" s="58" t="str">
        <f>IF(B9853&lt;&gt;"",IF(OR(D9853&gt;0,G9853&gt;0),COUNTIF($B$2:B9853,B9853),COUNTIFS($B$2:B9853,B9853,$E$2:E9853,"&gt;0")),"")</f>
        <v/>
      </c>
    </row>
    <row r="9854" spans="1:16" x14ac:dyDescent="0.35">
      <c r="A9854" s="51" t="str">
        <f t="shared" si="459"/>
        <v/>
      </c>
      <c r="B9854" s="99"/>
      <c r="C9854" s="4"/>
      <c r="D9854" s="14"/>
      <c r="E9854" s="14"/>
      <c r="F9854" s="14"/>
      <c r="G9854" s="82"/>
      <c r="H9854" s="107" t="str">
        <f>IF(B9854&lt;&gt;"",IF(OR(O9854=0,O9854=999),"",SUMIFS($E$2:E9854,$A$2:A9854,A9854)-SUMIFS($F$2:F9854,$A$2:A9854,A9854)),"")</f>
        <v/>
      </c>
      <c r="I9854" s="109" t="str">
        <f t="shared" si="461"/>
        <v/>
      </c>
      <c r="J9854" s="113"/>
      <c r="K9854" s="90"/>
      <c r="L9854" s="73"/>
      <c r="M9854" s="69" t="str">
        <f>IF(C9854&lt;&gt;"",DailyLog!$S$3,"")</f>
        <v/>
      </c>
      <c r="N9854" s="56" t="str">
        <f t="shared" si="460"/>
        <v/>
      </c>
      <c r="O9854" s="53" t="str">
        <f>IF($B9854&lt;&gt;"",IF(ISNUMBER(_xlfn.XMATCH($B9854,Language!$A$6:$E$6)),0,IF(ISNUMBER(_xlfn.XMATCH($B9854,Language!$A$29:$E$29)),'Lista de Prestatarios'!$B$3,VLOOKUP(B9854,'Lista de Prestatarios'!$A$2:$B$500,2,FALSE))),"")</f>
        <v/>
      </c>
      <c r="P9854" s="58" t="str">
        <f>IF(B9854&lt;&gt;"",IF(OR(D9854&gt;0,G9854&gt;0),COUNTIF($B$2:B9854,B9854),COUNTIFS($B$2:B9854,B9854,$E$2:E9854,"&gt;0")),"")</f>
        <v/>
      </c>
    </row>
    <row r="9855" spans="1:16" x14ac:dyDescent="0.35">
      <c r="A9855" s="51" t="str">
        <f t="shared" si="459"/>
        <v/>
      </c>
      <c r="B9855" s="99"/>
      <c r="C9855" s="4"/>
      <c r="D9855" s="14"/>
      <c r="E9855" s="14"/>
      <c r="F9855" s="14"/>
      <c r="G9855" s="82"/>
      <c r="H9855" s="107" t="str">
        <f>IF(B9855&lt;&gt;"",IF(OR(O9855=0,O9855=999),"",SUMIFS($E$2:E9855,$A$2:A9855,A9855)-SUMIFS($F$2:F9855,$A$2:A9855,A9855)),"")</f>
        <v/>
      </c>
      <c r="I9855" s="109" t="str">
        <f t="shared" si="461"/>
        <v/>
      </c>
      <c r="J9855" s="113"/>
      <c r="K9855" s="90"/>
      <c r="L9855" s="73"/>
      <c r="M9855" s="69" t="str">
        <f>IF(C9855&lt;&gt;"",DailyLog!$S$3,"")</f>
        <v/>
      </c>
      <c r="N9855" s="56" t="str">
        <f t="shared" si="460"/>
        <v/>
      </c>
      <c r="O9855" s="53" t="str">
        <f>IF($B9855&lt;&gt;"",IF(ISNUMBER(_xlfn.XMATCH($B9855,Language!$A$6:$E$6)),0,IF(ISNUMBER(_xlfn.XMATCH($B9855,Language!$A$29:$E$29)),'Lista de Prestatarios'!$B$3,VLOOKUP(B9855,'Lista de Prestatarios'!$A$2:$B$500,2,FALSE))),"")</f>
        <v/>
      </c>
      <c r="P9855" s="58" t="str">
        <f>IF(B9855&lt;&gt;"",IF(OR(D9855&gt;0,G9855&gt;0),COUNTIF($B$2:B9855,B9855),COUNTIFS($B$2:B9855,B9855,$E$2:E9855,"&gt;0")),"")</f>
        <v/>
      </c>
    </row>
    <row r="9856" spans="1:16" x14ac:dyDescent="0.35">
      <c r="A9856" s="51" t="str">
        <f t="shared" si="459"/>
        <v/>
      </c>
      <c r="B9856" s="99"/>
      <c r="C9856" s="4"/>
      <c r="D9856" s="14"/>
      <c r="E9856" s="14"/>
      <c r="F9856" s="14"/>
      <c r="G9856" s="82"/>
      <c r="H9856" s="107" t="str">
        <f>IF(B9856&lt;&gt;"",IF(OR(O9856=0,O9856=999),"",SUMIFS($E$2:E9856,$A$2:A9856,A9856)-SUMIFS($F$2:F9856,$A$2:A9856,A9856)),"")</f>
        <v/>
      </c>
      <c r="I9856" s="109" t="str">
        <f t="shared" si="461"/>
        <v/>
      </c>
      <c r="J9856" s="113"/>
      <c r="K9856" s="90"/>
      <c r="L9856" s="73"/>
      <c r="M9856" s="69" t="str">
        <f>IF(C9856&lt;&gt;"",DailyLog!$S$3,"")</f>
        <v/>
      </c>
      <c r="N9856" s="56" t="str">
        <f t="shared" si="460"/>
        <v/>
      </c>
      <c r="O9856" s="53" t="str">
        <f>IF($B9856&lt;&gt;"",IF(ISNUMBER(_xlfn.XMATCH($B9856,Language!$A$6:$E$6)),0,IF(ISNUMBER(_xlfn.XMATCH($B9856,Language!$A$29:$E$29)),'Lista de Prestatarios'!$B$3,VLOOKUP(B9856,'Lista de Prestatarios'!$A$2:$B$500,2,FALSE))),"")</f>
        <v/>
      </c>
      <c r="P9856" s="58" t="str">
        <f>IF(B9856&lt;&gt;"",IF(OR(D9856&gt;0,G9856&gt;0),COUNTIF($B$2:B9856,B9856),COUNTIFS($B$2:B9856,B9856,$E$2:E9856,"&gt;0")),"")</f>
        <v/>
      </c>
    </row>
    <row r="9857" spans="1:16" x14ac:dyDescent="0.35">
      <c r="A9857" s="51" t="str">
        <f t="shared" si="459"/>
        <v/>
      </c>
      <c r="B9857" s="99"/>
      <c r="C9857" s="4"/>
      <c r="D9857" s="14"/>
      <c r="E9857" s="14"/>
      <c r="F9857" s="14"/>
      <c r="G9857" s="82"/>
      <c r="H9857" s="107" t="str">
        <f>IF(B9857&lt;&gt;"",IF(OR(O9857=0,O9857=999),"",SUMIFS($E$2:E9857,$A$2:A9857,A9857)-SUMIFS($F$2:F9857,$A$2:A9857,A9857)),"")</f>
        <v/>
      </c>
      <c r="I9857" s="109" t="str">
        <f t="shared" si="461"/>
        <v/>
      </c>
      <c r="J9857" s="113"/>
      <c r="K9857" s="90"/>
      <c r="L9857" s="73"/>
      <c r="M9857" s="69" t="str">
        <f>IF(C9857&lt;&gt;"",DailyLog!$S$3,"")</f>
        <v/>
      </c>
      <c r="N9857" s="56" t="str">
        <f t="shared" si="460"/>
        <v/>
      </c>
      <c r="O9857" s="53" t="str">
        <f>IF($B9857&lt;&gt;"",IF(ISNUMBER(_xlfn.XMATCH($B9857,Language!$A$6:$E$6)),0,IF(ISNUMBER(_xlfn.XMATCH($B9857,Language!$A$29:$E$29)),'Lista de Prestatarios'!$B$3,VLOOKUP(B9857,'Lista de Prestatarios'!$A$2:$B$500,2,FALSE))),"")</f>
        <v/>
      </c>
      <c r="P9857" s="58" t="str">
        <f>IF(B9857&lt;&gt;"",IF(OR(D9857&gt;0,G9857&gt;0),COUNTIF($B$2:B9857,B9857),COUNTIFS($B$2:B9857,B9857,$E$2:E9857,"&gt;0")),"")</f>
        <v/>
      </c>
    </row>
    <row r="9858" spans="1:16" x14ac:dyDescent="0.35">
      <c r="A9858" s="51" t="str">
        <f t="shared" ref="A9858:A9921" si="462">IF(B9858&lt;&gt;"",O9858&amp;"."&amp;P9858,"")</f>
        <v/>
      </c>
      <c r="B9858" s="99"/>
      <c r="C9858" s="4"/>
      <c r="D9858" s="14"/>
      <c r="E9858" s="14"/>
      <c r="F9858" s="14"/>
      <c r="G9858" s="82"/>
      <c r="H9858" s="107" t="str">
        <f>IF(B9858&lt;&gt;"",IF(OR(O9858=0,O9858=999),"",SUMIFS($E$2:E9858,$A$2:A9858,A9858)-SUMIFS($F$2:F9858,$A$2:A9858,A9858)),"")</f>
        <v/>
      </c>
      <c r="I9858" s="109" t="str">
        <f t="shared" si="461"/>
        <v/>
      </c>
      <c r="J9858" s="113"/>
      <c r="K9858" s="90"/>
      <c r="L9858" s="73"/>
      <c r="M9858" s="69" t="str">
        <f>IF(C9858&lt;&gt;"",DailyLog!$S$3,"")</f>
        <v/>
      </c>
      <c r="N9858" s="56" t="str">
        <f t="shared" ref="N9858:N9921" si="463">IF(B9858&lt;&gt;"",COUNT(D9858:G9858),"")</f>
        <v/>
      </c>
      <c r="O9858" s="53" t="str">
        <f>IF($B9858&lt;&gt;"",IF(ISNUMBER(_xlfn.XMATCH($B9858,Language!$A$6:$E$6)),0,IF(ISNUMBER(_xlfn.XMATCH($B9858,Language!$A$29:$E$29)),'Lista de Prestatarios'!$B$3,VLOOKUP(B9858,'Lista de Prestatarios'!$A$2:$B$500,2,FALSE))),"")</f>
        <v/>
      </c>
      <c r="P9858" s="58" t="str">
        <f>IF(B9858&lt;&gt;"",IF(OR(D9858&gt;0,G9858&gt;0),COUNTIF($B$2:B9858,B9858),COUNTIFS($B$2:B9858,B9858,$E$2:E9858,"&gt;0")),"")</f>
        <v/>
      </c>
    </row>
    <row r="9859" spans="1:16" x14ac:dyDescent="0.35">
      <c r="A9859" s="51" t="str">
        <f t="shared" si="462"/>
        <v/>
      </c>
      <c r="B9859" s="99"/>
      <c r="C9859" s="4"/>
      <c r="D9859" s="14"/>
      <c r="E9859" s="14"/>
      <c r="F9859" s="14"/>
      <c r="G9859" s="82"/>
      <c r="H9859" s="107" t="str">
        <f>IF(B9859&lt;&gt;"",IF(OR(O9859=0,O9859=999),"",SUMIFS($E$2:E9859,$A$2:A9859,A9859)-SUMIFS($F$2:F9859,$A$2:A9859,A9859)),"")</f>
        <v/>
      </c>
      <c r="I9859" s="109" t="str">
        <f t="shared" si="461"/>
        <v/>
      </c>
      <c r="J9859" s="113"/>
      <c r="K9859" s="90"/>
      <c r="L9859" s="73"/>
      <c r="M9859" s="69" t="str">
        <f>IF(C9859&lt;&gt;"",DailyLog!$S$3,"")</f>
        <v/>
      </c>
      <c r="N9859" s="56" t="str">
        <f t="shared" si="463"/>
        <v/>
      </c>
      <c r="O9859" s="53" t="str">
        <f>IF($B9859&lt;&gt;"",IF(ISNUMBER(_xlfn.XMATCH($B9859,Language!$A$6:$E$6)),0,IF(ISNUMBER(_xlfn.XMATCH($B9859,Language!$A$29:$E$29)),'Lista de Prestatarios'!$B$3,VLOOKUP(B9859,'Lista de Prestatarios'!$A$2:$B$500,2,FALSE))),"")</f>
        <v/>
      </c>
      <c r="P9859" s="58" t="str">
        <f>IF(B9859&lt;&gt;"",IF(OR(D9859&gt;0,G9859&gt;0),COUNTIF($B$2:B9859,B9859),COUNTIFS($B$2:B9859,B9859,$E$2:E9859,"&gt;0")),"")</f>
        <v/>
      </c>
    </row>
    <row r="9860" spans="1:16" x14ac:dyDescent="0.35">
      <c r="A9860" s="51" t="str">
        <f t="shared" si="462"/>
        <v/>
      </c>
      <c r="B9860" s="99"/>
      <c r="C9860" s="4"/>
      <c r="D9860" s="14"/>
      <c r="E9860" s="14"/>
      <c r="F9860" s="14"/>
      <c r="G9860" s="82"/>
      <c r="H9860" s="107" t="str">
        <f>IF(B9860&lt;&gt;"",IF(OR(O9860=0,O9860=999),"",SUMIFS($E$2:E9860,$A$2:A9860,A9860)-SUMIFS($F$2:F9860,$A$2:A9860,A9860)),"")</f>
        <v/>
      </c>
      <c r="I9860" s="109" t="str">
        <f t="shared" ref="I9860:I9923" si="464">IF(B9860&lt;&gt;"",I9859+D9860-E9860+F9860-G9860,"")</f>
        <v/>
      </c>
      <c r="J9860" s="113"/>
      <c r="K9860" s="90"/>
      <c r="L9860" s="73"/>
      <c r="M9860" s="69" t="str">
        <f>IF(C9860&lt;&gt;"",DailyLog!$S$3,"")</f>
        <v/>
      </c>
      <c r="N9860" s="56" t="str">
        <f t="shared" si="463"/>
        <v/>
      </c>
      <c r="O9860" s="53" t="str">
        <f>IF($B9860&lt;&gt;"",IF(ISNUMBER(_xlfn.XMATCH($B9860,Language!$A$6:$E$6)),0,IF(ISNUMBER(_xlfn.XMATCH($B9860,Language!$A$29:$E$29)),'Lista de Prestatarios'!$B$3,VLOOKUP(B9860,'Lista de Prestatarios'!$A$2:$B$500,2,FALSE))),"")</f>
        <v/>
      </c>
      <c r="P9860" s="58" t="str">
        <f>IF(B9860&lt;&gt;"",IF(OR(D9860&gt;0,G9860&gt;0),COUNTIF($B$2:B9860,B9860),COUNTIFS($B$2:B9860,B9860,$E$2:E9860,"&gt;0")),"")</f>
        <v/>
      </c>
    </row>
    <row r="9861" spans="1:16" x14ac:dyDescent="0.35">
      <c r="A9861" s="51" t="str">
        <f t="shared" si="462"/>
        <v/>
      </c>
      <c r="B9861" s="99"/>
      <c r="C9861" s="4"/>
      <c r="D9861" s="14"/>
      <c r="E9861" s="14"/>
      <c r="F9861" s="14"/>
      <c r="G9861" s="82"/>
      <c r="H9861" s="107" t="str">
        <f>IF(B9861&lt;&gt;"",IF(OR(O9861=0,O9861=999),"",SUMIFS($E$2:E9861,$A$2:A9861,A9861)-SUMIFS($F$2:F9861,$A$2:A9861,A9861)),"")</f>
        <v/>
      </c>
      <c r="I9861" s="109" t="str">
        <f t="shared" si="464"/>
        <v/>
      </c>
      <c r="J9861" s="113"/>
      <c r="K9861" s="90"/>
      <c r="L9861" s="73"/>
      <c r="M9861" s="69" t="str">
        <f>IF(C9861&lt;&gt;"",DailyLog!$S$3,"")</f>
        <v/>
      </c>
      <c r="N9861" s="56" t="str">
        <f t="shared" si="463"/>
        <v/>
      </c>
      <c r="O9861" s="53" t="str">
        <f>IF($B9861&lt;&gt;"",IF(ISNUMBER(_xlfn.XMATCH($B9861,Language!$A$6:$E$6)),0,IF(ISNUMBER(_xlfn.XMATCH($B9861,Language!$A$29:$E$29)),'Lista de Prestatarios'!$B$3,VLOOKUP(B9861,'Lista de Prestatarios'!$A$2:$B$500,2,FALSE))),"")</f>
        <v/>
      </c>
      <c r="P9861" s="58" t="str">
        <f>IF(B9861&lt;&gt;"",IF(OR(D9861&gt;0,G9861&gt;0),COUNTIF($B$2:B9861,B9861),COUNTIFS($B$2:B9861,B9861,$E$2:E9861,"&gt;0")),"")</f>
        <v/>
      </c>
    </row>
    <row r="9862" spans="1:16" x14ac:dyDescent="0.35">
      <c r="A9862" s="51" t="str">
        <f t="shared" si="462"/>
        <v/>
      </c>
      <c r="B9862" s="99"/>
      <c r="C9862" s="4"/>
      <c r="D9862" s="14"/>
      <c r="E9862" s="14"/>
      <c r="F9862" s="14"/>
      <c r="G9862" s="82"/>
      <c r="H9862" s="107" t="str">
        <f>IF(B9862&lt;&gt;"",IF(OR(O9862=0,O9862=999),"",SUMIFS($E$2:E9862,$A$2:A9862,A9862)-SUMIFS($F$2:F9862,$A$2:A9862,A9862)),"")</f>
        <v/>
      </c>
      <c r="I9862" s="109" t="str">
        <f t="shared" si="464"/>
        <v/>
      </c>
      <c r="J9862" s="113"/>
      <c r="K9862" s="90"/>
      <c r="L9862" s="73"/>
      <c r="M9862" s="69" t="str">
        <f>IF(C9862&lt;&gt;"",DailyLog!$S$3,"")</f>
        <v/>
      </c>
      <c r="N9862" s="56" t="str">
        <f t="shared" si="463"/>
        <v/>
      </c>
      <c r="O9862" s="53" t="str">
        <f>IF($B9862&lt;&gt;"",IF(ISNUMBER(_xlfn.XMATCH($B9862,Language!$A$6:$E$6)),0,IF(ISNUMBER(_xlfn.XMATCH($B9862,Language!$A$29:$E$29)),'Lista de Prestatarios'!$B$3,VLOOKUP(B9862,'Lista de Prestatarios'!$A$2:$B$500,2,FALSE))),"")</f>
        <v/>
      </c>
      <c r="P9862" s="58" t="str">
        <f>IF(B9862&lt;&gt;"",IF(OR(D9862&gt;0,G9862&gt;0),COUNTIF($B$2:B9862,B9862),COUNTIFS($B$2:B9862,B9862,$E$2:E9862,"&gt;0")),"")</f>
        <v/>
      </c>
    </row>
    <row r="9863" spans="1:16" x14ac:dyDescent="0.35">
      <c r="A9863" s="51" t="str">
        <f t="shared" si="462"/>
        <v/>
      </c>
      <c r="B9863" s="99"/>
      <c r="C9863" s="4"/>
      <c r="D9863" s="14"/>
      <c r="E9863" s="14"/>
      <c r="F9863" s="14"/>
      <c r="G9863" s="82"/>
      <c r="H9863" s="107" t="str">
        <f>IF(B9863&lt;&gt;"",IF(OR(O9863=0,O9863=999),"",SUMIFS($E$2:E9863,$A$2:A9863,A9863)-SUMIFS($F$2:F9863,$A$2:A9863,A9863)),"")</f>
        <v/>
      </c>
      <c r="I9863" s="109" t="str">
        <f t="shared" si="464"/>
        <v/>
      </c>
      <c r="J9863" s="113"/>
      <c r="K9863" s="90"/>
      <c r="L9863" s="73"/>
      <c r="M9863" s="69" t="str">
        <f>IF(C9863&lt;&gt;"",DailyLog!$S$3,"")</f>
        <v/>
      </c>
      <c r="N9863" s="56" t="str">
        <f t="shared" si="463"/>
        <v/>
      </c>
      <c r="O9863" s="53" t="str">
        <f>IF($B9863&lt;&gt;"",IF(ISNUMBER(_xlfn.XMATCH($B9863,Language!$A$6:$E$6)),0,IF(ISNUMBER(_xlfn.XMATCH($B9863,Language!$A$29:$E$29)),'Lista de Prestatarios'!$B$3,VLOOKUP(B9863,'Lista de Prestatarios'!$A$2:$B$500,2,FALSE))),"")</f>
        <v/>
      </c>
      <c r="P9863" s="58" t="str">
        <f>IF(B9863&lt;&gt;"",IF(OR(D9863&gt;0,G9863&gt;0),COUNTIF($B$2:B9863,B9863),COUNTIFS($B$2:B9863,B9863,$E$2:E9863,"&gt;0")),"")</f>
        <v/>
      </c>
    </row>
    <row r="9864" spans="1:16" x14ac:dyDescent="0.35">
      <c r="A9864" s="51" t="str">
        <f t="shared" si="462"/>
        <v/>
      </c>
      <c r="B9864" s="99"/>
      <c r="C9864" s="4"/>
      <c r="D9864" s="14"/>
      <c r="E9864" s="14"/>
      <c r="F9864" s="14"/>
      <c r="G9864" s="82"/>
      <c r="H9864" s="107" t="str">
        <f>IF(B9864&lt;&gt;"",IF(OR(O9864=0,O9864=999),"",SUMIFS($E$2:E9864,$A$2:A9864,A9864)-SUMIFS($F$2:F9864,$A$2:A9864,A9864)),"")</f>
        <v/>
      </c>
      <c r="I9864" s="109" t="str">
        <f t="shared" si="464"/>
        <v/>
      </c>
      <c r="J9864" s="113"/>
      <c r="K9864" s="90"/>
      <c r="L9864" s="73"/>
      <c r="M9864" s="69" t="str">
        <f>IF(C9864&lt;&gt;"",DailyLog!$S$3,"")</f>
        <v/>
      </c>
      <c r="N9864" s="56" t="str">
        <f t="shared" si="463"/>
        <v/>
      </c>
      <c r="O9864" s="53" t="str">
        <f>IF($B9864&lt;&gt;"",IF(ISNUMBER(_xlfn.XMATCH($B9864,Language!$A$6:$E$6)),0,IF(ISNUMBER(_xlfn.XMATCH($B9864,Language!$A$29:$E$29)),'Lista de Prestatarios'!$B$3,VLOOKUP(B9864,'Lista de Prestatarios'!$A$2:$B$500,2,FALSE))),"")</f>
        <v/>
      </c>
      <c r="P9864" s="58" t="str">
        <f>IF(B9864&lt;&gt;"",IF(OR(D9864&gt;0,G9864&gt;0),COUNTIF($B$2:B9864,B9864),COUNTIFS($B$2:B9864,B9864,$E$2:E9864,"&gt;0")),"")</f>
        <v/>
      </c>
    </row>
    <row r="9865" spans="1:16" x14ac:dyDescent="0.35">
      <c r="A9865" s="51" t="str">
        <f t="shared" si="462"/>
        <v/>
      </c>
      <c r="B9865" s="99"/>
      <c r="C9865" s="4"/>
      <c r="D9865" s="14"/>
      <c r="E9865" s="14"/>
      <c r="F9865" s="14"/>
      <c r="G9865" s="82"/>
      <c r="H9865" s="107" t="str">
        <f>IF(B9865&lt;&gt;"",IF(OR(O9865=0,O9865=999),"",SUMIFS($E$2:E9865,$A$2:A9865,A9865)-SUMIFS($F$2:F9865,$A$2:A9865,A9865)),"")</f>
        <v/>
      </c>
      <c r="I9865" s="109" t="str">
        <f t="shared" si="464"/>
        <v/>
      </c>
      <c r="J9865" s="113"/>
      <c r="K9865" s="90"/>
      <c r="L9865" s="73"/>
      <c r="M9865" s="69" t="str">
        <f>IF(C9865&lt;&gt;"",DailyLog!$S$3,"")</f>
        <v/>
      </c>
      <c r="N9865" s="56" t="str">
        <f t="shared" si="463"/>
        <v/>
      </c>
      <c r="O9865" s="53" t="str">
        <f>IF($B9865&lt;&gt;"",IF(ISNUMBER(_xlfn.XMATCH($B9865,Language!$A$6:$E$6)),0,IF(ISNUMBER(_xlfn.XMATCH($B9865,Language!$A$29:$E$29)),'Lista de Prestatarios'!$B$3,VLOOKUP(B9865,'Lista de Prestatarios'!$A$2:$B$500,2,FALSE))),"")</f>
        <v/>
      </c>
      <c r="P9865" s="58" t="str">
        <f>IF(B9865&lt;&gt;"",IF(OR(D9865&gt;0,G9865&gt;0),COUNTIF($B$2:B9865,B9865),COUNTIFS($B$2:B9865,B9865,$E$2:E9865,"&gt;0")),"")</f>
        <v/>
      </c>
    </row>
    <row r="9866" spans="1:16" x14ac:dyDescent="0.35">
      <c r="A9866" s="51" t="str">
        <f t="shared" si="462"/>
        <v/>
      </c>
      <c r="B9866" s="99"/>
      <c r="C9866" s="4"/>
      <c r="D9866" s="14"/>
      <c r="E9866" s="14"/>
      <c r="F9866" s="14"/>
      <c r="G9866" s="82"/>
      <c r="H9866" s="107" t="str">
        <f>IF(B9866&lt;&gt;"",IF(OR(O9866=0,O9866=999),"",SUMIFS($E$2:E9866,$A$2:A9866,A9866)-SUMIFS($F$2:F9866,$A$2:A9866,A9866)),"")</f>
        <v/>
      </c>
      <c r="I9866" s="109" t="str">
        <f t="shared" si="464"/>
        <v/>
      </c>
      <c r="J9866" s="113"/>
      <c r="K9866" s="90"/>
      <c r="L9866" s="73"/>
      <c r="M9866" s="69" t="str">
        <f>IF(C9866&lt;&gt;"",DailyLog!$S$3,"")</f>
        <v/>
      </c>
      <c r="N9866" s="56" t="str">
        <f t="shared" si="463"/>
        <v/>
      </c>
      <c r="O9866" s="53" t="str">
        <f>IF($B9866&lt;&gt;"",IF(ISNUMBER(_xlfn.XMATCH($B9866,Language!$A$6:$E$6)),0,IF(ISNUMBER(_xlfn.XMATCH($B9866,Language!$A$29:$E$29)),'Lista de Prestatarios'!$B$3,VLOOKUP(B9866,'Lista de Prestatarios'!$A$2:$B$500,2,FALSE))),"")</f>
        <v/>
      </c>
      <c r="P9866" s="58" t="str">
        <f>IF(B9866&lt;&gt;"",IF(OR(D9866&gt;0,G9866&gt;0),COUNTIF($B$2:B9866,B9866),COUNTIFS($B$2:B9866,B9866,$E$2:E9866,"&gt;0")),"")</f>
        <v/>
      </c>
    </row>
    <row r="9867" spans="1:16" x14ac:dyDescent="0.35">
      <c r="A9867" s="51" t="str">
        <f t="shared" si="462"/>
        <v/>
      </c>
      <c r="B9867" s="99"/>
      <c r="C9867" s="4"/>
      <c r="D9867" s="14"/>
      <c r="E9867" s="14"/>
      <c r="F9867" s="14"/>
      <c r="G9867" s="82"/>
      <c r="H9867" s="107" t="str">
        <f>IF(B9867&lt;&gt;"",IF(OR(O9867=0,O9867=999),"",SUMIFS($E$2:E9867,$A$2:A9867,A9867)-SUMIFS($F$2:F9867,$A$2:A9867,A9867)),"")</f>
        <v/>
      </c>
      <c r="I9867" s="109" t="str">
        <f t="shared" si="464"/>
        <v/>
      </c>
      <c r="J9867" s="113"/>
      <c r="K9867" s="90"/>
      <c r="L9867" s="73"/>
      <c r="M9867" s="69" t="str">
        <f>IF(C9867&lt;&gt;"",DailyLog!$S$3,"")</f>
        <v/>
      </c>
      <c r="N9867" s="56" t="str">
        <f t="shared" si="463"/>
        <v/>
      </c>
      <c r="O9867" s="53" t="str">
        <f>IF($B9867&lt;&gt;"",IF(ISNUMBER(_xlfn.XMATCH($B9867,Language!$A$6:$E$6)),0,IF(ISNUMBER(_xlfn.XMATCH($B9867,Language!$A$29:$E$29)),'Lista de Prestatarios'!$B$3,VLOOKUP(B9867,'Lista de Prestatarios'!$A$2:$B$500,2,FALSE))),"")</f>
        <v/>
      </c>
      <c r="P9867" s="58" t="str">
        <f>IF(B9867&lt;&gt;"",IF(OR(D9867&gt;0,G9867&gt;0),COUNTIF($B$2:B9867,B9867),COUNTIFS($B$2:B9867,B9867,$E$2:E9867,"&gt;0")),"")</f>
        <v/>
      </c>
    </row>
    <row r="9868" spans="1:16" x14ac:dyDescent="0.35">
      <c r="A9868" s="51" t="str">
        <f t="shared" si="462"/>
        <v/>
      </c>
      <c r="B9868" s="99"/>
      <c r="C9868" s="4"/>
      <c r="D9868" s="14"/>
      <c r="E9868" s="14"/>
      <c r="F9868" s="14"/>
      <c r="G9868" s="82"/>
      <c r="H9868" s="107" t="str">
        <f>IF(B9868&lt;&gt;"",IF(OR(O9868=0,O9868=999),"",SUMIFS($E$2:E9868,$A$2:A9868,A9868)-SUMIFS($F$2:F9868,$A$2:A9868,A9868)),"")</f>
        <v/>
      </c>
      <c r="I9868" s="109" t="str">
        <f t="shared" si="464"/>
        <v/>
      </c>
      <c r="J9868" s="113"/>
      <c r="K9868" s="90"/>
      <c r="L9868" s="73"/>
      <c r="M9868" s="69" t="str">
        <f>IF(C9868&lt;&gt;"",DailyLog!$S$3,"")</f>
        <v/>
      </c>
      <c r="N9868" s="56" t="str">
        <f t="shared" si="463"/>
        <v/>
      </c>
      <c r="O9868" s="53" t="str">
        <f>IF($B9868&lt;&gt;"",IF(ISNUMBER(_xlfn.XMATCH($B9868,Language!$A$6:$E$6)),0,IF(ISNUMBER(_xlfn.XMATCH($B9868,Language!$A$29:$E$29)),'Lista de Prestatarios'!$B$3,VLOOKUP(B9868,'Lista de Prestatarios'!$A$2:$B$500,2,FALSE))),"")</f>
        <v/>
      </c>
      <c r="P9868" s="58" t="str">
        <f>IF(B9868&lt;&gt;"",IF(OR(D9868&gt;0,G9868&gt;0),COUNTIF($B$2:B9868,B9868),COUNTIFS($B$2:B9868,B9868,$E$2:E9868,"&gt;0")),"")</f>
        <v/>
      </c>
    </row>
    <row r="9869" spans="1:16" x14ac:dyDescent="0.35">
      <c r="A9869" s="51" t="str">
        <f t="shared" si="462"/>
        <v/>
      </c>
      <c r="B9869" s="99"/>
      <c r="C9869" s="4"/>
      <c r="D9869" s="14"/>
      <c r="E9869" s="14"/>
      <c r="F9869" s="14"/>
      <c r="G9869" s="82"/>
      <c r="H9869" s="107" t="str">
        <f>IF(B9869&lt;&gt;"",IF(OR(O9869=0,O9869=999),"",SUMIFS($E$2:E9869,$A$2:A9869,A9869)-SUMIFS($F$2:F9869,$A$2:A9869,A9869)),"")</f>
        <v/>
      </c>
      <c r="I9869" s="109" t="str">
        <f t="shared" si="464"/>
        <v/>
      </c>
      <c r="J9869" s="113"/>
      <c r="K9869" s="90"/>
      <c r="L9869" s="73"/>
      <c r="M9869" s="69" t="str">
        <f>IF(C9869&lt;&gt;"",DailyLog!$S$3,"")</f>
        <v/>
      </c>
      <c r="N9869" s="56" t="str">
        <f t="shared" si="463"/>
        <v/>
      </c>
      <c r="O9869" s="53" t="str">
        <f>IF($B9869&lt;&gt;"",IF(ISNUMBER(_xlfn.XMATCH($B9869,Language!$A$6:$E$6)),0,IF(ISNUMBER(_xlfn.XMATCH($B9869,Language!$A$29:$E$29)),'Lista de Prestatarios'!$B$3,VLOOKUP(B9869,'Lista de Prestatarios'!$A$2:$B$500,2,FALSE))),"")</f>
        <v/>
      </c>
      <c r="P9869" s="58" t="str">
        <f>IF(B9869&lt;&gt;"",IF(OR(D9869&gt;0,G9869&gt;0),COUNTIF($B$2:B9869,B9869),COUNTIFS($B$2:B9869,B9869,$E$2:E9869,"&gt;0")),"")</f>
        <v/>
      </c>
    </row>
    <row r="9870" spans="1:16" x14ac:dyDescent="0.35">
      <c r="A9870" s="51" t="str">
        <f t="shared" si="462"/>
        <v/>
      </c>
      <c r="B9870" s="99"/>
      <c r="C9870" s="4"/>
      <c r="D9870" s="14"/>
      <c r="E9870" s="14"/>
      <c r="F9870" s="14"/>
      <c r="G9870" s="82"/>
      <c r="H9870" s="107" t="str">
        <f>IF(B9870&lt;&gt;"",IF(OR(O9870=0,O9870=999),"",SUMIFS($E$2:E9870,$A$2:A9870,A9870)-SUMIFS($F$2:F9870,$A$2:A9870,A9870)),"")</f>
        <v/>
      </c>
      <c r="I9870" s="109" t="str">
        <f t="shared" si="464"/>
        <v/>
      </c>
      <c r="J9870" s="113"/>
      <c r="K9870" s="90"/>
      <c r="L9870" s="73"/>
      <c r="M9870" s="69" t="str">
        <f>IF(C9870&lt;&gt;"",DailyLog!$S$3,"")</f>
        <v/>
      </c>
      <c r="N9870" s="56" t="str">
        <f t="shared" si="463"/>
        <v/>
      </c>
      <c r="O9870" s="53" t="str">
        <f>IF($B9870&lt;&gt;"",IF(ISNUMBER(_xlfn.XMATCH($B9870,Language!$A$6:$E$6)),0,IF(ISNUMBER(_xlfn.XMATCH($B9870,Language!$A$29:$E$29)),'Lista de Prestatarios'!$B$3,VLOOKUP(B9870,'Lista de Prestatarios'!$A$2:$B$500,2,FALSE))),"")</f>
        <v/>
      </c>
      <c r="P9870" s="58" t="str">
        <f>IF(B9870&lt;&gt;"",IF(OR(D9870&gt;0,G9870&gt;0),COUNTIF($B$2:B9870,B9870),COUNTIFS($B$2:B9870,B9870,$E$2:E9870,"&gt;0")),"")</f>
        <v/>
      </c>
    </row>
    <row r="9871" spans="1:16" x14ac:dyDescent="0.35">
      <c r="A9871" s="51" t="str">
        <f t="shared" si="462"/>
        <v/>
      </c>
      <c r="B9871" s="99"/>
      <c r="C9871" s="4"/>
      <c r="D9871" s="14"/>
      <c r="E9871" s="14"/>
      <c r="F9871" s="14"/>
      <c r="G9871" s="82"/>
      <c r="H9871" s="107" t="str">
        <f>IF(B9871&lt;&gt;"",IF(OR(O9871=0,O9871=999),"",SUMIFS($E$2:E9871,$A$2:A9871,A9871)-SUMIFS($F$2:F9871,$A$2:A9871,A9871)),"")</f>
        <v/>
      </c>
      <c r="I9871" s="109" t="str">
        <f t="shared" si="464"/>
        <v/>
      </c>
      <c r="J9871" s="113"/>
      <c r="K9871" s="90"/>
      <c r="L9871" s="73"/>
      <c r="M9871" s="69" t="str">
        <f>IF(C9871&lt;&gt;"",DailyLog!$S$3,"")</f>
        <v/>
      </c>
      <c r="N9871" s="56" t="str">
        <f t="shared" si="463"/>
        <v/>
      </c>
      <c r="O9871" s="53" t="str">
        <f>IF($B9871&lt;&gt;"",IF(ISNUMBER(_xlfn.XMATCH($B9871,Language!$A$6:$E$6)),0,IF(ISNUMBER(_xlfn.XMATCH($B9871,Language!$A$29:$E$29)),'Lista de Prestatarios'!$B$3,VLOOKUP(B9871,'Lista de Prestatarios'!$A$2:$B$500,2,FALSE))),"")</f>
        <v/>
      </c>
      <c r="P9871" s="58" t="str">
        <f>IF(B9871&lt;&gt;"",IF(OR(D9871&gt;0,G9871&gt;0),COUNTIF($B$2:B9871,B9871),COUNTIFS($B$2:B9871,B9871,$E$2:E9871,"&gt;0")),"")</f>
        <v/>
      </c>
    </row>
    <row r="9872" spans="1:16" x14ac:dyDescent="0.35">
      <c r="A9872" s="51" t="str">
        <f t="shared" si="462"/>
        <v/>
      </c>
      <c r="B9872" s="99"/>
      <c r="C9872" s="4"/>
      <c r="D9872" s="14"/>
      <c r="E9872" s="14"/>
      <c r="F9872" s="14"/>
      <c r="G9872" s="82"/>
      <c r="H9872" s="107" t="str">
        <f>IF(B9872&lt;&gt;"",IF(OR(O9872=0,O9872=999),"",SUMIFS($E$2:E9872,$A$2:A9872,A9872)-SUMIFS($F$2:F9872,$A$2:A9872,A9872)),"")</f>
        <v/>
      </c>
      <c r="I9872" s="109" t="str">
        <f t="shared" si="464"/>
        <v/>
      </c>
      <c r="J9872" s="113"/>
      <c r="K9872" s="90"/>
      <c r="L9872" s="73"/>
      <c r="M9872" s="69" t="str">
        <f>IF(C9872&lt;&gt;"",DailyLog!$S$3,"")</f>
        <v/>
      </c>
      <c r="N9872" s="56" t="str">
        <f t="shared" si="463"/>
        <v/>
      </c>
      <c r="O9872" s="53" t="str">
        <f>IF($B9872&lt;&gt;"",IF(ISNUMBER(_xlfn.XMATCH($B9872,Language!$A$6:$E$6)),0,IF(ISNUMBER(_xlfn.XMATCH($B9872,Language!$A$29:$E$29)),'Lista de Prestatarios'!$B$3,VLOOKUP(B9872,'Lista de Prestatarios'!$A$2:$B$500,2,FALSE))),"")</f>
        <v/>
      </c>
      <c r="P9872" s="58" t="str">
        <f>IF(B9872&lt;&gt;"",IF(OR(D9872&gt;0,G9872&gt;0),COUNTIF($B$2:B9872,B9872),COUNTIFS($B$2:B9872,B9872,$E$2:E9872,"&gt;0")),"")</f>
        <v/>
      </c>
    </row>
    <row r="9873" spans="1:16" x14ac:dyDescent="0.35">
      <c r="A9873" s="51" t="str">
        <f t="shared" si="462"/>
        <v/>
      </c>
      <c r="B9873" s="99"/>
      <c r="C9873" s="4"/>
      <c r="D9873" s="14"/>
      <c r="E9873" s="14"/>
      <c r="F9873" s="14"/>
      <c r="G9873" s="82"/>
      <c r="H9873" s="107" t="str">
        <f>IF(B9873&lt;&gt;"",IF(OR(O9873=0,O9873=999),"",SUMIFS($E$2:E9873,$A$2:A9873,A9873)-SUMIFS($F$2:F9873,$A$2:A9873,A9873)),"")</f>
        <v/>
      </c>
      <c r="I9873" s="109" t="str">
        <f t="shared" si="464"/>
        <v/>
      </c>
      <c r="J9873" s="113"/>
      <c r="K9873" s="90"/>
      <c r="L9873" s="73"/>
      <c r="M9873" s="69" t="str">
        <f>IF(C9873&lt;&gt;"",DailyLog!$S$3,"")</f>
        <v/>
      </c>
      <c r="N9873" s="56" t="str">
        <f t="shared" si="463"/>
        <v/>
      </c>
      <c r="O9873" s="53" t="str">
        <f>IF($B9873&lt;&gt;"",IF(ISNUMBER(_xlfn.XMATCH($B9873,Language!$A$6:$E$6)),0,IF(ISNUMBER(_xlfn.XMATCH($B9873,Language!$A$29:$E$29)),'Lista de Prestatarios'!$B$3,VLOOKUP(B9873,'Lista de Prestatarios'!$A$2:$B$500,2,FALSE))),"")</f>
        <v/>
      </c>
      <c r="P9873" s="58" t="str">
        <f>IF(B9873&lt;&gt;"",IF(OR(D9873&gt;0,G9873&gt;0),COUNTIF($B$2:B9873,B9873),COUNTIFS($B$2:B9873,B9873,$E$2:E9873,"&gt;0")),"")</f>
        <v/>
      </c>
    </row>
    <row r="9874" spans="1:16" x14ac:dyDescent="0.35">
      <c r="A9874" s="51" t="str">
        <f t="shared" si="462"/>
        <v/>
      </c>
      <c r="B9874" s="99"/>
      <c r="C9874" s="4"/>
      <c r="D9874" s="14"/>
      <c r="E9874" s="14"/>
      <c r="F9874" s="14"/>
      <c r="G9874" s="82"/>
      <c r="H9874" s="107" t="str">
        <f>IF(B9874&lt;&gt;"",IF(OR(O9874=0,O9874=999),"",SUMIFS($E$2:E9874,$A$2:A9874,A9874)-SUMIFS($F$2:F9874,$A$2:A9874,A9874)),"")</f>
        <v/>
      </c>
      <c r="I9874" s="109" t="str">
        <f t="shared" si="464"/>
        <v/>
      </c>
      <c r="J9874" s="113"/>
      <c r="K9874" s="90"/>
      <c r="L9874" s="73"/>
      <c r="M9874" s="69" t="str">
        <f>IF(C9874&lt;&gt;"",DailyLog!$S$3,"")</f>
        <v/>
      </c>
      <c r="N9874" s="56" t="str">
        <f t="shared" si="463"/>
        <v/>
      </c>
      <c r="O9874" s="53" t="str">
        <f>IF($B9874&lt;&gt;"",IF(ISNUMBER(_xlfn.XMATCH($B9874,Language!$A$6:$E$6)),0,IF(ISNUMBER(_xlfn.XMATCH($B9874,Language!$A$29:$E$29)),'Lista de Prestatarios'!$B$3,VLOOKUP(B9874,'Lista de Prestatarios'!$A$2:$B$500,2,FALSE))),"")</f>
        <v/>
      </c>
      <c r="P9874" s="58" t="str">
        <f>IF(B9874&lt;&gt;"",IF(OR(D9874&gt;0,G9874&gt;0),COUNTIF($B$2:B9874,B9874),COUNTIFS($B$2:B9874,B9874,$E$2:E9874,"&gt;0")),"")</f>
        <v/>
      </c>
    </row>
    <row r="9875" spans="1:16" x14ac:dyDescent="0.35">
      <c r="A9875" s="51" t="str">
        <f t="shared" si="462"/>
        <v/>
      </c>
      <c r="B9875" s="99"/>
      <c r="C9875" s="4"/>
      <c r="D9875" s="14"/>
      <c r="E9875" s="14"/>
      <c r="F9875" s="14"/>
      <c r="G9875" s="82"/>
      <c r="H9875" s="107" t="str">
        <f>IF(B9875&lt;&gt;"",IF(OR(O9875=0,O9875=999),"",SUMIFS($E$2:E9875,$A$2:A9875,A9875)-SUMIFS($F$2:F9875,$A$2:A9875,A9875)),"")</f>
        <v/>
      </c>
      <c r="I9875" s="109" t="str">
        <f t="shared" si="464"/>
        <v/>
      </c>
      <c r="J9875" s="113"/>
      <c r="K9875" s="90"/>
      <c r="L9875" s="73"/>
      <c r="M9875" s="69" t="str">
        <f>IF(C9875&lt;&gt;"",DailyLog!$S$3,"")</f>
        <v/>
      </c>
      <c r="N9875" s="56" t="str">
        <f t="shared" si="463"/>
        <v/>
      </c>
      <c r="O9875" s="53" t="str">
        <f>IF($B9875&lt;&gt;"",IF(ISNUMBER(_xlfn.XMATCH($B9875,Language!$A$6:$E$6)),0,IF(ISNUMBER(_xlfn.XMATCH($B9875,Language!$A$29:$E$29)),'Lista de Prestatarios'!$B$3,VLOOKUP(B9875,'Lista de Prestatarios'!$A$2:$B$500,2,FALSE))),"")</f>
        <v/>
      </c>
      <c r="P9875" s="58" t="str">
        <f>IF(B9875&lt;&gt;"",IF(OR(D9875&gt;0,G9875&gt;0),COUNTIF($B$2:B9875,B9875),COUNTIFS($B$2:B9875,B9875,$E$2:E9875,"&gt;0")),"")</f>
        <v/>
      </c>
    </row>
    <row r="9876" spans="1:16" x14ac:dyDescent="0.35">
      <c r="A9876" s="51" t="str">
        <f t="shared" si="462"/>
        <v/>
      </c>
      <c r="B9876" s="99"/>
      <c r="C9876" s="4"/>
      <c r="D9876" s="14"/>
      <c r="E9876" s="14"/>
      <c r="F9876" s="14"/>
      <c r="G9876" s="82"/>
      <c r="H9876" s="107" t="str">
        <f>IF(B9876&lt;&gt;"",IF(OR(O9876=0,O9876=999),"",SUMIFS($E$2:E9876,$A$2:A9876,A9876)-SUMIFS($F$2:F9876,$A$2:A9876,A9876)),"")</f>
        <v/>
      </c>
      <c r="I9876" s="109" t="str">
        <f t="shared" si="464"/>
        <v/>
      </c>
      <c r="J9876" s="113"/>
      <c r="K9876" s="90"/>
      <c r="L9876" s="73"/>
      <c r="M9876" s="69" t="str">
        <f>IF(C9876&lt;&gt;"",DailyLog!$S$3,"")</f>
        <v/>
      </c>
      <c r="N9876" s="56" t="str">
        <f t="shared" si="463"/>
        <v/>
      </c>
      <c r="O9876" s="53" t="str">
        <f>IF($B9876&lt;&gt;"",IF(ISNUMBER(_xlfn.XMATCH($B9876,Language!$A$6:$E$6)),0,IF(ISNUMBER(_xlfn.XMATCH($B9876,Language!$A$29:$E$29)),'Lista de Prestatarios'!$B$3,VLOOKUP(B9876,'Lista de Prestatarios'!$A$2:$B$500,2,FALSE))),"")</f>
        <v/>
      </c>
      <c r="P9876" s="58" t="str">
        <f>IF(B9876&lt;&gt;"",IF(OR(D9876&gt;0,G9876&gt;0),COUNTIF($B$2:B9876,B9876),COUNTIFS($B$2:B9876,B9876,$E$2:E9876,"&gt;0")),"")</f>
        <v/>
      </c>
    </row>
    <row r="9877" spans="1:16" x14ac:dyDescent="0.35">
      <c r="A9877" s="51" t="str">
        <f t="shared" si="462"/>
        <v/>
      </c>
      <c r="B9877" s="99"/>
      <c r="C9877" s="4"/>
      <c r="D9877" s="14"/>
      <c r="E9877" s="14"/>
      <c r="F9877" s="14"/>
      <c r="G9877" s="82"/>
      <c r="H9877" s="107" t="str">
        <f>IF(B9877&lt;&gt;"",IF(OR(O9877=0,O9877=999),"",SUMIFS($E$2:E9877,$A$2:A9877,A9877)-SUMIFS($F$2:F9877,$A$2:A9877,A9877)),"")</f>
        <v/>
      </c>
      <c r="I9877" s="109" t="str">
        <f t="shared" si="464"/>
        <v/>
      </c>
      <c r="J9877" s="113"/>
      <c r="K9877" s="90"/>
      <c r="L9877" s="73"/>
      <c r="M9877" s="69" t="str">
        <f>IF(C9877&lt;&gt;"",DailyLog!$S$3,"")</f>
        <v/>
      </c>
      <c r="N9877" s="56" t="str">
        <f t="shared" si="463"/>
        <v/>
      </c>
      <c r="O9877" s="53" t="str">
        <f>IF($B9877&lt;&gt;"",IF(ISNUMBER(_xlfn.XMATCH($B9877,Language!$A$6:$E$6)),0,IF(ISNUMBER(_xlfn.XMATCH($B9877,Language!$A$29:$E$29)),'Lista de Prestatarios'!$B$3,VLOOKUP(B9877,'Lista de Prestatarios'!$A$2:$B$500,2,FALSE))),"")</f>
        <v/>
      </c>
      <c r="P9877" s="58" t="str">
        <f>IF(B9877&lt;&gt;"",IF(OR(D9877&gt;0,G9877&gt;0),COUNTIF($B$2:B9877,B9877),COUNTIFS($B$2:B9877,B9877,$E$2:E9877,"&gt;0")),"")</f>
        <v/>
      </c>
    </row>
    <row r="9878" spans="1:16" x14ac:dyDescent="0.35">
      <c r="A9878" s="51" t="str">
        <f t="shared" si="462"/>
        <v/>
      </c>
      <c r="B9878" s="99"/>
      <c r="C9878" s="4"/>
      <c r="D9878" s="14"/>
      <c r="E9878" s="14"/>
      <c r="F9878" s="14"/>
      <c r="G9878" s="82"/>
      <c r="H9878" s="107" t="str">
        <f>IF(B9878&lt;&gt;"",IF(OR(O9878=0,O9878=999),"",SUMIFS($E$2:E9878,$A$2:A9878,A9878)-SUMIFS($F$2:F9878,$A$2:A9878,A9878)),"")</f>
        <v/>
      </c>
      <c r="I9878" s="109" t="str">
        <f t="shared" si="464"/>
        <v/>
      </c>
      <c r="J9878" s="113"/>
      <c r="K9878" s="90"/>
      <c r="L9878" s="73"/>
      <c r="M9878" s="69" t="str">
        <f>IF(C9878&lt;&gt;"",DailyLog!$S$3,"")</f>
        <v/>
      </c>
      <c r="N9878" s="56" t="str">
        <f t="shared" si="463"/>
        <v/>
      </c>
      <c r="O9878" s="53" t="str">
        <f>IF($B9878&lt;&gt;"",IF(ISNUMBER(_xlfn.XMATCH($B9878,Language!$A$6:$E$6)),0,IF(ISNUMBER(_xlfn.XMATCH($B9878,Language!$A$29:$E$29)),'Lista de Prestatarios'!$B$3,VLOOKUP(B9878,'Lista de Prestatarios'!$A$2:$B$500,2,FALSE))),"")</f>
        <v/>
      </c>
      <c r="P9878" s="58" t="str">
        <f>IF(B9878&lt;&gt;"",IF(OR(D9878&gt;0,G9878&gt;0),COUNTIF($B$2:B9878,B9878),COUNTIFS($B$2:B9878,B9878,$E$2:E9878,"&gt;0")),"")</f>
        <v/>
      </c>
    </row>
    <row r="9879" spans="1:16" x14ac:dyDescent="0.35">
      <c r="A9879" s="51" t="str">
        <f t="shared" si="462"/>
        <v/>
      </c>
      <c r="B9879" s="99"/>
      <c r="C9879" s="4"/>
      <c r="D9879" s="14"/>
      <c r="E9879" s="14"/>
      <c r="F9879" s="14"/>
      <c r="G9879" s="82"/>
      <c r="H9879" s="107" t="str">
        <f>IF(B9879&lt;&gt;"",IF(OR(O9879=0,O9879=999),"",SUMIFS($E$2:E9879,$A$2:A9879,A9879)-SUMIFS($F$2:F9879,$A$2:A9879,A9879)),"")</f>
        <v/>
      </c>
      <c r="I9879" s="109" t="str">
        <f t="shared" si="464"/>
        <v/>
      </c>
      <c r="J9879" s="113"/>
      <c r="K9879" s="90"/>
      <c r="L9879" s="73"/>
      <c r="M9879" s="69" t="str">
        <f>IF(C9879&lt;&gt;"",DailyLog!$S$3,"")</f>
        <v/>
      </c>
      <c r="N9879" s="56" t="str">
        <f t="shared" si="463"/>
        <v/>
      </c>
      <c r="O9879" s="53" t="str">
        <f>IF($B9879&lt;&gt;"",IF(ISNUMBER(_xlfn.XMATCH($B9879,Language!$A$6:$E$6)),0,IF(ISNUMBER(_xlfn.XMATCH($B9879,Language!$A$29:$E$29)),'Lista de Prestatarios'!$B$3,VLOOKUP(B9879,'Lista de Prestatarios'!$A$2:$B$500,2,FALSE))),"")</f>
        <v/>
      </c>
      <c r="P9879" s="58" t="str">
        <f>IF(B9879&lt;&gt;"",IF(OR(D9879&gt;0,G9879&gt;0),COUNTIF($B$2:B9879,B9879),COUNTIFS($B$2:B9879,B9879,$E$2:E9879,"&gt;0")),"")</f>
        <v/>
      </c>
    </row>
    <row r="9880" spans="1:16" x14ac:dyDescent="0.35">
      <c r="A9880" s="51" t="str">
        <f t="shared" si="462"/>
        <v/>
      </c>
      <c r="B9880" s="99"/>
      <c r="C9880" s="4"/>
      <c r="D9880" s="14"/>
      <c r="E9880" s="14"/>
      <c r="F9880" s="14"/>
      <c r="G9880" s="82"/>
      <c r="H9880" s="107" t="str">
        <f>IF(B9880&lt;&gt;"",IF(OR(O9880=0,O9880=999),"",SUMIFS($E$2:E9880,$A$2:A9880,A9880)-SUMIFS($F$2:F9880,$A$2:A9880,A9880)),"")</f>
        <v/>
      </c>
      <c r="I9880" s="109" t="str">
        <f t="shared" si="464"/>
        <v/>
      </c>
      <c r="J9880" s="113"/>
      <c r="K9880" s="90"/>
      <c r="L9880" s="73"/>
      <c r="M9880" s="69" t="str">
        <f>IF(C9880&lt;&gt;"",DailyLog!$S$3,"")</f>
        <v/>
      </c>
      <c r="N9880" s="56" t="str">
        <f t="shared" si="463"/>
        <v/>
      </c>
      <c r="O9880" s="53" t="str">
        <f>IF($B9880&lt;&gt;"",IF(ISNUMBER(_xlfn.XMATCH($B9880,Language!$A$6:$E$6)),0,IF(ISNUMBER(_xlfn.XMATCH($B9880,Language!$A$29:$E$29)),'Lista de Prestatarios'!$B$3,VLOOKUP(B9880,'Lista de Prestatarios'!$A$2:$B$500,2,FALSE))),"")</f>
        <v/>
      </c>
      <c r="P9880" s="58" t="str">
        <f>IF(B9880&lt;&gt;"",IF(OR(D9880&gt;0,G9880&gt;0),COUNTIF($B$2:B9880,B9880),COUNTIFS($B$2:B9880,B9880,$E$2:E9880,"&gt;0")),"")</f>
        <v/>
      </c>
    </row>
    <row r="9881" spans="1:16" x14ac:dyDescent="0.35">
      <c r="A9881" s="51" t="str">
        <f t="shared" si="462"/>
        <v/>
      </c>
      <c r="B9881" s="99"/>
      <c r="C9881" s="4"/>
      <c r="D9881" s="14"/>
      <c r="E9881" s="14"/>
      <c r="F9881" s="14"/>
      <c r="G9881" s="82"/>
      <c r="H9881" s="107" t="str">
        <f>IF(B9881&lt;&gt;"",IF(OR(O9881=0,O9881=999),"",SUMIFS($E$2:E9881,$A$2:A9881,A9881)-SUMIFS($F$2:F9881,$A$2:A9881,A9881)),"")</f>
        <v/>
      </c>
      <c r="I9881" s="109" t="str">
        <f t="shared" si="464"/>
        <v/>
      </c>
      <c r="J9881" s="113"/>
      <c r="K9881" s="90"/>
      <c r="L9881" s="73"/>
      <c r="M9881" s="69" t="str">
        <f>IF(C9881&lt;&gt;"",DailyLog!$S$3,"")</f>
        <v/>
      </c>
      <c r="N9881" s="56" t="str">
        <f t="shared" si="463"/>
        <v/>
      </c>
      <c r="O9881" s="53" t="str">
        <f>IF($B9881&lt;&gt;"",IF(ISNUMBER(_xlfn.XMATCH($B9881,Language!$A$6:$E$6)),0,IF(ISNUMBER(_xlfn.XMATCH($B9881,Language!$A$29:$E$29)),'Lista de Prestatarios'!$B$3,VLOOKUP(B9881,'Lista de Prestatarios'!$A$2:$B$500,2,FALSE))),"")</f>
        <v/>
      </c>
      <c r="P9881" s="58" t="str">
        <f>IF(B9881&lt;&gt;"",IF(OR(D9881&gt;0,G9881&gt;0),COUNTIF($B$2:B9881,B9881),COUNTIFS($B$2:B9881,B9881,$E$2:E9881,"&gt;0")),"")</f>
        <v/>
      </c>
    </row>
    <row r="9882" spans="1:16" x14ac:dyDescent="0.35">
      <c r="A9882" s="51" t="str">
        <f t="shared" si="462"/>
        <v/>
      </c>
      <c r="B9882" s="99"/>
      <c r="C9882" s="4"/>
      <c r="D9882" s="14"/>
      <c r="E9882" s="14"/>
      <c r="F9882" s="14"/>
      <c r="G9882" s="82"/>
      <c r="H9882" s="107" t="str">
        <f>IF(B9882&lt;&gt;"",IF(OR(O9882=0,O9882=999),"",SUMIFS($E$2:E9882,$A$2:A9882,A9882)-SUMIFS($F$2:F9882,$A$2:A9882,A9882)),"")</f>
        <v/>
      </c>
      <c r="I9882" s="109" t="str">
        <f t="shared" si="464"/>
        <v/>
      </c>
      <c r="J9882" s="113"/>
      <c r="K9882" s="90"/>
      <c r="L9882" s="73"/>
      <c r="M9882" s="69" t="str">
        <f>IF(C9882&lt;&gt;"",DailyLog!$S$3,"")</f>
        <v/>
      </c>
      <c r="N9882" s="56" t="str">
        <f t="shared" si="463"/>
        <v/>
      </c>
      <c r="O9882" s="53" t="str">
        <f>IF($B9882&lt;&gt;"",IF(ISNUMBER(_xlfn.XMATCH($B9882,Language!$A$6:$E$6)),0,IF(ISNUMBER(_xlfn.XMATCH($B9882,Language!$A$29:$E$29)),'Lista de Prestatarios'!$B$3,VLOOKUP(B9882,'Lista de Prestatarios'!$A$2:$B$500,2,FALSE))),"")</f>
        <v/>
      </c>
      <c r="P9882" s="58" t="str">
        <f>IF(B9882&lt;&gt;"",IF(OR(D9882&gt;0,G9882&gt;0),COUNTIF($B$2:B9882,B9882),COUNTIFS($B$2:B9882,B9882,$E$2:E9882,"&gt;0")),"")</f>
        <v/>
      </c>
    </row>
    <row r="9883" spans="1:16" x14ac:dyDescent="0.35">
      <c r="A9883" s="51" t="str">
        <f t="shared" si="462"/>
        <v/>
      </c>
      <c r="B9883" s="99"/>
      <c r="C9883" s="4"/>
      <c r="D9883" s="14"/>
      <c r="E9883" s="14"/>
      <c r="F9883" s="14"/>
      <c r="G9883" s="82"/>
      <c r="H9883" s="107" t="str">
        <f>IF(B9883&lt;&gt;"",IF(OR(O9883=0,O9883=999),"",SUMIFS($E$2:E9883,$A$2:A9883,A9883)-SUMIFS($F$2:F9883,$A$2:A9883,A9883)),"")</f>
        <v/>
      </c>
      <c r="I9883" s="109" t="str">
        <f t="shared" si="464"/>
        <v/>
      </c>
      <c r="J9883" s="113"/>
      <c r="K9883" s="90"/>
      <c r="L9883" s="73"/>
      <c r="M9883" s="69" t="str">
        <f>IF(C9883&lt;&gt;"",DailyLog!$S$3,"")</f>
        <v/>
      </c>
      <c r="N9883" s="56" t="str">
        <f t="shared" si="463"/>
        <v/>
      </c>
      <c r="O9883" s="53" t="str">
        <f>IF($B9883&lt;&gt;"",IF(ISNUMBER(_xlfn.XMATCH($B9883,Language!$A$6:$E$6)),0,IF(ISNUMBER(_xlfn.XMATCH($B9883,Language!$A$29:$E$29)),'Lista de Prestatarios'!$B$3,VLOOKUP(B9883,'Lista de Prestatarios'!$A$2:$B$500,2,FALSE))),"")</f>
        <v/>
      </c>
      <c r="P9883" s="58" t="str">
        <f>IF(B9883&lt;&gt;"",IF(OR(D9883&gt;0,G9883&gt;0),COUNTIF($B$2:B9883,B9883),COUNTIFS($B$2:B9883,B9883,$E$2:E9883,"&gt;0")),"")</f>
        <v/>
      </c>
    </row>
    <row r="9884" spans="1:16" x14ac:dyDescent="0.35">
      <c r="A9884" s="51" t="str">
        <f t="shared" si="462"/>
        <v/>
      </c>
      <c r="B9884" s="99"/>
      <c r="C9884" s="4"/>
      <c r="D9884" s="14"/>
      <c r="E9884" s="14"/>
      <c r="F9884" s="14"/>
      <c r="G9884" s="82"/>
      <c r="H9884" s="107" t="str">
        <f>IF(B9884&lt;&gt;"",IF(OR(O9884=0,O9884=999),"",SUMIFS($E$2:E9884,$A$2:A9884,A9884)-SUMIFS($F$2:F9884,$A$2:A9884,A9884)),"")</f>
        <v/>
      </c>
      <c r="I9884" s="109" t="str">
        <f t="shared" si="464"/>
        <v/>
      </c>
      <c r="J9884" s="113"/>
      <c r="K9884" s="90"/>
      <c r="L9884" s="73"/>
      <c r="M9884" s="69" t="str">
        <f>IF(C9884&lt;&gt;"",DailyLog!$S$3,"")</f>
        <v/>
      </c>
      <c r="N9884" s="56" t="str">
        <f t="shared" si="463"/>
        <v/>
      </c>
      <c r="O9884" s="53" t="str">
        <f>IF($B9884&lt;&gt;"",IF(ISNUMBER(_xlfn.XMATCH($B9884,Language!$A$6:$E$6)),0,IF(ISNUMBER(_xlfn.XMATCH($B9884,Language!$A$29:$E$29)),'Lista de Prestatarios'!$B$3,VLOOKUP(B9884,'Lista de Prestatarios'!$A$2:$B$500,2,FALSE))),"")</f>
        <v/>
      </c>
      <c r="P9884" s="58" t="str">
        <f>IF(B9884&lt;&gt;"",IF(OR(D9884&gt;0,G9884&gt;0),COUNTIF($B$2:B9884,B9884),COUNTIFS($B$2:B9884,B9884,$E$2:E9884,"&gt;0")),"")</f>
        <v/>
      </c>
    </row>
    <row r="9885" spans="1:16" x14ac:dyDescent="0.35">
      <c r="A9885" s="51" t="str">
        <f t="shared" si="462"/>
        <v/>
      </c>
      <c r="B9885" s="99"/>
      <c r="C9885" s="4"/>
      <c r="D9885" s="14"/>
      <c r="E9885" s="14"/>
      <c r="F9885" s="14"/>
      <c r="G9885" s="82"/>
      <c r="H9885" s="107" t="str">
        <f>IF(B9885&lt;&gt;"",IF(OR(O9885=0,O9885=999),"",SUMIFS($E$2:E9885,$A$2:A9885,A9885)-SUMIFS($F$2:F9885,$A$2:A9885,A9885)),"")</f>
        <v/>
      </c>
      <c r="I9885" s="109" t="str">
        <f t="shared" si="464"/>
        <v/>
      </c>
      <c r="J9885" s="113"/>
      <c r="K9885" s="90"/>
      <c r="L9885" s="73"/>
      <c r="M9885" s="69" t="str">
        <f>IF(C9885&lt;&gt;"",DailyLog!$S$3,"")</f>
        <v/>
      </c>
      <c r="N9885" s="56" t="str">
        <f t="shared" si="463"/>
        <v/>
      </c>
      <c r="O9885" s="53" t="str">
        <f>IF($B9885&lt;&gt;"",IF(ISNUMBER(_xlfn.XMATCH($B9885,Language!$A$6:$E$6)),0,IF(ISNUMBER(_xlfn.XMATCH($B9885,Language!$A$29:$E$29)),'Lista de Prestatarios'!$B$3,VLOOKUP(B9885,'Lista de Prestatarios'!$A$2:$B$500,2,FALSE))),"")</f>
        <v/>
      </c>
      <c r="P9885" s="58" t="str">
        <f>IF(B9885&lt;&gt;"",IF(OR(D9885&gt;0,G9885&gt;0),COUNTIF($B$2:B9885,B9885),COUNTIFS($B$2:B9885,B9885,$E$2:E9885,"&gt;0")),"")</f>
        <v/>
      </c>
    </row>
    <row r="9886" spans="1:16" x14ac:dyDescent="0.35">
      <c r="A9886" s="51" t="str">
        <f t="shared" si="462"/>
        <v/>
      </c>
      <c r="B9886" s="99"/>
      <c r="C9886" s="4"/>
      <c r="D9886" s="14"/>
      <c r="E9886" s="14"/>
      <c r="F9886" s="14"/>
      <c r="G9886" s="82"/>
      <c r="H9886" s="107" t="str">
        <f>IF(B9886&lt;&gt;"",IF(OR(O9886=0,O9886=999),"",SUMIFS($E$2:E9886,$A$2:A9886,A9886)-SUMIFS($F$2:F9886,$A$2:A9886,A9886)),"")</f>
        <v/>
      </c>
      <c r="I9886" s="109" t="str">
        <f t="shared" si="464"/>
        <v/>
      </c>
      <c r="J9886" s="113"/>
      <c r="K9886" s="90"/>
      <c r="L9886" s="73"/>
      <c r="M9886" s="69" t="str">
        <f>IF(C9886&lt;&gt;"",DailyLog!$S$3,"")</f>
        <v/>
      </c>
      <c r="N9886" s="56" t="str">
        <f t="shared" si="463"/>
        <v/>
      </c>
      <c r="O9886" s="53" t="str">
        <f>IF($B9886&lt;&gt;"",IF(ISNUMBER(_xlfn.XMATCH($B9886,Language!$A$6:$E$6)),0,IF(ISNUMBER(_xlfn.XMATCH($B9886,Language!$A$29:$E$29)),'Lista de Prestatarios'!$B$3,VLOOKUP(B9886,'Lista de Prestatarios'!$A$2:$B$500,2,FALSE))),"")</f>
        <v/>
      </c>
      <c r="P9886" s="58" t="str">
        <f>IF(B9886&lt;&gt;"",IF(OR(D9886&gt;0,G9886&gt;0),COUNTIF($B$2:B9886,B9886),COUNTIFS($B$2:B9886,B9886,$E$2:E9886,"&gt;0")),"")</f>
        <v/>
      </c>
    </row>
    <row r="9887" spans="1:16" x14ac:dyDescent="0.35">
      <c r="A9887" s="51" t="str">
        <f t="shared" si="462"/>
        <v/>
      </c>
      <c r="B9887" s="99"/>
      <c r="C9887" s="4"/>
      <c r="D9887" s="14"/>
      <c r="E9887" s="14"/>
      <c r="F9887" s="14"/>
      <c r="G9887" s="82"/>
      <c r="H9887" s="107" t="str">
        <f>IF(B9887&lt;&gt;"",IF(OR(O9887=0,O9887=999),"",SUMIFS($E$2:E9887,$A$2:A9887,A9887)-SUMIFS($F$2:F9887,$A$2:A9887,A9887)),"")</f>
        <v/>
      </c>
      <c r="I9887" s="109" t="str">
        <f t="shared" si="464"/>
        <v/>
      </c>
      <c r="J9887" s="113"/>
      <c r="K9887" s="90"/>
      <c r="L9887" s="73"/>
      <c r="M9887" s="69" t="str">
        <f>IF(C9887&lt;&gt;"",DailyLog!$S$3,"")</f>
        <v/>
      </c>
      <c r="N9887" s="56" t="str">
        <f t="shared" si="463"/>
        <v/>
      </c>
      <c r="O9887" s="53" t="str">
        <f>IF($B9887&lt;&gt;"",IF(ISNUMBER(_xlfn.XMATCH($B9887,Language!$A$6:$E$6)),0,IF(ISNUMBER(_xlfn.XMATCH($B9887,Language!$A$29:$E$29)),'Lista de Prestatarios'!$B$3,VLOOKUP(B9887,'Lista de Prestatarios'!$A$2:$B$500,2,FALSE))),"")</f>
        <v/>
      </c>
      <c r="P9887" s="58" t="str">
        <f>IF(B9887&lt;&gt;"",IF(OR(D9887&gt;0,G9887&gt;0),COUNTIF($B$2:B9887,B9887),COUNTIFS($B$2:B9887,B9887,$E$2:E9887,"&gt;0")),"")</f>
        <v/>
      </c>
    </row>
    <row r="9888" spans="1:16" x14ac:dyDescent="0.35">
      <c r="A9888" s="51" t="str">
        <f t="shared" si="462"/>
        <v/>
      </c>
      <c r="B9888" s="99"/>
      <c r="C9888" s="4"/>
      <c r="D9888" s="14"/>
      <c r="E9888" s="14"/>
      <c r="F9888" s="14"/>
      <c r="G9888" s="82"/>
      <c r="H9888" s="107" t="str">
        <f>IF(B9888&lt;&gt;"",IF(OR(O9888=0,O9888=999),"",SUMIFS($E$2:E9888,$A$2:A9888,A9888)-SUMIFS($F$2:F9888,$A$2:A9888,A9888)),"")</f>
        <v/>
      </c>
      <c r="I9888" s="109" t="str">
        <f t="shared" si="464"/>
        <v/>
      </c>
      <c r="J9888" s="113"/>
      <c r="K9888" s="90"/>
      <c r="L9888" s="73"/>
      <c r="M9888" s="69" t="str">
        <f>IF(C9888&lt;&gt;"",DailyLog!$S$3,"")</f>
        <v/>
      </c>
      <c r="N9888" s="56" t="str">
        <f t="shared" si="463"/>
        <v/>
      </c>
      <c r="O9888" s="53" t="str">
        <f>IF($B9888&lt;&gt;"",IF(ISNUMBER(_xlfn.XMATCH($B9888,Language!$A$6:$E$6)),0,IF(ISNUMBER(_xlfn.XMATCH($B9888,Language!$A$29:$E$29)),'Lista de Prestatarios'!$B$3,VLOOKUP(B9888,'Lista de Prestatarios'!$A$2:$B$500,2,FALSE))),"")</f>
        <v/>
      </c>
      <c r="P9888" s="58" t="str">
        <f>IF(B9888&lt;&gt;"",IF(OR(D9888&gt;0,G9888&gt;0),COUNTIF($B$2:B9888,B9888),COUNTIFS($B$2:B9888,B9888,$E$2:E9888,"&gt;0")),"")</f>
        <v/>
      </c>
    </row>
    <row r="9889" spans="1:16" x14ac:dyDescent="0.35">
      <c r="A9889" s="51" t="str">
        <f t="shared" si="462"/>
        <v/>
      </c>
      <c r="B9889" s="99"/>
      <c r="C9889" s="4"/>
      <c r="D9889" s="14"/>
      <c r="E9889" s="14"/>
      <c r="F9889" s="14"/>
      <c r="G9889" s="82"/>
      <c r="H9889" s="107" t="str">
        <f>IF(B9889&lt;&gt;"",IF(OR(O9889=0,O9889=999),"",SUMIFS($E$2:E9889,$A$2:A9889,A9889)-SUMIFS($F$2:F9889,$A$2:A9889,A9889)),"")</f>
        <v/>
      </c>
      <c r="I9889" s="109" t="str">
        <f t="shared" si="464"/>
        <v/>
      </c>
      <c r="J9889" s="113"/>
      <c r="K9889" s="90"/>
      <c r="L9889" s="73"/>
      <c r="M9889" s="69" t="str">
        <f>IF(C9889&lt;&gt;"",DailyLog!$S$3,"")</f>
        <v/>
      </c>
      <c r="N9889" s="56" t="str">
        <f t="shared" si="463"/>
        <v/>
      </c>
      <c r="O9889" s="53" t="str">
        <f>IF($B9889&lt;&gt;"",IF(ISNUMBER(_xlfn.XMATCH($B9889,Language!$A$6:$E$6)),0,IF(ISNUMBER(_xlfn.XMATCH($B9889,Language!$A$29:$E$29)),'Lista de Prestatarios'!$B$3,VLOOKUP(B9889,'Lista de Prestatarios'!$A$2:$B$500,2,FALSE))),"")</f>
        <v/>
      </c>
      <c r="P9889" s="58" t="str">
        <f>IF(B9889&lt;&gt;"",IF(OR(D9889&gt;0,G9889&gt;0),COUNTIF($B$2:B9889,B9889),COUNTIFS($B$2:B9889,B9889,$E$2:E9889,"&gt;0")),"")</f>
        <v/>
      </c>
    </row>
    <row r="9890" spans="1:16" x14ac:dyDescent="0.35">
      <c r="A9890" s="51" t="str">
        <f t="shared" si="462"/>
        <v/>
      </c>
      <c r="B9890" s="99"/>
      <c r="C9890" s="4"/>
      <c r="D9890" s="14"/>
      <c r="E9890" s="14"/>
      <c r="F9890" s="14"/>
      <c r="G9890" s="82"/>
      <c r="H9890" s="107" t="str">
        <f>IF(B9890&lt;&gt;"",IF(OR(O9890=0,O9890=999),"",SUMIFS($E$2:E9890,$A$2:A9890,A9890)-SUMIFS($F$2:F9890,$A$2:A9890,A9890)),"")</f>
        <v/>
      </c>
      <c r="I9890" s="109" t="str">
        <f t="shared" si="464"/>
        <v/>
      </c>
      <c r="J9890" s="113"/>
      <c r="K9890" s="90"/>
      <c r="L9890" s="73"/>
      <c r="M9890" s="69" t="str">
        <f>IF(C9890&lt;&gt;"",DailyLog!$S$3,"")</f>
        <v/>
      </c>
      <c r="N9890" s="56" t="str">
        <f t="shared" si="463"/>
        <v/>
      </c>
      <c r="O9890" s="53" t="str">
        <f>IF($B9890&lt;&gt;"",IF(ISNUMBER(_xlfn.XMATCH($B9890,Language!$A$6:$E$6)),0,IF(ISNUMBER(_xlfn.XMATCH($B9890,Language!$A$29:$E$29)),'Lista de Prestatarios'!$B$3,VLOOKUP(B9890,'Lista de Prestatarios'!$A$2:$B$500,2,FALSE))),"")</f>
        <v/>
      </c>
      <c r="P9890" s="58" t="str">
        <f>IF(B9890&lt;&gt;"",IF(OR(D9890&gt;0,G9890&gt;0),COUNTIF($B$2:B9890,B9890),COUNTIFS($B$2:B9890,B9890,$E$2:E9890,"&gt;0")),"")</f>
        <v/>
      </c>
    </row>
    <row r="9891" spans="1:16" x14ac:dyDescent="0.35">
      <c r="A9891" s="51" t="str">
        <f t="shared" si="462"/>
        <v/>
      </c>
      <c r="B9891" s="99"/>
      <c r="C9891" s="4"/>
      <c r="D9891" s="14"/>
      <c r="E9891" s="14"/>
      <c r="F9891" s="14"/>
      <c r="G9891" s="82"/>
      <c r="H9891" s="107" t="str">
        <f>IF(B9891&lt;&gt;"",IF(OR(O9891=0,O9891=999),"",SUMIFS($E$2:E9891,$A$2:A9891,A9891)-SUMIFS($F$2:F9891,$A$2:A9891,A9891)),"")</f>
        <v/>
      </c>
      <c r="I9891" s="109" t="str">
        <f t="shared" si="464"/>
        <v/>
      </c>
      <c r="J9891" s="113"/>
      <c r="K9891" s="90"/>
      <c r="L9891" s="73"/>
      <c r="M9891" s="69" t="str">
        <f>IF(C9891&lt;&gt;"",DailyLog!$S$3,"")</f>
        <v/>
      </c>
      <c r="N9891" s="56" t="str">
        <f t="shared" si="463"/>
        <v/>
      </c>
      <c r="O9891" s="53" t="str">
        <f>IF($B9891&lt;&gt;"",IF(ISNUMBER(_xlfn.XMATCH($B9891,Language!$A$6:$E$6)),0,IF(ISNUMBER(_xlfn.XMATCH($B9891,Language!$A$29:$E$29)),'Lista de Prestatarios'!$B$3,VLOOKUP(B9891,'Lista de Prestatarios'!$A$2:$B$500,2,FALSE))),"")</f>
        <v/>
      </c>
      <c r="P9891" s="58" t="str">
        <f>IF(B9891&lt;&gt;"",IF(OR(D9891&gt;0,G9891&gt;0),COUNTIF($B$2:B9891,B9891),COUNTIFS($B$2:B9891,B9891,$E$2:E9891,"&gt;0")),"")</f>
        <v/>
      </c>
    </row>
    <row r="9892" spans="1:16" x14ac:dyDescent="0.35">
      <c r="A9892" s="51" t="str">
        <f t="shared" si="462"/>
        <v/>
      </c>
      <c r="B9892" s="99"/>
      <c r="C9892" s="4"/>
      <c r="D9892" s="14"/>
      <c r="E9892" s="14"/>
      <c r="F9892" s="14"/>
      <c r="G9892" s="82"/>
      <c r="H9892" s="107" t="str">
        <f>IF(B9892&lt;&gt;"",IF(OR(O9892=0,O9892=999),"",SUMIFS($E$2:E9892,$A$2:A9892,A9892)-SUMIFS($F$2:F9892,$A$2:A9892,A9892)),"")</f>
        <v/>
      </c>
      <c r="I9892" s="109" t="str">
        <f t="shared" si="464"/>
        <v/>
      </c>
      <c r="J9892" s="113"/>
      <c r="K9892" s="90"/>
      <c r="L9892" s="73"/>
      <c r="M9892" s="69" t="str">
        <f>IF(C9892&lt;&gt;"",DailyLog!$S$3,"")</f>
        <v/>
      </c>
      <c r="N9892" s="56" t="str">
        <f t="shared" si="463"/>
        <v/>
      </c>
      <c r="O9892" s="53" t="str">
        <f>IF($B9892&lt;&gt;"",IF(ISNUMBER(_xlfn.XMATCH($B9892,Language!$A$6:$E$6)),0,IF(ISNUMBER(_xlfn.XMATCH($B9892,Language!$A$29:$E$29)),'Lista de Prestatarios'!$B$3,VLOOKUP(B9892,'Lista de Prestatarios'!$A$2:$B$500,2,FALSE))),"")</f>
        <v/>
      </c>
      <c r="P9892" s="58" t="str">
        <f>IF(B9892&lt;&gt;"",IF(OR(D9892&gt;0,G9892&gt;0),COUNTIF($B$2:B9892,B9892),COUNTIFS($B$2:B9892,B9892,$E$2:E9892,"&gt;0")),"")</f>
        <v/>
      </c>
    </row>
    <row r="9893" spans="1:16" x14ac:dyDescent="0.35">
      <c r="A9893" s="51" t="str">
        <f t="shared" si="462"/>
        <v/>
      </c>
      <c r="B9893" s="99"/>
      <c r="C9893" s="4"/>
      <c r="D9893" s="14"/>
      <c r="E9893" s="14"/>
      <c r="F9893" s="14"/>
      <c r="G9893" s="82"/>
      <c r="H9893" s="107" t="str">
        <f>IF(B9893&lt;&gt;"",IF(OR(O9893=0,O9893=999),"",SUMIFS($E$2:E9893,$A$2:A9893,A9893)-SUMIFS($F$2:F9893,$A$2:A9893,A9893)),"")</f>
        <v/>
      </c>
      <c r="I9893" s="109" t="str">
        <f t="shared" si="464"/>
        <v/>
      </c>
      <c r="J9893" s="113"/>
      <c r="K9893" s="90"/>
      <c r="L9893" s="73"/>
      <c r="M9893" s="69" t="str">
        <f>IF(C9893&lt;&gt;"",DailyLog!$S$3,"")</f>
        <v/>
      </c>
      <c r="N9893" s="56" t="str">
        <f t="shared" si="463"/>
        <v/>
      </c>
      <c r="O9893" s="53" t="str">
        <f>IF($B9893&lt;&gt;"",IF(ISNUMBER(_xlfn.XMATCH($B9893,Language!$A$6:$E$6)),0,IF(ISNUMBER(_xlfn.XMATCH($B9893,Language!$A$29:$E$29)),'Lista de Prestatarios'!$B$3,VLOOKUP(B9893,'Lista de Prestatarios'!$A$2:$B$500,2,FALSE))),"")</f>
        <v/>
      </c>
      <c r="P9893" s="58" t="str">
        <f>IF(B9893&lt;&gt;"",IF(OR(D9893&gt;0,G9893&gt;0),COUNTIF($B$2:B9893,B9893),COUNTIFS($B$2:B9893,B9893,$E$2:E9893,"&gt;0")),"")</f>
        <v/>
      </c>
    </row>
    <row r="9894" spans="1:16" x14ac:dyDescent="0.35">
      <c r="A9894" s="51" t="str">
        <f t="shared" si="462"/>
        <v/>
      </c>
      <c r="B9894" s="99"/>
      <c r="C9894" s="4"/>
      <c r="D9894" s="14"/>
      <c r="E9894" s="14"/>
      <c r="F9894" s="14"/>
      <c r="G9894" s="82"/>
      <c r="H9894" s="107" t="str">
        <f>IF(B9894&lt;&gt;"",IF(OR(O9894=0,O9894=999),"",SUMIFS($E$2:E9894,$A$2:A9894,A9894)-SUMIFS($F$2:F9894,$A$2:A9894,A9894)),"")</f>
        <v/>
      </c>
      <c r="I9894" s="109" t="str">
        <f t="shared" si="464"/>
        <v/>
      </c>
      <c r="J9894" s="113"/>
      <c r="K9894" s="90"/>
      <c r="L9894" s="73"/>
      <c r="M9894" s="69" t="str">
        <f>IF(C9894&lt;&gt;"",DailyLog!$S$3,"")</f>
        <v/>
      </c>
      <c r="N9894" s="56" t="str">
        <f t="shared" si="463"/>
        <v/>
      </c>
      <c r="O9894" s="53" t="str">
        <f>IF($B9894&lt;&gt;"",IF(ISNUMBER(_xlfn.XMATCH($B9894,Language!$A$6:$E$6)),0,IF(ISNUMBER(_xlfn.XMATCH($B9894,Language!$A$29:$E$29)),'Lista de Prestatarios'!$B$3,VLOOKUP(B9894,'Lista de Prestatarios'!$A$2:$B$500,2,FALSE))),"")</f>
        <v/>
      </c>
      <c r="P9894" s="58" t="str">
        <f>IF(B9894&lt;&gt;"",IF(OR(D9894&gt;0,G9894&gt;0),COUNTIF($B$2:B9894,B9894),COUNTIFS($B$2:B9894,B9894,$E$2:E9894,"&gt;0")),"")</f>
        <v/>
      </c>
    </row>
    <row r="9895" spans="1:16" x14ac:dyDescent="0.35">
      <c r="A9895" s="51" t="str">
        <f t="shared" si="462"/>
        <v/>
      </c>
      <c r="B9895" s="99"/>
      <c r="C9895" s="4"/>
      <c r="D9895" s="14"/>
      <c r="E9895" s="14"/>
      <c r="F9895" s="14"/>
      <c r="G9895" s="82"/>
      <c r="H9895" s="107" t="str">
        <f>IF(B9895&lt;&gt;"",IF(OR(O9895=0,O9895=999),"",SUMIFS($E$2:E9895,$A$2:A9895,A9895)-SUMIFS($F$2:F9895,$A$2:A9895,A9895)),"")</f>
        <v/>
      </c>
      <c r="I9895" s="109" t="str">
        <f t="shared" si="464"/>
        <v/>
      </c>
      <c r="J9895" s="113"/>
      <c r="K9895" s="90"/>
      <c r="L9895" s="73"/>
      <c r="M9895" s="69" t="str">
        <f>IF(C9895&lt;&gt;"",DailyLog!$S$3,"")</f>
        <v/>
      </c>
      <c r="N9895" s="56" t="str">
        <f t="shared" si="463"/>
        <v/>
      </c>
      <c r="O9895" s="53" t="str">
        <f>IF($B9895&lt;&gt;"",IF(ISNUMBER(_xlfn.XMATCH($B9895,Language!$A$6:$E$6)),0,IF(ISNUMBER(_xlfn.XMATCH($B9895,Language!$A$29:$E$29)),'Lista de Prestatarios'!$B$3,VLOOKUP(B9895,'Lista de Prestatarios'!$A$2:$B$500,2,FALSE))),"")</f>
        <v/>
      </c>
      <c r="P9895" s="58" t="str">
        <f>IF(B9895&lt;&gt;"",IF(OR(D9895&gt;0,G9895&gt;0),COUNTIF($B$2:B9895,B9895),COUNTIFS($B$2:B9895,B9895,$E$2:E9895,"&gt;0")),"")</f>
        <v/>
      </c>
    </row>
    <row r="9896" spans="1:16" x14ac:dyDescent="0.35">
      <c r="A9896" s="51" t="str">
        <f t="shared" si="462"/>
        <v/>
      </c>
      <c r="B9896" s="99"/>
      <c r="C9896" s="4"/>
      <c r="D9896" s="14"/>
      <c r="E9896" s="14"/>
      <c r="F9896" s="14"/>
      <c r="G9896" s="82"/>
      <c r="H9896" s="107" t="str">
        <f>IF(B9896&lt;&gt;"",IF(OR(O9896=0,O9896=999),"",SUMIFS($E$2:E9896,$A$2:A9896,A9896)-SUMIFS($F$2:F9896,$A$2:A9896,A9896)),"")</f>
        <v/>
      </c>
      <c r="I9896" s="109" t="str">
        <f t="shared" si="464"/>
        <v/>
      </c>
      <c r="J9896" s="113"/>
      <c r="K9896" s="90"/>
      <c r="L9896" s="73"/>
      <c r="M9896" s="69" t="str">
        <f>IF(C9896&lt;&gt;"",DailyLog!$S$3,"")</f>
        <v/>
      </c>
      <c r="N9896" s="56" t="str">
        <f t="shared" si="463"/>
        <v/>
      </c>
      <c r="O9896" s="53" t="str">
        <f>IF($B9896&lt;&gt;"",IF(ISNUMBER(_xlfn.XMATCH($B9896,Language!$A$6:$E$6)),0,IF(ISNUMBER(_xlfn.XMATCH($B9896,Language!$A$29:$E$29)),'Lista de Prestatarios'!$B$3,VLOOKUP(B9896,'Lista de Prestatarios'!$A$2:$B$500,2,FALSE))),"")</f>
        <v/>
      </c>
      <c r="P9896" s="58" t="str">
        <f>IF(B9896&lt;&gt;"",IF(OR(D9896&gt;0,G9896&gt;0),COUNTIF($B$2:B9896,B9896),COUNTIFS($B$2:B9896,B9896,$E$2:E9896,"&gt;0")),"")</f>
        <v/>
      </c>
    </row>
    <row r="9897" spans="1:16" x14ac:dyDescent="0.35">
      <c r="A9897" s="51" t="str">
        <f t="shared" si="462"/>
        <v/>
      </c>
      <c r="B9897" s="99"/>
      <c r="C9897" s="4"/>
      <c r="D9897" s="14"/>
      <c r="E9897" s="14"/>
      <c r="F9897" s="14"/>
      <c r="G9897" s="82"/>
      <c r="H9897" s="107" t="str">
        <f>IF(B9897&lt;&gt;"",IF(OR(O9897=0,O9897=999),"",SUMIFS($E$2:E9897,$A$2:A9897,A9897)-SUMIFS($F$2:F9897,$A$2:A9897,A9897)),"")</f>
        <v/>
      </c>
      <c r="I9897" s="109" t="str">
        <f t="shared" si="464"/>
        <v/>
      </c>
      <c r="J9897" s="113"/>
      <c r="K9897" s="90"/>
      <c r="L9897" s="73"/>
      <c r="M9897" s="69" t="str">
        <f>IF(C9897&lt;&gt;"",DailyLog!$S$3,"")</f>
        <v/>
      </c>
      <c r="N9897" s="56" t="str">
        <f t="shared" si="463"/>
        <v/>
      </c>
      <c r="O9897" s="53" t="str">
        <f>IF($B9897&lt;&gt;"",IF(ISNUMBER(_xlfn.XMATCH($B9897,Language!$A$6:$E$6)),0,IF(ISNUMBER(_xlfn.XMATCH($B9897,Language!$A$29:$E$29)),'Lista de Prestatarios'!$B$3,VLOOKUP(B9897,'Lista de Prestatarios'!$A$2:$B$500,2,FALSE))),"")</f>
        <v/>
      </c>
      <c r="P9897" s="58" t="str">
        <f>IF(B9897&lt;&gt;"",IF(OR(D9897&gt;0,G9897&gt;0),COUNTIF($B$2:B9897,B9897),COUNTIFS($B$2:B9897,B9897,$E$2:E9897,"&gt;0")),"")</f>
        <v/>
      </c>
    </row>
    <row r="9898" spans="1:16" x14ac:dyDescent="0.35">
      <c r="A9898" s="51" t="str">
        <f t="shared" si="462"/>
        <v/>
      </c>
      <c r="B9898" s="99"/>
      <c r="C9898" s="4"/>
      <c r="D9898" s="14"/>
      <c r="E9898" s="14"/>
      <c r="F9898" s="14"/>
      <c r="G9898" s="82"/>
      <c r="H9898" s="107" t="str">
        <f>IF(B9898&lt;&gt;"",IF(OR(O9898=0,O9898=999),"",SUMIFS($E$2:E9898,$A$2:A9898,A9898)-SUMIFS($F$2:F9898,$A$2:A9898,A9898)),"")</f>
        <v/>
      </c>
      <c r="I9898" s="109" t="str">
        <f t="shared" si="464"/>
        <v/>
      </c>
      <c r="J9898" s="113"/>
      <c r="K9898" s="90"/>
      <c r="L9898" s="73"/>
      <c r="M9898" s="69" t="str">
        <f>IF(C9898&lt;&gt;"",DailyLog!$S$3,"")</f>
        <v/>
      </c>
      <c r="N9898" s="56" t="str">
        <f t="shared" si="463"/>
        <v/>
      </c>
      <c r="O9898" s="53" t="str">
        <f>IF($B9898&lt;&gt;"",IF(ISNUMBER(_xlfn.XMATCH($B9898,Language!$A$6:$E$6)),0,IF(ISNUMBER(_xlfn.XMATCH($B9898,Language!$A$29:$E$29)),'Lista de Prestatarios'!$B$3,VLOOKUP(B9898,'Lista de Prestatarios'!$A$2:$B$500,2,FALSE))),"")</f>
        <v/>
      </c>
      <c r="P9898" s="58" t="str">
        <f>IF(B9898&lt;&gt;"",IF(OR(D9898&gt;0,G9898&gt;0),COUNTIF($B$2:B9898,B9898),COUNTIFS($B$2:B9898,B9898,$E$2:E9898,"&gt;0")),"")</f>
        <v/>
      </c>
    </row>
    <row r="9899" spans="1:16" x14ac:dyDescent="0.35">
      <c r="A9899" s="51" t="str">
        <f t="shared" si="462"/>
        <v/>
      </c>
      <c r="B9899" s="99"/>
      <c r="C9899" s="4"/>
      <c r="D9899" s="14"/>
      <c r="E9899" s="14"/>
      <c r="F9899" s="14"/>
      <c r="G9899" s="82"/>
      <c r="H9899" s="107" t="str">
        <f>IF(B9899&lt;&gt;"",IF(OR(O9899=0,O9899=999),"",SUMIFS($E$2:E9899,$A$2:A9899,A9899)-SUMIFS($F$2:F9899,$A$2:A9899,A9899)),"")</f>
        <v/>
      </c>
      <c r="I9899" s="109" t="str">
        <f t="shared" si="464"/>
        <v/>
      </c>
      <c r="J9899" s="113"/>
      <c r="K9899" s="90"/>
      <c r="L9899" s="73"/>
      <c r="M9899" s="69" t="str">
        <f>IF(C9899&lt;&gt;"",DailyLog!$S$3,"")</f>
        <v/>
      </c>
      <c r="N9899" s="56" t="str">
        <f t="shared" si="463"/>
        <v/>
      </c>
      <c r="O9899" s="53" t="str">
        <f>IF($B9899&lt;&gt;"",IF(ISNUMBER(_xlfn.XMATCH($B9899,Language!$A$6:$E$6)),0,IF(ISNUMBER(_xlfn.XMATCH($B9899,Language!$A$29:$E$29)),'Lista de Prestatarios'!$B$3,VLOOKUP(B9899,'Lista de Prestatarios'!$A$2:$B$500,2,FALSE))),"")</f>
        <v/>
      </c>
      <c r="P9899" s="58" t="str">
        <f>IF(B9899&lt;&gt;"",IF(OR(D9899&gt;0,G9899&gt;0),COUNTIF($B$2:B9899,B9899),COUNTIFS($B$2:B9899,B9899,$E$2:E9899,"&gt;0")),"")</f>
        <v/>
      </c>
    </row>
    <row r="9900" spans="1:16" x14ac:dyDescent="0.35">
      <c r="A9900" s="51" t="str">
        <f t="shared" si="462"/>
        <v/>
      </c>
      <c r="B9900" s="99"/>
      <c r="C9900" s="4"/>
      <c r="D9900" s="14"/>
      <c r="E9900" s="14"/>
      <c r="F9900" s="14"/>
      <c r="G9900" s="82"/>
      <c r="H9900" s="107" t="str">
        <f>IF(B9900&lt;&gt;"",IF(OR(O9900=0,O9900=999),"",SUMIFS($E$2:E9900,$A$2:A9900,A9900)-SUMIFS($F$2:F9900,$A$2:A9900,A9900)),"")</f>
        <v/>
      </c>
      <c r="I9900" s="109" t="str">
        <f t="shared" si="464"/>
        <v/>
      </c>
      <c r="J9900" s="113"/>
      <c r="K9900" s="90"/>
      <c r="L9900" s="73"/>
      <c r="M9900" s="69" t="str">
        <f>IF(C9900&lt;&gt;"",DailyLog!$S$3,"")</f>
        <v/>
      </c>
      <c r="N9900" s="56" t="str">
        <f t="shared" si="463"/>
        <v/>
      </c>
      <c r="O9900" s="53" t="str">
        <f>IF($B9900&lt;&gt;"",IF(ISNUMBER(_xlfn.XMATCH($B9900,Language!$A$6:$E$6)),0,IF(ISNUMBER(_xlfn.XMATCH($B9900,Language!$A$29:$E$29)),'Lista de Prestatarios'!$B$3,VLOOKUP(B9900,'Lista de Prestatarios'!$A$2:$B$500,2,FALSE))),"")</f>
        <v/>
      </c>
      <c r="P9900" s="58" t="str">
        <f>IF(B9900&lt;&gt;"",IF(OR(D9900&gt;0,G9900&gt;0),COUNTIF($B$2:B9900,B9900),COUNTIFS($B$2:B9900,B9900,$E$2:E9900,"&gt;0")),"")</f>
        <v/>
      </c>
    </row>
    <row r="9901" spans="1:16" x14ac:dyDescent="0.35">
      <c r="A9901" s="51" t="str">
        <f t="shared" si="462"/>
        <v/>
      </c>
      <c r="B9901" s="99"/>
      <c r="C9901" s="4"/>
      <c r="D9901" s="14"/>
      <c r="E9901" s="14"/>
      <c r="F9901" s="14"/>
      <c r="G9901" s="82"/>
      <c r="H9901" s="107" t="str">
        <f>IF(B9901&lt;&gt;"",IF(OR(O9901=0,O9901=999),"",SUMIFS($E$2:E9901,$A$2:A9901,A9901)-SUMIFS($F$2:F9901,$A$2:A9901,A9901)),"")</f>
        <v/>
      </c>
      <c r="I9901" s="109" t="str">
        <f t="shared" si="464"/>
        <v/>
      </c>
      <c r="J9901" s="113"/>
      <c r="K9901" s="90"/>
      <c r="L9901" s="73"/>
      <c r="M9901" s="69" t="str">
        <f>IF(C9901&lt;&gt;"",DailyLog!$S$3,"")</f>
        <v/>
      </c>
      <c r="N9901" s="56" t="str">
        <f t="shared" si="463"/>
        <v/>
      </c>
      <c r="O9901" s="53" t="str">
        <f>IF($B9901&lt;&gt;"",IF(ISNUMBER(_xlfn.XMATCH($B9901,Language!$A$6:$E$6)),0,IF(ISNUMBER(_xlfn.XMATCH($B9901,Language!$A$29:$E$29)),'Lista de Prestatarios'!$B$3,VLOOKUP(B9901,'Lista de Prestatarios'!$A$2:$B$500,2,FALSE))),"")</f>
        <v/>
      </c>
      <c r="P9901" s="58" t="str">
        <f>IF(B9901&lt;&gt;"",IF(OR(D9901&gt;0,G9901&gt;0),COUNTIF($B$2:B9901,B9901),COUNTIFS($B$2:B9901,B9901,$E$2:E9901,"&gt;0")),"")</f>
        <v/>
      </c>
    </row>
    <row r="9902" spans="1:16" x14ac:dyDescent="0.35">
      <c r="A9902" s="51" t="str">
        <f t="shared" si="462"/>
        <v/>
      </c>
      <c r="B9902" s="99"/>
      <c r="C9902" s="4"/>
      <c r="D9902" s="14"/>
      <c r="E9902" s="14"/>
      <c r="F9902" s="14"/>
      <c r="G9902" s="82"/>
      <c r="H9902" s="107" t="str">
        <f>IF(B9902&lt;&gt;"",IF(OR(O9902=0,O9902=999),"",SUMIFS($E$2:E9902,$A$2:A9902,A9902)-SUMIFS($F$2:F9902,$A$2:A9902,A9902)),"")</f>
        <v/>
      </c>
      <c r="I9902" s="109" t="str">
        <f t="shared" si="464"/>
        <v/>
      </c>
      <c r="J9902" s="113"/>
      <c r="K9902" s="90"/>
      <c r="L9902" s="73"/>
      <c r="M9902" s="69" t="str">
        <f>IF(C9902&lt;&gt;"",DailyLog!$S$3,"")</f>
        <v/>
      </c>
      <c r="N9902" s="56" t="str">
        <f t="shared" si="463"/>
        <v/>
      </c>
      <c r="O9902" s="53" t="str">
        <f>IF($B9902&lt;&gt;"",IF(ISNUMBER(_xlfn.XMATCH($B9902,Language!$A$6:$E$6)),0,IF(ISNUMBER(_xlfn.XMATCH($B9902,Language!$A$29:$E$29)),'Lista de Prestatarios'!$B$3,VLOOKUP(B9902,'Lista de Prestatarios'!$A$2:$B$500,2,FALSE))),"")</f>
        <v/>
      </c>
      <c r="P9902" s="58" t="str">
        <f>IF(B9902&lt;&gt;"",IF(OR(D9902&gt;0,G9902&gt;0),COUNTIF($B$2:B9902,B9902),COUNTIFS($B$2:B9902,B9902,$E$2:E9902,"&gt;0")),"")</f>
        <v/>
      </c>
    </row>
    <row r="9903" spans="1:16" x14ac:dyDescent="0.35">
      <c r="A9903" s="51" t="str">
        <f t="shared" si="462"/>
        <v/>
      </c>
      <c r="B9903" s="99"/>
      <c r="C9903" s="4"/>
      <c r="D9903" s="14"/>
      <c r="E9903" s="14"/>
      <c r="F9903" s="14"/>
      <c r="G9903" s="82"/>
      <c r="H9903" s="107" t="str">
        <f>IF(B9903&lt;&gt;"",IF(OR(O9903=0,O9903=999),"",SUMIFS($E$2:E9903,$A$2:A9903,A9903)-SUMIFS($F$2:F9903,$A$2:A9903,A9903)),"")</f>
        <v/>
      </c>
      <c r="I9903" s="109" t="str">
        <f t="shared" si="464"/>
        <v/>
      </c>
      <c r="J9903" s="113"/>
      <c r="K9903" s="90"/>
      <c r="L9903" s="73"/>
      <c r="M9903" s="69" t="str">
        <f>IF(C9903&lt;&gt;"",DailyLog!$S$3,"")</f>
        <v/>
      </c>
      <c r="N9903" s="56" t="str">
        <f t="shared" si="463"/>
        <v/>
      </c>
      <c r="O9903" s="53" t="str">
        <f>IF($B9903&lt;&gt;"",IF(ISNUMBER(_xlfn.XMATCH($B9903,Language!$A$6:$E$6)),0,IF(ISNUMBER(_xlfn.XMATCH($B9903,Language!$A$29:$E$29)),'Lista de Prestatarios'!$B$3,VLOOKUP(B9903,'Lista de Prestatarios'!$A$2:$B$500,2,FALSE))),"")</f>
        <v/>
      </c>
      <c r="P9903" s="58" t="str">
        <f>IF(B9903&lt;&gt;"",IF(OR(D9903&gt;0,G9903&gt;0),COUNTIF($B$2:B9903,B9903),COUNTIFS($B$2:B9903,B9903,$E$2:E9903,"&gt;0")),"")</f>
        <v/>
      </c>
    </row>
    <row r="9904" spans="1:16" x14ac:dyDescent="0.35">
      <c r="A9904" s="51" t="str">
        <f t="shared" si="462"/>
        <v/>
      </c>
      <c r="B9904" s="99"/>
      <c r="C9904" s="4"/>
      <c r="D9904" s="14"/>
      <c r="E9904" s="14"/>
      <c r="F9904" s="14"/>
      <c r="G9904" s="82"/>
      <c r="H9904" s="107" t="str">
        <f>IF(B9904&lt;&gt;"",IF(OR(O9904=0,O9904=999),"",SUMIFS($E$2:E9904,$A$2:A9904,A9904)-SUMIFS($F$2:F9904,$A$2:A9904,A9904)),"")</f>
        <v/>
      </c>
      <c r="I9904" s="109" t="str">
        <f t="shared" si="464"/>
        <v/>
      </c>
      <c r="J9904" s="113"/>
      <c r="K9904" s="90"/>
      <c r="L9904" s="73"/>
      <c r="M9904" s="69" t="str">
        <f>IF(C9904&lt;&gt;"",DailyLog!$S$3,"")</f>
        <v/>
      </c>
      <c r="N9904" s="56" t="str">
        <f t="shared" si="463"/>
        <v/>
      </c>
      <c r="O9904" s="53" t="str">
        <f>IF($B9904&lt;&gt;"",IF(ISNUMBER(_xlfn.XMATCH($B9904,Language!$A$6:$E$6)),0,IF(ISNUMBER(_xlfn.XMATCH($B9904,Language!$A$29:$E$29)),'Lista de Prestatarios'!$B$3,VLOOKUP(B9904,'Lista de Prestatarios'!$A$2:$B$500,2,FALSE))),"")</f>
        <v/>
      </c>
      <c r="P9904" s="58" t="str">
        <f>IF(B9904&lt;&gt;"",IF(OR(D9904&gt;0,G9904&gt;0),COUNTIF($B$2:B9904,B9904),COUNTIFS($B$2:B9904,B9904,$E$2:E9904,"&gt;0")),"")</f>
        <v/>
      </c>
    </row>
    <row r="9905" spans="1:16" x14ac:dyDescent="0.35">
      <c r="A9905" s="51" t="str">
        <f t="shared" si="462"/>
        <v/>
      </c>
      <c r="B9905" s="99"/>
      <c r="C9905" s="4"/>
      <c r="D9905" s="14"/>
      <c r="E9905" s="14"/>
      <c r="F9905" s="14"/>
      <c r="G9905" s="82"/>
      <c r="H9905" s="107" t="str">
        <f>IF(B9905&lt;&gt;"",IF(OR(O9905=0,O9905=999),"",SUMIFS($E$2:E9905,$A$2:A9905,A9905)-SUMIFS($F$2:F9905,$A$2:A9905,A9905)),"")</f>
        <v/>
      </c>
      <c r="I9905" s="109" t="str">
        <f t="shared" si="464"/>
        <v/>
      </c>
      <c r="J9905" s="113"/>
      <c r="K9905" s="90"/>
      <c r="L9905" s="73"/>
      <c r="M9905" s="69" t="str">
        <f>IF(C9905&lt;&gt;"",DailyLog!$S$3,"")</f>
        <v/>
      </c>
      <c r="N9905" s="56" t="str">
        <f t="shared" si="463"/>
        <v/>
      </c>
      <c r="O9905" s="53" t="str">
        <f>IF($B9905&lt;&gt;"",IF(ISNUMBER(_xlfn.XMATCH($B9905,Language!$A$6:$E$6)),0,IF(ISNUMBER(_xlfn.XMATCH($B9905,Language!$A$29:$E$29)),'Lista de Prestatarios'!$B$3,VLOOKUP(B9905,'Lista de Prestatarios'!$A$2:$B$500,2,FALSE))),"")</f>
        <v/>
      </c>
      <c r="P9905" s="58" t="str">
        <f>IF(B9905&lt;&gt;"",IF(OR(D9905&gt;0,G9905&gt;0),COUNTIF($B$2:B9905,B9905),COUNTIFS($B$2:B9905,B9905,$E$2:E9905,"&gt;0")),"")</f>
        <v/>
      </c>
    </row>
    <row r="9906" spans="1:16" x14ac:dyDescent="0.35">
      <c r="A9906" s="51" t="str">
        <f t="shared" si="462"/>
        <v/>
      </c>
      <c r="B9906" s="99"/>
      <c r="C9906" s="4"/>
      <c r="D9906" s="14"/>
      <c r="E9906" s="14"/>
      <c r="F9906" s="14"/>
      <c r="G9906" s="82"/>
      <c r="H9906" s="107" t="str">
        <f>IF(B9906&lt;&gt;"",IF(OR(O9906=0,O9906=999),"",SUMIFS($E$2:E9906,$A$2:A9906,A9906)-SUMIFS($F$2:F9906,$A$2:A9906,A9906)),"")</f>
        <v/>
      </c>
      <c r="I9906" s="109" t="str">
        <f t="shared" si="464"/>
        <v/>
      </c>
      <c r="J9906" s="113"/>
      <c r="K9906" s="90"/>
      <c r="L9906" s="73"/>
      <c r="M9906" s="69" t="str">
        <f>IF(C9906&lt;&gt;"",DailyLog!$S$3,"")</f>
        <v/>
      </c>
      <c r="N9906" s="56" t="str">
        <f t="shared" si="463"/>
        <v/>
      </c>
      <c r="O9906" s="53" t="str">
        <f>IF($B9906&lt;&gt;"",IF(ISNUMBER(_xlfn.XMATCH($B9906,Language!$A$6:$E$6)),0,IF(ISNUMBER(_xlfn.XMATCH($B9906,Language!$A$29:$E$29)),'Lista de Prestatarios'!$B$3,VLOOKUP(B9906,'Lista de Prestatarios'!$A$2:$B$500,2,FALSE))),"")</f>
        <v/>
      </c>
      <c r="P9906" s="58" t="str">
        <f>IF(B9906&lt;&gt;"",IF(OR(D9906&gt;0,G9906&gt;0),COUNTIF($B$2:B9906,B9906),COUNTIFS($B$2:B9906,B9906,$E$2:E9906,"&gt;0")),"")</f>
        <v/>
      </c>
    </row>
    <row r="9907" spans="1:16" x14ac:dyDescent="0.35">
      <c r="A9907" s="51" t="str">
        <f t="shared" si="462"/>
        <v/>
      </c>
      <c r="B9907" s="99"/>
      <c r="C9907" s="4"/>
      <c r="D9907" s="14"/>
      <c r="E9907" s="14"/>
      <c r="F9907" s="14"/>
      <c r="G9907" s="82"/>
      <c r="H9907" s="107" t="str">
        <f>IF(B9907&lt;&gt;"",IF(OR(O9907=0,O9907=999),"",SUMIFS($E$2:E9907,$A$2:A9907,A9907)-SUMIFS($F$2:F9907,$A$2:A9907,A9907)),"")</f>
        <v/>
      </c>
      <c r="I9907" s="109" t="str">
        <f t="shared" si="464"/>
        <v/>
      </c>
      <c r="J9907" s="113"/>
      <c r="K9907" s="90"/>
      <c r="L9907" s="73"/>
      <c r="M9907" s="69" t="str">
        <f>IF(C9907&lt;&gt;"",DailyLog!$S$3,"")</f>
        <v/>
      </c>
      <c r="N9907" s="56" t="str">
        <f t="shared" si="463"/>
        <v/>
      </c>
      <c r="O9907" s="53" t="str">
        <f>IF($B9907&lt;&gt;"",IF(ISNUMBER(_xlfn.XMATCH($B9907,Language!$A$6:$E$6)),0,IF(ISNUMBER(_xlfn.XMATCH($B9907,Language!$A$29:$E$29)),'Lista de Prestatarios'!$B$3,VLOOKUP(B9907,'Lista de Prestatarios'!$A$2:$B$500,2,FALSE))),"")</f>
        <v/>
      </c>
      <c r="P9907" s="58" t="str">
        <f>IF(B9907&lt;&gt;"",IF(OR(D9907&gt;0,G9907&gt;0),COUNTIF($B$2:B9907,B9907),COUNTIFS($B$2:B9907,B9907,$E$2:E9907,"&gt;0")),"")</f>
        <v/>
      </c>
    </row>
    <row r="9908" spans="1:16" x14ac:dyDescent="0.35">
      <c r="A9908" s="51" t="str">
        <f t="shared" si="462"/>
        <v/>
      </c>
      <c r="B9908" s="99"/>
      <c r="C9908" s="4"/>
      <c r="D9908" s="14"/>
      <c r="E9908" s="14"/>
      <c r="F9908" s="14"/>
      <c r="G9908" s="82"/>
      <c r="H9908" s="107" t="str">
        <f>IF(B9908&lt;&gt;"",IF(OR(O9908=0,O9908=999),"",SUMIFS($E$2:E9908,$A$2:A9908,A9908)-SUMIFS($F$2:F9908,$A$2:A9908,A9908)),"")</f>
        <v/>
      </c>
      <c r="I9908" s="109" t="str">
        <f t="shared" si="464"/>
        <v/>
      </c>
      <c r="J9908" s="113"/>
      <c r="K9908" s="90"/>
      <c r="L9908" s="73"/>
      <c r="M9908" s="69" t="str">
        <f>IF(C9908&lt;&gt;"",DailyLog!$S$3,"")</f>
        <v/>
      </c>
      <c r="N9908" s="56" t="str">
        <f t="shared" si="463"/>
        <v/>
      </c>
      <c r="O9908" s="53" t="str">
        <f>IF($B9908&lt;&gt;"",IF(ISNUMBER(_xlfn.XMATCH($B9908,Language!$A$6:$E$6)),0,IF(ISNUMBER(_xlfn.XMATCH($B9908,Language!$A$29:$E$29)),'Lista de Prestatarios'!$B$3,VLOOKUP(B9908,'Lista de Prestatarios'!$A$2:$B$500,2,FALSE))),"")</f>
        <v/>
      </c>
      <c r="P9908" s="58" t="str">
        <f>IF(B9908&lt;&gt;"",IF(OR(D9908&gt;0,G9908&gt;0),COUNTIF($B$2:B9908,B9908),COUNTIFS($B$2:B9908,B9908,$E$2:E9908,"&gt;0")),"")</f>
        <v/>
      </c>
    </row>
    <row r="9909" spans="1:16" x14ac:dyDescent="0.35">
      <c r="A9909" s="51" t="str">
        <f t="shared" si="462"/>
        <v/>
      </c>
      <c r="B9909" s="99"/>
      <c r="C9909" s="4"/>
      <c r="D9909" s="14"/>
      <c r="E9909" s="14"/>
      <c r="F9909" s="14"/>
      <c r="G9909" s="82"/>
      <c r="H9909" s="107" t="str">
        <f>IF(B9909&lt;&gt;"",IF(OR(O9909=0,O9909=999),"",SUMIFS($E$2:E9909,$A$2:A9909,A9909)-SUMIFS($F$2:F9909,$A$2:A9909,A9909)),"")</f>
        <v/>
      </c>
      <c r="I9909" s="109" t="str">
        <f t="shared" si="464"/>
        <v/>
      </c>
      <c r="J9909" s="113"/>
      <c r="K9909" s="90"/>
      <c r="L9909" s="73"/>
      <c r="M9909" s="69" t="str">
        <f>IF(C9909&lt;&gt;"",DailyLog!$S$3,"")</f>
        <v/>
      </c>
      <c r="N9909" s="56" t="str">
        <f t="shared" si="463"/>
        <v/>
      </c>
      <c r="O9909" s="53" t="str">
        <f>IF($B9909&lt;&gt;"",IF(ISNUMBER(_xlfn.XMATCH($B9909,Language!$A$6:$E$6)),0,IF(ISNUMBER(_xlfn.XMATCH($B9909,Language!$A$29:$E$29)),'Lista de Prestatarios'!$B$3,VLOOKUP(B9909,'Lista de Prestatarios'!$A$2:$B$500,2,FALSE))),"")</f>
        <v/>
      </c>
      <c r="P9909" s="58" t="str">
        <f>IF(B9909&lt;&gt;"",IF(OR(D9909&gt;0,G9909&gt;0),COUNTIF($B$2:B9909,B9909),COUNTIFS($B$2:B9909,B9909,$E$2:E9909,"&gt;0")),"")</f>
        <v/>
      </c>
    </row>
    <row r="9910" spans="1:16" x14ac:dyDescent="0.35">
      <c r="A9910" s="51" t="str">
        <f t="shared" si="462"/>
        <v/>
      </c>
      <c r="B9910" s="99"/>
      <c r="C9910" s="4"/>
      <c r="D9910" s="14"/>
      <c r="E9910" s="14"/>
      <c r="F9910" s="14"/>
      <c r="G9910" s="82"/>
      <c r="H9910" s="107" t="str">
        <f>IF(B9910&lt;&gt;"",IF(OR(O9910=0,O9910=999),"",SUMIFS($E$2:E9910,$A$2:A9910,A9910)-SUMIFS($F$2:F9910,$A$2:A9910,A9910)),"")</f>
        <v/>
      </c>
      <c r="I9910" s="109" t="str">
        <f t="shared" si="464"/>
        <v/>
      </c>
      <c r="J9910" s="113"/>
      <c r="K9910" s="90"/>
      <c r="L9910" s="73"/>
      <c r="M9910" s="69" t="str">
        <f>IF(C9910&lt;&gt;"",DailyLog!$S$3,"")</f>
        <v/>
      </c>
      <c r="N9910" s="56" t="str">
        <f t="shared" si="463"/>
        <v/>
      </c>
      <c r="O9910" s="53" t="str">
        <f>IF($B9910&lt;&gt;"",IF(ISNUMBER(_xlfn.XMATCH($B9910,Language!$A$6:$E$6)),0,IF(ISNUMBER(_xlfn.XMATCH($B9910,Language!$A$29:$E$29)),'Lista de Prestatarios'!$B$3,VLOOKUP(B9910,'Lista de Prestatarios'!$A$2:$B$500,2,FALSE))),"")</f>
        <v/>
      </c>
      <c r="P9910" s="58" t="str">
        <f>IF(B9910&lt;&gt;"",IF(OR(D9910&gt;0,G9910&gt;0),COUNTIF($B$2:B9910,B9910),COUNTIFS($B$2:B9910,B9910,$E$2:E9910,"&gt;0")),"")</f>
        <v/>
      </c>
    </row>
    <row r="9911" spans="1:16" x14ac:dyDescent="0.35">
      <c r="A9911" s="51" t="str">
        <f t="shared" si="462"/>
        <v/>
      </c>
      <c r="B9911" s="99"/>
      <c r="C9911" s="4"/>
      <c r="D9911" s="14"/>
      <c r="E9911" s="14"/>
      <c r="F9911" s="14"/>
      <c r="G9911" s="82"/>
      <c r="H9911" s="107" t="str">
        <f>IF(B9911&lt;&gt;"",IF(OR(O9911=0,O9911=999),"",SUMIFS($E$2:E9911,$A$2:A9911,A9911)-SUMIFS($F$2:F9911,$A$2:A9911,A9911)),"")</f>
        <v/>
      </c>
      <c r="I9911" s="109" t="str">
        <f t="shared" si="464"/>
        <v/>
      </c>
      <c r="J9911" s="113"/>
      <c r="K9911" s="90"/>
      <c r="L9911" s="73"/>
      <c r="M9911" s="69" t="str">
        <f>IF(C9911&lt;&gt;"",DailyLog!$S$3,"")</f>
        <v/>
      </c>
      <c r="N9911" s="56" t="str">
        <f t="shared" si="463"/>
        <v/>
      </c>
      <c r="O9911" s="53" t="str">
        <f>IF($B9911&lt;&gt;"",IF(ISNUMBER(_xlfn.XMATCH($B9911,Language!$A$6:$E$6)),0,IF(ISNUMBER(_xlfn.XMATCH($B9911,Language!$A$29:$E$29)),'Lista de Prestatarios'!$B$3,VLOOKUP(B9911,'Lista de Prestatarios'!$A$2:$B$500,2,FALSE))),"")</f>
        <v/>
      </c>
      <c r="P9911" s="58" t="str">
        <f>IF(B9911&lt;&gt;"",IF(OR(D9911&gt;0,G9911&gt;0),COUNTIF($B$2:B9911,B9911),COUNTIFS($B$2:B9911,B9911,$E$2:E9911,"&gt;0")),"")</f>
        <v/>
      </c>
    </row>
    <row r="9912" spans="1:16" x14ac:dyDescent="0.35">
      <c r="A9912" s="51" t="str">
        <f t="shared" si="462"/>
        <v/>
      </c>
      <c r="B9912" s="99"/>
      <c r="C9912" s="4"/>
      <c r="D9912" s="14"/>
      <c r="E9912" s="14"/>
      <c r="F9912" s="14"/>
      <c r="G9912" s="82"/>
      <c r="H9912" s="107" t="str">
        <f>IF(B9912&lt;&gt;"",IF(OR(O9912=0,O9912=999),"",SUMIFS($E$2:E9912,$A$2:A9912,A9912)-SUMIFS($F$2:F9912,$A$2:A9912,A9912)),"")</f>
        <v/>
      </c>
      <c r="I9912" s="109" t="str">
        <f t="shared" si="464"/>
        <v/>
      </c>
      <c r="J9912" s="113"/>
      <c r="K9912" s="90"/>
      <c r="L9912" s="73"/>
      <c r="M9912" s="69" t="str">
        <f>IF(C9912&lt;&gt;"",DailyLog!$S$3,"")</f>
        <v/>
      </c>
      <c r="N9912" s="56" t="str">
        <f t="shared" si="463"/>
        <v/>
      </c>
      <c r="O9912" s="53" t="str">
        <f>IF($B9912&lt;&gt;"",IF(ISNUMBER(_xlfn.XMATCH($B9912,Language!$A$6:$E$6)),0,IF(ISNUMBER(_xlfn.XMATCH($B9912,Language!$A$29:$E$29)),'Lista de Prestatarios'!$B$3,VLOOKUP(B9912,'Lista de Prestatarios'!$A$2:$B$500,2,FALSE))),"")</f>
        <v/>
      </c>
      <c r="P9912" s="58" t="str">
        <f>IF(B9912&lt;&gt;"",IF(OR(D9912&gt;0,G9912&gt;0),COUNTIF($B$2:B9912,B9912),COUNTIFS($B$2:B9912,B9912,$E$2:E9912,"&gt;0")),"")</f>
        <v/>
      </c>
    </row>
    <row r="9913" spans="1:16" x14ac:dyDescent="0.35">
      <c r="A9913" s="51" t="str">
        <f t="shared" si="462"/>
        <v/>
      </c>
      <c r="B9913" s="99"/>
      <c r="C9913" s="4"/>
      <c r="D9913" s="14"/>
      <c r="E9913" s="14"/>
      <c r="F9913" s="14"/>
      <c r="G9913" s="82"/>
      <c r="H9913" s="107" t="str">
        <f>IF(B9913&lt;&gt;"",IF(OR(O9913=0,O9913=999),"",SUMIFS($E$2:E9913,$A$2:A9913,A9913)-SUMIFS($F$2:F9913,$A$2:A9913,A9913)),"")</f>
        <v/>
      </c>
      <c r="I9913" s="109" t="str">
        <f t="shared" si="464"/>
        <v/>
      </c>
      <c r="J9913" s="113"/>
      <c r="K9913" s="90"/>
      <c r="L9913" s="73"/>
      <c r="M9913" s="69" t="str">
        <f>IF(C9913&lt;&gt;"",DailyLog!$S$3,"")</f>
        <v/>
      </c>
      <c r="N9913" s="56" t="str">
        <f t="shared" si="463"/>
        <v/>
      </c>
      <c r="O9913" s="53" t="str">
        <f>IF($B9913&lt;&gt;"",IF(ISNUMBER(_xlfn.XMATCH($B9913,Language!$A$6:$E$6)),0,IF(ISNUMBER(_xlfn.XMATCH($B9913,Language!$A$29:$E$29)),'Lista de Prestatarios'!$B$3,VLOOKUP(B9913,'Lista de Prestatarios'!$A$2:$B$500,2,FALSE))),"")</f>
        <v/>
      </c>
      <c r="P9913" s="58" t="str">
        <f>IF(B9913&lt;&gt;"",IF(OR(D9913&gt;0,G9913&gt;0),COUNTIF($B$2:B9913,B9913),COUNTIFS($B$2:B9913,B9913,$E$2:E9913,"&gt;0")),"")</f>
        <v/>
      </c>
    </row>
    <row r="9914" spans="1:16" x14ac:dyDescent="0.35">
      <c r="A9914" s="51" t="str">
        <f t="shared" si="462"/>
        <v/>
      </c>
      <c r="B9914" s="99"/>
      <c r="C9914" s="4"/>
      <c r="D9914" s="14"/>
      <c r="E9914" s="14"/>
      <c r="F9914" s="14"/>
      <c r="G9914" s="82"/>
      <c r="H9914" s="107" t="str">
        <f>IF(B9914&lt;&gt;"",IF(OR(O9914=0,O9914=999),"",SUMIFS($E$2:E9914,$A$2:A9914,A9914)-SUMIFS($F$2:F9914,$A$2:A9914,A9914)),"")</f>
        <v/>
      </c>
      <c r="I9914" s="109" t="str">
        <f t="shared" si="464"/>
        <v/>
      </c>
      <c r="J9914" s="113"/>
      <c r="K9914" s="90"/>
      <c r="L9914" s="73"/>
      <c r="M9914" s="69" t="str">
        <f>IF(C9914&lt;&gt;"",DailyLog!$S$3,"")</f>
        <v/>
      </c>
      <c r="N9914" s="56" t="str">
        <f t="shared" si="463"/>
        <v/>
      </c>
      <c r="O9914" s="53" t="str">
        <f>IF($B9914&lt;&gt;"",IF(ISNUMBER(_xlfn.XMATCH($B9914,Language!$A$6:$E$6)),0,IF(ISNUMBER(_xlfn.XMATCH($B9914,Language!$A$29:$E$29)),'Lista de Prestatarios'!$B$3,VLOOKUP(B9914,'Lista de Prestatarios'!$A$2:$B$500,2,FALSE))),"")</f>
        <v/>
      </c>
      <c r="P9914" s="58" t="str">
        <f>IF(B9914&lt;&gt;"",IF(OR(D9914&gt;0,G9914&gt;0),COUNTIF($B$2:B9914,B9914),COUNTIFS($B$2:B9914,B9914,$E$2:E9914,"&gt;0")),"")</f>
        <v/>
      </c>
    </row>
    <row r="9915" spans="1:16" x14ac:dyDescent="0.35">
      <c r="A9915" s="51" t="str">
        <f t="shared" si="462"/>
        <v/>
      </c>
      <c r="B9915" s="99"/>
      <c r="C9915" s="4"/>
      <c r="D9915" s="14"/>
      <c r="E9915" s="14"/>
      <c r="F9915" s="14"/>
      <c r="G9915" s="82"/>
      <c r="H9915" s="107" t="str">
        <f>IF(B9915&lt;&gt;"",IF(OR(O9915=0,O9915=999),"",SUMIFS($E$2:E9915,$A$2:A9915,A9915)-SUMIFS($F$2:F9915,$A$2:A9915,A9915)),"")</f>
        <v/>
      </c>
      <c r="I9915" s="109" t="str">
        <f t="shared" si="464"/>
        <v/>
      </c>
      <c r="J9915" s="113"/>
      <c r="K9915" s="90"/>
      <c r="L9915" s="73"/>
      <c r="M9915" s="69" t="str">
        <f>IF(C9915&lt;&gt;"",DailyLog!$S$3,"")</f>
        <v/>
      </c>
      <c r="N9915" s="56" t="str">
        <f t="shared" si="463"/>
        <v/>
      </c>
      <c r="O9915" s="53" t="str">
        <f>IF($B9915&lt;&gt;"",IF(ISNUMBER(_xlfn.XMATCH($B9915,Language!$A$6:$E$6)),0,IF(ISNUMBER(_xlfn.XMATCH($B9915,Language!$A$29:$E$29)),'Lista de Prestatarios'!$B$3,VLOOKUP(B9915,'Lista de Prestatarios'!$A$2:$B$500,2,FALSE))),"")</f>
        <v/>
      </c>
      <c r="P9915" s="58" t="str">
        <f>IF(B9915&lt;&gt;"",IF(OR(D9915&gt;0,G9915&gt;0),COUNTIF($B$2:B9915,B9915),COUNTIFS($B$2:B9915,B9915,$E$2:E9915,"&gt;0")),"")</f>
        <v/>
      </c>
    </row>
    <row r="9916" spans="1:16" x14ac:dyDescent="0.35">
      <c r="A9916" s="51" t="str">
        <f t="shared" si="462"/>
        <v/>
      </c>
      <c r="B9916" s="99"/>
      <c r="C9916" s="4"/>
      <c r="D9916" s="14"/>
      <c r="E9916" s="14"/>
      <c r="F9916" s="14"/>
      <c r="G9916" s="82"/>
      <c r="H9916" s="107" t="str">
        <f>IF(B9916&lt;&gt;"",IF(OR(O9916=0,O9916=999),"",SUMIFS($E$2:E9916,$A$2:A9916,A9916)-SUMIFS($F$2:F9916,$A$2:A9916,A9916)),"")</f>
        <v/>
      </c>
      <c r="I9916" s="109" t="str">
        <f t="shared" si="464"/>
        <v/>
      </c>
      <c r="J9916" s="113"/>
      <c r="K9916" s="90"/>
      <c r="L9916" s="73"/>
      <c r="M9916" s="69" t="str">
        <f>IF(C9916&lt;&gt;"",DailyLog!$S$3,"")</f>
        <v/>
      </c>
      <c r="N9916" s="56" t="str">
        <f t="shared" si="463"/>
        <v/>
      </c>
      <c r="O9916" s="53" t="str">
        <f>IF($B9916&lt;&gt;"",IF(ISNUMBER(_xlfn.XMATCH($B9916,Language!$A$6:$E$6)),0,IF(ISNUMBER(_xlfn.XMATCH($B9916,Language!$A$29:$E$29)),'Lista de Prestatarios'!$B$3,VLOOKUP(B9916,'Lista de Prestatarios'!$A$2:$B$500,2,FALSE))),"")</f>
        <v/>
      </c>
      <c r="P9916" s="58" t="str">
        <f>IF(B9916&lt;&gt;"",IF(OR(D9916&gt;0,G9916&gt;0),COUNTIF($B$2:B9916,B9916),COUNTIFS($B$2:B9916,B9916,$E$2:E9916,"&gt;0")),"")</f>
        <v/>
      </c>
    </row>
    <row r="9917" spans="1:16" x14ac:dyDescent="0.35">
      <c r="A9917" s="51" t="str">
        <f t="shared" si="462"/>
        <v/>
      </c>
      <c r="B9917" s="99"/>
      <c r="C9917" s="4"/>
      <c r="D9917" s="14"/>
      <c r="E9917" s="14"/>
      <c r="F9917" s="14"/>
      <c r="G9917" s="82"/>
      <c r="H9917" s="107" t="str">
        <f>IF(B9917&lt;&gt;"",IF(OR(O9917=0,O9917=999),"",SUMIFS($E$2:E9917,$A$2:A9917,A9917)-SUMIFS($F$2:F9917,$A$2:A9917,A9917)),"")</f>
        <v/>
      </c>
      <c r="I9917" s="109" t="str">
        <f t="shared" si="464"/>
        <v/>
      </c>
      <c r="J9917" s="113"/>
      <c r="K9917" s="90"/>
      <c r="L9917" s="73"/>
      <c r="M9917" s="69" t="str">
        <f>IF(C9917&lt;&gt;"",DailyLog!$S$3,"")</f>
        <v/>
      </c>
      <c r="N9917" s="56" t="str">
        <f t="shared" si="463"/>
        <v/>
      </c>
      <c r="O9917" s="53" t="str">
        <f>IF($B9917&lt;&gt;"",IF(ISNUMBER(_xlfn.XMATCH($B9917,Language!$A$6:$E$6)),0,IF(ISNUMBER(_xlfn.XMATCH($B9917,Language!$A$29:$E$29)),'Lista de Prestatarios'!$B$3,VLOOKUP(B9917,'Lista de Prestatarios'!$A$2:$B$500,2,FALSE))),"")</f>
        <v/>
      </c>
      <c r="P9917" s="58" t="str">
        <f>IF(B9917&lt;&gt;"",IF(OR(D9917&gt;0,G9917&gt;0),COUNTIF($B$2:B9917,B9917),COUNTIFS($B$2:B9917,B9917,$E$2:E9917,"&gt;0")),"")</f>
        <v/>
      </c>
    </row>
    <row r="9918" spans="1:16" x14ac:dyDescent="0.35">
      <c r="A9918" s="51" t="str">
        <f t="shared" si="462"/>
        <v/>
      </c>
      <c r="B9918" s="99"/>
      <c r="C9918" s="4"/>
      <c r="D9918" s="14"/>
      <c r="E9918" s="14"/>
      <c r="F9918" s="14"/>
      <c r="G9918" s="82"/>
      <c r="H9918" s="107" t="str">
        <f>IF(B9918&lt;&gt;"",IF(OR(O9918=0,O9918=999),"",SUMIFS($E$2:E9918,$A$2:A9918,A9918)-SUMIFS($F$2:F9918,$A$2:A9918,A9918)),"")</f>
        <v/>
      </c>
      <c r="I9918" s="109" t="str">
        <f t="shared" si="464"/>
        <v/>
      </c>
      <c r="J9918" s="113"/>
      <c r="K9918" s="90"/>
      <c r="L9918" s="73"/>
      <c r="M9918" s="69" t="str">
        <f>IF(C9918&lt;&gt;"",DailyLog!$S$3,"")</f>
        <v/>
      </c>
      <c r="N9918" s="56" t="str">
        <f t="shared" si="463"/>
        <v/>
      </c>
      <c r="O9918" s="53" t="str">
        <f>IF($B9918&lt;&gt;"",IF(ISNUMBER(_xlfn.XMATCH($B9918,Language!$A$6:$E$6)),0,IF(ISNUMBER(_xlfn.XMATCH($B9918,Language!$A$29:$E$29)),'Lista de Prestatarios'!$B$3,VLOOKUP(B9918,'Lista de Prestatarios'!$A$2:$B$500,2,FALSE))),"")</f>
        <v/>
      </c>
      <c r="P9918" s="58" t="str">
        <f>IF(B9918&lt;&gt;"",IF(OR(D9918&gt;0,G9918&gt;0),COUNTIF($B$2:B9918,B9918),COUNTIFS($B$2:B9918,B9918,$E$2:E9918,"&gt;0")),"")</f>
        <v/>
      </c>
    </row>
    <row r="9919" spans="1:16" x14ac:dyDescent="0.35">
      <c r="A9919" s="51" t="str">
        <f t="shared" si="462"/>
        <v/>
      </c>
      <c r="B9919" s="99"/>
      <c r="C9919" s="4"/>
      <c r="D9919" s="14"/>
      <c r="E9919" s="14"/>
      <c r="F9919" s="14"/>
      <c r="G9919" s="82"/>
      <c r="H9919" s="107" t="str">
        <f>IF(B9919&lt;&gt;"",IF(OR(O9919=0,O9919=999),"",SUMIFS($E$2:E9919,$A$2:A9919,A9919)-SUMIFS($F$2:F9919,$A$2:A9919,A9919)),"")</f>
        <v/>
      </c>
      <c r="I9919" s="109" t="str">
        <f t="shared" si="464"/>
        <v/>
      </c>
      <c r="J9919" s="113"/>
      <c r="K9919" s="90"/>
      <c r="L9919" s="73"/>
      <c r="M9919" s="69" t="str">
        <f>IF(C9919&lt;&gt;"",DailyLog!$S$3,"")</f>
        <v/>
      </c>
      <c r="N9919" s="56" t="str">
        <f t="shared" si="463"/>
        <v/>
      </c>
      <c r="O9919" s="53" t="str">
        <f>IF($B9919&lt;&gt;"",IF(ISNUMBER(_xlfn.XMATCH($B9919,Language!$A$6:$E$6)),0,IF(ISNUMBER(_xlfn.XMATCH($B9919,Language!$A$29:$E$29)),'Lista de Prestatarios'!$B$3,VLOOKUP(B9919,'Lista de Prestatarios'!$A$2:$B$500,2,FALSE))),"")</f>
        <v/>
      </c>
      <c r="P9919" s="58" t="str">
        <f>IF(B9919&lt;&gt;"",IF(OR(D9919&gt;0,G9919&gt;0),COUNTIF($B$2:B9919,B9919),COUNTIFS($B$2:B9919,B9919,$E$2:E9919,"&gt;0")),"")</f>
        <v/>
      </c>
    </row>
    <row r="9920" spans="1:16" x14ac:dyDescent="0.35">
      <c r="A9920" s="51" t="str">
        <f t="shared" si="462"/>
        <v/>
      </c>
      <c r="B9920" s="99"/>
      <c r="C9920" s="4"/>
      <c r="D9920" s="14"/>
      <c r="E9920" s="14"/>
      <c r="F9920" s="14"/>
      <c r="G9920" s="82"/>
      <c r="H9920" s="107" t="str">
        <f>IF(B9920&lt;&gt;"",IF(OR(O9920=0,O9920=999),"",SUMIFS($E$2:E9920,$A$2:A9920,A9920)-SUMIFS($F$2:F9920,$A$2:A9920,A9920)),"")</f>
        <v/>
      </c>
      <c r="I9920" s="109" t="str">
        <f t="shared" si="464"/>
        <v/>
      </c>
      <c r="J9920" s="113"/>
      <c r="K9920" s="90"/>
      <c r="L9920" s="73"/>
      <c r="M9920" s="69" t="str">
        <f>IF(C9920&lt;&gt;"",DailyLog!$S$3,"")</f>
        <v/>
      </c>
      <c r="N9920" s="56" t="str">
        <f t="shared" si="463"/>
        <v/>
      </c>
      <c r="O9920" s="53" t="str">
        <f>IF($B9920&lt;&gt;"",IF(ISNUMBER(_xlfn.XMATCH($B9920,Language!$A$6:$E$6)),0,IF(ISNUMBER(_xlfn.XMATCH($B9920,Language!$A$29:$E$29)),'Lista de Prestatarios'!$B$3,VLOOKUP(B9920,'Lista de Prestatarios'!$A$2:$B$500,2,FALSE))),"")</f>
        <v/>
      </c>
      <c r="P9920" s="58" t="str">
        <f>IF(B9920&lt;&gt;"",IF(OR(D9920&gt;0,G9920&gt;0),COUNTIF($B$2:B9920,B9920),COUNTIFS($B$2:B9920,B9920,$E$2:E9920,"&gt;0")),"")</f>
        <v/>
      </c>
    </row>
    <row r="9921" spans="1:16" x14ac:dyDescent="0.35">
      <c r="A9921" s="51" t="str">
        <f t="shared" si="462"/>
        <v/>
      </c>
      <c r="B9921" s="99"/>
      <c r="C9921" s="4"/>
      <c r="D9921" s="14"/>
      <c r="E9921" s="14"/>
      <c r="F9921" s="14"/>
      <c r="G9921" s="82"/>
      <c r="H9921" s="107" t="str">
        <f>IF(B9921&lt;&gt;"",IF(OR(O9921=0,O9921=999),"",SUMIFS($E$2:E9921,$A$2:A9921,A9921)-SUMIFS($F$2:F9921,$A$2:A9921,A9921)),"")</f>
        <v/>
      </c>
      <c r="I9921" s="109" t="str">
        <f t="shared" si="464"/>
        <v/>
      </c>
      <c r="J9921" s="113"/>
      <c r="K9921" s="90"/>
      <c r="L9921" s="73"/>
      <c r="M9921" s="69" t="str">
        <f>IF(C9921&lt;&gt;"",DailyLog!$S$3,"")</f>
        <v/>
      </c>
      <c r="N9921" s="56" t="str">
        <f t="shared" si="463"/>
        <v/>
      </c>
      <c r="O9921" s="53" t="str">
        <f>IF($B9921&lt;&gt;"",IF(ISNUMBER(_xlfn.XMATCH($B9921,Language!$A$6:$E$6)),0,IF(ISNUMBER(_xlfn.XMATCH($B9921,Language!$A$29:$E$29)),'Lista de Prestatarios'!$B$3,VLOOKUP(B9921,'Lista de Prestatarios'!$A$2:$B$500,2,FALSE))),"")</f>
        <v/>
      </c>
      <c r="P9921" s="58" t="str">
        <f>IF(B9921&lt;&gt;"",IF(OR(D9921&gt;0,G9921&gt;0),COUNTIF($B$2:B9921,B9921),COUNTIFS($B$2:B9921,B9921,$E$2:E9921,"&gt;0")),"")</f>
        <v/>
      </c>
    </row>
    <row r="9922" spans="1:16" x14ac:dyDescent="0.35">
      <c r="A9922" s="51" t="str">
        <f t="shared" ref="A9922:A9985" si="465">IF(B9922&lt;&gt;"",O9922&amp;"."&amp;P9922,"")</f>
        <v/>
      </c>
      <c r="B9922" s="99"/>
      <c r="C9922" s="4"/>
      <c r="D9922" s="14"/>
      <c r="E9922" s="14"/>
      <c r="F9922" s="14"/>
      <c r="G9922" s="82"/>
      <c r="H9922" s="107" t="str">
        <f>IF(B9922&lt;&gt;"",IF(OR(O9922=0,O9922=999),"",SUMIFS($E$2:E9922,$A$2:A9922,A9922)-SUMIFS($F$2:F9922,$A$2:A9922,A9922)),"")</f>
        <v/>
      </c>
      <c r="I9922" s="109" t="str">
        <f t="shared" si="464"/>
        <v/>
      </c>
      <c r="J9922" s="113"/>
      <c r="K9922" s="90"/>
      <c r="L9922" s="73"/>
      <c r="M9922" s="69" t="str">
        <f>IF(C9922&lt;&gt;"",DailyLog!$S$3,"")</f>
        <v/>
      </c>
      <c r="N9922" s="56" t="str">
        <f t="shared" ref="N9922:N9986" si="466">IF(B9922&lt;&gt;"",COUNT(D9922:G9922),"")</f>
        <v/>
      </c>
      <c r="O9922" s="53" t="str">
        <f>IF($B9922&lt;&gt;"",IF(ISNUMBER(_xlfn.XMATCH($B9922,Language!$A$6:$E$6)),0,IF(ISNUMBER(_xlfn.XMATCH($B9922,Language!$A$29:$E$29)),'Lista de Prestatarios'!$B$3,VLOOKUP(B9922,'Lista de Prestatarios'!$A$2:$B$500,2,FALSE))),"")</f>
        <v/>
      </c>
      <c r="P9922" s="58" t="str">
        <f>IF(B9922&lt;&gt;"",IF(OR(D9922&gt;0,G9922&gt;0),COUNTIF($B$2:B9922,B9922),COUNTIFS($B$2:B9922,B9922,$E$2:E9922,"&gt;0")),"")</f>
        <v/>
      </c>
    </row>
    <row r="9923" spans="1:16" x14ac:dyDescent="0.35">
      <c r="A9923" s="51" t="str">
        <f t="shared" si="465"/>
        <v/>
      </c>
      <c r="B9923" s="99"/>
      <c r="C9923" s="4"/>
      <c r="D9923" s="14"/>
      <c r="E9923" s="14"/>
      <c r="F9923" s="14"/>
      <c r="G9923" s="82"/>
      <c r="H9923" s="107" t="str">
        <f>IF(B9923&lt;&gt;"",IF(OR(O9923=0,O9923=999),"",SUMIFS($E$2:E9923,$A$2:A9923,A9923)-SUMIFS($F$2:F9923,$A$2:A9923,A9923)),"")</f>
        <v/>
      </c>
      <c r="I9923" s="109" t="str">
        <f t="shared" si="464"/>
        <v/>
      </c>
      <c r="J9923" s="113"/>
      <c r="K9923" s="90"/>
      <c r="L9923" s="73"/>
      <c r="M9923" s="69" t="str">
        <f>IF(C9923&lt;&gt;"",DailyLog!$S$3,"")</f>
        <v/>
      </c>
      <c r="N9923" s="56" t="str">
        <f t="shared" si="466"/>
        <v/>
      </c>
      <c r="O9923" s="53" t="str">
        <f>IF($B9923&lt;&gt;"",IF(ISNUMBER(_xlfn.XMATCH($B9923,Language!$A$6:$E$6)),0,IF(ISNUMBER(_xlfn.XMATCH($B9923,Language!$A$29:$E$29)),'Lista de Prestatarios'!$B$3,VLOOKUP(B9923,'Lista de Prestatarios'!$A$2:$B$500,2,FALSE))),"")</f>
        <v/>
      </c>
      <c r="P9923" s="58" t="str">
        <f>IF(B9923&lt;&gt;"",IF(OR(D9923&gt;0,G9923&gt;0),COUNTIF($B$2:B9923,B9923),COUNTIFS($B$2:B9923,B9923,$E$2:E9923,"&gt;0")),"")</f>
        <v/>
      </c>
    </row>
    <row r="9924" spans="1:16" x14ac:dyDescent="0.35">
      <c r="A9924" s="51" t="str">
        <f t="shared" si="465"/>
        <v/>
      </c>
      <c r="B9924" s="99"/>
      <c r="C9924" s="4"/>
      <c r="D9924" s="14"/>
      <c r="E9924" s="14"/>
      <c r="F9924" s="14"/>
      <c r="G9924" s="82"/>
      <c r="H9924" s="107" t="str">
        <f>IF(B9924&lt;&gt;"",IF(OR(O9924=0,O9924=999),"",SUMIFS($E$2:E9924,$A$2:A9924,A9924)-SUMIFS($F$2:F9924,$A$2:A9924,A9924)),"")</f>
        <v/>
      </c>
      <c r="I9924" s="109" t="str">
        <f t="shared" ref="I9924:I9987" si="467">IF(B9924&lt;&gt;"",I9923+D9924-E9924+F9924-G9924,"")</f>
        <v/>
      </c>
      <c r="J9924" s="113"/>
      <c r="K9924" s="90"/>
      <c r="L9924" s="73"/>
      <c r="M9924" s="69" t="str">
        <f>IF(C9924&lt;&gt;"",DailyLog!$S$3,"")</f>
        <v/>
      </c>
      <c r="N9924" s="56" t="str">
        <f t="shared" si="466"/>
        <v/>
      </c>
      <c r="O9924" s="53" t="str">
        <f>IF($B9924&lt;&gt;"",IF(ISNUMBER(_xlfn.XMATCH($B9924,Language!$A$6:$E$6)),0,IF(ISNUMBER(_xlfn.XMATCH($B9924,Language!$A$29:$E$29)),'Lista de Prestatarios'!$B$3,VLOOKUP(B9924,'Lista de Prestatarios'!$A$2:$B$500,2,FALSE))),"")</f>
        <v/>
      </c>
      <c r="P9924" s="58" t="str">
        <f>IF(B9924&lt;&gt;"",IF(OR(D9924&gt;0,G9924&gt;0),COUNTIF($B$2:B9924,B9924),COUNTIFS($B$2:B9924,B9924,$E$2:E9924,"&gt;0")),"")</f>
        <v/>
      </c>
    </row>
    <row r="9925" spans="1:16" x14ac:dyDescent="0.35">
      <c r="A9925" s="51" t="str">
        <f t="shared" si="465"/>
        <v/>
      </c>
      <c r="B9925" s="99"/>
      <c r="C9925" s="4"/>
      <c r="D9925" s="14"/>
      <c r="E9925" s="14"/>
      <c r="F9925" s="14"/>
      <c r="G9925" s="82"/>
      <c r="H9925" s="107" t="str">
        <f>IF(B9925&lt;&gt;"",IF(OR(O9925=0,O9925=999),"",SUMIFS($E$2:E9925,$A$2:A9925,A9925)-SUMIFS($F$2:F9925,$A$2:A9925,A9925)),"")</f>
        <v/>
      </c>
      <c r="I9925" s="109" t="str">
        <f t="shared" si="467"/>
        <v/>
      </c>
      <c r="J9925" s="113"/>
      <c r="K9925" s="90"/>
      <c r="L9925" s="73"/>
      <c r="M9925" s="69" t="str">
        <f>IF(C9925&lt;&gt;"",DailyLog!$S$3,"")</f>
        <v/>
      </c>
      <c r="N9925" s="56" t="str">
        <f t="shared" si="466"/>
        <v/>
      </c>
      <c r="O9925" s="53" t="str">
        <f>IF($B9925&lt;&gt;"",IF(ISNUMBER(_xlfn.XMATCH($B9925,Language!$A$6:$E$6)),0,IF(ISNUMBER(_xlfn.XMATCH($B9925,Language!$A$29:$E$29)),'Lista de Prestatarios'!$B$3,VLOOKUP(B9925,'Lista de Prestatarios'!$A$2:$B$500,2,FALSE))),"")</f>
        <v/>
      </c>
      <c r="P9925" s="58" t="str">
        <f>IF(B9925&lt;&gt;"",IF(OR(D9925&gt;0,G9925&gt;0),COUNTIF($B$2:B9925,B9925),COUNTIFS($B$2:B9925,B9925,$E$2:E9925,"&gt;0")),"")</f>
        <v/>
      </c>
    </row>
    <row r="9926" spans="1:16" x14ac:dyDescent="0.35">
      <c r="A9926" s="51" t="str">
        <f t="shared" si="465"/>
        <v/>
      </c>
      <c r="B9926" s="99"/>
      <c r="C9926" s="4"/>
      <c r="D9926" s="14"/>
      <c r="E9926" s="14"/>
      <c r="F9926" s="14"/>
      <c r="G9926" s="82"/>
      <c r="H9926" s="107" t="str">
        <f>IF(B9926&lt;&gt;"",IF(OR(O9926=0,O9926=999),"",SUMIFS($E$2:E9926,$A$2:A9926,A9926)-SUMIFS($F$2:F9926,$A$2:A9926,A9926)),"")</f>
        <v/>
      </c>
      <c r="I9926" s="109" t="str">
        <f t="shared" si="467"/>
        <v/>
      </c>
      <c r="J9926" s="113"/>
      <c r="K9926" s="90"/>
      <c r="L9926" s="73"/>
      <c r="M9926" s="69" t="str">
        <f>IF(C9926&lt;&gt;"",DailyLog!$S$3,"")</f>
        <v/>
      </c>
      <c r="N9926" s="56" t="str">
        <f t="shared" si="466"/>
        <v/>
      </c>
      <c r="O9926" s="53" t="str">
        <f>IF($B9926&lt;&gt;"",IF(ISNUMBER(_xlfn.XMATCH($B9926,Language!$A$6:$E$6)),0,IF(ISNUMBER(_xlfn.XMATCH($B9926,Language!$A$29:$E$29)),'Lista de Prestatarios'!$B$3,VLOOKUP(B9926,'Lista de Prestatarios'!$A$2:$B$500,2,FALSE))),"")</f>
        <v/>
      </c>
      <c r="P9926" s="58" t="str">
        <f>IF(B9926&lt;&gt;"",IF(OR(D9926&gt;0,G9926&gt;0),COUNTIF($B$2:B9926,B9926),COUNTIFS($B$2:B9926,B9926,$E$2:E9926,"&gt;0")),"")</f>
        <v/>
      </c>
    </row>
    <row r="9927" spans="1:16" x14ac:dyDescent="0.35">
      <c r="A9927" s="51" t="str">
        <f t="shared" si="465"/>
        <v/>
      </c>
      <c r="B9927" s="99"/>
      <c r="C9927" s="4"/>
      <c r="D9927" s="14"/>
      <c r="E9927" s="14"/>
      <c r="F9927" s="14"/>
      <c r="G9927" s="82"/>
      <c r="H9927" s="107" t="str">
        <f>IF(B9927&lt;&gt;"",IF(OR(O9927=0,O9927=999),"",SUMIFS($E$2:E9927,$A$2:A9927,A9927)-SUMIFS($F$2:F9927,$A$2:A9927,A9927)),"")</f>
        <v/>
      </c>
      <c r="I9927" s="109" t="str">
        <f t="shared" si="467"/>
        <v/>
      </c>
      <c r="J9927" s="113"/>
      <c r="K9927" s="90"/>
      <c r="L9927" s="73"/>
      <c r="M9927" s="69" t="str">
        <f>IF(C9927&lt;&gt;"",DailyLog!$S$3,"")</f>
        <v/>
      </c>
      <c r="N9927" s="56" t="str">
        <f t="shared" si="466"/>
        <v/>
      </c>
      <c r="O9927" s="53" t="str">
        <f>IF($B9927&lt;&gt;"",IF(ISNUMBER(_xlfn.XMATCH($B9927,Language!$A$6:$E$6)),0,IF(ISNUMBER(_xlfn.XMATCH($B9927,Language!$A$29:$E$29)),'Lista de Prestatarios'!$B$3,VLOOKUP(B9927,'Lista de Prestatarios'!$A$2:$B$500,2,FALSE))),"")</f>
        <v/>
      </c>
      <c r="P9927" s="58" t="str">
        <f>IF(B9927&lt;&gt;"",IF(OR(D9927&gt;0,G9927&gt;0),COUNTIF($B$2:B9927,B9927),COUNTIFS($B$2:B9927,B9927,$E$2:E9927,"&gt;0")),"")</f>
        <v/>
      </c>
    </row>
    <row r="9928" spans="1:16" x14ac:dyDescent="0.35">
      <c r="A9928" s="51" t="str">
        <f t="shared" si="465"/>
        <v/>
      </c>
      <c r="B9928" s="99"/>
      <c r="C9928" s="4"/>
      <c r="D9928" s="14"/>
      <c r="E9928" s="14"/>
      <c r="F9928" s="14"/>
      <c r="G9928" s="82"/>
      <c r="H9928" s="107" t="str">
        <f>IF(B9928&lt;&gt;"",IF(OR(O9928=0,O9928=999),"",SUMIFS($E$2:E9928,$A$2:A9928,A9928)-SUMIFS($F$2:F9928,$A$2:A9928,A9928)),"")</f>
        <v/>
      </c>
      <c r="I9928" s="109" t="str">
        <f t="shared" si="467"/>
        <v/>
      </c>
      <c r="J9928" s="113"/>
      <c r="K9928" s="90"/>
      <c r="L9928" s="73"/>
      <c r="M9928" s="69" t="str">
        <f>IF(C9928&lt;&gt;"",DailyLog!$S$3,"")</f>
        <v/>
      </c>
      <c r="N9928" s="56" t="str">
        <f t="shared" si="466"/>
        <v/>
      </c>
      <c r="O9928" s="53" t="str">
        <f>IF($B9928&lt;&gt;"",IF(ISNUMBER(_xlfn.XMATCH($B9928,Language!$A$6:$E$6)),0,IF(ISNUMBER(_xlfn.XMATCH($B9928,Language!$A$29:$E$29)),'Lista de Prestatarios'!$B$3,VLOOKUP(B9928,'Lista de Prestatarios'!$A$2:$B$500,2,FALSE))),"")</f>
        <v/>
      </c>
      <c r="P9928" s="58" t="str">
        <f>IF(B9928&lt;&gt;"",IF(OR(D9928&gt;0,G9928&gt;0),COUNTIF($B$2:B9928,B9928),COUNTIFS($B$2:B9928,B9928,$E$2:E9928,"&gt;0")),"")</f>
        <v/>
      </c>
    </row>
    <row r="9929" spans="1:16" x14ac:dyDescent="0.35">
      <c r="A9929" s="51" t="str">
        <f t="shared" si="465"/>
        <v/>
      </c>
      <c r="B9929" s="99"/>
      <c r="C9929" s="4"/>
      <c r="D9929" s="14"/>
      <c r="E9929" s="14"/>
      <c r="F9929" s="14"/>
      <c r="G9929" s="82"/>
      <c r="H9929" s="107" t="str">
        <f>IF(B9929&lt;&gt;"",IF(OR(O9929=0,O9929=999),"",SUMIFS($E$2:E9929,$A$2:A9929,A9929)-SUMIFS($F$2:F9929,$A$2:A9929,A9929)),"")</f>
        <v/>
      </c>
      <c r="I9929" s="109" t="str">
        <f t="shared" si="467"/>
        <v/>
      </c>
      <c r="J9929" s="113"/>
      <c r="K9929" s="90"/>
      <c r="L9929" s="73"/>
      <c r="M9929" s="69" t="str">
        <f>IF(C9929&lt;&gt;"",DailyLog!$S$3,"")</f>
        <v/>
      </c>
      <c r="N9929" s="56" t="str">
        <f t="shared" si="466"/>
        <v/>
      </c>
      <c r="O9929" s="53" t="str">
        <f>IF($B9929&lt;&gt;"",IF(ISNUMBER(_xlfn.XMATCH($B9929,Language!$A$6:$E$6)),0,IF(ISNUMBER(_xlfn.XMATCH($B9929,Language!$A$29:$E$29)),'Lista de Prestatarios'!$B$3,VLOOKUP(B9929,'Lista de Prestatarios'!$A$2:$B$500,2,FALSE))),"")</f>
        <v/>
      </c>
      <c r="P9929" s="58" t="str">
        <f>IF(B9929&lt;&gt;"",IF(OR(D9929&gt;0,G9929&gt;0),COUNTIF($B$2:B9929,B9929),COUNTIFS($B$2:B9929,B9929,$E$2:E9929,"&gt;0")),"")</f>
        <v/>
      </c>
    </row>
    <row r="9930" spans="1:16" x14ac:dyDescent="0.35">
      <c r="A9930" s="51" t="str">
        <f t="shared" si="465"/>
        <v/>
      </c>
      <c r="B9930" s="99"/>
      <c r="C9930" s="4"/>
      <c r="D9930" s="14"/>
      <c r="E9930" s="14"/>
      <c r="F9930" s="14"/>
      <c r="G9930" s="82"/>
      <c r="H9930" s="107" t="str">
        <f>IF(B9930&lt;&gt;"",IF(OR(O9930=0,O9930=999),"",SUMIFS($E$2:E9930,$A$2:A9930,A9930)-SUMIFS($F$2:F9930,$A$2:A9930,A9930)),"")</f>
        <v/>
      </c>
      <c r="I9930" s="109" t="str">
        <f t="shared" si="467"/>
        <v/>
      </c>
      <c r="J9930" s="113"/>
      <c r="K9930" s="90"/>
      <c r="L9930" s="73"/>
      <c r="M9930" s="69" t="str">
        <f>IF(C9930&lt;&gt;"",DailyLog!$S$3,"")</f>
        <v/>
      </c>
      <c r="N9930" s="56" t="str">
        <f t="shared" si="466"/>
        <v/>
      </c>
      <c r="O9930" s="53" t="str">
        <f>IF($B9930&lt;&gt;"",IF(ISNUMBER(_xlfn.XMATCH($B9930,Language!$A$6:$E$6)),0,IF(ISNUMBER(_xlfn.XMATCH($B9930,Language!$A$29:$E$29)),'Lista de Prestatarios'!$B$3,VLOOKUP(B9930,'Lista de Prestatarios'!$A$2:$B$500,2,FALSE))),"")</f>
        <v/>
      </c>
      <c r="P9930" s="58" t="str">
        <f>IF(B9930&lt;&gt;"",IF(OR(D9930&gt;0,G9930&gt;0),COUNTIF($B$2:B9930,B9930),COUNTIFS($B$2:B9930,B9930,$E$2:E9930,"&gt;0")),"")</f>
        <v/>
      </c>
    </row>
    <row r="9931" spans="1:16" x14ac:dyDescent="0.35">
      <c r="A9931" s="51" t="str">
        <f t="shared" si="465"/>
        <v/>
      </c>
      <c r="B9931" s="99"/>
      <c r="C9931" s="4"/>
      <c r="D9931" s="14"/>
      <c r="E9931" s="14"/>
      <c r="F9931" s="14"/>
      <c r="G9931" s="82"/>
      <c r="H9931" s="107" t="str">
        <f>IF(B9931&lt;&gt;"",IF(OR(O9931=0,O9931=999),"",SUMIFS($E$2:E9931,$A$2:A9931,A9931)-SUMIFS($F$2:F9931,$A$2:A9931,A9931)),"")</f>
        <v/>
      </c>
      <c r="I9931" s="109" t="str">
        <f t="shared" si="467"/>
        <v/>
      </c>
      <c r="J9931" s="113"/>
      <c r="K9931" s="90"/>
      <c r="L9931" s="73"/>
      <c r="M9931" s="69" t="str">
        <f>IF(C9931&lt;&gt;"",DailyLog!$S$3,"")</f>
        <v/>
      </c>
      <c r="N9931" s="56" t="str">
        <f t="shared" si="466"/>
        <v/>
      </c>
      <c r="O9931" s="53" t="str">
        <f>IF($B9931&lt;&gt;"",IF(ISNUMBER(_xlfn.XMATCH($B9931,Language!$A$6:$E$6)),0,IF(ISNUMBER(_xlfn.XMATCH($B9931,Language!$A$29:$E$29)),'Lista de Prestatarios'!$B$3,VLOOKUP(B9931,'Lista de Prestatarios'!$A$2:$B$500,2,FALSE))),"")</f>
        <v/>
      </c>
      <c r="P9931" s="58" t="str">
        <f>IF(B9931&lt;&gt;"",IF(OR(D9931&gt;0,G9931&gt;0),COUNTIF($B$2:B9931,B9931),COUNTIFS($B$2:B9931,B9931,$E$2:E9931,"&gt;0")),"")</f>
        <v/>
      </c>
    </row>
    <row r="9932" spans="1:16" x14ac:dyDescent="0.35">
      <c r="A9932" s="51" t="str">
        <f t="shared" si="465"/>
        <v/>
      </c>
      <c r="B9932" s="99"/>
      <c r="C9932" s="4"/>
      <c r="D9932" s="14"/>
      <c r="E9932" s="14"/>
      <c r="F9932" s="14"/>
      <c r="G9932" s="82"/>
      <c r="H9932" s="107" t="str">
        <f>IF(B9932&lt;&gt;"",IF(OR(O9932=0,O9932=999),"",SUMIFS($E$2:E9932,$A$2:A9932,A9932)-SUMIFS($F$2:F9932,$A$2:A9932,A9932)),"")</f>
        <v/>
      </c>
      <c r="I9932" s="109" t="str">
        <f t="shared" si="467"/>
        <v/>
      </c>
      <c r="J9932" s="113"/>
      <c r="K9932" s="90"/>
      <c r="L9932" s="73"/>
      <c r="M9932" s="69" t="str">
        <f>IF(C9932&lt;&gt;"",DailyLog!$S$3,"")</f>
        <v/>
      </c>
      <c r="N9932" s="56" t="str">
        <f t="shared" si="466"/>
        <v/>
      </c>
      <c r="O9932" s="53" t="str">
        <f>IF($B9932&lt;&gt;"",IF(ISNUMBER(_xlfn.XMATCH($B9932,Language!$A$6:$E$6)),0,IF(ISNUMBER(_xlfn.XMATCH($B9932,Language!$A$29:$E$29)),'Lista de Prestatarios'!$B$3,VLOOKUP(B9932,'Lista de Prestatarios'!$A$2:$B$500,2,FALSE))),"")</f>
        <v/>
      </c>
      <c r="P9932" s="58" t="str">
        <f>IF(B9932&lt;&gt;"",IF(OR(D9932&gt;0,G9932&gt;0),COUNTIF($B$2:B9932,B9932),COUNTIFS($B$2:B9932,B9932,$E$2:E9932,"&gt;0")),"")</f>
        <v/>
      </c>
    </row>
    <row r="9933" spans="1:16" x14ac:dyDescent="0.35">
      <c r="A9933" s="51" t="str">
        <f t="shared" si="465"/>
        <v/>
      </c>
      <c r="B9933" s="99"/>
      <c r="C9933" s="4"/>
      <c r="D9933" s="14"/>
      <c r="E9933" s="14"/>
      <c r="F9933" s="14"/>
      <c r="G9933" s="82"/>
      <c r="H9933" s="107" t="str">
        <f>IF(B9933&lt;&gt;"",IF(OR(O9933=0,O9933=999),"",SUMIFS($E$2:E9933,$A$2:A9933,A9933)-SUMIFS($F$2:F9933,$A$2:A9933,A9933)),"")</f>
        <v/>
      </c>
      <c r="I9933" s="109" t="str">
        <f t="shared" si="467"/>
        <v/>
      </c>
      <c r="J9933" s="113"/>
      <c r="K9933" s="90"/>
      <c r="L9933" s="73"/>
      <c r="M9933" s="69" t="str">
        <f>IF(C9933&lt;&gt;"",DailyLog!$S$3,"")</f>
        <v/>
      </c>
      <c r="N9933" s="56" t="str">
        <f t="shared" si="466"/>
        <v/>
      </c>
      <c r="O9933" s="53" t="str">
        <f>IF($B9933&lt;&gt;"",IF(ISNUMBER(_xlfn.XMATCH($B9933,Language!$A$6:$E$6)),0,IF(ISNUMBER(_xlfn.XMATCH($B9933,Language!$A$29:$E$29)),'Lista de Prestatarios'!$B$3,VLOOKUP(B9933,'Lista de Prestatarios'!$A$2:$B$500,2,FALSE))),"")</f>
        <v/>
      </c>
      <c r="P9933" s="58" t="str">
        <f>IF(B9933&lt;&gt;"",IF(OR(D9933&gt;0,G9933&gt;0),COUNTIF($B$2:B9933,B9933),COUNTIFS($B$2:B9933,B9933,$E$2:E9933,"&gt;0")),"")</f>
        <v/>
      </c>
    </row>
    <row r="9934" spans="1:16" x14ac:dyDescent="0.35">
      <c r="A9934" s="51" t="str">
        <f t="shared" si="465"/>
        <v/>
      </c>
      <c r="B9934" s="99"/>
      <c r="C9934" s="4"/>
      <c r="D9934" s="14"/>
      <c r="E9934" s="14"/>
      <c r="F9934" s="14"/>
      <c r="G9934" s="82"/>
      <c r="H9934" s="107" t="str">
        <f>IF(B9934&lt;&gt;"",IF(OR(O9934=0,O9934=999),"",SUMIFS($E$2:E9934,$A$2:A9934,A9934)-SUMIFS($F$2:F9934,$A$2:A9934,A9934)),"")</f>
        <v/>
      </c>
      <c r="I9934" s="109" t="str">
        <f t="shared" si="467"/>
        <v/>
      </c>
      <c r="J9934" s="113"/>
      <c r="K9934" s="90"/>
      <c r="L9934" s="73"/>
      <c r="M9934" s="69" t="str">
        <f>IF(C9934&lt;&gt;"",DailyLog!$S$3,"")</f>
        <v/>
      </c>
      <c r="N9934" s="56" t="str">
        <f t="shared" si="466"/>
        <v/>
      </c>
      <c r="O9934" s="53" t="str">
        <f>IF($B9934&lt;&gt;"",IF(ISNUMBER(_xlfn.XMATCH($B9934,Language!$A$6:$E$6)),0,IF(ISNUMBER(_xlfn.XMATCH($B9934,Language!$A$29:$E$29)),'Lista de Prestatarios'!$B$3,VLOOKUP(B9934,'Lista de Prestatarios'!$A$2:$B$500,2,FALSE))),"")</f>
        <v/>
      </c>
      <c r="P9934" s="58" t="str">
        <f>IF(B9934&lt;&gt;"",IF(OR(D9934&gt;0,G9934&gt;0),COUNTIF($B$2:B9934,B9934),COUNTIFS($B$2:B9934,B9934,$E$2:E9934,"&gt;0")),"")</f>
        <v/>
      </c>
    </row>
    <row r="9935" spans="1:16" x14ac:dyDescent="0.35">
      <c r="A9935" s="51" t="str">
        <f t="shared" si="465"/>
        <v/>
      </c>
      <c r="B9935" s="99"/>
      <c r="C9935" s="4"/>
      <c r="D9935" s="14"/>
      <c r="E9935" s="14"/>
      <c r="F9935" s="14"/>
      <c r="G9935" s="82"/>
      <c r="H9935" s="107" t="str">
        <f>IF(B9935&lt;&gt;"",IF(OR(O9935=0,O9935=999),"",SUMIFS($E$2:E9935,$A$2:A9935,A9935)-SUMIFS($F$2:F9935,$A$2:A9935,A9935)),"")</f>
        <v/>
      </c>
      <c r="I9935" s="109" t="str">
        <f t="shared" si="467"/>
        <v/>
      </c>
      <c r="J9935" s="113"/>
      <c r="K9935" s="90"/>
      <c r="L9935" s="73"/>
      <c r="M9935" s="69" t="str">
        <f>IF(C9935&lt;&gt;"",DailyLog!$S$3,"")</f>
        <v/>
      </c>
      <c r="N9935" s="56" t="str">
        <f t="shared" si="466"/>
        <v/>
      </c>
      <c r="O9935" s="53" t="str">
        <f>IF($B9935&lt;&gt;"",IF(ISNUMBER(_xlfn.XMATCH($B9935,Language!$A$6:$E$6)),0,IF(ISNUMBER(_xlfn.XMATCH($B9935,Language!$A$29:$E$29)),'Lista de Prestatarios'!$B$3,VLOOKUP(B9935,'Lista de Prestatarios'!$A$2:$B$500,2,FALSE))),"")</f>
        <v/>
      </c>
      <c r="P9935" s="58" t="str">
        <f>IF(B9935&lt;&gt;"",IF(OR(D9935&gt;0,G9935&gt;0),COUNTIF($B$2:B9935,B9935),COUNTIFS($B$2:B9935,B9935,$E$2:E9935,"&gt;0")),"")</f>
        <v/>
      </c>
    </row>
    <row r="9936" spans="1:16" x14ac:dyDescent="0.35">
      <c r="A9936" s="51" t="str">
        <f t="shared" si="465"/>
        <v/>
      </c>
      <c r="B9936" s="99"/>
      <c r="C9936" s="4"/>
      <c r="D9936" s="14"/>
      <c r="E9936" s="14"/>
      <c r="F9936" s="14"/>
      <c r="G9936" s="82"/>
      <c r="H9936" s="107" t="str">
        <f>IF(B9936&lt;&gt;"",IF(OR(O9936=0,O9936=999),"",SUMIFS($E$2:E9936,$A$2:A9936,A9936)-SUMIFS($F$2:F9936,$A$2:A9936,A9936)),"")</f>
        <v/>
      </c>
      <c r="I9936" s="109" t="str">
        <f t="shared" si="467"/>
        <v/>
      </c>
      <c r="J9936" s="113"/>
      <c r="K9936" s="90"/>
      <c r="L9936" s="73"/>
      <c r="M9936" s="69" t="str">
        <f>IF(C9936&lt;&gt;"",DailyLog!$S$3,"")</f>
        <v/>
      </c>
      <c r="N9936" s="56" t="str">
        <f t="shared" si="466"/>
        <v/>
      </c>
      <c r="O9936" s="53" t="str">
        <f>IF($B9936&lt;&gt;"",IF(ISNUMBER(_xlfn.XMATCH($B9936,Language!$A$6:$E$6)),0,IF(ISNUMBER(_xlfn.XMATCH($B9936,Language!$A$29:$E$29)),'Lista de Prestatarios'!$B$3,VLOOKUP(B9936,'Lista de Prestatarios'!$A$2:$B$500,2,FALSE))),"")</f>
        <v/>
      </c>
      <c r="P9936" s="58" t="str">
        <f>IF(B9936&lt;&gt;"",IF(OR(D9936&gt;0,G9936&gt;0),COUNTIF($B$2:B9936,B9936),COUNTIFS($B$2:B9936,B9936,$E$2:E9936,"&gt;0")),"")</f>
        <v/>
      </c>
    </row>
    <row r="9937" spans="1:16" x14ac:dyDescent="0.35">
      <c r="A9937" s="51" t="str">
        <f t="shared" si="465"/>
        <v/>
      </c>
      <c r="B9937" s="99"/>
      <c r="C9937" s="4"/>
      <c r="D9937" s="14"/>
      <c r="E9937" s="14"/>
      <c r="F9937" s="14"/>
      <c r="G9937" s="82"/>
      <c r="H9937" s="107" t="str">
        <f>IF(B9937&lt;&gt;"",IF(OR(O9937=0,O9937=999),"",SUMIFS($E$2:E9937,$A$2:A9937,A9937)-SUMIFS($F$2:F9937,$A$2:A9937,A9937)),"")</f>
        <v/>
      </c>
      <c r="I9937" s="109" t="str">
        <f t="shared" si="467"/>
        <v/>
      </c>
      <c r="J9937" s="113"/>
      <c r="K9937" s="90"/>
      <c r="L9937" s="73"/>
      <c r="M9937" s="69" t="str">
        <f>IF(C9937&lt;&gt;"",DailyLog!$S$3,"")</f>
        <v/>
      </c>
      <c r="N9937" s="56" t="str">
        <f t="shared" si="466"/>
        <v/>
      </c>
      <c r="O9937" s="53" t="str">
        <f>IF($B9937&lt;&gt;"",IF(ISNUMBER(_xlfn.XMATCH($B9937,Language!$A$6:$E$6)),0,IF(ISNUMBER(_xlfn.XMATCH($B9937,Language!$A$29:$E$29)),'Lista de Prestatarios'!$B$3,VLOOKUP(B9937,'Lista de Prestatarios'!$A$2:$B$500,2,FALSE))),"")</f>
        <v/>
      </c>
      <c r="P9937" s="58" t="str">
        <f>IF(B9937&lt;&gt;"",IF(OR(D9937&gt;0,G9937&gt;0),COUNTIF($B$2:B9937,B9937),COUNTIFS($B$2:B9937,B9937,$E$2:E9937,"&gt;0")),"")</f>
        <v/>
      </c>
    </row>
    <row r="9938" spans="1:16" x14ac:dyDescent="0.35">
      <c r="A9938" s="51" t="str">
        <f t="shared" si="465"/>
        <v/>
      </c>
      <c r="B9938" s="99"/>
      <c r="C9938" s="4"/>
      <c r="D9938" s="14"/>
      <c r="E9938" s="14"/>
      <c r="F9938" s="14"/>
      <c r="G9938" s="82"/>
      <c r="H9938" s="107" t="str">
        <f>IF(B9938&lt;&gt;"",IF(OR(O9938=0,O9938=999),"",SUMIFS($E$2:E9938,$A$2:A9938,A9938)-SUMIFS($F$2:F9938,$A$2:A9938,A9938)),"")</f>
        <v/>
      </c>
      <c r="I9938" s="109" t="str">
        <f t="shared" si="467"/>
        <v/>
      </c>
      <c r="J9938" s="113"/>
      <c r="K9938" s="90"/>
      <c r="L9938" s="73"/>
      <c r="M9938" s="69" t="str">
        <f>IF(C9938&lt;&gt;"",DailyLog!$S$3,"")</f>
        <v/>
      </c>
      <c r="N9938" s="56" t="str">
        <f t="shared" si="466"/>
        <v/>
      </c>
      <c r="O9938" s="53" t="str">
        <f>IF($B9938&lt;&gt;"",IF(ISNUMBER(_xlfn.XMATCH($B9938,Language!$A$6:$E$6)),0,IF(ISNUMBER(_xlfn.XMATCH($B9938,Language!$A$29:$E$29)),'Lista de Prestatarios'!$B$3,VLOOKUP(B9938,'Lista de Prestatarios'!$A$2:$B$500,2,FALSE))),"")</f>
        <v/>
      </c>
      <c r="P9938" s="58" t="str">
        <f>IF(B9938&lt;&gt;"",IF(OR(D9938&gt;0,G9938&gt;0),COUNTIF($B$2:B9938,B9938),COUNTIFS($B$2:B9938,B9938,$E$2:E9938,"&gt;0")),"")</f>
        <v/>
      </c>
    </row>
    <row r="9939" spans="1:16" x14ac:dyDescent="0.35">
      <c r="A9939" s="51" t="str">
        <f t="shared" si="465"/>
        <v/>
      </c>
      <c r="B9939" s="99"/>
      <c r="C9939" s="4"/>
      <c r="D9939" s="14"/>
      <c r="E9939" s="14"/>
      <c r="F9939" s="14"/>
      <c r="G9939" s="82"/>
      <c r="H9939" s="107" t="str">
        <f>IF(B9939&lt;&gt;"",IF(OR(O9939=0,O9939=999),"",SUMIFS($E$2:E9939,$A$2:A9939,A9939)-SUMIFS($F$2:F9939,$A$2:A9939,A9939)),"")</f>
        <v/>
      </c>
      <c r="I9939" s="109" t="str">
        <f t="shared" si="467"/>
        <v/>
      </c>
      <c r="J9939" s="113"/>
      <c r="K9939" s="90"/>
      <c r="L9939" s="73"/>
      <c r="M9939" s="69" t="str">
        <f>IF(C9939&lt;&gt;"",DailyLog!$S$3,"")</f>
        <v/>
      </c>
      <c r="N9939" s="56" t="str">
        <f t="shared" si="466"/>
        <v/>
      </c>
      <c r="O9939" s="53" t="str">
        <f>IF($B9939&lt;&gt;"",IF(ISNUMBER(_xlfn.XMATCH($B9939,Language!$A$6:$E$6)),0,IF(ISNUMBER(_xlfn.XMATCH($B9939,Language!$A$29:$E$29)),'Lista de Prestatarios'!$B$3,VLOOKUP(B9939,'Lista de Prestatarios'!$A$2:$B$500,2,FALSE))),"")</f>
        <v/>
      </c>
      <c r="P9939" s="58" t="str">
        <f>IF(B9939&lt;&gt;"",IF(OR(D9939&gt;0,G9939&gt;0),COUNTIF($B$2:B9939,B9939),COUNTIFS($B$2:B9939,B9939,$E$2:E9939,"&gt;0")),"")</f>
        <v/>
      </c>
    </row>
    <row r="9940" spans="1:16" x14ac:dyDescent="0.35">
      <c r="A9940" s="51" t="str">
        <f t="shared" si="465"/>
        <v/>
      </c>
      <c r="B9940" s="99"/>
      <c r="C9940" s="4"/>
      <c r="D9940" s="14"/>
      <c r="E9940" s="14"/>
      <c r="F9940" s="14"/>
      <c r="G9940" s="82"/>
      <c r="H9940" s="107" t="str">
        <f>IF(B9940&lt;&gt;"",IF(OR(O9940=0,O9940=999),"",SUMIFS($E$2:E9940,$A$2:A9940,A9940)-SUMIFS($F$2:F9940,$A$2:A9940,A9940)),"")</f>
        <v/>
      </c>
      <c r="I9940" s="109" t="str">
        <f t="shared" si="467"/>
        <v/>
      </c>
      <c r="J9940" s="113"/>
      <c r="K9940" s="90"/>
      <c r="L9940" s="73"/>
      <c r="M9940" s="69" t="str">
        <f>IF(C9940&lt;&gt;"",DailyLog!$S$3,"")</f>
        <v/>
      </c>
      <c r="N9940" s="56" t="str">
        <f t="shared" si="466"/>
        <v/>
      </c>
      <c r="O9940" s="53" t="str">
        <f>IF($B9940&lt;&gt;"",IF(ISNUMBER(_xlfn.XMATCH($B9940,Language!$A$6:$E$6)),0,IF(ISNUMBER(_xlfn.XMATCH($B9940,Language!$A$29:$E$29)),'Lista de Prestatarios'!$B$3,VLOOKUP(B9940,'Lista de Prestatarios'!$A$2:$B$500,2,FALSE))),"")</f>
        <v/>
      </c>
      <c r="P9940" s="58" t="str">
        <f>IF(B9940&lt;&gt;"",IF(OR(D9940&gt;0,G9940&gt;0),COUNTIF($B$2:B9940,B9940),COUNTIFS($B$2:B9940,B9940,$E$2:E9940,"&gt;0")),"")</f>
        <v/>
      </c>
    </row>
    <row r="9941" spans="1:16" x14ac:dyDescent="0.35">
      <c r="A9941" s="51" t="str">
        <f t="shared" si="465"/>
        <v/>
      </c>
      <c r="B9941" s="99"/>
      <c r="C9941" s="4"/>
      <c r="D9941" s="14"/>
      <c r="E9941" s="14"/>
      <c r="F9941" s="14"/>
      <c r="G9941" s="82"/>
      <c r="H9941" s="107" t="str">
        <f>IF(B9941&lt;&gt;"",IF(OR(O9941=0,O9941=999),"",SUMIFS($E$2:E9941,$A$2:A9941,A9941)-SUMIFS($F$2:F9941,$A$2:A9941,A9941)),"")</f>
        <v/>
      </c>
      <c r="I9941" s="109" t="str">
        <f t="shared" si="467"/>
        <v/>
      </c>
      <c r="J9941" s="113"/>
      <c r="K9941" s="90"/>
      <c r="L9941" s="73"/>
      <c r="M9941" s="69" t="str">
        <f>IF(C9941&lt;&gt;"",DailyLog!$S$3,"")</f>
        <v/>
      </c>
      <c r="N9941" s="56" t="str">
        <f t="shared" si="466"/>
        <v/>
      </c>
      <c r="O9941" s="53" t="str">
        <f>IF($B9941&lt;&gt;"",IF(ISNUMBER(_xlfn.XMATCH($B9941,Language!$A$6:$E$6)),0,IF(ISNUMBER(_xlfn.XMATCH($B9941,Language!$A$29:$E$29)),'Lista de Prestatarios'!$B$3,VLOOKUP(B9941,'Lista de Prestatarios'!$A$2:$B$500,2,FALSE))),"")</f>
        <v/>
      </c>
      <c r="P9941" s="58" t="str">
        <f>IF(B9941&lt;&gt;"",IF(OR(D9941&gt;0,G9941&gt;0),COUNTIF($B$2:B9941,B9941),COUNTIFS($B$2:B9941,B9941,$E$2:E9941,"&gt;0")),"")</f>
        <v/>
      </c>
    </row>
    <row r="9942" spans="1:16" x14ac:dyDescent="0.35">
      <c r="A9942" s="51" t="str">
        <f t="shared" si="465"/>
        <v/>
      </c>
      <c r="B9942" s="99"/>
      <c r="C9942" s="4"/>
      <c r="D9942" s="14"/>
      <c r="E9942" s="14"/>
      <c r="F9942" s="14"/>
      <c r="G9942" s="82"/>
      <c r="H9942" s="107" t="str">
        <f>IF(B9942&lt;&gt;"",IF(OR(O9942=0,O9942=999),"",SUMIFS($E$2:E9942,$A$2:A9942,A9942)-SUMIFS($F$2:F9942,$A$2:A9942,A9942)),"")</f>
        <v/>
      </c>
      <c r="I9942" s="109" t="str">
        <f t="shared" si="467"/>
        <v/>
      </c>
      <c r="J9942" s="113"/>
      <c r="K9942" s="90"/>
      <c r="L9942" s="73"/>
      <c r="M9942" s="69" t="str">
        <f>IF(C9942&lt;&gt;"",DailyLog!$S$3,"")</f>
        <v/>
      </c>
      <c r="N9942" s="56" t="str">
        <f t="shared" si="466"/>
        <v/>
      </c>
      <c r="O9942" s="53" t="str">
        <f>IF($B9942&lt;&gt;"",IF(ISNUMBER(_xlfn.XMATCH($B9942,Language!$A$6:$E$6)),0,IF(ISNUMBER(_xlfn.XMATCH($B9942,Language!$A$29:$E$29)),'Lista de Prestatarios'!$B$3,VLOOKUP(B9942,'Lista de Prestatarios'!$A$2:$B$500,2,FALSE))),"")</f>
        <v/>
      </c>
      <c r="P9942" s="58" t="str">
        <f>IF(B9942&lt;&gt;"",IF(OR(D9942&gt;0,G9942&gt;0),COUNTIF($B$2:B9942,B9942),COUNTIFS($B$2:B9942,B9942,$E$2:E9942,"&gt;0")),"")</f>
        <v/>
      </c>
    </row>
    <row r="9943" spans="1:16" x14ac:dyDescent="0.35">
      <c r="A9943" s="51" t="str">
        <f t="shared" si="465"/>
        <v/>
      </c>
      <c r="B9943" s="99"/>
      <c r="C9943" s="4"/>
      <c r="D9943" s="14"/>
      <c r="E9943" s="14"/>
      <c r="F9943" s="14"/>
      <c r="G9943" s="82"/>
      <c r="H9943" s="107" t="str">
        <f>IF(B9943&lt;&gt;"",IF(OR(O9943=0,O9943=999),"",SUMIFS($E$2:E9943,$A$2:A9943,A9943)-SUMIFS($F$2:F9943,$A$2:A9943,A9943)),"")</f>
        <v/>
      </c>
      <c r="I9943" s="109" t="str">
        <f t="shared" si="467"/>
        <v/>
      </c>
      <c r="J9943" s="113"/>
      <c r="K9943" s="90"/>
      <c r="L9943" s="73"/>
      <c r="M9943" s="69" t="str">
        <f>IF(C9943&lt;&gt;"",DailyLog!$S$3,"")</f>
        <v/>
      </c>
      <c r="N9943" s="56" t="str">
        <f t="shared" si="466"/>
        <v/>
      </c>
      <c r="O9943" s="53" t="str">
        <f>IF($B9943&lt;&gt;"",IF(ISNUMBER(_xlfn.XMATCH($B9943,Language!$A$6:$E$6)),0,IF(ISNUMBER(_xlfn.XMATCH($B9943,Language!$A$29:$E$29)),'Lista de Prestatarios'!$B$3,VLOOKUP(B9943,'Lista de Prestatarios'!$A$2:$B$500,2,FALSE))),"")</f>
        <v/>
      </c>
      <c r="P9943" s="58" t="str">
        <f>IF(B9943&lt;&gt;"",IF(OR(D9943&gt;0,G9943&gt;0),COUNTIF($B$2:B9943,B9943),COUNTIFS($B$2:B9943,B9943,$E$2:E9943,"&gt;0")),"")</f>
        <v/>
      </c>
    </row>
    <row r="9944" spans="1:16" x14ac:dyDescent="0.35">
      <c r="A9944" s="51" t="str">
        <f t="shared" si="465"/>
        <v/>
      </c>
      <c r="B9944" s="99"/>
      <c r="C9944" s="4"/>
      <c r="D9944" s="14"/>
      <c r="E9944" s="14"/>
      <c r="F9944" s="14"/>
      <c r="G9944" s="82"/>
      <c r="H9944" s="107" t="str">
        <f>IF(B9944&lt;&gt;"",IF(OR(O9944=0,O9944=999),"",SUMIFS($E$2:E9944,$A$2:A9944,A9944)-SUMIFS($F$2:F9944,$A$2:A9944,A9944)),"")</f>
        <v/>
      </c>
      <c r="I9944" s="109" t="str">
        <f t="shared" si="467"/>
        <v/>
      </c>
      <c r="J9944" s="113"/>
      <c r="K9944" s="90"/>
      <c r="L9944" s="73"/>
      <c r="M9944" s="69" t="str">
        <f>IF(C9944&lt;&gt;"",DailyLog!$S$3,"")</f>
        <v/>
      </c>
      <c r="N9944" s="56" t="str">
        <f t="shared" si="466"/>
        <v/>
      </c>
      <c r="O9944" s="53" t="str">
        <f>IF($B9944&lt;&gt;"",IF(ISNUMBER(_xlfn.XMATCH($B9944,Language!$A$6:$E$6)),0,IF(ISNUMBER(_xlfn.XMATCH($B9944,Language!$A$29:$E$29)),'Lista de Prestatarios'!$B$3,VLOOKUP(B9944,'Lista de Prestatarios'!$A$2:$B$500,2,FALSE))),"")</f>
        <v/>
      </c>
      <c r="P9944" s="58" t="str">
        <f>IF(B9944&lt;&gt;"",IF(OR(D9944&gt;0,G9944&gt;0),COUNTIF($B$2:B9944,B9944),COUNTIFS($B$2:B9944,B9944,$E$2:E9944,"&gt;0")),"")</f>
        <v/>
      </c>
    </row>
    <row r="9945" spans="1:16" x14ac:dyDescent="0.35">
      <c r="A9945" s="51" t="str">
        <f t="shared" si="465"/>
        <v/>
      </c>
      <c r="B9945" s="99"/>
      <c r="C9945" s="4"/>
      <c r="D9945" s="14"/>
      <c r="E9945" s="14"/>
      <c r="F9945" s="14"/>
      <c r="G9945" s="82"/>
      <c r="H9945" s="107" t="str">
        <f>IF(B9945&lt;&gt;"",IF(OR(O9945=0,O9945=999),"",SUMIFS($E$2:E9945,$A$2:A9945,A9945)-SUMIFS($F$2:F9945,$A$2:A9945,A9945)),"")</f>
        <v/>
      </c>
      <c r="I9945" s="109" t="str">
        <f t="shared" si="467"/>
        <v/>
      </c>
      <c r="J9945" s="113"/>
      <c r="K9945" s="90"/>
      <c r="L9945" s="73"/>
      <c r="M9945" s="69" t="str">
        <f>IF(C9945&lt;&gt;"",DailyLog!$S$3,"")</f>
        <v/>
      </c>
      <c r="N9945" s="56" t="str">
        <f t="shared" si="466"/>
        <v/>
      </c>
      <c r="O9945" s="53" t="str">
        <f>IF($B9945&lt;&gt;"",IF(ISNUMBER(_xlfn.XMATCH($B9945,Language!$A$6:$E$6)),0,IF(ISNUMBER(_xlfn.XMATCH($B9945,Language!$A$29:$E$29)),'Lista de Prestatarios'!$B$3,VLOOKUP(B9945,'Lista de Prestatarios'!$A$2:$B$500,2,FALSE))),"")</f>
        <v/>
      </c>
      <c r="P9945" s="58" t="str">
        <f>IF(B9945&lt;&gt;"",IF(OR(D9945&gt;0,G9945&gt;0),COUNTIF($B$2:B9945,B9945),COUNTIFS($B$2:B9945,B9945,$E$2:E9945,"&gt;0")),"")</f>
        <v/>
      </c>
    </row>
    <row r="9946" spans="1:16" x14ac:dyDescent="0.35">
      <c r="A9946" s="51" t="str">
        <f t="shared" si="465"/>
        <v/>
      </c>
      <c r="B9946" s="99"/>
      <c r="C9946" s="4"/>
      <c r="D9946" s="14"/>
      <c r="E9946" s="14"/>
      <c r="F9946" s="14"/>
      <c r="G9946" s="82"/>
      <c r="H9946" s="107" t="str">
        <f>IF(B9946&lt;&gt;"",IF(OR(O9946=0,O9946=999),"",SUMIFS($E$2:E9946,$A$2:A9946,A9946)-SUMIFS($F$2:F9946,$A$2:A9946,A9946)),"")</f>
        <v/>
      </c>
      <c r="I9946" s="109" t="str">
        <f t="shared" si="467"/>
        <v/>
      </c>
      <c r="J9946" s="113"/>
      <c r="K9946" s="90"/>
      <c r="L9946" s="73"/>
      <c r="M9946" s="69" t="str">
        <f>IF(C9946&lt;&gt;"",DailyLog!$S$3,"")</f>
        <v/>
      </c>
      <c r="N9946" s="56" t="str">
        <f t="shared" si="466"/>
        <v/>
      </c>
      <c r="O9946" s="53" t="str">
        <f>IF($B9946&lt;&gt;"",IF(ISNUMBER(_xlfn.XMATCH($B9946,Language!$A$6:$E$6)),0,IF(ISNUMBER(_xlfn.XMATCH($B9946,Language!$A$29:$E$29)),'Lista de Prestatarios'!$B$3,VLOOKUP(B9946,'Lista de Prestatarios'!$A$2:$B$500,2,FALSE))),"")</f>
        <v/>
      </c>
      <c r="P9946" s="58" t="str">
        <f>IF(B9946&lt;&gt;"",IF(OR(D9946&gt;0,G9946&gt;0),COUNTIF($B$2:B9946,B9946),COUNTIFS($B$2:B9946,B9946,$E$2:E9946,"&gt;0")),"")</f>
        <v/>
      </c>
    </row>
    <row r="9947" spans="1:16" x14ac:dyDescent="0.35">
      <c r="A9947" s="51" t="str">
        <f t="shared" si="465"/>
        <v/>
      </c>
      <c r="B9947" s="99"/>
      <c r="C9947" s="4"/>
      <c r="D9947" s="14"/>
      <c r="E9947" s="14"/>
      <c r="F9947" s="14"/>
      <c r="G9947" s="82"/>
      <c r="H9947" s="107" t="str">
        <f>IF(B9947&lt;&gt;"",IF(OR(O9947=0,O9947=999),"",SUMIFS($E$2:E9947,$A$2:A9947,A9947)-SUMIFS($F$2:F9947,$A$2:A9947,A9947)),"")</f>
        <v/>
      </c>
      <c r="I9947" s="109" t="str">
        <f t="shared" si="467"/>
        <v/>
      </c>
      <c r="J9947" s="113"/>
      <c r="K9947" s="90"/>
      <c r="L9947" s="73"/>
      <c r="M9947" s="69" t="str">
        <f>IF(C9947&lt;&gt;"",DailyLog!$S$3,"")</f>
        <v/>
      </c>
      <c r="N9947" s="56" t="str">
        <f t="shared" si="466"/>
        <v/>
      </c>
      <c r="O9947" s="53" t="str">
        <f>IF($B9947&lt;&gt;"",IF(ISNUMBER(_xlfn.XMATCH($B9947,Language!$A$6:$E$6)),0,IF(ISNUMBER(_xlfn.XMATCH($B9947,Language!$A$29:$E$29)),'Lista de Prestatarios'!$B$3,VLOOKUP(B9947,'Lista de Prestatarios'!$A$2:$B$500,2,FALSE))),"")</f>
        <v/>
      </c>
      <c r="P9947" s="58" t="str">
        <f>IF(B9947&lt;&gt;"",IF(OR(D9947&gt;0,G9947&gt;0),COUNTIF($B$2:B9947,B9947),COUNTIFS($B$2:B9947,B9947,$E$2:E9947,"&gt;0")),"")</f>
        <v/>
      </c>
    </row>
    <row r="9948" spans="1:16" x14ac:dyDescent="0.35">
      <c r="A9948" s="51" t="str">
        <f t="shared" si="465"/>
        <v/>
      </c>
      <c r="B9948" s="99"/>
      <c r="C9948" s="4"/>
      <c r="D9948" s="14"/>
      <c r="E9948" s="14"/>
      <c r="F9948" s="14"/>
      <c r="G9948" s="82"/>
      <c r="H9948" s="107" t="str">
        <f>IF(B9948&lt;&gt;"",IF(OR(O9948=0,O9948=999),"",SUMIFS($E$2:E9948,$A$2:A9948,A9948)-SUMIFS($F$2:F9948,$A$2:A9948,A9948)),"")</f>
        <v/>
      </c>
      <c r="I9948" s="109" t="str">
        <f t="shared" si="467"/>
        <v/>
      </c>
      <c r="J9948" s="113"/>
      <c r="K9948" s="90"/>
      <c r="L9948" s="73"/>
      <c r="M9948" s="69" t="str">
        <f>IF(C9948&lt;&gt;"",DailyLog!$S$3,"")</f>
        <v/>
      </c>
      <c r="N9948" s="56" t="str">
        <f t="shared" si="466"/>
        <v/>
      </c>
      <c r="O9948" s="53" t="str">
        <f>IF($B9948&lt;&gt;"",IF(ISNUMBER(_xlfn.XMATCH($B9948,Language!$A$6:$E$6)),0,IF(ISNUMBER(_xlfn.XMATCH($B9948,Language!$A$29:$E$29)),'Lista de Prestatarios'!$B$3,VLOOKUP(B9948,'Lista de Prestatarios'!$A$2:$B$500,2,FALSE))),"")</f>
        <v/>
      </c>
      <c r="P9948" s="58" t="str">
        <f>IF(B9948&lt;&gt;"",IF(OR(D9948&gt;0,G9948&gt;0),COUNTIF($B$2:B9948,B9948),COUNTIFS($B$2:B9948,B9948,$E$2:E9948,"&gt;0")),"")</f>
        <v/>
      </c>
    </row>
    <row r="9949" spans="1:16" x14ac:dyDescent="0.35">
      <c r="A9949" s="51" t="str">
        <f t="shared" si="465"/>
        <v/>
      </c>
      <c r="B9949" s="99"/>
      <c r="C9949" s="4"/>
      <c r="D9949" s="14"/>
      <c r="E9949" s="14"/>
      <c r="F9949" s="14"/>
      <c r="G9949" s="82"/>
      <c r="H9949" s="107" t="str">
        <f>IF(B9949&lt;&gt;"",IF(OR(O9949=0,O9949=999),"",SUMIFS($E$2:E9949,$A$2:A9949,A9949)-SUMIFS($F$2:F9949,$A$2:A9949,A9949)),"")</f>
        <v/>
      </c>
      <c r="I9949" s="109" t="str">
        <f t="shared" si="467"/>
        <v/>
      </c>
      <c r="J9949" s="113"/>
      <c r="K9949" s="90"/>
      <c r="L9949" s="73"/>
      <c r="M9949" s="69" t="str">
        <f>IF(C9949&lt;&gt;"",DailyLog!$S$3,"")</f>
        <v/>
      </c>
      <c r="N9949" s="56" t="str">
        <f t="shared" si="466"/>
        <v/>
      </c>
      <c r="O9949" s="53" t="str">
        <f>IF($B9949&lt;&gt;"",IF(ISNUMBER(_xlfn.XMATCH($B9949,Language!$A$6:$E$6)),0,IF(ISNUMBER(_xlfn.XMATCH($B9949,Language!$A$29:$E$29)),'Lista de Prestatarios'!$B$3,VLOOKUP(B9949,'Lista de Prestatarios'!$A$2:$B$500,2,FALSE))),"")</f>
        <v/>
      </c>
      <c r="P9949" s="58" t="str">
        <f>IF(B9949&lt;&gt;"",IF(OR(D9949&gt;0,G9949&gt;0),COUNTIF($B$2:B9949,B9949),COUNTIFS($B$2:B9949,B9949,$E$2:E9949,"&gt;0")),"")</f>
        <v/>
      </c>
    </row>
    <row r="9950" spans="1:16" x14ac:dyDescent="0.35">
      <c r="A9950" s="51" t="str">
        <f t="shared" si="465"/>
        <v/>
      </c>
      <c r="B9950" s="99"/>
      <c r="C9950" s="4"/>
      <c r="D9950" s="14"/>
      <c r="E9950" s="14"/>
      <c r="F9950" s="14"/>
      <c r="G9950" s="82"/>
      <c r="H9950" s="107" t="str">
        <f>IF(B9950&lt;&gt;"",IF(OR(O9950=0,O9950=999),"",SUMIFS($E$2:E9950,$A$2:A9950,A9950)-SUMIFS($F$2:F9950,$A$2:A9950,A9950)),"")</f>
        <v/>
      </c>
      <c r="I9950" s="109" t="str">
        <f t="shared" si="467"/>
        <v/>
      </c>
      <c r="J9950" s="113"/>
      <c r="K9950" s="90"/>
      <c r="L9950" s="73"/>
      <c r="M9950" s="69" t="str">
        <f>IF(C9950&lt;&gt;"",DailyLog!$S$3,"")</f>
        <v/>
      </c>
      <c r="N9950" s="56" t="str">
        <f t="shared" si="466"/>
        <v/>
      </c>
      <c r="O9950" s="53" t="str">
        <f>IF($B9950&lt;&gt;"",IF(ISNUMBER(_xlfn.XMATCH($B9950,Language!$A$6:$E$6)),0,IF(ISNUMBER(_xlfn.XMATCH($B9950,Language!$A$29:$E$29)),'Lista de Prestatarios'!$B$3,VLOOKUP(B9950,'Lista de Prestatarios'!$A$2:$B$500,2,FALSE))),"")</f>
        <v/>
      </c>
      <c r="P9950" s="58" t="str">
        <f>IF(B9950&lt;&gt;"",IF(OR(D9950&gt;0,G9950&gt;0),COUNTIF($B$2:B9950,B9950),COUNTIFS($B$2:B9950,B9950,$E$2:E9950,"&gt;0")),"")</f>
        <v/>
      </c>
    </row>
    <row r="9951" spans="1:16" x14ac:dyDescent="0.35">
      <c r="A9951" s="51" t="str">
        <f t="shared" si="465"/>
        <v/>
      </c>
      <c r="B9951" s="99"/>
      <c r="C9951" s="4"/>
      <c r="D9951" s="14"/>
      <c r="E9951" s="14"/>
      <c r="F9951" s="14"/>
      <c r="G9951" s="82"/>
      <c r="H9951" s="107" t="str">
        <f>IF(B9951&lt;&gt;"",IF(OR(O9951=0,O9951=999),"",SUMIFS($E$2:E9951,$A$2:A9951,A9951)-SUMIFS($F$2:F9951,$A$2:A9951,A9951)),"")</f>
        <v/>
      </c>
      <c r="I9951" s="109" t="str">
        <f t="shared" si="467"/>
        <v/>
      </c>
      <c r="J9951" s="113"/>
      <c r="K9951" s="90"/>
      <c r="L9951" s="73"/>
      <c r="M9951" s="69" t="str">
        <f>IF(C9951&lt;&gt;"",DailyLog!$S$3,"")</f>
        <v/>
      </c>
      <c r="N9951" s="56" t="str">
        <f t="shared" si="466"/>
        <v/>
      </c>
      <c r="O9951" s="53" t="str">
        <f>IF($B9951&lt;&gt;"",IF(ISNUMBER(_xlfn.XMATCH($B9951,Language!$A$6:$E$6)),0,IF(ISNUMBER(_xlfn.XMATCH($B9951,Language!$A$29:$E$29)),'Lista de Prestatarios'!$B$3,VLOOKUP(B9951,'Lista de Prestatarios'!$A$2:$B$500,2,FALSE))),"")</f>
        <v/>
      </c>
      <c r="P9951" s="58" t="str">
        <f>IF(B9951&lt;&gt;"",IF(OR(D9951&gt;0,G9951&gt;0),COUNTIF($B$2:B9951,B9951),COUNTIFS($B$2:B9951,B9951,$E$2:E9951,"&gt;0")),"")</f>
        <v/>
      </c>
    </row>
    <row r="9952" spans="1:16" x14ac:dyDescent="0.35">
      <c r="A9952" s="51" t="str">
        <f t="shared" si="465"/>
        <v/>
      </c>
      <c r="B9952" s="99"/>
      <c r="C9952" s="4"/>
      <c r="D9952" s="14"/>
      <c r="E9952" s="14"/>
      <c r="F9952" s="14"/>
      <c r="G9952" s="82"/>
      <c r="H9952" s="107" t="str">
        <f>IF(B9952&lt;&gt;"",IF(OR(O9952=0,O9952=999),"",SUMIFS($E$2:E9952,$A$2:A9952,A9952)-SUMIFS($F$2:F9952,$A$2:A9952,A9952)),"")</f>
        <v/>
      </c>
      <c r="I9952" s="109" t="str">
        <f t="shared" si="467"/>
        <v/>
      </c>
      <c r="J9952" s="113"/>
      <c r="K9952" s="90"/>
      <c r="L9952" s="73"/>
      <c r="M9952" s="69" t="str">
        <f>IF(C9952&lt;&gt;"",DailyLog!$S$3,"")</f>
        <v/>
      </c>
      <c r="N9952" s="56" t="str">
        <f t="shared" si="466"/>
        <v/>
      </c>
      <c r="O9952" s="53" t="str">
        <f>IF($B9952&lt;&gt;"",IF(ISNUMBER(_xlfn.XMATCH($B9952,Language!$A$6:$E$6)),0,IF(ISNUMBER(_xlfn.XMATCH($B9952,Language!$A$29:$E$29)),'Lista de Prestatarios'!$B$3,VLOOKUP(B9952,'Lista de Prestatarios'!$A$2:$B$500,2,FALSE))),"")</f>
        <v/>
      </c>
      <c r="P9952" s="58" t="str">
        <f>IF(B9952&lt;&gt;"",IF(OR(D9952&gt;0,G9952&gt;0),COUNTIF($B$2:B9952,B9952),COUNTIFS($B$2:B9952,B9952,$E$2:E9952,"&gt;0")),"")</f>
        <v/>
      </c>
    </row>
    <row r="9953" spans="1:16" x14ac:dyDescent="0.35">
      <c r="A9953" s="51" t="str">
        <f t="shared" si="465"/>
        <v/>
      </c>
      <c r="B9953" s="99"/>
      <c r="C9953" s="4"/>
      <c r="D9953" s="14"/>
      <c r="E9953" s="14"/>
      <c r="F9953" s="14"/>
      <c r="G9953" s="82"/>
      <c r="H9953" s="107" t="str">
        <f>IF(B9953&lt;&gt;"",IF(OR(O9953=0,O9953=999),"",SUMIFS($E$2:E9953,$A$2:A9953,A9953)-SUMIFS($F$2:F9953,$A$2:A9953,A9953)),"")</f>
        <v/>
      </c>
      <c r="I9953" s="109" t="str">
        <f t="shared" si="467"/>
        <v/>
      </c>
      <c r="J9953" s="113"/>
      <c r="K9953" s="90"/>
      <c r="L9953" s="73"/>
      <c r="M9953" s="69" t="str">
        <f>IF(C9953&lt;&gt;"",DailyLog!$S$3,"")</f>
        <v/>
      </c>
      <c r="N9953" s="56" t="str">
        <f t="shared" si="466"/>
        <v/>
      </c>
      <c r="O9953" s="53" t="str">
        <f>IF($B9953&lt;&gt;"",IF(ISNUMBER(_xlfn.XMATCH($B9953,Language!$A$6:$E$6)),0,IF(ISNUMBER(_xlfn.XMATCH($B9953,Language!$A$29:$E$29)),'Lista de Prestatarios'!$B$3,VLOOKUP(B9953,'Lista de Prestatarios'!$A$2:$B$500,2,FALSE))),"")</f>
        <v/>
      </c>
      <c r="P9953" s="58" t="str">
        <f>IF(B9953&lt;&gt;"",IF(OR(D9953&gt;0,G9953&gt;0),COUNTIF($B$2:B9953,B9953),COUNTIFS($B$2:B9953,B9953,$E$2:E9953,"&gt;0")),"")</f>
        <v/>
      </c>
    </row>
    <row r="9954" spans="1:16" x14ac:dyDescent="0.35">
      <c r="A9954" s="51" t="str">
        <f t="shared" si="465"/>
        <v/>
      </c>
      <c r="B9954" s="99"/>
      <c r="C9954" s="4"/>
      <c r="D9954" s="14"/>
      <c r="E9954" s="14"/>
      <c r="F9954" s="14"/>
      <c r="G9954" s="82"/>
      <c r="H9954" s="107" t="str">
        <f>IF(B9954&lt;&gt;"",IF(OR(O9954=0,O9954=999),"",SUMIFS($E$2:E9954,$A$2:A9954,A9954)-SUMIFS($F$2:F9954,$A$2:A9954,A9954)),"")</f>
        <v/>
      </c>
      <c r="I9954" s="109" t="str">
        <f t="shared" si="467"/>
        <v/>
      </c>
      <c r="J9954" s="113"/>
      <c r="K9954" s="90"/>
      <c r="L9954" s="73"/>
      <c r="M9954" s="69" t="str">
        <f>IF(C9954&lt;&gt;"",DailyLog!$S$3,"")</f>
        <v/>
      </c>
      <c r="N9954" s="56" t="str">
        <f t="shared" si="466"/>
        <v/>
      </c>
      <c r="O9954" s="53" t="str">
        <f>IF($B9954&lt;&gt;"",IF(ISNUMBER(_xlfn.XMATCH($B9954,Language!$A$6:$E$6)),0,IF(ISNUMBER(_xlfn.XMATCH($B9954,Language!$A$29:$E$29)),'Lista de Prestatarios'!$B$3,VLOOKUP(B9954,'Lista de Prestatarios'!$A$2:$B$500,2,FALSE))),"")</f>
        <v/>
      </c>
      <c r="P9954" s="58" t="str">
        <f>IF(B9954&lt;&gt;"",IF(OR(D9954&gt;0,G9954&gt;0),COUNTIF($B$2:B9954,B9954),COUNTIFS($B$2:B9954,B9954,$E$2:E9954,"&gt;0")),"")</f>
        <v/>
      </c>
    </row>
    <row r="9955" spans="1:16" x14ac:dyDescent="0.35">
      <c r="A9955" s="51" t="str">
        <f t="shared" si="465"/>
        <v/>
      </c>
      <c r="B9955" s="99"/>
      <c r="C9955" s="4"/>
      <c r="D9955" s="14"/>
      <c r="E9955" s="14"/>
      <c r="F9955" s="14"/>
      <c r="G9955" s="82"/>
      <c r="H9955" s="107" t="str">
        <f>IF(B9955&lt;&gt;"",IF(OR(O9955=0,O9955=999),"",SUMIFS($E$2:E9955,$A$2:A9955,A9955)-SUMIFS($F$2:F9955,$A$2:A9955,A9955)),"")</f>
        <v/>
      </c>
      <c r="I9955" s="109" t="str">
        <f t="shared" si="467"/>
        <v/>
      </c>
      <c r="J9955" s="113"/>
      <c r="K9955" s="90"/>
      <c r="L9955" s="73"/>
      <c r="M9955" s="69" t="str">
        <f>IF(C9955&lt;&gt;"",DailyLog!$S$3,"")</f>
        <v/>
      </c>
      <c r="N9955" s="56" t="str">
        <f t="shared" si="466"/>
        <v/>
      </c>
      <c r="O9955" s="53" t="str">
        <f>IF($B9955&lt;&gt;"",IF(ISNUMBER(_xlfn.XMATCH($B9955,Language!$A$6:$E$6)),0,IF(ISNUMBER(_xlfn.XMATCH($B9955,Language!$A$29:$E$29)),'Lista de Prestatarios'!$B$3,VLOOKUP(B9955,'Lista de Prestatarios'!$A$2:$B$500,2,FALSE))),"")</f>
        <v/>
      </c>
      <c r="P9955" s="58" t="str">
        <f>IF(B9955&lt;&gt;"",IF(OR(D9955&gt;0,G9955&gt;0),COUNTIF($B$2:B9955,B9955),COUNTIFS($B$2:B9955,B9955,$E$2:E9955,"&gt;0")),"")</f>
        <v/>
      </c>
    </row>
    <row r="9956" spans="1:16" x14ac:dyDescent="0.35">
      <c r="A9956" s="51" t="str">
        <f t="shared" si="465"/>
        <v/>
      </c>
      <c r="B9956" s="99"/>
      <c r="C9956" s="4"/>
      <c r="D9956" s="14"/>
      <c r="E9956" s="14"/>
      <c r="F9956" s="14"/>
      <c r="G9956" s="82"/>
      <c r="H9956" s="107" t="str">
        <f>IF(B9956&lt;&gt;"",IF(OR(O9956=0,O9956=999),"",SUMIFS($E$2:E9956,$A$2:A9956,A9956)-SUMIFS($F$2:F9956,$A$2:A9956,A9956)),"")</f>
        <v/>
      </c>
      <c r="I9956" s="109" t="str">
        <f t="shared" si="467"/>
        <v/>
      </c>
      <c r="J9956" s="113"/>
      <c r="K9956" s="90"/>
      <c r="L9956" s="73"/>
      <c r="M9956" s="69" t="str">
        <f>IF(C9956&lt;&gt;"",DailyLog!$S$3,"")</f>
        <v/>
      </c>
      <c r="N9956" s="56" t="str">
        <f t="shared" si="466"/>
        <v/>
      </c>
      <c r="O9956" s="53" t="str">
        <f>IF($B9956&lt;&gt;"",IF(ISNUMBER(_xlfn.XMATCH($B9956,Language!$A$6:$E$6)),0,IF(ISNUMBER(_xlfn.XMATCH($B9956,Language!$A$29:$E$29)),'Lista de Prestatarios'!$B$3,VLOOKUP(B9956,'Lista de Prestatarios'!$A$2:$B$500,2,FALSE))),"")</f>
        <v/>
      </c>
      <c r="P9956" s="58" t="str">
        <f>IF(B9956&lt;&gt;"",IF(OR(D9956&gt;0,G9956&gt;0),COUNTIF($B$2:B9956,B9956),COUNTIFS($B$2:B9956,B9956,$E$2:E9956,"&gt;0")),"")</f>
        <v/>
      </c>
    </row>
    <row r="9957" spans="1:16" x14ac:dyDescent="0.35">
      <c r="A9957" s="51" t="str">
        <f t="shared" si="465"/>
        <v/>
      </c>
      <c r="B9957" s="99"/>
      <c r="C9957" s="4"/>
      <c r="D9957" s="14"/>
      <c r="E9957" s="14"/>
      <c r="F9957" s="14"/>
      <c r="G9957" s="82"/>
      <c r="H9957" s="107" t="str">
        <f>IF(B9957&lt;&gt;"",IF(OR(O9957=0,O9957=999),"",SUMIFS($E$2:E9957,$A$2:A9957,A9957)-SUMIFS($F$2:F9957,$A$2:A9957,A9957)),"")</f>
        <v/>
      </c>
      <c r="I9957" s="109" t="str">
        <f t="shared" si="467"/>
        <v/>
      </c>
      <c r="J9957" s="113"/>
      <c r="K9957" s="90"/>
      <c r="L9957" s="73"/>
      <c r="M9957" s="69" t="str">
        <f>IF(C9957&lt;&gt;"",DailyLog!$S$3,"")</f>
        <v/>
      </c>
      <c r="N9957" s="56" t="str">
        <f t="shared" si="466"/>
        <v/>
      </c>
      <c r="O9957" s="53" t="str">
        <f>IF($B9957&lt;&gt;"",IF(ISNUMBER(_xlfn.XMATCH($B9957,Language!$A$6:$E$6)),0,IF(ISNUMBER(_xlfn.XMATCH($B9957,Language!$A$29:$E$29)),'Lista de Prestatarios'!$B$3,VLOOKUP(B9957,'Lista de Prestatarios'!$A$2:$B$500,2,FALSE))),"")</f>
        <v/>
      </c>
      <c r="P9957" s="58" t="str">
        <f>IF(B9957&lt;&gt;"",IF(OR(D9957&gt;0,G9957&gt;0),COUNTIF($B$2:B9957,B9957),COUNTIFS($B$2:B9957,B9957,$E$2:E9957,"&gt;0")),"")</f>
        <v/>
      </c>
    </row>
    <row r="9958" spans="1:16" x14ac:dyDescent="0.35">
      <c r="A9958" s="51" t="str">
        <f t="shared" si="465"/>
        <v/>
      </c>
      <c r="B9958" s="99"/>
      <c r="C9958" s="4"/>
      <c r="D9958" s="14"/>
      <c r="E9958" s="14"/>
      <c r="F9958" s="14"/>
      <c r="G9958" s="82"/>
      <c r="H9958" s="107" t="str">
        <f>IF(B9958&lt;&gt;"",IF(OR(O9958=0,O9958=999),"",SUMIFS($E$2:E9958,$A$2:A9958,A9958)-SUMIFS($F$2:F9958,$A$2:A9958,A9958)),"")</f>
        <v/>
      </c>
      <c r="I9958" s="109" t="str">
        <f t="shared" si="467"/>
        <v/>
      </c>
      <c r="J9958" s="113"/>
      <c r="K9958" s="90"/>
      <c r="L9958" s="73"/>
      <c r="M9958" s="69" t="str">
        <f>IF(C9958&lt;&gt;"",DailyLog!$S$3,"")</f>
        <v/>
      </c>
      <c r="N9958" s="56" t="str">
        <f t="shared" si="466"/>
        <v/>
      </c>
      <c r="O9958" s="53" t="str">
        <f>IF($B9958&lt;&gt;"",IF(ISNUMBER(_xlfn.XMATCH($B9958,Language!$A$6:$E$6)),0,IF(ISNUMBER(_xlfn.XMATCH($B9958,Language!$A$29:$E$29)),'Lista de Prestatarios'!$B$3,VLOOKUP(B9958,'Lista de Prestatarios'!$A$2:$B$500,2,FALSE))),"")</f>
        <v/>
      </c>
      <c r="P9958" s="58" t="str">
        <f>IF(B9958&lt;&gt;"",IF(OR(D9958&gt;0,G9958&gt;0),COUNTIF($B$2:B9958,B9958),COUNTIFS($B$2:B9958,B9958,$E$2:E9958,"&gt;0")),"")</f>
        <v/>
      </c>
    </row>
    <row r="9959" spans="1:16" x14ac:dyDescent="0.35">
      <c r="A9959" s="51" t="str">
        <f t="shared" si="465"/>
        <v/>
      </c>
      <c r="B9959" s="99"/>
      <c r="C9959" s="4"/>
      <c r="D9959" s="14"/>
      <c r="E9959" s="14"/>
      <c r="F9959" s="14"/>
      <c r="G9959" s="82"/>
      <c r="H9959" s="107" t="str">
        <f>IF(B9959&lt;&gt;"",IF(OR(O9959=0,O9959=999),"",SUMIFS($E$2:E9959,$A$2:A9959,A9959)-SUMIFS($F$2:F9959,$A$2:A9959,A9959)),"")</f>
        <v/>
      </c>
      <c r="I9959" s="109" t="str">
        <f t="shared" si="467"/>
        <v/>
      </c>
      <c r="J9959" s="113"/>
      <c r="K9959" s="90"/>
      <c r="L9959" s="73"/>
      <c r="M9959" s="69" t="str">
        <f>IF(C9959&lt;&gt;"",DailyLog!$S$3,"")</f>
        <v/>
      </c>
      <c r="N9959" s="56" t="str">
        <f t="shared" si="466"/>
        <v/>
      </c>
      <c r="O9959" s="53" t="str">
        <f>IF($B9959&lt;&gt;"",IF(ISNUMBER(_xlfn.XMATCH($B9959,Language!$A$6:$E$6)),0,IF(ISNUMBER(_xlfn.XMATCH($B9959,Language!$A$29:$E$29)),'Lista de Prestatarios'!$B$3,VLOOKUP(B9959,'Lista de Prestatarios'!$A$2:$B$500,2,FALSE))),"")</f>
        <v/>
      </c>
      <c r="P9959" s="58" t="str">
        <f>IF(B9959&lt;&gt;"",IF(OR(D9959&gt;0,G9959&gt;0),COUNTIF($B$2:B9959,B9959),COUNTIFS($B$2:B9959,B9959,$E$2:E9959,"&gt;0")),"")</f>
        <v/>
      </c>
    </row>
    <row r="9960" spans="1:16" x14ac:dyDescent="0.35">
      <c r="A9960" s="51" t="str">
        <f t="shared" si="465"/>
        <v/>
      </c>
      <c r="B9960" s="99"/>
      <c r="C9960" s="4"/>
      <c r="D9960" s="14"/>
      <c r="E9960" s="14"/>
      <c r="F9960" s="14"/>
      <c r="G9960" s="82"/>
      <c r="H9960" s="107" t="str">
        <f>IF(B9960&lt;&gt;"",IF(OR(O9960=0,O9960=999),"",SUMIFS($E$2:E9960,$A$2:A9960,A9960)-SUMIFS($F$2:F9960,$A$2:A9960,A9960)),"")</f>
        <v/>
      </c>
      <c r="I9960" s="109" t="str">
        <f t="shared" si="467"/>
        <v/>
      </c>
      <c r="J9960" s="113"/>
      <c r="K9960" s="90"/>
      <c r="L9960" s="73"/>
      <c r="M9960" s="69" t="str">
        <f>IF(C9960&lt;&gt;"",DailyLog!$S$3,"")</f>
        <v/>
      </c>
      <c r="N9960" s="56" t="str">
        <f t="shared" si="466"/>
        <v/>
      </c>
      <c r="O9960" s="53" t="str">
        <f>IF($B9960&lt;&gt;"",IF(ISNUMBER(_xlfn.XMATCH($B9960,Language!$A$6:$E$6)),0,IF(ISNUMBER(_xlfn.XMATCH($B9960,Language!$A$29:$E$29)),'Lista de Prestatarios'!$B$3,VLOOKUP(B9960,'Lista de Prestatarios'!$A$2:$B$500,2,FALSE))),"")</f>
        <v/>
      </c>
      <c r="P9960" s="58" t="str">
        <f>IF(B9960&lt;&gt;"",IF(OR(D9960&gt;0,G9960&gt;0),COUNTIF($B$2:B9960,B9960),COUNTIFS($B$2:B9960,B9960,$E$2:E9960,"&gt;0")),"")</f>
        <v/>
      </c>
    </row>
    <row r="9961" spans="1:16" x14ac:dyDescent="0.35">
      <c r="A9961" s="51" t="str">
        <f t="shared" si="465"/>
        <v/>
      </c>
      <c r="B9961" s="99"/>
      <c r="C9961" s="4"/>
      <c r="D9961" s="14"/>
      <c r="E9961" s="14"/>
      <c r="F9961" s="14"/>
      <c r="G9961" s="82"/>
      <c r="H9961" s="107" t="str">
        <f>IF(B9961&lt;&gt;"",IF(OR(O9961=0,O9961=999),"",SUMIFS($E$2:E9961,$A$2:A9961,A9961)-SUMIFS($F$2:F9961,$A$2:A9961,A9961)),"")</f>
        <v/>
      </c>
      <c r="I9961" s="109" t="str">
        <f t="shared" si="467"/>
        <v/>
      </c>
      <c r="J9961" s="113"/>
      <c r="K9961" s="90"/>
      <c r="L9961" s="73"/>
      <c r="M9961" s="69" t="str">
        <f>IF(C9961&lt;&gt;"",DailyLog!$S$3,"")</f>
        <v/>
      </c>
      <c r="N9961" s="56" t="str">
        <f t="shared" si="466"/>
        <v/>
      </c>
      <c r="O9961" s="53" t="str">
        <f>IF($B9961&lt;&gt;"",IF(ISNUMBER(_xlfn.XMATCH($B9961,Language!$A$6:$E$6)),0,IF(ISNUMBER(_xlfn.XMATCH($B9961,Language!$A$29:$E$29)),'Lista de Prestatarios'!$B$3,VLOOKUP(B9961,'Lista de Prestatarios'!$A$2:$B$500,2,FALSE))),"")</f>
        <v/>
      </c>
      <c r="P9961" s="58" t="str">
        <f>IF(B9961&lt;&gt;"",IF(OR(D9961&gt;0,G9961&gt;0),COUNTIF($B$2:B9961,B9961),COUNTIFS($B$2:B9961,B9961,$E$2:E9961,"&gt;0")),"")</f>
        <v/>
      </c>
    </row>
    <row r="9962" spans="1:16" x14ac:dyDescent="0.35">
      <c r="A9962" s="51" t="str">
        <f t="shared" si="465"/>
        <v/>
      </c>
      <c r="B9962" s="99"/>
      <c r="C9962" s="4"/>
      <c r="D9962" s="14"/>
      <c r="E9962" s="14"/>
      <c r="F9962" s="14"/>
      <c r="G9962" s="82"/>
      <c r="H9962" s="107" t="str">
        <f>IF(B9962&lt;&gt;"",IF(OR(O9962=0,O9962=999),"",SUMIFS($E$2:E9962,$A$2:A9962,A9962)-SUMIFS($F$2:F9962,$A$2:A9962,A9962)),"")</f>
        <v/>
      </c>
      <c r="I9962" s="109" t="str">
        <f t="shared" si="467"/>
        <v/>
      </c>
      <c r="J9962" s="113"/>
      <c r="K9962" s="90"/>
      <c r="L9962" s="73"/>
      <c r="M9962" s="69" t="str">
        <f>IF(C9962&lt;&gt;"",DailyLog!$S$3,"")</f>
        <v/>
      </c>
      <c r="N9962" s="56" t="str">
        <f t="shared" si="466"/>
        <v/>
      </c>
      <c r="O9962" s="53" t="str">
        <f>IF($B9962&lt;&gt;"",IF(ISNUMBER(_xlfn.XMATCH($B9962,Language!$A$6:$E$6)),0,IF(ISNUMBER(_xlfn.XMATCH($B9962,Language!$A$29:$E$29)),'Lista de Prestatarios'!$B$3,VLOOKUP(B9962,'Lista de Prestatarios'!$A$2:$B$500,2,FALSE))),"")</f>
        <v/>
      </c>
      <c r="P9962" s="58" t="str">
        <f>IF(B9962&lt;&gt;"",IF(OR(D9962&gt;0,G9962&gt;0),COUNTIF($B$2:B9962,B9962),COUNTIFS($B$2:B9962,B9962,$E$2:E9962,"&gt;0")),"")</f>
        <v/>
      </c>
    </row>
    <row r="9963" spans="1:16" x14ac:dyDescent="0.35">
      <c r="A9963" s="51" t="str">
        <f t="shared" si="465"/>
        <v/>
      </c>
      <c r="B9963" s="99"/>
      <c r="C9963" s="4"/>
      <c r="D9963" s="14"/>
      <c r="E9963" s="14"/>
      <c r="F9963" s="14"/>
      <c r="G9963" s="82"/>
      <c r="H9963" s="107" t="str">
        <f>IF(B9963&lt;&gt;"",IF(OR(O9963=0,O9963=999),"",SUMIFS($E$2:E9963,$A$2:A9963,A9963)-SUMIFS($F$2:F9963,$A$2:A9963,A9963)),"")</f>
        <v/>
      </c>
      <c r="I9963" s="109" t="str">
        <f t="shared" si="467"/>
        <v/>
      </c>
      <c r="J9963" s="113"/>
      <c r="K9963" s="90"/>
      <c r="L9963" s="73"/>
      <c r="M9963" s="69" t="str">
        <f>IF(C9963&lt;&gt;"",DailyLog!$S$3,"")</f>
        <v/>
      </c>
      <c r="N9963" s="56" t="str">
        <f t="shared" si="466"/>
        <v/>
      </c>
      <c r="O9963" s="53" t="str">
        <f>IF($B9963&lt;&gt;"",IF(ISNUMBER(_xlfn.XMATCH($B9963,Language!$A$6:$E$6)),0,IF(ISNUMBER(_xlfn.XMATCH($B9963,Language!$A$29:$E$29)),'Lista de Prestatarios'!$B$3,VLOOKUP(B9963,'Lista de Prestatarios'!$A$2:$B$500,2,FALSE))),"")</f>
        <v/>
      </c>
      <c r="P9963" s="58" t="str">
        <f>IF(B9963&lt;&gt;"",IF(OR(D9963&gt;0,G9963&gt;0),COUNTIF($B$2:B9963,B9963),COUNTIFS($B$2:B9963,B9963,$E$2:E9963,"&gt;0")),"")</f>
        <v/>
      </c>
    </row>
    <row r="9964" spans="1:16" x14ac:dyDescent="0.35">
      <c r="A9964" s="51" t="str">
        <f t="shared" si="465"/>
        <v/>
      </c>
      <c r="B9964" s="99"/>
      <c r="C9964" s="4"/>
      <c r="D9964" s="14"/>
      <c r="E9964" s="14"/>
      <c r="F9964" s="14"/>
      <c r="G9964" s="82"/>
      <c r="H9964" s="107" t="str">
        <f>IF(B9964&lt;&gt;"",IF(OR(O9964=0,O9964=999),"",SUMIFS($E$2:E9964,$A$2:A9964,A9964)-SUMIFS($F$2:F9964,$A$2:A9964,A9964)),"")</f>
        <v/>
      </c>
      <c r="I9964" s="109" t="str">
        <f t="shared" si="467"/>
        <v/>
      </c>
      <c r="J9964" s="113"/>
      <c r="K9964" s="90"/>
      <c r="L9964" s="73"/>
      <c r="M9964" s="69" t="str">
        <f>IF(C9964&lt;&gt;"",DailyLog!$S$3,"")</f>
        <v/>
      </c>
      <c r="N9964" s="56" t="str">
        <f t="shared" si="466"/>
        <v/>
      </c>
      <c r="O9964" s="53" t="str">
        <f>IF($B9964&lt;&gt;"",IF(ISNUMBER(_xlfn.XMATCH($B9964,Language!$A$6:$E$6)),0,IF(ISNUMBER(_xlfn.XMATCH($B9964,Language!$A$29:$E$29)),'Lista de Prestatarios'!$B$3,VLOOKUP(B9964,'Lista de Prestatarios'!$A$2:$B$500,2,FALSE))),"")</f>
        <v/>
      </c>
      <c r="P9964" s="58" t="str">
        <f>IF(B9964&lt;&gt;"",IF(OR(D9964&gt;0,G9964&gt;0),COUNTIF($B$2:B9964,B9964),COUNTIFS($B$2:B9964,B9964,$E$2:E9964,"&gt;0")),"")</f>
        <v/>
      </c>
    </row>
    <row r="9965" spans="1:16" x14ac:dyDescent="0.35">
      <c r="A9965" s="51" t="str">
        <f t="shared" si="465"/>
        <v/>
      </c>
      <c r="B9965" s="99"/>
      <c r="C9965" s="4"/>
      <c r="D9965" s="14"/>
      <c r="E9965" s="14"/>
      <c r="F9965" s="14"/>
      <c r="G9965" s="82"/>
      <c r="H9965" s="107" t="str">
        <f>IF(B9965&lt;&gt;"",IF(OR(O9965=0,O9965=999),"",SUMIFS($E$2:E9965,$A$2:A9965,A9965)-SUMIFS($F$2:F9965,$A$2:A9965,A9965)),"")</f>
        <v/>
      </c>
      <c r="I9965" s="109" t="str">
        <f t="shared" si="467"/>
        <v/>
      </c>
      <c r="J9965" s="113"/>
      <c r="K9965" s="90"/>
      <c r="L9965" s="73"/>
      <c r="M9965" s="69" t="str">
        <f>IF(C9965&lt;&gt;"",DailyLog!$S$3,"")</f>
        <v/>
      </c>
      <c r="N9965" s="56" t="str">
        <f t="shared" si="466"/>
        <v/>
      </c>
      <c r="O9965" s="53" t="str">
        <f>IF($B9965&lt;&gt;"",IF(ISNUMBER(_xlfn.XMATCH($B9965,Language!$A$6:$E$6)),0,IF(ISNUMBER(_xlfn.XMATCH($B9965,Language!$A$29:$E$29)),'Lista de Prestatarios'!$B$3,VLOOKUP(B9965,'Lista de Prestatarios'!$A$2:$B$500,2,FALSE))),"")</f>
        <v/>
      </c>
      <c r="P9965" s="58" t="str">
        <f>IF(B9965&lt;&gt;"",IF(OR(D9965&gt;0,G9965&gt;0),COUNTIF($B$2:B9965,B9965),COUNTIFS($B$2:B9965,B9965,$E$2:E9965,"&gt;0")),"")</f>
        <v/>
      </c>
    </row>
    <row r="9966" spans="1:16" x14ac:dyDescent="0.35">
      <c r="A9966" s="51" t="str">
        <f t="shared" si="465"/>
        <v/>
      </c>
      <c r="B9966" s="99"/>
      <c r="C9966" s="4"/>
      <c r="D9966" s="14"/>
      <c r="E9966" s="14"/>
      <c r="F9966" s="14"/>
      <c r="G9966" s="82"/>
      <c r="H9966" s="107" t="str">
        <f>IF(B9966&lt;&gt;"",IF(OR(O9966=0,O9966=999),"",SUMIFS($E$2:E9966,$A$2:A9966,A9966)-SUMIFS($F$2:F9966,$A$2:A9966,A9966)),"")</f>
        <v/>
      </c>
      <c r="I9966" s="109" t="str">
        <f t="shared" si="467"/>
        <v/>
      </c>
      <c r="J9966" s="113"/>
      <c r="K9966" s="90"/>
      <c r="L9966" s="73"/>
      <c r="M9966" s="69" t="str">
        <f>IF(C9966&lt;&gt;"",DailyLog!$S$3,"")</f>
        <v/>
      </c>
      <c r="N9966" s="56" t="str">
        <f t="shared" si="466"/>
        <v/>
      </c>
      <c r="O9966" s="53" t="str">
        <f>IF($B9966&lt;&gt;"",IF(ISNUMBER(_xlfn.XMATCH($B9966,Language!$A$6:$E$6)),0,IF(ISNUMBER(_xlfn.XMATCH($B9966,Language!$A$29:$E$29)),'Lista de Prestatarios'!$B$3,VLOOKUP(B9966,'Lista de Prestatarios'!$A$2:$B$500,2,FALSE))),"")</f>
        <v/>
      </c>
      <c r="P9966" s="58" t="str">
        <f>IF(B9966&lt;&gt;"",IF(OR(D9966&gt;0,G9966&gt;0),COUNTIF($B$2:B9966,B9966),COUNTIFS($B$2:B9966,B9966,$E$2:E9966,"&gt;0")),"")</f>
        <v/>
      </c>
    </row>
    <row r="9967" spans="1:16" x14ac:dyDescent="0.35">
      <c r="A9967" s="51" t="str">
        <f t="shared" si="465"/>
        <v/>
      </c>
      <c r="B9967" s="99"/>
      <c r="C9967" s="4"/>
      <c r="D9967" s="14"/>
      <c r="E9967" s="14"/>
      <c r="F9967" s="14"/>
      <c r="G9967" s="82"/>
      <c r="H9967" s="107" t="str">
        <f>IF(B9967&lt;&gt;"",IF(OR(O9967=0,O9967=999),"",SUMIFS($E$2:E9967,$A$2:A9967,A9967)-SUMIFS($F$2:F9967,$A$2:A9967,A9967)),"")</f>
        <v/>
      </c>
      <c r="I9967" s="109" t="str">
        <f t="shared" si="467"/>
        <v/>
      </c>
      <c r="J9967" s="113"/>
      <c r="K9967" s="90"/>
      <c r="L9967" s="73"/>
      <c r="M9967" s="69" t="str">
        <f>IF(C9967&lt;&gt;"",DailyLog!$S$3,"")</f>
        <v/>
      </c>
      <c r="N9967" s="56" t="str">
        <f t="shared" si="466"/>
        <v/>
      </c>
      <c r="O9967" s="53" t="str">
        <f>IF($B9967&lt;&gt;"",IF(ISNUMBER(_xlfn.XMATCH($B9967,Language!$A$6:$E$6)),0,IF(ISNUMBER(_xlfn.XMATCH($B9967,Language!$A$29:$E$29)),'Lista de Prestatarios'!$B$3,VLOOKUP(B9967,'Lista de Prestatarios'!$A$2:$B$500,2,FALSE))),"")</f>
        <v/>
      </c>
      <c r="P9967" s="58" t="str">
        <f>IF(B9967&lt;&gt;"",IF(OR(D9967&gt;0,G9967&gt;0),COUNTIF($B$2:B9967,B9967),COUNTIFS($B$2:B9967,B9967,$E$2:E9967,"&gt;0")),"")</f>
        <v/>
      </c>
    </row>
    <row r="9968" spans="1:16" x14ac:dyDescent="0.35">
      <c r="A9968" s="51" t="str">
        <f t="shared" si="465"/>
        <v/>
      </c>
      <c r="B9968" s="99"/>
      <c r="C9968" s="4"/>
      <c r="D9968" s="14"/>
      <c r="E9968" s="14"/>
      <c r="F9968" s="14"/>
      <c r="G9968" s="82"/>
      <c r="H9968" s="107" t="str">
        <f>IF(B9968&lt;&gt;"",IF(OR(O9968=0,O9968=999),"",SUMIFS($E$2:E9968,$A$2:A9968,A9968)-SUMIFS($F$2:F9968,$A$2:A9968,A9968)),"")</f>
        <v/>
      </c>
      <c r="I9968" s="109" t="str">
        <f t="shared" si="467"/>
        <v/>
      </c>
      <c r="J9968" s="113"/>
      <c r="K9968" s="90"/>
      <c r="L9968" s="73"/>
      <c r="M9968" s="69" t="str">
        <f>IF(C9968&lt;&gt;"",DailyLog!$S$3,"")</f>
        <v/>
      </c>
      <c r="N9968" s="56" t="str">
        <f t="shared" si="466"/>
        <v/>
      </c>
      <c r="O9968" s="53" t="str">
        <f>IF($B9968&lt;&gt;"",IF(ISNUMBER(_xlfn.XMATCH($B9968,Language!$A$6:$E$6)),0,IF(ISNUMBER(_xlfn.XMATCH($B9968,Language!$A$29:$E$29)),'Lista de Prestatarios'!$B$3,VLOOKUP(B9968,'Lista de Prestatarios'!$A$2:$B$500,2,FALSE))),"")</f>
        <v/>
      </c>
      <c r="P9968" s="58" t="str">
        <f>IF(B9968&lt;&gt;"",IF(OR(D9968&gt;0,G9968&gt;0),COUNTIF($B$2:B9968,B9968),COUNTIFS($B$2:B9968,B9968,$E$2:E9968,"&gt;0")),"")</f>
        <v/>
      </c>
    </row>
    <row r="9969" spans="1:16" x14ac:dyDescent="0.35">
      <c r="A9969" s="51" t="str">
        <f t="shared" si="465"/>
        <v/>
      </c>
      <c r="B9969" s="99"/>
      <c r="C9969" s="4"/>
      <c r="D9969" s="14"/>
      <c r="E9969" s="14"/>
      <c r="F9969" s="14"/>
      <c r="G9969" s="82"/>
      <c r="H9969" s="107" t="str">
        <f>IF(B9969&lt;&gt;"",IF(OR(O9969=0,O9969=999),"",SUMIFS($E$2:E9969,$A$2:A9969,A9969)-SUMIFS($F$2:F9969,$A$2:A9969,A9969)),"")</f>
        <v/>
      </c>
      <c r="I9969" s="109" t="str">
        <f t="shared" si="467"/>
        <v/>
      </c>
      <c r="J9969" s="113"/>
      <c r="K9969" s="90"/>
      <c r="L9969" s="73"/>
      <c r="M9969" s="69" t="str">
        <f>IF(C9969&lt;&gt;"",DailyLog!$S$3,"")</f>
        <v/>
      </c>
      <c r="N9969" s="56" t="str">
        <f t="shared" si="466"/>
        <v/>
      </c>
      <c r="O9969" s="53" t="str">
        <f>IF($B9969&lt;&gt;"",IF(ISNUMBER(_xlfn.XMATCH($B9969,Language!$A$6:$E$6)),0,IF(ISNUMBER(_xlfn.XMATCH($B9969,Language!$A$29:$E$29)),'Lista de Prestatarios'!$B$3,VLOOKUP(B9969,'Lista de Prestatarios'!$A$2:$B$500,2,FALSE))),"")</f>
        <v/>
      </c>
      <c r="P9969" s="58" t="str">
        <f>IF(B9969&lt;&gt;"",IF(OR(D9969&gt;0,G9969&gt;0),COUNTIF($B$2:B9969,B9969),COUNTIFS($B$2:B9969,B9969,$E$2:E9969,"&gt;0")),"")</f>
        <v/>
      </c>
    </row>
    <row r="9970" spans="1:16" x14ac:dyDescent="0.35">
      <c r="A9970" s="51" t="str">
        <f t="shared" si="465"/>
        <v/>
      </c>
      <c r="B9970" s="99"/>
      <c r="C9970" s="4"/>
      <c r="D9970" s="14"/>
      <c r="E9970" s="14"/>
      <c r="F9970" s="14"/>
      <c r="G9970" s="82"/>
      <c r="H9970" s="107" t="str">
        <f>IF(B9970&lt;&gt;"",IF(OR(O9970=0,O9970=999),"",SUMIFS($E$2:E9970,$A$2:A9970,A9970)-SUMIFS($F$2:F9970,$A$2:A9970,A9970)),"")</f>
        <v/>
      </c>
      <c r="I9970" s="109" t="str">
        <f t="shared" si="467"/>
        <v/>
      </c>
      <c r="J9970" s="113"/>
      <c r="K9970" s="90"/>
      <c r="L9970" s="73"/>
      <c r="M9970" s="69" t="str">
        <f>IF(C9970&lt;&gt;"",DailyLog!$S$3,"")</f>
        <v/>
      </c>
      <c r="N9970" s="56" t="str">
        <f t="shared" si="466"/>
        <v/>
      </c>
      <c r="O9970" s="53" t="str">
        <f>IF($B9970&lt;&gt;"",IF(ISNUMBER(_xlfn.XMATCH($B9970,Language!$A$6:$E$6)),0,IF(ISNUMBER(_xlfn.XMATCH($B9970,Language!$A$29:$E$29)),'Lista de Prestatarios'!$B$3,VLOOKUP(B9970,'Lista de Prestatarios'!$A$2:$B$500,2,FALSE))),"")</f>
        <v/>
      </c>
      <c r="P9970" s="58" t="str">
        <f>IF(B9970&lt;&gt;"",IF(OR(D9970&gt;0,G9970&gt;0),COUNTIF($B$2:B9970,B9970),COUNTIFS($B$2:B9970,B9970,$E$2:E9970,"&gt;0")),"")</f>
        <v/>
      </c>
    </row>
    <row r="9971" spans="1:16" x14ac:dyDescent="0.35">
      <c r="A9971" s="51" t="str">
        <f t="shared" si="465"/>
        <v/>
      </c>
      <c r="B9971" s="99"/>
      <c r="C9971" s="4"/>
      <c r="D9971" s="14"/>
      <c r="E9971" s="14"/>
      <c r="F9971" s="14"/>
      <c r="G9971" s="82"/>
      <c r="H9971" s="107" t="str">
        <f>IF(B9971&lt;&gt;"",IF(OR(O9971=0,O9971=999),"",SUMIFS($E$2:E9971,$A$2:A9971,A9971)-SUMIFS($F$2:F9971,$A$2:A9971,A9971)),"")</f>
        <v/>
      </c>
      <c r="I9971" s="109" t="str">
        <f t="shared" si="467"/>
        <v/>
      </c>
      <c r="J9971" s="113"/>
      <c r="K9971" s="90"/>
      <c r="L9971" s="73"/>
      <c r="M9971" s="69" t="str">
        <f>IF(C9971&lt;&gt;"",DailyLog!$S$3,"")</f>
        <v/>
      </c>
      <c r="N9971" s="56" t="str">
        <f t="shared" si="466"/>
        <v/>
      </c>
      <c r="O9971" s="53" t="str">
        <f>IF($B9971&lt;&gt;"",IF(ISNUMBER(_xlfn.XMATCH($B9971,Language!$A$6:$E$6)),0,IF(ISNUMBER(_xlfn.XMATCH($B9971,Language!$A$29:$E$29)),'Lista de Prestatarios'!$B$3,VLOOKUP(B9971,'Lista de Prestatarios'!$A$2:$B$500,2,FALSE))),"")</f>
        <v/>
      </c>
      <c r="P9971" s="58" t="str">
        <f>IF(B9971&lt;&gt;"",IF(OR(D9971&gt;0,G9971&gt;0),COUNTIF($B$2:B9971,B9971),COUNTIFS($B$2:B9971,B9971,$E$2:E9971,"&gt;0")),"")</f>
        <v/>
      </c>
    </row>
    <row r="9972" spans="1:16" x14ac:dyDescent="0.35">
      <c r="A9972" s="51" t="str">
        <f t="shared" si="465"/>
        <v/>
      </c>
      <c r="B9972" s="99"/>
      <c r="C9972" s="4"/>
      <c r="D9972" s="14"/>
      <c r="E9972" s="14"/>
      <c r="F9972" s="14"/>
      <c r="G9972" s="82"/>
      <c r="H9972" s="107" t="str">
        <f>IF(B9972&lt;&gt;"",IF(OR(O9972=0,O9972=999),"",SUMIFS($E$2:E9972,$A$2:A9972,A9972)-SUMIFS($F$2:F9972,$A$2:A9972,A9972)),"")</f>
        <v/>
      </c>
      <c r="I9972" s="109" t="str">
        <f t="shared" si="467"/>
        <v/>
      </c>
      <c r="J9972" s="113"/>
      <c r="K9972" s="90"/>
      <c r="L9972" s="73"/>
      <c r="M9972" s="69" t="str">
        <f>IF(C9972&lt;&gt;"",DailyLog!$S$3,"")</f>
        <v/>
      </c>
      <c r="N9972" s="56" t="str">
        <f t="shared" si="466"/>
        <v/>
      </c>
      <c r="O9972" s="53" t="str">
        <f>IF($B9972&lt;&gt;"",IF(ISNUMBER(_xlfn.XMATCH($B9972,Language!$A$6:$E$6)),0,IF(ISNUMBER(_xlfn.XMATCH($B9972,Language!$A$29:$E$29)),'Lista de Prestatarios'!$B$3,VLOOKUP(B9972,'Lista de Prestatarios'!$A$2:$B$500,2,FALSE))),"")</f>
        <v/>
      </c>
      <c r="P9972" s="58" t="str">
        <f>IF(B9972&lt;&gt;"",IF(OR(D9972&gt;0,G9972&gt;0),COUNTIF($B$2:B9972,B9972),COUNTIFS($B$2:B9972,B9972,$E$2:E9972,"&gt;0")),"")</f>
        <v/>
      </c>
    </row>
    <row r="9973" spans="1:16" x14ac:dyDescent="0.35">
      <c r="A9973" s="51" t="str">
        <f t="shared" si="465"/>
        <v/>
      </c>
      <c r="B9973" s="99"/>
      <c r="C9973" s="4"/>
      <c r="D9973" s="14"/>
      <c r="E9973" s="14"/>
      <c r="F9973" s="14"/>
      <c r="G9973" s="82"/>
      <c r="H9973" s="107" t="str">
        <f>IF(B9973&lt;&gt;"",IF(OR(O9973=0,O9973=999),"",SUMIFS($E$2:E9973,$A$2:A9973,A9973)-SUMIFS($F$2:F9973,$A$2:A9973,A9973)),"")</f>
        <v/>
      </c>
      <c r="I9973" s="109" t="str">
        <f t="shared" si="467"/>
        <v/>
      </c>
      <c r="J9973" s="113"/>
      <c r="K9973" s="90"/>
      <c r="L9973" s="73"/>
      <c r="M9973" s="69" t="str">
        <f>IF(C9973&lt;&gt;"",DailyLog!$S$3,"")</f>
        <v/>
      </c>
      <c r="N9973" s="56" t="str">
        <f t="shared" si="466"/>
        <v/>
      </c>
      <c r="O9973" s="53" t="str">
        <f>IF($B9973&lt;&gt;"",IF(ISNUMBER(_xlfn.XMATCH($B9973,Language!$A$6:$E$6)),0,IF(ISNUMBER(_xlfn.XMATCH($B9973,Language!$A$29:$E$29)),'Lista de Prestatarios'!$B$3,VLOOKUP(B9973,'Lista de Prestatarios'!$A$2:$B$500,2,FALSE))),"")</f>
        <v/>
      </c>
      <c r="P9973" s="58" t="str">
        <f>IF(B9973&lt;&gt;"",IF(OR(D9973&gt;0,G9973&gt;0),COUNTIF($B$2:B9973,B9973),COUNTIFS($B$2:B9973,B9973,$E$2:E9973,"&gt;0")),"")</f>
        <v/>
      </c>
    </row>
    <row r="9974" spans="1:16" x14ac:dyDescent="0.35">
      <c r="A9974" s="51" t="str">
        <f t="shared" si="465"/>
        <v/>
      </c>
      <c r="B9974" s="99"/>
      <c r="C9974" s="4"/>
      <c r="D9974" s="14"/>
      <c r="E9974" s="14"/>
      <c r="F9974" s="14"/>
      <c r="G9974" s="82"/>
      <c r="H9974" s="107" t="str">
        <f>IF(B9974&lt;&gt;"",IF(OR(O9974=0,O9974=999),"",SUMIFS($E$2:E9974,$A$2:A9974,A9974)-SUMIFS($F$2:F9974,$A$2:A9974,A9974)),"")</f>
        <v/>
      </c>
      <c r="I9974" s="109" t="str">
        <f t="shared" si="467"/>
        <v/>
      </c>
      <c r="J9974" s="113"/>
      <c r="K9974" s="90"/>
      <c r="L9974" s="73"/>
      <c r="M9974" s="69" t="str">
        <f>IF(C9974&lt;&gt;"",DailyLog!$S$3,"")</f>
        <v/>
      </c>
      <c r="N9974" s="56" t="str">
        <f t="shared" si="466"/>
        <v/>
      </c>
      <c r="O9974" s="53" t="str">
        <f>IF($B9974&lt;&gt;"",IF(ISNUMBER(_xlfn.XMATCH($B9974,Language!$A$6:$E$6)),0,IF(ISNUMBER(_xlfn.XMATCH($B9974,Language!$A$29:$E$29)),'Lista de Prestatarios'!$B$3,VLOOKUP(B9974,'Lista de Prestatarios'!$A$2:$B$500,2,FALSE))),"")</f>
        <v/>
      </c>
      <c r="P9974" s="58" t="str">
        <f>IF(B9974&lt;&gt;"",IF(OR(D9974&gt;0,G9974&gt;0),COUNTIF($B$2:B9974,B9974),COUNTIFS($B$2:B9974,B9974,$E$2:E9974,"&gt;0")),"")</f>
        <v/>
      </c>
    </row>
    <row r="9975" spans="1:16" x14ac:dyDescent="0.35">
      <c r="A9975" s="51" t="str">
        <f t="shared" si="465"/>
        <v/>
      </c>
      <c r="B9975" s="99"/>
      <c r="C9975" s="4"/>
      <c r="D9975" s="14"/>
      <c r="E9975" s="14"/>
      <c r="F9975" s="14"/>
      <c r="G9975" s="82"/>
      <c r="H9975" s="107" t="str">
        <f>IF(B9975&lt;&gt;"",IF(OR(O9975=0,O9975=999),"",SUMIFS($E$2:E9975,$A$2:A9975,A9975)-SUMIFS($F$2:F9975,$A$2:A9975,A9975)),"")</f>
        <v/>
      </c>
      <c r="I9975" s="109" t="str">
        <f t="shared" si="467"/>
        <v/>
      </c>
      <c r="J9975" s="113"/>
      <c r="K9975" s="90"/>
      <c r="L9975" s="73"/>
      <c r="M9975" s="69" t="str">
        <f>IF(C9975&lt;&gt;"",DailyLog!$S$3,"")</f>
        <v/>
      </c>
      <c r="N9975" s="56" t="str">
        <f t="shared" si="466"/>
        <v/>
      </c>
      <c r="O9975" s="53" t="str">
        <f>IF($B9975&lt;&gt;"",IF(ISNUMBER(_xlfn.XMATCH($B9975,Language!$A$6:$E$6)),0,IF(ISNUMBER(_xlfn.XMATCH($B9975,Language!$A$29:$E$29)),'Lista de Prestatarios'!$B$3,VLOOKUP(B9975,'Lista de Prestatarios'!$A$2:$B$500,2,FALSE))),"")</f>
        <v/>
      </c>
      <c r="P9975" s="58" t="str">
        <f>IF(B9975&lt;&gt;"",IF(OR(D9975&gt;0,G9975&gt;0),COUNTIF($B$2:B9975,B9975),COUNTIFS($B$2:B9975,B9975,$E$2:E9975,"&gt;0")),"")</f>
        <v/>
      </c>
    </row>
    <row r="9976" spans="1:16" x14ac:dyDescent="0.35">
      <c r="A9976" s="51" t="str">
        <f t="shared" si="465"/>
        <v/>
      </c>
      <c r="B9976" s="99"/>
      <c r="C9976" s="4"/>
      <c r="D9976" s="14"/>
      <c r="E9976" s="14"/>
      <c r="F9976" s="14"/>
      <c r="G9976" s="82"/>
      <c r="H9976" s="107" t="str">
        <f>IF(B9976&lt;&gt;"",IF(OR(O9976=0,O9976=999),"",SUMIFS($E$2:E9976,$A$2:A9976,A9976)-SUMIFS($F$2:F9976,$A$2:A9976,A9976)),"")</f>
        <v/>
      </c>
      <c r="I9976" s="109" t="str">
        <f t="shared" si="467"/>
        <v/>
      </c>
      <c r="J9976" s="113"/>
      <c r="K9976" s="90"/>
      <c r="L9976" s="73"/>
      <c r="M9976" s="69" t="str">
        <f>IF(C9976&lt;&gt;"",DailyLog!$S$3,"")</f>
        <v/>
      </c>
      <c r="N9976" s="56" t="str">
        <f t="shared" si="466"/>
        <v/>
      </c>
      <c r="O9976" s="53" t="str">
        <f>IF($B9976&lt;&gt;"",IF(ISNUMBER(_xlfn.XMATCH($B9976,Language!$A$6:$E$6)),0,IF(ISNUMBER(_xlfn.XMATCH($B9976,Language!$A$29:$E$29)),'Lista de Prestatarios'!$B$3,VLOOKUP(B9976,'Lista de Prestatarios'!$A$2:$B$500,2,FALSE))),"")</f>
        <v/>
      </c>
      <c r="P9976" s="58" t="str">
        <f>IF(B9976&lt;&gt;"",IF(OR(D9976&gt;0,G9976&gt;0),COUNTIF($B$2:B9976,B9976),COUNTIFS($B$2:B9976,B9976,$E$2:E9976,"&gt;0")),"")</f>
        <v/>
      </c>
    </row>
    <row r="9977" spans="1:16" x14ac:dyDescent="0.35">
      <c r="A9977" s="51" t="str">
        <f t="shared" si="465"/>
        <v/>
      </c>
      <c r="B9977" s="99"/>
      <c r="C9977" s="4"/>
      <c r="D9977" s="14"/>
      <c r="E9977" s="14"/>
      <c r="F9977" s="14"/>
      <c r="G9977" s="82"/>
      <c r="H9977" s="107" t="str">
        <f>IF(B9977&lt;&gt;"",IF(OR(O9977=0,O9977=999),"",SUMIFS($E$2:E9977,$A$2:A9977,A9977)-SUMIFS($F$2:F9977,$A$2:A9977,A9977)),"")</f>
        <v/>
      </c>
      <c r="I9977" s="109" t="str">
        <f t="shared" si="467"/>
        <v/>
      </c>
      <c r="J9977" s="113"/>
      <c r="K9977" s="90"/>
      <c r="L9977" s="73"/>
      <c r="M9977" s="69" t="str">
        <f>IF(C9977&lt;&gt;"",DailyLog!$S$3,"")</f>
        <v/>
      </c>
      <c r="N9977" s="56" t="str">
        <f t="shared" si="466"/>
        <v/>
      </c>
      <c r="O9977" s="53" t="str">
        <f>IF($B9977&lt;&gt;"",IF(ISNUMBER(_xlfn.XMATCH($B9977,Language!$A$6:$E$6)),0,IF(ISNUMBER(_xlfn.XMATCH($B9977,Language!$A$29:$E$29)),'Lista de Prestatarios'!$B$3,VLOOKUP(B9977,'Lista de Prestatarios'!$A$2:$B$500,2,FALSE))),"")</f>
        <v/>
      </c>
      <c r="P9977" s="58" t="str">
        <f>IF(B9977&lt;&gt;"",IF(OR(D9977&gt;0,G9977&gt;0),COUNTIF($B$2:B9977,B9977),COUNTIFS($B$2:B9977,B9977,$E$2:E9977,"&gt;0")),"")</f>
        <v/>
      </c>
    </row>
    <row r="9978" spans="1:16" x14ac:dyDescent="0.35">
      <c r="A9978" s="51" t="str">
        <f t="shared" si="465"/>
        <v/>
      </c>
      <c r="B9978" s="99"/>
      <c r="C9978" s="4"/>
      <c r="D9978" s="14"/>
      <c r="E9978" s="14"/>
      <c r="F9978" s="14"/>
      <c r="G9978" s="82"/>
      <c r="H9978" s="107" t="str">
        <f>IF(B9978&lt;&gt;"",IF(OR(O9978=0,O9978=999),"",SUMIFS($E$2:E9978,$A$2:A9978,A9978)-SUMIFS($F$2:F9978,$A$2:A9978,A9978)),"")</f>
        <v/>
      </c>
      <c r="I9978" s="109" t="str">
        <f t="shared" si="467"/>
        <v/>
      </c>
      <c r="J9978" s="113"/>
      <c r="K9978" s="90"/>
      <c r="L9978" s="73"/>
      <c r="M9978" s="69" t="str">
        <f>IF(C9978&lt;&gt;"",DailyLog!$S$3,"")</f>
        <v/>
      </c>
      <c r="N9978" s="56" t="str">
        <f t="shared" si="466"/>
        <v/>
      </c>
      <c r="O9978" s="53" t="str">
        <f>IF($B9978&lt;&gt;"",IF(ISNUMBER(_xlfn.XMATCH($B9978,Language!$A$6:$E$6)),0,IF(ISNUMBER(_xlfn.XMATCH($B9978,Language!$A$29:$E$29)),'Lista de Prestatarios'!$B$3,VLOOKUP(B9978,'Lista de Prestatarios'!$A$2:$B$500,2,FALSE))),"")</f>
        <v/>
      </c>
      <c r="P9978" s="58" t="str">
        <f>IF(B9978&lt;&gt;"",IF(OR(D9978&gt;0,G9978&gt;0),COUNTIF($B$2:B9978,B9978),COUNTIFS($B$2:B9978,B9978,$E$2:E9978,"&gt;0")),"")</f>
        <v/>
      </c>
    </row>
    <row r="9979" spans="1:16" x14ac:dyDescent="0.35">
      <c r="A9979" s="51" t="str">
        <f t="shared" si="465"/>
        <v/>
      </c>
      <c r="B9979" s="99"/>
      <c r="C9979" s="4"/>
      <c r="D9979" s="14"/>
      <c r="E9979" s="14"/>
      <c r="F9979" s="14"/>
      <c r="G9979" s="82"/>
      <c r="H9979" s="107" t="str">
        <f>IF(B9979&lt;&gt;"",IF(OR(O9979=0,O9979=999),"",SUMIFS($E$2:E9979,$A$2:A9979,A9979)-SUMIFS($F$2:F9979,$A$2:A9979,A9979)),"")</f>
        <v/>
      </c>
      <c r="I9979" s="109" t="str">
        <f t="shared" si="467"/>
        <v/>
      </c>
      <c r="J9979" s="113"/>
      <c r="K9979" s="90"/>
      <c r="L9979" s="73"/>
      <c r="M9979" s="69" t="str">
        <f>IF(C9979&lt;&gt;"",DailyLog!$S$3,"")</f>
        <v/>
      </c>
      <c r="N9979" s="56" t="str">
        <f t="shared" si="466"/>
        <v/>
      </c>
      <c r="O9979" s="53" t="str">
        <f>IF($B9979&lt;&gt;"",IF(ISNUMBER(_xlfn.XMATCH($B9979,Language!$A$6:$E$6)),0,IF(ISNUMBER(_xlfn.XMATCH($B9979,Language!$A$29:$E$29)),'Lista de Prestatarios'!$B$3,VLOOKUP(B9979,'Lista de Prestatarios'!$A$2:$B$500,2,FALSE))),"")</f>
        <v/>
      </c>
      <c r="P9979" s="58" t="str">
        <f>IF(B9979&lt;&gt;"",IF(OR(D9979&gt;0,G9979&gt;0),COUNTIF($B$2:B9979,B9979),COUNTIFS($B$2:B9979,B9979,$E$2:E9979,"&gt;0")),"")</f>
        <v/>
      </c>
    </row>
    <row r="9980" spans="1:16" x14ac:dyDescent="0.35">
      <c r="A9980" s="51" t="str">
        <f t="shared" si="465"/>
        <v/>
      </c>
      <c r="B9980" s="99"/>
      <c r="C9980" s="4"/>
      <c r="D9980" s="14"/>
      <c r="E9980" s="14"/>
      <c r="F9980" s="14"/>
      <c r="G9980" s="82"/>
      <c r="H9980" s="107" t="str">
        <f>IF(B9980&lt;&gt;"",IF(OR(O9980=0,O9980=999),"",SUMIFS($E$2:E9980,$A$2:A9980,A9980)-SUMIFS($F$2:F9980,$A$2:A9980,A9980)),"")</f>
        <v/>
      </c>
      <c r="I9980" s="109" t="str">
        <f t="shared" si="467"/>
        <v/>
      </c>
      <c r="J9980" s="113"/>
      <c r="K9980" s="90"/>
      <c r="L9980" s="73"/>
      <c r="M9980" s="69" t="str">
        <f>IF(C9980&lt;&gt;"",DailyLog!$S$3,"")</f>
        <v/>
      </c>
      <c r="N9980" s="56" t="str">
        <f t="shared" si="466"/>
        <v/>
      </c>
      <c r="O9980" s="53" t="str">
        <f>IF($B9980&lt;&gt;"",IF(ISNUMBER(_xlfn.XMATCH($B9980,Language!$A$6:$E$6)),0,IF(ISNUMBER(_xlfn.XMATCH($B9980,Language!$A$29:$E$29)),'Lista de Prestatarios'!$B$3,VLOOKUP(B9980,'Lista de Prestatarios'!$A$2:$B$500,2,FALSE))),"")</f>
        <v/>
      </c>
      <c r="P9980" s="58" t="str">
        <f>IF(B9980&lt;&gt;"",IF(OR(D9980&gt;0,G9980&gt;0),COUNTIF($B$2:B9980,B9980),COUNTIFS($B$2:B9980,B9980,$E$2:E9980,"&gt;0")),"")</f>
        <v/>
      </c>
    </row>
    <row r="9981" spans="1:16" x14ac:dyDescent="0.35">
      <c r="A9981" s="51" t="str">
        <f t="shared" si="465"/>
        <v/>
      </c>
      <c r="B9981" s="99"/>
      <c r="C9981" s="4"/>
      <c r="D9981" s="14"/>
      <c r="E9981" s="14"/>
      <c r="F9981" s="14"/>
      <c r="G9981" s="82"/>
      <c r="H9981" s="107" t="str">
        <f>IF(B9981&lt;&gt;"",IF(OR(O9981=0,O9981=999),"",SUMIFS($E$2:E9981,$A$2:A9981,A9981)-SUMIFS($F$2:F9981,$A$2:A9981,A9981)),"")</f>
        <v/>
      </c>
      <c r="I9981" s="109" t="str">
        <f t="shared" si="467"/>
        <v/>
      </c>
      <c r="J9981" s="113"/>
      <c r="K9981" s="90"/>
      <c r="L9981" s="73"/>
      <c r="M9981" s="69" t="str">
        <f>IF(C9981&lt;&gt;"",DailyLog!$S$3,"")</f>
        <v/>
      </c>
      <c r="N9981" s="56" t="str">
        <f t="shared" si="466"/>
        <v/>
      </c>
      <c r="O9981" s="53" t="str">
        <f>IF($B9981&lt;&gt;"",IF(ISNUMBER(_xlfn.XMATCH($B9981,Language!$A$6:$E$6)),0,IF(ISNUMBER(_xlfn.XMATCH($B9981,Language!$A$29:$E$29)),'Lista de Prestatarios'!$B$3,VLOOKUP(B9981,'Lista de Prestatarios'!$A$2:$B$500,2,FALSE))),"")</f>
        <v/>
      </c>
      <c r="P9981" s="58" t="str">
        <f>IF(B9981&lt;&gt;"",IF(OR(D9981&gt;0,G9981&gt;0),COUNTIF($B$2:B9981,B9981),COUNTIFS($B$2:B9981,B9981,$E$2:E9981,"&gt;0")),"")</f>
        <v/>
      </c>
    </row>
    <row r="9982" spans="1:16" x14ac:dyDescent="0.35">
      <c r="A9982" s="51" t="str">
        <f t="shared" si="465"/>
        <v/>
      </c>
      <c r="B9982" s="99"/>
      <c r="C9982" s="4"/>
      <c r="D9982" s="14"/>
      <c r="E9982" s="14"/>
      <c r="F9982" s="14"/>
      <c r="G9982" s="82"/>
      <c r="H9982" s="107" t="str">
        <f>IF(B9982&lt;&gt;"",IF(OR(O9982=0,O9982=999),"",SUMIFS($E$2:E9982,$A$2:A9982,A9982)-SUMIFS($F$2:F9982,$A$2:A9982,A9982)),"")</f>
        <v/>
      </c>
      <c r="I9982" s="109" t="str">
        <f t="shared" si="467"/>
        <v/>
      </c>
      <c r="J9982" s="113"/>
      <c r="K9982" s="90"/>
      <c r="L9982" s="73"/>
      <c r="M9982" s="69" t="str">
        <f>IF(C9982&lt;&gt;"",DailyLog!$S$3,"")</f>
        <v/>
      </c>
      <c r="N9982" s="56" t="str">
        <f t="shared" si="466"/>
        <v/>
      </c>
      <c r="O9982" s="53" t="str">
        <f>IF($B9982&lt;&gt;"",IF(ISNUMBER(_xlfn.XMATCH($B9982,Language!$A$6:$E$6)),0,IF(ISNUMBER(_xlfn.XMATCH($B9982,Language!$A$29:$E$29)),'Lista de Prestatarios'!$B$3,VLOOKUP(B9982,'Lista de Prestatarios'!$A$2:$B$500,2,FALSE))),"")</f>
        <v/>
      </c>
      <c r="P9982" s="58" t="str">
        <f>IF(B9982&lt;&gt;"",IF(OR(D9982&gt;0,G9982&gt;0),COUNTIF($B$2:B9982,B9982),COUNTIFS($B$2:B9982,B9982,$E$2:E9982,"&gt;0")),"")</f>
        <v/>
      </c>
    </row>
    <row r="9983" spans="1:16" x14ac:dyDescent="0.35">
      <c r="A9983" s="51" t="str">
        <f t="shared" si="465"/>
        <v/>
      </c>
      <c r="B9983" s="99"/>
      <c r="C9983" s="4"/>
      <c r="D9983" s="14"/>
      <c r="E9983" s="14"/>
      <c r="F9983" s="14"/>
      <c r="G9983" s="82"/>
      <c r="H9983" s="107" t="str">
        <f>IF(B9983&lt;&gt;"",IF(OR(O9983=0,O9983=999),"",SUMIFS($E$2:E9983,$A$2:A9983,A9983)-SUMIFS($F$2:F9983,$A$2:A9983,A9983)),"")</f>
        <v/>
      </c>
      <c r="I9983" s="109" t="str">
        <f t="shared" si="467"/>
        <v/>
      </c>
      <c r="J9983" s="113"/>
      <c r="K9983" s="90"/>
      <c r="L9983" s="73"/>
      <c r="M9983" s="69" t="str">
        <f>IF(C9983&lt;&gt;"",DailyLog!$S$3,"")</f>
        <v/>
      </c>
      <c r="N9983" s="56" t="str">
        <f t="shared" si="466"/>
        <v/>
      </c>
      <c r="O9983" s="53" t="str">
        <f>IF($B9983&lt;&gt;"",IF(ISNUMBER(_xlfn.XMATCH($B9983,Language!$A$6:$E$6)),0,IF(ISNUMBER(_xlfn.XMATCH($B9983,Language!$A$29:$E$29)),'Lista de Prestatarios'!$B$3,VLOOKUP(B9983,'Lista de Prestatarios'!$A$2:$B$500,2,FALSE))),"")</f>
        <v/>
      </c>
      <c r="P9983" s="58" t="str">
        <f>IF(B9983&lt;&gt;"",IF(OR(D9983&gt;0,G9983&gt;0),COUNTIF($B$2:B9983,B9983),COUNTIFS($B$2:B9983,B9983,$E$2:E9983,"&gt;0")),"")</f>
        <v/>
      </c>
    </row>
    <row r="9984" spans="1:16" x14ac:dyDescent="0.35">
      <c r="A9984" s="51" t="str">
        <f t="shared" si="465"/>
        <v/>
      </c>
      <c r="B9984" s="99"/>
      <c r="C9984" s="4"/>
      <c r="D9984" s="14"/>
      <c r="E9984" s="14"/>
      <c r="F9984" s="14"/>
      <c r="G9984" s="82"/>
      <c r="H9984" s="107" t="str">
        <f>IF(B9984&lt;&gt;"",IF(OR(O9984=0,O9984=999),"",SUMIFS($E$2:E9984,$A$2:A9984,A9984)-SUMIFS($F$2:F9984,$A$2:A9984,A9984)),"")</f>
        <v/>
      </c>
      <c r="I9984" s="109" t="str">
        <f t="shared" si="467"/>
        <v/>
      </c>
      <c r="J9984" s="113"/>
      <c r="K9984" s="90"/>
      <c r="L9984" s="73"/>
      <c r="M9984" s="69" t="str">
        <f>IF(C9984&lt;&gt;"",DailyLog!$S$3,"")</f>
        <v/>
      </c>
      <c r="N9984" s="56" t="str">
        <f t="shared" si="466"/>
        <v/>
      </c>
      <c r="O9984" s="53" t="str">
        <f>IF($B9984&lt;&gt;"",IF(ISNUMBER(_xlfn.XMATCH($B9984,Language!$A$6:$E$6)),0,IF(ISNUMBER(_xlfn.XMATCH($B9984,Language!$A$29:$E$29)),'Lista de Prestatarios'!$B$3,VLOOKUP(B9984,'Lista de Prestatarios'!$A$2:$B$500,2,FALSE))),"")</f>
        <v/>
      </c>
      <c r="P9984" s="58" t="str">
        <f>IF(B9984&lt;&gt;"",IF(OR(D9984&gt;0,G9984&gt;0),COUNTIF($B$2:B9984,B9984),COUNTIFS($B$2:B9984,B9984,$E$2:E9984,"&gt;0")),"")</f>
        <v/>
      </c>
    </row>
    <row r="9985" spans="1:16" x14ac:dyDescent="0.35">
      <c r="A9985" s="51" t="str">
        <f t="shared" si="465"/>
        <v/>
      </c>
      <c r="B9985" s="99"/>
      <c r="C9985" s="4"/>
      <c r="D9985" s="14"/>
      <c r="E9985" s="14"/>
      <c r="F9985" s="14"/>
      <c r="G9985" s="82"/>
      <c r="H9985" s="107" t="str">
        <f>IF(B9985&lt;&gt;"",IF(OR(O9985=0,O9985=999),"",SUMIFS($E$2:E9985,$A$2:A9985,A9985)-SUMIFS($F$2:F9985,$A$2:A9985,A9985)),"")</f>
        <v/>
      </c>
      <c r="I9985" s="109" t="str">
        <f t="shared" si="467"/>
        <v/>
      </c>
      <c r="J9985" s="113"/>
      <c r="K9985" s="90"/>
      <c r="L9985" s="73"/>
      <c r="M9985" s="69" t="str">
        <f>IF(C9985&lt;&gt;"",DailyLog!$S$3,"")</f>
        <v/>
      </c>
      <c r="N9985" s="56" t="str">
        <f t="shared" si="466"/>
        <v/>
      </c>
      <c r="O9985" s="53" t="str">
        <f>IF($B9985&lt;&gt;"",IF(ISNUMBER(_xlfn.XMATCH($B9985,Language!$A$6:$E$6)),0,IF(ISNUMBER(_xlfn.XMATCH($B9985,Language!$A$29:$E$29)),'Lista de Prestatarios'!$B$3,VLOOKUP(B9985,'Lista de Prestatarios'!$A$2:$B$500,2,FALSE))),"")</f>
        <v/>
      </c>
      <c r="P9985" s="58" t="str">
        <f>IF(B9985&lt;&gt;"",IF(OR(D9985&gt;0,G9985&gt;0),COUNTIF($B$2:B9985,B9985),COUNTIFS($B$2:B9985,B9985,$E$2:E9985,"&gt;0")),"")</f>
        <v/>
      </c>
    </row>
    <row r="9986" spans="1:16" x14ac:dyDescent="0.35">
      <c r="A9986" s="51" t="str">
        <f t="shared" ref="A9986:A10000" si="468">IF(B9986&lt;&gt;"",O9986&amp;"."&amp;P9986,"")</f>
        <v/>
      </c>
      <c r="B9986" s="99"/>
      <c r="C9986" s="4"/>
      <c r="D9986" s="14"/>
      <c r="E9986" s="14"/>
      <c r="F9986" s="14"/>
      <c r="G9986" s="82"/>
      <c r="H9986" s="107" t="str">
        <f>IF(B9986&lt;&gt;"",IF(OR(O9986=0,O9986=999),"",SUMIFS($E$2:E9986,$A$2:A9986,A9986)-SUMIFS($F$2:F9986,$A$2:A9986,A9986)),"")</f>
        <v/>
      </c>
      <c r="I9986" s="109" t="str">
        <f t="shared" si="467"/>
        <v/>
      </c>
      <c r="J9986" s="113"/>
      <c r="K9986" s="90"/>
      <c r="L9986" s="73"/>
      <c r="M9986" s="69" t="str">
        <f>IF(C9986&lt;&gt;"",DailyLog!$S$3,"")</f>
        <v/>
      </c>
      <c r="N9986" s="56" t="str">
        <f t="shared" si="466"/>
        <v/>
      </c>
      <c r="O9986" s="53" t="str">
        <f>IF($B9986&lt;&gt;"",IF(ISNUMBER(_xlfn.XMATCH($B9986,Language!$A$6:$E$6)),0,IF(ISNUMBER(_xlfn.XMATCH($B9986,Language!$A$29:$E$29)),'Lista de Prestatarios'!$B$3,VLOOKUP(B9986,'Lista de Prestatarios'!$A$2:$B$500,2,FALSE))),"")</f>
        <v/>
      </c>
      <c r="P9986" s="58" t="str">
        <f>IF(B9986&lt;&gt;"",IF(OR(D9986&gt;0,G9986&gt;0),COUNTIF($B$2:B9986,B9986),COUNTIFS($B$2:B9986,B9986,$E$2:E9986,"&gt;0")),"")</f>
        <v/>
      </c>
    </row>
    <row r="9987" spans="1:16" x14ac:dyDescent="0.35">
      <c r="A9987" s="51" t="str">
        <f t="shared" si="468"/>
        <v/>
      </c>
      <c r="B9987" s="99"/>
      <c r="C9987" s="4"/>
      <c r="D9987" s="14"/>
      <c r="E9987" s="14"/>
      <c r="F9987" s="14"/>
      <c r="G9987" s="82"/>
      <c r="H9987" s="107" t="str">
        <f>IF(B9987&lt;&gt;"",IF(OR(O9987=0,O9987=999),"",SUMIFS($E$2:E9987,$A$2:A9987,A9987)-SUMIFS($F$2:F9987,$A$2:A9987,A9987)),"")</f>
        <v/>
      </c>
      <c r="I9987" s="109" t="str">
        <f t="shared" si="467"/>
        <v/>
      </c>
      <c r="J9987" s="113"/>
      <c r="K9987" s="90"/>
      <c r="L9987" s="73"/>
      <c r="M9987" s="69" t="str">
        <f>IF(C9987&lt;&gt;"",DailyLog!$S$3,"")</f>
        <v/>
      </c>
      <c r="N9987" s="56" t="str">
        <f t="shared" ref="N9987:N10000" si="469">IF(B9987&lt;&gt;"",COUNT(D9987:G9987),"")</f>
        <v/>
      </c>
      <c r="O9987" s="53" t="str">
        <f>IF($B9987&lt;&gt;"",IF(ISNUMBER(_xlfn.XMATCH($B9987,Language!$A$6:$E$6)),0,IF(ISNUMBER(_xlfn.XMATCH($B9987,Language!$A$29:$E$29)),'Lista de Prestatarios'!$B$3,VLOOKUP(B9987,'Lista de Prestatarios'!$A$2:$B$500,2,FALSE))),"")</f>
        <v/>
      </c>
      <c r="P9987" s="58" t="str">
        <f>IF(B9987&lt;&gt;"",IF(OR(D9987&gt;0,G9987&gt;0),COUNTIF($B$2:B9987,B9987),COUNTIFS($B$2:B9987,B9987,$E$2:E9987,"&gt;0")),"")</f>
        <v/>
      </c>
    </row>
    <row r="9988" spans="1:16" x14ac:dyDescent="0.35">
      <c r="A9988" s="51" t="str">
        <f t="shared" si="468"/>
        <v/>
      </c>
      <c r="B9988" s="99"/>
      <c r="C9988" s="4"/>
      <c r="D9988" s="14"/>
      <c r="E9988" s="14"/>
      <c r="F9988" s="14"/>
      <c r="G9988" s="82"/>
      <c r="H9988" s="107" t="str">
        <f>IF(B9988&lt;&gt;"",IF(OR(O9988=0,O9988=999),"",SUMIFS($E$2:E9988,$A$2:A9988,A9988)-SUMIFS($F$2:F9988,$A$2:A9988,A9988)),"")</f>
        <v/>
      </c>
      <c r="I9988" s="109" t="str">
        <f t="shared" ref="I9988:I10000" si="470">IF(B9988&lt;&gt;"",I9987+D9988-E9988+F9988-G9988,"")</f>
        <v/>
      </c>
      <c r="J9988" s="113"/>
      <c r="K9988" s="90"/>
      <c r="L9988" s="73"/>
      <c r="M9988" s="69" t="str">
        <f>IF(C9988&lt;&gt;"",DailyLog!$S$3,"")</f>
        <v/>
      </c>
      <c r="N9988" s="56" t="str">
        <f t="shared" si="469"/>
        <v/>
      </c>
      <c r="O9988" s="53" t="str">
        <f>IF($B9988&lt;&gt;"",IF(ISNUMBER(_xlfn.XMATCH($B9988,Language!$A$6:$E$6)),0,IF(ISNUMBER(_xlfn.XMATCH($B9988,Language!$A$29:$E$29)),'Lista de Prestatarios'!$B$3,VLOOKUP(B9988,'Lista de Prestatarios'!$A$2:$B$500,2,FALSE))),"")</f>
        <v/>
      </c>
      <c r="P9988" s="58" t="str">
        <f>IF(B9988&lt;&gt;"",IF(OR(D9988&gt;0,G9988&gt;0),COUNTIF($B$2:B9988,B9988),COUNTIFS($B$2:B9988,B9988,$E$2:E9988,"&gt;0")),"")</f>
        <v/>
      </c>
    </row>
    <row r="9989" spans="1:16" x14ac:dyDescent="0.35">
      <c r="A9989" s="51" t="str">
        <f t="shared" si="468"/>
        <v/>
      </c>
      <c r="B9989" s="99"/>
      <c r="C9989" s="4"/>
      <c r="D9989" s="14"/>
      <c r="E9989" s="14"/>
      <c r="F9989" s="14"/>
      <c r="G9989" s="82"/>
      <c r="H9989" s="107" t="str">
        <f>IF(B9989&lt;&gt;"",IF(OR(O9989=0,O9989=999),"",SUMIFS($E$2:E9989,$A$2:A9989,A9989)-SUMIFS($F$2:F9989,$A$2:A9989,A9989)),"")</f>
        <v/>
      </c>
      <c r="I9989" s="109" t="str">
        <f t="shared" si="470"/>
        <v/>
      </c>
      <c r="J9989" s="113"/>
      <c r="K9989" s="90"/>
      <c r="L9989" s="73"/>
      <c r="M9989" s="69" t="str">
        <f>IF(C9989&lt;&gt;"",DailyLog!$S$3,"")</f>
        <v/>
      </c>
      <c r="N9989" s="56" t="str">
        <f t="shared" si="469"/>
        <v/>
      </c>
      <c r="O9989" s="53" t="str">
        <f>IF($B9989&lt;&gt;"",IF(ISNUMBER(_xlfn.XMATCH($B9989,Language!$A$6:$E$6)),0,IF(ISNUMBER(_xlfn.XMATCH($B9989,Language!$A$29:$E$29)),'Lista de Prestatarios'!$B$3,VLOOKUP(B9989,'Lista de Prestatarios'!$A$2:$B$500,2,FALSE))),"")</f>
        <v/>
      </c>
      <c r="P9989" s="58" t="str">
        <f>IF(B9989&lt;&gt;"",IF(OR(D9989&gt;0,G9989&gt;0),COUNTIF($B$2:B9989,B9989),COUNTIFS($B$2:B9989,B9989,$E$2:E9989,"&gt;0")),"")</f>
        <v/>
      </c>
    </row>
    <row r="9990" spans="1:16" x14ac:dyDescent="0.35">
      <c r="A9990" s="51" t="str">
        <f t="shared" si="468"/>
        <v/>
      </c>
      <c r="B9990" s="99"/>
      <c r="C9990" s="4"/>
      <c r="D9990" s="14"/>
      <c r="E9990" s="14"/>
      <c r="F9990" s="14"/>
      <c r="G9990" s="82"/>
      <c r="H9990" s="107" t="str">
        <f>IF(B9990&lt;&gt;"",IF(OR(O9990=0,O9990=999),"",SUMIFS($E$2:E9990,$A$2:A9990,A9990)-SUMIFS($F$2:F9990,$A$2:A9990,A9990)),"")</f>
        <v/>
      </c>
      <c r="I9990" s="109" t="str">
        <f t="shared" si="470"/>
        <v/>
      </c>
      <c r="J9990" s="113"/>
      <c r="K9990" s="90"/>
      <c r="L9990" s="73"/>
      <c r="M9990" s="69" t="str">
        <f>IF(C9990&lt;&gt;"",DailyLog!$S$3,"")</f>
        <v/>
      </c>
      <c r="N9990" s="56" t="str">
        <f t="shared" si="469"/>
        <v/>
      </c>
      <c r="O9990" s="53" t="str">
        <f>IF($B9990&lt;&gt;"",IF(ISNUMBER(_xlfn.XMATCH($B9990,Language!$A$6:$E$6)),0,IF(ISNUMBER(_xlfn.XMATCH($B9990,Language!$A$29:$E$29)),'Lista de Prestatarios'!$B$3,VLOOKUP(B9990,'Lista de Prestatarios'!$A$2:$B$500,2,FALSE))),"")</f>
        <v/>
      </c>
      <c r="P9990" s="58" t="str">
        <f>IF(B9990&lt;&gt;"",IF(OR(D9990&gt;0,G9990&gt;0),COUNTIF($B$2:B9990,B9990),COUNTIFS($B$2:B9990,B9990,$E$2:E9990,"&gt;0")),"")</f>
        <v/>
      </c>
    </row>
    <row r="9991" spans="1:16" x14ac:dyDescent="0.35">
      <c r="A9991" s="51" t="str">
        <f t="shared" si="468"/>
        <v/>
      </c>
      <c r="B9991" s="99"/>
      <c r="C9991" s="4"/>
      <c r="D9991" s="14"/>
      <c r="E9991" s="14"/>
      <c r="F9991" s="14"/>
      <c r="G9991" s="82"/>
      <c r="H9991" s="107" t="str">
        <f>IF(B9991&lt;&gt;"",IF(OR(O9991=0,O9991=999),"",SUMIFS($E$2:E9991,$A$2:A9991,A9991)-SUMIFS($F$2:F9991,$A$2:A9991,A9991)),"")</f>
        <v/>
      </c>
      <c r="I9991" s="109" t="str">
        <f t="shared" si="470"/>
        <v/>
      </c>
      <c r="J9991" s="113"/>
      <c r="K9991" s="90"/>
      <c r="L9991" s="73"/>
      <c r="M9991" s="69" t="str">
        <f>IF(C9991&lt;&gt;"",DailyLog!$S$3,"")</f>
        <v/>
      </c>
      <c r="N9991" s="56" t="str">
        <f t="shared" si="469"/>
        <v/>
      </c>
      <c r="O9991" s="53" t="str">
        <f>IF($B9991&lt;&gt;"",IF(ISNUMBER(_xlfn.XMATCH($B9991,Language!$A$6:$E$6)),0,IF(ISNUMBER(_xlfn.XMATCH($B9991,Language!$A$29:$E$29)),'Lista de Prestatarios'!$B$3,VLOOKUP(B9991,'Lista de Prestatarios'!$A$2:$B$500,2,FALSE))),"")</f>
        <v/>
      </c>
      <c r="P9991" s="58" t="str">
        <f>IF(B9991&lt;&gt;"",IF(OR(D9991&gt;0,G9991&gt;0),COUNTIF($B$2:B9991,B9991),COUNTIFS($B$2:B9991,B9991,$E$2:E9991,"&gt;0")),"")</f>
        <v/>
      </c>
    </row>
    <row r="9992" spans="1:16" x14ac:dyDescent="0.35">
      <c r="A9992" s="51" t="str">
        <f t="shared" si="468"/>
        <v/>
      </c>
      <c r="B9992" s="99"/>
      <c r="C9992" s="4"/>
      <c r="D9992" s="14"/>
      <c r="E9992" s="14"/>
      <c r="F9992" s="14"/>
      <c r="G9992" s="82"/>
      <c r="H9992" s="107" t="str">
        <f>IF(B9992&lt;&gt;"",IF(OR(O9992=0,O9992=999),"",SUMIFS($E$2:E9992,$A$2:A9992,A9992)-SUMIFS($F$2:F9992,$A$2:A9992,A9992)),"")</f>
        <v/>
      </c>
      <c r="I9992" s="109" t="str">
        <f t="shared" si="470"/>
        <v/>
      </c>
      <c r="J9992" s="113"/>
      <c r="K9992" s="90"/>
      <c r="L9992" s="73"/>
      <c r="M9992" s="69" t="str">
        <f>IF(C9992&lt;&gt;"",DailyLog!$S$3,"")</f>
        <v/>
      </c>
      <c r="N9992" s="56" t="str">
        <f t="shared" si="469"/>
        <v/>
      </c>
      <c r="O9992" s="53" t="str">
        <f>IF($B9992&lt;&gt;"",IF(ISNUMBER(_xlfn.XMATCH($B9992,Language!$A$6:$E$6)),0,IF(ISNUMBER(_xlfn.XMATCH($B9992,Language!$A$29:$E$29)),'Lista de Prestatarios'!$B$3,VLOOKUP(B9992,'Lista de Prestatarios'!$A$2:$B$500,2,FALSE))),"")</f>
        <v/>
      </c>
      <c r="P9992" s="58" t="str">
        <f>IF(B9992&lt;&gt;"",IF(OR(D9992&gt;0,G9992&gt;0),COUNTIF($B$2:B9992,B9992),COUNTIFS($B$2:B9992,B9992,$E$2:E9992,"&gt;0")),"")</f>
        <v/>
      </c>
    </row>
    <row r="9993" spans="1:16" x14ac:dyDescent="0.35">
      <c r="A9993" s="51" t="str">
        <f t="shared" si="468"/>
        <v/>
      </c>
      <c r="B9993" s="99"/>
      <c r="C9993" s="4"/>
      <c r="D9993" s="14"/>
      <c r="E9993" s="14"/>
      <c r="F9993" s="14"/>
      <c r="G9993" s="82"/>
      <c r="H9993" s="107" t="str">
        <f>IF(B9993&lt;&gt;"",IF(OR(O9993=0,O9993=999),"",SUMIFS($E$2:E9993,$A$2:A9993,A9993)-SUMIFS($F$2:F9993,$A$2:A9993,A9993)),"")</f>
        <v/>
      </c>
      <c r="I9993" s="109" t="str">
        <f t="shared" si="470"/>
        <v/>
      </c>
      <c r="J9993" s="113"/>
      <c r="K9993" s="90"/>
      <c r="L9993" s="73"/>
      <c r="M9993" s="69" t="str">
        <f>IF(C9993&lt;&gt;"",DailyLog!$S$3,"")</f>
        <v/>
      </c>
      <c r="N9993" s="56" t="str">
        <f t="shared" si="469"/>
        <v/>
      </c>
      <c r="O9993" s="53" t="str">
        <f>IF($B9993&lt;&gt;"",IF(ISNUMBER(_xlfn.XMATCH($B9993,Language!$A$6:$E$6)),0,IF(ISNUMBER(_xlfn.XMATCH($B9993,Language!$A$29:$E$29)),'Lista de Prestatarios'!$B$3,VLOOKUP(B9993,'Lista de Prestatarios'!$A$2:$B$500,2,FALSE))),"")</f>
        <v/>
      </c>
      <c r="P9993" s="58" t="str">
        <f>IF(B9993&lt;&gt;"",IF(OR(D9993&gt;0,G9993&gt;0),COUNTIF($B$2:B9993,B9993),COUNTIFS($B$2:B9993,B9993,$E$2:E9993,"&gt;0")),"")</f>
        <v/>
      </c>
    </row>
    <row r="9994" spans="1:16" x14ac:dyDescent="0.35">
      <c r="A9994" s="51" t="str">
        <f t="shared" si="468"/>
        <v/>
      </c>
      <c r="B9994" s="99"/>
      <c r="C9994" s="4"/>
      <c r="D9994" s="14"/>
      <c r="E9994" s="14"/>
      <c r="F9994" s="14"/>
      <c r="G9994" s="82"/>
      <c r="H9994" s="107" t="str">
        <f>IF(B9994&lt;&gt;"",IF(OR(O9994=0,O9994=999),"",SUMIFS($E$2:E9994,$A$2:A9994,A9994)-SUMIFS($F$2:F9994,$A$2:A9994,A9994)),"")</f>
        <v/>
      </c>
      <c r="I9994" s="109" t="str">
        <f t="shared" si="470"/>
        <v/>
      </c>
      <c r="J9994" s="113"/>
      <c r="K9994" s="90"/>
      <c r="L9994" s="73"/>
      <c r="M9994" s="69" t="str">
        <f>IF(C9994&lt;&gt;"",DailyLog!$S$3,"")</f>
        <v/>
      </c>
      <c r="N9994" s="56" t="str">
        <f t="shared" si="469"/>
        <v/>
      </c>
      <c r="O9994" s="53" t="str">
        <f>IF($B9994&lt;&gt;"",IF(ISNUMBER(_xlfn.XMATCH($B9994,Language!$A$6:$E$6)),0,IF(ISNUMBER(_xlfn.XMATCH($B9994,Language!$A$29:$E$29)),'Lista de Prestatarios'!$B$3,VLOOKUP(B9994,'Lista de Prestatarios'!$A$2:$B$500,2,FALSE))),"")</f>
        <v/>
      </c>
      <c r="P9994" s="58" t="str">
        <f>IF(B9994&lt;&gt;"",IF(OR(D9994&gt;0,G9994&gt;0),COUNTIF($B$2:B9994,B9994),COUNTIFS($B$2:B9994,B9994,$E$2:E9994,"&gt;0")),"")</f>
        <v/>
      </c>
    </row>
    <row r="9995" spans="1:16" x14ac:dyDescent="0.35">
      <c r="A9995" s="51" t="str">
        <f t="shared" si="468"/>
        <v/>
      </c>
      <c r="B9995" s="99"/>
      <c r="C9995" s="4"/>
      <c r="D9995" s="14"/>
      <c r="E9995" s="14"/>
      <c r="F9995" s="14"/>
      <c r="G9995" s="82"/>
      <c r="H9995" s="107" t="str">
        <f>IF(B9995&lt;&gt;"",IF(OR(O9995=0,O9995=999),"",SUMIFS($E$2:E9995,$A$2:A9995,A9995)-SUMIFS($F$2:F9995,$A$2:A9995,A9995)),"")</f>
        <v/>
      </c>
      <c r="I9995" s="109" t="str">
        <f t="shared" si="470"/>
        <v/>
      </c>
      <c r="J9995" s="113"/>
      <c r="K9995" s="90"/>
      <c r="L9995" s="73"/>
      <c r="M9995" s="69" t="str">
        <f>IF(C9995&lt;&gt;"",DailyLog!$S$3,"")</f>
        <v/>
      </c>
      <c r="N9995" s="56" t="str">
        <f t="shared" si="469"/>
        <v/>
      </c>
      <c r="O9995" s="53" t="str">
        <f>IF($B9995&lt;&gt;"",IF(ISNUMBER(_xlfn.XMATCH($B9995,Language!$A$6:$E$6)),0,IF(ISNUMBER(_xlfn.XMATCH($B9995,Language!$A$29:$E$29)),'Lista de Prestatarios'!$B$3,VLOOKUP(B9995,'Lista de Prestatarios'!$A$2:$B$500,2,FALSE))),"")</f>
        <v/>
      </c>
      <c r="P9995" s="58" t="str">
        <f>IF(B9995&lt;&gt;"",IF(OR(D9995&gt;0,G9995&gt;0),COUNTIF($B$2:B9995,B9995),COUNTIFS($B$2:B9995,B9995,$E$2:E9995,"&gt;0")),"")</f>
        <v/>
      </c>
    </row>
    <row r="9996" spans="1:16" x14ac:dyDescent="0.35">
      <c r="A9996" s="51" t="str">
        <f t="shared" si="468"/>
        <v/>
      </c>
      <c r="B9996" s="99"/>
      <c r="C9996" s="4"/>
      <c r="D9996" s="14"/>
      <c r="E9996" s="14"/>
      <c r="F9996" s="14"/>
      <c r="G9996" s="82"/>
      <c r="H9996" s="107" t="str">
        <f>IF(B9996&lt;&gt;"",IF(OR(O9996=0,O9996=999),"",SUMIFS($E$2:E9996,$A$2:A9996,A9996)-SUMIFS($F$2:F9996,$A$2:A9996,A9996)),"")</f>
        <v/>
      </c>
      <c r="I9996" s="109" t="str">
        <f t="shared" si="470"/>
        <v/>
      </c>
      <c r="J9996" s="113"/>
      <c r="K9996" s="90"/>
      <c r="L9996" s="73"/>
      <c r="M9996" s="69" t="str">
        <f>IF(C9996&lt;&gt;"",DailyLog!$S$3,"")</f>
        <v/>
      </c>
      <c r="N9996" s="56" t="str">
        <f t="shared" si="469"/>
        <v/>
      </c>
      <c r="O9996" s="53" t="str">
        <f>IF($B9996&lt;&gt;"",IF(ISNUMBER(_xlfn.XMATCH($B9996,Language!$A$6:$E$6)),0,IF(ISNUMBER(_xlfn.XMATCH($B9996,Language!$A$29:$E$29)),'Lista de Prestatarios'!$B$3,VLOOKUP(B9996,'Lista de Prestatarios'!$A$2:$B$500,2,FALSE))),"")</f>
        <v/>
      </c>
      <c r="P9996" s="58" t="str">
        <f>IF(B9996&lt;&gt;"",IF(OR(D9996&gt;0,G9996&gt;0),COUNTIF($B$2:B9996,B9996),COUNTIFS($B$2:B9996,B9996,$E$2:E9996,"&gt;0")),"")</f>
        <v/>
      </c>
    </row>
    <row r="9997" spans="1:16" x14ac:dyDescent="0.35">
      <c r="A9997" s="51" t="str">
        <f t="shared" si="468"/>
        <v/>
      </c>
      <c r="B9997" s="99"/>
      <c r="C9997" s="4"/>
      <c r="D9997" s="14"/>
      <c r="E9997" s="14"/>
      <c r="F9997" s="14"/>
      <c r="G9997" s="82"/>
      <c r="H9997" s="107" t="str">
        <f>IF(B9997&lt;&gt;"",IF(OR(O9997=0,O9997=999),"",SUMIFS($E$2:E9997,$A$2:A9997,A9997)-SUMIFS($F$2:F9997,$A$2:A9997,A9997)),"")</f>
        <v/>
      </c>
      <c r="I9997" s="109" t="str">
        <f t="shared" si="470"/>
        <v/>
      </c>
      <c r="J9997" s="113"/>
      <c r="K9997" s="90"/>
      <c r="L9997" s="73"/>
      <c r="M9997" s="69" t="str">
        <f>IF(C9997&lt;&gt;"",DailyLog!$S$3,"")</f>
        <v/>
      </c>
      <c r="N9997" s="56" t="str">
        <f t="shared" si="469"/>
        <v/>
      </c>
      <c r="O9997" s="53" t="str">
        <f>IF($B9997&lt;&gt;"",IF(ISNUMBER(_xlfn.XMATCH($B9997,Language!$A$6:$E$6)),0,IF(ISNUMBER(_xlfn.XMATCH($B9997,Language!$A$29:$E$29)),'Lista de Prestatarios'!$B$3,VLOOKUP(B9997,'Lista de Prestatarios'!$A$2:$B$500,2,FALSE))),"")</f>
        <v/>
      </c>
      <c r="P9997" s="58" t="str">
        <f>IF(B9997&lt;&gt;"",IF(OR(D9997&gt;0,G9997&gt;0),COUNTIF($B$2:B9997,B9997),COUNTIFS($B$2:B9997,B9997,$E$2:E9997,"&gt;0")),"")</f>
        <v/>
      </c>
    </row>
    <row r="9998" spans="1:16" x14ac:dyDescent="0.35">
      <c r="A9998" s="51" t="str">
        <f t="shared" si="468"/>
        <v/>
      </c>
      <c r="B9998" s="99"/>
      <c r="C9998" s="4"/>
      <c r="D9998" s="14"/>
      <c r="E9998" s="14"/>
      <c r="F9998" s="14"/>
      <c r="G9998" s="82"/>
      <c r="H9998" s="107" t="str">
        <f>IF(B9998&lt;&gt;"",IF(OR(O9998=0,O9998=999),"",SUMIFS($E$2:E9998,$A$2:A9998,A9998)-SUMIFS($F$2:F9998,$A$2:A9998,A9998)),"")</f>
        <v/>
      </c>
      <c r="I9998" s="109" t="str">
        <f t="shared" si="470"/>
        <v/>
      </c>
      <c r="J9998" s="113"/>
      <c r="K9998" s="90"/>
      <c r="L9998" s="73"/>
      <c r="M9998" s="69" t="str">
        <f>IF(C9998&lt;&gt;"",DailyLog!$S$3,"")</f>
        <v/>
      </c>
      <c r="N9998" s="56" t="str">
        <f t="shared" si="469"/>
        <v/>
      </c>
      <c r="O9998" s="53" t="str">
        <f>IF($B9998&lt;&gt;"",IF(ISNUMBER(_xlfn.XMATCH($B9998,Language!$A$6:$E$6)),0,IF(ISNUMBER(_xlfn.XMATCH($B9998,Language!$A$29:$E$29)),'Lista de Prestatarios'!$B$3,VLOOKUP(B9998,'Lista de Prestatarios'!$A$2:$B$500,2,FALSE))),"")</f>
        <v/>
      </c>
      <c r="P9998" s="58" t="str">
        <f>IF(B9998&lt;&gt;"",IF(OR(D9998&gt;0,G9998&gt;0),COUNTIF($B$2:B9998,B9998),COUNTIFS($B$2:B9998,B9998,$E$2:E9998,"&gt;0")),"")</f>
        <v/>
      </c>
    </row>
    <row r="9999" spans="1:16" x14ac:dyDescent="0.35">
      <c r="A9999" s="51" t="str">
        <f t="shared" si="468"/>
        <v/>
      </c>
      <c r="B9999" s="99"/>
      <c r="C9999" s="4"/>
      <c r="D9999" s="14"/>
      <c r="E9999" s="14"/>
      <c r="F9999" s="14"/>
      <c r="G9999" s="82"/>
      <c r="H9999" s="107" t="str">
        <f>IF(B9999&lt;&gt;"",IF(OR(O9999=0,O9999=999),"",SUMIFS($E$2:E9999,$A$2:A9999,A9999)-SUMIFS($F$2:F9999,$A$2:A9999,A9999)),"")</f>
        <v/>
      </c>
      <c r="I9999" s="109" t="str">
        <f t="shared" si="470"/>
        <v/>
      </c>
      <c r="J9999" s="113"/>
      <c r="K9999" s="90"/>
      <c r="L9999" s="73"/>
      <c r="M9999" s="69" t="str">
        <f>IF(C9999&lt;&gt;"",DailyLog!$S$3,"")</f>
        <v/>
      </c>
      <c r="N9999" s="56" t="str">
        <f t="shared" si="469"/>
        <v/>
      </c>
      <c r="O9999" s="53" t="str">
        <f>IF($B9999&lt;&gt;"",IF(ISNUMBER(_xlfn.XMATCH($B9999,Language!$A$6:$E$6)),0,IF(ISNUMBER(_xlfn.XMATCH($B9999,Language!$A$29:$E$29)),'Lista de Prestatarios'!$B$3,VLOOKUP(B9999,'Lista de Prestatarios'!$A$2:$B$500,2,FALSE))),"")</f>
        <v/>
      </c>
      <c r="P9999" s="58" t="str">
        <f>IF(B9999&lt;&gt;"",IF(OR(D9999&gt;0,G9999&gt;0),COUNTIF($B$2:B9999,B9999),COUNTIFS($B$2:B9999,B9999,$E$2:E9999,"&gt;0")),"")</f>
        <v/>
      </c>
    </row>
    <row r="10000" spans="1:16" ht="15" thickBot="1" x14ac:dyDescent="0.4">
      <c r="A10000" s="52" t="str">
        <f t="shared" si="468"/>
        <v/>
      </c>
      <c r="B10000" s="103"/>
      <c r="C10000" s="17"/>
      <c r="D10000" s="18"/>
      <c r="E10000" s="18"/>
      <c r="F10000" s="18"/>
      <c r="G10000" s="83"/>
      <c r="H10000" s="107" t="str">
        <f>IF(B10000&lt;&gt;"",IF(OR(O10000=0,O10000=999),"",SUMIFS($E$2:E10000,$A$2:A10000,A10000)-SUMIFS($F$2:F10000,$A$2:A10000,A10000)),"")</f>
        <v/>
      </c>
      <c r="I10000" s="110" t="str">
        <f t="shared" si="470"/>
        <v/>
      </c>
      <c r="J10000" s="114"/>
      <c r="K10000" s="91"/>
      <c r="L10000" s="74"/>
      <c r="M10000" s="70" t="str">
        <f>IF(C10000&lt;&gt;"",DailyLog!$S$3,"")</f>
        <v/>
      </c>
      <c r="N10000" s="59" t="str">
        <f t="shared" si="469"/>
        <v/>
      </c>
      <c r="O10000" s="60" t="str">
        <f>IF($B10000&lt;&gt;"",IF(ISNUMBER(_xlfn.XMATCH($B10000,Language!$A$6:$E$6)),0,IF(ISNUMBER(_xlfn.XMATCH($B10000,Language!$A$29:$E$29)),'Lista de Prestatarios'!$B$3,VLOOKUP(B10000,'Lista de Prestatarios'!$A$2:$B$500,2,FALSE))),"")</f>
        <v/>
      </c>
      <c r="P10000" s="61" t="str">
        <f>IF(B10000&lt;&gt;"",IF(OR(D10000&gt;0,G10000&gt;0),COUNTIF($B$2:B10000,B10000),COUNTIFS($B$2:B10000,B10000,$E$2:E10000,"&gt;0")),"")</f>
        <v/>
      </c>
    </row>
    <row r="10001" spans="8:16" x14ac:dyDescent="0.35">
      <c r="H10001" s="104"/>
      <c r="I10001" s="96"/>
      <c r="J10001" s="95"/>
      <c r="K10001" s="10"/>
      <c r="L10001" s="63"/>
      <c r="M10001" s="10"/>
      <c r="N10001" s="1"/>
      <c r="O10001" s="1"/>
      <c r="P10001" s="1"/>
    </row>
    <row r="10002" spans="8:16" x14ac:dyDescent="0.35">
      <c r="H10002" s="104"/>
      <c r="I10002" s="96"/>
      <c r="J10002" s="95"/>
    </row>
    <row r="10003" spans="8:16" x14ac:dyDescent="0.35">
      <c r="H10003" s="104"/>
      <c r="I10003" s="96"/>
      <c r="J10003" s="95"/>
    </row>
    <row r="10004" spans="8:16" x14ac:dyDescent="0.35">
      <c r="H10004" s="104"/>
      <c r="I10004" s="96"/>
      <c r="J10004" s="95"/>
    </row>
    <row r="10005" spans="8:16" x14ac:dyDescent="0.35">
      <c r="H10005" s="104"/>
      <c r="I10005" s="96"/>
      <c r="J10005" s="95"/>
    </row>
    <row r="10006" spans="8:16" x14ac:dyDescent="0.35">
      <c r="H10006" s="104"/>
      <c r="I10006" s="96"/>
      <c r="J10006" s="95"/>
    </row>
  </sheetData>
  <sheetProtection algorithmName="SHA-512" hashValue="EcGjH1al1hycaj+r3NpXBeDjr5ApTAxJQ7m1Q8Y8GMqlC4NpbR/IIlbIEILom5vihENI1NIVvxDEZXSwqrUHmg==" saltValue="jsD2uRzGMQscQkZvCMQVoA==" spinCount="100000" sheet="1" objects="1" scenarios="1"/>
  <mergeCells count="1">
    <mergeCell ref="R6:S6"/>
  </mergeCells>
  <conditionalFormatting sqref="C2:C10000">
    <cfRule type="expression" dxfId="22" priority="15">
      <formula>AND(B2&lt;&gt;"", C2="")</formula>
    </cfRule>
  </conditionalFormatting>
  <conditionalFormatting sqref="D2">
    <cfRule type="expression" dxfId="21" priority="10">
      <formula>AND($O2=0,D2="")</formula>
    </cfRule>
  </conditionalFormatting>
  <conditionalFormatting sqref="J2:J10006">
    <cfRule type="expression" dxfId="20" priority="2">
      <formula>J2&lt;&gt;""</formula>
    </cfRule>
  </conditionalFormatting>
  <conditionalFormatting sqref="E2:F10000">
    <cfRule type="expression" dxfId="19" priority="43">
      <formula>AND(E2="", $N2&gt;0, $B2&lt;&gt;"")</formula>
    </cfRule>
    <cfRule type="expression" dxfId="18" priority="44">
      <formula>AND(OR($O2=0, $O2 = 999),$B$2&lt;&gt;"")</formula>
    </cfRule>
    <cfRule type="expression" dxfId="17" priority="45">
      <formula>AND($O2&lt;&gt;0,$O2&lt;&gt;999,$N2&lt;1,$B2&lt;&gt;"")</formula>
    </cfRule>
  </conditionalFormatting>
  <conditionalFormatting sqref="D2:D10000">
    <cfRule type="expression" dxfId="16" priority="46">
      <formula>AND($O2&lt;&gt;0,$A2&lt;&gt;"")</formula>
    </cfRule>
  </conditionalFormatting>
  <conditionalFormatting sqref="L2:L10000">
    <cfRule type="expression" dxfId="15" priority="57">
      <formula>AND(D2&lt;&gt;"",L2&lt;&gt;"")</formula>
    </cfRule>
    <cfRule type="expression" dxfId="14" priority="58">
      <formula>AND(XFC2&lt;&gt;"",L2="")</formula>
    </cfRule>
  </conditionalFormatting>
  <conditionalFormatting sqref="H2:H10000">
    <cfRule type="cellIs" dxfId="13" priority="1" operator="lessThan">
      <formula>0.01</formula>
    </cfRule>
  </conditionalFormatting>
  <conditionalFormatting sqref="G2:G10000">
    <cfRule type="expression" dxfId="12" priority="47">
      <formula>AND(O2&lt;&gt;999,A2&lt;&gt;"",B2&lt;&gt;"")</formula>
    </cfRule>
    <cfRule type="expression" dxfId="11" priority="48">
      <formula>AND(O2=999,G2="")</formula>
    </cfRule>
  </conditionalFormatting>
  <dataValidations count="3">
    <dataValidation type="custom" allowBlank="1" showInputMessage="1" showErrorMessage="1" sqref="D2:G10000 H2:H10006" xr:uid="{AE635962-DF44-4E95-AEEF-C38E28ECAA5D}">
      <formula1>MAX($N:$N)&lt;2</formula1>
    </dataValidation>
    <dataValidation type="custom" allowBlank="1" showInputMessage="1" showErrorMessage="1" sqref="J2:J10006" xr:uid="{379C11BF-E990-4844-A8C8-B20EA44D13AC}">
      <formula1>OR(J2="", J2="x")</formula1>
    </dataValidation>
    <dataValidation type="list" allowBlank="1" showInputMessage="1" showErrorMessage="1" sqref="B2:B10000" xr:uid="{59130194-1539-43C7-9457-46C5D5FD4568}">
      <formula1>Borrowers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6FF42B6-09B2-4637-A7EF-6A64D4ECBD4A}">
          <x14:formula1>
            <xm:f>Language!$A$1:$E$1</xm:f>
          </x14:formula1>
          <xm:sqref>S1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C4646-67AE-4B3C-8946-74DF67752130}">
  <dimension ref="A1:G502"/>
  <sheetViews>
    <sheetView workbookViewId="0">
      <pane ySplit="1" topLeftCell="A2" activePane="bottomLeft" state="frozen"/>
      <selection pane="bottomLeft" activeCell="A4" sqref="A4:A17"/>
    </sheetView>
  </sheetViews>
  <sheetFormatPr defaultColWidth="8.81640625" defaultRowHeight="14.5" x14ac:dyDescent="0.35"/>
  <cols>
    <col min="1" max="1" width="39.453125" bestFit="1" customWidth="1"/>
    <col min="2" max="2" width="13.6328125" customWidth="1"/>
    <col min="3" max="3" width="17.1796875" bestFit="1" customWidth="1"/>
    <col min="4" max="4" width="3.453125" customWidth="1"/>
    <col min="5" max="5" width="18.54296875" customWidth="1"/>
  </cols>
  <sheetData>
    <row r="1" spans="1:6" ht="15" thickBot="1" x14ac:dyDescent="0.4">
      <c r="A1" s="78" t="str">
        <f>INDEX(Language[],3,MATCH(DailyLog!$S$1,Language[#Headers],0))</f>
        <v>Nombre</v>
      </c>
      <c r="B1" s="77" t="str">
        <f>INDEX(Language[],2,MATCH(DailyLog!$S$1,Language[#Headers],0))</f>
        <v>Número de Cuenta</v>
      </c>
      <c r="C1" s="43" t="str">
        <f>INDEX(Language[],27,MATCH(DailyLog!$S$1,Language[#Headers],0))</f>
        <v>Número de Prestamos</v>
      </c>
    </row>
    <row r="2" spans="1:6" ht="15" thickBot="1" x14ac:dyDescent="0.4">
      <c r="A2" s="92" t="str">
        <f>INDEX(Language[],5,MATCH(DailyLog!$S$1,Language[#Headers],0))</f>
        <v>Fondos recibidos de los EEUU</v>
      </c>
      <c r="B2" s="84">
        <v>0</v>
      </c>
      <c r="C2" s="41" t="s">
        <v>20</v>
      </c>
    </row>
    <row r="3" spans="1:6" ht="15" thickBot="1" x14ac:dyDescent="0.4">
      <c r="A3" s="86" t="str">
        <f>INDEX(Language[],28,MATCH(DailyLog!$S$1,Language[#Headers],0))</f>
        <v>Gastos Administrativos</v>
      </c>
      <c r="B3" s="85">
        <v>999</v>
      </c>
      <c r="C3" s="40" t="s">
        <v>20</v>
      </c>
      <c r="E3" s="22" t="str">
        <f>INDEX(Language[],24,MATCH(DailyLog!$S$1,Language[#Headers],0))</f>
        <v>Prestatarios Totales</v>
      </c>
      <c r="F3" s="39">
        <f>MAX($B$5:$B500)</f>
        <v>0</v>
      </c>
    </row>
    <row r="4" spans="1:6" ht="15" thickBot="1" x14ac:dyDescent="0.4">
      <c r="A4" s="93"/>
      <c r="B4" s="84" t="str">
        <f>IF(A4&lt;&gt;"",1,"")</f>
        <v/>
      </c>
      <c r="C4" s="41" t="str">
        <f>IF(A4&lt;&gt;"",COUNTIFS(DailyLog!$B:$B,'Lista de Prestatarios'!A4,DailyLog!$E:$E,"&gt;0"),"")</f>
        <v/>
      </c>
      <c r="E4" s="23" t="str">
        <f>INDEX(Language[],25,MATCH(DailyLog!$S$1,Language[#Headers],0))</f>
        <v>Prestamos Totales</v>
      </c>
      <c r="F4" s="40">
        <f>COUNTIF(DailyLog!$E:$E, "&gt;0")</f>
        <v>14</v>
      </c>
    </row>
    <row r="5" spans="1:6" x14ac:dyDescent="0.35">
      <c r="A5" s="94"/>
      <c r="B5" s="62" t="str">
        <f>IF(A5&lt;&gt;"",MAX(B$4:B4)+1,"")</f>
        <v/>
      </c>
      <c r="C5" s="38" t="str">
        <f>IF(A5&lt;&gt;"",COUNTIFS(DailyLog!$B:$B,'Lista de Prestatarios'!A5,DailyLog!$E:$E,"&gt;0"),"")</f>
        <v/>
      </c>
    </row>
    <row r="6" spans="1:6" x14ac:dyDescent="0.35">
      <c r="A6" s="94"/>
      <c r="B6" s="62" t="str">
        <f>IF(A6&lt;&gt;"",MAX(B$4:B5)+1,"")</f>
        <v/>
      </c>
      <c r="C6" s="38" t="str">
        <f>IF(A6&lt;&gt;"",COUNTIFS(DailyLog!$B:$B,'Lista de Prestatarios'!A6,DailyLog!$E:$E,"&gt;0"),"")</f>
        <v/>
      </c>
    </row>
    <row r="7" spans="1:6" x14ac:dyDescent="0.35">
      <c r="A7" s="94"/>
      <c r="B7" s="62" t="str">
        <f>IF(A7&lt;&gt;"",MAX(B$4:B6)+1,"")</f>
        <v/>
      </c>
      <c r="C7" s="38" t="str">
        <f>IF(A7&lt;&gt;"",COUNTIFS(DailyLog!$B:$B,'Lista de Prestatarios'!A7,DailyLog!$E:$E,"&gt;0"),"")</f>
        <v/>
      </c>
    </row>
    <row r="8" spans="1:6" x14ac:dyDescent="0.35">
      <c r="A8" s="94"/>
      <c r="B8" s="62" t="str">
        <f>IF(A8&lt;&gt;"",MAX(B$4:B7)+1,"")</f>
        <v/>
      </c>
      <c r="C8" s="38" t="str">
        <f>IF(A8&lt;&gt;"",COUNTIFS(DailyLog!$B:$B,'Lista de Prestatarios'!A8,DailyLog!$E:$E,"&gt;0"),"")</f>
        <v/>
      </c>
    </row>
    <row r="9" spans="1:6" x14ac:dyDescent="0.35">
      <c r="A9" s="94"/>
      <c r="B9" s="62" t="str">
        <f>IF(A9&lt;&gt;"",MAX(B$4:B8)+1,"")</f>
        <v/>
      </c>
      <c r="C9" s="38" t="str">
        <f>IF(A9&lt;&gt;"",COUNTIFS(DailyLog!$B:$B,'Lista de Prestatarios'!A9,DailyLog!$E:$E,"&gt;0"),"")</f>
        <v/>
      </c>
    </row>
    <row r="10" spans="1:6" x14ac:dyDescent="0.35">
      <c r="A10" s="94"/>
      <c r="B10" s="62" t="str">
        <f>IF(A10&lt;&gt;"",MAX(B$4:B9)+1,"")</f>
        <v/>
      </c>
      <c r="C10" s="38" t="str">
        <f>IF(A10&lt;&gt;"",COUNTIFS(DailyLog!$B:$B,'Lista de Prestatarios'!A10,DailyLog!$E:$E,"&gt;0"),"")</f>
        <v/>
      </c>
    </row>
    <row r="11" spans="1:6" x14ac:dyDescent="0.35">
      <c r="A11" s="94"/>
      <c r="B11" s="62" t="str">
        <f>IF(A11&lt;&gt;"",MAX(B$4:B10)+1,"")</f>
        <v/>
      </c>
      <c r="C11" s="38" t="str">
        <f>IF(A11&lt;&gt;"",COUNTIFS(DailyLog!$B:$B,'Lista de Prestatarios'!A11,DailyLog!$E:$E,"&gt;0"),"")</f>
        <v/>
      </c>
    </row>
    <row r="12" spans="1:6" x14ac:dyDescent="0.35">
      <c r="A12" s="94"/>
      <c r="B12" s="62" t="str">
        <f>IF(A12&lt;&gt;"",MAX(B$4:B11)+1,"")</f>
        <v/>
      </c>
      <c r="C12" s="38" t="str">
        <f>IF(A12&lt;&gt;"",COUNTIFS(DailyLog!$B:$B,'Lista de Prestatarios'!A12,DailyLog!$E:$E,"&gt;0"),"")</f>
        <v/>
      </c>
    </row>
    <row r="13" spans="1:6" x14ac:dyDescent="0.35">
      <c r="A13" s="94"/>
      <c r="B13" s="62" t="str">
        <f>IF(A13&lt;&gt;"",MAX(B$4:B12)+1,"")</f>
        <v/>
      </c>
      <c r="C13" s="38" t="str">
        <f>IF(A13&lt;&gt;"",COUNTIFS(DailyLog!$B:$B,'Lista de Prestatarios'!A13,DailyLog!$E:$E,"&gt;0"),"")</f>
        <v/>
      </c>
    </row>
    <row r="14" spans="1:6" x14ac:dyDescent="0.35">
      <c r="A14" s="94"/>
      <c r="B14" s="62" t="str">
        <f>IF(A14&lt;&gt;"",MAX(B$4:B13)+1,"")</f>
        <v/>
      </c>
      <c r="C14" s="38" t="str">
        <f>IF(A14&lt;&gt;"",COUNTIFS(DailyLog!$B:$B,'Lista de Prestatarios'!A14,DailyLog!$E:$E,"&gt;0"),"")</f>
        <v/>
      </c>
    </row>
    <row r="15" spans="1:6" x14ac:dyDescent="0.35">
      <c r="A15" s="94"/>
      <c r="B15" s="62" t="str">
        <f>IF(A15&lt;&gt;"",MAX(B$4:B14)+1,"")</f>
        <v/>
      </c>
      <c r="C15" s="38" t="str">
        <f>IF(A15&lt;&gt;"",COUNTIFS(DailyLog!$B:$B,'Lista de Prestatarios'!A15,DailyLog!$E:$E,"&gt;0"),"")</f>
        <v/>
      </c>
    </row>
    <row r="16" spans="1:6" x14ac:dyDescent="0.35">
      <c r="A16" s="94"/>
      <c r="B16" s="62" t="str">
        <f>IF(A16&lt;&gt;"",MAX(B$4:B15)+1,"")</f>
        <v/>
      </c>
      <c r="C16" s="38" t="str">
        <f>IF(A16&lt;&gt;"",COUNTIFS(DailyLog!$B:$B,'Lista de Prestatarios'!A16,DailyLog!$E:$E,"&gt;0"),"")</f>
        <v/>
      </c>
    </row>
    <row r="17" spans="1:3" x14ac:dyDescent="0.35">
      <c r="A17" s="94"/>
      <c r="B17" s="62" t="str">
        <f>IF(A17&lt;&gt;"",MAX(B$4:B16)+1,"")</f>
        <v/>
      </c>
      <c r="C17" s="38" t="str">
        <f>IF(A17&lt;&gt;"",COUNTIFS(DailyLog!$B:$B,'Lista de Prestatarios'!A17,DailyLog!$E:$E,"&gt;0"),"")</f>
        <v/>
      </c>
    </row>
    <row r="18" spans="1:3" x14ac:dyDescent="0.35">
      <c r="A18" s="94"/>
      <c r="B18" s="62" t="str">
        <f>IF(A18&lt;&gt;"",MAX(B$4:B17)+1,"")</f>
        <v/>
      </c>
      <c r="C18" s="38" t="str">
        <f>IF(A18&lt;&gt;"",COUNTIFS(DailyLog!$B:$B,'Lista de Prestatarios'!A18,DailyLog!$E:$E,"&gt;0"),"")</f>
        <v/>
      </c>
    </row>
    <row r="19" spans="1:3" x14ac:dyDescent="0.35">
      <c r="A19" s="94"/>
      <c r="B19" s="62" t="str">
        <f>IF(A19&lt;&gt;"",MAX(B$4:B18)+1,"")</f>
        <v/>
      </c>
      <c r="C19" s="38" t="str">
        <f>IF(A19&lt;&gt;"",COUNTIFS(DailyLog!$B:$B,'Lista de Prestatarios'!A19,DailyLog!$E:$E,"&gt;0"),"")</f>
        <v/>
      </c>
    </row>
    <row r="20" spans="1:3" x14ac:dyDescent="0.35">
      <c r="A20" s="94"/>
      <c r="B20" s="62" t="str">
        <f>IF(A20&lt;&gt;"",MAX(B$4:B19)+1,"")</f>
        <v/>
      </c>
      <c r="C20" s="38" t="str">
        <f>IF(A20&lt;&gt;"",COUNTIFS(DailyLog!$B:$B,'Lista de Prestatarios'!A20,DailyLog!$E:$E,"&gt;0"),"")</f>
        <v/>
      </c>
    </row>
    <row r="21" spans="1:3" x14ac:dyDescent="0.35">
      <c r="A21" s="94"/>
      <c r="B21" s="62" t="str">
        <f>IF(A21&lt;&gt;"",MAX(B$4:B20)+1,"")</f>
        <v/>
      </c>
      <c r="C21" s="38" t="str">
        <f>IF(A21&lt;&gt;"",COUNTIFS(DailyLog!$B:$B,'Lista de Prestatarios'!A21,DailyLog!$E:$E,"&gt;0"),"")</f>
        <v/>
      </c>
    </row>
    <row r="22" spans="1:3" x14ac:dyDescent="0.35">
      <c r="A22" s="94"/>
      <c r="B22" s="62" t="str">
        <f>IF(A22&lt;&gt;"",MAX(B$4:B21)+1,"")</f>
        <v/>
      </c>
      <c r="C22" s="38" t="str">
        <f>IF(A22&lt;&gt;"",COUNTIFS(DailyLog!$B:$B,'Lista de Prestatarios'!A22,DailyLog!$E:$E,"&gt;0"),"")</f>
        <v/>
      </c>
    </row>
    <row r="23" spans="1:3" x14ac:dyDescent="0.35">
      <c r="A23" s="94"/>
      <c r="B23" s="62" t="str">
        <f>IF(A23&lt;&gt;"",MAX(B$4:B22)+1,"")</f>
        <v/>
      </c>
      <c r="C23" s="38" t="str">
        <f>IF(A23&lt;&gt;"",COUNTIFS(DailyLog!$B:$B,'Lista de Prestatarios'!A23,DailyLog!$E:$E,"&gt;0"),"")</f>
        <v/>
      </c>
    </row>
    <row r="24" spans="1:3" x14ac:dyDescent="0.35">
      <c r="A24" s="94"/>
      <c r="B24" s="62" t="str">
        <f>IF(A24&lt;&gt;"",MAX(B$4:B23)+1,"")</f>
        <v/>
      </c>
      <c r="C24" s="38" t="str">
        <f>IF(A24&lt;&gt;"",COUNTIFS(DailyLog!$B:$B,'Lista de Prestatarios'!A24,DailyLog!$E:$E,"&gt;0"),"")</f>
        <v/>
      </c>
    </row>
    <row r="25" spans="1:3" x14ac:dyDescent="0.35">
      <c r="A25" s="94"/>
      <c r="B25" s="62" t="str">
        <f>IF(A25&lt;&gt;"",MAX(B$4:B24)+1,"")</f>
        <v/>
      </c>
      <c r="C25" s="38" t="str">
        <f>IF(A25&lt;&gt;"",COUNTIFS(DailyLog!$B:$B,'Lista de Prestatarios'!A25,DailyLog!$E:$E,"&gt;0"),"")</f>
        <v/>
      </c>
    </row>
    <row r="26" spans="1:3" x14ac:dyDescent="0.35">
      <c r="A26" s="94"/>
      <c r="B26" s="62" t="str">
        <f>IF(A26&lt;&gt;"",MAX(B$4:B25)+1,"")</f>
        <v/>
      </c>
      <c r="C26" s="38" t="str">
        <f>IF(A26&lt;&gt;"",COUNTIFS(DailyLog!$B:$B,'Lista de Prestatarios'!A26,DailyLog!$E:$E,"&gt;0"),"")</f>
        <v/>
      </c>
    </row>
    <row r="27" spans="1:3" x14ac:dyDescent="0.35">
      <c r="A27" s="94"/>
      <c r="B27" s="62" t="str">
        <f>IF(A27&lt;&gt;"",MAX(B$4:B26)+1,"")</f>
        <v/>
      </c>
      <c r="C27" s="38" t="str">
        <f>IF(A27&lt;&gt;"",COUNTIFS(DailyLog!$B:$B,'Lista de Prestatarios'!A27,DailyLog!$E:$E,"&gt;0"),"")</f>
        <v/>
      </c>
    </row>
    <row r="28" spans="1:3" x14ac:dyDescent="0.35">
      <c r="A28" s="94"/>
      <c r="B28" s="62" t="str">
        <f>IF(A28&lt;&gt;"",MAX(B$4:B27)+1,"")</f>
        <v/>
      </c>
      <c r="C28" s="38" t="str">
        <f>IF(A28&lt;&gt;"",COUNTIFS(DailyLog!$B:$B,'Lista de Prestatarios'!A28,DailyLog!$E:$E,"&gt;0"),"")</f>
        <v/>
      </c>
    </row>
    <row r="29" spans="1:3" x14ac:dyDescent="0.35">
      <c r="A29" s="94"/>
      <c r="B29" s="62" t="str">
        <f>IF(A29&lt;&gt;"",MAX(B$4:B28)+1,"")</f>
        <v/>
      </c>
      <c r="C29" s="38" t="str">
        <f>IF(A29&lt;&gt;"",COUNTIFS(DailyLog!$B:$B,'Lista de Prestatarios'!A29,DailyLog!$E:$E,"&gt;0"),"")</f>
        <v/>
      </c>
    </row>
    <row r="30" spans="1:3" x14ac:dyDescent="0.35">
      <c r="A30" s="94"/>
      <c r="B30" s="62" t="str">
        <f>IF(A30&lt;&gt;"",MAX(B$4:B29)+1,"")</f>
        <v/>
      </c>
      <c r="C30" s="38" t="str">
        <f>IF(A30&lt;&gt;"",COUNTIFS(DailyLog!$B:$B,'Lista de Prestatarios'!A30,DailyLog!$E:$E,"&gt;0"),"")</f>
        <v/>
      </c>
    </row>
    <row r="31" spans="1:3" x14ac:dyDescent="0.35">
      <c r="A31" s="94"/>
      <c r="B31" s="62" t="str">
        <f>IF(A31&lt;&gt;"",MAX(B$4:B30)+1,"")</f>
        <v/>
      </c>
      <c r="C31" s="38" t="str">
        <f>IF(A31&lt;&gt;"",COUNTIFS(DailyLog!$B:$B,'Lista de Prestatarios'!A31,DailyLog!$E:$E,"&gt;0"),"")</f>
        <v/>
      </c>
    </row>
    <row r="32" spans="1:3" x14ac:dyDescent="0.35">
      <c r="A32" s="94"/>
      <c r="B32" s="62" t="str">
        <f>IF(A32&lt;&gt;"",MAX(B$4:B31)+1,"")</f>
        <v/>
      </c>
      <c r="C32" s="38" t="str">
        <f>IF(A32&lt;&gt;"",COUNTIFS(DailyLog!$B:$B,'Lista de Prestatarios'!A32,DailyLog!$E:$E,"&gt;0"),"")</f>
        <v/>
      </c>
    </row>
    <row r="33" spans="1:3" x14ac:dyDescent="0.35">
      <c r="A33" s="94"/>
      <c r="B33" s="62" t="str">
        <f>IF(A33&lt;&gt;"",MAX(B$4:B32)+1,"")</f>
        <v/>
      </c>
      <c r="C33" s="38" t="str">
        <f>IF(A33&lt;&gt;"",COUNTIFS(DailyLog!$B:$B,'Lista de Prestatarios'!A33,DailyLog!$E:$E,"&gt;0"),"")</f>
        <v/>
      </c>
    </row>
    <row r="34" spans="1:3" x14ac:dyDescent="0.35">
      <c r="A34" s="94"/>
      <c r="B34" s="62" t="str">
        <f>IF(A34&lt;&gt;"",MAX(B$4:B33)+1,"")</f>
        <v/>
      </c>
      <c r="C34" s="38" t="str">
        <f>IF(A34&lt;&gt;"",COUNTIFS(DailyLog!$B:$B,'Lista de Prestatarios'!A34,DailyLog!$E:$E,"&gt;0"),"")</f>
        <v/>
      </c>
    </row>
    <row r="35" spans="1:3" x14ac:dyDescent="0.35">
      <c r="A35" s="94"/>
      <c r="B35" s="62" t="str">
        <f>IF(A35&lt;&gt;"",MAX(B$4:B34)+1,"")</f>
        <v/>
      </c>
      <c r="C35" s="38" t="str">
        <f>IF(A35&lt;&gt;"",COUNTIFS(DailyLog!$B:$B,'Lista de Prestatarios'!A35,DailyLog!$E:$E,"&gt;0"),"")</f>
        <v/>
      </c>
    </row>
    <row r="36" spans="1:3" x14ac:dyDescent="0.35">
      <c r="A36" s="94"/>
      <c r="B36" s="62" t="str">
        <f>IF(A36&lt;&gt;"",MAX(B$4:B35)+1,"")</f>
        <v/>
      </c>
      <c r="C36" s="38" t="str">
        <f>IF(A36&lt;&gt;"",COUNTIFS(DailyLog!$B:$B,'Lista de Prestatarios'!A36,DailyLog!$E:$E,"&gt;0"),"")</f>
        <v/>
      </c>
    </row>
    <row r="37" spans="1:3" x14ac:dyDescent="0.35">
      <c r="A37" s="94"/>
      <c r="B37" s="62" t="str">
        <f>IF(A37&lt;&gt;"",MAX(B$4:B36)+1,"")</f>
        <v/>
      </c>
      <c r="C37" s="38" t="str">
        <f>IF(A37&lt;&gt;"",COUNTIFS(DailyLog!$B:$B,'Lista de Prestatarios'!A37,DailyLog!$E:$E,"&gt;0"),"")</f>
        <v/>
      </c>
    </row>
    <row r="38" spans="1:3" x14ac:dyDescent="0.35">
      <c r="A38" s="94"/>
      <c r="B38" s="62" t="str">
        <f>IF(A38&lt;&gt;"",MAX(B$4:B37)+1,"")</f>
        <v/>
      </c>
      <c r="C38" s="38" t="str">
        <f>IF(A38&lt;&gt;"",COUNTIFS(DailyLog!$B:$B,'Lista de Prestatarios'!A38,DailyLog!$E:$E,"&gt;0"),"")</f>
        <v/>
      </c>
    </row>
    <row r="39" spans="1:3" x14ac:dyDescent="0.35">
      <c r="A39" s="94"/>
      <c r="B39" s="62" t="str">
        <f>IF(A39&lt;&gt;"",MAX(B$4:B38)+1,"")</f>
        <v/>
      </c>
      <c r="C39" s="38" t="str">
        <f>IF(A39&lt;&gt;"",COUNTIFS(DailyLog!$B:$B,'Lista de Prestatarios'!A39,DailyLog!$E:$E,"&gt;0"),"")</f>
        <v/>
      </c>
    </row>
    <row r="40" spans="1:3" x14ac:dyDescent="0.35">
      <c r="A40" s="94"/>
      <c r="B40" s="62" t="str">
        <f>IF(A40&lt;&gt;"",MAX(B$4:B39)+1,"")</f>
        <v/>
      </c>
      <c r="C40" s="38" t="str">
        <f>IF(A40&lt;&gt;"",COUNTIFS(DailyLog!$B:$B,'Lista de Prestatarios'!A40,DailyLog!$E:$E,"&gt;0"),"")</f>
        <v/>
      </c>
    </row>
    <row r="41" spans="1:3" x14ac:dyDescent="0.35">
      <c r="A41" s="94"/>
      <c r="B41" s="62" t="str">
        <f>IF(A41&lt;&gt;"",MAX(B$4:B40)+1,"")</f>
        <v/>
      </c>
      <c r="C41" s="38" t="str">
        <f>IF(A41&lt;&gt;"",COUNTIFS(DailyLog!$B:$B,'Lista de Prestatarios'!A41,DailyLog!$E:$E,"&gt;0"),"")</f>
        <v/>
      </c>
    </row>
    <row r="42" spans="1:3" x14ac:dyDescent="0.35">
      <c r="A42" s="94"/>
      <c r="B42" s="62" t="str">
        <f>IF(A42&lt;&gt;"",MAX(B$4:B41)+1,"")</f>
        <v/>
      </c>
      <c r="C42" s="38" t="str">
        <f>IF(A42&lt;&gt;"",COUNTIFS(DailyLog!$B:$B,'Lista de Prestatarios'!A42,DailyLog!$E:$E,"&gt;0"),"")</f>
        <v/>
      </c>
    </row>
    <row r="43" spans="1:3" x14ac:dyDescent="0.35">
      <c r="A43" s="94"/>
      <c r="B43" s="62" t="str">
        <f>IF(A43&lt;&gt;"",MAX(B$4:B42)+1,"")</f>
        <v/>
      </c>
      <c r="C43" s="38" t="str">
        <f>IF(A43&lt;&gt;"",COUNTIFS(DailyLog!$B:$B,'Lista de Prestatarios'!A43,DailyLog!$E:$E,"&gt;0"),"")</f>
        <v/>
      </c>
    </row>
    <row r="44" spans="1:3" x14ac:dyDescent="0.35">
      <c r="A44" s="94"/>
      <c r="B44" s="62" t="str">
        <f>IF(A44&lt;&gt;"",MAX(B$4:B43)+1,"")</f>
        <v/>
      </c>
      <c r="C44" s="38" t="str">
        <f>IF(A44&lt;&gt;"",COUNTIFS(DailyLog!$B:$B,'Lista de Prestatarios'!A44,DailyLog!$E:$E,"&gt;0"),"")</f>
        <v/>
      </c>
    </row>
    <row r="45" spans="1:3" x14ac:dyDescent="0.35">
      <c r="A45" s="94"/>
      <c r="B45" s="62" t="str">
        <f>IF(A45&lt;&gt;"",MAX(B$4:B44)+1,"")</f>
        <v/>
      </c>
      <c r="C45" s="38" t="str">
        <f>IF(A45&lt;&gt;"",COUNTIFS(DailyLog!$B:$B,'Lista de Prestatarios'!A45,DailyLog!$E:$E,"&gt;0"),"")</f>
        <v/>
      </c>
    </row>
    <row r="46" spans="1:3" x14ac:dyDescent="0.35">
      <c r="A46" s="94"/>
      <c r="B46" s="62" t="str">
        <f>IF(A46&lt;&gt;"",MAX(B$4:B45)+1,"")</f>
        <v/>
      </c>
      <c r="C46" s="38" t="str">
        <f>IF(A46&lt;&gt;"",COUNTIFS(DailyLog!$B:$B,'Lista de Prestatarios'!A46,DailyLog!$E:$E,"&gt;0"),"")</f>
        <v/>
      </c>
    </row>
    <row r="47" spans="1:3" x14ac:dyDescent="0.35">
      <c r="A47" s="94"/>
      <c r="B47" s="62" t="str">
        <f>IF(A47&lt;&gt;"",MAX(B$4:B46)+1,"")</f>
        <v/>
      </c>
      <c r="C47" s="38" t="str">
        <f>IF(A47&lt;&gt;"",COUNTIFS(DailyLog!$B:$B,'Lista de Prestatarios'!A47,DailyLog!$E:$E,"&gt;0"),"")</f>
        <v/>
      </c>
    </row>
    <row r="48" spans="1:3" x14ac:dyDescent="0.35">
      <c r="A48" s="94"/>
      <c r="B48" s="62" t="str">
        <f>IF(A48&lt;&gt;"",MAX(B$4:B47)+1,"")</f>
        <v/>
      </c>
      <c r="C48" s="38" t="str">
        <f>IF(A48&lt;&gt;"",COUNTIFS(DailyLog!$B:$B,'Lista de Prestatarios'!A48,DailyLog!$E:$E,"&gt;0"),"")</f>
        <v/>
      </c>
    </row>
    <row r="49" spans="1:3" x14ac:dyDescent="0.35">
      <c r="A49" s="94"/>
      <c r="B49" s="62" t="str">
        <f>IF(A49&lt;&gt;"",MAX(B$4:B48)+1,"")</f>
        <v/>
      </c>
      <c r="C49" s="38" t="str">
        <f>IF(A49&lt;&gt;"",COUNTIFS(DailyLog!$B:$B,'Lista de Prestatarios'!A49,DailyLog!$E:$E,"&gt;0"),"")</f>
        <v/>
      </c>
    </row>
    <row r="50" spans="1:3" x14ac:dyDescent="0.35">
      <c r="A50" s="94"/>
      <c r="B50" s="62" t="str">
        <f>IF(A50&lt;&gt;"",MAX(B$4:B49)+1,"")</f>
        <v/>
      </c>
      <c r="C50" s="38" t="str">
        <f>IF(A50&lt;&gt;"",COUNTIFS(DailyLog!$B:$B,'Lista de Prestatarios'!A50,DailyLog!$E:$E,"&gt;0"),"")</f>
        <v/>
      </c>
    </row>
    <row r="51" spans="1:3" x14ac:dyDescent="0.35">
      <c r="A51" s="94"/>
      <c r="B51" s="62" t="str">
        <f>IF(A51&lt;&gt;"",MAX(B$4:B50)+1,"")</f>
        <v/>
      </c>
      <c r="C51" s="38" t="str">
        <f>IF(A51&lt;&gt;"",COUNTIFS(DailyLog!$B:$B,'Lista de Prestatarios'!A51,DailyLog!$E:$E,"&gt;0"),"")</f>
        <v/>
      </c>
    </row>
    <row r="52" spans="1:3" x14ac:dyDescent="0.35">
      <c r="A52" s="94"/>
      <c r="B52" s="62" t="str">
        <f>IF(A52&lt;&gt;"",MAX(B$4:B51)+1,"")</f>
        <v/>
      </c>
      <c r="C52" s="38" t="str">
        <f>IF(A52&lt;&gt;"",COUNTIFS(DailyLog!$B:$B,'Lista de Prestatarios'!A52,DailyLog!$E:$E,"&gt;0"),"")</f>
        <v/>
      </c>
    </row>
    <row r="53" spans="1:3" x14ac:dyDescent="0.35">
      <c r="A53" s="94"/>
      <c r="B53" s="62" t="str">
        <f>IF(A53&lt;&gt;"",MAX(B$4:B52)+1,"")</f>
        <v/>
      </c>
      <c r="C53" s="38" t="str">
        <f>IF(A53&lt;&gt;"",COUNTIFS(DailyLog!$B:$B,'Lista de Prestatarios'!A53,DailyLog!$E:$E,"&gt;0"),"")</f>
        <v/>
      </c>
    </row>
    <row r="54" spans="1:3" x14ac:dyDescent="0.35">
      <c r="A54" s="94"/>
      <c r="B54" s="62" t="str">
        <f>IF(A54&lt;&gt;"",MAX(B$4:B53)+1,"")</f>
        <v/>
      </c>
      <c r="C54" s="38" t="str">
        <f>IF(A54&lt;&gt;"",COUNTIFS(DailyLog!$B:$B,'Lista de Prestatarios'!A54,DailyLog!$E:$E,"&gt;0"),"")</f>
        <v/>
      </c>
    </row>
    <row r="55" spans="1:3" x14ac:dyDescent="0.35">
      <c r="A55" s="94"/>
      <c r="B55" s="62" t="str">
        <f>IF(A55&lt;&gt;"",MAX(B$4:B54)+1,"")</f>
        <v/>
      </c>
      <c r="C55" s="38" t="str">
        <f>IF(A55&lt;&gt;"",COUNTIFS(DailyLog!$B:$B,'Lista de Prestatarios'!A55,DailyLog!$E:$E,"&gt;0"),"")</f>
        <v/>
      </c>
    </row>
    <row r="56" spans="1:3" x14ac:dyDescent="0.35">
      <c r="A56" s="94"/>
      <c r="B56" s="62" t="str">
        <f>IF(A56&lt;&gt;"",MAX(B$4:B55)+1,"")</f>
        <v/>
      </c>
      <c r="C56" s="38" t="str">
        <f>IF(A56&lt;&gt;"",COUNTIFS(DailyLog!$B:$B,'Lista de Prestatarios'!A56,DailyLog!$E:$E,"&gt;0"),"")</f>
        <v/>
      </c>
    </row>
    <row r="57" spans="1:3" x14ac:dyDescent="0.35">
      <c r="A57" s="94"/>
      <c r="B57" s="62" t="str">
        <f>IF(A57&lt;&gt;"",MAX(B$4:B56)+1,"")</f>
        <v/>
      </c>
      <c r="C57" s="38" t="str">
        <f>IF(A57&lt;&gt;"",COUNTIFS(DailyLog!$B:$B,'Lista de Prestatarios'!A57,DailyLog!$E:$E,"&gt;0"),"")</f>
        <v/>
      </c>
    </row>
    <row r="58" spans="1:3" x14ac:dyDescent="0.35">
      <c r="A58" s="94"/>
      <c r="B58" s="62" t="str">
        <f>IF(A58&lt;&gt;"",MAX(B$4:B57)+1,"")</f>
        <v/>
      </c>
      <c r="C58" s="38" t="str">
        <f>IF(A58&lt;&gt;"",COUNTIFS(DailyLog!$B:$B,'Lista de Prestatarios'!A58,DailyLog!$E:$E,"&gt;0"),"")</f>
        <v/>
      </c>
    </row>
    <row r="59" spans="1:3" x14ac:dyDescent="0.35">
      <c r="A59" s="94"/>
      <c r="B59" s="62" t="str">
        <f>IF(A59&lt;&gt;"",MAX(B$4:B58)+1,"")</f>
        <v/>
      </c>
      <c r="C59" s="38" t="str">
        <f>IF(A59&lt;&gt;"",COUNTIFS(DailyLog!$B:$B,'Lista de Prestatarios'!A59,DailyLog!$E:$E,"&gt;0"),"")</f>
        <v/>
      </c>
    </row>
    <row r="60" spans="1:3" x14ac:dyDescent="0.35">
      <c r="A60" s="94"/>
      <c r="B60" s="62" t="str">
        <f>IF(A60&lt;&gt;"",MAX(B$4:B59)+1,"")</f>
        <v/>
      </c>
      <c r="C60" s="38" t="str">
        <f>IF(A60&lt;&gt;"",COUNTIFS(DailyLog!$B:$B,'Lista de Prestatarios'!A60,DailyLog!$E:$E,"&gt;0"),"")</f>
        <v/>
      </c>
    </row>
    <row r="61" spans="1:3" x14ac:dyDescent="0.35">
      <c r="A61" s="94"/>
      <c r="B61" s="62" t="str">
        <f>IF(A61&lt;&gt;"",MAX(B$4:B60)+1,"")</f>
        <v/>
      </c>
      <c r="C61" s="38" t="str">
        <f>IF(A61&lt;&gt;"",COUNTIFS(DailyLog!$B:$B,'Lista de Prestatarios'!A61,DailyLog!$E:$E,"&gt;0"),"")</f>
        <v/>
      </c>
    </row>
    <row r="62" spans="1:3" x14ac:dyDescent="0.35">
      <c r="A62" s="94"/>
      <c r="B62" s="62" t="str">
        <f>IF(A62&lt;&gt;"",MAX(B$4:B61)+1,"")</f>
        <v/>
      </c>
      <c r="C62" s="38" t="str">
        <f>IF(A62&lt;&gt;"",COUNTIFS(DailyLog!$B:$B,'Lista de Prestatarios'!A62,DailyLog!$E:$E,"&gt;0"),"")</f>
        <v/>
      </c>
    </row>
    <row r="63" spans="1:3" x14ac:dyDescent="0.35">
      <c r="A63" s="94"/>
      <c r="B63" s="62" t="str">
        <f>IF(A63&lt;&gt;"",MAX(B$4:B62)+1,"")</f>
        <v/>
      </c>
      <c r="C63" s="38" t="str">
        <f>IF(A63&lt;&gt;"",COUNTIFS(DailyLog!$B:$B,'Lista de Prestatarios'!A63,DailyLog!$E:$E,"&gt;0"),"")</f>
        <v/>
      </c>
    </row>
    <row r="64" spans="1:3" ht="15" thickBot="1" x14ac:dyDescent="0.4">
      <c r="A64" s="89"/>
      <c r="B64" s="62" t="str">
        <f>IF(A64&lt;&gt;"",MAX(B$4:B63)+1,"")</f>
        <v/>
      </c>
      <c r="C64" s="38" t="str">
        <f>IF(A64&lt;&gt;"",COUNTIFS(DailyLog!$B:$B,'Lista de Prestatarios'!A64,DailyLog!$E:$E,"&gt;0"),"")</f>
        <v/>
      </c>
    </row>
    <row r="65" spans="1:7" x14ac:dyDescent="0.35">
      <c r="A65" s="88"/>
      <c r="B65" s="62" t="str">
        <f>IF(A65&lt;&gt;"",MAX(B$4:B64)+1,"")</f>
        <v/>
      </c>
      <c r="C65" s="38" t="str">
        <f>IF(A65&lt;&gt;"",COUNTIFS(DailyLog!$B:$B,'Lista de Prestatarios'!A65,DailyLog!$E:$E,"&gt;0"),"")</f>
        <v/>
      </c>
    </row>
    <row r="66" spans="1:7" x14ac:dyDescent="0.35">
      <c r="A66" s="88"/>
      <c r="B66" s="62" t="str">
        <f>IF(A66&lt;&gt;"",MAX(B$4:B65)+1,"")</f>
        <v/>
      </c>
      <c r="C66" s="38" t="str">
        <f>IF(A66&lt;&gt;"",COUNTIFS(DailyLog!$B:$B,'Lista de Prestatarios'!A66,DailyLog!$E:$E,"&gt;0"),"")</f>
        <v/>
      </c>
      <c r="F66" t="str">
        <f>IF(E67&lt;&gt;"",MAX(B$4:B64)+1,"")</f>
        <v/>
      </c>
      <c r="G66" t="str">
        <f>IF(E67&lt;&gt;"",COUNTIFS(DailyLog!F:F,'Lista de Prestatarios'!E67,DailyLog!#REF!,"&gt;0"),"")</f>
        <v/>
      </c>
    </row>
    <row r="67" spans="1:7" x14ac:dyDescent="0.35">
      <c r="A67" s="87"/>
      <c r="B67" s="62" t="str">
        <f>IF(A67&lt;&gt;"",MAX(B$4:B66)+1,"")</f>
        <v/>
      </c>
      <c r="C67" s="38" t="str">
        <f>IF(A67&lt;&gt;"",COUNTIFS(DailyLog!$B:$B,'Lista de Prestatarios'!A67,DailyLog!$E:$E,"&gt;0"),"")</f>
        <v/>
      </c>
      <c r="F67" t="str">
        <f>IF(E68&lt;&gt;"",MAX(F$4:F66)+1,"")</f>
        <v/>
      </c>
      <c r="G67" t="str">
        <f>IF(E68&lt;&gt;"",COUNTIFS(DailyLog!F:F,'Lista de Prestatarios'!E68,DailyLog!#REF!,"&gt;0"),"")</f>
        <v/>
      </c>
    </row>
    <row r="68" spans="1:7" x14ac:dyDescent="0.35">
      <c r="A68" s="87"/>
      <c r="B68" s="62" t="str">
        <f>IF(A68&lt;&gt;"",MAX(B$4:B67)+1,"")</f>
        <v/>
      </c>
      <c r="C68" s="38" t="str">
        <f>IF(A68&lt;&gt;"",COUNTIFS(DailyLog!$B:$B,'Lista de Prestatarios'!A68,DailyLog!$E:$E,"&gt;0"),"")</f>
        <v/>
      </c>
      <c r="F68" t="str">
        <f>IF(E69&lt;&gt;"",MAX(F$4:F67)+1,"")</f>
        <v/>
      </c>
      <c r="G68" t="str">
        <f>IF(E69&lt;&gt;"",COUNTIFS(DailyLog!F:F,'Lista de Prestatarios'!E69,DailyLog!#REF!,"&gt;0"),"")</f>
        <v/>
      </c>
    </row>
    <row r="69" spans="1:7" x14ac:dyDescent="0.35">
      <c r="A69" s="87"/>
      <c r="B69" s="62" t="str">
        <f>IF(A69&lt;&gt;"",MAX(B$4:B68)+1,"")</f>
        <v/>
      </c>
      <c r="C69" s="38" t="str">
        <f>IF(A69&lt;&gt;"",COUNTIFS(DailyLog!$B:$B,'Lista de Prestatarios'!A69,DailyLog!$E:$E,"&gt;0"),"")</f>
        <v/>
      </c>
      <c r="F69" t="str">
        <f>IF(E70&lt;&gt;"",MAX(F$4:F68)+1,"")</f>
        <v/>
      </c>
      <c r="G69" t="str">
        <f>IF(E70&lt;&gt;"",COUNTIFS(DailyLog!F:F,'Lista de Prestatarios'!E70,DailyLog!#REF!,"&gt;0"),"")</f>
        <v/>
      </c>
    </row>
    <row r="70" spans="1:7" x14ac:dyDescent="0.35">
      <c r="A70" s="87"/>
      <c r="B70" s="62" t="str">
        <f>IF(A70&lt;&gt;"",MAX(B$4:B69)+1,"")</f>
        <v/>
      </c>
      <c r="C70" s="38" t="str">
        <f>IF(A70&lt;&gt;"",COUNTIFS(DailyLog!$B:$B,'Lista de Prestatarios'!A70,DailyLog!$E:$E,"&gt;0"),"")</f>
        <v/>
      </c>
      <c r="F70" t="str">
        <f>IF(E71&lt;&gt;"",MAX(F$4:F69)+1,"")</f>
        <v/>
      </c>
      <c r="G70" t="str">
        <f>IF(E71&lt;&gt;"",COUNTIFS(DailyLog!F:F,'Lista de Prestatarios'!E71,DailyLog!#REF!,"&gt;0"),"")</f>
        <v/>
      </c>
    </row>
    <row r="71" spans="1:7" x14ac:dyDescent="0.35">
      <c r="A71" s="87"/>
      <c r="B71" s="62" t="str">
        <f>IF(A71&lt;&gt;"",MAX(B$4:B70)+1,"")</f>
        <v/>
      </c>
      <c r="C71" s="38" t="str">
        <f>IF(A71&lt;&gt;"",COUNTIFS(DailyLog!$B:$B,'Lista de Prestatarios'!A71,DailyLog!$E:$E,"&gt;0"),"")</f>
        <v/>
      </c>
      <c r="F71" t="str">
        <f>IF(E72&lt;&gt;"",MAX(F$4:F70)+1,"")</f>
        <v/>
      </c>
      <c r="G71" t="str">
        <f>IF(E72&lt;&gt;"",COUNTIFS(DailyLog!F:F,'Lista de Prestatarios'!E72,DailyLog!#REF!,"&gt;0"),"")</f>
        <v/>
      </c>
    </row>
    <row r="72" spans="1:7" x14ac:dyDescent="0.35">
      <c r="A72" s="87"/>
      <c r="B72" s="62" t="str">
        <f>IF(A72&lt;&gt;"",MAX(B$4:B71)+1,"")</f>
        <v/>
      </c>
      <c r="C72" s="38" t="str">
        <f>IF(A72&lt;&gt;"",COUNTIFS(DailyLog!$B:$B,'Lista de Prestatarios'!A72,DailyLog!$E:$E,"&gt;0"),"")</f>
        <v/>
      </c>
      <c r="F72" t="str">
        <f>IF(E73&lt;&gt;"",MAX(F$4:F71)+1,"")</f>
        <v/>
      </c>
      <c r="G72" t="str">
        <f>IF(E73&lt;&gt;"",COUNTIFS(DailyLog!F:F,'Lista de Prestatarios'!E73,DailyLog!#REF!,"&gt;0"),"")</f>
        <v/>
      </c>
    </row>
    <row r="73" spans="1:7" x14ac:dyDescent="0.35">
      <c r="A73" s="87"/>
      <c r="B73" s="62" t="str">
        <f>IF(A73&lt;&gt;"",MAX(B$4:B72)+1,"")</f>
        <v/>
      </c>
      <c r="C73" s="38" t="str">
        <f>IF(A73&lt;&gt;"",COUNTIFS(DailyLog!$B:$B,'Lista de Prestatarios'!A73,DailyLog!$E:$E,"&gt;0"),"")</f>
        <v/>
      </c>
      <c r="F73" t="str">
        <f>IF(E74&lt;&gt;"",MAX(F$4:F72)+1,"")</f>
        <v/>
      </c>
      <c r="G73" t="str">
        <f>IF(E74&lt;&gt;"",COUNTIFS(DailyLog!F:F,'Lista de Prestatarios'!E74,DailyLog!#REF!,"&gt;0"),"")</f>
        <v/>
      </c>
    </row>
    <row r="74" spans="1:7" x14ac:dyDescent="0.35">
      <c r="A74" s="87"/>
      <c r="B74" s="62" t="str">
        <f>IF(A74&lt;&gt;"",MAX(B$4:B73)+1,"")</f>
        <v/>
      </c>
      <c r="C74" s="38" t="str">
        <f>IF(A74&lt;&gt;"",COUNTIFS(DailyLog!$B:$B,'Lista de Prestatarios'!A74,DailyLog!$E:$E,"&gt;0"),"")</f>
        <v/>
      </c>
      <c r="F74" t="str">
        <f>IF(E75&lt;&gt;"",MAX(F$4:F73)+1,"")</f>
        <v/>
      </c>
      <c r="G74" t="str">
        <f>IF(E75&lt;&gt;"",COUNTIFS(DailyLog!F:F,'Lista de Prestatarios'!E75,DailyLog!#REF!,"&gt;0"),"")</f>
        <v/>
      </c>
    </row>
    <row r="75" spans="1:7" x14ac:dyDescent="0.35">
      <c r="A75" s="87"/>
      <c r="B75" s="62" t="str">
        <f>IF(A75&lt;&gt;"",MAX(B$4:B74)+1,"")</f>
        <v/>
      </c>
      <c r="C75" s="38" t="str">
        <f>IF(A75&lt;&gt;"",COUNTIFS(DailyLog!$B:$B,'Lista de Prestatarios'!A75,DailyLog!$E:$E,"&gt;0"),"")</f>
        <v/>
      </c>
      <c r="F75" t="str">
        <f>IF(E76&lt;&gt;"",MAX(F$4:F74)+1,"")</f>
        <v/>
      </c>
      <c r="G75" t="str">
        <f>IF(E76&lt;&gt;"",COUNTIFS(DailyLog!F:F,'Lista de Prestatarios'!E76,DailyLog!#REF!,"&gt;0"),"")</f>
        <v/>
      </c>
    </row>
    <row r="76" spans="1:7" x14ac:dyDescent="0.35">
      <c r="A76" s="87"/>
      <c r="B76" s="62" t="str">
        <f>IF(A76&lt;&gt;"",MAX(B$4:B75)+1,"")</f>
        <v/>
      </c>
      <c r="C76" s="38" t="str">
        <f>IF(A76&lt;&gt;"",COUNTIFS(DailyLog!$B:$B,'Lista de Prestatarios'!A76,DailyLog!$E:$E,"&gt;0"),"")</f>
        <v/>
      </c>
      <c r="F76" t="str">
        <f>IF(E77&lt;&gt;"",MAX(F$4:F75)+1,"")</f>
        <v/>
      </c>
      <c r="G76" t="str">
        <f>IF(E77&lt;&gt;"",COUNTIFS(DailyLog!F:F,'Lista de Prestatarios'!E77,DailyLog!#REF!,"&gt;0"),"")</f>
        <v/>
      </c>
    </row>
    <row r="77" spans="1:7" x14ac:dyDescent="0.35">
      <c r="A77" s="87"/>
      <c r="B77" s="62" t="str">
        <f>IF(A77&lt;&gt;"",MAX(B$4:B76)+1,"")</f>
        <v/>
      </c>
      <c r="C77" s="38" t="str">
        <f>IF(A77&lt;&gt;"",COUNTIFS(DailyLog!$B:$B,'Lista de Prestatarios'!A77,DailyLog!$E:$E,"&gt;0"),"")</f>
        <v/>
      </c>
      <c r="F77" t="str">
        <f>IF(E78&lt;&gt;"",MAX(F$4:F76)+1,"")</f>
        <v/>
      </c>
      <c r="G77" t="str">
        <f>IF(E78&lt;&gt;"",COUNTIFS(DailyLog!F:F,'Lista de Prestatarios'!E78,DailyLog!#REF!,"&gt;0"),"")</f>
        <v/>
      </c>
    </row>
    <row r="78" spans="1:7" x14ac:dyDescent="0.35">
      <c r="A78" s="87"/>
      <c r="B78" s="62" t="str">
        <f>IF(A78&lt;&gt;"",MAX(B$4:B77)+1,"")</f>
        <v/>
      </c>
      <c r="C78" s="38" t="str">
        <f>IF(A78&lt;&gt;"",COUNTIFS(DailyLog!$B:$B,'Lista de Prestatarios'!A78,DailyLog!$E:$E,"&gt;0"),"")</f>
        <v/>
      </c>
      <c r="F78" t="str">
        <f>IF(E79&lt;&gt;"",MAX(F$4:F77)+1,"")</f>
        <v/>
      </c>
      <c r="G78" t="str">
        <f>IF(E79&lt;&gt;"",COUNTIFS(DailyLog!F:F,'Lista de Prestatarios'!E79,DailyLog!#REF!,"&gt;0"),"")</f>
        <v/>
      </c>
    </row>
    <row r="79" spans="1:7" x14ac:dyDescent="0.35">
      <c r="A79" s="87"/>
      <c r="B79" s="62" t="str">
        <f>IF(A79&lt;&gt;"",MAX(B$4:B78)+1,"")</f>
        <v/>
      </c>
      <c r="C79" s="38" t="str">
        <f>IF(A79&lt;&gt;"",COUNTIFS(DailyLog!$B:$B,'Lista de Prestatarios'!A79,DailyLog!$E:$E,"&gt;0"),"")</f>
        <v/>
      </c>
      <c r="F79" t="str">
        <f>IF(E80&lt;&gt;"",MAX(F$4:F78)+1,"")</f>
        <v/>
      </c>
      <c r="G79" t="str">
        <f>IF(E80&lt;&gt;"",COUNTIFS(DailyLog!F:F,'Lista de Prestatarios'!E80,DailyLog!#REF!,"&gt;0"),"")</f>
        <v/>
      </c>
    </row>
    <row r="80" spans="1:7" x14ac:dyDescent="0.35">
      <c r="A80" s="87"/>
      <c r="B80" s="62" t="str">
        <f>IF(A80&lt;&gt;"",MAX(B$4:B79)+1,"")</f>
        <v/>
      </c>
      <c r="C80" s="38" t="str">
        <f>IF(A80&lt;&gt;"",COUNTIFS(DailyLog!$B:$B,'Lista de Prestatarios'!A80,DailyLog!$E:$E,"&gt;0"),"")</f>
        <v/>
      </c>
      <c r="F80" t="str">
        <f>IF(E81&lt;&gt;"",MAX(F$4:F79)+1,"")</f>
        <v/>
      </c>
      <c r="G80" t="str">
        <f>IF(E81&lt;&gt;"",COUNTIFS(DailyLog!F:F,'Lista de Prestatarios'!E81,DailyLog!#REF!,"&gt;0"),"")</f>
        <v/>
      </c>
    </row>
    <row r="81" spans="1:7" x14ac:dyDescent="0.35">
      <c r="A81" s="87"/>
      <c r="B81" s="62" t="str">
        <f>IF(A81&lt;&gt;"",MAX(B$4:B80)+1,"")</f>
        <v/>
      </c>
      <c r="C81" s="38" t="str">
        <f>IF(A81&lt;&gt;"",COUNTIFS(DailyLog!$B:$B,'Lista de Prestatarios'!A81,DailyLog!$E:$E,"&gt;0"),"")</f>
        <v/>
      </c>
      <c r="F81" t="str">
        <f>IF(E82&lt;&gt;"",MAX(F$4:F80)+1,"")</f>
        <v/>
      </c>
      <c r="G81" t="str">
        <f>IF(E82&lt;&gt;"",COUNTIFS(DailyLog!F:F,'Lista de Prestatarios'!E82,DailyLog!#REF!,"&gt;0"),"")</f>
        <v/>
      </c>
    </row>
    <row r="82" spans="1:7" x14ac:dyDescent="0.35">
      <c r="A82" s="87"/>
      <c r="B82" s="62" t="str">
        <f>IF(A82&lt;&gt;"",MAX(B$4:B81)+1,"")</f>
        <v/>
      </c>
      <c r="C82" s="38" t="str">
        <f>IF(A82&lt;&gt;"",COUNTIFS(DailyLog!$B:$B,'Lista de Prestatarios'!A82,DailyLog!$E:$E,"&gt;0"),"")</f>
        <v/>
      </c>
      <c r="F82" t="str">
        <f>IF(E83&lt;&gt;"",MAX(F$4:F81)+1,"")</f>
        <v/>
      </c>
      <c r="G82" t="str">
        <f>IF(E83&lt;&gt;"",COUNTIFS(DailyLog!F:F,'Lista de Prestatarios'!E83,DailyLog!#REF!,"&gt;0"),"")</f>
        <v/>
      </c>
    </row>
    <row r="83" spans="1:7" x14ac:dyDescent="0.35">
      <c r="A83" s="87"/>
      <c r="B83" s="62" t="str">
        <f>IF(A83&lt;&gt;"",MAX(B$4:B82)+1,"")</f>
        <v/>
      </c>
      <c r="C83" s="38" t="str">
        <f>IF(A83&lt;&gt;"",COUNTIFS(DailyLog!$B:$B,'Lista de Prestatarios'!A83,DailyLog!$E:$E,"&gt;0"),"")</f>
        <v/>
      </c>
      <c r="F83" t="str">
        <f>IF(E84&lt;&gt;"",MAX(F$4:F82)+1,"")</f>
        <v/>
      </c>
      <c r="G83" t="str">
        <f>IF(E84&lt;&gt;"",COUNTIFS(DailyLog!F:F,'Lista de Prestatarios'!E84,DailyLog!#REF!,"&gt;0"),"")</f>
        <v/>
      </c>
    </row>
    <row r="84" spans="1:7" x14ac:dyDescent="0.35">
      <c r="A84" s="87"/>
      <c r="B84" s="62" t="str">
        <f>IF(A84&lt;&gt;"",MAX(B$4:B83)+1,"")</f>
        <v/>
      </c>
      <c r="C84" s="38" t="str">
        <f>IF(A84&lt;&gt;"",COUNTIFS(DailyLog!$B:$B,'Lista de Prestatarios'!A84,DailyLog!$E:$E,"&gt;0"),"")</f>
        <v/>
      </c>
      <c r="F84" t="str">
        <f>IF(E85&lt;&gt;"",MAX(F$4:F83)+1,"")</f>
        <v/>
      </c>
      <c r="G84" t="str">
        <f>IF(E85&lt;&gt;"",COUNTIFS(DailyLog!F:F,'Lista de Prestatarios'!E85,DailyLog!#REF!,"&gt;0"),"")</f>
        <v/>
      </c>
    </row>
    <row r="85" spans="1:7" x14ac:dyDescent="0.35">
      <c r="A85" s="87"/>
      <c r="B85" s="62" t="str">
        <f>IF(A85&lt;&gt;"",MAX(B$4:B84)+1,"")</f>
        <v/>
      </c>
      <c r="C85" s="38" t="str">
        <f>IF(A85&lt;&gt;"",COUNTIFS(DailyLog!$B:$B,'Lista de Prestatarios'!A85,DailyLog!$E:$E,"&gt;0"),"")</f>
        <v/>
      </c>
      <c r="F85" t="str">
        <f>IF(E86&lt;&gt;"",MAX(F$4:F84)+1,"")</f>
        <v/>
      </c>
      <c r="G85" t="str">
        <f>IF(E86&lt;&gt;"",COUNTIFS(DailyLog!F:F,'Lista de Prestatarios'!E86,DailyLog!#REF!,"&gt;0"),"")</f>
        <v/>
      </c>
    </row>
    <row r="86" spans="1:7" x14ac:dyDescent="0.35">
      <c r="A86" s="87"/>
      <c r="B86" s="62" t="str">
        <f>IF(A86&lt;&gt;"",MAX(B$4:B85)+1,"")</f>
        <v/>
      </c>
      <c r="C86" s="38" t="str">
        <f>IF(A86&lt;&gt;"",COUNTIFS(DailyLog!$B:$B,'Lista de Prestatarios'!A86,DailyLog!$E:$E,"&gt;0"),"")</f>
        <v/>
      </c>
      <c r="F86" t="str">
        <f>IF(E87&lt;&gt;"",MAX(F$4:F85)+1,"")</f>
        <v/>
      </c>
      <c r="G86" t="str">
        <f>IF(E87&lt;&gt;"",COUNTIFS(DailyLog!F:F,'Lista de Prestatarios'!E87,DailyLog!#REF!,"&gt;0"),"")</f>
        <v/>
      </c>
    </row>
    <row r="87" spans="1:7" x14ac:dyDescent="0.35">
      <c r="A87" s="87"/>
      <c r="B87" s="62" t="str">
        <f>IF(A87&lt;&gt;"",MAX(B$4:B86)+1,"")</f>
        <v/>
      </c>
      <c r="C87" s="38" t="str">
        <f>IF(A87&lt;&gt;"",COUNTIFS(DailyLog!$B:$B,'Lista de Prestatarios'!A87,DailyLog!$E:$E,"&gt;0"),"")</f>
        <v/>
      </c>
      <c r="F87" t="str">
        <f>IF(E88&lt;&gt;"",MAX(F$4:F86)+1,"")</f>
        <v/>
      </c>
      <c r="G87" t="str">
        <f>IF(E88&lt;&gt;"",COUNTIFS(DailyLog!F:F,'Lista de Prestatarios'!E88,DailyLog!#REF!,"&gt;0"),"")</f>
        <v/>
      </c>
    </row>
    <row r="88" spans="1:7" x14ac:dyDescent="0.35">
      <c r="A88" s="87"/>
      <c r="B88" s="62" t="str">
        <f>IF(A88&lt;&gt;"",MAX(B$4:B87)+1,"")</f>
        <v/>
      </c>
      <c r="C88" s="38" t="str">
        <f>IF(A88&lt;&gt;"",COUNTIFS(DailyLog!$B:$B,'Lista de Prestatarios'!A88,DailyLog!$E:$E,"&gt;0"),"")</f>
        <v/>
      </c>
      <c r="F88" t="str">
        <f>IF(E89&lt;&gt;"",MAX(F$4:F87)+1,"")</f>
        <v/>
      </c>
      <c r="G88" t="str">
        <f>IF(E89&lt;&gt;"",COUNTIFS(DailyLog!F:F,'Lista de Prestatarios'!E89,DailyLog!#REF!,"&gt;0"),"")</f>
        <v/>
      </c>
    </row>
    <row r="89" spans="1:7" x14ac:dyDescent="0.35">
      <c r="A89" s="87"/>
      <c r="B89" s="62" t="str">
        <f>IF(A89&lt;&gt;"",MAX(B$4:B88)+1,"")</f>
        <v/>
      </c>
      <c r="C89" s="38" t="str">
        <f>IF(A89&lt;&gt;"",COUNTIFS(DailyLog!$B:$B,'Lista de Prestatarios'!A89,DailyLog!$E:$E,"&gt;0"),"")</f>
        <v/>
      </c>
      <c r="F89" t="str">
        <f>IF(E90&lt;&gt;"",MAX(F$4:F88)+1,"")</f>
        <v/>
      </c>
      <c r="G89" t="str">
        <f>IF(E90&lt;&gt;"",COUNTIFS(DailyLog!F:F,'Lista de Prestatarios'!E90,DailyLog!#REF!,"&gt;0"),"")</f>
        <v/>
      </c>
    </row>
    <row r="90" spans="1:7" x14ac:dyDescent="0.35">
      <c r="A90" s="87"/>
      <c r="B90" s="62" t="str">
        <f>IF(A90&lt;&gt;"",MAX(B$4:B89)+1,"")</f>
        <v/>
      </c>
      <c r="C90" s="38" t="str">
        <f>IF(A90&lt;&gt;"",COUNTIFS(DailyLog!$B:$B,'Lista de Prestatarios'!A90,DailyLog!$E:$E,"&gt;0"),"")</f>
        <v/>
      </c>
      <c r="F90" t="str">
        <f>IF(E91&lt;&gt;"",MAX(F$4:F89)+1,"")</f>
        <v/>
      </c>
      <c r="G90" t="str">
        <f>IF(E91&lt;&gt;"",COUNTIFS(DailyLog!F:F,'Lista de Prestatarios'!E91,DailyLog!#REF!,"&gt;0"),"")</f>
        <v/>
      </c>
    </row>
    <row r="91" spans="1:7" x14ac:dyDescent="0.35">
      <c r="A91" s="87"/>
      <c r="B91" s="62" t="str">
        <f>IF(A91&lt;&gt;"",MAX(B$4:B90)+1,"")</f>
        <v/>
      </c>
      <c r="C91" s="38" t="str">
        <f>IF(A91&lt;&gt;"",COUNTIFS(DailyLog!$B:$B,'Lista de Prestatarios'!A91,DailyLog!$E:$E,"&gt;0"),"")</f>
        <v/>
      </c>
      <c r="F91" t="str">
        <f>IF(E92&lt;&gt;"",MAX(F$4:F90)+1,"")</f>
        <v/>
      </c>
      <c r="G91" t="str">
        <f>IF(E92&lt;&gt;"",COUNTIFS(DailyLog!F:F,'Lista de Prestatarios'!E92,DailyLog!#REF!,"&gt;0"),"")</f>
        <v/>
      </c>
    </row>
    <row r="92" spans="1:7" x14ac:dyDescent="0.35">
      <c r="A92" s="87"/>
      <c r="B92" s="62" t="str">
        <f>IF(A92&lt;&gt;"",MAX(B$4:B91)+1,"")</f>
        <v/>
      </c>
      <c r="C92" s="38" t="str">
        <f>IF(A92&lt;&gt;"",COUNTIFS(DailyLog!$B:$B,'Lista de Prestatarios'!A92,DailyLog!$E:$E,"&gt;0"),"")</f>
        <v/>
      </c>
      <c r="F92" t="str">
        <f>IF(E93&lt;&gt;"",MAX(F$4:F91)+1,"")</f>
        <v/>
      </c>
      <c r="G92" t="str">
        <f>IF(E93&lt;&gt;"",COUNTIFS(DailyLog!F:F,'Lista de Prestatarios'!E93,DailyLog!#REF!,"&gt;0"),"")</f>
        <v/>
      </c>
    </row>
    <row r="93" spans="1:7" x14ac:dyDescent="0.35">
      <c r="A93" s="87"/>
      <c r="B93" s="62" t="str">
        <f>IF(A93&lt;&gt;"",MAX(B$4:B92)+1,"")</f>
        <v/>
      </c>
      <c r="C93" s="38" t="str">
        <f>IF(A93&lt;&gt;"",COUNTIFS(DailyLog!$B:$B,'Lista de Prestatarios'!A93,DailyLog!$E:$E,"&gt;0"),"")</f>
        <v/>
      </c>
      <c r="F93" t="str">
        <f>IF(E94&lt;&gt;"",MAX(F$4:F92)+1,"")</f>
        <v/>
      </c>
      <c r="G93" t="str">
        <f>IF(E94&lt;&gt;"",COUNTIFS(DailyLog!F:F,'Lista de Prestatarios'!E94,DailyLog!#REF!,"&gt;0"),"")</f>
        <v/>
      </c>
    </row>
    <row r="94" spans="1:7" x14ac:dyDescent="0.35">
      <c r="A94" s="87"/>
      <c r="B94" s="62" t="str">
        <f>IF(A94&lt;&gt;"",MAX(B$4:B93)+1,"")</f>
        <v/>
      </c>
      <c r="C94" s="38" t="str">
        <f>IF(A94&lt;&gt;"",COUNTIFS(DailyLog!$B:$B,'Lista de Prestatarios'!A94,DailyLog!$E:$E,"&gt;0"),"")</f>
        <v/>
      </c>
      <c r="F94" t="str">
        <f>IF(E95&lt;&gt;"",MAX(F$4:F93)+1,"")</f>
        <v/>
      </c>
      <c r="G94" t="str">
        <f>IF(E95&lt;&gt;"",COUNTIFS(DailyLog!F:F,'Lista de Prestatarios'!E95,DailyLog!#REF!,"&gt;0"),"")</f>
        <v/>
      </c>
    </row>
    <row r="95" spans="1:7" x14ac:dyDescent="0.35">
      <c r="A95" s="87"/>
      <c r="B95" s="62" t="str">
        <f>IF(A95&lt;&gt;"",MAX(B$4:B94)+1,"")</f>
        <v/>
      </c>
      <c r="C95" s="38" t="str">
        <f>IF(A95&lt;&gt;"",COUNTIFS(DailyLog!$B:$B,'Lista de Prestatarios'!A95,DailyLog!$E:$E,"&gt;0"),"")</f>
        <v/>
      </c>
      <c r="F95" t="str">
        <f>IF(E96&lt;&gt;"",MAX(F$4:F94)+1,"")</f>
        <v/>
      </c>
      <c r="G95" t="str">
        <f>IF(E96&lt;&gt;"",COUNTIFS(DailyLog!F:F,'Lista de Prestatarios'!E96,DailyLog!#REF!,"&gt;0"),"")</f>
        <v/>
      </c>
    </row>
    <row r="96" spans="1:7" x14ac:dyDescent="0.35">
      <c r="A96" s="87"/>
      <c r="B96" s="62" t="str">
        <f>IF(A96&lt;&gt;"",MAX(B$4:B95)+1,"")</f>
        <v/>
      </c>
      <c r="C96" s="38" t="str">
        <f>IF(A96&lt;&gt;"",COUNTIFS(DailyLog!$B:$B,'Lista de Prestatarios'!A96,DailyLog!$E:$E,"&gt;0"),"")</f>
        <v/>
      </c>
      <c r="F96" t="str">
        <f>IF(E97&lt;&gt;"",MAX(F$4:F95)+1,"")</f>
        <v/>
      </c>
      <c r="G96" t="str">
        <f>IF(E97&lt;&gt;"",COUNTIFS(DailyLog!F:F,'Lista de Prestatarios'!E97,DailyLog!#REF!,"&gt;0"),"")</f>
        <v/>
      </c>
    </row>
    <row r="97" spans="1:7" x14ac:dyDescent="0.35">
      <c r="A97" s="87"/>
      <c r="B97" s="62" t="str">
        <f>IF(A97&lt;&gt;"",MAX(B$4:B96)+1,"")</f>
        <v/>
      </c>
      <c r="C97" s="38" t="str">
        <f>IF(A97&lt;&gt;"",COUNTIFS(DailyLog!$B:$B,'Lista de Prestatarios'!A97,DailyLog!$E:$E,"&gt;0"),"")</f>
        <v/>
      </c>
      <c r="F97" t="str">
        <f>IF(E98&lt;&gt;"",MAX(F$4:F96)+1,"")</f>
        <v/>
      </c>
      <c r="G97" t="str">
        <f>IF(E98&lt;&gt;"",COUNTIFS(DailyLog!F:F,'Lista de Prestatarios'!E98,DailyLog!#REF!,"&gt;0"),"")</f>
        <v/>
      </c>
    </row>
    <row r="98" spans="1:7" x14ac:dyDescent="0.35">
      <c r="A98" s="87"/>
      <c r="B98" s="62" t="str">
        <f>IF(A98&lt;&gt;"",MAX(B$4:B97)+1,"")</f>
        <v/>
      </c>
      <c r="C98" s="38" t="str">
        <f>IF(A98&lt;&gt;"",COUNTIFS(DailyLog!$B:$B,'Lista de Prestatarios'!A98,DailyLog!$E:$E,"&gt;0"),"")</f>
        <v/>
      </c>
      <c r="F98" t="str">
        <f>IF(E99&lt;&gt;"",MAX(F$4:F97)+1,"")</f>
        <v/>
      </c>
      <c r="G98" t="str">
        <f>IF(E99&lt;&gt;"",COUNTIFS(DailyLog!F:F,'Lista de Prestatarios'!E99,DailyLog!#REF!,"&gt;0"),"")</f>
        <v/>
      </c>
    </row>
    <row r="99" spans="1:7" x14ac:dyDescent="0.35">
      <c r="A99" s="87"/>
      <c r="B99" s="62" t="str">
        <f>IF(A99&lt;&gt;"",MAX(B$4:B98)+1,"")</f>
        <v/>
      </c>
      <c r="C99" s="38" t="str">
        <f>IF(A99&lt;&gt;"",COUNTIFS(DailyLog!$B:$B,'Lista de Prestatarios'!A99,DailyLog!$E:$E,"&gt;0"),"")</f>
        <v/>
      </c>
      <c r="F99" t="str">
        <f>IF(E100&lt;&gt;"",MAX(F$4:F98)+1,"")</f>
        <v/>
      </c>
      <c r="G99" t="str">
        <f>IF(E100&lt;&gt;"",COUNTIFS(DailyLog!F:F,'Lista de Prestatarios'!E100,DailyLog!#REF!,"&gt;0"),"")</f>
        <v/>
      </c>
    </row>
    <row r="100" spans="1:7" x14ac:dyDescent="0.35">
      <c r="A100" s="87"/>
      <c r="B100" s="62" t="str">
        <f>IF(A100&lt;&gt;"",MAX(B$4:B99)+1,"")</f>
        <v/>
      </c>
      <c r="C100" s="38" t="str">
        <f>IF(A100&lt;&gt;"",COUNTIFS(DailyLog!$B:$B,'Lista de Prestatarios'!A100,DailyLog!$E:$E,"&gt;0"),"")</f>
        <v/>
      </c>
      <c r="F100" t="str">
        <f>IF(E101&lt;&gt;"",MAX(F$4:F99)+1,"")</f>
        <v/>
      </c>
      <c r="G100" t="str">
        <f>IF(E101&lt;&gt;"",COUNTIFS(DailyLog!F:F,'Lista de Prestatarios'!E101,DailyLog!#REF!,"&gt;0"),"")</f>
        <v/>
      </c>
    </row>
    <row r="101" spans="1:7" x14ac:dyDescent="0.35">
      <c r="A101" s="87"/>
      <c r="B101" s="62" t="str">
        <f>IF(A101&lt;&gt;"",MAX(B$4:B100)+1,"")</f>
        <v/>
      </c>
      <c r="C101" s="38" t="str">
        <f>IF(A101&lt;&gt;"",COUNTIFS(DailyLog!$B:$B,'Lista de Prestatarios'!A101,DailyLog!$E:$E,"&gt;0"),"")</f>
        <v/>
      </c>
      <c r="F101" t="str">
        <f>IF(E102&lt;&gt;"",MAX(F$4:F100)+1,"")</f>
        <v/>
      </c>
      <c r="G101" t="str">
        <f>IF(E102&lt;&gt;"",COUNTIFS(DailyLog!F:F,'Lista de Prestatarios'!E102,DailyLog!#REF!,"&gt;0"),"")</f>
        <v/>
      </c>
    </row>
    <row r="102" spans="1:7" x14ac:dyDescent="0.35">
      <c r="A102" s="87"/>
      <c r="B102" s="62" t="str">
        <f>IF(A102&lt;&gt;"",MAX(B$4:B101)+1,"")</f>
        <v/>
      </c>
      <c r="C102" s="38" t="str">
        <f>IF(A102&lt;&gt;"",COUNTIFS(DailyLog!$B:$B,'Lista de Prestatarios'!A102,DailyLog!$E:$E,"&gt;0"),"")</f>
        <v/>
      </c>
      <c r="F102" t="str">
        <f>IF(E103&lt;&gt;"",MAX(F$4:F101)+1,"")</f>
        <v/>
      </c>
      <c r="G102" t="str">
        <f>IF(E103&lt;&gt;"",COUNTIFS(DailyLog!F:F,'Lista de Prestatarios'!E103,DailyLog!#REF!,"&gt;0"),"")</f>
        <v/>
      </c>
    </row>
    <row r="103" spans="1:7" x14ac:dyDescent="0.35">
      <c r="A103" s="87"/>
      <c r="B103" s="62" t="str">
        <f>IF(A103&lt;&gt;"",MAX(B$4:B102)+1,"")</f>
        <v/>
      </c>
      <c r="C103" s="38" t="str">
        <f>IF(A103&lt;&gt;"",COUNTIFS(DailyLog!$B:$B,'Lista de Prestatarios'!A103,DailyLog!$E:$E,"&gt;0"),"")</f>
        <v/>
      </c>
      <c r="F103" t="str">
        <f>IF(E104&lt;&gt;"",MAX(F$4:F102)+1,"")</f>
        <v/>
      </c>
      <c r="G103" t="str">
        <f>IF(E104&lt;&gt;"",COUNTIFS(DailyLog!F:F,'Lista de Prestatarios'!E104,DailyLog!#REF!,"&gt;0"),"")</f>
        <v/>
      </c>
    </row>
    <row r="104" spans="1:7" x14ac:dyDescent="0.35">
      <c r="A104" s="87"/>
      <c r="B104" s="62" t="str">
        <f>IF(A104&lt;&gt;"",MAX(B$4:B103)+1,"")</f>
        <v/>
      </c>
      <c r="C104" s="38" t="str">
        <f>IF(A104&lt;&gt;"",COUNTIFS(DailyLog!$B:$B,'Lista de Prestatarios'!A104,DailyLog!$E:$E,"&gt;0"),"")</f>
        <v/>
      </c>
      <c r="F104" t="str">
        <f>IF(E105&lt;&gt;"",MAX(F$4:F103)+1,"")</f>
        <v/>
      </c>
      <c r="G104" t="str">
        <f>IF(E105&lt;&gt;"",COUNTIFS(DailyLog!F:F,'Lista de Prestatarios'!E105,DailyLog!#REF!,"&gt;0"),"")</f>
        <v/>
      </c>
    </row>
    <row r="105" spans="1:7" x14ac:dyDescent="0.35">
      <c r="A105" s="87"/>
      <c r="B105" s="62" t="str">
        <f>IF(A105&lt;&gt;"",MAX(B$4:B104)+1,"")</f>
        <v/>
      </c>
      <c r="C105" s="38" t="str">
        <f>IF(A105&lt;&gt;"",COUNTIFS(DailyLog!$B:$B,'Lista de Prestatarios'!A105,DailyLog!$E:$E,"&gt;0"),"")</f>
        <v/>
      </c>
      <c r="F105" t="str">
        <f>IF(E106&lt;&gt;"",MAX(F$4:F104)+1,"")</f>
        <v/>
      </c>
      <c r="G105" t="str">
        <f>IF(E106&lt;&gt;"",COUNTIFS(DailyLog!F:F,'Lista de Prestatarios'!E106,DailyLog!#REF!,"&gt;0"),"")</f>
        <v/>
      </c>
    </row>
    <row r="106" spans="1:7" x14ac:dyDescent="0.35">
      <c r="A106" s="87"/>
      <c r="B106" s="62" t="str">
        <f>IF(A106&lt;&gt;"",MAX(B$4:B105)+1,"")</f>
        <v/>
      </c>
      <c r="C106" s="38" t="str">
        <f>IF(A106&lt;&gt;"",COUNTIFS(DailyLog!$B:$B,'Lista de Prestatarios'!A106,DailyLog!$E:$E,"&gt;0"),"")</f>
        <v/>
      </c>
      <c r="F106" t="str">
        <f>IF(E107&lt;&gt;"",MAX(F$4:F105)+1,"")</f>
        <v/>
      </c>
      <c r="G106" t="str">
        <f>IF(E107&lt;&gt;"",COUNTIFS(DailyLog!F:F,'Lista de Prestatarios'!E107,DailyLog!#REF!,"&gt;0"),"")</f>
        <v/>
      </c>
    </row>
    <row r="107" spans="1:7" x14ac:dyDescent="0.35">
      <c r="A107" s="87"/>
      <c r="B107" s="62" t="str">
        <f>IF(A107&lt;&gt;"",MAX(B$4:B106)+1,"")</f>
        <v/>
      </c>
      <c r="C107" s="38" t="str">
        <f>IF(A107&lt;&gt;"",COUNTIFS(DailyLog!$B:$B,'Lista de Prestatarios'!A107,DailyLog!$E:$E,"&gt;0"),"")</f>
        <v/>
      </c>
      <c r="F107" t="str">
        <f>IF(E108&lt;&gt;"",MAX(F$4:F106)+1,"")</f>
        <v/>
      </c>
      <c r="G107" t="str">
        <f>IF(E108&lt;&gt;"",COUNTIFS(DailyLog!F:F,'Lista de Prestatarios'!E108,DailyLog!#REF!,"&gt;0"),"")</f>
        <v/>
      </c>
    </row>
    <row r="108" spans="1:7" x14ac:dyDescent="0.35">
      <c r="A108" s="87"/>
      <c r="B108" s="62" t="str">
        <f>IF(A108&lt;&gt;"",MAX(B$4:B107)+1,"")</f>
        <v/>
      </c>
      <c r="C108" s="38" t="str">
        <f>IF(A108&lt;&gt;"",COUNTIFS(DailyLog!$B:$B,'Lista de Prestatarios'!A108,DailyLog!$E:$E,"&gt;0"),"")</f>
        <v/>
      </c>
      <c r="F108" t="str">
        <f>IF(E109&lt;&gt;"",MAX(F$4:F107)+1,"")</f>
        <v/>
      </c>
      <c r="G108" t="str">
        <f>IF(E109&lt;&gt;"",COUNTIFS(DailyLog!F:F,'Lista de Prestatarios'!E109,DailyLog!#REF!,"&gt;0"),"")</f>
        <v/>
      </c>
    </row>
    <row r="109" spans="1:7" x14ac:dyDescent="0.35">
      <c r="A109" s="87"/>
      <c r="B109" s="62" t="str">
        <f>IF(A109&lt;&gt;"",MAX(B$4:B108)+1,"")</f>
        <v/>
      </c>
      <c r="C109" s="38" t="str">
        <f>IF(A109&lt;&gt;"",COUNTIFS(DailyLog!$B:$B,'Lista de Prestatarios'!A109,DailyLog!$E:$E,"&gt;0"),"")</f>
        <v/>
      </c>
      <c r="F109" t="str">
        <f>IF(E110&lt;&gt;"",MAX(F$4:F108)+1,"")</f>
        <v/>
      </c>
      <c r="G109" t="str">
        <f>IF(E110&lt;&gt;"",COUNTIFS(DailyLog!F:F,'Lista de Prestatarios'!E110,DailyLog!#REF!,"&gt;0"),"")</f>
        <v/>
      </c>
    </row>
    <row r="110" spans="1:7" x14ac:dyDescent="0.35">
      <c r="A110" s="87"/>
      <c r="B110" s="62" t="str">
        <f>IF(A110&lt;&gt;"",MAX(B$4:B109)+1,"")</f>
        <v/>
      </c>
      <c r="C110" s="38" t="str">
        <f>IF(A110&lt;&gt;"",COUNTIFS(DailyLog!$B:$B,'Lista de Prestatarios'!A110,DailyLog!$E:$E,"&gt;0"),"")</f>
        <v/>
      </c>
      <c r="F110" t="str">
        <f>IF(E111&lt;&gt;"",MAX(F$4:F109)+1,"")</f>
        <v/>
      </c>
      <c r="G110" t="str">
        <f>IF(E111&lt;&gt;"",COUNTIFS(DailyLog!F:F,'Lista de Prestatarios'!E111,DailyLog!#REF!,"&gt;0"),"")</f>
        <v/>
      </c>
    </row>
    <row r="111" spans="1:7" x14ac:dyDescent="0.35">
      <c r="A111" s="87"/>
      <c r="B111" s="62" t="str">
        <f>IF(A111&lt;&gt;"",MAX(B$4:B110)+1,"")</f>
        <v/>
      </c>
      <c r="C111" s="38" t="str">
        <f>IF(A111&lt;&gt;"",COUNTIFS(DailyLog!$B:$B,'Lista de Prestatarios'!A111,DailyLog!$E:$E,"&gt;0"),"")</f>
        <v/>
      </c>
      <c r="F111" t="str">
        <f>IF(E112&lt;&gt;"",MAX(F$4:F110)+1,"")</f>
        <v/>
      </c>
      <c r="G111" t="str">
        <f>IF(E112&lt;&gt;"",COUNTIFS(DailyLog!F:F,'Lista de Prestatarios'!E112,DailyLog!#REF!,"&gt;0"),"")</f>
        <v/>
      </c>
    </row>
    <row r="112" spans="1:7" x14ac:dyDescent="0.35">
      <c r="A112" s="87"/>
      <c r="B112" s="62" t="str">
        <f>IF(A112&lt;&gt;"",MAX(B$4:B111)+1,"")</f>
        <v/>
      </c>
      <c r="C112" s="38" t="str">
        <f>IF(A112&lt;&gt;"",COUNTIFS(DailyLog!$B:$B,'Lista de Prestatarios'!A112,DailyLog!$E:$E,"&gt;0"),"")</f>
        <v/>
      </c>
      <c r="F112" t="str">
        <f>IF(E113&lt;&gt;"",MAX(F$4:F111)+1,"")</f>
        <v/>
      </c>
      <c r="G112" t="str">
        <f>IF(E113&lt;&gt;"",COUNTIFS(DailyLog!F:F,'Lista de Prestatarios'!E113,DailyLog!#REF!,"&gt;0"),"")</f>
        <v/>
      </c>
    </row>
    <row r="113" spans="1:7" x14ac:dyDescent="0.35">
      <c r="A113" s="87"/>
      <c r="B113" s="62" t="str">
        <f>IF(A113&lt;&gt;"",MAX(B$4:B112)+1,"")</f>
        <v/>
      </c>
      <c r="C113" s="38" t="str">
        <f>IF(A113&lt;&gt;"",COUNTIFS(DailyLog!$B:$B,'Lista de Prestatarios'!A113,DailyLog!$E:$E,"&gt;0"),"")</f>
        <v/>
      </c>
      <c r="F113" t="str">
        <f>IF(E114&lt;&gt;"",MAX(F$4:F112)+1,"")</f>
        <v/>
      </c>
      <c r="G113" t="str">
        <f>IF(E114&lt;&gt;"",COUNTIFS(DailyLog!F:F,'Lista de Prestatarios'!E114,DailyLog!#REF!,"&gt;0"),"")</f>
        <v/>
      </c>
    </row>
    <row r="114" spans="1:7" x14ac:dyDescent="0.35">
      <c r="A114" s="87"/>
      <c r="B114" s="62" t="str">
        <f>IF(A114&lt;&gt;"",MAX(B$4:B113)+1,"")</f>
        <v/>
      </c>
      <c r="C114" s="38" t="str">
        <f>IF(A114&lt;&gt;"",COUNTIFS(DailyLog!$B:$B,'Lista de Prestatarios'!A114,DailyLog!$E:$E,"&gt;0"),"")</f>
        <v/>
      </c>
      <c r="F114" t="str">
        <f>IF(E115&lt;&gt;"",MAX(F$4:F113)+1,"")</f>
        <v/>
      </c>
      <c r="G114" t="str">
        <f>IF(E115&lt;&gt;"",COUNTIFS(DailyLog!F:F,'Lista de Prestatarios'!E115,DailyLog!#REF!,"&gt;0"),"")</f>
        <v/>
      </c>
    </row>
    <row r="115" spans="1:7" x14ac:dyDescent="0.35">
      <c r="A115" s="87"/>
      <c r="B115" s="62" t="str">
        <f>IF(A115&lt;&gt;"",MAX(B$4:B114)+1,"")</f>
        <v/>
      </c>
      <c r="C115" s="38" t="str">
        <f>IF(A115&lt;&gt;"",COUNTIFS(DailyLog!$B:$B,'Lista de Prestatarios'!A115,DailyLog!$E:$E,"&gt;0"),"")</f>
        <v/>
      </c>
      <c r="F115" t="str">
        <f>IF(E116&lt;&gt;"",MAX(F$4:F114)+1,"")</f>
        <v/>
      </c>
      <c r="G115" t="str">
        <f>IF(E116&lt;&gt;"",COUNTIFS(DailyLog!F:F,'Lista de Prestatarios'!E116,DailyLog!#REF!,"&gt;0"),"")</f>
        <v/>
      </c>
    </row>
    <row r="116" spans="1:7" x14ac:dyDescent="0.35">
      <c r="A116" s="87"/>
      <c r="B116" s="62" t="str">
        <f>IF(A116&lt;&gt;"",MAX(B$4:B115)+1,"")</f>
        <v/>
      </c>
      <c r="C116" s="38" t="str">
        <f>IF(A116&lt;&gt;"",COUNTIFS(DailyLog!$B:$B,'Lista de Prestatarios'!A116,DailyLog!$E:$E,"&gt;0"),"")</f>
        <v/>
      </c>
      <c r="F116" t="str">
        <f>IF(E117&lt;&gt;"",MAX(F$4:F115)+1,"")</f>
        <v/>
      </c>
      <c r="G116" t="str">
        <f>IF(E117&lt;&gt;"",COUNTIFS(DailyLog!F:F,'Lista de Prestatarios'!E117,DailyLog!#REF!,"&gt;0"),"")</f>
        <v/>
      </c>
    </row>
    <row r="117" spans="1:7" x14ac:dyDescent="0.35">
      <c r="A117" s="87"/>
      <c r="B117" s="62" t="str">
        <f>IF(A117&lt;&gt;"",MAX(B$4:B116)+1,"")</f>
        <v/>
      </c>
      <c r="C117" s="38" t="str">
        <f>IF(A117&lt;&gt;"",COUNTIFS(DailyLog!$B:$B,'Lista de Prestatarios'!A117,DailyLog!$E:$E,"&gt;0"),"")</f>
        <v/>
      </c>
      <c r="F117" t="str">
        <f>IF(E118&lt;&gt;"",MAX(F$4:F116)+1,"")</f>
        <v/>
      </c>
      <c r="G117" t="str">
        <f>IF(E118&lt;&gt;"",COUNTIFS(DailyLog!F:F,'Lista de Prestatarios'!E118,DailyLog!#REF!,"&gt;0"),"")</f>
        <v/>
      </c>
    </row>
    <row r="118" spans="1:7" x14ac:dyDescent="0.35">
      <c r="A118" s="87"/>
      <c r="B118" s="62" t="str">
        <f>IF(A118&lt;&gt;"",MAX(B$4:B117)+1,"")</f>
        <v/>
      </c>
      <c r="C118" s="38" t="str">
        <f>IF(A118&lt;&gt;"",COUNTIFS(DailyLog!$B:$B,'Lista de Prestatarios'!A118,DailyLog!$E:$E,"&gt;0"),"")</f>
        <v/>
      </c>
      <c r="F118" t="str">
        <f>IF(E119&lt;&gt;"",MAX(F$4:F117)+1,"")</f>
        <v/>
      </c>
      <c r="G118" t="str">
        <f>IF(E119&lt;&gt;"",COUNTIFS(DailyLog!F:F,'Lista de Prestatarios'!E119,DailyLog!#REF!,"&gt;0"),"")</f>
        <v/>
      </c>
    </row>
    <row r="119" spans="1:7" x14ac:dyDescent="0.35">
      <c r="A119" s="87"/>
      <c r="B119" s="62" t="str">
        <f>IF(A119&lt;&gt;"",MAX(B$4:B118)+1,"")</f>
        <v/>
      </c>
      <c r="C119" s="38" t="str">
        <f>IF(A119&lt;&gt;"",COUNTIFS(DailyLog!$B:$B,'Lista de Prestatarios'!A119,DailyLog!$E:$E,"&gt;0"),"")</f>
        <v/>
      </c>
      <c r="F119" t="str">
        <f>IF(E120&lt;&gt;"",MAX(F$4:F118)+1,"")</f>
        <v/>
      </c>
      <c r="G119" t="str">
        <f>IF(E120&lt;&gt;"",COUNTIFS(DailyLog!F:F,'Lista de Prestatarios'!E120,DailyLog!#REF!,"&gt;0"),"")</f>
        <v/>
      </c>
    </row>
    <row r="120" spans="1:7" x14ac:dyDescent="0.35">
      <c r="A120" s="87"/>
      <c r="B120" s="62" t="str">
        <f>IF(A120&lt;&gt;"",MAX(B$4:B119)+1,"")</f>
        <v/>
      </c>
      <c r="C120" s="38" t="str">
        <f>IF(A120&lt;&gt;"",COUNTIFS(DailyLog!$B:$B,'Lista de Prestatarios'!A120,DailyLog!$E:$E,"&gt;0"),"")</f>
        <v/>
      </c>
      <c r="F120" t="str">
        <f>IF(E121&lt;&gt;"",MAX(F$4:F119)+1,"")</f>
        <v/>
      </c>
      <c r="G120" t="str">
        <f>IF(E121&lt;&gt;"",COUNTIFS(DailyLog!F:F,'Lista de Prestatarios'!E121,DailyLog!#REF!,"&gt;0"),"")</f>
        <v/>
      </c>
    </row>
    <row r="121" spans="1:7" x14ac:dyDescent="0.35">
      <c r="A121" s="87"/>
      <c r="B121" s="62" t="str">
        <f>IF(A121&lt;&gt;"",MAX(B$4:B120)+1,"")</f>
        <v/>
      </c>
      <c r="C121" s="38" t="str">
        <f>IF(A121&lt;&gt;"",COUNTIFS(DailyLog!$B:$B,'Lista de Prestatarios'!A121,DailyLog!$E:$E,"&gt;0"),"")</f>
        <v/>
      </c>
      <c r="F121" t="str">
        <f>IF(E122&lt;&gt;"",MAX(F$4:F120)+1,"")</f>
        <v/>
      </c>
      <c r="G121" t="str">
        <f>IF(E122&lt;&gt;"",COUNTIFS(DailyLog!F:F,'Lista de Prestatarios'!E122,DailyLog!#REF!,"&gt;0"),"")</f>
        <v/>
      </c>
    </row>
    <row r="122" spans="1:7" x14ac:dyDescent="0.35">
      <c r="A122" s="87"/>
      <c r="B122" s="62" t="str">
        <f>IF(A122&lt;&gt;"",MAX(B$4:B121)+1,"")</f>
        <v/>
      </c>
      <c r="C122" s="38" t="str">
        <f>IF(A122&lt;&gt;"",COUNTIFS(DailyLog!$B:$B,'Lista de Prestatarios'!A122,DailyLog!$E:$E,"&gt;0"),"")</f>
        <v/>
      </c>
      <c r="F122" t="str">
        <f>IF(E123&lt;&gt;"",MAX(F$4:F121)+1,"")</f>
        <v/>
      </c>
      <c r="G122" t="str">
        <f>IF(E123&lt;&gt;"",COUNTIFS(DailyLog!F:F,'Lista de Prestatarios'!E123,DailyLog!#REF!,"&gt;0"),"")</f>
        <v/>
      </c>
    </row>
    <row r="123" spans="1:7" x14ac:dyDescent="0.35">
      <c r="A123" s="87"/>
      <c r="B123" s="62" t="str">
        <f>IF(A123&lt;&gt;"",MAX(B$4:B122)+1,"")</f>
        <v/>
      </c>
      <c r="C123" s="38" t="str">
        <f>IF(A123&lt;&gt;"",COUNTIFS(DailyLog!$B:$B,'Lista de Prestatarios'!A123,DailyLog!$E:$E,"&gt;0"),"")</f>
        <v/>
      </c>
      <c r="F123" t="str">
        <f>IF(E124&lt;&gt;"",MAX(F$4:F122)+1,"")</f>
        <v/>
      </c>
      <c r="G123" t="str">
        <f>IF(E124&lt;&gt;"",COUNTIFS(DailyLog!F:F,'Lista de Prestatarios'!E124,DailyLog!#REF!,"&gt;0"),"")</f>
        <v/>
      </c>
    </row>
    <row r="124" spans="1:7" x14ac:dyDescent="0.35">
      <c r="A124" s="87"/>
      <c r="B124" s="62" t="str">
        <f>IF(A124&lt;&gt;"",MAX(B$4:B123)+1,"")</f>
        <v/>
      </c>
      <c r="C124" s="38" t="str">
        <f>IF(A124&lt;&gt;"",COUNTIFS(DailyLog!$B:$B,'Lista de Prestatarios'!A124,DailyLog!$E:$E,"&gt;0"),"")</f>
        <v/>
      </c>
      <c r="F124" t="str">
        <f>IF(E125&lt;&gt;"",MAX(F$4:F123)+1,"")</f>
        <v/>
      </c>
      <c r="G124" t="str">
        <f>IF(E125&lt;&gt;"",COUNTIFS(DailyLog!F:F,'Lista de Prestatarios'!E125,DailyLog!#REF!,"&gt;0"),"")</f>
        <v/>
      </c>
    </row>
    <row r="125" spans="1:7" x14ac:dyDescent="0.35">
      <c r="A125" s="87"/>
      <c r="B125" s="62" t="str">
        <f>IF(A125&lt;&gt;"",MAX(B$4:B124)+1,"")</f>
        <v/>
      </c>
      <c r="C125" s="38" t="str">
        <f>IF(A125&lt;&gt;"",COUNTIFS(DailyLog!$B:$B,'Lista de Prestatarios'!A125,DailyLog!$E:$E,"&gt;0"),"")</f>
        <v/>
      </c>
      <c r="F125" t="str">
        <f>IF(E126&lt;&gt;"",MAX(F$4:F124)+1,"")</f>
        <v/>
      </c>
      <c r="G125" t="str">
        <f>IF(E126&lt;&gt;"",COUNTIFS(DailyLog!F:F,'Lista de Prestatarios'!E126,DailyLog!#REF!,"&gt;0"),"")</f>
        <v/>
      </c>
    </row>
    <row r="126" spans="1:7" x14ac:dyDescent="0.35">
      <c r="A126" s="87"/>
      <c r="B126" s="62" t="str">
        <f>IF(A126&lt;&gt;"",MAX(B$4:B125)+1,"")</f>
        <v/>
      </c>
      <c r="C126" s="38" t="str">
        <f>IF(A126&lt;&gt;"",COUNTIFS(DailyLog!$B:$B,'Lista de Prestatarios'!A126,DailyLog!$E:$E,"&gt;0"),"")</f>
        <v/>
      </c>
      <c r="F126" t="str">
        <f>IF(E127&lt;&gt;"",MAX(F$4:F125)+1,"")</f>
        <v/>
      </c>
      <c r="G126" t="str">
        <f>IF(E127&lt;&gt;"",COUNTIFS(DailyLog!F:F,'Lista de Prestatarios'!E127,DailyLog!#REF!,"&gt;0"),"")</f>
        <v/>
      </c>
    </row>
    <row r="127" spans="1:7" x14ac:dyDescent="0.35">
      <c r="A127" s="87"/>
      <c r="B127" s="62" t="str">
        <f>IF(A127&lt;&gt;"",MAX(B$4:B126)+1,"")</f>
        <v/>
      </c>
      <c r="C127" s="38" t="str">
        <f>IF(A127&lt;&gt;"",COUNTIFS(DailyLog!$B:$B,'Lista de Prestatarios'!A127,DailyLog!$E:$E,"&gt;0"),"")</f>
        <v/>
      </c>
      <c r="F127" t="str">
        <f>IF(E128&lt;&gt;"",MAX(F$4:F126)+1,"")</f>
        <v/>
      </c>
      <c r="G127" t="str">
        <f>IF(E128&lt;&gt;"",COUNTIFS(DailyLog!F:F,'Lista de Prestatarios'!E128,DailyLog!#REF!,"&gt;0"),"")</f>
        <v/>
      </c>
    </row>
    <row r="128" spans="1:7" x14ac:dyDescent="0.35">
      <c r="A128" s="87"/>
      <c r="B128" s="62" t="str">
        <f>IF(A128&lt;&gt;"",MAX(B$4:B127)+1,"")</f>
        <v/>
      </c>
      <c r="C128" s="38" t="str">
        <f>IF(A128&lt;&gt;"",COUNTIFS(DailyLog!$B:$B,'Lista de Prestatarios'!A128,DailyLog!$E:$E,"&gt;0"),"")</f>
        <v/>
      </c>
      <c r="F128" t="str">
        <f>IF(E129&lt;&gt;"",MAX(F$4:F127)+1,"")</f>
        <v/>
      </c>
      <c r="G128" t="str">
        <f>IF(E129&lt;&gt;"",COUNTIFS(DailyLog!F:F,'Lista de Prestatarios'!E129,DailyLog!#REF!,"&gt;0"),"")</f>
        <v/>
      </c>
    </row>
    <row r="129" spans="1:7" x14ac:dyDescent="0.35">
      <c r="A129" s="87"/>
      <c r="B129" s="62" t="str">
        <f>IF(A129&lt;&gt;"",MAX(B$4:B128)+1,"")</f>
        <v/>
      </c>
      <c r="C129" s="38" t="str">
        <f>IF(A129&lt;&gt;"",COUNTIFS(DailyLog!$B:$B,'Lista de Prestatarios'!A129,DailyLog!$E:$E,"&gt;0"),"")</f>
        <v/>
      </c>
      <c r="F129" t="str">
        <f>IF(E130&lt;&gt;"",MAX(F$4:F128)+1,"")</f>
        <v/>
      </c>
      <c r="G129" t="str">
        <f>IF(E130&lt;&gt;"",COUNTIFS(DailyLog!F:F,'Lista de Prestatarios'!E130,DailyLog!#REF!,"&gt;0"),"")</f>
        <v/>
      </c>
    </row>
    <row r="130" spans="1:7" x14ac:dyDescent="0.35">
      <c r="A130" s="87"/>
      <c r="B130" s="62" t="str">
        <f>IF(A130&lt;&gt;"",MAX(B$4:B129)+1,"")</f>
        <v/>
      </c>
      <c r="C130" s="38" t="str">
        <f>IF(A130&lt;&gt;"",COUNTIFS(DailyLog!$B:$B,'Lista de Prestatarios'!A130,DailyLog!$E:$E,"&gt;0"),"")</f>
        <v/>
      </c>
      <c r="F130" t="str">
        <f>IF(E131&lt;&gt;"",MAX(F$4:F129)+1,"")</f>
        <v/>
      </c>
      <c r="G130" t="str">
        <f>IF(E131&lt;&gt;"",COUNTIFS(DailyLog!F:F,'Lista de Prestatarios'!E131,DailyLog!#REF!,"&gt;0"),"")</f>
        <v/>
      </c>
    </row>
    <row r="131" spans="1:7" x14ac:dyDescent="0.35">
      <c r="A131" s="87"/>
      <c r="B131" s="62" t="str">
        <f>IF(A131&lt;&gt;"",MAX(B$4:B130)+1,"")</f>
        <v/>
      </c>
      <c r="C131" s="38" t="str">
        <f>IF(A131&lt;&gt;"",COUNTIFS(DailyLog!$B:$B,'Lista de Prestatarios'!A131,DailyLog!$E:$E,"&gt;0"),"")</f>
        <v/>
      </c>
      <c r="F131" t="str">
        <f>IF(E132&lt;&gt;"",MAX(F$4:F130)+1,"")</f>
        <v/>
      </c>
      <c r="G131" t="str">
        <f>IF(E132&lt;&gt;"",COUNTIFS(DailyLog!F:F,'Lista de Prestatarios'!E132,DailyLog!#REF!,"&gt;0"),"")</f>
        <v/>
      </c>
    </row>
    <row r="132" spans="1:7" x14ac:dyDescent="0.35">
      <c r="A132" s="87"/>
      <c r="B132" s="62" t="str">
        <f>IF(A132&lt;&gt;"",MAX(B$4:B131)+1,"")</f>
        <v/>
      </c>
      <c r="C132" s="38" t="str">
        <f>IF(A132&lt;&gt;"",COUNTIFS(DailyLog!$B:$B,'Lista de Prestatarios'!A132,DailyLog!$E:$E,"&gt;0"),"")</f>
        <v/>
      </c>
      <c r="F132" t="str">
        <f>IF(E133&lt;&gt;"",MAX(F$4:F131)+1,"")</f>
        <v/>
      </c>
      <c r="G132" t="str">
        <f>IF(E133&lt;&gt;"",COUNTIFS(DailyLog!F:F,'Lista de Prestatarios'!E133,DailyLog!#REF!,"&gt;0"),"")</f>
        <v/>
      </c>
    </row>
    <row r="133" spans="1:7" x14ac:dyDescent="0.35">
      <c r="A133" s="87"/>
      <c r="B133" s="62" t="str">
        <f>IF(A133&lt;&gt;"",MAX(B$4:B132)+1,"")</f>
        <v/>
      </c>
      <c r="C133" s="38" t="str">
        <f>IF(A133&lt;&gt;"",COUNTIFS(DailyLog!$B:$B,'Lista de Prestatarios'!A133,DailyLog!$E:$E,"&gt;0"),"")</f>
        <v/>
      </c>
      <c r="F133" t="str">
        <f>IF(E134&lt;&gt;"",MAX(F$4:F132)+1,"")</f>
        <v/>
      </c>
      <c r="G133" t="str">
        <f>IF(E134&lt;&gt;"",COUNTIFS(DailyLog!F:F,'Lista de Prestatarios'!E134,DailyLog!#REF!,"&gt;0"),"")</f>
        <v/>
      </c>
    </row>
    <row r="134" spans="1:7" x14ac:dyDescent="0.35">
      <c r="A134" s="87"/>
      <c r="B134" s="62" t="str">
        <f>IF(A134&lt;&gt;"",MAX(B$4:B133)+1,"")</f>
        <v/>
      </c>
      <c r="C134" s="38" t="str">
        <f>IF(A134&lt;&gt;"",COUNTIFS(DailyLog!$B:$B,'Lista de Prestatarios'!A134,DailyLog!$E:$E,"&gt;0"),"")</f>
        <v/>
      </c>
      <c r="F134" t="str">
        <f>IF(E135&lt;&gt;"",MAX(F$4:F133)+1,"")</f>
        <v/>
      </c>
      <c r="G134" t="str">
        <f>IF(E135&lt;&gt;"",COUNTIFS(DailyLog!F:F,'Lista de Prestatarios'!E135,DailyLog!#REF!,"&gt;0"),"")</f>
        <v/>
      </c>
    </row>
    <row r="135" spans="1:7" x14ac:dyDescent="0.35">
      <c r="A135" s="87"/>
      <c r="B135" s="62" t="str">
        <f>IF(A135&lt;&gt;"",MAX(B$4:B134)+1,"")</f>
        <v/>
      </c>
      <c r="C135" s="38" t="str">
        <f>IF(A135&lt;&gt;"",COUNTIFS(DailyLog!$B:$B,'Lista de Prestatarios'!A135,DailyLog!$E:$E,"&gt;0"),"")</f>
        <v/>
      </c>
      <c r="F135" t="str">
        <f>IF(E136&lt;&gt;"",MAX(F$4:F134)+1,"")</f>
        <v/>
      </c>
      <c r="G135" t="str">
        <f>IF(E136&lt;&gt;"",COUNTIFS(DailyLog!F:F,'Lista de Prestatarios'!E136,DailyLog!#REF!,"&gt;0"),"")</f>
        <v/>
      </c>
    </row>
    <row r="136" spans="1:7" x14ac:dyDescent="0.35">
      <c r="A136" s="87"/>
      <c r="B136" s="62" t="str">
        <f>IF(A136&lt;&gt;"",MAX(B$4:B135)+1,"")</f>
        <v/>
      </c>
      <c r="C136" s="38" t="str">
        <f>IF(A136&lt;&gt;"",COUNTIFS(DailyLog!$B:$B,'Lista de Prestatarios'!A136,DailyLog!$E:$E,"&gt;0"),"")</f>
        <v/>
      </c>
      <c r="F136" t="str">
        <f>IF(E137&lt;&gt;"",MAX(F$4:F135)+1,"")</f>
        <v/>
      </c>
      <c r="G136" t="str">
        <f>IF(E137&lt;&gt;"",COUNTIFS(DailyLog!F:F,'Lista de Prestatarios'!E137,DailyLog!#REF!,"&gt;0"),"")</f>
        <v/>
      </c>
    </row>
    <row r="137" spans="1:7" x14ac:dyDescent="0.35">
      <c r="A137" s="87"/>
      <c r="B137" s="62" t="str">
        <f>IF(A137&lt;&gt;"",MAX(B$4:B136)+1,"")</f>
        <v/>
      </c>
      <c r="C137" s="38" t="str">
        <f>IF(A137&lt;&gt;"",COUNTIFS(DailyLog!$B:$B,'Lista de Prestatarios'!A137,DailyLog!$E:$E,"&gt;0"),"")</f>
        <v/>
      </c>
      <c r="F137" t="str">
        <f>IF(E138&lt;&gt;"",MAX(F$4:F136)+1,"")</f>
        <v/>
      </c>
      <c r="G137" t="str">
        <f>IF(E138&lt;&gt;"",COUNTIFS(DailyLog!F:F,'Lista de Prestatarios'!E138,DailyLog!#REF!,"&gt;0"),"")</f>
        <v/>
      </c>
    </row>
    <row r="138" spans="1:7" x14ac:dyDescent="0.35">
      <c r="A138" s="87"/>
      <c r="B138" s="62" t="str">
        <f>IF(A138&lt;&gt;"",MAX(B$4:B137)+1,"")</f>
        <v/>
      </c>
      <c r="C138" s="38" t="str">
        <f>IF(A138&lt;&gt;"",COUNTIFS(DailyLog!$B:$B,'Lista de Prestatarios'!A138,DailyLog!$E:$E,"&gt;0"),"")</f>
        <v/>
      </c>
      <c r="F138" t="str">
        <f>IF(E139&lt;&gt;"",MAX(F$4:F137)+1,"")</f>
        <v/>
      </c>
      <c r="G138" t="str">
        <f>IF(E139&lt;&gt;"",COUNTIFS(DailyLog!F:F,'Lista de Prestatarios'!E139,DailyLog!#REF!,"&gt;0"),"")</f>
        <v/>
      </c>
    </row>
    <row r="139" spans="1:7" x14ac:dyDescent="0.35">
      <c r="A139" s="87"/>
      <c r="B139" s="62" t="str">
        <f>IF(A139&lt;&gt;"",MAX(B$4:B138)+1,"")</f>
        <v/>
      </c>
      <c r="C139" s="38" t="str">
        <f>IF(A139&lt;&gt;"",COUNTIFS(DailyLog!$B:$B,'Lista de Prestatarios'!A139,DailyLog!$E:$E,"&gt;0"),"")</f>
        <v/>
      </c>
      <c r="F139" t="str">
        <f>IF(E140&lt;&gt;"",MAX(F$4:F138)+1,"")</f>
        <v/>
      </c>
      <c r="G139" t="str">
        <f>IF(E140&lt;&gt;"",COUNTIFS(DailyLog!F:F,'Lista de Prestatarios'!E140,DailyLog!#REF!,"&gt;0"),"")</f>
        <v/>
      </c>
    </row>
    <row r="140" spans="1:7" x14ac:dyDescent="0.35">
      <c r="A140" s="87"/>
      <c r="B140" s="62" t="str">
        <f>IF(A140&lt;&gt;"",MAX(B$4:B139)+1,"")</f>
        <v/>
      </c>
      <c r="C140" s="38" t="str">
        <f>IF(A140&lt;&gt;"",COUNTIFS(DailyLog!$B:$B,'Lista de Prestatarios'!A140,DailyLog!$E:$E,"&gt;0"),"")</f>
        <v/>
      </c>
      <c r="F140" t="str">
        <f>IF(E141&lt;&gt;"",MAX(F$4:F139)+1,"")</f>
        <v/>
      </c>
      <c r="G140" t="str">
        <f>IF(E141&lt;&gt;"",COUNTIFS(DailyLog!F:F,'Lista de Prestatarios'!E141,DailyLog!#REF!,"&gt;0"),"")</f>
        <v/>
      </c>
    </row>
    <row r="141" spans="1:7" x14ac:dyDescent="0.35">
      <c r="A141" s="87"/>
      <c r="B141" s="62" t="str">
        <f>IF(A141&lt;&gt;"",MAX(B$4:B140)+1,"")</f>
        <v/>
      </c>
      <c r="C141" s="38" t="str">
        <f>IF(A141&lt;&gt;"",COUNTIFS(DailyLog!$B:$B,'Lista de Prestatarios'!A141,DailyLog!$E:$E,"&gt;0"),"")</f>
        <v/>
      </c>
      <c r="F141" t="str">
        <f>IF(E142&lt;&gt;"",MAX(F$4:F140)+1,"")</f>
        <v/>
      </c>
      <c r="G141" t="str">
        <f>IF(E142&lt;&gt;"",COUNTIFS(DailyLog!F:F,'Lista de Prestatarios'!E142,DailyLog!#REF!,"&gt;0"),"")</f>
        <v/>
      </c>
    </row>
    <row r="142" spans="1:7" x14ac:dyDescent="0.35">
      <c r="A142" s="87"/>
      <c r="B142" s="62" t="str">
        <f>IF(A142&lt;&gt;"",MAX(B$4:B141)+1,"")</f>
        <v/>
      </c>
      <c r="C142" s="38" t="str">
        <f>IF(A142&lt;&gt;"",COUNTIFS(DailyLog!$B:$B,'Lista de Prestatarios'!A142,DailyLog!$E:$E,"&gt;0"),"")</f>
        <v/>
      </c>
      <c r="F142" t="str">
        <f>IF(E143&lt;&gt;"",MAX(F$4:F141)+1,"")</f>
        <v/>
      </c>
      <c r="G142" t="str">
        <f>IF(E143&lt;&gt;"",COUNTIFS(DailyLog!F:F,'Lista de Prestatarios'!E143,DailyLog!#REF!,"&gt;0"),"")</f>
        <v/>
      </c>
    </row>
    <row r="143" spans="1:7" x14ac:dyDescent="0.35">
      <c r="A143" s="87"/>
      <c r="B143" s="62" t="str">
        <f>IF(A143&lt;&gt;"",MAX(B$4:B142)+1,"")</f>
        <v/>
      </c>
      <c r="C143" s="38" t="str">
        <f>IF(A143&lt;&gt;"",COUNTIFS(DailyLog!$B:$B,'Lista de Prestatarios'!A143,DailyLog!$E:$E,"&gt;0"),"")</f>
        <v/>
      </c>
      <c r="F143" t="str">
        <f>IF(E144&lt;&gt;"",MAX(F$4:F142)+1,"")</f>
        <v/>
      </c>
      <c r="G143" t="str">
        <f>IF(E144&lt;&gt;"",COUNTIFS(DailyLog!F:F,'Lista de Prestatarios'!E144,DailyLog!#REF!,"&gt;0"),"")</f>
        <v/>
      </c>
    </row>
    <row r="144" spans="1:7" x14ac:dyDescent="0.35">
      <c r="A144" s="87"/>
      <c r="B144" s="62" t="str">
        <f>IF(A144&lt;&gt;"",MAX(B$4:B143)+1,"")</f>
        <v/>
      </c>
      <c r="C144" s="38" t="str">
        <f>IF(A144&lt;&gt;"",COUNTIFS(DailyLog!$B:$B,'Lista de Prestatarios'!A144,DailyLog!$E:$E,"&gt;0"),"")</f>
        <v/>
      </c>
      <c r="F144" t="str">
        <f>IF(E145&lt;&gt;"",MAX(F$4:F143)+1,"")</f>
        <v/>
      </c>
      <c r="G144" t="str">
        <f>IF(E145&lt;&gt;"",COUNTIFS(DailyLog!F:F,'Lista de Prestatarios'!E145,DailyLog!#REF!,"&gt;0"),"")</f>
        <v/>
      </c>
    </row>
    <row r="145" spans="1:7" x14ac:dyDescent="0.35">
      <c r="A145" s="87"/>
      <c r="B145" s="62" t="str">
        <f>IF(A145&lt;&gt;"",MAX(B$4:B144)+1,"")</f>
        <v/>
      </c>
      <c r="C145" s="38" t="str">
        <f>IF(A145&lt;&gt;"",COUNTIFS(DailyLog!$B:$B,'Lista de Prestatarios'!A145,DailyLog!$E:$E,"&gt;0"),"")</f>
        <v/>
      </c>
      <c r="F145" t="str">
        <f>IF(E146&lt;&gt;"",MAX(F$4:F144)+1,"")</f>
        <v/>
      </c>
      <c r="G145" t="str">
        <f>IF(E146&lt;&gt;"",COUNTIFS(DailyLog!F:F,'Lista de Prestatarios'!E146,DailyLog!#REF!,"&gt;0"),"")</f>
        <v/>
      </c>
    </row>
    <row r="146" spans="1:7" x14ac:dyDescent="0.35">
      <c r="A146" s="87"/>
      <c r="B146" s="62" t="str">
        <f>IF(A146&lt;&gt;"",MAX(B$4:B145)+1,"")</f>
        <v/>
      </c>
      <c r="C146" s="38" t="str">
        <f>IF(A146&lt;&gt;"",COUNTIFS(DailyLog!$B:$B,'Lista de Prestatarios'!A146,DailyLog!$E:$E,"&gt;0"),"")</f>
        <v/>
      </c>
      <c r="F146" t="str">
        <f>IF(E147&lt;&gt;"",MAX(F$4:F145)+1,"")</f>
        <v/>
      </c>
      <c r="G146" t="str">
        <f>IF(E147&lt;&gt;"",COUNTIFS(DailyLog!F:F,'Lista de Prestatarios'!E147,DailyLog!#REF!,"&gt;0"),"")</f>
        <v/>
      </c>
    </row>
    <row r="147" spans="1:7" x14ac:dyDescent="0.35">
      <c r="A147" s="87"/>
      <c r="B147" s="62" t="str">
        <f>IF(A147&lt;&gt;"",MAX(B$4:B146)+1,"")</f>
        <v/>
      </c>
      <c r="C147" s="38" t="str">
        <f>IF(A147&lt;&gt;"",COUNTIFS(DailyLog!$B:$B,'Lista de Prestatarios'!A147,DailyLog!$E:$E,"&gt;0"),"")</f>
        <v/>
      </c>
      <c r="F147" t="str">
        <f>IF(E148&lt;&gt;"",MAX(F$4:F146)+1,"")</f>
        <v/>
      </c>
      <c r="G147" t="str">
        <f>IF(E148&lt;&gt;"",COUNTIFS(DailyLog!F:F,'Lista de Prestatarios'!E148,DailyLog!#REF!,"&gt;0"),"")</f>
        <v/>
      </c>
    </row>
    <row r="148" spans="1:7" x14ac:dyDescent="0.35">
      <c r="A148" s="87"/>
      <c r="B148" s="62" t="str">
        <f>IF(A148&lt;&gt;"",MAX(B$4:B147)+1,"")</f>
        <v/>
      </c>
      <c r="C148" s="38" t="str">
        <f>IF(A148&lt;&gt;"",COUNTIFS(DailyLog!$B:$B,'Lista de Prestatarios'!A148,DailyLog!$E:$E,"&gt;0"),"")</f>
        <v/>
      </c>
      <c r="F148" t="str">
        <f>IF(E149&lt;&gt;"",MAX(F$4:F147)+1,"")</f>
        <v/>
      </c>
      <c r="G148" t="str">
        <f>IF(E149&lt;&gt;"",COUNTIFS(DailyLog!F:F,'Lista de Prestatarios'!E149,DailyLog!#REF!,"&gt;0"),"")</f>
        <v/>
      </c>
    </row>
    <row r="149" spans="1:7" x14ac:dyDescent="0.35">
      <c r="A149" s="87"/>
      <c r="B149" s="62" t="str">
        <f>IF(A149&lt;&gt;"",MAX(B$4:B148)+1,"")</f>
        <v/>
      </c>
      <c r="C149" s="38" t="str">
        <f>IF(A149&lt;&gt;"",COUNTIFS(DailyLog!$B:$B,'Lista de Prestatarios'!A149,DailyLog!$E:$E,"&gt;0"),"")</f>
        <v/>
      </c>
      <c r="F149" t="str">
        <f>IF(E150&lt;&gt;"",MAX(F$4:F148)+1,"")</f>
        <v/>
      </c>
      <c r="G149" t="str">
        <f>IF(E150&lt;&gt;"",COUNTIFS(DailyLog!F:F,'Lista de Prestatarios'!E150,DailyLog!#REF!,"&gt;0"),"")</f>
        <v/>
      </c>
    </row>
    <row r="150" spans="1:7" x14ac:dyDescent="0.35">
      <c r="A150" s="87"/>
      <c r="B150" s="62" t="str">
        <f>IF(A150&lt;&gt;"",MAX(B$4:B149)+1,"")</f>
        <v/>
      </c>
      <c r="C150" s="38" t="str">
        <f>IF(A150&lt;&gt;"",COUNTIFS(DailyLog!$B:$B,'Lista de Prestatarios'!A150,DailyLog!$E:$E,"&gt;0"),"")</f>
        <v/>
      </c>
      <c r="F150" t="str">
        <f>IF(E151&lt;&gt;"",MAX(F$4:F149)+1,"")</f>
        <v/>
      </c>
      <c r="G150" t="str">
        <f>IF(E151&lt;&gt;"",COUNTIFS(DailyLog!F:F,'Lista de Prestatarios'!E151,DailyLog!#REF!,"&gt;0"),"")</f>
        <v/>
      </c>
    </row>
    <row r="151" spans="1:7" x14ac:dyDescent="0.35">
      <c r="A151" s="87"/>
      <c r="B151" s="62" t="str">
        <f>IF(A151&lt;&gt;"",MAX(B$4:B150)+1,"")</f>
        <v/>
      </c>
      <c r="C151" s="38" t="str">
        <f>IF(A151&lt;&gt;"",COUNTIFS(DailyLog!$B:$B,'Lista de Prestatarios'!A151,DailyLog!$E:$E,"&gt;0"),"")</f>
        <v/>
      </c>
      <c r="F151" t="str">
        <f>IF(E152&lt;&gt;"",MAX(F$4:F150)+1,"")</f>
        <v/>
      </c>
      <c r="G151" t="str">
        <f>IF(E152&lt;&gt;"",COUNTIFS(DailyLog!F:F,'Lista de Prestatarios'!E152,DailyLog!#REF!,"&gt;0"),"")</f>
        <v/>
      </c>
    </row>
    <row r="152" spans="1:7" x14ac:dyDescent="0.35">
      <c r="A152" s="87"/>
      <c r="B152" s="62" t="str">
        <f>IF(A152&lt;&gt;"",MAX(B$4:B151)+1,"")</f>
        <v/>
      </c>
      <c r="C152" s="38" t="str">
        <f>IF(A152&lt;&gt;"",COUNTIFS(DailyLog!$B:$B,'Lista de Prestatarios'!A152,DailyLog!$E:$E,"&gt;0"),"")</f>
        <v/>
      </c>
      <c r="F152" t="str">
        <f>IF(E153&lt;&gt;"",MAX(F$4:F151)+1,"")</f>
        <v/>
      </c>
      <c r="G152" t="str">
        <f>IF(E153&lt;&gt;"",COUNTIFS(DailyLog!F:F,'Lista de Prestatarios'!E153,DailyLog!#REF!,"&gt;0"),"")</f>
        <v/>
      </c>
    </row>
    <row r="153" spans="1:7" x14ac:dyDescent="0.35">
      <c r="A153" s="87"/>
      <c r="B153" s="62" t="str">
        <f>IF(A153&lt;&gt;"",MAX(B$4:B152)+1,"")</f>
        <v/>
      </c>
      <c r="C153" s="38" t="str">
        <f>IF(A153&lt;&gt;"",COUNTIFS(DailyLog!$B:$B,'Lista de Prestatarios'!A153,DailyLog!$E:$E,"&gt;0"),"")</f>
        <v/>
      </c>
      <c r="F153" t="str">
        <f>IF(E154&lt;&gt;"",MAX(F$4:F152)+1,"")</f>
        <v/>
      </c>
      <c r="G153" t="str">
        <f>IF(E154&lt;&gt;"",COUNTIFS(DailyLog!F:F,'Lista de Prestatarios'!E154,DailyLog!#REF!,"&gt;0"),"")</f>
        <v/>
      </c>
    </row>
    <row r="154" spans="1:7" x14ac:dyDescent="0.35">
      <c r="A154" s="87"/>
      <c r="B154" s="62" t="str">
        <f>IF(A154&lt;&gt;"",MAX(B$4:B153)+1,"")</f>
        <v/>
      </c>
      <c r="C154" s="38" t="str">
        <f>IF(A154&lt;&gt;"",COUNTIFS(DailyLog!$B:$B,'Lista de Prestatarios'!A154,DailyLog!$E:$E,"&gt;0"),"")</f>
        <v/>
      </c>
      <c r="F154" t="str">
        <f>IF(E155&lt;&gt;"",MAX(F$4:F153)+1,"")</f>
        <v/>
      </c>
      <c r="G154" t="str">
        <f>IF(E155&lt;&gt;"",COUNTIFS(DailyLog!F:F,'Lista de Prestatarios'!E155,DailyLog!#REF!,"&gt;0"),"")</f>
        <v/>
      </c>
    </row>
    <row r="155" spans="1:7" x14ac:dyDescent="0.35">
      <c r="A155" s="87"/>
      <c r="B155" s="62" t="str">
        <f>IF(A155&lt;&gt;"",MAX(B$4:B154)+1,"")</f>
        <v/>
      </c>
      <c r="C155" s="38" t="str">
        <f>IF(A155&lt;&gt;"",COUNTIFS(DailyLog!$B:$B,'Lista de Prestatarios'!A155,DailyLog!$E:$E,"&gt;0"),"")</f>
        <v/>
      </c>
      <c r="F155" t="str">
        <f>IF(E156&lt;&gt;"",MAX(F$4:F154)+1,"")</f>
        <v/>
      </c>
      <c r="G155" t="str">
        <f>IF(E156&lt;&gt;"",COUNTIFS(DailyLog!F:F,'Lista de Prestatarios'!E156,DailyLog!#REF!,"&gt;0"),"")</f>
        <v/>
      </c>
    </row>
    <row r="156" spans="1:7" x14ac:dyDescent="0.35">
      <c r="A156" s="87"/>
      <c r="B156" s="62" t="str">
        <f>IF(A156&lt;&gt;"",MAX(B$4:B155)+1,"")</f>
        <v/>
      </c>
      <c r="C156" s="38" t="str">
        <f>IF(A156&lt;&gt;"",COUNTIFS(DailyLog!$B:$B,'Lista de Prestatarios'!A156,DailyLog!$E:$E,"&gt;0"),"")</f>
        <v/>
      </c>
      <c r="F156" t="str">
        <f>IF(E157&lt;&gt;"",MAX(F$4:F155)+1,"")</f>
        <v/>
      </c>
      <c r="G156" t="str">
        <f>IF(E157&lt;&gt;"",COUNTIFS(DailyLog!F:F,'Lista de Prestatarios'!E157,DailyLog!#REF!,"&gt;0"),"")</f>
        <v/>
      </c>
    </row>
    <row r="157" spans="1:7" x14ac:dyDescent="0.35">
      <c r="A157" s="87"/>
      <c r="B157" s="62" t="str">
        <f>IF(A157&lt;&gt;"",MAX(B$4:B156)+1,"")</f>
        <v/>
      </c>
      <c r="C157" s="38" t="str">
        <f>IF(A157&lt;&gt;"",COUNTIFS(DailyLog!$B:$B,'Lista de Prestatarios'!A157,DailyLog!$E:$E,"&gt;0"),"")</f>
        <v/>
      </c>
      <c r="F157" t="str">
        <f>IF(E158&lt;&gt;"",MAX(F$4:F156)+1,"")</f>
        <v/>
      </c>
      <c r="G157" t="str">
        <f>IF(E158&lt;&gt;"",COUNTIFS(DailyLog!F:F,'Lista de Prestatarios'!E158,DailyLog!#REF!,"&gt;0"),"")</f>
        <v/>
      </c>
    </row>
    <row r="158" spans="1:7" x14ac:dyDescent="0.35">
      <c r="A158" s="87"/>
      <c r="B158" s="62" t="str">
        <f>IF(A158&lt;&gt;"",MAX(B$4:B157)+1,"")</f>
        <v/>
      </c>
      <c r="C158" s="38" t="str">
        <f>IF(A158&lt;&gt;"",COUNTIFS(DailyLog!$B:$B,'Lista de Prestatarios'!A158,DailyLog!$E:$E,"&gt;0"),"")</f>
        <v/>
      </c>
      <c r="F158" t="str">
        <f>IF(E159&lt;&gt;"",MAX(F$4:F157)+1,"")</f>
        <v/>
      </c>
      <c r="G158" t="str">
        <f>IF(E159&lt;&gt;"",COUNTIFS(DailyLog!F:F,'Lista de Prestatarios'!E159,DailyLog!#REF!,"&gt;0"),"")</f>
        <v/>
      </c>
    </row>
    <row r="159" spans="1:7" x14ac:dyDescent="0.35">
      <c r="A159" s="87"/>
      <c r="B159" s="62" t="str">
        <f>IF(A159&lt;&gt;"",MAX(B$4:B158)+1,"")</f>
        <v/>
      </c>
      <c r="C159" s="38" t="str">
        <f>IF(A159&lt;&gt;"",COUNTIFS(DailyLog!$B:$B,'Lista de Prestatarios'!A159,DailyLog!$E:$E,"&gt;0"),"")</f>
        <v/>
      </c>
      <c r="F159" t="str">
        <f>IF(E160&lt;&gt;"",MAX(F$4:F158)+1,"")</f>
        <v/>
      </c>
      <c r="G159" t="str">
        <f>IF(E160&lt;&gt;"",COUNTIFS(DailyLog!F:F,'Lista de Prestatarios'!E160,DailyLog!#REF!,"&gt;0"),"")</f>
        <v/>
      </c>
    </row>
    <row r="160" spans="1:7" x14ac:dyDescent="0.35">
      <c r="A160" s="87"/>
      <c r="B160" s="62" t="str">
        <f>IF(A160&lt;&gt;"",MAX(B$4:B159)+1,"")</f>
        <v/>
      </c>
      <c r="C160" s="38" t="str">
        <f>IF(A160&lt;&gt;"",COUNTIFS(DailyLog!$B:$B,'Lista de Prestatarios'!A160,DailyLog!$E:$E,"&gt;0"),"")</f>
        <v/>
      </c>
      <c r="F160" t="str">
        <f>IF(E161&lt;&gt;"",MAX(F$4:F159)+1,"")</f>
        <v/>
      </c>
      <c r="G160" t="str">
        <f>IF(E161&lt;&gt;"",COUNTIFS(DailyLog!F:F,'Lista de Prestatarios'!E161,DailyLog!#REF!,"&gt;0"),"")</f>
        <v/>
      </c>
    </row>
    <row r="161" spans="1:7" x14ac:dyDescent="0.35">
      <c r="A161" s="87"/>
      <c r="B161" s="62" t="str">
        <f>IF(A161&lt;&gt;"",MAX(B$4:B160)+1,"")</f>
        <v/>
      </c>
      <c r="C161" s="38" t="str">
        <f>IF(A161&lt;&gt;"",COUNTIFS(DailyLog!$B:$B,'Lista de Prestatarios'!A161,DailyLog!$E:$E,"&gt;0"),"")</f>
        <v/>
      </c>
      <c r="F161" t="str">
        <f>IF(E162&lt;&gt;"",MAX(F$4:F160)+1,"")</f>
        <v/>
      </c>
      <c r="G161" t="str">
        <f>IF(E162&lt;&gt;"",COUNTIFS(DailyLog!F:F,'Lista de Prestatarios'!E162,DailyLog!#REF!,"&gt;0"),"")</f>
        <v/>
      </c>
    </row>
    <row r="162" spans="1:7" x14ac:dyDescent="0.35">
      <c r="A162" s="87"/>
      <c r="B162" s="62" t="str">
        <f>IF(A162&lt;&gt;"",MAX(B$4:B161)+1,"")</f>
        <v/>
      </c>
      <c r="C162" s="38" t="str">
        <f>IF(A162&lt;&gt;"",COUNTIFS(DailyLog!$B:$B,'Lista de Prestatarios'!A162,DailyLog!$E:$E,"&gt;0"),"")</f>
        <v/>
      </c>
      <c r="F162" t="str">
        <f>IF(E163&lt;&gt;"",MAX(F$4:F161)+1,"")</f>
        <v/>
      </c>
      <c r="G162" t="str">
        <f>IF(E163&lt;&gt;"",COUNTIFS(DailyLog!F:F,'Lista de Prestatarios'!E163,DailyLog!#REF!,"&gt;0"),"")</f>
        <v/>
      </c>
    </row>
    <row r="163" spans="1:7" x14ac:dyDescent="0.35">
      <c r="A163" s="87"/>
      <c r="B163" s="62" t="str">
        <f>IF(A163&lt;&gt;"",MAX(B$4:B162)+1,"")</f>
        <v/>
      </c>
      <c r="C163" s="38" t="str">
        <f>IF(A163&lt;&gt;"",COUNTIFS(DailyLog!$B:$B,'Lista de Prestatarios'!A163,DailyLog!$E:$E,"&gt;0"),"")</f>
        <v/>
      </c>
      <c r="F163" t="str">
        <f>IF(E164&lt;&gt;"",MAX(F$4:F162)+1,"")</f>
        <v/>
      </c>
      <c r="G163" t="str">
        <f>IF(E164&lt;&gt;"",COUNTIFS(DailyLog!F:F,'Lista de Prestatarios'!E164,DailyLog!#REF!,"&gt;0"),"")</f>
        <v/>
      </c>
    </row>
    <row r="164" spans="1:7" x14ac:dyDescent="0.35">
      <c r="A164" s="87"/>
      <c r="B164" s="62" t="str">
        <f>IF(A164&lt;&gt;"",MAX(B$4:B163)+1,"")</f>
        <v/>
      </c>
      <c r="C164" s="38" t="str">
        <f>IF(A164&lt;&gt;"",COUNTIFS(DailyLog!$B:$B,'Lista de Prestatarios'!A164,DailyLog!$E:$E,"&gt;0"),"")</f>
        <v/>
      </c>
      <c r="F164" t="str">
        <f>IF(E165&lt;&gt;"",MAX(F$4:F163)+1,"")</f>
        <v/>
      </c>
      <c r="G164" t="str">
        <f>IF(E165&lt;&gt;"",COUNTIFS(DailyLog!F:F,'Lista de Prestatarios'!E165,DailyLog!#REF!,"&gt;0"),"")</f>
        <v/>
      </c>
    </row>
    <row r="165" spans="1:7" x14ac:dyDescent="0.35">
      <c r="A165" s="87"/>
      <c r="B165" s="62" t="str">
        <f>IF(A165&lt;&gt;"",MAX(B$4:B164)+1,"")</f>
        <v/>
      </c>
      <c r="C165" s="38" t="str">
        <f>IF(A165&lt;&gt;"",COUNTIFS(DailyLog!$B:$B,'Lista de Prestatarios'!A165,DailyLog!$E:$E,"&gt;0"),"")</f>
        <v/>
      </c>
      <c r="F165" t="str">
        <f>IF(E166&lt;&gt;"",MAX(F$4:F164)+1,"")</f>
        <v/>
      </c>
      <c r="G165" t="str">
        <f>IF(E166&lt;&gt;"",COUNTIFS(DailyLog!F:F,'Lista de Prestatarios'!E166,DailyLog!#REF!,"&gt;0"),"")</f>
        <v/>
      </c>
    </row>
    <row r="166" spans="1:7" x14ac:dyDescent="0.35">
      <c r="A166" s="87"/>
      <c r="B166" s="62" t="str">
        <f>IF(A166&lt;&gt;"",MAX(B$4:B165)+1,"")</f>
        <v/>
      </c>
      <c r="C166" s="38" t="str">
        <f>IF(A166&lt;&gt;"",COUNTIFS(DailyLog!$B:$B,'Lista de Prestatarios'!A166,DailyLog!$E:$E,"&gt;0"),"")</f>
        <v/>
      </c>
      <c r="F166" t="str">
        <f>IF(E167&lt;&gt;"",MAX(F$4:F165)+1,"")</f>
        <v/>
      </c>
      <c r="G166" t="str">
        <f>IF(E167&lt;&gt;"",COUNTIFS(DailyLog!F:F,'Lista de Prestatarios'!E167,DailyLog!#REF!,"&gt;0"),"")</f>
        <v/>
      </c>
    </row>
    <row r="167" spans="1:7" x14ac:dyDescent="0.35">
      <c r="A167" s="87"/>
      <c r="B167" s="62" t="str">
        <f>IF(A167&lt;&gt;"",MAX(B$4:B166)+1,"")</f>
        <v/>
      </c>
      <c r="C167" s="38" t="str">
        <f>IF(A167&lt;&gt;"",COUNTIFS(DailyLog!$B:$B,'Lista de Prestatarios'!A167,DailyLog!$E:$E,"&gt;0"),"")</f>
        <v/>
      </c>
      <c r="F167" t="str">
        <f>IF(E168&lt;&gt;"",MAX(F$4:F166)+1,"")</f>
        <v/>
      </c>
      <c r="G167" t="str">
        <f>IF(E168&lt;&gt;"",COUNTIFS(DailyLog!F:F,'Lista de Prestatarios'!E168,DailyLog!#REF!,"&gt;0"),"")</f>
        <v/>
      </c>
    </row>
    <row r="168" spans="1:7" x14ac:dyDescent="0.35">
      <c r="A168" s="87"/>
      <c r="B168" s="62" t="str">
        <f>IF(A168&lt;&gt;"",MAX(B$4:B167)+1,"")</f>
        <v/>
      </c>
      <c r="C168" s="38" t="str">
        <f>IF(A168&lt;&gt;"",COUNTIFS(DailyLog!$B:$B,'Lista de Prestatarios'!A168,DailyLog!$E:$E,"&gt;0"),"")</f>
        <v/>
      </c>
      <c r="F168" t="str">
        <f>IF(E169&lt;&gt;"",MAX(F$4:F167)+1,"")</f>
        <v/>
      </c>
      <c r="G168" t="str">
        <f>IF(E169&lt;&gt;"",COUNTIFS(DailyLog!F:F,'Lista de Prestatarios'!E169,DailyLog!#REF!,"&gt;0"),"")</f>
        <v/>
      </c>
    </row>
    <row r="169" spans="1:7" x14ac:dyDescent="0.35">
      <c r="A169" s="87"/>
      <c r="B169" s="62" t="str">
        <f>IF(A169&lt;&gt;"",MAX(B$4:B168)+1,"")</f>
        <v/>
      </c>
      <c r="C169" s="38" t="str">
        <f>IF(A169&lt;&gt;"",COUNTIFS(DailyLog!$B:$B,'Lista de Prestatarios'!A169,DailyLog!$E:$E,"&gt;0"),"")</f>
        <v/>
      </c>
      <c r="F169" t="str">
        <f>IF(E170&lt;&gt;"",MAX(F$4:F168)+1,"")</f>
        <v/>
      </c>
      <c r="G169" t="str">
        <f>IF(E170&lt;&gt;"",COUNTIFS(DailyLog!F:F,'Lista de Prestatarios'!E170,DailyLog!#REF!,"&gt;0"),"")</f>
        <v/>
      </c>
    </row>
    <row r="170" spans="1:7" x14ac:dyDescent="0.35">
      <c r="A170" s="87"/>
      <c r="B170" s="62" t="str">
        <f>IF(A170&lt;&gt;"",MAX(B$4:B169)+1,"")</f>
        <v/>
      </c>
      <c r="C170" s="38" t="str">
        <f>IF(A170&lt;&gt;"",COUNTIFS(DailyLog!$B:$B,'Lista de Prestatarios'!A170,DailyLog!$E:$E,"&gt;0"),"")</f>
        <v/>
      </c>
      <c r="F170" t="str">
        <f>IF(E171&lt;&gt;"",MAX(F$4:F169)+1,"")</f>
        <v/>
      </c>
      <c r="G170" t="str">
        <f>IF(E171&lt;&gt;"",COUNTIFS(DailyLog!F:F,'Lista de Prestatarios'!E171,DailyLog!#REF!,"&gt;0"),"")</f>
        <v/>
      </c>
    </row>
    <row r="171" spans="1:7" x14ac:dyDescent="0.35">
      <c r="A171" s="87"/>
      <c r="B171" s="62" t="str">
        <f>IF(A171&lt;&gt;"",MAX(B$4:B170)+1,"")</f>
        <v/>
      </c>
      <c r="C171" s="38" t="str">
        <f>IF(A171&lt;&gt;"",COUNTIFS(DailyLog!$B:$B,'Lista de Prestatarios'!A171,DailyLog!$E:$E,"&gt;0"),"")</f>
        <v/>
      </c>
      <c r="F171" t="str">
        <f>IF(E172&lt;&gt;"",MAX(F$4:F170)+1,"")</f>
        <v/>
      </c>
      <c r="G171" t="str">
        <f>IF(E172&lt;&gt;"",COUNTIFS(DailyLog!F:F,'Lista de Prestatarios'!E172,DailyLog!#REF!,"&gt;0"),"")</f>
        <v/>
      </c>
    </row>
    <row r="172" spans="1:7" x14ac:dyDescent="0.35">
      <c r="A172" s="87"/>
      <c r="B172" s="62" t="str">
        <f>IF(A172&lt;&gt;"",MAX(B$4:B171)+1,"")</f>
        <v/>
      </c>
      <c r="C172" s="38" t="str">
        <f>IF(A172&lt;&gt;"",COUNTIFS(DailyLog!$B:$B,'Lista de Prestatarios'!A172,DailyLog!$E:$E,"&gt;0"),"")</f>
        <v/>
      </c>
      <c r="F172" t="str">
        <f>IF(E173&lt;&gt;"",MAX(F$4:F171)+1,"")</f>
        <v/>
      </c>
      <c r="G172" t="str">
        <f>IF(E173&lt;&gt;"",COUNTIFS(DailyLog!F:F,'Lista de Prestatarios'!E173,DailyLog!#REF!,"&gt;0"),"")</f>
        <v/>
      </c>
    </row>
    <row r="173" spans="1:7" x14ac:dyDescent="0.35">
      <c r="A173" s="87"/>
      <c r="B173" s="62" t="str">
        <f>IF(A173&lt;&gt;"",MAX(B$4:B172)+1,"")</f>
        <v/>
      </c>
      <c r="C173" s="38" t="str">
        <f>IF(A173&lt;&gt;"",COUNTIFS(DailyLog!$B:$B,'Lista de Prestatarios'!A173,DailyLog!$E:$E,"&gt;0"),"")</f>
        <v/>
      </c>
      <c r="F173" t="str">
        <f>IF(E174&lt;&gt;"",MAX(F$4:F172)+1,"")</f>
        <v/>
      </c>
      <c r="G173" t="str">
        <f>IF(E174&lt;&gt;"",COUNTIFS(DailyLog!F:F,'Lista de Prestatarios'!E174,DailyLog!#REF!,"&gt;0"),"")</f>
        <v/>
      </c>
    </row>
    <row r="174" spans="1:7" x14ac:dyDescent="0.35">
      <c r="A174" s="87"/>
      <c r="B174" s="62" t="str">
        <f>IF(A174&lt;&gt;"",MAX(B$4:B173)+1,"")</f>
        <v/>
      </c>
      <c r="C174" s="38" t="str">
        <f>IF(A174&lt;&gt;"",COUNTIFS(DailyLog!$B:$B,'Lista de Prestatarios'!A174,DailyLog!$E:$E,"&gt;0"),"")</f>
        <v/>
      </c>
      <c r="F174" t="str">
        <f>IF(E175&lt;&gt;"",MAX(F$4:F173)+1,"")</f>
        <v/>
      </c>
      <c r="G174" t="str">
        <f>IF(E175&lt;&gt;"",COUNTIFS(DailyLog!F:F,'Lista de Prestatarios'!E175,DailyLog!#REF!,"&gt;0"),"")</f>
        <v/>
      </c>
    </row>
    <row r="175" spans="1:7" x14ac:dyDescent="0.35">
      <c r="A175" s="87"/>
      <c r="B175" s="62" t="str">
        <f>IF(A175&lt;&gt;"",MAX(B$4:B174)+1,"")</f>
        <v/>
      </c>
      <c r="C175" s="38" t="str">
        <f>IF(A175&lt;&gt;"",COUNTIFS(DailyLog!$B:$B,'Lista de Prestatarios'!A175,DailyLog!$E:$E,"&gt;0"),"")</f>
        <v/>
      </c>
      <c r="F175" t="str">
        <f>IF(E176&lt;&gt;"",MAX(F$4:F174)+1,"")</f>
        <v/>
      </c>
      <c r="G175" t="str">
        <f>IF(E176&lt;&gt;"",COUNTIFS(DailyLog!F:F,'Lista de Prestatarios'!E176,DailyLog!#REF!,"&gt;0"),"")</f>
        <v/>
      </c>
    </row>
    <row r="176" spans="1:7" x14ac:dyDescent="0.35">
      <c r="A176" s="87"/>
      <c r="B176" s="62" t="str">
        <f>IF(A176&lt;&gt;"",MAX(B$4:B175)+1,"")</f>
        <v/>
      </c>
      <c r="C176" s="38" t="str">
        <f>IF(A176&lt;&gt;"",COUNTIFS(DailyLog!$B:$B,'Lista de Prestatarios'!A176,DailyLog!$E:$E,"&gt;0"),"")</f>
        <v/>
      </c>
      <c r="F176" t="str">
        <f>IF(E177&lt;&gt;"",MAX(F$4:F175)+1,"")</f>
        <v/>
      </c>
      <c r="G176" t="str">
        <f>IF(E177&lt;&gt;"",COUNTIFS(DailyLog!F:F,'Lista de Prestatarios'!E177,DailyLog!#REF!,"&gt;0"),"")</f>
        <v/>
      </c>
    </row>
    <row r="177" spans="1:7" x14ac:dyDescent="0.35">
      <c r="A177" s="87"/>
      <c r="B177" s="62" t="str">
        <f>IF(A177&lt;&gt;"",MAX(B$4:B176)+1,"")</f>
        <v/>
      </c>
      <c r="C177" s="38" t="str">
        <f>IF(A177&lt;&gt;"",COUNTIFS(DailyLog!$B:$B,'Lista de Prestatarios'!A177,DailyLog!$E:$E,"&gt;0"),"")</f>
        <v/>
      </c>
      <c r="F177" t="str">
        <f>IF(E178&lt;&gt;"",MAX(F$4:F176)+1,"")</f>
        <v/>
      </c>
      <c r="G177" t="str">
        <f>IF(E178&lt;&gt;"",COUNTIFS(DailyLog!F:F,'Lista de Prestatarios'!E178,DailyLog!#REF!,"&gt;0"),"")</f>
        <v/>
      </c>
    </row>
    <row r="178" spans="1:7" x14ac:dyDescent="0.35">
      <c r="A178" s="87"/>
      <c r="B178" s="62" t="str">
        <f>IF(A178&lt;&gt;"",MAX(B$4:B177)+1,"")</f>
        <v/>
      </c>
      <c r="C178" s="38" t="str">
        <f>IF(A178&lt;&gt;"",COUNTIFS(DailyLog!$B:$B,'Lista de Prestatarios'!A178,DailyLog!$E:$E,"&gt;0"),"")</f>
        <v/>
      </c>
      <c r="F178" t="str">
        <f>IF(E179&lt;&gt;"",MAX(F$4:F177)+1,"")</f>
        <v/>
      </c>
      <c r="G178" t="str">
        <f>IF(E179&lt;&gt;"",COUNTIFS(DailyLog!F:F,'Lista de Prestatarios'!E179,DailyLog!#REF!,"&gt;0"),"")</f>
        <v/>
      </c>
    </row>
    <row r="179" spans="1:7" x14ac:dyDescent="0.35">
      <c r="A179" s="87"/>
      <c r="B179" s="62" t="str">
        <f>IF(A179&lt;&gt;"",MAX(B$4:B178)+1,"")</f>
        <v/>
      </c>
      <c r="C179" s="38" t="str">
        <f>IF(A179&lt;&gt;"",COUNTIFS(DailyLog!$B:$B,'Lista de Prestatarios'!A179,DailyLog!$E:$E,"&gt;0"),"")</f>
        <v/>
      </c>
      <c r="F179" t="str">
        <f>IF(E180&lt;&gt;"",MAX(F$4:F178)+1,"")</f>
        <v/>
      </c>
      <c r="G179" t="str">
        <f>IF(E180&lt;&gt;"",COUNTIFS(DailyLog!F:F,'Lista de Prestatarios'!E180,DailyLog!#REF!,"&gt;0"),"")</f>
        <v/>
      </c>
    </row>
    <row r="180" spans="1:7" x14ac:dyDescent="0.35">
      <c r="A180" s="87"/>
      <c r="B180" s="62" t="str">
        <f>IF(A180&lt;&gt;"",MAX(B$4:B179)+1,"")</f>
        <v/>
      </c>
      <c r="C180" s="38" t="str">
        <f>IF(A180&lt;&gt;"",COUNTIFS(DailyLog!$B:$B,'Lista de Prestatarios'!A180,DailyLog!$E:$E,"&gt;0"),"")</f>
        <v/>
      </c>
      <c r="F180" t="str">
        <f>IF(E181&lt;&gt;"",MAX(F$4:F179)+1,"")</f>
        <v/>
      </c>
      <c r="G180" t="str">
        <f>IF(E181&lt;&gt;"",COUNTIFS(DailyLog!F:F,'Lista de Prestatarios'!E181,DailyLog!#REF!,"&gt;0"),"")</f>
        <v/>
      </c>
    </row>
    <row r="181" spans="1:7" x14ac:dyDescent="0.35">
      <c r="A181" s="87"/>
      <c r="B181" s="62" t="str">
        <f>IF(A181&lt;&gt;"",MAX(B$4:B180)+1,"")</f>
        <v/>
      </c>
      <c r="C181" s="38" t="str">
        <f>IF(A181&lt;&gt;"",COUNTIFS(DailyLog!$B:$B,'Lista de Prestatarios'!A181,DailyLog!$E:$E,"&gt;0"),"")</f>
        <v/>
      </c>
      <c r="F181" t="str">
        <f>IF(E182&lt;&gt;"",MAX(F$4:F180)+1,"")</f>
        <v/>
      </c>
      <c r="G181" t="str">
        <f>IF(E182&lt;&gt;"",COUNTIFS(DailyLog!F:F,'Lista de Prestatarios'!E182,DailyLog!#REF!,"&gt;0"),"")</f>
        <v/>
      </c>
    </row>
    <row r="182" spans="1:7" x14ac:dyDescent="0.35">
      <c r="A182" s="87"/>
      <c r="B182" s="62" t="str">
        <f>IF(A182&lt;&gt;"",MAX(B$4:B181)+1,"")</f>
        <v/>
      </c>
      <c r="C182" s="38" t="str">
        <f>IF(A182&lt;&gt;"",COUNTIFS(DailyLog!$B:$B,'Lista de Prestatarios'!A182,DailyLog!$E:$E,"&gt;0"),"")</f>
        <v/>
      </c>
      <c r="F182" t="str">
        <f>IF(E183&lt;&gt;"",MAX(F$4:F181)+1,"")</f>
        <v/>
      </c>
      <c r="G182" t="str">
        <f>IF(E183&lt;&gt;"",COUNTIFS(DailyLog!F:F,'Lista de Prestatarios'!E183,DailyLog!#REF!,"&gt;0"),"")</f>
        <v/>
      </c>
    </row>
    <row r="183" spans="1:7" x14ac:dyDescent="0.35">
      <c r="A183" s="87"/>
      <c r="B183" s="62" t="str">
        <f>IF(A183&lt;&gt;"",MAX(B$4:B182)+1,"")</f>
        <v/>
      </c>
      <c r="C183" s="38" t="str">
        <f>IF(A183&lt;&gt;"",COUNTIFS(DailyLog!$B:$B,'Lista de Prestatarios'!A183,DailyLog!$E:$E,"&gt;0"),"")</f>
        <v/>
      </c>
      <c r="F183" t="str">
        <f>IF(E184&lt;&gt;"",MAX(F$4:F182)+1,"")</f>
        <v/>
      </c>
      <c r="G183" t="str">
        <f>IF(E184&lt;&gt;"",COUNTIFS(DailyLog!F:F,'Lista de Prestatarios'!E184,DailyLog!#REF!,"&gt;0"),"")</f>
        <v/>
      </c>
    </row>
    <row r="184" spans="1:7" x14ac:dyDescent="0.35">
      <c r="A184" s="87"/>
      <c r="B184" s="62" t="str">
        <f>IF(A184&lt;&gt;"",MAX(B$4:B183)+1,"")</f>
        <v/>
      </c>
      <c r="C184" s="38" t="str">
        <f>IF(A184&lt;&gt;"",COUNTIFS(DailyLog!$B:$B,'Lista de Prestatarios'!A184,DailyLog!$E:$E,"&gt;0"),"")</f>
        <v/>
      </c>
      <c r="F184" t="str">
        <f>IF(E185&lt;&gt;"",MAX(F$4:F183)+1,"")</f>
        <v/>
      </c>
      <c r="G184" t="str">
        <f>IF(E185&lt;&gt;"",COUNTIFS(DailyLog!F:F,'Lista de Prestatarios'!E185,DailyLog!#REF!,"&gt;0"),"")</f>
        <v/>
      </c>
    </row>
    <row r="185" spans="1:7" x14ac:dyDescent="0.35">
      <c r="A185" s="87"/>
      <c r="B185" s="62" t="str">
        <f>IF(A185&lt;&gt;"",MAX(B$4:B184)+1,"")</f>
        <v/>
      </c>
      <c r="C185" s="38" t="str">
        <f>IF(A185&lt;&gt;"",COUNTIFS(DailyLog!$B:$B,'Lista de Prestatarios'!A185,DailyLog!$E:$E,"&gt;0"),"")</f>
        <v/>
      </c>
      <c r="F185" t="str">
        <f>IF(E186&lt;&gt;"",MAX(F$4:F184)+1,"")</f>
        <v/>
      </c>
      <c r="G185" t="str">
        <f>IF(E186&lt;&gt;"",COUNTIFS(DailyLog!F:F,'Lista de Prestatarios'!E186,DailyLog!#REF!,"&gt;0"),"")</f>
        <v/>
      </c>
    </row>
    <row r="186" spans="1:7" x14ac:dyDescent="0.35">
      <c r="A186" s="87"/>
      <c r="B186" s="62" t="str">
        <f>IF(A186&lt;&gt;"",MAX(B$4:B185)+1,"")</f>
        <v/>
      </c>
      <c r="C186" s="38" t="str">
        <f>IF(A186&lt;&gt;"",COUNTIFS(DailyLog!$B:$B,'Lista de Prestatarios'!A186,DailyLog!$E:$E,"&gt;0"),"")</f>
        <v/>
      </c>
      <c r="F186" t="str">
        <f>IF(E187&lt;&gt;"",MAX(F$4:F185)+1,"")</f>
        <v/>
      </c>
      <c r="G186" t="str">
        <f>IF(E187&lt;&gt;"",COUNTIFS(DailyLog!F:F,'Lista de Prestatarios'!E187,DailyLog!#REF!,"&gt;0"),"")</f>
        <v/>
      </c>
    </row>
    <row r="187" spans="1:7" x14ac:dyDescent="0.35">
      <c r="A187" s="87"/>
      <c r="B187" s="62" t="str">
        <f>IF(A187&lt;&gt;"",MAX(B$4:B186)+1,"")</f>
        <v/>
      </c>
      <c r="C187" s="38" t="str">
        <f>IF(A187&lt;&gt;"",COUNTIFS(DailyLog!$B:$B,'Lista de Prestatarios'!A187,DailyLog!$E:$E,"&gt;0"),"")</f>
        <v/>
      </c>
      <c r="F187" t="str">
        <f>IF(E188&lt;&gt;"",MAX(F$4:F186)+1,"")</f>
        <v/>
      </c>
      <c r="G187" t="str">
        <f>IF(E188&lt;&gt;"",COUNTIFS(DailyLog!F:F,'Lista de Prestatarios'!E188,DailyLog!#REF!,"&gt;0"),"")</f>
        <v/>
      </c>
    </row>
    <row r="188" spans="1:7" x14ac:dyDescent="0.35">
      <c r="A188" s="87"/>
      <c r="B188" s="62" t="str">
        <f>IF(A188&lt;&gt;"",MAX(B$4:B187)+1,"")</f>
        <v/>
      </c>
      <c r="C188" s="38" t="str">
        <f>IF(A188&lt;&gt;"",COUNTIFS(DailyLog!$B:$B,'Lista de Prestatarios'!A188,DailyLog!$E:$E,"&gt;0"),"")</f>
        <v/>
      </c>
      <c r="F188" t="str">
        <f>IF(E189&lt;&gt;"",MAX(F$4:F187)+1,"")</f>
        <v/>
      </c>
      <c r="G188" t="str">
        <f>IF(E189&lt;&gt;"",COUNTIFS(DailyLog!F:F,'Lista de Prestatarios'!E189,DailyLog!#REF!,"&gt;0"),"")</f>
        <v/>
      </c>
    </row>
    <row r="189" spans="1:7" x14ac:dyDescent="0.35">
      <c r="A189" s="87"/>
      <c r="B189" s="62" t="str">
        <f>IF(A189&lt;&gt;"",MAX(B$4:B188)+1,"")</f>
        <v/>
      </c>
      <c r="C189" s="38" t="str">
        <f>IF(A189&lt;&gt;"",COUNTIFS(DailyLog!$B:$B,'Lista de Prestatarios'!A189,DailyLog!$E:$E,"&gt;0"),"")</f>
        <v/>
      </c>
      <c r="F189" t="str">
        <f>IF(E190&lt;&gt;"",MAX(F$4:F188)+1,"")</f>
        <v/>
      </c>
      <c r="G189" t="str">
        <f>IF(E190&lt;&gt;"",COUNTIFS(DailyLog!F:F,'Lista de Prestatarios'!E190,DailyLog!#REF!,"&gt;0"),"")</f>
        <v/>
      </c>
    </row>
    <row r="190" spans="1:7" x14ac:dyDescent="0.35">
      <c r="A190" s="87"/>
      <c r="B190" s="62" t="str">
        <f>IF(A190&lt;&gt;"",MAX(B$4:B189)+1,"")</f>
        <v/>
      </c>
      <c r="C190" s="38" t="str">
        <f>IF(A190&lt;&gt;"",COUNTIFS(DailyLog!$B:$B,'Lista de Prestatarios'!A190,DailyLog!$E:$E,"&gt;0"),"")</f>
        <v/>
      </c>
      <c r="F190" t="str">
        <f>IF(E191&lt;&gt;"",MAX(F$4:F189)+1,"")</f>
        <v/>
      </c>
      <c r="G190" t="str">
        <f>IF(E191&lt;&gt;"",COUNTIFS(DailyLog!F:F,'Lista de Prestatarios'!E191,DailyLog!#REF!,"&gt;0"),"")</f>
        <v/>
      </c>
    </row>
    <row r="191" spans="1:7" x14ac:dyDescent="0.35">
      <c r="A191" s="87"/>
      <c r="B191" s="62" t="str">
        <f>IF(A191&lt;&gt;"",MAX(B$4:B190)+1,"")</f>
        <v/>
      </c>
      <c r="C191" s="38" t="str">
        <f>IF(A191&lt;&gt;"",COUNTIFS(DailyLog!$B:$B,'Lista de Prestatarios'!A191,DailyLog!$E:$E,"&gt;0"),"")</f>
        <v/>
      </c>
      <c r="F191" t="str">
        <f>IF(E192&lt;&gt;"",MAX(F$4:F190)+1,"")</f>
        <v/>
      </c>
      <c r="G191" t="str">
        <f>IF(E192&lt;&gt;"",COUNTIFS(DailyLog!F:F,'Lista de Prestatarios'!E192,DailyLog!#REF!,"&gt;0"),"")</f>
        <v/>
      </c>
    </row>
    <row r="192" spans="1:7" x14ac:dyDescent="0.35">
      <c r="A192" s="87"/>
      <c r="B192" s="62" t="str">
        <f>IF(A192&lt;&gt;"",MAX(B$4:B191)+1,"")</f>
        <v/>
      </c>
      <c r="C192" s="38" t="str">
        <f>IF(A192&lt;&gt;"",COUNTIFS(DailyLog!$B:$B,'Lista de Prestatarios'!A192,DailyLog!$E:$E,"&gt;0"),"")</f>
        <v/>
      </c>
      <c r="F192" t="str">
        <f>IF(E193&lt;&gt;"",MAX(F$4:F191)+1,"")</f>
        <v/>
      </c>
      <c r="G192" t="str">
        <f>IF(E193&lt;&gt;"",COUNTIFS(DailyLog!F:F,'Lista de Prestatarios'!E193,DailyLog!#REF!,"&gt;0"),"")</f>
        <v/>
      </c>
    </row>
    <row r="193" spans="1:7" x14ac:dyDescent="0.35">
      <c r="A193" s="87"/>
      <c r="B193" s="62" t="str">
        <f>IF(A193&lt;&gt;"",MAX(B$4:B192)+1,"")</f>
        <v/>
      </c>
      <c r="C193" s="38" t="str">
        <f>IF(A193&lt;&gt;"",COUNTIFS(DailyLog!$B:$B,'Lista de Prestatarios'!A193,DailyLog!$E:$E,"&gt;0"),"")</f>
        <v/>
      </c>
      <c r="F193" t="str">
        <f>IF(E194&lt;&gt;"",MAX(F$4:F192)+1,"")</f>
        <v/>
      </c>
      <c r="G193" t="str">
        <f>IF(E194&lt;&gt;"",COUNTIFS(DailyLog!F:F,'Lista de Prestatarios'!E194,DailyLog!#REF!,"&gt;0"),"")</f>
        <v/>
      </c>
    </row>
    <row r="194" spans="1:7" x14ac:dyDescent="0.35">
      <c r="A194" s="87"/>
      <c r="B194" s="62" t="str">
        <f>IF(A194&lt;&gt;"",MAX(B$4:B193)+1,"")</f>
        <v/>
      </c>
      <c r="C194" s="38" t="str">
        <f>IF(A194&lt;&gt;"",COUNTIFS(DailyLog!$B:$B,'Lista de Prestatarios'!A194,DailyLog!$E:$E,"&gt;0"),"")</f>
        <v/>
      </c>
      <c r="F194" t="str">
        <f>IF(E195&lt;&gt;"",MAX(F$4:F193)+1,"")</f>
        <v/>
      </c>
      <c r="G194" t="str">
        <f>IF(E195&lt;&gt;"",COUNTIFS(DailyLog!F:F,'Lista de Prestatarios'!E195,DailyLog!#REF!,"&gt;0"),"")</f>
        <v/>
      </c>
    </row>
    <row r="195" spans="1:7" x14ac:dyDescent="0.35">
      <c r="A195" s="87"/>
      <c r="B195" s="62" t="str">
        <f>IF(A195&lt;&gt;"",MAX(B$4:B194)+1,"")</f>
        <v/>
      </c>
      <c r="C195" s="38" t="str">
        <f>IF(A195&lt;&gt;"",COUNTIFS(DailyLog!$B:$B,'Lista de Prestatarios'!A195,DailyLog!$E:$E,"&gt;0"),"")</f>
        <v/>
      </c>
      <c r="F195" t="str">
        <f>IF(E196&lt;&gt;"",MAX(F$4:F194)+1,"")</f>
        <v/>
      </c>
      <c r="G195" t="str">
        <f>IF(E196&lt;&gt;"",COUNTIFS(DailyLog!F:F,'Lista de Prestatarios'!E196,DailyLog!#REF!,"&gt;0"),"")</f>
        <v/>
      </c>
    </row>
    <row r="196" spans="1:7" x14ac:dyDescent="0.35">
      <c r="A196" s="87"/>
      <c r="B196" s="62" t="str">
        <f>IF(A196&lt;&gt;"",MAX(B$4:B195)+1,"")</f>
        <v/>
      </c>
      <c r="C196" s="38" t="str">
        <f>IF(A196&lt;&gt;"",COUNTIFS(DailyLog!$B:$B,'Lista de Prestatarios'!A196,DailyLog!$E:$E,"&gt;0"),"")</f>
        <v/>
      </c>
      <c r="F196" t="str">
        <f>IF(E197&lt;&gt;"",MAX(F$4:F195)+1,"")</f>
        <v/>
      </c>
      <c r="G196" t="str">
        <f>IF(E197&lt;&gt;"",COUNTIFS(DailyLog!F:F,'Lista de Prestatarios'!E197,DailyLog!#REF!,"&gt;0"),"")</f>
        <v/>
      </c>
    </row>
    <row r="197" spans="1:7" x14ac:dyDescent="0.35">
      <c r="A197" s="87"/>
      <c r="B197" s="62" t="str">
        <f>IF(A197&lt;&gt;"",MAX(B$4:B196)+1,"")</f>
        <v/>
      </c>
      <c r="C197" s="38" t="str">
        <f>IF(A197&lt;&gt;"",COUNTIFS(DailyLog!$B:$B,'Lista de Prestatarios'!A197,DailyLog!$E:$E,"&gt;0"),"")</f>
        <v/>
      </c>
      <c r="F197" t="str">
        <f>IF(E198&lt;&gt;"",MAX(F$4:F196)+1,"")</f>
        <v/>
      </c>
      <c r="G197" t="str">
        <f>IF(E198&lt;&gt;"",COUNTIFS(DailyLog!F:F,'Lista de Prestatarios'!E198,DailyLog!#REF!,"&gt;0"),"")</f>
        <v/>
      </c>
    </row>
    <row r="198" spans="1:7" x14ac:dyDescent="0.35">
      <c r="A198" s="87"/>
      <c r="B198" s="62" t="str">
        <f>IF(A198&lt;&gt;"",MAX(B$4:B197)+1,"")</f>
        <v/>
      </c>
      <c r="C198" s="38" t="str">
        <f>IF(A198&lt;&gt;"",COUNTIFS(DailyLog!$B:$B,'Lista de Prestatarios'!A198,DailyLog!$E:$E,"&gt;0"),"")</f>
        <v/>
      </c>
      <c r="F198" t="str">
        <f>IF(E199&lt;&gt;"",MAX(F$4:F197)+1,"")</f>
        <v/>
      </c>
      <c r="G198" t="str">
        <f>IF(E199&lt;&gt;"",COUNTIFS(DailyLog!F:F,'Lista de Prestatarios'!E199,DailyLog!#REF!,"&gt;0"),"")</f>
        <v/>
      </c>
    </row>
    <row r="199" spans="1:7" x14ac:dyDescent="0.35">
      <c r="A199" s="87"/>
      <c r="B199" s="62" t="str">
        <f>IF(A199&lt;&gt;"",MAX(B$4:B198)+1,"")</f>
        <v/>
      </c>
      <c r="C199" s="38" t="str">
        <f>IF(A199&lt;&gt;"",COUNTIFS(DailyLog!$B:$B,'Lista de Prestatarios'!A199,DailyLog!$E:$E,"&gt;0"),"")</f>
        <v/>
      </c>
      <c r="F199" t="str">
        <f>IF(E200&lt;&gt;"",MAX(F$4:F198)+1,"")</f>
        <v/>
      </c>
      <c r="G199" t="str">
        <f>IF(E200&lt;&gt;"",COUNTIFS(DailyLog!F:F,'Lista de Prestatarios'!E200,DailyLog!#REF!,"&gt;0"),"")</f>
        <v/>
      </c>
    </row>
    <row r="200" spans="1:7" x14ac:dyDescent="0.35">
      <c r="A200" s="87"/>
      <c r="B200" s="62" t="str">
        <f>IF(A200&lt;&gt;"",MAX(B$4:B199)+1,"")</f>
        <v/>
      </c>
      <c r="C200" s="38" t="str">
        <f>IF(A200&lt;&gt;"",COUNTIFS(DailyLog!$B:$B,'Lista de Prestatarios'!A200,DailyLog!$E:$E,"&gt;0"),"")</f>
        <v/>
      </c>
      <c r="F200" t="str">
        <f>IF(E201&lt;&gt;"",MAX(F$4:F199)+1,"")</f>
        <v/>
      </c>
      <c r="G200" t="str">
        <f>IF(E201&lt;&gt;"",COUNTIFS(DailyLog!F:F,'Lista de Prestatarios'!E201,DailyLog!#REF!,"&gt;0"),"")</f>
        <v/>
      </c>
    </row>
    <row r="201" spans="1:7" x14ac:dyDescent="0.35">
      <c r="A201" s="87"/>
      <c r="B201" s="62" t="str">
        <f>IF(A201&lt;&gt;"",MAX(B$4:B200)+1,"")</f>
        <v/>
      </c>
      <c r="C201" s="38" t="str">
        <f>IF(A201&lt;&gt;"",COUNTIFS(DailyLog!$B:$B,'Lista de Prestatarios'!A201,DailyLog!$E:$E,"&gt;0"),"")</f>
        <v/>
      </c>
      <c r="F201" t="str">
        <f>IF(E202&lt;&gt;"",MAX(F$4:F200)+1,"")</f>
        <v/>
      </c>
      <c r="G201" t="str">
        <f>IF(E202&lt;&gt;"",COUNTIFS(DailyLog!F:F,'Lista de Prestatarios'!E202,DailyLog!#REF!,"&gt;0"),"")</f>
        <v/>
      </c>
    </row>
    <row r="202" spans="1:7" x14ac:dyDescent="0.35">
      <c r="A202" s="87"/>
      <c r="B202" s="62" t="str">
        <f>IF(A202&lt;&gt;"",MAX(B$4:B201)+1,"")</f>
        <v/>
      </c>
      <c r="C202" s="38" t="str">
        <f>IF(A202&lt;&gt;"",COUNTIFS(DailyLog!$B:$B,'Lista de Prestatarios'!A202,DailyLog!$E:$E,"&gt;0"),"")</f>
        <v/>
      </c>
      <c r="F202" t="str">
        <f>IF(E203&lt;&gt;"",MAX(F$4:F201)+1,"")</f>
        <v/>
      </c>
      <c r="G202" t="str">
        <f>IF(E203&lt;&gt;"",COUNTIFS(DailyLog!F:F,'Lista de Prestatarios'!E203,DailyLog!#REF!,"&gt;0"),"")</f>
        <v/>
      </c>
    </row>
    <row r="203" spans="1:7" x14ac:dyDescent="0.35">
      <c r="A203" s="87"/>
      <c r="B203" s="62" t="str">
        <f>IF(A203&lt;&gt;"",MAX(B$4:B202)+1,"")</f>
        <v/>
      </c>
      <c r="C203" s="38" t="str">
        <f>IF(A203&lt;&gt;"",COUNTIFS(DailyLog!$B:$B,'Lista de Prestatarios'!A203,DailyLog!$E:$E,"&gt;0"),"")</f>
        <v/>
      </c>
      <c r="F203" t="str">
        <f>IF(E204&lt;&gt;"",MAX(F$4:F202)+1,"")</f>
        <v/>
      </c>
      <c r="G203" t="str">
        <f>IF(E204&lt;&gt;"",COUNTIFS(DailyLog!F:F,'Lista de Prestatarios'!E204,DailyLog!#REF!,"&gt;0"),"")</f>
        <v/>
      </c>
    </row>
    <row r="204" spans="1:7" x14ac:dyDescent="0.35">
      <c r="A204" s="87"/>
      <c r="B204" s="62" t="str">
        <f>IF(A204&lt;&gt;"",MAX(B$4:B203)+1,"")</f>
        <v/>
      </c>
      <c r="C204" s="38" t="str">
        <f>IF(A204&lt;&gt;"",COUNTIFS(DailyLog!$B:$B,'Lista de Prestatarios'!A204,DailyLog!$E:$E,"&gt;0"),"")</f>
        <v/>
      </c>
      <c r="F204" t="str">
        <f>IF(E205&lt;&gt;"",MAX(F$4:F203)+1,"")</f>
        <v/>
      </c>
      <c r="G204" t="str">
        <f>IF(E205&lt;&gt;"",COUNTIFS(DailyLog!F:F,'Lista de Prestatarios'!E205,DailyLog!#REF!,"&gt;0"),"")</f>
        <v/>
      </c>
    </row>
    <row r="205" spans="1:7" x14ac:dyDescent="0.35">
      <c r="A205" s="87"/>
      <c r="B205" s="62" t="str">
        <f>IF(A205&lt;&gt;"",MAX(B$4:B204)+1,"")</f>
        <v/>
      </c>
      <c r="C205" s="38" t="str">
        <f>IF(A205&lt;&gt;"",COUNTIFS(DailyLog!$B:$B,'Lista de Prestatarios'!A205,DailyLog!$E:$E,"&gt;0"),"")</f>
        <v/>
      </c>
      <c r="F205" t="str">
        <f>IF(E206&lt;&gt;"",MAX(F$4:F204)+1,"")</f>
        <v/>
      </c>
      <c r="G205" t="str">
        <f>IF(E206&lt;&gt;"",COUNTIFS(DailyLog!F:F,'Lista de Prestatarios'!E206,DailyLog!#REF!,"&gt;0"),"")</f>
        <v/>
      </c>
    </row>
    <row r="206" spans="1:7" x14ac:dyDescent="0.35">
      <c r="A206" s="87"/>
      <c r="B206" s="62" t="str">
        <f>IF(A206&lt;&gt;"",MAX(B$4:B205)+1,"")</f>
        <v/>
      </c>
      <c r="C206" s="38" t="str">
        <f>IF(A206&lt;&gt;"",COUNTIFS(DailyLog!$B:$B,'Lista de Prestatarios'!A206,DailyLog!$E:$E,"&gt;0"),"")</f>
        <v/>
      </c>
      <c r="F206" t="str">
        <f>IF(E207&lt;&gt;"",MAX(F$4:F205)+1,"")</f>
        <v/>
      </c>
      <c r="G206" t="str">
        <f>IF(E207&lt;&gt;"",COUNTIFS(DailyLog!F:F,'Lista de Prestatarios'!E207,DailyLog!#REF!,"&gt;0"),"")</f>
        <v/>
      </c>
    </row>
    <row r="207" spans="1:7" x14ac:dyDescent="0.35">
      <c r="A207" s="87"/>
      <c r="B207" s="62" t="str">
        <f>IF(A207&lt;&gt;"",MAX(B$4:B206)+1,"")</f>
        <v/>
      </c>
      <c r="C207" s="38" t="str">
        <f>IF(A207&lt;&gt;"",COUNTIFS(DailyLog!$B:$B,'Lista de Prestatarios'!A207,DailyLog!$E:$E,"&gt;0"),"")</f>
        <v/>
      </c>
      <c r="F207" t="str">
        <f>IF(E208&lt;&gt;"",MAX(F$4:F206)+1,"")</f>
        <v/>
      </c>
      <c r="G207" t="str">
        <f>IF(E208&lt;&gt;"",COUNTIFS(DailyLog!F:F,'Lista de Prestatarios'!E208,DailyLog!#REF!,"&gt;0"),"")</f>
        <v/>
      </c>
    </row>
    <row r="208" spans="1:7" x14ac:dyDescent="0.35">
      <c r="A208" s="87"/>
      <c r="B208" s="62" t="str">
        <f>IF(A208&lt;&gt;"",MAX(B$4:B207)+1,"")</f>
        <v/>
      </c>
      <c r="C208" s="38" t="str">
        <f>IF(A208&lt;&gt;"",COUNTIFS(DailyLog!$B:$B,'Lista de Prestatarios'!A208,DailyLog!$E:$E,"&gt;0"),"")</f>
        <v/>
      </c>
      <c r="F208" t="str">
        <f>IF(E209&lt;&gt;"",MAX(F$4:F207)+1,"")</f>
        <v/>
      </c>
      <c r="G208" t="str">
        <f>IF(E209&lt;&gt;"",COUNTIFS(DailyLog!F:F,'Lista de Prestatarios'!E209,DailyLog!#REF!,"&gt;0"),"")</f>
        <v/>
      </c>
    </row>
    <row r="209" spans="1:7" x14ac:dyDescent="0.35">
      <c r="A209" s="87"/>
      <c r="B209" s="62" t="str">
        <f>IF(A209&lt;&gt;"",MAX(B$4:B208)+1,"")</f>
        <v/>
      </c>
      <c r="C209" s="38" t="str">
        <f>IF(A209&lt;&gt;"",COUNTIFS(DailyLog!$B:$B,'Lista de Prestatarios'!A209,DailyLog!$E:$E,"&gt;0"),"")</f>
        <v/>
      </c>
      <c r="F209" t="str">
        <f>IF(E210&lt;&gt;"",MAX(F$4:F208)+1,"")</f>
        <v/>
      </c>
      <c r="G209" t="str">
        <f>IF(E210&lt;&gt;"",COUNTIFS(DailyLog!F:F,'Lista de Prestatarios'!E210,DailyLog!#REF!,"&gt;0"),"")</f>
        <v/>
      </c>
    </row>
    <row r="210" spans="1:7" x14ac:dyDescent="0.35">
      <c r="A210" s="87"/>
      <c r="B210" s="62" t="str">
        <f>IF(A210&lt;&gt;"",MAX(B$4:B209)+1,"")</f>
        <v/>
      </c>
      <c r="C210" s="38" t="str">
        <f>IF(A210&lt;&gt;"",COUNTIFS(DailyLog!$B:$B,'Lista de Prestatarios'!A210,DailyLog!$E:$E,"&gt;0"),"")</f>
        <v/>
      </c>
      <c r="F210" t="str">
        <f>IF(E211&lt;&gt;"",MAX(F$4:F209)+1,"")</f>
        <v/>
      </c>
      <c r="G210" t="str">
        <f>IF(E211&lt;&gt;"",COUNTIFS(DailyLog!F:F,'Lista de Prestatarios'!E211,DailyLog!#REF!,"&gt;0"),"")</f>
        <v/>
      </c>
    </row>
    <row r="211" spans="1:7" x14ac:dyDescent="0.35">
      <c r="A211" s="87"/>
      <c r="B211" s="62" t="str">
        <f>IF(A211&lt;&gt;"",MAX(B$4:B210)+1,"")</f>
        <v/>
      </c>
      <c r="C211" s="38" t="str">
        <f>IF(A211&lt;&gt;"",COUNTIFS(DailyLog!$B:$B,'Lista de Prestatarios'!A211,DailyLog!$E:$E,"&gt;0"),"")</f>
        <v/>
      </c>
      <c r="F211" t="str">
        <f>IF(E212&lt;&gt;"",MAX(F$4:F210)+1,"")</f>
        <v/>
      </c>
      <c r="G211" t="str">
        <f>IF(E212&lt;&gt;"",COUNTIFS(DailyLog!F:F,'Lista de Prestatarios'!E212,DailyLog!#REF!,"&gt;0"),"")</f>
        <v/>
      </c>
    </row>
    <row r="212" spans="1:7" x14ac:dyDescent="0.35">
      <c r="A212" s="87"/>
      <c r="B212" s="62" t="str">
        <f>IF(A212&lt;&gt;"",MAX(B$4:B211)+1,"")</f>
        <v/>
      </c>
      <c r="C212" s="38" t="str">
        <f>IF(A212&lt;&gt;"",COUNTIFS(DailyLog!$B:$B,'Lista de Prestatarios'!A212,DailyLog!$E:$E,"&gt;0"),"")</f>
        <v/>
      </c>
      <c r="F212" t="str">
        <f>IF(E213&lt;&gt;"",MAX(F$4:F211)+1,"")</f>
        <v/>
      </c>
      <c r="G212" t="str">
        <f>IF(E213&lt;&gt;"",COUNTIFS(DailyLog!F:F,'Lista de Prestatarios'!E213,DailyLog!#REF!,"&gt;0"),"")</f>
        <v/>
      </c>
    </row>
    <row r="213" spans="1:7" x14ac:dyDescent="0.35">
      <c r="A213" s="87"/>
      <c r="B213" s="62" t="str">
        <f>IF(A213&lt;&gt;"",MAX(B$4:B212)+1,"")</f>
        <v/>
      </c>
      <c r="C213" s="38" t="str">
        <f>IF(A213&lt;&gt;"",COUNTIFS(DailyLog!$B:$B,'Lista de Prestatarios'!A213,DailyLog!$E:$E,"&gt;0"),"")</f>
        <v/>
      </c>
      <c r="F213" t="str">
        <f>IF(E214&lt;&gt;"",MAX(F$4:F212)+1,"")</f>
        <v/>
      </c>
      <c r="G213" t="str">
        <f>IF(E214&lt;&gt;"",COUNTIFS(DailyLog!F:F,'Lista de Prestatarios'!E214,DailyLog!#REF!,"&gt;0"),"")</f>
        <v/>
      </c>
    </row>
    <row r="214" spans="1:7" x14ac:dyDescent="0.35">
      <c r="A214" s="87"/>
      <c r="B214" s="62" t="str">
        <f>IF(A214&lt;&gt;"",MAX(B$4:B213)+1,"")</f>
        <v/>
      </c>
      <c r="C214" s="38" t="str">
        <f>IF(A214&lt;&gt;"",COUNTIFS(DailyLog!$B:$B,'Lista de Prestatarios'!A214,DailyLog!$E:$E,"&gt;0"),"")</f>
        <v/>
      </c>
      <c r="F214" t="str">
        <f>IF(E215&lt;&gt;"",MAX(F$4:F213)+1,"")</f>
        <v/>
      </c>
      <c r="G214" t="str">
        <f>IF(E215&lt;&gt;"",COUNTIFS(DailyLog!F:F,'Lista de Prestatarios'!E215,DailyLog!#REF!,"&gt;0"),"")</f>
        <v/>
      </c>
    </row>
    <row r="215" spans="1:7" x14ac:dyDescent="0.35">
      <c r="A215" s="87"/>
      <c r="B215" s="62" t="str">
        <f>IF(A215&lt;&gt;"",MAX(B$4:B214)+1,"")</f>
        <v/>
      </c>
      <c r="C215" s="38" t="str">
        <f>IF(A215&lt;&gt;"",COUNTIFS(DailyLog!$B:$B,'Lista de Prestatarios'!A215,DailyLog!$E:$E,"&gt;0"),"")</f>
        <v/>
      </c>
      <c r="F215" t="str">
        <f>IF(E216&lt;&gt;"",MAX(F$4:F214)+1,"")</f>
        <v/>
      </c>
      <c r="G215" t="str">
        <f>IF(E216&lt;&gt;"",COUNTIFS(DailyLog!F:F,'Lista de Prestatarios'!E216,DailyLog!#REF!,"&gt;0"),"")</f>
        <v/>
      </c>
    </row>
    <row r="216" spans="1:7" x14ac:dyDescent="0.35">
      <c r="A216" s="87"/>
      <c r="B216" s="62" t="str">
        <f>IF(A216&lt;&gt;"",MAX(B$4:B215)+1,"")</f>
        <v/>
      </c>
      <c r="C216" s="38" t="str">
        <f>IF(A216&lt;&gt;"",COUNTIFS(DailyLog!$B:$B,'Lista de Prestatarios'!A216,DailyLog!$E:$E,"&gt;0"),"")</f>
        <v/>
      </c>
      <c r="F216" t="str">
        <f>IF(E217&lt;&gt;"",MAX(F$4:F215)+1,"")</f>
        <v/>
      </c>
      <c r="G216" t="str">
        <f>IF(E217&lt;&gt;"",COUNTIFS(DailyLog!F:F,'Lista de Prestatarios'!E217,DailyLog!#REF!,"&gt;0"),"")</f>
        <v/>
      </c>
    </row>
    <row r="217" spans="1:7" x14ac:dyDescent="0.35">
      <c r="A217" s="87"/>
      <c r="B217" s="62" t="str">
        <f>IF(A217&lt;&gt;"",MAX(B$4:B216)+1,"")</f>
        <v/>
      </c>
      <c r="C217" s="38" t="str">
        <f>IF(A217&lt;&gt;"",COUNTIFS(DailyLog!$B:$B,'Lista de Prestatarios'!A217,DailyLog!$E:$E,"&gt;0"),"")</f>
        <v/>
      </c>
      <c r="F217" t="str">
        <f>IF(E218&lt;&gt;"",MAX(F$4:F216)+1,"")</f>
        <v/>
      </c>
      <c r="G217" t="str">
        <f>IF(E218&lt;&gt;"",COUNTIFS(DailyLog!F:F,'Lista de Prestatarios'!E218,DailyLog!#REF!,"&gt;0"),"")</f>
        <v/>
      </c>
    </row>
    <row r="218" spans="1:7" x14ac:dyDescent="0.35">
      <c r="A218" s="87"/>
      <c r="B218" s="62" t="str">
        <f>IF(A218&lt;&gt;"",MAX(B$4:B217)+1,"")</f>
        <v/>
      </c>
      <c r="C218" s="38" t="str">
        <f>IF(A218&lt;&gt;"",COUNTIFS(DailyLog!$B:$B,'Lista de Prestatarios'!A218,DailyLog!$E:$E,"&gt;0"),"")</f>
        <v/>
      </c>
      <c r="F218" t="str">
        <f>IF(E219&lt;&gt;"",MAX(F$4:F217)+1,"")</f>
        <v/>
      </c>
      <c r="G218" t="str">
        <f>IF(E219&lt;&gt;"",COUNTIFS(DailyLog!F:F,'Lista de Prestatarios'!E219,DailyLog!#REF!,"&gt;0"),"")</f>
        <v/>
      </c>
    </row>
    <row r="219" spans="1:7" x14ac:dyDescent="0.35">
      <c r="A219" s="87"/>
      <c r="B219" s="62" t="str">
        <f>IF(A219&lt;&gt;"",MAX(B$4:B218)+1,"")</f>
        <v/>
      </c>
      <c r="C219" s="38" t="str">
        <f>IF(A219&lt;&gt;"",COUNTIFS(DailyLog!$B:$B,'Lista de Prestatarios'!A219,DailyLog!$E:$E,"&gt;0"),"")</f>
        <v/>
      </c>
      <c r="F219" t="str">
        <f>IF(E220&lt;&gt;"",MAX(F$4:F218)+1,"")</f>
        <v/>
      </c>
      <c r="G219" t="str">
        <f>IF(E220&lt;&gt;"",COUNTIFS(DailyLog!F:F,'Lista de Prestatarios'!E220,DailyLog!#REF!,"&gt;0"),"")</f>
        <v/>
      </c>
    </row>
    <row r="220" spans="1:7" x14ac:dyDescent="0.35">
      <c r="A220" s="87"/>
      <c r="B220" s="62" t="str">
        <f>IF(A220&lt;&gt;"",MAX(B$4:B219)+1,"")</f>
        <v/>
      </c>
      <c r="C220" s="38" t="str">
        <f>IF(A220&lt;&gt;"",COUNTIFS(DailyLog!$B:$B,'Lista de Prestatarios'!A220,DailyLog!$E:$E,"&gt;0"),"")</f>
        <v/>
      </c>
      <c r="F220" t="str">
        <f>IF(E221&lt;&gt;"",MAX(F$4:F219)+1,"")</f>
        <v/>
      </c>
      <c r="G220" t="str">
        <f>IF(E221&lt;&gt;"",COUNTIFS(DailyLog!F:F,'Lista de Prestatarios'!E221,DailyLog!#REF!,"&gt;0"),"")</f>
        <v/>
      </c>
    </row>
    <row r="221" spans="1:7" x14ac:dyDescent="0.35">
      <c r="A221" s="87"/>
      <c r="B221" s="62" t="str">
        <f>IF(A221&lt;&gt;"",MAX(B$4:B220)+1,"")</f>
        <v/>
      </c>
      <c r="C221" s="38" t="str">
        <f>IF(A221&lt;&gt;"",COUNTIFS(DailyLog!$B:$B,'Lista de Prestatarios'!A221,DailyLog!$E:$E,"&gt;0"),"")</f>
        <v/>
      </c>
      <c r="F221" t="str">
        <f>IF(E222&lt;&gt;"",MAX(F$4:F220)+1,"")</f>
        <v/>
      </c>
      <c r="G221" t="str">
        <f>IF(E222&lt;&gt;"",COUNTIFS(DailyLog!F:F,'Lista de Prestatarios'!E222,DailyLog!#REF!,"&gt;0"),"")</f>
        <v/>
      </c>
    </row>
    <row r="222" spans="1:7" x14ac:dyDescent="0.35">
      <c r="A222" s="87"/>
      <c r="B222" s="62" t="str">
        <f>IF(A222&lt;&gt;"",MAX(B$4:B221)+1,"")</f>
        <v/>
      </c>
      <c r="C222" s="38" t="str">
        <f>IF(A222&lt;&gt;"",COUNTIFS(DailyLog!$B:$B,'Lista de Prestatarios'!A222,DailyLog!$E:$E,"&gt;0"),"")</f>
        <v/>
      </c>
      <c r="F222" t="str">
        <f>IF(E223&lt;&gt;"",MAX(F$4:F221)+1,"")</f>
        <v/>
      </c>
      <c r="G222" t="str">
        <f>IF(E223&lt;&gt;"",COUNTIFS(DailyLog!F:F,'Lista de Prestatarios'!E223,DailyLog!#REF!,"&gt;0"),"")</f>
        <v/>
      </c>
    </row>
    <row r="223" spans="1:7" x14ac:dyDescent="0.35">
      <c r="A223" s="87"/>
      <c r="B223" s="62" t="str">
        <f>IF(A223&lt;&gt;"",MAX(B$4:B222)+1,"")</f>
        <v/>
      </c>
      <c r="C223" s="38" t="str">
        <f>IF(A223&lt;&gt;"",COUNTIFS(DailyLog!$B:$B,'Lista de Prestatarios'!A223,DailyLog!$E:$E,"&gt;0"),"")</f>
        <v/>
      </c>
      <c r="F223" t="str">
        <f>IF(E224&lt;&gt;"",MAX(F$4:F222)+1,"")</f>
        <v/>
      </c>
      <c r="G223" t="str">
        <f>IF(E224&lt;&gt;"",COUNTIFS(DailyLog!F:F,'Lista de Prestatarios'!E224,DailyLog!#REF!,"&gt;0"),"")</f>
        <v/>
      </c>
    </row>
    <row r="224" spans="1:7" x14ac:dyDescent="0.35">
      <c r="A224" s="87"/>
      <c r="B224" s="62" t="str">
        <f>IF(A224&lt;&gt;"",MAX(B$4:B223)+1,"")</f>
        <v/>
      </c>
      <c r="C224" s="38" t="str">
        <f>IF(A224&lt;&gt;"",COUNTIFS(DailyLog!$B:$B,'Lista de Prestatarios'!A224,DailyLog!$E:$E,"&gt;0"),"")</f>
        <v/>
      </c>
      <c r="F224" t="str">
        <f>IF(E225&lt;&gt;"",MAX(F$4:F223)+1,"")</f>
        <v/>
      </c>
      <c r="G224" t="str">
        <f>IF(E225&lt;&gt;"",COUNTIFS(DailyLog!F:F,'Lista de Prestatarios'!E225,DailyLog!#REF!,"&gt;0"),"")</f>
        <v/>
      </c>
    </row>
    <row r="225" spans="1:7" x14ac:dyDescent="0.35">
      <c r="A225" s="87"/>
      <c r="B225" s="62" t="str">
        <f>IF(A225&lt;&gt;"",MAX(B$4:B224)+1,"")</f>
        <v/>
      </c>
      <c r="C225" s="38" t="str">
        <f>IF(A225&lt;&gt;"",COUNTIFS(DailyLog!$B:$B,'Lista de Prestatarios'!A225,DailyLog!$E:$E,"&gt;0"),"")</f>
        <v/>
      </c>
      <c r="F225" t="str">
        <f>IF(E226&lt;&gt;"",MAX(F$4:F224)+1,"")</f>
        <v/>
      </c>
      <c r="G225" t="str">
        <f>IF(E226&lt;&gt;"",COUNTIFS(DailyLog!F:F,'Lista de Prestatarios'!E226,DailyLog!#REF!,"&gt;0"),"")</f>
        <v/>
      </c>
    </row>
    <row r="226" spans="1:7" x14ac:dyDescent="0.35">
      <c r="A226" s="87"/>
      <c r="B226" s="62" t="str">
        <f>IF(A226&lt;&gt;"",MAX(B$4:B225)+1,"")</f>
        <v/>
      </c>
      <c r="C226" s="38" t="str">
        <f>IF(A226&lt;&gt;"",COUNTIFS(DailyLog!$B:$B,'Lista de Prestatarios'!A226,DailyLog!$E:$E,"&gt;0"),"")</f>
        <v/>
      </c>
      <c r="F226" t="str">
        <f>IF(E227&lt;&gt;"",MAX(F$4:F225)+1,"")</f>
        <v/>
      </c>
      <c r="G226" t="str">
        <f>IF(E227&lt;&gt;"",COUNTIFS(DailyLog!F:F,'Lista de Prestatarios'!E227,DailyLog!#REF!,"&gt;0"),"")</f>
        <v/>
      </c>
    </row>
    <row r="227" spans="1:7" x14ac:dyDescent="0.35">
      <c r="A227" s="87"/>
      <c r="B227" s="62" t="str">
        <f>IF(A227&lt;&gt;"",MAX(B$4:B226)+1,"")</f>
        <v/>
      </c>
      <c r="C227" s="38" t="str">
        <f>IF(A227&lt;&gt;"",COUNTIFS(DailyLog!$B:$B,'Lista de Prestatarios'!A227,DailyLog!$E:$E,"&gt;0"),"")</f>
        <v/>
      </c>
      <c r="F227" t="str">
        <f>IF(E228&lt;&gt;"",MAX(F$4:F226)+1,"")</f>
        <v/>
      </c>
      <c r="G227" t="str">
        <f>IF(E228&lt;&gt;"",COUNTIFS(DailyLog!F:F,'Lista de Prestatarios'!E228,DailyLog!#REF!,"&gt;0"),"")</f>
        <v/>
      </c>
    </row>
    <row r="228" spans="1:7" x14ac:dyDescent="0.35">
      <c r="A228" s="87"/>
      <c r="B228" s="62" t="str">
        <f>IF(A228&lt;&gt;"",MAX(B$4:B227)+1,"")</f>
        <v/>
      </c>
      <c r="C228" s="38" t="str">
        <f>IF(A228&lt;&gt;"",COUNTIFS(DailyLog!$B:$B,'Lista de Prestatarios'!A228,DailyLog!$E:$E,"&gt;0"),"")</f>
        <v/>
      </c>
      <c r="F228" t="str">
        <f>IF(E229&lt;&gt;"",MAX(F$4:F227)+1,"")</f>
        <v/>
      </c>
      <c r="G228" t="str">
        <f>IF(E229&lt;&gt;"",COUNTIFS(DailyLog!F:F,'Lista de Prestatarios'!E229,DailyLog!#REF!,"&gt;0"),"")</f>
        <v/>
      </c>
    </row>
    <row r="229" spans="1:7" x14ac:dyDescent="0.35">
      <c r="A229" s="87"/>
      <c r="B229" s="62" t="str">
        <f>IF(A229&lt;&gt;"",MAX(B$4:B228)+1,"")</f>
        <v/>
      </c>
      <c r="C229" s="38" t="str">
        <f>IF(A229&lt;&gt;"",COUNTIFS(DailyLog!$B:$B,'Lista de Prestatarios'!A229,DailyLog!$E:$E,"&gt;0"),"")</f>
        <v/>
      </c>
      <c r="F229" t="str">
        <f>IF(E230&lt;&gt;"",MAX(F$4:F228)+1,"")</f>
        <v/>
      </c>
      <c r="G229" t="str">
        <f>IF(E230&lt;&gt;"",COUNTIFS(DailyLog!F:F,'Lista de Prestatarios'!E230,DailyLog!#REF!,"&gt;0"),"")</f>
        <v/>
      </c>
    </row>
    <row r="230" spans="1:7" x14ac:dyDescent="0.35">
      <c r="A230" s="87"/>
      <c r="B230" s="62" t="str">
        <f>IF(A230&lt;&gt;"",MAX(B$4:B229)+1,"")</f>
        <v/>
      </c>
      <c r="C230" s="38" t="str">
        <f>IF(A230&lt;&gt;"",COUNTIFS(DailyLog!$B:$B,'Lista de Prestatarios'!A230,DailyLog!$E:$E,"&gt;0"),"")</f>
        <v/>
      </c>
      <c r="F230" t="str">
        <f>IF(E231&lt;&gt;"",MAX(F$4:F229)+1,"")</f>
        <v/>
      </c>
      <c r="G230" t="str">
        <f>IF(E231&lt;&gt;"",COUNTIFS(DailyLog!F:F,'Lista de Prestatarios'!E231,DailyLog!#REF!,"&gt;0"),"")</f>
        <v/>
      </c>
    </row>
    <row r="231" spans="1:7" x14ac:dyDescent="0.35">
      <c r="A231" s="87"/>
      <c r="B231" s="62" t="str">
        <f>IF(A231&lt;&gt;"",MAX(B$4:B230)+1,"")</f>
        <v/>
      </c>
      <c r="C231" s="38" t="str">
        <f>IF(A231&lt;&gt;"",COUNTIFS(DailyLog!$B:$B,'Lista de Prestatarios'!A231,DailyLog!$E:$E,"&gt;0"),"")</f>
        <v/>
      </c>
      <c r="F231" t="str">
        <f>IF(E232&lt;&gt;"",MAX(F$4:F230)+1,"")</f>
        <v/>
      </c>
      <c r="G231" t="str">
        <f>IF(E232&lt;&gt;"",COUNTIFS(DailyLog!F:F,'Lista de Prestatarios'!E232,DailyLog!#REF!,"&gt;0"),"")</f>
        <v/>
      </c>
    </row>
    <row r="232" spans="1:7" x14ac:dyDescent="0.35">
      <c r="A232" s="87"/>
      <c r="B232" s="62" t="str">
        <f>IF(A232&lt;&gt;"",MAX(B$4:B231)+1,"")</f>
        <v/>
      </c>
      <c r="C232" s="38" t="str">
        <f>IF(A232&lt;&gt;"",COUNTIFS(DailyLog!$B:$B,'Lista de Prestatarios'!A232,DailyLog!$E:$E,"&gt;0"),"")</f>
        <v/>
      </c>
      <c r="F232" t="str">
        <f>IF(E233&lt;&gt;"",MAX(F$4:F231)+1,"")</f>
        <v/>
      </c>
      <c r="G232" t="str">
        <f>IF(E233&lt;&gt;"",COUNTIFS(DailyLog!F:F,'Lista de Prestatarios'!E233,DailyLog!#REF!,"&gt;0"),"")</f>
        <v/>
      </c>
    </row>
    <row r="233" spans="1:7" x14ac:dyDescent="0.35">
      <c r="A233" s="87"/>
      <c r="B233" s="62" t="str">
        <f>IF(A233&lt;&gt;"",MAX(B$4:B232)+1,"")</f>
        <v/>
      </c>
      <c r="C233" s="38" t="str">
        <f>IF(A233&lt;&gt;"",COUNTIFS(DailyLog!$B:$B,'Lista de Prestatarios'!A233,DailyLog!$E:$E,"&gt;0"),"")</f>
        <v/>
      </c>
      <c r="F233" t="str">
        <f>IF(E234&lt;&gt;"",MAX(F$4:F232)+1,"")</f>
        <v/>
      </c>
      <c r="G233" t="str">
        <f>IF(E234&lt;&gt;"",COUNTIFS(DailyLog!F:F,'Lista de Prestatarios'!E234,DailyLog!#REF!,"&gt;0"),"")</f>
        <v/>
      </c>
    </row>
    <row r="234" spans="1:7" x14ac:dyDescent="0.35">
      <c r="A234" s="87"/>
      <c r="B234" s="62" t="str">
        <f>IF(A234&lt;&gt;"",MAX(B$4:B233)+1,"")</f>
        <v/>
      </c>
      <c r="C234" s="38" t="str">
        <f>IF(A234&lt;&gt;"",COUNTIFS(DailyLog!$B:$B,'Lista de Prestatarios'!A234,DailyLog!$E:$E,"&gt;0"),"")</f>
        <v/>
      </c>
      <c r="F234" t="str">
        <f>IF(E235&lt;&gt;"",MAX(F$4:F233)+1,"")</f>
        <v/>
      </c>
      <c r="G234" t="str">
        <f>IF(E235&lt;&gt;"",COUNTIFS(DailyLog!F:F,'Lista de Prestatarios'!E235,DailyLog!#REF!,"&gt;0"),"")</f>
        <v/>
      </c>
    </row>
    <row r="235" spans="1:7" x14ac:dyDescent="0.35">
      <c r="A235" s="87"/>
      <c r="B235" s="62" t="str">
        <f>IF(A235&lt;&gt;"",MAX(B$4:B234)+1,"")</f>
        <v/>
      </c>
      <c r="C235" s="38" t="str">
        <f>IF(A235&lt;&gt;"",COUNTIFS(DailyLog!$B:$B,'Lista de Prestatarios'!A235,DailyLog!$E:$E,"&gt;0"),"")</f>
        <v/>
      </c>
      <c r="F235" t="str">
        <f>IF(E236&lt;&gt;"",MAX(F$4:F234)+1,"")</f>
        <v/>
      </c>
      <c r="G235" t="str">
        <f>IF(E236&lt;&gt;"",COUNTIFS(DailyLog!F:F,'Lista de Prestatarios'!E236,DailyLog!#REF!,"&gt;0"),"")</f>
        <v/>
      </c>
    </row>
    <row r="236" spans="1:7" x14ac:dyDescent="0.35">
      <c r="A236" s="87"/>
      <c r="B236" s="62" t="str">
        <f>IF(A236&lt;&gt;"",MAX(B$4:B235)+1,"")</f>
        <v/>
      </c>
      <c r="C236" s="38" t="str">
        <f>IF(A236&lt;&gt;"",COUNTIFS(DailyLog!$B:$B,'Lista de Prestatarios'!A236,DailyLog!$E:$E,"&gt;0"),"")</f>
        <v/>
      </c>
      <c r="F236" t="str">
        <f>IF(E237&lt;&gt;"",MAX(F$4:F235)+1,"")</f>
        <v/>
      </c>
      <c r="G236" t="str">
        <f>IF(E237&lt;&gt;"",COUNTIFS(DailyLog!F:F,'Lista de Prestatarios'!E237,DailyLog!#REF!,"&gt;0"),"")</f>
        <v/>
      </c>
    </row>
    <row r="237" spans="1:7" x14ac:dyDescent="0.35">
      <c r="A237" s="87"/>
      <c r="B237" s="62" t="str">
        <f>IF(A237&lt;&gt;"",MAX(B$4:B236)+1,"")</f>
        <v/>
      </c>
      <c r="C237" s="38" t="str">
        <f>IF(A237&lt;&gt;"",COUNTIFS(DailyLog!$B:$B,'Lista de Prestatarios'!A237,DailyLog!$E:$E,"&gt;0"),"")</f>
        <v/>
      </c>
      <c r="F237" t="str">
        <f>IF(E238&lt;&gt;"",MAX(F$4:F236)+1,"")</f>
        <v/>
      </c>
      <c r="G237" t="str">
        <f>IF(E238&lt;&gt;"",COUNTIFS(DailyLog!F:F,'Lista de Prestatarios'!E238,DailyLog!#REF!,"&gt;0"),"")</f>
        <v/>
      </c>
    </row>
    <row r="238" spans="1:7" x14ac:dyDescent="0.35">
      <c r="A238" s="87"/>
      <c r="B238" s="62" t="str">
        <f>IF(A238&lt;&gt;"",MAX(B$4:B237)+1,"")</f>
        <v/>
      </c>
      <c r="C238" s="38" t="str">
        <f>IF(A238&lt;&gt;"",COUNTIFS(DailyLog!$B:$B,'Lista de Prestatarios'!A238,DailyLog!$E:$E,"&gt;0"),"")</f>
        <v/>
      </c>
      <c r="F238" t="str">
        <f>IF(E239&lt;&gt;"",MAX(F$4:F237)+1,"")</f>
        <v/>
      </c>
      <c r="G238" t="str">
        <f>IF(E239&lt;&gt;"",COUNTIFS(DailyLog!F:F,'Lista de Prestatarios'!E239,DailyLog!#REF!,"&gt;0"),"")</f>
        <v/>
      </c>
    </row>
    <row r="239" spans="1:7" x14ac:dyDescent="0.35">
      <c r="A239" s="87"/>
      <c r="B239" s="62" t="str">
        <f>IF(A239&lt;&gt;"",MAX(B$4:B238)+1,"")</f>
        <v/>
      </c>
      <c r="C239" s="38" t="str">
        <f>IF(A239&lt;&gt;"",COUNTIFS(DailyLog!$B:$B,'Lista de Prestatarios'!A239,DailyLog!$E:$E,"&gt;0"),"")</f>
        <v/>
      </c>
      <c r="F239" t="str">
        <f>IF(E240&lt;&gt;"",MAX(F$4:F238)+1,"")</f>
        <v/>
      </c>
      <c r="G239" t="str">
        <f>IF(E240&lt;&gt;"",COUNTIFS(DailyLog!F:F,'Lista de Prestatarios'!E240,DailyLog!#REF!,"&gt;0"),"")</f>
        <v/>
      </c>
    </row>
    <row r="240" spans="1:7" x14ac:dyDescent="0.35">
      <c r="A240" s="87"/>
      <c r="B240" s="62" t="str">
        <f>IF(A240&lt;&gt;"",MAX(B$4:B239)+1,"")</f>
        <v/>
      </c>
      <c r="C240" s="38" t="str">
        <f>IF(A240&lt;&gt;"",COUNTIFS(DailyLog!$B:$B,'Lista de Prestatarios'!A240,DailyLog!$E:$E,"&gt;0"),"")</f>
        <v/>
      </c>
      <c r="F240" t="str">
        <f>IF(E241&lt;&gt;"",MAX(F$4:F239)+1,"")</f>
        <v/>
      </c>
      <c r="G240" t="str">
        <f>IF(E241&lt;&gt;"",COUNTIFS(DailyLog!F:F,'Lista de Prestatarios'!E241,DailyLog!#REF!,"&gt;0"),"")</f>
        <v/>
      </c>
    </row>
    <row r="241" spans="1:7" x14ac:dyDescent="0.35">
      <c r="A241" s="87"/>
      <c r="B241" s="62" t="str">
        <f>IF(A241&lt;&gt;"",MAX(B$4:B240)+1,"")</f>
        <v/>
      </c>
      <c r="C241" s="38" t="str">
        <f>IF(A241&lt;&gt;"",COUNTIFS(DailyLog!$B:$B,'Lista de Prestatarios'!A241,DailyLog!$E:$E,"&gt;0"),"")</f>
        <v/>
      </c>
      <c r="F241" t="str">
        <f>IF(E242&lt;&gt;"",MAX(F$4:F240)+1,"")</f>
        <v/>
      </c>
      <c r="G241" t="str">
        <f>IF(E242&lt;&gt;"",COUNTIFS(DailyLog!F:F,'Lista de Prestatarios'!E242,DailyLog!#REF!,"&gt;0"),"")</f>
        <v/>
      </c>
    </row>
    <row r="242" spans="1:7" x14ac:dyDescent="0.35">
      <c r="A242" s="87"/>
      <c r="B242" s="62" t="str">
        <f>IF(A242&lt;&gt;"",MAX(B$4:B241)+1,"")</f>
        <v/>
      </c>
      <c r="C242" s="38" t="str">
        <f>IF(A242&lt;&gt;"",COUNTIFS(DailyLog!$B:$B,'Lista de Prestatarios'!A242,DailyLog!$E:$E,"&gt;0"),"")</f>
        <v/>
      </c>
      <c r="F242" t="str">
        <f>IF(E243&lt;&gt;"",MAX(F$4:F241)+1,"")</f>
        <v/>
      </c>
      <c r="G242" t="str">
        <f>IF(E243&lt;&gt;"",COUNTIFS(DailyLog!F:F,'Lista de Prestatarios'!E243,DailyLog!#REF!,"&gt;0"),"")</f>
        <v/>
      </c>
    </row>
    <row r="243" spans="1:7" x14ac:dyDescent="0.35">
      <c r="A243" s="87"/>
      <c r="B243" s="62" t="str">
        <f>IF(A243&lt;&gt;"",MAX(B$4:B242)+1,"")</f>
        <v/>
      </c>
      <c r="C243" s="38" t="str">
        <f>IF(A243&lt;&gt;"",COUNTIFS(DailyLog!$B:$B,'Lista de Prestatarios'!A243,DailyLog!$E:$E,"&gt;0"),"")</f>
        <v/>
      </c>
      <c r="F243" t="str">
        <f>IF(E244&lt;&gt;"",MAX(F$4:F242)+1,"")</f>
        <v/>
      </c>
      <c r="G243" t="str">
        <f>IF(E244&lt;&gt;"",COUNTIFS(DailyLog!F:F,'Lista de Prestatarios'!E244,DailyLog!#REF!,"&gt;0"),"")</f>
        <v/>
      </c>
    </row>
    <row r="244" spans="1:7" x14ac:dyDescent="0.35">
      <c r="A244" s="87"/>
      <c r="B244" s="62" t="str">
        <f>IF(A244&lt;&gt;"",MAX(B$4:B243)+1,"")</f>
        <v/>
      </c>
      <c r="C244" s="38" t="str">
        <f>IF(A244&lt;&gt;"",COUNTIFS(DailyLog!$B:$B,'Lista de Prestatarios'!A244,DailyLog!$E:$E,"&gt;0"),"")</f>
        <v/>
      </c>
      <c r="F244" t="str">
        <f>IF(E245&lt;&gt;"",MAX(F$4:F243)+1,"")</f>
        <v/>
      </c>
      <c r="G244" t="str">
        <f>IF(E245&lt;&gt;"",COUNTIFS(DailyLog!F:F,'Lista de Prestatarios'!E245,DailyLog!#REF!,"&gt;0"),"")</f>
        <v/>
      </c>
    </row>
    <row r="245" spans="1:7" x14ac:dyDescent="0.35">
      <c r="A245" s="87"/>
      <c r="B245" s="62" t="str">
        <f>IF(A245&lt;&gt;"",MAX(B$4:B244)+1,"")</f>
        <v/>
      </c>
      <c r="C245" s="38" t="str">
        <f>IF(A245&lt;&gt;"",COUNTIFS(DailyLog!$B:$B,'Lista de Prestatarios'!A245,DailyLog!$E:$E,"&gt;0"),"")</f>
        <v/>
      </c>
      <c r="F245" t="str">
        <f>IF(E246&lt;&gt;"",MAX(F$4:F244)+1,"")</f>
        <v/>
      </c>
      <c r="G245" t="str">
        <f>IF(E246&lt;&gt;"",COUNTIFS(DailyLog!F:F,'Lista de Prestatarios'!E246,DailyLog!#REF!,"&gt;0"),"")</f>
        <v/>
      </c>
    </row>
    <row r="246" spans="1:7" x14ac:dyDescent="0.35">
      <c r="A246" s="87"/>
      <c r="B246" s="62" t="str">
        <f>IF(A246&lt;&gt;"",MAX(B$4:B245)+1,"")</f>
        <v/>
      </c>
      <c r="C246" s="38" t="str">
        <f>IF(A246&lt;&gt;"",COUNTIFS(DailyLog!$B:$B,'Lista de Prestatarios'!A246,DailyLog!$E:$E,"&gt;0"),"")</f>
        <v/>
      </c>
      <c r="F246" t="str">
        <f>IF(E247&lt;&gt;"",MAX(F$4:F245)+1,"")</f>
        <v/>
      </c>
      <c r="G246" t="str">
        <f>IF(E247&lt;&gt;"",COUNTIFS(DailyLog!F:F,'Lista de Prestatarios'!E247,DailyLog!#REF!,"&gt;0"),"")</f>
        <v/>
      </c>
    </row>
    <row r="247" spans="1:7" x14ac:dyDescent="0.35">
      <c r="A247" s="87"/>
      <c r="B247" s="62" t="str">
        <f>IF(A247&lt;&gt;"",MAX(B$4:B246)+1,"")</f>
        <v/>
      </c>
      <c r="C247" s="38" t="str">
        <f>IF(A247&lt;&gt;"",COUNTIFS(DailyLog!$B:$B,'Lista de Prestatarios'!A247,DailyLog!$E:$E,"&gt;0"),"")</f>
        <v/>
      </c>
      <c r="F247" t="str">
        <f>IF(E248&lt;&gt;"",MAX(F$4:F246)+1,"")</f>
        <v/>
      </c>
      <c r="G247" t="str">
        <f>IF(E248&lt;&gt;"",COUNTIFS(DailyLog!F:F,'Lista de Prestatarios'!E248,DailyLog!#REF!,"&gt;0"),"")</f>
        <v/>
      </c>
    </row>
    <row r="248" spans="1:7" x14ac:dyDescent="0.35">
      <c r="A248" s="87"/>
      <c r="B248" s="62" t="str">
        <f>IF(A248&lt;&gt;"",MAX(B$4:B247)+1,"")</f>
        <v/>
      </c>
      <c r="C248" s="38" t="str">
        <f>IF(A248&lt;&gt;"",COUNTIFS(DailyLog!$B:$B,'Lista de Prestatarios'!A248,DailyLog!$E:$E,"&gt;0"),"")</f>
        <v/>
      </c>
      <c r="F248" t="str">
        <f>IF(E249&lt;&gt;"",MAX(F$4:F247)+1,"")</f>
        <v/>
      </c>
      <c r="G248" t="str">
        <f>IF(E249&lt;&gt;"",COUNTIFS(DailyLog!F:F,'Lista de Prestatarios'!E249,DailyLog!#REF!,"&gt;0"),"")</f>
        <v/>
      </c>
    </row>
    <row r="249" spans="1:7" x14ac:dyDescent="0.35">
      <c r="A249" s="87"/>
      <c r="B249" s="62" t="str">
        <f>IF(A249&lt;&gt;"",MAX(B$4:B248)+1,"")</f>
        <v/>
      </c>
      <c r="C249" s="38" t="str">
        <f>IF(A249&lt;&gt;"",COUNTIFS(DailyLog!$B:$B,'Lista de Prestatarios'!A249,DailyLog!$E:$E,"&gt;0"),"")</f>
        <v/>
      </c>
      <c r="F249" t="str">
        <f>IF(E250&lt;&gt;"",MAX(F$4:F248)+1,"")</f>
        <v/>
      </c>
      <c r="G249" t="str">
        <f>IF(E250&lt;&gt;"",COUNTIFS(DailyLog!F:F,'Lista de Prestatarios'!E250,DailyLog!#REF!,"&gt;0"),"")</f>
        <v/>
      </c>
    </row>
    <row r="250" spans="1:7" x14ac:dyDescent="0.35">
      <c r="A250" s="87"/>
      <c r="B250" s="62" t="str">
        <f>IF(A250&lt;&gt;"",MAX(B$4:B249)+1,"")</f>
        <v/>
      </c>
      <c r="C250" s="38" t="str">
        <f>IF(A250&lt;&gt;"",COUNTIFS(DailyLog!$B:$B,'Lista de Prestatarios'!A250,DailyLog!$E:$E,"&gt;0"),"")</f>
        <v/>
      </c>
      <c r="F250" t="str">
        <f>IF(E251&lt;&gt;"",MAX(F$4:F249)+1,"")</f>
        <v/>
      </c>
      <c r="G250" t="str">
        <f>IF(E251&lt;&gt;"",COUNTIFS(DailyLog!F:F,'Lista de Prestatarios'!E251,DailyLog!#REF!,"&gt;0"),"")</f>
        <v/>
      </c>
    </row>
    <row r="251" spans="1:7" x14ac:dyDescent="0.35">
      <c r="A251" s="87"/>
      <c r="B251" s="62" t="str">
        <f>IF(A251&lt;&gt;"",MAX(B$4:B250)+1,"")</f>
        <v/>
      </c>
      <c r="C251" s="38" t="str">
        <f>IF(A251&lt;&gt;"",COUNTIFS(DailyLog!$B:$B,'Lista de Prestatarios'!A251,DailyLog!$E:$E,"&gt;0"),"")</f>
        <v/>
      </c>
      <c r="F251" t="str">
        <f>IF(E252&lt;&gt;"",MAX(F$4:F250)+1,"")</f>
        <v/>
      </c>
      <c r="G251" t="str">
        <f>IF(E252&lt;&gt;"",COUNTIFS(DailyLog!F:F,'Lista de Prestatarios'!E252,DailyLog!#REF!,"&gt;0"),"")</f>
        <v/>
      </c>
    </row>
    <row r="252" spans="1:7" x14ac:dyDescent="0.35">
      <c r="A252" s="87"/>
      <c r="B252" s="62" t="str">
        <f>IF(A252&lt;&gt;"",MAX(B$4:B251)+1,"")</f>
        <v/>
      </c>
      <c r="C252" s="38" t="str">
        <f>IF(A252&lt;&gt;"",COUNTIFS(DailyLog!$B:$B,'Lista de Prestatarios'!A252,DailyLog!$E:$E,"&gt;0"),"")</f>
        <v/>
      </c>
      <c r="F252" t="str">
        <f>IF(E253&lt;&gt;"",MAX(F$4:F251)+1,"")</f>
        <v/>
      </c>
      <c r="G252" t="str">
        <f>IF(E253&lt;&gt;"",COUNTIFS(DailyLog!F:F,'Lista de Prestatarios'!E253,DailyLog!#REF!,"&gt;0"),"")</f>
        <v/>
      </c>
    </row>
    <row r="253" spans="1:7" x14ac:dyDescent="0.35">
      <c r="A253" s="87"/>
      <c r="B253" s="62" t="str">
        <f>IF(A253&lt;&gt;"",MAX(B$4:B252)+1,"")</f>
        <v/>
      </c>
      <c r="C253" s="38" t="str">
        <f>IF(A253&lt;&gt;"",COUNTIFS(DailyLog!$B:$B,'Lista de Prestatarios'!A253,DailyLog!$E:$E,"&gt;0"),"")</f>
        <v/>
      </c>
      <c r="F253" t="str">
        <f>IF(E254&lt;&gt;"",MAX(F$4:F252)+1,"")</f>
        <v/>
      </c>
      <c r="G253" t="str">
        <f>IF(E254&lt;&gt;"",COUNTIFS(DailyLog!F:F,'Lista de Prestatarios'!E254,DailyLog!#REF!,"&gt;0"),"")</f>
        <v/>
      </c>
    </row>
    <row r="254" spans="1:7" x14ac:dyDescent="0.35">
      <c r="A254" s="87"/>
      <c r="B254" s="62" t="str">
        <f>IF(A254&lt;&gt;"",MAX(B$4:B253)+1,"")</f>
        <v/>
      </c>
      <c r="C254" s="38" t="str">
        <f>IF(A254&lt;&gt;"",COUNTIFS(DailyLog!$B:$B,'Lista de Prestatarios'!A254,DailyLog!$E:$E,"&gt;0"),"")</f>
        <v/>
      </c>
      <c r="F254" t="str">
        <f>IF(E255&lt;&gt;"",MAX(F$4:F253)+1,"")</f>
        <v/>
      </c>
      <c r="G254" t="str">
        <f>IF(E255&lt;&gt;"",COUNTIFS(DailyLog!F:F,'Lista de Prestatarios'!E255,DailyLog!#REF!,"&gt;0"),"")</f>
        <v/>
      </c>
    </row>
    <row r="255" spans="1:7" x14ac:dyDescent="0.35">
      <c r="A255" s="87"/>
      <c r="B255" s="62" t="str">
        <f>IF(A255&lt;&gt;"",MAX(B$4:B254)+1,"")</f>
        <v/>
      </c>
      <c r="C255" s="38" t="str">
        <f>IF(A255&lt;&gt;"",COUNTIFS(DailyLog!$B:$B,'Lista de Prestatarios'!A255,DailyLog!$E:$E,"&gt;0"),"")</f>
        <v/>
      </c>
      <c r="F255" t="str">
        <f>IF(E256&lt;&gt;"",MAX(F$4:F254)+1,"")</f>
        <v/>
      </c>
      <c r="G255" t="str">
        <f>IF(E256&lt;&gt;"",COUNTIFS(DailyLog!F:F,'Lista de Prestatarios'!E256,DailyLog!#REF!,"&gt;0"),"")</f>
        <v/>
      </c>
    </row>
    <row r="256" spans="1:7" x14ac:dyDescent="0.35">
      <c r="A256" s="87"/>
      <c r="B256" s="62" t="str">
        <f>IF(A256&lt;&gt;"",MAX(B$4:B255)+1,"")</f>
        <v/>
      </c>
      <c r="C256" s="38" t="str">
        <f>IF(A256&lt;&gt;"",COUNTIFS(DailyLog!$B:$B,'Lista de Prestatarios'!A256,DailyLog!$E:$E,"&gt;0"),"")</f>
        <v/>
      </c>
      <c r="F256" t="str">
        <f>IF(E257&lt;&gt;"",MAX(F$4:F255)+1,"")</f>
        <v/>
      </c>
      <c r="G256" t="str">
        <f>IF(E257&lt;&gt;"",COUNTIFS(DailyLog!F:F,'Lista de Prestatarios'!E257,DailyLog!#REF!,"&gt;0"),"")</f>
        <v/>
      </c>
    </row>
    <row r="257" spans="1:7" x14ac:dyDescent="0.35">
      <c r="A257" s="87"/>
      <c r="B257" s="62" t="str">
        <f>IF(A257&lt;&gt;"",MAX(B$4:B256)+1,"")</f>
        <v/>
      </c>
      <c r="C257" s="38" t="str">
        <f>IF(A257&lt;&gt;"",COUNTIFS(DailyLog!$B:$B,'Lista de Prestatarios'!A257,DailyLog!$E:$E,"&gt;0"),"")</f>
        <v/>
      </c>
      <c r="F257" t="str">
        <f>IF(E258&lt;&gt;"",MAX(F$4:F256)+1,"")</f>
        <v/>
      </c>
      <c r="G257" t="str">
        <f>IF(E258&lt;&gt;"",COUNTIFS(DailyLog!F:F,'Lista de Prestatarios'!E258,DailyLog!#REF!,"&gt;0"),"")</f>
        <v/>
      </c>
    </row>
    <row r="258" spans="1:7" x14ac:dyDescent="0.35">
      <c r="A258" s="87"/>
      <c r="B258" s="62" t="str">
        <f>IF(A258&lt;&gt;"",MAX(B$4:B257)+1,"")</f>
        <v/>
      </c>
      <c r="C258" s="38" t="str">
        <f>IF(A258&lt;&gt;"",COUNTIFS(DailyLog!$B:$B,'Lista de Prestatarios'!A258,DailyLog!$E:$E,"&gt;0"),"")</f>
        <v/>
      </c>
      <c r="F258" t="str">
        <f>IF(E259&lt;&gt;"",MAX(F$4:F257)+1,"")</f>
        <v/>
      </c>
      <c r="G258" t="str">
        <f>IF(E259&lt;&gt;"",COUNTIFS(DailyLog!F:F,'Lista de Prestatarios'!E259,DailyLog!#REF!,"&gt;0"),"")</f>
        <v/>
      </c>
    </row>
    <row r="259" spans="1:7" x14ac:dyDescent="0.35">
      <c r="A259" s="87"/>
      <c r="B259" s="62" t="str">
        <f>IF(A259&lt;&gt;"",MAX(B$4:B258)+1,"")</f>
        <v/>
      </c>
      <c r="C259" s="38" t="str">
        <f>IF(A259&lt;&gt;"",COUNTIFS(DailyLog!$B:$B,'Lista de Prestatarios'!A259,DailyLog!$E:$E,"&gt;0"),"")</f>
        <v/>
      </c>
      <c r="F259" t="str">
        <f>IF(E260&lt;&gt;"",MAX(F$4:F258)+1,"")</f>
        <v/>
      </c>
      <c r="G259" t="str">
        <f>IF(E260&lt;&gt;"",COUNTIFS(DailyLog!F:F,'Lista de Prestatarios'!E260,DailyLog!#REF!,"&gt;0"),"")</f>
        <v/>
      </c>
    </row>
    <row r="260" spans="1:7" x14ac:dyDescent="0.35">
      <c r="A260" s="87"/>
      <c r="B260" s="62" t="str">
        <f>IF(A260&lt;&gt;"",MAX(B$4:B259)+1,"")</f>
        <v/>
      </c>
      <c r="C260" s="38" t="str">
        <f>IF(A260&lt;&gt;"",COUNTIFS(DailyLog!$B:$B,'Lista de Prestatarios'!A260,DailyLog!$E:$E,"&gt;0"),"")</f>
        <v/>
      </c>
      <c r="F260" t="str">
        <f>IF(E261&lt;&gt;"",MAX(F$4:F259)+1,"")</f>
        <v/>
      </c>
      <c r="G260" t="str">
        <f>IF(E261&lt;&gt;"",COUNTIFS(DailyLog!F:F,'Lista de Prestatarios'!E261,DailyLog!#REF!,"&gt;0"),"")</f>
        <v/>
      </c>
    </row>
    <row r="261" spans="1:7" x14ac:dyDescent="0.35">
      <c r="A261" s="87"/>
      <c r="B261" s="62" t="str">
        <f>IF(A261&lt;&gt;"",MAX(B$4:B260)+1,"")</f>
        <v/>
      </c>
      <c r="C261" s="38" t="str">
        <f>IF(A261&lt;&gt;"",COUNTIFS(DailyLog!$B:$B,'Lista de Prestatarios'!A261,DailyLog!$E:$E,"&gt;0"),"")</f>
        <v/>
      </c>
      <c r="F261" t="str">
        <f>IF(E262&lt;&gt;"",MAX(F$4:F260)+1,"")</f>
        <v/>
      </c>
      <c r="G261" t="str">
        <f>IF(E262&lt;&gt;"",COUNTIFS(DailyLog!F:F,'Lista de Prestatarios'!E262,DailyLog!#REF!,"&gt;0"),"")</f>
        <v/>
      </c>
    </row>
    <row r="262" spans="1:7" x14ac:dyDescent="0.35">
      <c r="A262" s="87"/>
      <c r="B262" s="62" t="str">
        <f>IF(A262&lt;&gt;"",MAX(B$4:B261)+1,"")</f>
        <v/>
      </c>
      <c r="C262" s="38" t="str">
        <f>IF(A262&lt;&gt;"",COUNTIFS(DailyLog!$B:$B,'Lista de Prestatarios'!A262,DailyLog!$E:$E,"&gt;0"),"")</f>
        <v/>
      </c>
      <c r="F262" t="str">
        <f>IF(E263&lt;&gt;"",MAX(F$4:F261)+1,"")</f>
        <v/>
      </c>
      <c r="G262" t="str">
        <f>IF(E263&lt;&gt;"",COUNTIFS(DailyLog!F:F,'Lista de Prestatarios'!E263,DailyLog!#REF!,"&gt;0"),"")</f>
        <v/>
      </c>
    </row>
    <row r="263" spans="1:7" x14ac:dyDescent="0.35">
      <c r="A263" s="87"/>
      <c r="B263" s="62" t="str">
        <f>IF(A263&lt;&gt;"",MAX(B$4:B262)+1,"")</f>
        <v/>
      </c>
      <c r="C263" s="38" t="str">
        <f>IF(A263&lt;&gt;"",COUNTIFS(DailyLog!$B:$B,'Lista de Prestatarios'!A263,DailyLog!$E:$E,"&gt;0"),"")</f>
        <v/>
      </c>
      <c r="F263" t="str">
        <f>IF(E264&lt;&gt;"",MAX(F$4:F262)+1,"")</f>
        <v/>
      </c>
      <c r="G263" t="str">
        <f>IF(E264&lt;&gt;"",COUNTIFS(DailyLog!F:F,'Lista de Prestatarios'!E264,DailyLog!#REF!,"&gt;0"),"")</f>
        <v/>
      </c>
    </row>
    <row r="264" spans="1:7" x14ac:dyDescent="0.35">
      <c r="A264" s="87"/>
      <c r="B264" s="62" t="str">
        <f>IF(A264&lt;&gt;"",MAX(B$4:B263)+1,"")</f>
        <v/>
      </c>
      <c r="C264" s="38" t="str">
        <f>IF(A264&lt;&gt;"",COUNTIFS(DailyLog!$B:$B,'Lista de Prestatarios'!A264,DailyLog!$E:$E,"&gt;0"),"")</f>
        <v/>
      </c>
      <c r="F264" t="str">
        <f>IF(E265&lt;&gt;"",MAX(F$4:F263)+1,"")</f>
        <v/>
      </c>
      <c r="G264" t="str">
        <f>IF(E265&lt;&gt;"",COUNTIFS(DailyLog!F:F,'Lista de Prestatarios'!E265,DailyLog!#REF!,"&gt;0"),"")</f>
        <v/>
      </c>
    </row>
    <row r="265" spans="1:7" x14ac:dyDescent="0.35">
      <c r="A265" s="87"/>
      <c r="B265" s="62" t="str">
        <f>IF(A265&lt;&gt;"",MAX(B$4:B264)+1,"")</f>
        <v/>
      </c>
      <c r="C265" s="38" t="str">
        <f>IF(A265&lt;&gt;"",COUNTIFS(DailyLog!$B:$B,'Lista de Prestatarios'!A265,DailyLog!$E:$E,"&gt;0"),"")</f>
        <v/>
      </c>
      <c r="F265" t="str">
        <f>IF(E266&lt;&gt;"",MAX(F$4:F264)+1,"")</f>
        <v/>
      </c>
      <c r="G265" t="str">
        <f>IF(E266&lt;&gt;"",COUNTIFS(DailyLog!F:F,'Lista de Prestatarios'!E266,DailyLog!#REF!,"&gt;0"),"")</f>
        <v/>
      </c>
    </row>
    <row r="266" spans="1:7" x14ac:dyDescent="0.35">
      <c r="A266" s="87"/>
      <c r="B266" s="62" t="str">
        <f>IF(A266&lt;&gt;"",MAX(B$4:B265)+1,"")</f>
        <v/>
      </c>
      <c r="C266" s="38" t="str">
        <f>IF(A266&lt;&gt;"",COUNTIFS(DailyLog!$B:$B,'Lista de Prestatarios'!A266,DailyLog!$E:$E,"&gt;0"),"")</f>
        <v/>
      </c>
      <c r="F266" t="str">
        <f>IF(E267&lt;&gt;"",MAX(F$4:F265)+1,"")</f>
        <v/>
      </c>
      <c r="G266" t="str">
        <f>IF(E267&lt;&gt;"",COUNTIFS(DailyLog!F:F,'Lista de Prestatarios'!E267,DailyLog!#REF!,"&gt;0"),"")</f>
        <v/>
      </c>
    </row>
    <row r="267" spans="1:7" x14ac:dyDescent="0.35">
      <c r="A267" s="87"/>
      <c r="B267" s="62" t="str">
        <f>IF(A267&lt;&gt;"",MAX(B$4:B266)+1,"")</f>
        <v/>
      </c>
      <c r="C267" s="38" t="str">
        <f>IF(A267&lt;&gt;"",COUNTIFS(DailyLog!$B:$B,'Lista de Prestatarios'!A267,DailyLog!$E:$E,"&gt;0"),"")</f>
        <v/>
      </c>
      <c r="F267" t="str">
        <f>IF(E268&lt;&gt;"",MAX(F$4:F266)+1,"")</f>
        <v/>
      </c>
      <c r="G267" t="str">
        <f>IF(E268&lt;&gt;"",COUNTIFS(DailyLog!F:F,'Lista de Prestatarios'!E268,DailyLog!#REF!,"&gt;0"),"")</f>
        <v/>
      </c>
    </row>
    <row r="268" spans="1:7" x14ac:dyDescent="0.35">
      <c r="A268" s="87"/>
      <c r="B268" s="62" t="str">
        <f>IF(A268&lt;&gt;"",MAX(B$4:B267)+1,"")</f>
        <v/>
      </c>
      <c r="C268" s="38" t="str">
        <f>IF(A268&lt;&gt;"",COUNTIFS(DailyLog!$B:$B,'Lista de Prestatarios'!A268,DailyLog!$E:$E,"&gt;0"),"")</f>
        <v/>
      </c>
      <c r="F268" t="str">
        <f>IF(E269&lt;&gt;"",MAX(F$4:F267)+1,"")</f>
        <v/>
      </c>
      <c r="G268" t="str">
        <f>IF(E269&lt;&gt;"",COUNTIFS(DailyLog!F:F,'Lista de Prestatarios'!E269,DailyLog!#REF!,"&gt;0"),"")</f>
        <v/>
      </c>
    </row>
    <row r="269" spans="1:7" x14ac:dyDescent="0.35">
      <c r="A269" s="87"/>
      <c r="B269" s="62" t="str">
        <f>IF(A269&lt;&gt;"",MAX(B$4:B268)+1,"")</f>
        <v/>
      </c>
      <c r="C269" s="38" t="str">
        <f>IF(A269&lt;&gt;"",COUNTIFS(DailyLog!$B:$B,'Lista de Prestatarios'!A269,DailyLog!$E:$E,"&gt;0"),"")</f>
        <v/>
      </c>
      <c r="F269" t="str">
        <f>IF(E270&lt;&gt;"",MAX(F$4:F268)+1,"")</f>
        <v/>
      </c>
      <c r="G269" t="str">
        <f>IF(E270&lt;&gt;"",COUNTIFS(DailyLog!F:F,'Lista de Prestatarios'!E270,DailyLog!#REF!,"&gt;0"),"")</f>
        <v/>
      </c>
    </row>
    <row r="270" spans="1:7" x14ac:dyDescent="0.35">
      <c r="A270" s="87"/>
      <c r="B270" s="62" t="str">
        <f>IF(A270&lt;&gt;"",MAX(B$4:B269)+1,"")</f>
        <v/>
      </c>
      <c r="C270" s="38" t="str">
        <f>IF(A270&lt;&gt;"",COUNTIFS(DailyLog!$B:$B,'Lista de Prestatarios'!A270,DailyLog!$E:$E,"&gt;0"),"")</f>
        <v/>
      </c>
      <c r="F270" t="str">
        <f>IF(E271&lt;&gt;"",MAX(F$4:F269)+1,"")</f>
        <v/>
      </c>
      <c r="G270" t="str">
        <f>IF(E271&lt;&gt;"",COUNTIFS(DailyLog!F:F,'Lista de Prestatarios'!E271,DailyLog!#REF!,"&gt;0"),"")</f>
        <v/>
      </c>
    </row>
    <row r="271" spans="1:7" x14ac:dyDescent="0.35">
      <c r="A271" s="87"/>
      <c r="B271" s="62" t="str">
        <f>IF(A271&lt;&gt;"",MAX(B$4:B270)+1,"")</f>
        <v/>
      </c>
      <c r="C271" s="38" t="str">
        <f>IF(A271&lt;&gt;"",COUNTIFS(DailyLog!$B:$B,'Lista de Prestatarios'!A271,DailyLog!$E:$E,"&gt;0"),"")</f>
        <v/>
      </c>
      <c r="F271" t="str">
        <f>IF(E272&lt;&gt;"",MAX(F$4:F270)+1,"")</f>
        <v/>
      </c>
      <c r="G271" t="str">
        <f>IF(E272&lt;&gt;"",COUNTIFS(DailyLog!F:F,'Lista de Prestatarios'!E272,DailyLog!#REF!,"&gt;0"),"")</f>
        <v/>
      </c>
    </row>
    <row r="272" spans="1:7" x14ac:dyDescent="0.35">
      <c r="A272" s="87"/>
      <c r="B272" s="62" t="str">
        <f>IF(A272&lt;&gt;"",MAX(B$4:B271)+1,"")</f>
        <v/>
      </c>
      <c r="C272" s="38" t="str">
        <f>IF(A272&lt;&gt;"",COUNTIFS(DailyLog!$B:$B,'Lista de Prestatarios'!A272,DailyLog!$E:$E,"&gt;0"),"")</f>
        <v/>
      </c>
      <c r="F272" t="str">
        <f>IF(E273&lt;&gt;"",MAX(F$4:F271)+1,"")</f>
        <v/>
      </c>
      <c r="G272" t="str">
        <f>IF(E273&lt;&gt;"",COUNTIFS(DailyLog!F:F,'Lista de Prestatarios'!E273,DailyLog!#REF!,"&gt;0"),"")</f>
        <v/>
      </c>
    </row>
    <row r="273" spans="1:7" x14ac:dyDescent="0.35">
      <c r="A273" s="87"/>
      <c r="B273" s="62" t="str">
        <f>IF(A273&lt;&gt;"",MAX(B$4:B272)+1,"")</f>
        <v/>
      </c>
      <c r="C273" s="38" t="str">
        <f>IF(A273&lt;&gt;"",COUNTIFS(DailyLog!$B:$B,'Lista de Prestatarios'!A273,DailyLog!$E:$E,"&gt;0"),"")</f>
        <v/>
      </c>
      <c r="F273" t="str">
        <f>IF(E274&lt;&gt;"",MAX(F$4:F272)+1,"")</f>
        <v/>
      </c>
      <c r="G273" t="str">
        <f>IF(E274&lt;&gt;"",COUNTIFS(DailyLog!F:F,'Lista de Prestatarios'!E274,DailyLog!#REF!,"&gt;0"),"")</f>
        <v/>
      </c>
    </row>
    <row r="274" spans="1:7" x14ac:dyDescent="0.35">
      <c r="A274" s="87"/>
      <c r="B274" s="62" t="str">
        <f>IF(A274&lt;&gt;"",MAX(B$4:B273)+1,"")</f>
        <v/>
      </c>
      <c r="C274" s="38" t="str">
        <f>IF(A274&lt;&gt;"",COUNTIFS(DailyLog!$B:$B,'Lista de Prestatarios'!A274,DailyLog!$E:$E,"&gt;0"),"")</f>
        <v/>
      </c>
      <c r="F274" t="str">
        <f>IF(E275&lt;&gt;"",MAX(F$4:F273)+1,"")</f>
        <v/>
      </c>
      <c r="G274" t="str">
        <f>IF(E275&lt;&gt;"",COUNTIFS(DailyLog!F:F,'Lista de Prestatarios'!E275,DailyLog!#REF!,"&gt;0"),"")</f>
        <v/>
      </c>
    </row>
    <row r="275" spans="1:7" x14ac:dyDescent="0.35">
      <c r="A275" s="87"/>
      <c r="B275" s="62" t="str">
        <f>IF(A275&lt;&gt;"",MAX(B$4:B274)+1,"")</f>
        <v/>
      </c>
      <c r="C275" s="38" t="str">
        <f>IF(A275&lt;&gt;"",COUNTIFS(DailyLog!$B:$B,'Lista de Prestatarios'!A275,DailyLog!$E:$E,"&gt;0"),"")</f>
        <v/>
      </c>
      <c r="F275" t="str">
        <f>IF(E276&lt;&gt;"",MAX(F$4:F274)+1,"")</f>
        <v/>
      </c>
      <c r="G275" t="str">
        <f>IF(E276&lt;&gt;"",COUNTIFS(DailyLog!F:F,'Lista de Prestatarios'!E276,DailyLog!#REF!,"&gt;0"),"")</f>
        <v/>
      </c>
    </row>
    <row r="276" spans="1:7" x14ac:dyDescent="0.35">
      <c r="A276" s="87"/>
      <c r="B276" s="62" t="str">
        <f>IF(A276&lt;&gt;"",MAX(B$4:B275)+1,"")</f>
        <v/>
      </c>
      <c r="C276" s="38" t="str">
        <f>IF(A276&lt;&gt;"",COUNTIFS(DailyLog!$B:$B,'Lista de Prestatarios'!A276,DailyLog!$E:$E,"&gt;0"),"")</f>
        <v/>
      </c>
      <c r="F276" t="str">
        <f>IF(E277&lt;&gt;"",MAX(F$4:F275)+1,"")</f>
        <v/>
      </c>
      <c r="G276" t="str">
        <f>IF(E277&lt;&gt;"",COUNTIFS(DailyLog!F:F,'Lista de Prestatarios'!E277,DailyLog!#REF!,"&gt;0"),"")</f>
        <v/>
      </c>
    </row>
    <row r="277" spans="1:7" x14ac:dyDescent="0.35">
      <c r="A277" s="87"/>
      <c r="B277" s="62" t="str">
        <f>IF(A277&lt;&gt;"",MAX(B$4:B276)+1,"")</f>
        <v/>
      </c>
      <c r="C277" s="38" t="str">
        <f>IF(A277&lt;&gt;"",COUNTIFS(DailyLog!$B:$B,'Lista de Prestatarios'!A277,DailyLog!$E:$E,"&gt;0"),"")</f>
        <v/>
      </c>
      <c r="F277" t="str">
        <f>IF(E278&lt;&gt;"",MAX(F$4:F276)+1,"")</f>
        <v/>
      </c>
      <c r="G277" t="str">
        <f>IF(E278&lt;&gt;"",COUNTIFS(DailyLog!F:F,'Lista de Prestatarios'!E278,DailyLog!#REF!,"&gt;0"),"")</f>
        <v/>
      </c>
    </row>
    <row r="278" spans="1:7" x14ac:dyDescent="0.35">
      <c r="A278" s="87"/>
      <c r="B278" s="62" t="str">
        <f>IF(A278&lt;&gt;"",MAX(B$4:B277)+1,"")</f>
        <v/>
      </c>
      <c r="C278" s="38" t="str">
        <f>IF(A278&lt;&gt;"",COUNTIFS(DailyLog!$B:$B,'Lista de Prestatarios'!A278,DailyLog!$E:$E,"&gt;0"),"")</f>
        <v/>
      </c>
      <c r="F278" t="str">
        <f>IF(E279&lt;&gt;"",MAX(F$4:F277)+1,"")</f>
        <v/>
      </c>
      <c r="G278" t="str">
        <f>IF(E279&lt;&gt;"",COUNTIFS(DailyLog!F:F,'Lista de Prestatarios'!E279,DailyLog!#REF!,"&gt;0"),"")</f>
        <v/>
      </c>
    </row>
    <row r="279" spans="1:7" x14ac:dyDescent="0.35">
      <c r="A279" s="87"/>
      <c r="B279" s="62" t="str">
        <f>IF(A279&lt;&gt;"",MAX(B$4:B278)+1,"")</f>
        <v/>
      </c>
      <c r="C279" s="38" t="str">
        <f>IF(A279&lt;&gt;"",COUNTIFS(DailyLog!$B:$B,'Lista de Prestatarios'!A279,DailyLog!$E:$E,"&gt;0"),"")</f>
        <v/>
      </c>
      <c r="F279" t="str">
        <f>IF(E280&lt;&gt;"",MAX(F$4:F278)+1,"")</f>
        <v/>
      </c>
      <c r="G279" t="str">
        <f>IF(E280&lt;&gt;"",COUNTIFS(DailyLog!F:F,'Lista de Prestatarios'!E280,DailyLog!#REF!,"&gt;0"),"")</f>
        <v/>
      </c>
    </row>
    <row r="280" spans="1:7" x14ac:dyDescent="0.35">
      <c r="A280" s="87"/>
      <c r="B280" s="62" t="str">
        <f>IF(A280&lt;&gt;"",MAX(B$4:B279)+1,"")</f>
        <v/>
      </c>
      <c r="C280" s="38" t="str">
        <f>IF(A280&lt;&gt;"",COUNTIFS(DailyLog!$B:$B,'Lista de Prestatarios'!A280,DailyLog!$E:$E,"&gt;0"),"")</f>
        <v/>
      </c>
      <c r="F280" t="str">
        <f>IF(E281&lt;&gt;"",MAX(F$4:F279)+1,"")</f>
        <v/>
      </c>
      <c r="G280" t="str">
        <f>IF(E281&lt;&gt;"",COUNTIFS(DailyLog!F:F,'Lista de Prestatarios'!E281,DailyLog!#REF!,"&gt;0"),"")</f>
        <v/>
      </c>
    </row>
    <row r="281" spans="1:7" x14ac:dyDescent="0.35">
      <c r="A281" s="87"/>
      <c r="B281" s="62" t="str">
        <f>IF(A281&lt;&gt;"",MAX(B$4:B280)+1,"")</f>
        <v/>
      </c>
      <c r="C281" s="38" t="str">
        <f>IF(A281&lt;&gt;"",COUNTIFS(DailyLog!$B:$B,'Lista de Prestatarios'!A281,DailyLog!$E:$E,"&gt;0"),"")</f>
        <v/>
      </c>
      <c r="F281" t="str">
        <f>IF(E282&lt;&gt;"",MAX(F$4:F280)+1,"")</f>
        <v/>
      </c>
      <c r="G281" t="str">
        <f>IF(E282&lt;&gt;"",COUNTIFS(DailyLog!F:F,'Lista de Prestatarios'!E282,DailyLog!#REF!,"&gt;0"),"")</f>
        <v/>
      </c>
    </row>
    <row r="282" spans="1:7" x14ac:dyDescent="0.35">
      <c r="A282" s="87"/>
      <c r="B282" s="62" t="str">
        <f>IF(A282&lt;&gt;"",MAX(B$4:B281)+1,"")</f>
        <v/>
      </c>
      <c r="C282" s="38" t="str">
        <f>IF(A282&lt;&gt;"",COUNTIFS(DailyLog!$B:$B,'Lista de Prestatarios'!A282,DailyLog!$E:$E,"&gt;0"),"")</f>
        <v/>
      </c>
      <c r="F282" t="str">
        <f>IF(E283&lt;&gt;"",MAX(F$4:F281)+1,"")</f>
        <v/>
      </c>
      <c r="G282" t="str">
        <f>IF(E283&lt;&gt;"",COUNTIFS(DailyLog!F:F,'Lista de Prestatarios'!E283,DailyLog!#REF!,"&gt;0"),"")</f>
        <v/>
      </c>
    </row>
    <row r="283" spans="1:7" x14ac:dyDescent="0.35">
      <c r="A283" s="87"/>
      <c r="B283" s="62" t="str">
        <f>IF(A283&lt;&gt;"",MAX(B$4:B282)+1,"")</f>
        <v/>
      </c>
      <c r="C283" s="38" t="str">
        <f>IF(A283&lt;&gt;"",COUNTIFS(DailyLog!$B:$B,'Lista de Prestatarios'!A283,DailyLog!$E:$E,"&gt;0"),"")</f>
        <v/>
      </c>
      <c r="F283" t="str">
        <f>IF(E284&lt;&gt;"",MAX(F$4:F282)+1,"")</f>
        <v/>
      </c>
      <c r="G283" t="str">
        <f>IF(E284&lt;&gt;"",COUNTIFS(DailyLog!F:F,'Lista de Prestatarios'!E284,DailyLog!#REF!,"&gt;0"),"")</f>
        <v/>
      </c>
    </row>
    <row r="284" spans="1:7" x14ac:dyDescent="0.35">
      <c r="A284" s="87"/>
      <c r="B284" s="62" t="str">
        <f>IF(A284&lt;&gt;"",MAX(B$4:B283)+1,"")</f>
        <v/>
      </c>
      <c r="C284" s="38" t="str">
        <f>IF(A284&lt;&gt;"",COUNTIFS(DailyLog!$B:$B,'Lista de Prestatarios'!A284,DailyLog!$E:$E,"&gt;0"),"")</f>
        <v/>
      </c>
      <c r="F284" t="str">
        <f>IF(E285&lt;&gt;"",MAX(F$4:F283)+1,"")</f>
        <v/>
      </c>
      <c r="G284" t="str">
        <f>IF(E285&lt;&gt;"",COUNTIFS(DailyLog!F:F,'Lista de Prestatarios'!E285,DailyLog!#REF!,"&gt;0"),"")</f>
        <v/>
      </c>
    </row>
    <row r="285" spans="1:7" x14ac:dyDescent="0.35">
      <c r="A285" s="87"/>
      <c r="B285" s="62" t="str">
        <f>IF(A285&lt;&gt;"",MAX(B$4:B284)+1,"")</f>
        <v/>
      </c>
      <c r="C285" s="38" t="str">
        <f>IF(A285&lt;&gt;"",COUNTIFS(DailyLog!$B:$B,'Lista de Prestatarios'!A285,DailyLog!$E:$E,"&gt;0"),"")</f>
        <v/>
      </c>
      <c r="F285" t="str">
        <f>IF(E286&lt;&gt;"",MAX(F$4:F284)+1,"")</f>
        <v/>
      </c>
      <c r="G285" t="str">
        <f>IF(E286&lt;&gt;"",COUNTIFS(DailyLog!F:F,'Lista de Prestatarios'!E286,DailyLog!#REF!,"&gt;0"),"")</f>
        <v/>
      </c>
    </row>
    <row r="286" spans="1:7" x14ac:dyDescent="0.35">
      <c r="A286" s="87"/>
      <c r="B286" s="62" t="str">
        <f>IF(A286&lt;&gt;"",MAX(B$4:B285)+1,"")</f>
        <v/>
      </c>
      <c r="C286" s="38" t="str">
        <f>IF(A286&lt;&gt;"",COUNTIFS(DailyLog!$B:$B,'Lista de Prestatarios'!A286,DailyLog!$E:$E,"&gt;0"),"")</f>
        <v/>
      </c>
      <c r="F286" t="str">
        <f>IF(E287&lt;&gt;"",MAX(F$4:F285)+1,"")</f>
        <v/>
      </c>
      <c r="G286" t="str">
        <f>IF(E287&lt;&gt;"",COUNTIFS(DailyLog!F:F,'Lista de Prestatarios'!E287,DailyLog!#REF!,"&gt;0"),"")</f>
        <v/>
      </c>
    </row>
    <row r="287" spans="1:7" x14ac:dyDescent="0.35">
      <c r="A287" s="87"/>
      <c r="B287" s="62" t="str">
        <f>IF(A287&lt;&gt;"",MAX(B$4:B286)+1,"")</f>
        <v/>
      </c>
      <c r="C287" s="38" t="str">
        <f>IF(A287&lt;&gt;"",COUNTIFS(DailyLog!$B:$B,'Lista de Prestatarios'!A287,DailyLog!$E:$E,"&gt;0"),"")</f>
        <v/>
      </c>
      <c r="F287" t="str">
        <f>IF(E288&lt;&gt;"",MAX(F$4:F286)+1,"")</f>
        <v/>
      </c>
      <c r="G287" t="str">
        <f>IF(E288&lt;&gt;"",COUNTIFS(DailyLog!F:F,'Lista de Prestatarios'!E288,DailyLog!#REF!,"&gt;0"),"")</f>
        <v/>
      </c>
    </row>
    <row r="288" spans="1:7" x14ac:dyDescent="0.35">
      <c r="A288" s="87"/>
      <c r="B288" s="62" t="str">
        <f>IF(A288&lt;&gt;"",MAX(B$4:B287)+1,"")</f>
        <v/>
      </c>
      <c r="C288" s="38" t="str">
        <f>IF(A288&lt;&gt;"",COUNTIFS(DailyLog!$B:$B,'Lista de Prestatarios'!A288,DailyLog!$E:$E,"&gt;0"),"")</f>
        <v/>
      </c>
      <c r="F288" t="str">
        <f>IF(E289&lt;&gt;"",MAX(F$4:F287)+1,"")</f>
        <v/>
      </c>
      <c r="G288" t="str">
        <f>IF(E289&lt;&gt;"",COUNTIFS(DailyLog!F:F,'Lista de Prestatarios'!E289,DailyLog!#REF!,"&gt;0"),"")</f>
        <v/>
      </c>
    </row>
    <row r="289" spans="1:7" x14ac:dyDescent="0.35">
      <c r="A289" s="87"/>
      <c r="B289" s="62" t="str">
        <f>IF(A289&lt;&gt;"",MAX(B$4:B288)+1,"")</f>
        <v/>
      </c>
      <c r="C289" s="38" t="str">
        <f>IF(A289&lt;&gt;"",COUNTIFS(DailyLog!$B:$B,'Lista de Prestatarios'!A289,DailyLog!$E:$E,"&gt;0"),"")</f>
        <v/>
      </c>
      <c r="F289" t="str">
        <f>IF(E290&lt;&gt;"",MAX(F$4:F288)+1,"")</f>
        <v/>
      </c>
      <c r="G289" t="str">
        <f>IF(E290&lt;&gt;"",COUNTIFS(DailyLog!F:F,'Lista de Prestatarios'!E290,DailyLog!#REF!,"&gt;0"),"")</f>
        <v/>
      </c>
    </row>
    <row r="290" spans="1:7" x14ac:dyDescent="0.35">
      <c r="A290" s="87"/>
      <c r="B290" s="62" t="str">
        <f>IF(A290&lt;&gt;"",MAX(B$4:B289)+1,"")</f>
        <v/>
      </c>
      <c r="C290" s="38" t="str">
        <f>IF(A290&lt;&gt;"",COUNTIFS(DailyLog!$B:$B,'Lista de Prestatarios'!A290,DailyLog!$E:$E,"&gt;0"),"")</f>
        <v/>
      </c>
      <c r="F290" t="str">
        <f>IF(E291&lt;&gt;"",MAX(F$4:F289)+1,"")</f>
        <v/>
      </c>
      <c r="G290" t="str">
        <f>IF(E291&lt;&gt;"",COUNTIFS(DailyLog!F:F,'Lista de Prestatarios'!E291,DailyLog!#REF!,"&gt;0"),"")</f>
        <v/>
      </c>
    </row>
    <row r="291" spans="1:7" x14ac:dyDescent="0.35">
      <c r="A291" s="87"/>
      <c r="B291" s="62" t="str">
        <f>IF(A291&lt;&gt;"",MAX(B$4:B290)+1,"")</f>
        <v/>
      </c>
      <c r="C291" s="38" t="str">
        <f>IF(A291&lt;&gt;"",COUNTIFS(DailyLog!$B:$B,'Lista de Prestatarios'!A291,DailyLog!$E:$E,"&gt;0"),"")</f>
        <v/>
      </c>
      <c r="F291" t="str">
        <f>IF(E292&lt;&gt;"",MAX(F$4:F290)+1,"")</f>
        <v/>
      </c>
      <c r="G291" t="str">
        <f>IF(E292&lt;&gt;"",COUNTIFS(DailyLog!F:F,'Lista de Prestatarios'!E292,DailyLog!#REF!,"&gt;0"),"")</f>
        <v/>
      </c>
    </row>
    <row r="292" spans="1:7" x14ac:dyDescent="0.35">
      <c r="A292" s="87"/>
      <c r="B292" s="62" t="str">
        <f>IF(A292&lt;&gt;"",MAX(B$4:B291)+1,"")</f>
        <v/>
      </c>
      <c r="C292" s="38" t="str">
        <f>IF(A292&lt;&gt;"",COUNTIFS(DailyLog!$B:$B,'Lista de Prestatarios'!A292,DailyLog!$E:$E,"&gt;0"),"")</f>
        <v/>
      </c>
      <c r="F292" t="str">
        <f>IF(E293&lt;&gt;"",MAX(F$4:F291)+1,"")</f>
        <v/>
      </c>
      <c r="G292" t="str">
        <f>IF(E293&lt;&gt;"",COUNTIFS(DailyLog!F:F,'Lista de Prestatarios'!E293,DailyLog!#REF!,"&gt;0"),"")</f>
        <v/>
      </c>
    </row>
    <row r="293" spans="1:7" x14ac:dyDescent="0.35">
      <c r="A293" s="87"/>
      <c r="B293" s="62" t="str">
        <f>IF(A293&lt;&gt;"",MAX(B$4:B292)+1,"")</f>
        <v/>
      </c>
      <c r="C293" s="38" t="str">
        <f>IF(A293&lt;&gt;"",COUNTIFS(DailyLog!$B:$B,'Lista de Prestatarios'!A293,DailyLog!$E:$E,"&gt;0"),"")</f>
        <v/>
      </c>
      <c r="F293" t="str">
        <f>IF(E294&lt;&gt;"",MAX(F$4:F292)+1,"")</f>
        <v/>
      </c>
      <c r="G293" t="str">
        <f>IF(E294&lt;&gt;"",COUNTIFS(DailyLog!F:F,'Lista de Prestatarios'!E294,DailyLog!#REF!,"&gt;0"),"")</f>
        <v/>
      </c>
    </row>
    <row r="294" spans="1:7" x14ac:dyDescent="0.35">
      <c r="A294" s="87"/>
      <c r="B294" s="62" t="str">
        <f>IF(A294&lt;&gt;"",MAX(B$4:B293)+1,"")</f>
        <v/>
      </c>
      <c r="C294" s="38" t="str">
        <f>IF(A294&lt;&gt;"",COUNTIFS(DailyLog!$B:$B,'Lista de Prestatarios'!A294,DailyLog!$E:$E,"&gt;0"),"")</f>
        <v/>
      </c>
      <c r="F294" t="str">
        <f>IF(E295&lt;&gt;"",MAX(F$4:F293)+1,"")</f>
        <v/>
      </c>
      <c r="G294" t="str">
        <f>IF(E295&lt;&gt;"",COUNTIFS(DailyLog!F:F,'Lista de Prestatarios'!E295,DailyLog!#REF!,"&gt;0"),"")</f>
        <v/>
      </c>
    </row>
    <row r="295" spans="1:7" x14ac:dyDescent="0.35">
      <c r="A295" s="87"/>
      <c r="B295" s="62" t="str">
        <f>IF(A295&lt;&gt;"",MAX(B$4:B294)+1,"")</f>
        <v/>
      </c>
      <c r="C295" s="38" t="str">
        <f>IF(A295&lt;&gt;"",COUNTIFS(DailyLog!$B:$B,'Lista de Prestatarios'!A295,DailyLog!$E:$E,"&gt;0"),"")</f>
        <v/>
      </c>
      <c r="F295" t="str">
        <f>IF(E296&lt;&gt;"",MAX(F$4:F294)+1,"")</f>
        <v/>
      </c>
      <c r="G295" t="str">
        <f>IF(E296&lt;&gt;"",COUNTIFS(DailyLog!F:F,'Lista de Prestatarios'!E296,DailyLog!#REF!,"&gt;0"),"")</f>
        <v/>
      </c>
    </row>
    <row r="296" spans="1:7" x14ac:dyDescent="0.35">
      <c r="A296" s="87"/>
      <c r="B296" s="62" t="str">
        <f>IF(A296&lt;&gt;"",MAX(B$4:B295)+1,"")</f>
        <v/>
      </c>
      <c r="C296" s="38" t="str">
        <f>IF(A296&lt;&gt;"",COUNTIFS(DailyLog!$B:$B,'Lista de Prestatarios'!A296,DailyLog!$E:$E,"&gt;0"),"")</f>
        <v/>
      </c>
      <c r="F296" t="str">
        <f>IF(E297&lt;&gt;"",MAX(F$4:F295)+1,"")</f>
        <v/>
      </c>
      <c r="G296" t="str">
        <f>IF(E297&lt;&gt;"",COUNTIFS(DailyLog!F:F,'Lista de Prestatarios'!E297,DailyLog!#REF!,"&gt;0"),"")</f>
        <v/>
      </c>
    </row>
    <row r="297" spans="1:7" x14ac:dyDescent="0.35">
      <c r="A297" s="87"/>
      <c r="B297" s="62" t="str">
        <f>IF(A297&lt;&gt;"",MAX(B$4:B296)+1,"")</f>
        <v/>
      </c>
      <c r="C297" s="38" t="str">
        <f>IF(A297&lt;&gt;"",COUNTIFS(DailyLog!$B:$B,'Lista de Prestatarios'!A297,DailyLog!$E:$E,"&gt;0"),"")</f>
        <v/>
      </c>
      <c r="F297" t="str">
        <f>IF(E298&lt;&gt;"",MAX(F$4:F296)+1,"")</f>
        <v/>
      </c>
      <c r="G297" t="str">
        <f>IF(E298&lt;&gt;"",COUNTIFS(DailyLog!F:F,'Lista de Prestatarios'!E298,DailyLog!#REF!,"&gt;0"),"")</f>
        <v/>
      </c>
    </row>
    <row r="298" spans="1:7" x14ac:dyDescent="0.35">
      <c r="A298" s="87"/>
      <c r="B298" s="62" t="str">
        <f>IF(A298&lt;&gt;"",MAX(B$4:B297)+1,"")</f>
        <v/>
      </c>
      <c r="C298" s="38" t="str">
        <f>IF(A298&lt;&gt;"",COUNTIFS(DailyLog!$B:$B,'Lista de Prestatarios'!A298,DailyLog!$E:$E,"&gt;0"),"")</f>
        <v/>
      </c>
      <c r="F298" t="str">
        <f>IF(E299&lt;&gt;"",MAX(F$4:F297)+1,"")</f>
        <v/>
      </c>
      <c r="G298" t="str">
        <f>IF(E299&lt;&gt;"",COUNTIFS(DailyLog!F:F,'Lista de Prestatarios'!E299,DailyLog!#REF!,"&gt;0"),"")</f>
        <v/>
      </c>
    </row>
    <row r="299" spans="1:7" x14ac:dyDescent="0.35">
      <c r="A299" s="87"/>
      <c r="B299" s="62" t="str">
        <f>IF(A299&lt;&gt;"",MAX(B$4:B298)+1,"")</f>
        <v/>
      </c>
      <c r="C299" s="38" t="str">
        <f>IF(A299&lt;&gt;"",COUNTIFS(DailyLog!$B:$B,'Lista de Prestatarios'!A299,DailyLog!$E:$E,"&gt;0"),"")</f>
        <v/>
      </c>
      <c r="F299" t="str">
        <f>IF(E300&lt;&gt;"",MAX(F$4:F298)+1,"")</f>
        <v/>
      </c>
      <c r="G299" t="str">
        <f>IF(E300&lt;&gt;"",COUNTIFS(DailyLog!F:F,'Lista de Prestatarios'!E300,DailyLog!#REF!,"&gt;0"),"")</f>
        <v/>
      </c>
    </row>
    <row r="300" spans="1:7" x14ac:dyDescent="0.35">
      <c r="A300" s="87"/>
      <c r="B300" s="62" t="str">
        <f>IF(A300&lt;&gt;"",MAX(B$4:B299)+1,"")</f>
        <v/>
      </c>
      <c r="C300" s="38" t="str">
        <f>IF(A300&lt;&gt;"",COUNTIFS(DailyLog!$B:$B,'Lista de Prestatarios'!A300,DailyLog!$E:$E,"&gt;0"),"")</f>
        <v/>
      </c>
      <c r="F300" t="str">
        <f>IF(E301&lt;&gt;"",MAX(F$4:F299)+1,"")</f>
        <v/>
      </c>
      <c r="G300" t="str">
        <f>IF(E301&lt;&gt;"",COUNTIFS(DailyLog!F:F,'Lista de Prestatarios'!E301,DailyLog!#REF!,"&gt;0"),"")</f>
        <v/>
      </c>
    </row>
    <row r="301" spans="1:7" x14ac:dyDescent="0.35">
      <c r="A301" s="87"/>
      <c r="B301" s="62" t="str">
        <f>IF(A301&lt;&gt;"",MAX(B$4:B300)+1,"")</f>
        <v/>
      </c>
      <c r="C301" s="38" t="str">
        <f>IF(A301&lt;&gt;"",COUNTIFS(DailyLog!$B:$B,'Lista de Prestatarios'!A301,DailyLog!$E:$E,"&gt;0"),"")</f>
        <v/>
      </c>
      <c r="F301" t="str">
        <f>IF(E302&lt;&gt;"",MAX(F$4:F300)+1,"")</f>
        <v/>
      </c>
      <c r="G301" t="str">
        <f>IF(E302&lt;&gt;"",COUNTIFS(DailyLog!F:F,'Lista de Prestatarios'!E302,DailyLog!#REF!,"&gt;0"),"")</f>
        <v/>
      </c>
    </row>
    <row r="302" spans="1:7" x14ac:dyDescent="0.35">
      <c r="A302" s="87"/>
      <c r="B302" s="62" t="str">
        <f>IF(A302&lt;&gt;"",MAX(B$4:B301)+1,"")</f>
        <v/>
      </c>
      <c r="C302" s="38" t="str">
        <f>IF(A302&lt;&gt;"",COUNTIFS(DailyLog!$B:$B,'Lista de Prestatarios'!A302,DailyLog!$E:$E,"&gt;0"),"")</f>
        <v/>
      </c>
      <c r="F302" t="str">
        <f>IF(E303&lt;&gt;"",MAX(F$4:F301)+1,"")</f>
        <v/>
      </c>
      <c r="G302" t="str">
        <f>IF(E303&lt;&gt;"",COUNTIFS(DailyLog!F:F,'Lista de Prestatarios'!E303,DailyLog!#REF!,"&gt;0"),"")</f>
        <v/>
      </c>
    </row>
    <row r="303" spans="1:7" x14ac:dyDescent="0.35">
      <c r="A303" s="87"/>
      <c r="B303" s="62" t="str">
        <f>IF(A303&lt;&gt;"",MAX(B$4:B302)+1,"")</f>
        <v/>
      </c>
      <c r="C303" s="38" t="str">
        <f>IF(A303&lt;&gt;"",COUNTIFS(DailyLog!$B:$B,'Lista de Prestatarios'!A303,DailyLog!$E:$E,"&gt;0"),"")</f>
        <v/>
      </c>
      <c r="F303" t="str">
        <f>IF(E304&lt;&gt;"",MAX(F$4:F302)+1,"")</f>
        <v/>
      </c>
      <c r="G303" t="str">
        <f>IF(E304&lt;&gt;"",COUNTIFS(DailyLog!F:F,'Lista de Prestatarios'!E304,DailyLog!#REF!,"&gt;0"),"")</f>
        <v/>
      </c>
    </row>
    <row r="304" spans="1:7" x14ac:dyDescent="0.35">
      <c r="A304" s="87"/>
      <c r="B304" s="62" t="str">
        <f>IF(A304&lt;&gt;"",MAX(B$4:B303)+1,"")</f>
        <v/>
      </c>
      <c r="C304" s="38" t="str">
        <f>IF(A304&lt;&gt;"",COUNTIFS(DailyLog!$B:$B,'Lista de Prestatarios'!A304,DailyLog!$E:$E,"&gt;0"),"")</f>
        <v/>
      </c>
      <c r="F304" t="str">
        <f>IF(E305&lt;&gt;"",MAX(F$4:F303)+1,"")</f>
        <v/>
      </c>
      <c r="G304" t="str">
        <f>IF(E305&lt;&gt;"",COUNTIFS(DailyLog!F:F,'Lista de Prestatarios'!E305,DailyLog!#REF!,"&gt;0"),"")</f>
        <v/>
      </c>
    </row>
    <row r="305" spans="1:7" x14ac:dyDescent="0.35">
      <c r="A305" s="87"/>
      <c r="B305" s="62" t="str">
        <f>IF(A305&lt;&gt;"",MAX(B$4:B304)+1,"")</f>
        <v/>
      </c>
      <c r="C305" s="38" t="str">
        <f>IF(A305&lt;&gt;"",COUNTIFS(DailyLog!$B:$B,'Lista de Prestatarios'!A305,DailyLog!$E:$E,"&gt;0"),"")</f>
        <v/>
      </c>
      <c r="F305" t="str">
        <f>IF(E306&lt;&gt;"",MAX(F$4:F304)+1,"")</f>
        <v/>
      </c>
      <c r="G305" t="str">
        <f>IF(E306&lt;&gt;"",COUNTIFS(DailyLog!F:F,'Lista de Prestatarios'!E306,DailyLog!#REF!,"&gt;0"),"")</f>
        <v/>
      </c>
    </row>
    <row r="306" spans="1:7" x14ac:dyDescent="0.35">
      <c r="A306" s="87"/>
      <c r="B306" s="62" t="str">
        <f>IF(A306&lt;&gt;"",MAX(B$4:B305)+1,"")</f>
        <v/>
      </c>
      <c r="C306" s="38" t="str">
        <f>IF(A306&lt;&gt;"",COUNTIFS(DailyLog!$B:$B,'Lista de Prestatarios'!A306,DailyLog!$E:$E,"&gt;0"),"")</f>
        <v/>
      </c>
      <c r="F306" t="str">
        <f>IF(E307&lt;&gt;"",MAX(F$4:F305)+1,"")</f>
        <v/>
      </c>
      <c r="G306" t="str">
        <f>IF(E307&lt;&gt;"",COUNTIFS(DailyLog!F:F,'Lista de Prestatarios'!E307,DailyLog!#REF!,"&gt;0"),"")</f>
        <v/>
      </c>
    </row>
    <row r="307" spans="1:7" x14ac:dyDescent="0.35">
      <c r="A307" s="87"/>
      <c r="B307" s="62" t="str">
        <f>IF(A307&lt;&gt;"",MAX(B$4:B306)+1,"")</f>
        <v/>
      </c>
      <c r="C307" s="38" t="str">
        <f>IF(A307&lt;&gt;"",COUNTIFS(DailyLog!$B:$B,'Lista de Prestatarios'!A307,DailyLog!$E:$E,"&gt;0"),"")</f>
        <v/>
      </c>
      <c r="F307" t="str">
        <f>IF(E308&lt;&gt;"",MAX(F$4:F306)+1,"")</f>
        <v/>
      </c>
      <c r="G307" t="str">
        <f>IF(E308&lt;&gt;"",COUNTIFS(DailyLog!F:F,'Lista de Prestatarios'!E308,DailyLog!#REF!,"&gt;0"),"")</f>
        <v/>
      </c>
    </row>
    <row r="308" spans="1:7" x14ac:dyDescent="0.35">
      <c r="A308" s="87"/>
      <c r="B308" s="62" t="str">
        <f>IF(A308&lt;&gt;"",MAX(B$4:B307)+1,"")</f>
        <v/>
      </c>
      <c r="C308" s="38" t="str">
        <f>IF(A308&lt;&gt;"",COUNTIFS(DailyLog!$B:$B,'Lista de Prestatarios'!A308,DailyLog!$E:$E,"&gt;0"),"")</f>
        <v/>
      </c>
      <c r="F308" t="str">
        <f>IF(E309&lt;&gt;"",MAX(F$4:F307)+1,"")</f>
        <v/>
      </c>
      <c r="G308" t="str">
        <f>IF(E309&lt;&gt;"",COUNTIFS(DailyLog!F:F,'Lista de Prestatarios'!E309,DailyLog!#REF!,"&gt;0"),"")</f>
        <v/>
      </c>
    </row>
    <row r="309" spans="1:7" x14ac:dyDescent="0.35">
      <c r="A309" s="87"/>
      <c r="B309" s="62" t="str">
        <f>IF(A309&lt;&gt;"",MAX(B$4:B308)+1,"")</f>
        <v/>
      </c>
      <c r="C309" s="38" t="str">
        <f>IF(A309&lt;&gt;"",COUNTIFS(DailyLog!$B:$B,'Lista de Prestatarios'!A309,DailyLog!$E:$E,"&gt;0"),"")</f>
        <v/>
      </c>
      <c r="F309" t="str">
        <f>IF(E310&lt;&gt;"",MAX(F$4:F308)+1,"")</f>
        <v/>
      </c>
      <c r="G309" t="str">
        <f>IF(E310&lt;&gt;"",COUNTIFS(DailyLog!F:F,'Lista de Prestatarios'!E310,DailyLog!#REF!,"&gt;0"),"")</f>
        <v/>
      </c>
    </row>
    <row r="310" spans="1:7" x14ac:dyDescent="0.35">
      <c r="A310" s="87"/>
      <c r="B310" s="62" t="str">
        <f>IF(A310&lt;&gt;"",MAX(B$4:B309)+1,"")</f>
        <v/>
      </c>
      <c r="C310" s="38" t="str">
        <f>IF(A310&lt;&gt;"",COUNTIFS(DailyLog!$B:$B,'Lista de Prestatarios'!A310,DailyLog!$E:$E,"&gt;0"),"")</f>
        <v/>
      </c>
      <c r="F310" t="str">
        <f>IF(E311&lt;&gt;"",MAX(F$4:F309)+1,"")</f>
        <v/>
      </c>
      <c r="G310" t="str">
        <f>IF(E311&lt;&gt;"",COUNTIFS(DailyLog!F:F,'Lista de Prestatarios'!E311,DailyLog!#REF!,"&gt;0"),"")</f>
        <v/>
      </c>
    </row>
    <row r="311" spans="1:7" x14ac:dyDescent="0.35">
      <c r="A311" s="87"/>
      <c r="B311" s="62" t="str">
        <f>IF(A311&lt;&gt;"",MAX(B$4:B310)+1,"")</f>
        <v/>
      </c>
      <c r="C311" s="38" t="str">
        <f>IF(A311&lt;&gt;"",COUNTIFS(DailyLog!$B:$B,'Lista de Prestatarios'!A311,DailyLog!$E:$E,"&gt;0"),"")</f>
        <v/>
      </c>
      <c r="F311" t="str">
        <f>IF(E312&lt;&gt;"",MAX(F$4:F310)+1,"")</f>
        <v/>
      </c>
      <c r="G311" t="str">
        <f>IF(E312&lt;&gt;"",COUNTIFS(DailyLog!F:F,'Lista de Prestatarios'!E312,DailyLog!#REF!,"&gt;0"),"")</f>
        <v/>
      </c>
    </row>
    <row r="312" spans="1:7" x14ac:dyDescent="0.35">
      <c r="A312" s="87"/>
      <c r="B312" s="62" t="str">
        <f>IF(A312&lt;&gt;"",MAX(B$4:B311)+1,"")</f>
        <v/>
      </c>
      <c r="C312" s="38" t="str">
        <f>IF(A312&lt;&gt;"",COUNTIFS(DailyLog!$B:$B,'Lista de Prestatarios'!A312,DailyLog!$E:$E,"&gt;0"),"")</f>
        <v/>
      </c>
      <c r="F312" t="str">
        <f>IF(E313&lt;&gt;"",MAX(F$4:F311)+1,"")</f>
        <v/>
      </c>
      <c r="G312" t="str">
        <f>IF(E313&lt;&gt;"",COUNTIFS(DailyLog!F:F,'Lista de Prestatarios'!E313,DailyLog!#REF!,"&gt;0"),"")</f>
        <v/>
      </c>
    </row>
    <row r="313" spans="1:7" x14ac:dyDescent="0.35">
      <c r="A313" s="87"/>
      <c r="B313" s="62" t="str">
        <f>IF(A313&lt;&gt;"",MAX(B$4:B312)+1,"")</f>
        <v/>
      </c>
      <c r="C313" s="38" t="str">
        <f>IF(A313&lt;&gt;"",COUNTIFS(DailyLog!$B:$B,'Lista de Prestatarios'!A313,DailyLog!$E:$E,"&gt;0"),"")</f>
        <v/>
      </c>
      <c r="F313" t="str">
        <f>IF(E314&lt;&gt;"",MAX(F$4:F312)+1,"")</f>
        <v/>
      </c>
      <c r="G313" t="str">
        <f>IF(E314&lt;&gt;"",COUNTIFS(DailyLog!F:F,'Lista de Prestatarios'!E314,DailyLog!#REF!,"&gt;0"),"")</f>
        <v/>
      </c>
    </row>
    <row r="314" spans="1:7" x14ac:dyDescent="0.35">
      <c r="A314" s="87"/>
      <c r="B314" s="62" t="str">
        <f>IF(A314&lt;&gt;"",MAX(B$4:B313)+1,"")</f>
        <v/>
      </c>
      <c r="C314" s="38" t="str">
        <f>IF(A314&lt;&gt;"",COUNTIFS(DailyLog!$B:$B,'Lista de Prestatarios'!A314,DailyLog!$E:$E,"&gt;0"),"")</f>
        <v/>
      </c>
      <c r="F314" t="str">
        <f>IF(E315&lt;&gt;"",MAX(F$4:F313)+1,"")</f>
        <v/>
      </c>
      <c r="G314" t="str">
        <f>IF(E315&lt;&gt;"",COUNTIFS(DailyLog!F:F,'Lista de Prestatarios'!E315,DailyLog!#REF!,"&gt;0"),"")</f>
        <v/>
      </c>
    </row>
    <row r="315" spans="1:7" x14ac:dyDescent="0.35">
      <c r="A315" s="87"/>
      <c r="B315" s="62" t="str">
        <f>IF(A315&lt;&gt;"",MAX(B$4:B314)+1,"")</f>
        <v/>
      </c>
      <c r="C315" s="38" t="str">
        <f>IF(A315&lt;&gt;"",COUNTIFS(DailyLog!$B:$B,'Lista de Prestatarios'!A315,DailyLog!$E:$E,"&gt;0"),"")</f>
        <v/>
      </c>
      <c r="F315" t="str">
        <f>IF(E316&lt;&gt;"",MAX(F$4:F314)+1,"")</f>
        <v/>
      </c>
      <c r="G315" t="str">
        <f>IF(E316&lt;&gt;"",COUNTIFS(DailyLog!F:F,'Lista de Prestatarios'!E316,DailyLog!#REF!,"&gt;0"),"")</f>
        <v/>
      </c>
    </row>
    <row r="316" spans="1:7" x14ac:dyDescent="0.35">
      <c r="A316" s="87"/>
      <c r="B316" s="62" t="str">
        <f>IF(A316&lt;&gt;"",MAX(B$4:B315)+1,"")</f>
        <v/>
      </c>
      <c r="C316" s="38" t="str">
        <f>IF(A316&lt;&gt;"",COUNTIFS(DailyLog!$B:$B,'Lista de Prestatarios'!A316,DailyLog!$E:$E,"&gt;0"),"")</f>
        <v/>
      </c>
      <c r="F316" t="str">
        <f>IF(E317&lt;&gt;"",MAX(F$4:F315)+1,"")</f>
        <v/>
      </c>
      <c r="G316" t="str">
        <f>IF(E317&lt;&gt;"",COUNTIFS(DailyLog!F:F,'Lista de Prestatarios'!E317,DailyLog!#REF!,"&gt;0"),"")</f>
        <v/>
      </c>
    </row>
    <row r="317" spans="1:7" x14ac:dyDescent="0.35">
      <c r="A317" s="87"/>
      <c r="B317" s="62" t="str">
        <f>IF(A317&lt;&gt;"",MAX(B$4:B316)+1,"")</f>
        <v/>
      </c>
      <c r="C317" s="38" t="str">
        <f>IF(A317&lt;&gt;"",COUNTIFS(DailyLog!$B:$B,'Lista de Prestatarios'!A317,DailyLog!$E:$E,"&gt;0"),"")</f>
        <v/>
      </c>
      <c r="F317" t="str">
        <f>IF(E318&lt;&gt;"",MAX(F$4:F316)+1,"")</f>
        <v/>
      </c>
      <c r="G317" t="str">
        <f>IF(E318&lt;&gt;"",COUNTIFS(DailyLog!F:F,'Lista de Prestatarios'!E318,DailyLog!#REF!,"&gt;0"),"")</f>
        <v/>
      </c>
    </row>
    <row r="318" spans="1:7" x14ac:dyDescent="0.35">
      <c r="A318" s="87"/>
      <c r="B318" s="62" t="str">
        <f>IF(A318&lt;&gt;"",MAX(B$4:B317)+1,"")</f>
        <v/>
      </c>
      <c r="C318" s="38" t="str">
        <f>IF(A318&lt;&gt;"",COUNTIFS(DailyLog!$B:$B,'Lista de Prestatarios'!A318,DailyLog!$E:$E,"&gt;0"),"")</f>
        <v/>
      </c>
      <c r="F318" t="str">
        <f>IF(E319&lt;&gt;"",MAX(F$4:F317)+1,"")</f>
        <v/>
      </c>
      <c r="G318" t="str">
        <f>IF(E319&lt;&gt;"",COUNTIFS(DailyLog!F:F,'Lista de Prestatarios'!E319,DailyLog!#REF!,"&gt;0"),"")</f>
        <v/>
      </c>
    </row>
    <row r="319" spans="1:7" x14ac:dyDescent="0.35">
      <c r="A319" s="87"/>
      <c r="B319" s="62" t="str">
        <f>IF(A319&lt;&gt;"",MAX(B$4:B318)+1,"")</f>
        <v/>
      </c>
      <c r="C319" s="38" t="str">
        <f>IF(A319&lt;&gt;"",COUNTIFS(DailyLog!$B:$B,'Lista de Prestatarios'!A319,DailyLog!$E:$E,"&gt;0"),"")</f>
        <v/>
      </c>
      <c r="F319" t="str">
        <f>IF(E320&lt;&gt;"",MAX(F$4:F318)+1,"")</f>
        <v/>
      </c>
      <c r="G319" t="str">
        <f>IF(E320&lt;&gt;"",COUNTIFS(DailyLog!F:F,'Lista de Prestatarios'!E320,DailyLog!#REF!,"&gt;0"),"")</f>
        <v/>
      </c>
    </row>
    <row r="320" spans="1:7" x14ac:dyDescent="0.35">
      <c r="A320" s="87"/>
      <c r="B320" s="62" t="str">
        <f>IF(A320&lt;&gt;"",MAX(B$4:B319)+1,"")</f>
        <v/>
      </c>
      <c r="C320" s="38" t="str">
        <f>IF(A320&lt;&gt;"",COUNTIFS(DailyLog!$B:$B,'Lista de Prestatarios'!A320,DailyLog!$E:$E,"&gt;0"),"")</f>
        <v/>
      </c>
      <c r="F320" t="str">
        <f>IF(E321&lt;&gt;"",MAX(F$4:F319)+1,"")</f>
        <v/>
      </c>
      <c r="G320" t="str">
        <f>IF(E321&lt;&gt;"",COUNTIFS(DailyLog!F:F,'Lista de Prestatarios'!E321,DailyLog!#REF!,"&gt;0"),"")</f>
        <v/>
      </c>
    </row>
    <row r="321" spans="1:7" x14ac:dyDescent="0.35">
      <c r="A321" s="87"/>
      <c r="B321" s="62" t="str">
        <f>IF(A321&lt;&gt;"",MAX(B$4:B320)+1,"")</f>
        <v/>
      </c>
      <c r="C321" s="38" t="str">
        <f>IF(A321&lt;&gt;"",COUNTIFS(DailyLog!$B:$B,'Lista de Prestatarios'!A321,DailyLog!$E:$E,"&gt;0"),"")</f>
        <v/>
      </c>
      <c r="F321" t="str">
        <f>IF(E322&lt;&gt;"",MAX(F$4:F320)+1,"")</f>
        <v/>
      </c>
      <c r="G321" t="str">
        <f>IF(E322&lt;&gt;"",COUNTIFS(DailyLog!F:F,'Lista de Prestatarios'!E322,DailyLog!#REF!,"&gt;0"),"")</f>
        <v/>
      </c>
    </row>
    <row r="322" spans="1:7" x14ac:dyDescent="0.35">
      <c r="A322" s="87"/>
      <c r="B322" s="62" t="str">
        <f>IF(A322&lt;&gt;"",MAX(B$4:B321)+1,"")</f>
        <v/>
      </c>
      <c r="C322" s="38" t="str">
        <f>IF(A322&lt;&gt;"",COUNTIFS(DailyLog!$B:$B,'Lista de Prestatarios'!A322,DailyLog!$E:$E,"&gt;0"),"")</f>
        <v/>
      </c>
      <c r="F322" t="str">
        <f>IF(E323&lt;&gt;"",MAX(F$4:F321)+1,"")</f>
        <v/>
      </c>
      <c r="G322" t="str">
        <f>IF(E323&lt;&gt;"",COUNTIFS(DailyLog!F:F,'Lista de Prestatarios'!E323,DailyLog!#REF!,"&gt;0"),"")</f>
        <v/>
      </c>
    </row>
    <row r="323" spans="1:7" x14ac:dyDescent="0.35">
      <c r="A323" s="87"/>
      <c r="B323" s="62" t="str">
        <f>IF(A323&lt;&gt;"",MAX(B$4:B322)+1,"")</f>
        <v/>
      </c>
      <c r="C323" s="38" t="str">
        <f>IF(A323&lt;&gt;"",COUNTIFS(DailyLog!$B:$B,'Lista de Prestatarios'!A323,DailyLog!$E:$E,"&gt;0"),"")</f>
        <v/>
      </c>
      <c r="F323" t="str">
        <f>IF(E324&lt;&gt;"",MAX(F$4:F322)+1,"")</f>
        <v/>
      </c>
      <c r="G323" t="str">
        <f>IF(E324&lt;&gt;"",COUNTIFS(DailyLog!F:F,'Lista de Prestatarios'!E324,DailyLog!#REF!,"&gt;0"),"")</f>
        <v/>
      </c>
    </row>
    <row r="324" spans="1:7" x14ac:dyDescent="0.35">
      <c r="A324" s="87"/>
      <c r="B324" s="62" t="str">
        <f>IF(A324&lt;&gt;"",MAX(B$4:B323)+1,"")</f>
        <v/>
      </c>
      <c r="C324" s="38" t="str">
        <f>IF(A324&lt;&gt;"",COUNTIFS(DailyLog!$B:$B,'Lista de Prestatarios'!A324,DailyLog!$E:$E,"&gt;0"),"")</f>
        <v/>
      </c>
      <c r="F324" t="str">
        <f>IF(E325&lt;&gt;"",MAX(F$4:F323)+1,"")</f>
        <v/>
      </c>
      <c r="G324" t="str">
        <f>IF(E325&lt;&gt;"",COUNTIFS(DailyLog!F:F,'Lista de Prestatarios'!E325,DailyLog!#REF!,"&gt;0"),"")</f>
        <v/>
      </c>
    </row>
    <row r="325" spans="1:7" x14ac:dyDescent="0.35">
      <c r="A325" s="87"/>
      <c r="B325" s="62" t="str">
        <f>IF(A325&lt;&gt;"",MAX(B$4:B324)+1,"")</f>
        <v/>
      </c>
      <c r="C325" s="38" t="str">
        <f>IF(A325&lt;&gt;"",COUNTIFS(DailyLog!$B:$B,'Lista de Prestatarios'!A325,DailyLog!$E:$E,"&gt;0"),"")</f>
        <v/>
      </c>
      <c r="F325" t="str">
        <f>IF(E326&lt;&gt;"",MAX(F$4:F324)+1,"")</f>
        <v/>
      </c>
      <c r="G325" t="str">
        <f>IF(E326&lt;&gt;"",COUNTIFS(DailyLog!F:F,'Lista de Prestatarios'!E326,DailyLog!#REF!,"&gt;0"),"")</f>
        <v/>
      </c>
    </row>
    <row r="326" spans="1:7" x14ac:dyDescent="0.35">
      <c r="A326" s="87"/>
      <c r="B326" s="62" t="str">
        <f>IF(A326&lt;&gt;"",MAX(B$4:B325)+1,"")</f>
        <v/>
      </c>
      <c r="C326" s="38" t="str">
        <f>IF(A326&lt;&gt;"",COUNTIFS(DailyLog!$B:$B,'Lista de Prestatarios'!A326,DailyLog!$E:$E,"&gt;0"),"")</f>
        <v/>
      </c>
      <c r="F326" t="str">
        <f>IF(E327&lt;&gt;"",MAX(F$4:F325)+1,"")</f>
        <v/>
      </c>
      <c r="G326" t="str">
        <f>IF(E327&lt;&gt;"",COUNTIFS(DailyLog!F:F,'Lista de Prestatarios'!E327,DailyLog!#REF!,"&gt;0"),"")</f>
        <v/>
      </c>
    </row>
    <row r="327" spans="1:7" x14ac:dyDescent="0.35">
      <c r="A327" s="87"/>
      <c r="B327" s="62" t="str">
        <f>IF(A327&lt;&gt;"",MAX(B$4:B326)+1,"")</f>
        <v/>
      </c>
      <c r="C327" s="38" t="str">
        <f>IF(A327&lt;&gt;"",COUNTIFS(DailyLog!$B:$B,'Lista de Prestatarios'!A327,DailyLog!$E:$E,"&gt;0"),"")</f>
        <v/>
      </c>
      <c r="F327" t="str">
        <f>IF(E328&lt;&gt;"",MAX(F$4:F326)+1,"")</f>
        <v/>
      </c>
      <c r="G327" t="str">
        <f>IF(E328&lt;&gt;"",COUNTIFS(DailyLog!F:F,'Lista de Prestatarios'!E328,DailyLog!#REF!,"&gt;0"),"")</f>
        <v/>
      </c>
    </row>
    <row r="328" spans="1:7" x14ac:dyDescent="0.35">
      <c r="A328" s="87"/>
      <c r="B328" s="62" t="str">
        <f>IF(A328&lt;&gt;"",MAX(B$4:B327)+1,"")</f>
        <v/>
      </c>
      <c r="C328" s="38" t="str">
        <f>IF(A328&lt;&gt;"",COUNTIFS(DailyLog!$B:$B,'Lista de Prestatarios'!A328,DailyLog!$E:$E,"&gt;0"),"")</f>
        <v/>
      </c>
      <c r="F328" t="str">
        <f>IF(E329&lt;&gt;"",MAX(F$4:F327)+1,"")</f>
        <v/>
      </c>
      <c r="G328" t="str">
        <f>IF(E329&lt;&gt;"",COUNTIFS(DailyLog!F:F,'Lista de Prestatarios'!E329,DailyLog!#REF!,"&gt;0"),"")</f>
        <v/>
      </c>
    </row>
    <row r="329" spans="1:7" x14ac:dyDescent="0.35">
      <c r="A329" s="87"/>
      <c r="B329" s="62" t="str">
        <f>IF(A329&lt;&gt;"",MAX(B$4:B328)+1,"")</f>
        <v/>
      </c>
      <c r="C329" s="38" t="str">
        <f>IF(A329&lt;&gt;"",COUNTIFS(DailyLog!$B:$B,'Lista de Prestatarios'!A329,DailyLog!$E:$E,"&gt;0"),"")</f>
        <v/>
      </c>
      <c r="F329" t="str">
        <f>IF(E330&lt;&gt;"",MAX(F$4:F328)+1,"")</f>
        <v/>
      </c>
      <c r="G329" t="str">
        <f>IF(E330&lt;&gt;"",COUNTIFS(DailyLog!F:F,'Lista de Prestatarios'!E330,DailyLog!#REF!,"&gt;0"),"")</f>
        <v/>
      </c>
    </row>
    <row r="330" spans="1:7" x14ac:dyDescent="0.35">
      <c r="A330" s="87"/>
      <c r="B330" s="62" t="str">
        <f>IF(A330&lt;&gt;"",MAX(B$4:B329)+1,"")</f>
        <v/>
      </c>
      <c r="C330" s="38" t="str">
        <f>IF(A330&lt;&gt;"",COUNTIFS(DailyLog!$B:$B,'Lista de Prestatarios'!A330,DailyLog!$E:$E,"&gt;0"),"")</f>
        <v/>
      </c>
      <c r="F330" t="str">
        <f>IF(E331&lt;&gt;"",MAX(F$4:F329)+1,"")</f>
        <v/>
      </c>
      <c r="G330" t="str">
        <f>IF(E331&lt;&gt;"",COUNTIFS(DailyLog!F:F,'Lista de Prestatarios'!E331,DailyLog!#REF!,"&gt;0"),"")</f>
        <v/>
      </c>
    </row>
    <row r="331" spans="1:7" x14ac:dyDescent="0.35">
      <c r="A331" s="87"/>
      <c r="B331" s="62" t="str">
        <f>IF(A331&lt;&gt;"",MAX(B$4:B330)+1,"")</f>
        <v/>
      </c>
      <c r="C331" s="38" t="str">
        <f>IF(A331&lt;&gt;"",COUNTIFS(DailyLog!$B:$B,'Lista de Prestatarios'!A331,DailyLog!$E:$E,"&gt;0"),"")</f>
        <v/>
      </c>
      <c r="F331" t="str">
        <f>IF(E332&lt;&gt;"",MAX(F$4:F330)+1,"")</f>
        <v/>
      </c>
      <c r="G331" t="str">
        <f>IF(E332&lt;&gt;"",COUNTIFS(DailyLog!F:F,'Lista de Prestatarios'!E332,DailyLog!#REF!,"&gt;0"),"")</f>
        <v/>
      </c>
    </row>
    <row r="332" spans="1:7" x14ac:dyDescent="0.35">
      <c r="A332" s="87"/>
      <c r="B332" s="62" t="str">
        <f>IF(A332&lt;&gt;"",MAX(B$4:B331)+1,"")</f>
        <v/>
      </c>
      <c r="C332" s="38" t="str">
        <f>IF(A332&lt;&gt;"",COUNTIFS(DailyLog!$B:$B,'Lista de Prestatarios'!A332,DailyLog!$E:$E,"&gt;0"),"")</f>
        <v/>
      </c>
      <c r="F332" t="str">
        <f>IF(E333&lt;&gt;"",MAX(F$4:F331)+1,"")</f>
        <v/>
      </c>
      <c r="G332" t="str">
        <f>IF(E333&lt;&gt;"",COUNTIFS(DailyLog!F:F,'Lista de Prestatarios'!E333,DailyLog!#REF!,"&gt;0"),"")</f>
        <v/>
      </c>
    </row>
    <row r="333" spans="1:7" x14ac:dyDescent="0.35">
      <c r="A333" s="87"/>
      <c r="B333" s="62" t="str">
        <f>IF(A333&lt;&gt;"",MAX(B$4:B332)+1,"")</f>
        <v/>
      </c>
      <c r="C333" s="38" t="str">
        <f>IF(A333&lt;&gt;"",COUNTIFS(DailyLog!$B:$B,'Lista de Prestatarios'!A333,DailyLog!$E:$E,"&gt;0"),"")</f>
        <v/>
      </c>
      <c r="F333" t="str">
        <f>IF(E334&lt;&gt;"",MAX(F$4:F332)+1,"")</f>
        <v/>
      </c>
      <c r="G333" t="str">
        <f>IF(E334&lt;&gt;"",COUNTIFS(DailyLog!F:F,'Lista de Prestatarios'!E334,DailyLog!#REF!,"&gt;0"),"")</f>
        <v/>
      </c>
    </row>
    <row r="334" spans="1:7" x14ac:dyDescent="0.35">
      <c r="A334" s="87"/>
      <c r="B334" s="62" t="str">
        <f>IF(A334&lt;&gt;"",MAX(B$4:B333)+1,"")</f>
        <v/>
      </c>
      <c r="C334" s="38" t="str">
        <f>IF(A334&lt;&gt;"",COUNTIFS(DailyLog!$B:$B,'Lista de Prestatarios'!A334,DailyLog!$E:$E,"&gt;0"),"")</f>
        <v/>
      </c>
      <c r="F334" t="str">
        <f>IF(E335&lt;&gt;"",MAX(F$4:F333)+1,"")</f>
        <v/>
      </c>
      <c r="G334" t="str">
        <f>IF(E335&lt;&gt;"",COUNTIFS(DailyLog!F:F,'Lista de Prestatarios'!E335,DailyLog!#REF!,"&gt;0"),"")</f>
        <v/>
      </c>
    </row>
    <row r="335" spans="1:7" x14ac:dyDescent="0.35">
      <c r="A335" s="87"/>
      <c r="B335" s="62" t="str">
        <f>IF(A335&lt;&gt;"",MAX(B$4:B334)+1,"")</f>
        <v/>
      </c>
      <c r="C335" s="38" t="str">
        <f>IF(A335&lt;&gt;"",COUNTIFS(DailyLog!$B:$B,'Lista de Prestatarios'!A335,DailyLog!$E:$E,"&gt;0"),"")</f>
        <v/>
      </c>
      <c r="F335" t="str">
        <f>IF(E336&lt;&gt;"",MAX(F$4:F334)+1,"")</f>
        <v/>
      </c>
      <c r="G335" t="str">
        <f>IF(E336&lt;&gt;"",COUNTIFS(DailyLog!F:F,'Lista de Prestatarios'!E336,DailyLog!#REF!,"&gt;0"),"")</f>
        <v/>
      </c>
    </row>
    <row r="336" spans="1:7" x14ac:dyDescent="0.35">
      <c r="A336" s="87"/>
      <c r="B336" s="62" t="str">
        <f>IF(A336&lt;&gt;"",MAX(B$4:B335)+1,"")</f>
        <v/>
      </c>
      <c r="C336" s="38" t="str">
        <f>IF(A336&lt;&gt;"",COUNTIFS(DailyLog!$B:$B,'Lista de Prestatarios'!A336,DailyLog!$E:$E,"&gt;0"),"")</f>
        <v/>
      </c>
      <c r="F336" t="str">
        <f>IF(E337&lt;&gt;"",MAX(F$4:F335)+1,"")</f>
        <v/>
      </c>
      <c r="G336" t="str">
        <f>IF(E337&lt;&gt;"",COUNTIFS(DailyLog!F:F,'Lista de Prestatarios'!E337,DailyLog!#REF!,"&gt;0"),"")</f>
        <v/>
      </c>
    </row>
    <row r="337" spans="1:7" x14ac:dyDescent="0.35">
      <c r="A337" s="87"/>
      <c r="B337" s="62" t="str">
        <f>IF(A337&lt;&gt;"",MAX(B$4:B336)+1,"")</f>
        <v/>
      </c>
      <c r="C337" s="38" t="str">
        <f>IF(A337&lt;&gt;"",COUNTIFS(DailyLog!$B:$B,'Lista de Prestatarios'!A337,DailyLog!$E:$E,"&gt;0"),"")</f>
        <v/>
      </c>
      <c r="F337" t="str">
        <f>IF(E338&lt;&gt;"",MAX(F$4:F336)+1,"")</f>
        <v/>
      </c>
      <c r="G337" t="str">
        <f>IF(E338&lt;&gt;"",COUNTIFS(DailyLog!F:F,'Lista de Prestatarios'!E338,DailyLog!#REF!,"&gt;0"),"")</f>
        <v/>
      </c>
    </row>
    <row r="338" spans="1:7" x14ac:dyDescent="0.35">
      <c r="A338" s="87"/>
      <c r="B338" s="62" t="str">
        <f>IF(A338&lt;&gt;"",MAX(B$4:B337)+1,"")</f>
        <v/>
      </c>
      <c r="C338" s="38" t="str">
        <f>IF(A338&lt;&gt;"",COUNTIFS(DailyLog!$B:$B,'Lista de Prestatarios'!A338,DailyLog!$E:$E,"&gt;0"),"")</f>
        <v/>
      </c>
      <c r="F338" t="str">
        <f>IF(E339&lt;&gt;"",MAX(F$4:F337)+1,"")</f>
        <v/>
      </c>
      <c r="G338" t="str">
        <f>IF(E339&lt;&gt;"",COUNTIFS(DailyLog!F:F,'Lista de Prestatarios'!E339,DailyLog!#REF!,"&gt;0"),"")</f>
        <v/>
      </c>
    </row>
    <row r="339" spans="1:7" x14ac:dyDescent="0.35">
      <c r="A339" s="87"/>
      <c r="B339" s="62" t="str">
        <f>IF(A339&lt;&gt;"",MAX(B$4:B338)+1,"")</f>
        <v/>
      </c>
      <c r="C339" s="38" t="str">
        <f>IF(A339&lt;&gt;"",COUNTIFS(DailyLog!$B:$B,'Lista de Prestatarios'!A339,DailyLog!$E:$E,"&gt;0"),"")</f>
        <v/>
      </c>
      <c r="F339" t="str">
        <f>IF(E340&lt;&gt;"",MAX(F$4:F338)+1,"")</f>
        <v/>
      </c>
      <c r="G339" t="str">
        <f>IF(E340&lt;&gt;"",COUNTIFS(DailyLog!F:F,'Lista de Prestatarios'!E340,DailyLog!#REF!,"&gt;0"),"")</f>
        <v/>
      </c>
    </row>
    <row r="340" spans="1:7" x14ac:dyDescent="0.35">
      <c r="A340" s="87"/>
      <c r="B340" s="62" t="str">
        <f>IF(A340&lt;&gt;"",MAX(B$4:B339)+1,"")</f>
        <v/>
      </c>
      <c r="C340" s="38" t="str">
        <f>IF(A340&lt;&gt;"",COUNTIFS(DailyLog!$B:$B,'Lista de Prestatarios'!A340,DailyLog!$E:$E,"&gt;0"),"")</f>
        <v/>
      </c>
      <c r="F340" t="str">
        <f>IF(E341&lt;&gt;"",MAX(F$4:F339)+1,"")</f>
        <v/>
      </c>
      <c r="G340" t="str">
        <f>IF(E341&lt;&gt;"",COUNTIFS(DailyLog!F:F,'Lista de Prestatarios'!E341,DailyLog!#REF!,"&gt;0"),"")</f>
        <v/>
      </c>
    </row>
    <row r="341" spans="1:7" x14ac:dyDescent="0.35">
      <c r="A341" s="87"/>
      <c r="B341" s="62" t="str">
        <f>IF(A341&lt;&gt;"",MAX(B$4:B340)+1,"")</f>
        <v/>
      </c>
      <c r="C341" s="38" t="str">
        <f>IF(A341&lt;&gt;"",COUNTIFS(DailyLog!$B:$B,'Lista de Prestatarios'!A341,DailyLog!$E:$E,"&gt;0"),"")</f>
        <v/>
      </c>
      <c r="F341" t="str">
        <f>IF(E342&lt;&gt;"",MAX(F$4:F340)+1,"")</f>
        <v/>
      </c>
      <c r="G341" t="str">
        <f>IF(E342&lt;&gt;"",COUNTIFS(DailyLog!F:F,'Lista de Prestatarios'!E342,DailyLog!#REF!,"&gt;0"),"")</f>
        <v/>
      </c>
    </row>
    <row r="342" spans="1:7" x14ac:dyDescent="0.35">
      <c r="A342" s="87"/>
      <c r="B342" s="62" t="str">
        <f>IF(A342&lt;&gt;"",MAX(B$4:B341)+1,"")</f>
        <v/>
      </c>
      <c r="C342" s="38" t="str">
        <f>IF(A342&lt;&gt;"",COUNTIFS(DailyLog!$B:$B,'Lista de Prestatarios'!A342,DailyLog!$E:$E,"&gt;0"),"")</f>
        <v/>
      </c>
      <c r="F342" t="str">
        <f>IF(E343&lt;&gt;"",MAX(F$4:F341)+1,"")</f>
        <v/>
      </c>
      <c r="G342" t="str">
        <f>IF(E343&lt;&gt;"",COUNTIFS(DailyLog!F:F,'Lista de Prestatarios'!E343,DailyLog!#REF!,"&gt;0"),"")</f>
        <v/>
      </c>
    </row>
    <row r="343" spans="1:7" x14ac:dyDescent="0.35">
      <c r="A343" s="87"/>
      <c r="B343" s="62" t="str">
        <f>IF(A343&lt;&gt;"",MAX(B$4:B342)+1,"")</f>
        <v/>
      </c>
      <c r="C343" s="38" t="str">
        <f>IF(A343&lt;&gt;"",COUNTIFS(DailyLog!$B:$B,'Lista de Prestatarios'!A343,DailyLog!$E:$E,"&gt;0"),"")</f>
        <v/>
      </c>
      <c r="F343" t="str">
        <f>IF(E344&lt;&gt;"",MAX(F$4:F342)+1,"")</f>
        <v/>
      </c>
      <c r="G343" t="str">
        <f>IF(E344&lt;&gt;"",COUNTIFS(DailyLog!F:F,'Lista de Prestatarios'!E344,DailyLog!#REF!,"&gt;0"),"")</f>
        <v/>
      </c>
    </row>
    <row r="344" spans="1:7" x14ac:dyDescent="0.35">
      <c r="A344" s="87"/>
      <c r="B344" s="62" t="str">
        <f>IF(A344&lt;&gt;"",MAX(B$4:B343)+1,"")</f>
        <v/>
      </c>
      <c r="C344" s="38" t="str">
        <f>IF(A344&lt;&gt;"",COUNTIFS(DailyLog!$B:$B,'Lista de Prestatarios'!A344,DailyLog!$E:$E,"&gt;0"),"")</f>
        <v/>
      </c>
      <c r="F344" t="str">
        <f>IF(E345&lt;&gt;"",MAX(F$4:F343)+1,"")</f>
        <v/>
      </c>
      <c r="G344" t="str">
        <f>IF(E345&lt;&gt;"",COUNTIFS(DailyLog!F:F,'Lista de Prestatarios'!E345,DailyLog!#REF!,"&gt;0"),"")</f>
        <v/>
      </c>
    </row>
    <row r="345" spans="1:7" x14ac:dyDescent="0.35">
      <c r="A345" s="87"/>
      <c r="B345" s="62" t="str">
        <f>IF(A345&lt;&gt;"",MAX(B$4:B344)+1,"")</f>
        <v/>
      </c>
      <c r="C345" s="38" t="str">
        <f>IF(A345&lt;&gt;"",COUNTIFS(DailyLog!$B:$B,'Lista de Prestatarios'!A345,DailyLog!$E:$E,"&gt;0"),"")</f>
        <v/>
      </c>
      <c r="F345" t="str">
        <f>IF(E346&lt;&gt;"",MAX(F$4:F344)+1,"")</f>
        <v/>
      </c>
      <c r="G345" t="str">
        <f>IF(E346&lt;&gt;"",COUNTIFS(DailyLog!F:F,'Lista de Prestatarios'!E346,DailyLog!#REF!,"&gt;0"),"")</f>
        <v/>
      </c>
    </row>
    <row r="346" spans="1:7" x14ac:dyDescent="0.35">
      <c r="A346" s="87"/>
      <c r="B346" s="62" t="str">
        <f>IF(A346&lt;&gt;"",MAX(B$4:B345)+1,"")</f>
        <v/>
      </c>
      <c r="C346" s="38" t="str">
        <f>IF(A346&lt;&gt;"",COUNTIFS(DailyLog!$B:$B,'Lista de Prestatarios'!A346,DailyLog!$E:$E,"&gt;0"),"")</f>
        <v/>
      </c>
      <c r="F346" t="str">
        <f>IF(E347&lt;&gt;"",MAX(F$4:F345)+1,"")</f>
        <v/>
      </c>
      <c r="G346" t="str">
        <f>IF(E347&lt;&gt;"",COUNTIFS(DailyLog!F:F,'Lista de Prestatarios'!E347,DailyLog!#REF!,"&gt;0"),"")</f>
        <v/>
      </c>
    </row>
    <row r="347" spans="1:7" x14ac:dyDescent="0.35">
      <c r="A347" s="87"/>
      <c r="B347" s="62" t="str">
        <f>IF(A347&lt;&gt;"",MAX(B$4:B346)+1,"")</f>
        <v/>
      </c>
      <c r="C347" s="38" t="str">
        <f>IF(A347&lt;&gt;"",COUNTIFS(DailyLog!$B:$B,'Lista de Prestatarios'!A347,DailyLog!$E:$E,"&gt;0"),"")</f>
        <v/>
      </c>
      <c r="F347" t="str">
        <f>IF(E348&lt;&gt;"",MAX(F$4:F346)+1,"")</f>
        <v/>
      </c>
      <c r="G347" t="str">
        <f>IF(E348&lt;&gt;"",COUNTIFS(DailyLog!F:F,'Lista de Prestatarios'!E348,DailyLog!#REF!,"&gt;0"),"")</f>
        <v/>
      </c>
    </row>
    <row r="348" spans="1:7" x14ac:dyDescent="0.35">
      <c r="A348" s="87"/>
      <c r="B348" s="62" t="str">
        <f>IF(A348&lt;&gt;"",MAX(B$4:B347)+1,"")</f>
        <v/>
      </c>
      <c r="C348" s="38" t="str">
        <f>IF(A348&lt;&gt;"",COUNTIFS(DailyLog!$B:$B,'Lista de Prestatarios'!A348,DailyLog!$E:$E,"&gt;0"),"")</f>
        <v/>
      </c>
      <c r="F348" t="str">
        <f>IF(E349&lt;&gt;"",MAX(F$4:F347)+1,"")</f>
        <v/>
      </c>
      <c r="G348" t="str">
        <f>IF(E349&lt;&gt;"",COUNTIFS(DailyLog!F:F,'Lista de Prestatarios'!E349,DailyLog!#REF!,"&gt;0"),"")</f>
        <v/>
      </c>
    </row>
    <row r="349" spans="1:7" x14ac:dyDescent="0.35">
      <c r="A349" s="87"/>
      <c r="B349" s="62" t="str">
        <f>IF(A349&lt;&gt;"",MAX(B$4:B348)+1,"")</f>
        <v/>
      </c>
      <c r="C349" s="38" t="str">
        <f>IF(A349&lt;&gt;"",COUNTIFS(DailyLog!$B:$B,'Lista de Prestatarios'!A349,DailyLog!$E:$E,"&gt;0"),"")</f>
        <v/>
      </c>
      <c r="F349" t="str">
        <f>IF(E350&lt;&gt;"",MAX(F$4:F348)+1,"")</f>
        <v/>
      </c>
      <c r="G349" t="str">
        <f>IF(E350&lt;&gt;"",COUNTIFS(DailyLog!F:F,'Lista de Prestatarios'!E350,DailyLog!#REF!,"&gt;0"),"")</f>
        <v/>
      </c>
    </row>
    <row r="350" spans="1:7" x14ac:dyDescent="0.35">
      <c r="A350" s="87"/>
      <c r="B350" s="62" t="str">
        <f>IF(A350&lt;&gt;"",MAX(B$4:B349)+1,"")</f>
        <v/>
      </c>
      <c r="C350" s="38" t="str">
        <f>IF(A350&lt;&gt;"",COUNTIFS(DailyLog!$B:$B,'Lista de Prestatarios'!A350,DailyLog!$E:$E,"&gt;0"),"")</f>
        <v/>
      </c>
      <c r="F350" t="str">
        <f>IF(E351&lt;&gt;"",MAX(F$4:F349)+1,"")</f>
        <v/>
      </c>
      <c r="G350" t="str">
        <f>IF(E351&lt;&gt;"",COUNTIFS(DailyLog!F:F,'Lista de Prestatarios'!E351,DailyLog!#REF!,"&gt;0"),"")</f>
        <v/>
      </c>
    </row>
    <row r="351" spans="1:7" x14ac:dyDescent="0.35">
      <c r="A351" s="87"/>
      <c r="B351" s="62" t="str">
        <f>IF(A351&lt;&gt;"",MAX(B$4:B350)+1,"")</f>
        <v/>
      </c>
      <c r="C351" s="38" t="str">
        <f>IF(A351&lt;&gt;"",COUNTIFS(DailyLog!$B:$B,'Lista de Prestatarios'!A351,DailyLog!$E:$E,"&gt;0"),"")</f>
        <v/>
      </c>
      <c r="F351" t="str">
        <f>IF(E352&lt;&gt;"",MAX(F$4:F350)+1,"")</f>
        <v/>
      </c>
      <c r="G351" t="str">
        <f>IF(E352&lt;&gt;"",COUNTIFS(DailyLog!F:F,'Lista de Prestatarios'!E352,DailyLog!#REF!,"&gt;0"),"")</f>
        <v/>
      </c>
    </row>
    <row r="352" spans="1:7" x14ac:dyDescent="0.35">
      <c r="A352" s="87"/>
      <c r="B352" s="62" t="str">
        <f>IF(A352&lt;&gt;"",MAX(B$4:B351)+1,"")</f>
        <v/>
      </c>
      <c r="C352" s="38" t="str">
        <f>IF(A352&lt;&gt;"",COUNTIFS(DailyLog!$B:$B,'Lista de Prestatarios'!A352,DailyLog!$E:$E,"&gt;0"),"")</f>
        <v/>
      </c>
      <c r="F352" t="str">
        <f>IF(E353&lt;&gt;"",MAX(F$4:F351)+1,"")</f>
        <v/>
      </c>
      <c r="G352" t="str">
        <f>IF(E353&lt;&gt;"",COUNTIFS(DailyLog!F:F,'Lista de Prestatarios'!E353,DailyLog!#REF!,"&gt;0"),"")</f>
        <v/>
      </c>
    </row>
    <row r="353" spans="1:7" x14ac:dyDescent="0.35">
      <c r="A353" s="87"/>
      <c r="B353" s="62" t="str">
        <f>IF(A353&lt;&gt;"",MAX(B$4:B352)+1,"")</f>
        <v/>
      </c>
      <c r="C353" s="38" t="str">
        <f>IF(A353&lt;&gt;"",COUNTIFS(DailyLog!$B:$B,'Lista de Prestatarios'!A353,DailyLog!$E:$E,"&gt;0"),"")</f>
        <v/>
      </c>
      <c r="F353" t="str">
        <f>IF(E354&lt;&gt;"",MAX(F$4:F352)+1,"")</f>
        <v/>
      </c>
      <c r="G353" t="str">
        <f>IF(E354&lt;&gt;"",COUNTIFS(DailyLog!F:F,'Lista de Prestatarios'!E354,DailyLog!#REF!,"&gt;0"),"")</f>
        <v/>
      </c>
    </row>
    <row r="354" spans="1:7" x14ac:dyDescent="0.35">
      <c r="A354" s="87"/>
      <c r="B354" s="62" t="str">
        <f>IF(A354&lt;&gt;"",MAX(B$4:B353)+1,"")</f>
        <v/>
      </c>
      <c r="C354" s="38" t="str">
        <f>IF(A354&lt;&gt;"",COUNTIFS(DailyLog!$B:$B,'Lista de Prestatarios'!A354,DailyLog!$E:$E,"&gt;0"),"")</f>
        <v/>
      </c>
      <c r="F354" t="str">
        <f>IF(E355&lt;&gt;"",MAX(F$4:F353)+1,"")</f>
        <v/>
      </c>
      <c r="G354" t="str">
        <f>IF(E355&lt;&gt;"",COUNTIFS(DailyLog!F:F,'Lista de Prestatarios'!E355,DailyLog!#REF!,"&gt;0"),"")</f>
        <v/>
      </c>
    </row>
    <row r="355" spans="1:7" x14ac:dyDescent="0.35">
      <c r="A355" s="87"/>
      <c r="B355" s="62" t="str">
        <f>IF(A355&lt;&gt;"",MAX(B$4:B354)+1,"")</f>
        <v/>
      </c>
      <c r="C355" s="38" t="str">
        <f>IF(A355&lt;&gt;"",COUNTIFS(DailyLog!$B:$B,'Lista de Prestatarios'!A355,DailyLog!$E:$E,"&gt;0"),"")</f>
        <v/>
      </c>
      <c r="F355" t="str">
        <f>IF(E356&lt;&gt;"",MAX(F$4:F354)+1,"")</f>
        <v/>
      </c>
      <c r="G355" t="str">
        <f>IF(E356&lt;&gt;"",COUNTIFS(DailyLog!F:F,'Lista de Prestatarios'!E356,DailyLog!#REF!,"&gt;0"),"")</f>
        <v/>
      </c>
    </row>
    <row r="356" spans="1:7" x14ac:dyDescent="0.35">
      <c r="A356" s="87"/>
      <c r="B356" s="62" t="str">
        <f>IF(A356&lt;&gt;"",MAX(B$4:B355)+1,"")</f>
        <v/>
      </c>
      <c r="C356" s="38" t="str">
        <f>IF(A356&lt;&gt;"",COUNTIFS(DailyLog!$B:$B,'Lista de Prestatarios'!A356,DailyLog!$E:$E,"&gt;0"),"")</f>
        <v/>
      </c>
      <c r="F356" t="str">
        <f>IF(E357&lt;&gt;"",MAX(F$4:F355)+1,"")</f>
        <v/>
      </c>
      <c r="G356" t="str">
        <f>IF(E357&lt;&gt;"",COUNTIFS(DailyLog!F:F,'Lista de Prestatarios'!E357,DailyLog!#REF!,"&gt;0"),"")</f>
        <v/>
      </c>
    </row>
    <row r="357" spans="1:7" x14ac:dyDescent="0.35">
      <c r="A357" s="87"/>
      <c r="B357" s="62" t="str">
        <f>IF(A357&lt;&gt;"",MAX(B$4:B356)+1,"")</f>
        <v/>
      </c>
      <c r="C357" s="38" t="str">
        <f>IF(A357&lt;&gt;"",COUNTIFS(DailyLog!$B:$B,'Lista de Prestatarios'!A357,DailyLog!$E:$E,"&gt;0"),"")</f>
        <v/>
      </c>
      <c r="F357" t="str">
        <f>IF(E358&lt;&gt;"",MAX(F$4:F356)+1,"")</f>
        <v/>
      </c>
      <c r="G357" t="str">
        <f>IF(E358&lt;&gt;"",COUNTIFS(DailyLog!F:F,'Lista de Prestatarios'!E358,DailyLog!#REF!,"&gt;0"),"")</f>
        <v/>
      </c>
    </row>
    <row r="358" spans="1:7" x14ac:dyDescent="0.35">
      <c r="A358" s="87"/>
      <c r="B358" s="62" t="str">
        <f>IF(A358&lt;&gt;"",MAX(B$4:B357)+1,"")</f>
        <v/>
      </c>
      <c r="C358" s="38" t="str">
        <f>IF(A358&lt;&gt;"",COUNTIFS(DailyLog!$B:$B,'Lista de Prestatarios'!A358,DailyLog!$E:$E,"&gt;0"),"")</f>
        <v/>
      </c>
      <c r="F358" t="str">
        <f>IF(E359&lt;&gt;"",MAX(F$4:F357)+1,"")</f>
        <v/>
      </c>
      <c r="G358" t="str">
        <f>IF(E359&lt;&gt;"",COUNTIFS(DailyLog!F:F,'Lista de Prestatarios'!E359,DailyLog!#REF!,"&gt;0"),"")</f>
        <v/>
      </c>
    </row>
    <row r="359" spans="1:7" x14ac:dyDescent="0.35">
      <c r="A359" s="87"/>
      <c r="B359" s="62" t="str">
        <f>IF(A359&lt;&gt;"",MAX(B$4:B358)+1,"")</f>
        <v/>
      </c>
      <c r="C359" s="38" t="str">
        <f>IF(A359&lt;&gt;"",COUNTIFS(DailyLog!$B:$B,'Lista de Prestatarios'!A359,DailyLog!$E:$E,"&gt;0"),"")</f>
        <v/>
      </c>
      <c r="F359" t="str">
        <f>IF(E360&lt;&gt;"",MAX(F$4:F358)+1,"")</f>
        <v/>
      </c>
      <c r="G359" t="str">
        <f>IF(E360&lt;&gt;"",COUNTIFS(DailyLog!F:F,'Lista de Prestatarios'!E360,DailyLog!#REF!,"&gt;0"),"")</f>
        <v/>
      </c>
    </row>
    <row r="360" spans="1:7" x14ac:dyDescent="0.35">
      <c r="A360" s="87"/>
      <c r="B360" s="62" t="str">
        <f>IF(A360&lt;&gt;"",MAX(B$4:B359)+1,"")</f>
        <v/>
      </c>
      <c r="C360" s="38" t="str">
        <f>IF(A360&lt;&gt;"",COUNTIFS(DailyLog!$B:$B,'Lista de Prestatarios'!A360,DailyLog!$E:$E,"&gt;0"),"")</f>
        <v/>
      </c>
      <c r="F360" t="str">
        <f>IF(E361&lt;&gt;"",MAX(F$4:F359)+1,"")</f>
        <v/>
      </c>
      <c r="G360" t="str">
        <f>IF(E361&lt;&gt;"",COUNTIFS(DailyLog!F:F,'Lista de Prestatarios'!E361,DailyLog!#REF!,"&gt;0"),"")</f>
        <v/>
      </c>
    </row>
    <row r="361" spans="1:7" x14ac:dyDescent="0.35">
      <c r="A361" s="87"/>
      <c r="B361" s="62" t="str">
        <f>IF(A361&lt;&gt;"",MAX(B$4:B360)+1,"")</f>
        <v/>
      </c>
      <c r="C361" s="38" t="str">
        <f>IF(A361&lt;&gt;"",COUNTIFS(DailyLog!$B:$B,'Lista de Prestatarios'!A361,DailyLog!$E:$E,"&gt;0"),"")</f>
        <v/>
      </c>
      <c r="F361" t="str">
        <f>IF(E362&lt;&gt;"",MAX(F$4:F360)+1,"")</f>
        <v/>
      </c>
      <c r="G361" t="str">
        <f>IF(E362&lt;&gt;"",COUNTIFS(DailyLog!F:F,'Lista de Prestatarios'!E362,DailyLog!#REF!,"&gt;0"),"")</f>
        <v/>
      </c>
    </row>
    <row r="362" spans="1:7" x14ac:dyDescent="0.35">
      <c r="A362" s="87"/>
      <c r="B362" s="62" t="str">
        <f>IF(A362&lt;&gt;"",MAX(B$4:B361)+1,"")</f>
        <v/>
      </c>
      <c r="C362" s="38" t="str">
        <f>IF(A362&lt;&gt;"",COUNTIFS(DailyLog!$B:$B,'Lista de Prestatarios'!A362,DailyLog!$E:$E,"&gt;0"),"")</f>
        <v/>
      </c>
      <c r="F362" t="str">
        <f>IF(E363&lt;&gt;"",MAX(F$4:F361)+1,"")</f>
        <v/>
      </c>
      <c r="G362" t="str">
        <f>IF(E363&lt;&gt;"",COUNTIFS(DailyLog!F:F,'Lista de Prestatarios'!E363,DailyLog!#REF!,"&gt;0"),"")</f>
        <v/>
      </c>
    </row>
    <row r="363" spans="1:7" x14ac:dyDescent="0.35">
      <c r="A363" s="87"/>
      <c r="B363" s="62" t="str">
        <f>IF(A363&lt;&gt;"",MAX(B$4:B362)+1,"")</f>
        <v/>
      </c>
      <c r="C363" s="38" t="str">
        <f>IF(A363&lt;&gt;"",COUNTIFS(DailyLog!$B:$B,'Lista de Prestatarios'!A363,DailyLog!$E:$E,"&gt;0"),"")</f>
        <v/>
      </c>
      <c r="F363" t="str">
        <f>IF(E364&lt;&gt;"",MAX(F$4:F362)+1,"")</f>
        <v/>
      </c>
      <c r="G363" t="str">
        <f>IF(E364&lt;&gt;"",COUNTIFS(DailyLog!F:F,'Lista de Prestatarios'!E364,DailyLog!#REF!,"&gt;0"),"")</f>
        <v/>
      </c>
    </row>
    <row r="364" spans="1:7" x14ac:dyDescent="0.35">
      <c r="A364" s="87"/>
      <c r="B364" s="62" t="str">
        <f>IF(A364&lt;&gt;"",MAX(B$4:B363)+1,"")</f>
        <v/>
      </c>
      <c r="C364" s="38" t="str">
        <f>IF(A364&lt;&gt;"",COUNTIFS(DailyLog!$B:$B,'Lista de Prestatarios'!A364,DailyLog!$E:$E,"&gt;0"),"")</f>
        <v/>
      </c>
      <c r="F364" t="str">
        <f>IF(E365&lt;&gt;"",MAX(F$4:F363)+1,"")</f>
        <v/>
      </c>
      <c r="G364" t="str">
        <f>IF(E365&lt;&gt;"",COUNTIFS(DailyLog!F:F,'Lista de Prestatarios'!E365,DailyLog!#REF!,"&gt;0"),"")</f>
        <v/>
      </c>
    </row>
    <row r="365" spans="1:7" x14ac:dyDescent="0.35">
      <c r="A365" s="87"/>
      <c r="B365" s="62" t="str">
        <f>IF(A365&lt;&gt;"",MAX(B$4:B364)+1,"")</f>
        <v/>
      </c>
      <c r="C365" s="38" t="str">
        <f>IF(A365&lt;&gt;"",COUNTIFS(DailyLog!$B:$B,'Lista de Prestatarios'!A365,DailyLog!$E:$E,"&gt;0"),"")</f>
        <v/>
      </c>
      <c r="F365" t="str">
        <f>IF(E366&lt;&gt;"",MAX(F$4:F364)+1,"")</f>
        <v/>
      </c>
      <c r="G365" t="str">
        <f>IF(E366&lt;&gt;"",COUNTIFS(DailyLog!F:F,'Lista de Prestatarios'!E366,DailyLog!#REF!,"&gt;0"),"")</f>
        <v/>
      </c>
    </row>
    <row r="366" spans="1:7" x14ac:dyDescent="0.35">
      <c r="A366" s="87"/>
      <c r="B366" s="62" t="str">
        <f>IF(A366&lt;&gt;"",MAX(B$4:B365)+1,"")</f>
        <v/>
      </c>
      <c r="C366" s="38" t="str">
        <f>IF(A366&lt;&gt;"",COUNTIFS(DailyLog!$B:$B,'Lista de Prestatarios'!A366,DailyLog!$E:$E,"&gt;0"),"")</f>
        <v/>
      </c>
      <c r="F366" t="str">
        <f>IF(E367&lt;&gt;"",MAX(F$4:F365)+1,"")</f>
        <v/>
      </c>
      <c r="G366" t="str">
        <f>IF(E367&lt;&gt;"",COUNTIFS(DailyLog!F:F,'Lista de Prestatarios'!E367,DailyLog!#REF!,"&gt;0"),"")</f>
        <v/>
      </c>
    </row>
    <row r="367" spans="1:7" x14ac:dyDescent="0.35">
      <c r="A367" s="87"/>
      <c r="B367" s="62" t="str">
        <f>IF(A367&lt;&gt;"",MAX(B$4:B366)+1,"")</f>
        <v/>
      </c>
      <c r="C367" s="38" t="str">
        <f>IF(A367&lt;&gt;"",COUNTIFS(DailyLog!$B:$B,'Lista de Prestatarios'!A367,DailyLog!$E:$E,"&gt;0"),"")</f>
        <v/>
      </c>
      <c r="F367" t="str">
        <f>IF(E368&lt;&gt;"",MAX(F$4:F366)+1,"")</f>
        <v/>
      </c>
      <c r="G367" t="str">
        <f>IF(E368&lt;&gt;"",COUNTIFS(DailyLog!F:F,'Lista de Prestatarios'!E368,DailyLog!#REF!,"&gt;0"),"")</f>
        <v/>
      </c>
    </row>
    <row r="368" spans="1:7" x14ac:dyDescent="0.35">
      <c r="A368" s="87"/>
      <c r="B368" s="62" t="str">
        <f>IF(A368&lt;&gt;"",MAX(B$4:B367)+1,"")</f>
        <v/>
      </c>
      <c r="C368" s="38" t="str">
        <f>IF(A368&lt;&gt;"",COUNTIFS(DailyLog!$B:$B,'Lista de Prestatarios'!A368,DailyLog!$E:$E,"&gt;0"),"")</f>
        <v/>
      </c>
      <c r="F368" t="str">
        <f>IF(E369&lt;&gt;"",MAX(F$4:F367)+1,"")</f>
        <v/>
      </c>
      <c r="G368" t="str">
        <f>IF(E369&lt;&gt;"",COUNTIFS(DailyLog!F:F,'Lista de Prestatarios'!E369,DailyLog!#REF!,"&gt;0"),"")</f>
        <v/>
      </c>
    </row>
    <row r="369" spans="1:7" x14ac:dyDescent="0.35">
      <c r="A369" s="87"/>
      <c r="B369" s="62" t="str">
        <f>IF(A369&lt;&gt;"",MAX(B$4:B368)+1,"")</f>
        <v/>
      </c>
      <c r="C369" s="38" t="str">
        <f>IF(A369&lt;&gt;"",COUNTIFS(DailyLog!$B:$B,'Lista de Prestatarios'!A369,DailyLog!$E:$E,"&gt;0"),"")</f>
        <v/>
      </c>
      <c r="F369" t="str">
        <f>IF(E370&lt;&gt;"",MAX(F$4:F368)+1,"")</f>
        <v/>
      </c>
      <c r="G369" t="str">
        <f>IF(E370&lt;&gt;"",COUNTIFS(DailyLog!F:F,'Lista de Prestatarios'!E370,DailyLog!#REF!,"&gt;0"),"")</f>
        <v/>
      </c>
    </row>
    <row r="370" spans="1:7" x14ac:dyDescent="0.35">
      <c r="A370" s="87"/>
      <c r="B370" s="62" t="str">
        <f>IF(A370&lt;&gt;"",MAX(B$4:B369)+1,"")</f>
        <v/>
      </c>
      <c r="C370" s="38" t="str">
        <f>IF(A370&lt;&gt;"",COUNTIFS(DailyLog!$B:$B,'Lista de Prestatarios'!A370,DailyLog!$E:$E,"&gt;0"),"")</f>
        <v/>
      </c>
      <c r="F370" t="str">
        <f>IF(E371&lt;&gt;"",MAX(F$4:F369)+1,"")</f>
        <v/>
      </c>
      <c r="G370" t="str">
        <f>IF(E371&lt;&gt;"",COUNTIFS(DailyLog!F:F,'Lista de Prestatarios'!E371,DailyLog!#REF!,"&gt;0"),"")</f>
        <v/>
      </c>
    </row>
    <row r="371" spans="1:7" x14ac:dyDescent="0.35">
      <c r="A371" s="87"/>
      <c r="B371" s="62" t="str">
        <f>IF(A371&lt;&gt;"",MAX(B$4:B370)+1,"")</f>
        <v/>
      </c>
      <c r="C371" s="38" t="str">
        <f>IF(A371&lt;&gt;"",COUNTIFS(DailyLog!$B:$B,'Lista de Prestatarios'!A371,DailyLog!$E:$E,"&gt;0"),"")</f>
        <v/>
      </c>
      <c r="F371" t="str">
        <f>IF(E372&lt;&gt;"",MAX(F$4:F370)+1,"")</f>
        <v/>
      </c>
      <c r="G371" t="str">
        <f>IF(E372&lt;&gt;"",COUNTIFS(DailyLog!F:F,'Lista de Prestatarios'!E372,DailyLog!#REF!,"&gt;0"),"")</f>
        <v/>
      </c>
    </row>
    <row r="372" spans="1:7" x14ac:dyDescent="0.35">
      <c r="A372" s="87"/>
      <c r="B372" s="62" t="str">
        <f>IF(A372&lt;&gt;"",MAX(B$4:B371)+1,"")</f>
        <v/>
      </c>
      <c r="C372" s="38" t="str">
        <f>IF(A372&lt;&gt;"",COUNTIFS(DailyLog!$B:$B,'Lista de Prestatarios'!A372,DailyLog!$E:$E,"&gt;0"),"")</f>
        <v/>
      </c>
      <c r="F372" t="str">
        <f>IF(E373&lt;&gt;"",MAX(F$4:F371)+1,"")</f>
        <v/>
      </c>
      <c r="G372" t="str">
        <f>IF(E373&lt;&gt;"",COUNTIFS(DailyLog!F:F,'Lista de Prestatarios'!E373,DailyLog!#REF!,"&gt;0"),"")</f>
        <v/>
      </c>
    </row>
    <row r="373" spans="1:7" x14ac:dyDescent="0.35">
      <c r="A373" s="87"/>
      <c r="B373" s="62" t="str">
        <f>IF(A373&lt;&gt;"",MAX(B$4:B372)+1,"")</f>
        <v/>
      </c>
      <c r="C373" s="38" t="str">
        <f>IF(A373&lt;&gt;"",COUNTIFS(DailyLog!$B:$B,'Lista de Prestatarios'!A373,DailyLog!$E:$E,"&gt;0"),"")</f>
        <v/>
      </c>
      <c r="F373" t="str">
        <f>IF(E374&lt;&gt;"",MAX(F$4:F372)+1,"")</f>
        <v/>
      </c>
      <c r="G373" t="str">
        <f>IF(E374&lt;&gt;"",COUNTIFS(DailyLog!F:F,'Lista de Prestatarios'!E374,DailyLog!#REF!,"&gt;0"),"")</f>
        <v/>
      </c>
    </row>
    <row r="374" spans="1:7" x14ac:dyDescent="0.35">
      <c r="A374" s="87"/>
      <c r="B374" s="62" t="str">
        <f>IF(A374&lt;&gt;"",MAX(B$4:B373)+1,"")</f>
        <v/>
      </c>
      <c r="C374" s="38" t="str">
        <f>IF(A374&lt;&gt;"",COUNTIFS(DailyLog!$B:$B,'Lista de Prestatarios'!A374,DailyLog!$E:$E,"&gt;0"),"")</f>
        <v/>
      </c>
      <c r="F374" t="str">
        <f>IF(E375&lt;&gt;"",MAX(F$4:F373)+1,"")</f>
        <v/>
      </c>
      <c r="G374" t="str">
        <f>IF(E375&lt;&gt;"",COUNTIFS(DailyLog!F:F,'Lista de Prestatarios'!E375,DailyLog!#REF!,"&gt;0"),"")</f>
        <v/>
      </c>
    </row>
    <row r="375" spans="1:7" x14ac:dyDescent="0.35">
      <c r="A375" s="87"/>
      <c r="B375" s="62" t="str">
        <f>IF(A375&lt;&gt;"",MAX(B$4:B374)+1,"")</f>
        <v/>
      </c>
      <c r="C375" s="38" t="str">
        <f>IF(A375&lt;&gt;"",COUNTIFS(DailyLog!$B:$B,'Lista de Prestatarios'!A375,DailyLog!$E:$E,"&gt;0"),"")</f>
        <v/>
      </c>
      <c r="F375" t="str">
        <f>IF(E376&lt;&gt;"",MAX(F$4:F374)+1,"")</f>
        <v/>
      </c>
      <c r="G375" t="str">
        <f>IF(E376&lt;&gt;"",COUNTIFS(DailyLog!F:F,'Lista de Prestatarios'!E376,DailyLog!#REF!,"&gt;0"),"")</f>
        <v/>
      </c>
    </row>
    <row r="376" spans="1:7" x14ac:dyDescent="0.35">
      <c r="A376" s="87"/>
      <c r="B376" s="62" t="str">
        <f>IF(A376&lt;&gt;"",MAX(B$4:B375)+1,"")</f>
        <v/>
      </c>
      <c r="C376" s="38" t="str">
        <f>IF(A376&lt;&gt;"",COUNTIFS(DailyLog!$B:$B,'Lista de Prestatarios'!A376,DailyLog!$E:$E,"&gt;0"),"")</f>
        <v/>
      </c>
      <c r="F376" t="str">
        <f>IF(E377&lt;&gt;"",MAX(F$4:F375)+1,"")</f>
        <v/>
      </c>
      <c r="G376" t="str">
        <f>IF(E377&lt;&gt;"",COUNTIFS(DailyLog!F:F,'Lista de Prestatarios'!E377,DailyLog!#REF!,"&gt;0"),"")</f>
        <v/>
      </c>
    </row>
    <row r="377" spans="1:7" x14ac:dyDescent="0.35">
      <c r="A377" s="87"/>
      <c r="B377" s="62" t="str">
        <f>IF(A377&lt;&gt;"",MAX(B$4:B376)+1,"")</f>
        <v/>
      </c>
      <c r="C377" s="38" t="str">
        <f>IF(A377&lt;&gt;"",COUNTIFS(DailyLog!$B:$B,'Lista de Prestatarios'!A377,DailyLog!$E:$E,"&gt;0"),"")</f>
        <v/>
      </c>
      <c r="F377" t="str">
        <f>IF(E378&lt;&gt;"",MAX(F$4:F376)+1,"")</f>
        <v/>
      </c>
      <c r="G377" t="str">
        <f>IF(E378&lt;&gt;"",COUNTIFS(DailyLog!F:F,'Lista de Prestatarios'!E378,DailyLog!#REF!,"&gt;0"),"")</f>
        <v/>
      </c>
    </row>
    <row r="378" spans="1:7" x14ac:dyDescent="0.35">
      <c r="A378" s="87"/>
      <c r="B378" s="62" t="str">
        <f>IF(A378&lt;&gt;"",MAX(B$4:B377)+1,"")</f>
        <v/>
      </c>
      <c r="C378" s="38" t="str">
        <f>IF(A378&lt;&gt;"",COUNTIFS(DailyLog!$B:$B,'Lista de Prestatarios'!A378,DailyLog!$E:$E,"&gt;0"),"")</f>
        <v/>
      </c>
      <c r="F378" t="str">
        <f>IF(E379&lt;&gt;"",MAX(F$4:F377)+1,"")</f>
        <v/>
      </c>
      <c r="G378" t="str">
        <f>IF(E379&lt;&gt;"",COUNTIFS(DailyLog!F:F,'Lista de Prestatarios'!E379,DailyLog!#REF!,"&gt;0"),"")</f>
        <v/>
      </c>
    </row>
    <row r="379" spans="1:7" x14ac:dyDescent="0.35">
      <c r="A379" s="87"/>
      <c r="B379" s="62" t="str">
        <f>IF(A379&lt;&gt;"",MAX(B$4:B378)+1,"")</f>
        <v/>
      </c>
      <c r="C379" s="38" t="str">
        <f>IF(A379&lt;&gt;"",COUNTIFS(DailyLog!$B:$B,'Lista de Prestatarios'!A379,DailyLog!$E:$E,"&gt;0"),"")</f>
        <v/>
      </c>
      <c r="F379" t="str">
        <f>IF(E380&lt;&gt;"",MAX(F$4:F378)+1,"")</f>
        <v/>
      </c>
      <c r="G379" t="str">
        <f>IF(E380&lt;&gt;"",COUNTIFS(DailyLog!F:F,'Lista de Prestatarios'!E380,DailyLog!#REF!,"&gt;0"),"")</f>
        <v/>
      </c>
    </row>
    <row r="380" spans="1:7" x14ac:dyDescent="0.35">
      <c r="A380" s="87"/>
      <c r="B380" s="62" t="str">
        <f>IF(A380&lt;&gt;"",MAX(B$4:B379)+1,"")</f>
        <v/>
      </c>
      <c r="C380" s="38" t="str">
        <f>IF(A380&lt;&gt;"",COUNTIFS(DailyLog!$B:$B,'Lista de Prestatarios'!A380,DailyLog!$E:$E,"&gt;0"),"")</f>
        <v/>
      </c>
      <c r="F380" t="str">
        <f>IF(E381&lt;&gt;"",MAX(F$4:F379)+1,"")</f>
        <v/>
      </c>
      <c r="G380" t="str">
        <f>IF(E381&lt;&gt;"",COUNTIFS(DailyLog!F:F,'Lista de Prestatarios'!E381,DailyLog!#REF!,"&gt;0"),"")</f>
        <v/>
      </c>
    </row>
    <row r="381" spans="1:7" x14ac:dyDescent="0.35">
      <c r="A381" s="87"/>
      <c r="B381" s="62" t="str">
        <f>IF(A381&lt;&gt;"",MAX(B$4:B380)+1,"")</f>
        <v/>
      </c>
      <c r="C381" s="38" t="str">
        <f>IF(A381&lt;&gt;"",COUNTIFS(DailyLog!$B:$B,'Lista de Prestatarios'!A381,DailyLog!$E:$E,"&gt;0"),"")</f>
        <v/>
      </c>
      <c r="F381" t="str">
        <f>IF(E382&lt;&gt;"",MAX(F$4:F380)+1,"")</f>
        <v/>
      </c>
      <c r="G381" t="str">
        <f>IF(E382&lt;&gt;"",COUNTIFS(DailyLog!F:F,'Lista de Prestatarios'!E382,DailyLog!#REF!,"&gt;0"),"")</f>
        <v/>
      </c>
    </row>
    <row r="382" spans="1:7" x14ac:dyDescent="0.35">
      <c r="A382" s="87"/>
      <c r="B382" s="62" t="str">
        <f>IF(A382&lt;&gt;"",MAX(B$4:B381)+1,"")</f>
        <v/>
      </c>
      <c r="C382" s="38" t="str">
        <f>IF(A382&lt;&gt;"",COUNTIFS(DailyLog!$B:$B,'Lista de Prestatarios'!A382,DailyLog!$E:$E,"&gt;0"),"")</f>
        <v/>
      </c>
      <c r="F382" t="str">
        <f>IF(E383&lt;&gt;"",MAX(F$4:F381)+1,"")</f>
        <v/>
      </c>
      <c r="G382" t="str">
        <f>IF(E383&lt;&gt;"",COUNTIFS(DailyLog!F:F,'Lista de Prestatarios'!E383,DailyLog!#REF!,"&gt;0"),"")</f>
        <v/>
      </c>
    </row>
    <row r="383" spans="1:7" x14ac:dyDescent="0.35">
      <c r="A383" s="87"/>
      <c r="B383" s="62" t="str">
        <f>IF(A383&lt;&gt;"",MAX(B$4:B382)+1,"")</f>
        <v/>
      </c>
      <c r="C383" s="38" t="str">
        <f>IF(A383&lt;&gt;"",COUNTIFS(DailyLog!$B:$B,'Lista de Prestatarios'!A383,DailyLog!$E:$E,"&gt;0"),"")</f>
        <v/>
      </c>
      <c r="F383" t="str">
        <f>IF(E384&lt;&gt;"",MAX(F$4:F382)+1,"")</f>
        <v/>
      </c>
      <c r="G383" t="str">
        <f>IF(E384&lt;&gt;"",COUNTIFS(DailyLog!F:F,'Lista de Prestatarios'!E384,DailyLog!#REF!,"&gt;0"),"")</f>
        <v/>
      </c>
    </row>
    <row r="384" spans="1:7" x14ac:dyDescent="0.35">
      <c r="A384" s="87"/>
      <c r="B384" s="62" t="str">
        <f>IF(A384&lt;&gt;"",MAX(B$4:B383)+1,"")</f>
        <v/>
      </c>
      <c r="C384" s="38" t="str">
        <f>IF(A384&lt;&gt;"",COUNTIFS(DailyLog!$B:$B,'Lista de Prestatarios'!A384,DailyLog!$E:$E,"&gt;0"),"")</f>
        <v/>
      </c>
      <c r="F384" t="str">
        <f>IF(E385&lt;&gt;"",MAX(F$4:F383)+1,"")</f>
        <v/>
      </c>
      <c r="G384" t="str">
        <f>IF(E385&lt;&gt;"",COUNTIFS(DailyLog!F:F,'Lista de Prestatarios'!E385,DailyLog!#REF!,"&gt;0"),"")</f>
        <v/>
      </c>
    </row>
    <row r="385" spans="1:7" x14ac:dyDescent="0.35">
      <c r="A385" s="87"/>
      <c r="B385" s="62" t="str">
        <f>IF(A385&lt;&gt;"",MAX(B$4:B384)+1,"")</f>
        <v/>
      </c>
      <c r="C385" s="38" t="str">
        <f>IF(A385&lt;&gt;"",COUNTIFS(DailyLog!$B:$B,'Lista de Prestatarios'!A385,DailyLog!$E:$E,"&gt;0"),"")</f>
        <v/>
      </c>
      <c r="F385" t="str">
        <f>IF(E386&lt;&gt;"",MAX(F$4:F384)+1,"")</f>
        <v/>
      </c>
      <c r="G385" t="str">
        <f>IF(E386&lt;&gt;"",COUNTIFS(DailyLog!F:F,'Lista de Prestatarios'!E386,DailyLog!#REF!,"&gt;0"),"")</f>
        <v/>
      </c>
    </row>
    <row r="386" spans="1:7" x14ac:dyDescent="0.35">
      <c r="A386" s="87"/>
      <c r="B386" s="62" t="str">
        <f>IF(A386&lt;&gt;"",MAX(B$4:B385)+1,"")</f>
        <v/>
      </c>
      <c r="C386" s="38" t="str">
        <f>IF(A386&lt;&gt;"",COUNTIFS(DailyLog!$B:$B,'Lista de Prestatarios'!A386,DailyLog!$E:$E,"&gt;0"),"")</f>
        <v/>
      </c>
      <c r="F386" t="str">
        <f>IF(E387&lt;&gt;"",MAX(F$4:F385)+1,"")</f>
        <v/>
      </c>
      <c r="G386" t="str">
        <f>IF(E387&lt;&gt;"",COUNTIFS(DailyLog!F:F,'Lista de Prestatarios'!E387,DailyLog!#REF!,"&gt;0"),"")</f>
        <v/>
      </c>
    </row>
    <row r="387" spans="1:7" x14ac:dyDescent="0.35">
      <c r="A387" s="87"/>
      <c r="B387" s="62" t="str">
        <f>IF(A387&lt;&gt;"",MAX(B$4:B386)+1,"")</f>
        <v/>
      </c>
      <c r="C387" s="38" t="str">
        <f>IF(A387&lt;&gt;"",COUNTIFS(DailyLog!$B:$B,'Lista de Prestatarios'!A387,DailyLog!$E:$E,"&gt;0"),"")</f>
        <v/>
      </c>
      <c r="F387" t="str">
        <f>IF(E388&lt;&gt;"",MAX(F$4:F386)+1,"")</f>
        <v/>
      </c>
      <c r="G387" t="str">
        <f>IF(E388&lt;&gt;"",COUNTIFS(DailyLog!F:F,'Lista de Prestatarios'!E388,DailyLog!#REF!,"&gt;0"),"")</f>
        <v/>
      </c>
    </row>
    <row r="388" spans="1:7" x14ac:dyDescent="0.35">
      <c r="A388" s="87"/>
      <c r="B388" s="62" t="str">
        <f>IF(A388&lt;&gt;"",MAX(B$4:B387)+1,"")</f>
        <v/>
      </c>
      <c r="C388" s="38" t="str">
        <f>IF(A388&lt;&gt;"",COUNTIFS(DailyLog!$B:$B,'Lista de Prestatarios'!A388,DailyLog!$E:$E,"&gt;0"),"")</f>
        <v/>
      </c>
      <c r="F388" t="str">
        <f>IF(E389&lt;&gt;"",MAX(F$4:F387)+1,"")</f>
        <v/>
      </c>
      <c r="G388" t="str">
        <f>IF(E389&lt;&gt;"",COUNTIFS(DailyLog!F:F,'Lista de Prestatarios'!E389,DailyLog!#REF!,"&gt;0"),"")</f>
        <v/>
      </c>
    </row>
    <row r="389" spans="1:7" x14ac:dyDescent="0.35">
      <c r="A389" s="87"/>
      <c r="B389" s="62" t="str">
        <f>IF(A389&lt;&gt;"",MAX(B$4:B388)+1,"")</f>
        <v/>
      </c>
      <c r="C389" s="38" t="str">
        <f>IF(A389&lt;&gt;"",COUNTIFS(DailyLog!$B:$B,'Lista de Prestatarios'!A389,DailyLog!$E:$E,"&gt;0"),"")</f>
        <v/>
      </c>
      <c r="F389" t="str">
        <f>IF(E390&lt;&gt;"",MAX(F$4:F388)+1,"")</f>
        <v/>
      </c>
      <c r="G389" t="str">
        <f>IF(E390&lt;&gt;"",COUNTIFS(DailyLog!F:F,'Lista de Prestatarios'!E390,DailyLog!#REF!,"&gt;0"),"")</f>
        <v/>
      </c>
    </row>
    <row r="390" spans="1:7" x14ac:dyDescent="0.35">
      <c r="A390" s="87"/>
      <c r="B390" s="62" t="str">
        <f>IF(A390&lt;&gt;"",MAX(B$4:B389)+1,"")</f>
        <v/>
      </c>
      <c r="C390" s="38" t="str">
        <f>IF(A390&lt;&gt;"",COUNTIFS(DailyLog!$B:$B,'Lista de Prestatarios'!A390,DailyLog!$E:$E,"&gt;0"),"")</f>
        <v/>
      </c>
      <c r="F390" t="str">
        <f>IF(E391&lt;&gt;"",MAX(F$4:F389)+1,"")</f>
        <v/>
      </c>
      <c r="G390" t="str">
        <f>IF(E391&lt;&gt;"",COUNTIFS(DailyLog!F:F,'Lista de Prestatarios'!E391,DailyLog!#REF!,"&gt;0"),"")</f>
        <v/>
      </c>
    </row>
    <row r="391" spans="1:7" x14ac:dyDescent="0.35">
      <c r="A391" s="87"/>
      <c r="B391" s="62" t="str">
        <f>IF(A391&lt;&gt;"",MAX(B$4:B390)+1,"")</f>
        <v/>
      </c>
      <c r="C391" s="38" t="str">
        <f>IF(A391&lt;&gt;"",COUNTIFS(DailyLog!$B:$B,'Lista de Prestatarios'!A391,DailyLog!$E:$E,"&gt;0"),"")</f>
        <v/>
      </c>
      <c r="F391" t="str">
        <f>IF(E392&lt;&gt;"",MAX(F$4:F390)+1,"")</f>
        <v/>
      </c>
      <c r="G391" t="str">
        <f>IF(E392&lt;&gt;"",COUNTIFS(DailyLog!F:F,'Lista de Prestatarios'!E392,DailyLog!#REF!,"&gt;0"),"")</f>
        <v/>
      </c>
    </row>
    <row r="392" spans="1:7" x14ac:dyDescent="0.35">
      <c r="A392" s="87"/>
      <c r="B392" s="62" t="str">
        <f>IF(A392&lt;&gt;"",MAX(B$4:B391)+1,"")</f>
        <v/>
      </c>
      <c r="C392" s="38" t="str">
        <f>IF(A392&lt;&gt;"",COUNTIFS(DailyLog!$B:$B,'Lista de Prestatarios'!A392,DailyLog!$E:$E,"&gt;0"),"")</f>
        <v/>
      </c>
      <c r="F392" t="str">
        <f>IF(E393&lt;&gt;"",MAX(F$4:F391)+1,"")</f>
        <v/>
      </c>
      <c r="G392" t="str">
        <f>IF(E393&lt;&gt;"",COUNTIFS(DailyLog!F:F,'Lista de Prestatarios'!E393,DailyLog!#REF!,"&gt;0"),"")</f>
        <v/>
      </c>
    </row>
    <row r="393" spans="1:7" x14ac:dyDescent="0.35">
      <c r="A393" s="87"/>
      <c r="B393" s="62" t="str">
        <f>IF(A393&lt;&gt;"",MAX(B$4:B392)+1,"")</f>
        <v/>
      </c>
      <c r="C393" s="38" t="str">
        <f>IF(A393&lt;&gt;"",COUNTIFS(DailyLog!$B:$B,'Lista de Prestatarios'!A393,DailyLog!$E:$E,"&gt;0"),"")</f>
        <v/>
      </c>
      <c r="F393" t="str">
        <f>IF(E394&lt;&gt;"",MAX(F$4:F392)+1,"")</f>
        <v/>
      </c>
      <c r="G393" t="str">
        <f>IF(E394&lt;&gt;"",COUNTIFS(DailyLog!F:F,'Lista de Prestatarios'!E394,DailyLog!#REF!,"&gt;0"),"")</f>
        <v/>
      </c>
    </row>
    <row r="394" spans="1:7" x14ac:dyDescent="0.35">
      <c r="A394" s="87"/>
      <c r="B394" s="62" t="str">
        <f>IF(A394&lt;&gt;"",MAX(B$4:B393)+1,"")</f>
        <v/>
      </c>
      <c r="C394" s="38" t="str">
        <f>IF(A394&lt;&gt;"",COUNTIFS(DailyLog!$B:$B,'Lista de Prestatarios'!A394,DailyLog!$E:$E,"&gt;0"),"")</f>
        <v/>
      </c>
      <c r="F394" t="str">
        <f>IF(E395&lt;&gt;"",MAX(F$4:F393)+1,"")</f>
        <v/>
      </c>
      <c r="G394" t="str">
        <f>IF(E395&lt;&gt;"",COUNTIFS(DailyLog!F:F,'Lista de Prestatarios'!E395,DailyLog!#REF!,"&gt;0"),"")</f>
        <v/>
      </c>
    </row>
    <row r="395" spans="1:7" x14ac:dyDescent="0.35">
      <c r="A395" s="87"/>
      <c r="B395" s="62" t="str">
        <f>IF(A395&lt;&gt;"",MAX(B$4:B394)+1,"")</f>
        <v/>
      </c>
      <c r="C395" s="38" t="str">
        <f>IF(A395&lt;&gt;"",COUNTIFS(DailyLog!$B:$B,'Lista de Prestatarios'!A395,DailyLog!$E:$E,"&gt;0"),"")</f>
        <v/>
      </c>
      <c r="F395" t="str">
        <f>IF(E396&lt;&gt;"",MAX(F$4:F394)+1,"")</f>
        <v/>
      </c>
      <c r="G395" t="str">
        <f>IF(E396&lt;&gt;"",COUNTIFS(DailyLog!F:F,'Lista de Prestatarios'!E396,DailyLog!#REF!,"&gt;0"),"")</f>
        <v/>
      </c>
    </row>
    <row r="396" spans="1:7" x14ac:dyDescent="0.35">
      <c r="A396" s="87"/>
      <c r="B396" s="62" t="str">
        <f>IF(A396&lt;&gt;"",MAX(B$4:B395)+1,"")</f>
        <v/>
      </c>
      <c r="C396" s="38" t="str">
        <f>IF(A396&lt;&gt;"",COUNTIFS(DailyLog!$B:$B,'Lista de Prestatarios'!A396,DailyLog!$E:$E,"&gt;0"),"")</f>
        <v/>
      </c>
      <c r="F396" t="str">
        <f>IF(E397&lt;&gt;"",MAX(F$4:F395)+1,"")</f>
        <v/>
      </c>
      <c r="G396" t="str">
        <f>IF(E397&lt;&gt;"",COUNTIFS(DailyLog!F:F,'Lista de Prestatarios'!E397,DailyLog!#REF!,"&gt;0"),"")</f>
        <v/>
      </c>
    </row>
    <row r="397" spans="1:7" x14ac:dyDescent="0.35">
      <c r="A397" s="87"/>
      <c r="B397" s="62" t="str">
        <f>IF(A397&lt;&gt;"",MAX(B$4:B396)+1,"")</f>
        <v/>
      </c>
      <c r="C397" s="38" t="str">
        <f>IF(A397&lt;&gt;"",COUNTIFS(DailyLog!$B:$B,'Lista de Prestatarios'!A397,DailyLog!$E:$E,"&gt;0"),"")</f>
        <v/>
      </c>
      <c r="F397" t="str">
        <f>IF(E398&lt;&gt;"",MAX(F$4:F396)+1,"")</f>
        <v/>
      </c>
      <c r="G397" t="str">
        <f>IF(E398&lt;&gt;"",COUNTIFS(DailyLog!F:F,'Lista de Prestatarios'!E398,DailyLog!#REF!,"&gt;0"),"")</f>
        <v/>
      </c>
    </row>
    <row r="398" spans="1:7" x14ac:dyDescent="0.35">
      <c r="A398" s="87"/>
      <c r="B398" s="62" t="str">
        <f>IF(A398&lt;&gt;"",MAX(B$4:B397)+1,"")</f>
        <v/>
      </c>
      <c r="C398" s="38" t="str">
        <f>IF(A398&lt;&gt;"",COUNTIFS(DailyLog!$B:$B,'Lista de Prestatarios'!A398,DailyLog!$E:$E,"&gt;0"),"")</f>
        <v/>
      </c>
      <c r="F398" t="str">
        <f>IF(E399&lt;&gt;"",MAX(F$4:F397)+1,"")</f>
        <v/>
      </c>
      <c r="G398" t="str">
        <f>IF(E399&lt;&gt;"",COUNTIFS(DailyLog!F:F,'Lista de Prestatarios'!E399,DailyLog!#REF!,"&gt;0"),"")</f>
        <v/>
      </c>
    </row>
    <row r="399" spans="1:7" x14ac:dyDescent="0.35">
      <c r="A399" s="87"/>
      <c r="B399" s="62" t="str">
        <f>IF(A399&lt;&gt;"",MAX(B$4:B398)+1,"")</f>
        <v/>
      </c>
      <c r="C399" s="38" t="str">
        <f>IF(A399&lt;&gt;"",COUNTIFS(DailyLog!$B:$B,'Lista de Prestatarios'!A399,DailyLog!$E:$E,"&gt;0"),"")</f>
        <v/>
      </c>
      <c r="F399" t="str">
        <f>IF(E400&lt;&gt;"",MAX(F$4:F398)+1,"")</f>
        <v/>
      </c>
      <c r="G399" t="str">
        <f>IF(E400&lt;&gt;"",COUNTIFS(DailyLog!F:F,'Lista de Prestatarios'!E400,DailyLog!#REF!,"&gt;0"),"")</f>
        <v/>
      </c>
    </row>
    <row r="400" spans="1:7" x14ac:dyDescent="0.35">
      <c r="A400" s="87"/>
      <c r="B400" s="62" t="str">
        <f>IF(A400&lt;&gt;"",MAX(B$4:B399)+1,"")</f>
        <v/>
      </c>
      <c r="C400" s="38" t="str">
        <f>IF(A400&lt;&gt;"",COUNTIFS(DailyLog!$B:$B,'Lista de Prestatarios'!A400,DailyLog!$E:$E,"&gt;0"),"")</f>
        <v/>
      </c>
      <c r="F400" t="str">
        <f>IF(E401&lt;&gt;"",MAX(F$4:F399)+1,"")</f>
        <v/>
      </c>
      <c r="G400" t="str">
        <f>IF(E401&lt;&gt;"",COUNTIFS(DailyLog!F:F,'Lista de Prestatarios'!E401,DailyLog!#REF!,"&gt;0"),"")</f>
        <v/>
      </c>
    </row>
    <row r="401" spans="1:7" x14ac:dyDescent="0.35">
      <c r="A401" s="87"/>
      <c r="B401" s="62" t="str">
        <f>IF(A401&lt;&gt;"",MAX(B$4:B400)+1,"")</f>
        <v/>
      </c>
      <c r="C401" s="38" t="str">
        <f>IF(A401&lt;&gt;"",COUNTIFS(DailyLog!$B:$B,'Lista de Prestatarios'!A401,DailyLog!$E:$E,"&gt;0"),"")</f>
        <v/>
      </c>
      <c r="F401" t="str">
        <f>IF(E402&lt;&gt;"",MAX(F$4:F400)+1,"")</f>
        <v/>
      </c>
      <c r="G401" t="str">
        <f>IF(E402&lt;&gt;"",COUNTIFS(DailyLog!F:F,'Lista de Prestatarios'!E402,DailyLog!#REF!,"&gt;0"),"")</f>
        <v/>
      </c>
    </row>
    <row r="402" spans="1:7" x14ac:dyDescent="0.35">
      <c r="A402" s="87"/>
      <c r="B402" s="62" t="str">
        <f>IF(A402&lt;&gt;"",MAX(B$4:B401)+1,"")</f>
        <v/>
      </c>
      <c r="C402" s="38" t="str">
        <f>IF(A402&lt;&gt;"",COUNTIFS(DailyLog!$B:$B,'Lista de Prestatarios'!A402,DailyLog!$E:$E,"&gt;0"),"")</f>
        <v/>
      </c>
      <c r="F402" t="str">
        <f>IF(E403&lt;&gt;"",MAX(F$4:F401)+1,"")</f>
        <v/>
      </c>
      <c r="G402" t="str">
        <f>IF(E403&lt;&gt;"",COUNTIFS(DailyLog!F:F,'Lista de Prestatarios'!E403,DailyLog!#REF!,"&gt;0"),"")</f>
        <v/>
      </c>
    </row>
    <row r="403" spans="1:7" x14ac:dyDescent="0.35">
      <c r="A403" s="87"/>
      <c r="B403" s="62" t="str">
        <f>IF(A403&lt;&gt;"",MAX(B$4:B402)+1,"")</f>
        <v/>
      </c>
      <c r="C403" s="38" t="str">
        <f>IF(A403&lt;&gt;"",COUNTIFS(DailyLog!$B:$B,'Lista de Prestatarios'!A403,DailyLog!$E:$E,"&gt;0"),"")</f>
        <v/>
      </c>
      <c r="F403" t="str">
        <f>IF(E404&lt;&gt;"",MAX(F$4:F402)+1,"")</f>
        <v/>
      </c>
      <c r="G403" t="str">
        <f>IF(E404&lt;&gt;"",COUNTIFS(DailyLog!F:F,'Lista de Prestatarios'!E404,DailyLog!#REF!,"&gt;0"),"")</f>
        <v/>
      </c>
    </row>
    <row r="404" spans="1:7" x14ac:dyDescent="0.35">
      <c r="A404" s="87"/>
      <c r="B404" s="62" t="str">
        <f>IF(A404&lt;&gt;"",MAX(B$4:B403)+1,"")</f>
        <v/>
      </c>
      <c r="C404" s="38" t="str">
        <f>IF(A404&lt;&gt;"",COUNTIFS(DailyLog!$B:$B,'Lista de Prestatarios'!A404,DailyLog!$E:$E,"&gt;0"),"")</f>
        <v/>
      </c>
      <c r="F404" t="str">
        <f>IF(E405&lt;&gt;"",MAX(F$4:F403)+1,"")</f>
        <v/>
      </c>
      <c r="G404" t="str">
        <f>IF(E405&lt;&gt;"",COUNTIFS(DailyLog!F:F,'Lista de Prestatarios'!E405,DailyLog!#REF!,"&gt;0"),"")</f>
        <v/>
      </c>
    </row>
    <row r="405" spans="1:7" x14ac:dyDescent="0.35">
      <c r="A405" s="87"/>
      <c r="B405" s="62" t="str">
        <f>IF(A405&lt;&gt;"",MAX(B$4:B404)+1,"")</f>
        <v/>
      </c>
      <c r="C405" s="38" t="str">
        <f>IF(A405&lt;&gt;"",COUNTIFS(DailyLog!$B:$B,'Lista de Prestatarios'!A405,DailyLog!$E:$E,"&gt;0"),"")</f>
        <v/>
      </c>
      <c r="F405" t="str">
        <f>IF(E406&lt;&gt;"",MAX(F$4:F404)+1,"")</f>
        <v/>
      </c>
      <c r="G405" t="str">
        <f>IF(E406&lt;&gt;"",COUNTIFS(DailyLog!F:F,'Lista de Prestatarios'!E406,DailyLog!#REF!,"&gt;0"),"")</f>
        <v/>
      </c>
    </row>
    <row r="406" spans="1:7" x14ac:dyDescent="0.35">
      <c r="A406" s="87"/>
      <c r="B406" s="62" t="str">
        <f>IF(A406&lt;&gt;"",MAX(B$4:B405)+1,"")</f>
        <v/>
      </c>
      <c r="C406" s="38" t="str">
        <f>IF(A406&lt;&gt;"",COUNTIFS(DailyLog!$B:$B,'Lista de Prestatarios'!A406,DailyLog!$E:$E,"&gt;0"),"")</f>
        <v/>
      </c>
      <c r="F406" t="str">
        <f>IF(E407&lt;&gt;"",MAX(F$4:F405)+1,"")</f>
        <v/>
      </c>
      <c r="G406" t="str">
        <f>IF(E407&lt;&gt;"",COUNTIFS(DailyLog!F:F,'Lista de Prestatarios'!E407,DailyLog!#REF!,"&gt;0"),"")</f>
        <v/>
      </c>
    </row>
    <row r="407" spans="1:7" x14ac:dyDescent="0.35">
      <c r="A407" s="87"/>
      <c r="B407" s="62" t="str">
        <f>IF(A407&lt;&gt;"",MAX(B$4:B406)+1,"")</f>
        <v/>
      </c>
      <c r="C407" s="38" t="str">
        <f>IF(A407&lt;&gt;"",COUNTIFS(DailyLog!$B:$B,'Lista de Prestatarios'!A407,DailyLog!$E:$E,"&gt;0"),"")</f>
        <v/>
      </c>
      <c r="F407" t="str">
        <f>IF(E408&lt;&gt;"",MAX(F$4:F406)+1,"")</f>
        <v/>
      </c>
      <c r="G407" t="str">
        <f>IF(E408&lt;&gt;"",COUNTIFS(DailyLog!F:F,'Lista de Prestatarios'!E408,DailyLog!#REF!,"&gt;0"),"")</f>
        <v/>
      </c>
    </row>
    <row r="408" spans="1:7" x14ac:dyDescent="0.35">
      <c r="A408" s="87"/>
      <c r="B408" s="62" t="str">
        <f>IF(A408&lt;&gt;"",MAX(B$4:B407)+1,"")</f>
        <v/>
      </c>
      <c r="C408" s="38" t="str">
        <f>IF(A408&lt;&gt;"",COUNTIFS(DailyLog!$B:$B,'Lista de Prestatarios'!A408,DailyLog!$E:$E,"&gt;0"),"")</f>
        <v/>
      </c>
      <c r="F408" t="str">
        <f>IF(E409&lt;&gt;"",MAX(F$4:F407)+1,"")</f>
        <v/>
      </c>
      <c r="G408" t="str">
        <f>IF(E409&lt;&gt;"",COUNTIFS(DailyLog!F:F,'Lista de Prestatarios'!E409,DailyLog!#REF!,"&gt;0"),"")</f>
        <v/>
      </c>
    </row>
    <row r="409" spans="1:7" x14ac:dyDescent="0.35">
      <c r="A409" s="87"/>
      <c r="B409" s="62" t="str">
        <f>IF(A409&lt;&gt;"",MAX(B$4:B408)+1,"")</f>
        <v/>
      </c>
      <c r="C409" s="38" t="str">
        <f>IF(A409&lt;&gt;"",COUNTIFS(DailyLog!$B:$B,'Lista de Prestatarios'!A409,DailyLog!$E:$E,"&gt;0"),"")</f>
        <v/>
      </c>
      <c r="F409" t="str">
        <f>IF(E410&lt;&gt;"",MAX(F$4:F408)+1,"")</f>
        <v/>
      </c>
      <c r="G409" t="str">
        <f>IF(E410&lt;&gt;"",COUNTIFS(DailyLog!F:F,'Lista de Prestatarios'!E410,DailyLog!#REF!,"&gt;0"),"")</f>
        <v/>
      </c>
    </row>
    <row r="410" spans="1:7" x14ac:dyDescent="0.35">
      <c r="A410" s="87"/>
      <c r="B410" s="62" t="str">
        <f>IF(A410&lt;&gt;"",MAX(B$4:B409)+1,"")</f>
        <v/>
      </c>
      <c r="C410" s="38" t="str">
        <f>IF(A410&lt;&gt;"",COUNTIFS(DailyLog!$B:$B,'Lista de Prestatarios'!A410,DailyLog!$E:$E,"&gt;0"),"")</f>
        <v/>
      </c>
      <c r="F410" t="str">
        <f>IF(E411&lt;&gt;"",MAX(F$4:F409)+1,"")</f>
        <v/>
      </c>
      <c r="G410" t="str">
        <f>IF(E411&lt;&gt;"",COUNTIFS(DailyLog!F:F,'Lista de Prestatarios'!E411,DailyLog!#REF!,"&gt;0"),"")</f>
        <v/>
      </c>
    </row>
    <row r="411" spans="1:7" x14ac:dyDescent="0.35">
      <c r="A411" s="87"/>
      <c r="B411" s="62" t="str">
        <f>IF(A411&lt;&gt;"",MAX(B$4:B410)+1,"")</f>
        <v/>
      </c>
      <c r="C411" s="38" t="str">
        <f>IF(A411&lt;&gt;"",COUNTIFS(DailyLog!$B:$B,'Lista de Prestatarios'!A411,DailyLog!$E:$E,"&gt;0"),"")</f>
        <v/>
      </c>
      <c r="F411" t="str">
        <f>IF(E412&lt;&gt;"",MAX(F$4:F410)+1,"")</f>
        <v/>
      </c>
      <c r="G411" t="str">
        <f>IF(E412&lt;&gt;"",COUNTIFS(DailyLog!F:F,'Lista de Prestatarios'!E412,DailyLog!#REF!,"&gt;0"),"")</f>
        <v/>
      </c>
    </row>
    <row r="412" spans="1:7" x14ac:dyDescent="0.35">
      <c r="A412" s="87"/>
      <c r="B412" s="62" t="str">
        <f>IF(A412&lt;&gt;"",MAX(B$4:B411)+1,"")</f>
        <v/>
      </c>
      <c r="C412" s="38" t="str">
        <f>IF(A412&lt;&gt;"",COUNTIFS(DailyLog!$B:$B,'Lista de Prestatarios'!A412,DailyLog!$E:$E,"&gt;0"),"")</f>
        <v/>
      </c>
      <c r="F412" t="str">
        <f>IF(E413&lt;&gt;"",MAX(F$4:F411)+1,"")</f>
        <v/>
      </c>
      <c r="G412" t="str">
        <f>IF(E413&lt;&gt;"",COUNTIFS(DailyLog!F:F,'Lista de Prestatarios'!E413,DailyLog!#REF!,"&gt;0"),"")</f>
        <v/>
      </c>
    </row>
    <row r="413" spans="1:7" x14ac:dyDescent="0.35">
      <c r="A413" s="87"/>
      <c r="B413" s="62" t="str">
        <f>IF(A413&lt;&gt;"",MAX(B$4:B412)+1,"")</f>
        <v/>
      </c>
      <c r="C413" s="38" t="str">
        <f>IF(A413&lt;&gt;"",COUNTIFS(DailyLog!$B:$B,'Lista de Prestatarios'!A413,DailyLog!$E:$E,"&gt;0"),"")</f>
        <v/>
      </c>
      <c r="F413" t="str">
        <f>IF(E414&lt;&gt;"",MAX(F$4:F412)+1,"")</f>
        <v/>
      </c>
      <c r="G413" t="str">
        <f>IF(E414&lt;&gt;"",COUNTIFS(DailyLog!F:F,'Lista de Prestatarios'!E414,DailyLog!#REF!,"&gt;0"),"")</f>
        <v/>
      </c>
    </row>
    <row r="414" spans="1:7" x14ac:dyDescent="0.35">
      <c r="A414" s="87"/>
      <c r="B414" s="62" t="str">
        <f>IF(A414&lt;&gt;"",MAX(B$4:B413)+1,"")</f>
        <v/>
      </c>
      <c r="C414" s="38" t="str">
        <f>IF(A414&lt;&gt;"",COUNTIFS(DailyLog!$B:$B,'Lista de Prestatarios'!A414,DailyLog!$E:$E,"&gt;0"),"")</f>
        <v/>
      </c>
      <c r="F414" t="str">
        <f>IF(E415&lt;&gt;"",MAX(F$4:F413)+1,"")</f>
        <v/>
      </c>
      <c r="G414" t="str">
        <f>IF(E415&lt;&gt;"",COUNTIFS(DailyLog!F:F,'Lista de Prestatarios'!E415,DailyLog!#REF!,"&gt;0"),"")</f>
        <v/>
      </c>
    </row>
    <row r="415" spans="1:7" x14ac:dyDescent="0.35">
      <c r="A415" s="87"/>
      <c r="B415" s="62" t="str">
        <f>IF(A415&lt;&gt;"",MAX(B$4:B414)+1,"")</f>
        <v/>
      </c>
      <c r="C415" s="38" t="str">
        <f>IF(A415&lt;&gt;"",COUNTIFS(DailyLog!$B:$B,'Lista de Prestatarios'!A415,DailyLog!$E:$E,"&gt;0"),"")</f>
        <v/>
      </c>
      <c r="F415" t="str">
        <f>IF(E416&lt;&gt;"",MAX(F$4:F414)+1,"")</f>
        <v/>
      </c>
      <c r="G415" t="str">
        <f>IF(E416&lt;&gt;"",COUNTIFS(DailyLog!F:F,'Lista de Prestatarios'!E416,DailyLog!#REF!,"&gt;0"),"")</f>
        <v/>
      </c>
    </row>
    <row r="416" spans="1:7" x14ac:dyDescent="0.35">
      <c r="A416" s="87"/>
      <c r="B416" s="62" t="str">
        <f>IF(A416&lt;&gt;"",MAX(B$4:B415)+1,"")</f>
        <v/>
      </c>
      <c r="C416" s="38" t="str">
        <f>IF(A416&lt;&gt;"",COUNTIFS(DailyLog!$B:$B,'Lista de Prestatarios'!A416,DailyLog!$E:$E,"&gt;0"),"")</f>
        <v/>
      </c>
      <c r="F416" t="str">
        <f>IF(E417&lt;&gt;"",MAX(F$4:F415)+1,"")</f>
        <v/>
      </c>
      <c r="G416" t="str">
        <f>IF(E417&lt;&gt;"",COUNTIFS(DailyLog!F:F,'Lista de Prestatarios'!E417,DailyLog!#REF!,"&gt;0"),"")</f>
        <v/>
      </c>
    </row>
    <row r="417" spans="1:7" x14ac:dyDescent="0.35">
      <c r="A417" s="87"/>
      <c r="B417" s="62" t="str">
        <f>IF(A417&lt;&gt;"",MAX(B$4:B416)+1,"")</f>
        <v/>
      </c>
      <c r="C417" s="38" t="str">
        <f>IF(A417&lt;&gt;"",COUNTIFS(DailyLog!$B:$B,'Lista de Prestatarios'!A417,DailyLog!$E:$E,"&gt;0"),"")</f>
        <v/>
      </c>
      <c r="F417" t="str">
        <f>IF(E418&lt;&gt;"",MAX(F$4:F416)+1,"")</f>
        <v/>
      </c>
      <c r="G417" t="str">
        <f>IF(E418&lt;&gt;"",COUNTIFS(DailyLog!F:F,'Lista de Prestatarios'!E418,DailyLog!#REF!,"&gt;0"),"")</f>
        <v/>
      </c>
    </row>
    <row r="418" spans="1:7" x14ac:dyDescent="0.35">
      <c r="A418" s="87"/>
      <c r="B418" s="62" t="str">
        <f>IF(A418&lt;&gt;"",MAX(B$4:B417)+1,"")</f>
        <v/>
      </c>
      <c r="C418" s="38" t="str">
        <f>IF(A418&lt;&gt;"",COUNTIFS(DailyLog!$B:$B,'Lista de Prestatarios'!A418,DailyLog!$E:$E,"&gt;0"),"")</f>
        <v/>
      </c>
      <c r="F418" t="str">
        <f>IF(E419&lt;&gt;"",MAX(F$4:F417)+1,"")</f>
        <v/>
      </c>
      <c r="G418" t="str">
        <f>IF(E419&lt;&gt;"",COUNTIFS(DailyLog!F:F,'Lista de Prestatarios'!E419,DailyLog!#REF!,"&gt;0"),"")</f>
        <v/>
      </c>
    </row>
    <row r="419" spans="1:7" x14ac:dyDescent="0.35">
      <c r="A419" s="87"/>
      <c r="B419" s="62" t="str">
        <f>IF(A419&lt;&gt;"",MAX(B$4:B418)+1,"")</f>
        <v/>
      </c>
      <c r="C419" s="38" t="str">
        <f>IF(A419&lt;&gt;"",COUNTIFS(DailyLog!$B:$B,'Lista de Prestatarios'!A419,DailyLog!$E:$E,"&gt;0"),"")</f>
        <v/>
      </c>
      <c r="F419" t="str">
        <f>IF(E420&lt;&gt;"",MAX(F$4:F418)+1,"")</f>
        <v/>
      </c>
      <c r="G419" t="str">
        <f>IF(E420&lt;&gt;"",COUNTIFS(DailyLog!F:F,'Lista de Prestatarios'!E420,DailyLog!#REF!,"&gt;0"),"")</f>
        <v/>
      </c>
    </row>
    <row r="420" spans="1:7" x14ac:dyDescent="0.35">
      <c r="A420" s="87"/>
      <c r="B420" s="62" t="str">
        <f>IF(A420&lt;&gt;"",MAX(B$4:B419)+1,"")</f>
        <v/>
      </c>
      <c r="C420" s="38" t="str">
        <f>IF(A420&lt;&gt;"",COUNTIFS(DailyLog!$B:$B,'Lista de Prestatarios'!A420,DailyLog!$E:$E,"&gt;0"),"")</f>
        <v/>
      </c>
      <c r="F420" t="str">
        <f>IF(E421&lt;&gt;"",MAX(F$4:F419)+1,"")</f>
        <v/>
      </c>
      <c r="G420" t="str">
        <f>IF(E421&lt;&gt;"",COUNTIFS(DailyLog!F:F,'Lista de Prestatarios'!E421,DailyLog!#REF!,"&gt;0"),"")</f>
        <v/>
      </c>
    </row>
    <row r="421" spans="1:7" x14ac:dyDescent="0.35">
      <c r="A421" s="87"/>
      <c r="B421" s="62" t="str">
        <f>IF(A421&lt;&gt;"",MAX(B$4:B420)+1,"")</f>
        <v/>
      </c>
      <c r="C421" s="38" t="str">
        <f>IF(A421&lt;&gt;"",COUNTIFS(DailyLog!$B:$B,'Lista de Prestatarios'!A421,DailyLog!$E:$E,"&gt;0"),"")</f>
        <v/>
      </c>
      <c r="F421" t="str">
        <f>IF(E422&lt;&gt;"",MAX(F$4:F420)+1,"")</f>
        <v/>
      </c>
      <c r="G421" t="str">
        <f>IF(E422&lt;&gt;"",COUNTIFS(DailyLog!F:F,'Lista de Prestatarios'!E422,DailyLog!#REF!,"&gt;0"),"")</f>
        <v/>
      </c>
    </row>
    <row r="422" spans="1:7" x14ac:dyDescent="0.35">
      <c r="A422" s="87"/>
      <c r="B422" s="62" t="str">
        <f>IF(A422&lt;&gt;"",MAX(B$4:B421)+1,"")</f>
        <v/>
      </c>
      <c r="C422" s="38" t="str">
        <f>IF(A422&lt;&gt;"",COUNTIFS(DailyLog!$B:$B,'Lista de Prestatarios'!A422,DailyLog!$E:$E,"&gt;0"),"")</f>
        <v/>
      </c>
      <c r="F422" t="str">
        <f>IF(E423&lt;&gt;"",MAX(F$4:F421)+1,"")</f>
        <v/>
      </c>
      <c r="G422" t="str">
        <f>IF(E423&lt;&gt;"",COUNTIFS(DailyLog!F:F,'Lista de Prestatarios'!E423,DailyLog!#REF!,"&gt;0"),"")</f>
        <v/>
      </c>
    </row>
    <row r="423" spans="1:7" x14ac:dyDescent="0.35">
      <c r="A423" s="87"/>
      <c r="B423" s="62" t="str">
        <f>IF(A423&lt;&gt;"",MAX(B$4:B422)+1,"")</f>
        <v/>
      </c>
      <c r="C423" s="38" t="str">
        <f>IF(A423&lt;&gt;"",COUNTIFS(DailyLog!$B:$B,'Lista de Prestatarios'!A423,DailyLog!$E:$E,"&gt;0"),"")</f>
        <v/>
      </c>
      <c r="F423" t="str">
        <f>IF(E424&lt;&gt;"",MAX(F$4:F422)+1,"")</f>
        <v/>
      </c>
      <c r="G423" t="str">
        <f>IF(E424&lt;&gt;"",COUNTIFS(DailyLog!F:F,'Lista de Prestatarios'!E424,DailyLog!#REF!,"&gt;0"),"")</f>
        <v/>
      </c>
    </row>
    <row r="424" spans="1:7" x14ac:dyDescent="0.35">
      <c r="A424" s="87"/>
      <c r="B424" s="62" t="str">
        <f>IF(A424&lt;&gt;"",MAX(B$4:B423)+1,"")</f>
        <v/>
      </c>
      <c r="C424" s="38" t="str">
        <f>IF(A424&lt;&gt;"",COUNTIFS(DailyLog!$B:$B,'Lista de Prestatarios'!A424,DailyLog!$E:$E,"&gt;0"),"")</f>
        <v/>
      </c>
      <c r="F424" t="str">
        <f>IF(E425&lt;&gt;"",MAX(F$4:F423)+1,"")</f>
        <v/>
      </c>
      <c r="G424" t="str">
        <f>IF(E425&lt;&gt;"",COUNTIFS(DailyLog!F:F,'Lista de Prestatarios'!E425,DailyLog!#REF!,"&gt;0"),"")</f>
        <v/>
      </c>
    </row>
    <row r="425" spans="1:7" x14ac:dyDescent="0.35">
      <c r="A425" s="87"/>
      <c r="B425" s="62" t="str">
        <f>IF(A425&lt;&gt;"",MAX(B$4:B424)+1,"")</f>
        <v/>
      </c>
      <c r="C425" s="38" t="str">
        <f>IF(A425&lt;&gt;"",COUNTIFS(DailyLog!$B:$B,'Lista de Prestatarios'!A425,DailyLog!$E:$E,"&gt;0"),"")</f>
        <v/>
      </c>
      <c r="F425" t="str">
        <f>IF(E426&lt;&gt;"",MAX(F$4:F424)+1,"")</f>
        <v/>
      </c>
      <c r="G425" t="str">
        <f>IF(E426&lt;&gt;"",COUNTIFS(DailyLog!F:F,'Lista de Prestatarios'!E426,DailyLog!#REF!,"&gt;0"),"")</f>
        <v/>
      </c>
    </row>
    <row r="426" spans="1:7" x14ac:dyDescent="0.35">
      <c r="A426" s="87"/>
      <c r="B426" s="62" t="str">
        <f>IF(A426&lt;&gt;"",MAX(B$4:B425)+1,"")</f>
        <v/>
      </c>
      <c r="C426" s="38" t="str">
        <f>IF(A426&lt;&gt;"",COUNTIFS(DailyLog!$B:$B,'Lista de Prestatarios'!A426,DailyLog!$E:$E,"&gt;0"),"")</f>
        <v/>
      </c>
      <c r="F426" t="str">
        <f>IF(E427&lt;&gt;"",MAX(F$4:F425)+1,"")</f>
        <v/>
      </c>
      <c r="G426" t="str">
        <f>IF(E427&lt;&gt;"",COUNTIFS(DailyLog!F:F,'Lista de Prestatarios'!E427,DailyLog!#REF!,"&gt;0"),"")</f>
        <v/>
      </c>
    </row>
    <row r="427" spans="1:7" x14ac:dyDescent="0.35">
      <c r="A427" s="87"/>
      <c r="B427" s="62" t="str">
        <f>IF(A427&lt;&gt;"",MAX(B$4:B426)+1,"")</f>
        <v/>
      </c>
      <c r="C427" s="38" t="str">
        <f>IF(A427&lt;&gt;"",COUNTIFS(DailyLog!$B:$B,'Lista de Prestatarios'!A427,DailyLog!$E:$E,"&gt;0"),"")</f>
        <v/>
      </c>
      <c r="F427" t="str">
        <f>IF(E428&lt;&gt;"",MAX(F$4:F426)+1,"")</f>
        <v/>
      </c>
      <c r="G427" t="str">
        <f>IF(E428&lt;&gt;"",COUNTIFS(DailyLog!F:F,'Lista de Prestatarios'!E428,DailyLog!#REF!,"&gt;0"),"")</f>
        <v/>
      </c>
    </row>
    <row r="428" spans="1:7" x14ac:dyDescent="0.35">
      <c r="A428" s="87"/>
      <c r="B428" s="62" t="str">
        <f>IF(A428&lt;&gt;"",MAX(B$4:B427)+1,"")</f>
        <v/>
      </c>
      <c r="C428" s="38" t="str">
        <f>IF(A428&lt;&gt;"",COUNTIFS(DailyLog!$B:$B,'Lista de Prestatarios'!A428,DailyLog!$E:$E,"&gt;0"),"")</f>
        <v/>
      </c>
      <c r="F428" t="str">
        <f>IF(E429&lt;&gt;"",MAX(F$4:F427)+1,"")</f>
        <v/>
      </c>
      <c r="G428" t="str">
        <f>IF(E429&lt;&gt;"",COUNTIFS(DailyLog!F:F,'Lista de Prestatarios'!E429,DailyLog!#REF!,"&gt;0"),"")</f>
        <v/>
      </c>
    </row>
    <row r="429" spans="1:7" x14ac:dyDescent="0.35">
      <c r="A429" s="87"/>
      <c r="B429" s="62" t="str">
        <f>IF(A429&lt;&gt;"",MAX(B$4:B428)+1,"")</f>
        <v/>
      </c>
      <c r="C429" s="38" t="str">
        <f>IF(A429&lt;&gt;"",COUNTIFS(DailyLog!$B:$B,'Lista de Prestatarios'!A429,DailyLog!$E:$E,"&gt;0"),"")</f>
        <v/>
      </c>
      <c r="F429" t="str">
        <f>IF(E430&lt;&gt;"",MAX(F$4:F428)+1,"")</f>
        <v/>
      </c>
      <c r="G429" t="str">
        <f>IF(E430&lt;&gt;"",COUNTIFS(DailyLog!F:F,'Lista de Prestatarios'!E430,DailyLog!#REF!,"&gt;0"),"")</f>
        <v/>
      </c>
    </row>
    <row r="430" spans="1:7" x14ac:dyDescent="0.35">
      <c r="A430" s="87"/>
      <c r="B430" s="62" t="str">
        <f>IF(A430&lt;&gt;"",MAX(B$4:B429)+1,"")</f>
        <v/>
      </c>
      <c r="C430" s="38" t="str">
        <f>IF(A430&lt;&gt;"",COUNTIFS(DailyLog!$B:$B,'Lista de Prestatarios'!A430,DailyLog!$E:$E,"&gt;0"),"")</f>
        <v/>
      </c>
      <c r="F430" t="str">
        <f>IF(E431&lt;&gt;"",MAX(F$4:F429)+1,"")</f>
        <v/>
      </c>
      <c r="G430" t="str">
        <f>IF(E431&lt;&gt;"",COUNTIFS(DailyLog!F:F,'Lista de Prestatarios'!E431,DailyLog!#REF!,"&gt;0"),"")</f>
        <v/>
      </c>
    </row>
    <row r="431" spans="1:7" x14ac:dyDescent="0.35">
      <c r="A431" s="87"/>
      <c r="B431" s="62" t="str">
        <f>IF(A431&lt;&gt;"",MAX(B$4:B430)+1,"")</f>
        <v/>
      </c>
      <c r="C431" s="38" t="str">
        <f>IF(A431&lt;&gt;"",COUNTIFS(DailyLog!$B:$B,'Lista de Prestatarios'!A431,DailyLog!$E:$E,"&gt;0"),"")</f>
        <v/>
      </c>
      <c r="F431" t="str">
        <f>IF(E432&lt;&gt;"",MAX(F$4:F430)+1,"")</f>
        <v/>
      </c>
      <c r="G431" t="str">
        <f>IF(E432&lt;&gt;"",COUNTIFS(DailyLog!F:F,'Lista de Prestatarios'!E432,DailyLog!#REF!,"&gt;0"),"")</f>
        <v/>
      </c>
    </row>
    <row r="432" spans="1:7" x14ac:dyDescent="0.35">
      <c r="A432" s="87"/>
      <c r="B432" s="62" t="str">
        <f>IF(A432&lt;&gt;"",MAX(B$4:B431)+1,"")</f>
        <v/>
      </c>
      <c r="C432" s="38" t="str">
        <f>IF(A432&lt;&gt;"",COUNTIFS(DailyLog!$B:$B,'Lista de Prestatarios'!A432,DailyLog!$E:$E,"&gt;0"),"")</f>
        <v/>
      </c>
      <c r="F432" t="str">
        <f>IF(E433&lt;&gt;"",MAX(F$4:F431)+1,"")</f>
        <v/>
      </c>
      <c r="G432" t="str">
        <f>IF(E433&lt;&gt;"",COUNTIFS(DailyLog!F:F,'Lista de Prestatarios'!E433,DailyLog!#REF!,"&gt;0"),"")</f>
        <v/>
      </c>
    </row>
    <row r="433" spans="1:7" x14ac:dyDescent="0.35">
      <c r="A433" s="87"/>
      <c r="B433" s="62" t="str">
        <f>IF(A433&lt;&gt;"",MAX(B$4:B432)+1,"")</f>
        <v/>
      </c>
      <c r="C433" s="38" t="str">
        <f>IF(A433&lt;&gt;"",COUNTIFS(DailyLog!$B:$B,'Lista de Prestatarios'!A433,DailyLog!$E:$E,"&gt;0"),"")</f>
        <v/>
      </c>
      <c r="F433" t="str">
        <f>IF(E434&lt;&gt;"",MAX(F$4:F432)+1,"")</f>
        <v/>
      </c>
      <c r="G433" t="str">
        <f>IF(E434&lt;&gt;"",COUNTIFS(DailyLog!F:F,'Lista de Prestatarios'!E434,DailyLog!#REF!,"&gt;0"),"")</f>
        <v/>
      </c>
    </row>
    <row r="434" spans="1:7" x14ac:dyDescent="0.35">
      <c r="A434" s="87"/>
      <c r="B434" s="62" t="str">
        <f>IF(A434&lt;&gt;"",MAX(B$4:B433)+1,"")</f>
        <v/>
      </c>
      <c r="C434" s="38" t="str">
        <f>IF(A434&lt;&gt;"",COUNTIFS(DailyLog!$B:$B,'Lista de Prestatarios'!A434,DailyLog!$E:$E,"&gt;0"),"")</f>
        <v/>
      </c>
      <c r="F434" t="str">
        <f>IF(E435&lt;&gt;"",MAX(F$4:F433)+1,"")</f>
        <v/>
      </c>
      <c r="G434" t="str">
        <f>IF(E435&lt;&gt;"",COUNTIFS(DailyLog!F:F,'Lista de Prestatarios'!E435,DailyLog!#REF!,"&gt;0"),"")</f>
        <v/>
      </c>
    </row>
    <row r="435" spans="1:7" x14ac:dyDescent="0.35">
      <c r="A435" s="87"/>
      <c r="B435" s="62" t="str">
        <f>IF(A435&lt;&gt;"",MAX(B$4:B434)+1,"")</f>
        <v/>
      </c>
      <c r="C435" s="38" t="str">
        <f>IF(A435&lt;&gt;"",COUNTIFS(DailyLog!$B:$B,'Lista de Prestatarios'!A435,DailyLog!$E:$E,"&gt;0"),"")</f>
        <v/>
      </c>
      <c r="F435" t="str">
        <f>IF(E436&lt;&gt;"",MAX(F$4:F434)+1,"")</f>
        <v/>
      </c>
      <c r="G435" t="str">
        <f>IF(E436&lt;&gt;"",COUNTIFS(DailyLog!F:F,'Lista de Prestatarios'!E436,DailyLog!#REF!,"&gt;0"),"")</f>
        <v/>
      </c>
    </row>
    <row r="436" spans="1:7" x14ac:dyDescent="0.35">
      <c r="A436" s="87"/>
      <c r="B436" s="62" t="str">
        <f>IF(A436&lt;&gt;"",MAX(B$4:B435)+1,"")</f>
        <v/>
      </c>
      <c r="C436" s="38" t="str">
        <f>IF(A436&lt;&gt;"",COUNTIFS(DailyLog!$B:$B,'Lista de Prestatarios'!A436,DailyLog!$E:$E,"&gt;0"),"")</f>
        <v/>
      </c>
      <c r="F436" t="str">
        <f>IF(E437&lt;&gt;"",MAX(F$4:F435)+1,"")</f>
        <v/>
      </c>
      <c r="G436" t="str">
        <f>IF(E437&lt;&gt;"",COUNTIFS(DailyLog!F:F,'Lista de Prestatarios'!E437,DailyLog!#REF!,"&gt;0"),"")</f>
        <v/>
      </c>
    </row>
    <row r="437" spans="1:7" x14ac:dyDescent="0.35">
      <c r="A437" s="87"/>
      <c r="B437" s="62" t="str">
        <f>IF(A437&lt;&gt;"",MAX(B$4:B436)+1,"")</f>
        <v/>
      </c>
      <c r="C437" s="38" t="str">
        <f>IF(A437&lt;&gt;"",COUNTIFS(DailyLog!$B:$B,'Lista de Prestatarios'!A437,DailyLog!$E:$E,"&gt;0"),"")</f>
        <v/>
      </c>
      <c r="F437" t="str">
        <f>IF(E438&lt;&gt;"",MAX(F$4:F436)+1,"")</f>
        <v/>
      </c>
      <c r="G437" t="str">
        <f>IF(E438&lt;&gt;"",COUNTIFS(DailyLog!F:F,'Lista de Prestatarios'!E438,DailyLog!#REF!,"&gt;0"),"")</f>
        <v/>
      </c>
    </row>
    <row r="438" spans="1:7" x14ac:dyDescent="0.35">
      <c r="A438" s="87"/>
      <c r="B438" s="62" t="str">
        <f>IF(A438&lt;&gt;"",MAX(B$4:B437)+1,"")</f>
        <v/>
      </c>
      <c r="C438" s="38" t="str">
        <f>IF(A438&lt;&gt;"",COUNTIFS(DailyLog!$B:$B,'Lista de Prestatarios'!A438,DailyLog!$E:$E,"&gt;0"),"")</f>
        <v/>
      </c>
      <c r="F438" t="str">
        <f>IF(E439&lt;&gt;"",MAX(F$4:F437)+1,"")</f>
        <v/>
      </c>
      <c r="G438" t="str">
        <f>IF(E439&lt;&gt;"",COUNTIFS(DailyLog!F:F,'Lista de Prestatarios'!E439,DailyLog!#REF!,"&gt;0"),"")</f>
        <v/>
      </c>
    </row>
    <row r="439" spans="1:7" x14ac:dyDescent="0.35">
      <c r="A439" s="87"/>
      <c r="B439" s="62" t="str">
        <f>IF(A439&lt;&gt;"",MAX(B$4:B438)+1,"")</f>
        <v/>
      </c>
      <c r="C439" s="38" t="str">
        <f>IF(A439&lt;&gt;"",COUNTIFS(DailyLog!$B:$B,'Lista de Prestatarios'!A439,DailyLog!$E:$E,"&gt;0"),"")</f>
        <v/>
      </c>
      <c r="F439" t="str">
        <f>IF(E440&lt;&gt;"",MAX(F$4:F438)+1,"")</f>
        <v/>
      </c>
      <c r="G439" t="str">
        <f>IF(E440&lt;&gt;"",COUNTIFS(DailyLog!F:F,'Lista de Prestatarios'!E440,DailyLog!#REF!,"&gt;0"),"")</f>
        <v/>
      </c>
    </row>
    <row r="440" spans="1:7" x14ac:dyDescent="0.35">
      <c r="A440" s="87"/>
      <c r="B440" s="62" t="str">
        <f>IF(A440&lt;&gt;"",MAX(B$4:B439)+1,"")</f>
        <v/>
      </c>
      <c r="C440" s="38" t="str">
        <f>IF(A440&lt;&gt;"",COUNTIFS(DailyLog!$B:$B,'Lista de Prestatarios'!A440,DailyLog!$E:$E,"&gt;0"),"")</f>
        <v/>
      </c>
      <c r="F440" t="str">
        <f>IF(E441&lt;&gt;"",MAX(F$4:F439)+1,"")</f>
        <v/>
      </c>
      <c r="G440" t="str">
        <f>IF(E441&lt;&gt;"",COUNTIFS(DailyLog!F:F,'Lista de Prestatarios'!E441,DailyLog!#REF!,"&gt;0"),"")</f>
        <v/>
      </c>
    </row>
    <row r="441" spans="1:7" x14ac:dyDescent="0.35">
      <c r="A441" s="87"/>
      <c r="B441" s="62" t="str">
        <f>IF(A441&lt;&gt;"",MAX(B$4:B440)+1,"")</f>
        <v/>
      </c>
      <c r="C441" s="38" t="str">
        <f>IF(A441&lt;&gt;"",COUNTIFS(DailyLog!$B:$B,'Lista de Prestatarios'!A441,DailyLog!$E:$E,"&gt;0"),"")</f>
        <v/>
      </c>
      <c r="F441" t="str">
        <f>IF(E442&lt;&gt;"",MAX(F$4:F440)+1,"")</f>
        <v/>
      </c>
      <c r="G441" t="str">
        <f>IF(E442&lt;&gt;"",COUNTIFS(DailyLog!F:F,'Lista de Prestatarios'!E442,DailyLog!#REF!,"&gt;0"),"")</f>
        <v/>
      </c>
    </row>
    <row r="442" spans="1:7" x14ac:dyDescent="0.35">
      <c r="A442" s="87"/>
      <c r="B442" s="62" t="str">
        <f>IF(A442&lt;&gt;"",MAX(B$4:B441)+1,"")</f>
        <v/>
      </c>
      <c r="C442" s="38" t="str">
        <f>IF(A442&lt;&gt;"",COUNTIFS(DailyLog!$B:$B,'Lista de Prestatarios'!A442,DailyLog!$E:$E,"&gt;0"),"")</f>
        <v/>
      </c>
      <c r="F442" t="str">
        <f>IF(E443&lt;&gt;"",MAX(F$4:F441)+1,"")</f>
        <v/>
      </c>
      <c r="G442" t="str">
        <f>IF(E443&lt;&gt;"",COUNTIFS(DailyLog!F:F,'Lista de Prestatarios'!E443,DailyLog!#REF!,"&gt;0"),"")</f>
        <v/>
      </c>
    </row>
    <row r="443" spans="1:7" x14ac:dyDescent="0.35">
      <c r="A443" s="87"/>
      <c r="B443" s="62" t="str">
        <f>IF(A443&lt;&gt;"",MAX(B$4:B442)+1,"")</f>
        <v/>
      </c>
      <c r="C443" s="38" t="str">
        <f>IF(A443&lt;&gt;"",COUNTIFS(DailyLog!$B:$B,'Lista de Prestatarios'!A443,DailyLog!$E:$E,"&gt;0"),"")</f>
        <v/>
      </c>
      <c r="F443" t="str">
        <f>IF(E444&lt;&gt;"",MAX(F$4:F442)+1,"")</f>
        <v/>
      </c>
      <c r="G443" t="str">
        <f>IF(E444&lt;&gt;"",COUNTIFS(DailyLog!F:F,'Lista de Prestatarios'!E444,DailyLog!#REF!,"&gt;0"),"")</f>
        <v/>
      </c>
    </row>
    <row r="444" spans="1:7" x14ac:dyDescent="0.35">
      <c r="A444" s="87"/>
      <c r="B444" s="62" t="str">
        <f>IF(A444&lt;&gt;"",MAX(B$4:B443)+1,"")</f>
        <v/>
      </c>
      <c r="C444" s="38" t="str">
        <f>IF(A444&lt;&gt;"",COUNTIFS(DailyLog!$B:$B,'Lista de Prestatarios'!A444,DailyLog!$E:$E,"&gt;0"),"")</f>
        <v/>
      </c>
      <c r="F444" t="str">
        <f>IF(E445&lt;&gt;"",MAX(F$4:F443)+1,"")</f>
        <v/>
      </c>
      <c r="G444" t="str">
        <f>IF(E445&lt;&gt;"",COUNTIFS(DailyLog!F:F,'Lista de Prestatarios'!E445,DailyLog!#REF!,"&gt;0"),"")</f>
        <v/>
      </c>
    </row>
    <row r="445" spans="1:7" x14ac:dyDescent="0.35">
      <c r="A445" s="87"/>
      <c r="B445" s="62" t="str">
        <f>IF(A445&lt;&gt;"",MAX(B$4:B444)+1,"")</f>
        <v/>
      </c>
      <c r="C445" s="38" t="str">
        <f>IF(A445&lt;&gt;"",COUNTIFS(DailyLog!$B:$B,'Lista de Prestatarios'!A445,DailyLog!$E:$E,"&gt;0"),"")</f>
        <v/>
      </c>
      <c r="F445" t="str">
        <f>IF(E446&lt;&gt;"",MAX(F$4:F444)+1,"")</f>
        <v/>
      </c>
      <c r="G445" t="str">
        <f>IF(E446&lt;&gt;"",COUNTIFS(DailyLog!F:F,'Lista de Prestatarios'!E446,DailyLog!#REF!,"&gt;0"),"")</f>
        <v/>
      </c>
    </row>
    <row r="446" spans="1:7" x14ac:dyDescent="0.35">
      <c r="A446" s="87"/>
      <c r="B446" s="62" t="str">
        <f>IF(A446&lt;&gt;"",MAX(B$4:B445)+1,"")</f>
        <v/>
      </c>
      <c r="C446" s="38" t="str">
        <f>IF(A446&lt;&gt;"",COUNTIFS(DailyLog!$B:$B,'Lista de Prestatarios'!A446,DailyLog!$E:$E,"&gt;0"),"")</f>
        <v/>
      </c>
      <c r="F446" t="str">
        <f>IF(E447&lt;&gt;"",MAX(F$4:F445)+1,"")</f>
        <v/>
      </c>
      <c r="G446" t="str">
        <f>IF(E447&lt;&gt;"",COUNTIFS(DailyLog!F:F,'Lista de Prestatarios'!E447,DailyLog!#REF!,"&gt;0"),"")</f>
        <v/>
      </c>
    </row>
    <row r="447" spans="1:7" x14ac:dyDescent="0.35">
      <c r="A447" s="87"/>
      <c r="B447" s="62" t="str">
        <f>IF(A447&lt;&gt;"",MAX(B$4:B446)+1,"")</f>
        <v/>
      </c>
      <c r="C447" s="38" t="str">
        <f>IF(A447&lt;&gt;"",COUNTIFS(DailyLog!$B:$B,'Lista de Prestatarios'!A447,DailyLog!$E:$E,"&gt;0"),"")</f>
        <v/>
      </c>
      <c r="F447" t="str">
        <f>IF(E448&lt;&gt;"",MAX(F$4:F446)+1,"")</f>
        <v/>
      </c>
      <c r="G447" t="str">
        <f>IF(E448&lt;&gt;"",COUNTIFS(DailyLog!F:F,'Lista de Prestatarios'!E448,DailyLog!#REF!,"&gt;0"),"")</f>
        <v/>
      </c>
    </row>
    <row r="448" spans="1:7" x14ac:dyDescent="0.35">
      <c r="A448" s="87"/>
      <c r="B448" s="62" t="str">
        <f>IF(A448&lt;&gt;"",MAX(B$4:B447)+1,"")</f>
        <v/>
      </c>
      <c r="C448" s="38" t="str">
        <f>IF(A448&lt;&gt;"",COUNTIFS(DailyLog!$B:$B,'Lista de Prestatarios'!A448,DailyLog!$E:$E,"&gt;0"),"")</f>
        <v/>
      </c>
      <c r="F448" t="str">
        <f>IF(E449&lt;&gt;"",MAX(F$4:F447)+1,"")</f>
        <v/>
      </c>
      <c r="G448" t="str">
        <f>IF(E449&lt;&gt;"",COUNTIFS(DailyLog!F:F,'Lista de Prestatarios'!E449,DailyLog!#REF!,"&gt;0"),"")</f>
        <v/>
      </c>
    </row>
    <row r="449" spans="1:7" x14ac:dyDescent="0.35">
      <c r="A449" s="87"/>
      <c r="B449" s="62" t="str">
        <f>IF(A449&lt;&gt;"",MAX(B$4:B448)+1,"")</f>
        <v/>
      </c>
      <c r="C449" s="38" t="str">
        <f>IF(A449&lt;&gt;"",COUNTIFS(DailyLog!$B:$B,'Lista de Prestatarios'!A449,DailyLog!$E:$E,"&gt;0"),"")</f>
        <v/>
      </c>
      <c r="F449" t="str">
        <f>IF(E450&lt;&gt;"",MAX(F$4:F448)+1,"")</f>
        <v/>
      </c>
      <c r="G449" t="str">
        <f>IF(E450&lt;&gt;"",COUNTIFS(DailyLog!F:F,'Lista de Prestatarios'!E450,DailyLog!#REF!,"&gt;0"),"")</f>
        <v/>
      </c>
    </row>
    <row r="450" spans="1:7" x14ac:dyDescent="0.35">
      <c r="A450" s="87"/>
      <c r="B450" s="62" t="str">
        <f>IF(A450&lt;&gt;"",MAX(B$4:B449)+1,"")</f>
        <v/>
      </c>
      <c r="C450" s="38" t="str">
        <f>IF(A450&lt;&gt;"",COUNTIFS(DailyLog!$B:$B,'Lista de Prestatarios'!A450,DailyLog!$E:$E,"&gt;0"),"")</f>
        <v/>
      </c>
      <c r="F450" t="str">
        <f>IF(E451&lt;&gt;"",MAX(F$4:F449)+1,"")</f>
        <v/>
      </c>
      <c r="G450" t="str">
        <f>IF(E451&lt;&gt;"",COUNTIFS(DailyLog!F:F,'Lista de Prestatarios'!E451,DailyLog!#REF!,"&gt;0"),"")</f>
        <v/>
      </c>
    </row>
    <row r="451" spans="1:7" x14ac:dyDescent="0.35">
      <c r="A451" s="87"/>
      <c r="B451" s="62" t="str">
        <f>IF(A451&lt;&gt;"",MAX(B$4:B450)+1,"")</f>
        <v/>
      </c>
      <c r="C451" s="38" t="str">
        <f>IF(A451&lt;&gt;"",COUNTIFS(DailyLog!$B:$B,'Lista de Prestatarios'!A451,DailyLog!$E:$E,"&gt;0"),"")</f>
        <v/>
      </c>
      <c r="F451" t="str">
        <f>IF(E452&lt;&gt;"",MAX(F$4:F450)+1,"")</f>
        <v/>
      </c>
      <c r="G451" t="str">
        <f>IF(E452&lt;&gt;"",COUNTIFS(DailyLog!F:F,'Lista de Prestatarios'!E452,DailyLog!#REF!,"&gt;0"),"")</f>
        <v/>
      </c>
    </row>
    <row r="452" spans="1:7" x14ac:dyDescent="0.35">
      <c r="A452" s="87"/>
      <c r="B452" s="62" t="str">
        <f>IF(A452&lt;&gt;"",MAX(B$4:B451)+1,"")</f>
        <v/>
      </c>
      <c r="C452" s="38" t="str">
        <f>IF(A452&lt;&gt;"",COUNTIFS(DailyLog!$B:$B,'Lista de Prestatarios'!A452,DailyLog!$E:$E,"&gt;0"),"")</f>
        <v/>
      </c>
      <c r="F452" t="str">
        <f>IF(E453&lt;&gt;"",MAX(F$4:F451)+1,"")</f>
        <v/>
      </c>
      <c r="G452" t="str">
        <f>IF(E453&lt;&gt;"",COUNTIFS(DailyLog!F:F,'Lista de Prestatarios'!E453,DailyLog!#REF!,"&gt;0"),"")</f>
        <v/>
      </c>
    </row>
    <row r="453" spans="1:7" x14ac:dyDescent="0.35">
      <c r="A453" s="87"/>
      <c r="B453" s="62" t="str">
        <f>IF(A453&lt;&gt;"",MAX(B$4:B452)+1,"")</f>
        <v/>
      </c>
      <c r="C453" s="38" t="str">
        <f>IF(A453&lt;&gt;"",COUNTIFS(DailyLog!$B:$B,'Lista de Prestatarios'!A453,DailyLog!$E:$E,"&gt;0"),"")</f>
        <v/>
      </c>
      <c r="F453" t="str">
        <f>IF(E454&lt;&gt;"",MAX(F$4:F452)+1,"")</f>
        <v/>
      </c>
      <c r="G453" t="str">
        <f>IF(E454&lt;&gt;"",COUNTIFS(DailyLog!F:F,'Lista de Prestatarios'!E454,DailyLog!#REF!,"&gt;0"),"")</f>
        <v/>
      </c>
    </row>
    <row r="454" spans="1:7" x14ac:dyDescent="0.35">
      <c r="A454" s="87"/>
      <c r="B454" s="62" t="str">
        <f>IF(A454&lt;&gt;"",MAX(B$4:B453)+1,"")</f>
        <v/>
      </c>
      <c r="C454" s="38" t="str">
        <f>IF(A454&lt;&gt;"",COUNTIFS(DailyLog!$B:$B,'Lista de Prestatarios'!A454,DailyLog!$E:$E,"&gt;0"),"")</f>
        <v/>
      </c>
      <c r="F454" t="str">
        <f>IF(E455&lt;&gt;"",MAX(F$4:F453)+1,"")</f>
        <v/>
      </c>
      <c r="G454" t="str">
        <f>IF(E455&lt;&gt;"",COUNTIFS(DailyLog!F:F,'Lista de Prestatarios'!E455,DailyLog!#REF!,"&gt;0"),"")</f>
        <v/>
      </c>
    </row>
    <row r="455" spans="1:7" x14ac:dyDescent="0.35">
      <c r="A455" s="87"/>
      <c r="B455" s="62" t="str">
        <f>IF(A455&lt;&gt;"",MAX(B$4:B454)+1,"")</f>
        <v/>
      </c>
      <c r="C455" s="38" t="str">
        <f>IF(A455&lt;&gt;"",COUNTIFS(DailyLog!$B:$B,'Lista de Prestatarios'!A455,DailyLog!$E:$E,"&gt;0"),"")</f>
        <v/>
      </c>
      <c r="F455" t="str">
        <f>IF(E456&lt;&gt;"",MAX(F$4:F454)+1,"")</f>
        <v/>
      </c>
      <c r="G455" t="str">
        <f>IF(E456&lt;&gt;"",COUNTIFS(DailyLog!F:F,'Lista de Prestatarios'!E456,DailyLog!#REF!,"&gt;0"),"")</f>
        <v/>
      </c>
    </row>
    <row r="456" spans="1:7" x14ac:dyDescent="0.35">
      <c r="A456" s="87"/>
      <c r="B456" s="62" t="str">
        <f>IF(A456&lt;&gt;"",MAX(B$4:B455)+1,"")</f>
        <v/>
      </c>
      <c r="C456" s="38" t="str">
        <f>IF(A456&lt;&gt;"",COUNTIFS(DailyLog!$B:$B,'Lista de Prestatarios'!A456,DailyLog!$E:$E,"&gt;0"),"")</f>
        <v/>
      </c>
      <c r="F456" t="str">
        <f>IF(E457&lt;&gt;"",MAX(F$4:F455)+1,"")</f>
        <v/>
      </c>
      <c r="G456" t="str">
        <f>IF(E457&lt;&gt;"",COUNTIFS(DailyLog!F:F,'Lista de Prestatarios'!E457,DailyLog!#REF!,"&gt;0"),"")</f>
        <v/>
      </c>
    </row>
    <row r="457" spans="1:7" x14ac:dyDescent="0.35">
      <c r="A457" s="87"/>
      <c r="B457" s="62" t="str">
        <f>IF(A457&lt;&gt;"",MAX(B$4:B456)+1,"")</f>
        <v/>
      </c>
      <c r="C457" s="38" t="str">
        <f>IF(A457&lt;&gt;"",COUNTIFS(DailyLog!$B:$B,'Lista de Prestatarios'!A457,DailyLog!$E:$E,"&gt;0"),"")</f>
        <v/>
      </c>
      <c r="F457" t="str">
        <f>IF(E458&lt;&gt;"",MAX(F$4:F456)+1,"")</f>
        <v/>
      </c>
      <c r="G457" t="str">
        <f>IF(E458&lt;&gt;"",COUNTIFS(DailyLog!F:F,'Lista de Prestatarios'!E458,DailyLog!#REF!,"&gt;0"),"")</f>
        <v/>
      </c>
    </row>
    <row r="458" spans="1:7" x14ac:dyDescent="0.35">
      <c r="A458" s="87"/>
      <c r="B458" s="62" t="str">
        <f>IF(A458&lt;&gt;"",MAX(B$4:B457)+1,"")</f>
        <v/>
      </c>
      <c r="C458" s="38" t="str">
        <f>IF(A458&lt;&gt;"",COUNTIFS(DailyLog!$B:$B,'Lista de Prestatarios'!A458,DailyLog!$E:$E,"&gt;0"),"")</f>
        <v/>
      </c>
      <c r="F458" t="str">
        <f>IF(E459&lt;&gt;"",MAX(F$4:F457)+1,"")</f>
        <v/>
      </c>
      <c r="G458" t="str">
        <f>IF(E459&lt;&gt;"",COUNTIFS(DailyLog!F:F,'Lista de Prestatarios'!E459,DailyLog!#REF!,"&gt;0"),"")</f>
        <v/>
      </c>
    </row>
    <row r="459" spans="1:7" x14ac:dyDescent="0.35">
      <c r="A459" s="87"/>
      <c r="B459" s="62" t="str">
        <f>IF(A459&lt;&gt;"",MAX(B$4:B458)+1,"")</f>
        <v/>
      </c>
      <c r="C459" s="38" t="str">
        <f>IF(A459&lt;&gt;"",COUNTIFS(DailyLog!$B:$B,'Lista de Prestatarios'!A459,DailyLog!$E:$E,"&gt;0"),"")</f>
        <v/>
      </c>
      <c r="F459" t="str">
        <f>IF(E460&lt;&gt;"",MAX(F$4:F458)+1,"")</f>
        <v/>
      </c>
      <c r="G459" t="str">
        <f>IF(E460&lt;&gt;"",COUNTIFS(DailyLog!F:F,'Lista de Prestatarios'!E460,DailyLog!#REF!,"&gt;0"),"")</f>
        <v/>
      </c>
    </row>
    <row r="460" spans="1:7" x14ac:dyDescent="0.35">
      <c r="A460" s="87"/>
      <c r="B460" s="62" t="str">
        <f>IF(A460&lt;&gt;"",MAX(B$4:B459)+1,"")</f>
        <v/>
      </c>
      <c r="C460" s="38" t="str">
        <f>IF(A460&lt;&gt;"",COUNTIFS(DailyLog!$B:$B,'Lista de Prestatarios'!A460,DailyLog!$E:$E,"&gt;0"),"")</f>
        <v/>
      </c>
      <c r="F460" t="str">
        <f>IF(E461&lt;&gt;"",MAX(F$4:F459)+1,"")</f>
        <v/>
      </c>
      <c r="G460" t="str">
        <f>IF(E461&lt;&gt;"",COUNTIFS(DailyLog!F:F,'Lista de Prestatarios'!E461,DailyLog!#REF!,"&gt;0"),"")</f>
        <v/>
      </c>
    </row>
    <row r="461" spans="1:7" x14ac:dyDescent="0.35">
      <c r="A461" s="87"/>
      <c r="B461" s="62" t="str">
        <f>IF(A461&lt;&gt;"",MAX(B$4:B460)+1,"")</f>
        <v/>
      </c>
      <c r="C461" s="38" t="str">
        <f>IF(A461&lt;&gt;"",COUNTIFS(DailyLog!$B:$B,'Lista de Prestatarios'!A461,DailyLog!$E:$E,"&gt;0"),"")</f>
        <v/>
      </c>
      <c r="F461" t="str">
        <f>IF(E462&lt;&gt;"",MAX(F$4:F460)+1,"")</f>
        <v/>
      </c>
      <c r="G461" t="str">
        <f>IF(E462&lt;&gt;"",COUNTIFS(DailyLog!F:F,'Lista de Prestatarios'!E462,DailyLog!#REF!,"&gt;0"),"")</f>
        <v/>
      </c>
    </row>
    <row r="462" spans="1:7" x14ac:dyDescent="0.35">
      <c r="A462" s="87"/>
      <c r="B462" s="62" t="str">
        <f>IF(A462&lt;&gt;"",MAX(B$4:B461)+1,"")</f>
        <v/>
      </c>
      <c r="C462" s="38" t="str">
        <f>IF(A462&lt;&gt;"",COUNTIFS(DailyLog!$B:$B,'Lista de Prestatarios'!A462,DailyLog!$E:$E,"&gt;0"),"")</f>
        <v/>
      </c>
      <c r="F462" t="str">
        <f>IF(E463&lt;&gt;"",MAX(F$4:F461)+1,"")</f>
        <v/>
      </c>
      <c r="G462" t="str">
        <f>IF(E463&lt;&gt;"",COUNTIFS(DailyLog!F:F,'Lista de Prestatarios'!E463,DailyLog!#REF!,"&gt;0"),"")</f>
        <v/>
      </c>
    </row>
    <row r="463" spans="1:7" x14ac:dyDescent="0.35">
      <c r="A463" s="87"/>
      <c r="B463" s="62" t="str">
        <f>IF(A463&lt;&gt;"",MAX(B$4:B462)+1,"")</f>
        <v/>
      </c>
      <c r="C463" s="38" t="str">
        <f>IF(A463&lt;&gt;"",COUNTIFS(DailyLog!$B:$B,'Lista de Prestatarios'!A463,DailyLog!$E:$E,"&gt;0"),"")</f>
        <v/>
      </c>
      <c r="F463" t="str">
        <f>IF(E464&lt;&gt;"",MAX(F$4:F462)+1,"")</f>
        <v/>
      </c>
      <c r="G463" t="str">
        <f>IF(E464&lt;&gt;"",COUNTIFS(DailyLog!F:F,'Lista de Prestatarios'!E464,DailyLog!#REF!,"&gt;0"),"")</f>
        <v/>
      </c>
    </row>
    <row r="464" spans="1:7" x14ac:dyDescent="0.35">
      <c r="A464" s="87"/>
      <c r="B464" s="62" t="str">
        <f>IF(A464&lt;&gt;"",MAX(B$4:B463)+1,"")</f>
        <v/>
      </c>
      <c r="C464" s="38" t="str">
        <f>IF(A464&lt;&gt;"",COUNTIFS(DailyLog!$B:$B,'Lista de Prestatarios'!A464,DailyLog!$E:$E,"&gt;0"),"")</f>
        <v/>
      </c>
      <c r="F464" t="str">
        <f>IF(E465&lt;&gt;"",MAX(F$4:F463)+1,"")</f>
        <v/>
      </c>
      <c r="G464" t="str">
        <f>IF(E465&lt;&gt;"",COUNTIFS(DailyLog!F:F,'Lista de Prestatarios'!E465,DailyLog!#REF!,"&gt;0"),"")</f>
        <v/>
      </c>
    </row>
    <row r="465" spans="1:7" x14ac:dyDescent="0.35">
      <c r="A465" s="87"/>
      <c r="B465" s="62" t="str">
        <f>IF(A465&lt;&gt;"",MAX(B$4:B464)+1,"")</f>
        <v/>
      </c>
      <c r="C465" s="38" t="str">
        <f>IF(A465&lt;&gt;"",COUNTIFS(DailyLog!$B:$B,'Lista de Prestatarios'!A465,DailyLog!$E:$E,"&gt;0"),"")</f>
        <v/>
      </c>
      <c r="F465" t="str">
        <f>IF(E466&lt;&gt;"",MAX(F$4:F464)+1,"")</f>
        <v/>
      </c>
      <c r="G465" t="str">
        <f>IF(E466&lt;&gt;"",COUNTIFS(DailyLog!F:F,'Lista de Prestatarios'!E466,DailyLog!#REF!,"&gt;0"),"")</f>
        <v/>
      </c>
    </row>
    <row r="466" spans="1:7" x14ac:dyDescent="0.35">
      <c r="A466" s="87"/>
      <c r="B466" s="62" t="str">
        <f>IF(A466&lt;&gt;"",MAX(B$4:B465)+1,"")</f>
        <v/>
      </c>
      <c r="C466" s="38" t="str">
        <f>IF(A466&lt;&gt;"",COUNTIFS(DailyLog!$B:$B,'Lista de Prestatarios'!A466,DailyLog!$E:$E,"&gt;0"),"")</f>
        <v/>
      </c>
      <c r="F466" t="str">
        <f>IF(E467&lt;&gt;"",MAX(F$4:F465)+1,"")</f>
        <v/>
      </c>
      <c r="G466" t="str">
        <f>IF(E467&lt;&gt;"",COUNTIFS(DailyLog!F:F,'Lista de Prestatarios'!E467,DailyLog!#REF!,"&gt;0"),"")</f>
        <v/>
      </c>
    </row>
    <row r="467" spans="1:7" x14ac:dyDescent="0.35">
      <c r="A467" s="87"/>
      <c r="B467" s="62" t="str">
        <f>IF(A467&lt;&gt;"",MAX(B$4:B466)+1,"")</f>
        <v/>
      </c>
      <c r="C467" s="38" t="str">
        <f>IF(A467&lt;&gt;"",COUNTIFS(DailyLog!$B:$B,'Lista de Prestatarios'!A467,DailyLog!$E:$E,"&gt;0"),"")</f>
        <v/>
      </c>
      <c r="F467" t="str">
        <f>IF(E468&lt;&gt;"",MAX(F$4:F466)+1,"")</f>
        <v/>
      </c>
      <c r="G467" t="str">
        <f>IF(E468&lt;&gt;"",COUNTIFS(DailyLog!F:F,'Lista de Prestatarios'!E468,DailyLog!#REF!,"&gt;0"),"")</f>
        <v/>
      </c>
    </row>
    <row r="468" spans="1:7" x14ac:dyDescent="0.35">
      <c r="A468" s="87"/>
      <c r="B468" s="62" t="str">
        <f>IF(A468&lt;&gt;"",MAX(B$4:B467)+1,"")</f>
        <v/>
      </c>
      <c r="C468" s="38" t="str">
        <f>IF(A468&lt;&gt;"",COUNTIFS(DailyLog!$B:$B,'Lista de Prestatarios'!A468,DailyLog!$E:$E,"&gt;0"),"")</f>
        <v/>
      </c>
      <c r="F468" t="str">
        <f>IF(E469&lt;&gt;"",MAX(F$4:F467)+1,"")</f>
        <v/>
      </c>
      <c r="G468" t="str">
        <f>IF(E469&lt;&gt;"",COUNTIFS(DailyLog!F:F,'Lista de Prestatarios'!E469,DailyLog!#REF!,"&gt;0"),"")</f>
        <v/>
      </c>
    </row>
    <row r="469" spans="1:7" x14ac:dyDescent="0.35">
      <c r="A469" s="87"/>
      <c r="B469" s="62" t="str">
        <f>IF(A469&lt;&gt;"",MAX(B$4:B468)+1,"")</f>
        <v/>
      </c>
      <c r="C469" s="38" t="str">
        <f>IF(A469&lt;&gt;"",COUNTIFS(DailyLog!$B:$B,'Lista de Prestatarios'!A469,DailyLog!$E:$E,"&gt;0"),"")</f>
        <v/>
      </c>
      <c r="F469" t="str">
        <f>IF(E470&lt;&gt;"",MAX(F$4:F468)+1,"")</f>
        <v/>
      </c>
      <c r="G469" t="str">
        <f>IF(E470&lt;&gt;"",COUNTIFS(DailyLog!F:F,'Lista de Prestatarios'!E470,DailyLog!#REF!,"&gt;0"),"")</f>
        <v/>
      </c>
    </row>
    <row r="470" spans="1:7" x14ac:dyDescent="0.35">
      <c r="A470" s="87"/>
      <c r="B470" s="62" t="str">
        <f>IF(A470&lt;&gt;"",MAX(B$4:B469)+1,"")</f>
        <v/>
      </c>
      <c r="C470" s="38" t="str">
        <f>IF(A470&lt;&gt;"",COUNTIFS(DailyLog!$B:$B,'Lista de Prestatarios'!A470,DailyLog!$E:$E,"&gt;0"),"")</f>
        <v/>
      </c>
      <c r="F470" t="str">
        <f>IF(E471&lt;&gt;"",MAX(F$4:F469)+1,"")</f>
        <v/>
      </c>
      <c r="G470" t="str">
        <f>IF(E471&lt;&gt;"",COUNTIFS(DailyLog!F:F,'Lista de Prestatarios'!E471,DailyLog!#REF!,"&gt;0"),"")</f>
        <v/>
      </c>
    </row>
    <row r="471" spans="1:7" x14ac:dyDescent="0.35">
      <c r="A471" s="87"/>
      <c r="B471" s="62" t="str">
        <f>IF(A471&lt;&gt;"",MAX(B$4:B470)+1,"")</f>
        <v/>
      </c>
      <c r="C471" s="38" t="str">
        <f>IF(A471&lt;&gt;"",COUNTIFS(DailyLog!$B:$B,'Lista de Prestatarios'!A471,DailyLog!$E:$E,"&gt;0"),"")</f>
        <v/>
      </c>
      <c r="F471" t="str">
        <f>IF(E472&lt;&gt;"",MAX(F$4:F470)+1,"")</f>
        <v/>
      </c>
      <c r="G471" t="str">
        <f>IF(E472&lt;&gt;"",COUNTIFS(DailyLog!F:F,'Lista de Prestatarios'!E472,DailyLog!#REF!,"&gt;0"),"")</f>
        <v/>
      </c>
    </row>
    <row r="472" spans="1:7" x14ac:dyDescent="0.35">
      <c r="A472" s="87"/>
      <c r="B472" s="62" t="str">
        <f>IF(A472&lt;&gt;"",MAX(B$4:B471)+1,"")</f>
        <v/>
      </c>
      <c r="C472" s="38" t="str">
        <f>IF(A472&lt;&gt;"",COUNTIFS(DailyLog!$B:$B,'Lista de Prestatarios'!A472,DailyLog!$E:$E,"&gt;0"),"")</f>
        <v/>
      </c>
      <c r="F472" t="str">
        <f>IF(E473&lt;&gt;"",MAX(F$4:F471)+1,"")</f>
        <v/>
      </c>
      <c r="G472" t="str">
        <f>IF(E473&lt;&gt;"",COUNTIFS(DailyLog!F:F,'Lista de Prestatarios'!E473,DailyLog!#REF!,"&gt;0"),"")</f>
        <v/>
      </c>
    </row>
    <row r="473" spans="1:7" x14ac:dyDescent="0.35">
      <c r="A473" s="87"/>
      <c r="B473" s="62" t="str">
        <f>IF(A473&lt;&gt;"",MAX(B$4:B472)+1,"")</f>
        <v/>
      </c>
      <c r="C473" s="38" t="str">
        <f>IF(A473&lt;&gt;"",COUNTIFS(DailyLog!$B:$B,'Lista de Prestatarios'!A473,DailyLog!$E:$E,"&gt;0"),"")</f>
        <v/>
      </c>
      <c r="F473" t="str">
        <f>IF(E474&lt;&gt;"",MAX(F$4:F472)+1,"")</f>
        <v/>
      </c>
      <c r="G473" t="str">
        <f>IF(E474&lt;&gt;"",COUNTIFS(DailyLog!F:F,'Lista de Prestatarios'!E474,DailyLog!#REF!,"&gt;0"),"")</f>
        <v/>
      </c>
    </row>
    <row r="474" spans="1:7" x14ac:dyDescent="0.35">
      <c r="A474" s="87"/>
      <c r="B474" s="62" t="str">
        <f>IF(A474&lt;&gt;"",MAX(B$4:B473)+1,"")</f>
        <v/>
      </c>
      <c r="C474" s="38" t="str">
        <f>IF(A474&lt;&gt;"",COUNTIFS(DailyLog!$B:$B,'Lista de Prestatarios'!A474,DailyLog!$E:$E,"&gt;0"),"")</f>
        <v/>
      </c>
      <c r="F474" t="str">
        <f>IF(E475&lt;&gt;"",MAX(F$4:F473)+1,"")</f>
        <v/>
      </c>
      <c r="G474" t="str">
        <f>IF(E475&lt;&gt;"",COUNTIFS(DailyLog!F:F,'Lista de Prestatarios'!E475,DailyLog!#REF!,"&gt;0"),"")</f>
        <v/>
      </c>
    </row>
    <row r="475" spans="1:7" x14ac:dyDescent="0.35">
      <c r="A475" s="87"/>
      <c r="B475" s="62" t="str">
        <f>IF(A475&lt;&gt;"",MAX(B$4:B474)+1,"")</f>
        <v/>
      </c>
      <c r="C475" s="38" t="str">
        <f>IF(A475&lt;&gt;"",COUNTIFS(DailyLog!$B:$B,'Lista de Prestatarios'!A475,DailyLog!$E:$E,"&gt;0"),"")</f>
        <v/>
      </c>
      <c r="F475" t="str">
        <f>IF(E476&lt;&gt;"",MAX(F$4:F474)+1,"")</f>
        <v/>
      </c>
      <c r="G475" t="str">
        <f>IF(E476&lt;&gt;"",COUNTIFS(DailyLog!F:F,'Lista de Prestatarios'!E476,DailyLog!#REF!,"&gt;0"),"")</f>
        <v/>
      </c>
    </row>
    <row r="476" spans="1:7" x14ac:dyDescent="0.35">
      <c r="A476" s="87"/>
      <c r="B476" s="62" t="str">
        <f>IF(A476&lt;&gt;"",MAX(B$4:B475)+1,"")</f>
        <v/>
      </c>
      <c r="C476" s="38" t="str">
        <f>IF(A476&lt;&gt;"",COUNTIFS(DailyLog!$B:$B,'Lista de Prestatarios'!A476,DailyLog!$E:$E,"&gt;0"),"")</f>
        <v/>
      </c>
      <c r="F476" t="str">
        <f>IF(E477&lt;&gt;"",MAX(F$4:F475)+1,"")</f>
        <v/>
      </c>
      <c r="G476" t="str">
        <f>IF(E477&lt;&gt;"",COUNTIFS(DailyLog!F:F,'Lista de Prestatarios'!E477,DailyLog!#REF!,"&gt;0"),"")</f>
        <v/>
      </c>
    </row>
    <row r="477" spans="1:7" x14ac:dyDescent="0.35">
      <c r="A477" s="87"/>
      <c r="B477" s="62" t="str">
        <f>IF(A477&lt;&gt;"",MAX(B$4:B476)+1,"")</f>
        <v/>
      </c>
      <c r="C477" s="38" t="str">
        <f>IF(A477&lt;&gt;"",COUNTIFS(DailyLog!$B:$B,'Lista de Prestatarios'!A477,DailyLog!$E:$E,"&gt;0"),"")</f>
        <v/>
      </c>
      <c r="F477" t="str">
        <f>IF(E478&lt;&gt;"",MAX(F$4:F476)+1,"")</f>
        <v/>
      </c>
      <c r="G477" t="str">
        <f>IF(E478&lt;&gt;"",COUNTIFS(DailyLog!F:F,'Lista de Prestatarios'!E478,DailyLog!#REF!,"&gt;0"),"")</f>
        <v/>
      </c>
    </row>
    <row r="478" spans="1:7" x14ac:dyDescent="0.35">
      <c r="A478" s="87"/>
      <c r="B478" s="62" t="str">
        <f>IF(A478&lt;&gt;"",MAX(B$4:B477)+1,"")</f>
        <v/>
      </c>
      <c r="C478" s="38" t="str">
        <f>IF(A478&lt;&gt;"",COUNTIFS(DailyLog!$B:$B,'Lista de Prestatarios'!A478,DailyLog!$E:$E,"&gt;0"),"")</f>
        <v/>
      </c>
      <c r="F478" t="str">
        <f>IF(E479&lt;&gt;"",MAX(F$4:F477)+1,"")</f>
        <v/>
      </c>
      <c r="G478" t="str">
        <f>IF(E479&lt;&gt;"",COUNTIFS(DailyLog!F:F,'Lista de Prestatarios'!E479,DailyLog!#REF!,"&gt;0"),"")</f>
        <v/>
      </c>
    </row>
    <row r="479" spans="1:7" x14ac:dyDescent="0.35">
      <c r="A479" s="87"/>
      <c r="B479" s="62" t="str">
        <f>IF(A479&lt;&gt;"",MAX(B$4:B478)+1,"")</f>
        <v/>
      </c>
      <c r="C479" s="38" t="str">
        <f>IF(A479&lt;&gt;"",COUNTIFS(DailyLog!$B:$B,'Lista de Prestatarios'!A479,DailyLog!$E:$E,"&gt;0"),"")</f>
        <v/>
      </c>
      <c r="F479" t="str">
        <f>IF(E480&lt;&gt;"",MAX(F$4:F478)+1,"")</f>
        <v/>
      </c>
      <c r="G479" t="str">
        <f>IF(E480&lt;&gt;"",COUNTIFS(DailyLog!F:F,'Lista de Prestatarios'!E480,DailyLog!#REF!,"&gt;0"),"")</f>
        <v/>
      </c>
    </row>
    <row r="480" spans="1:7" x14ac:dyDescent="0.35">
      <c r="A480" s="87"/>
      <c r="B480" s="62" t="str">
        <f>IF(A480&lt;&gt;"",MAX(B$4:B479)+1,"")</f>
        <v/>
      </c>
      <c r="C480" s="38" t="str">
        <f>IF(A480&lt;&gt;"",COUNTIFS(DailyLog!$B:$B,'Lista de Prestatarios'!A480,DailyLog!$E:$E,"&gt;0"),"")</f>
        <v/>
      </c>
      <c r="F480" t="str">
        <f>IF(E481&lt;&gt;"",MAX(F$4:F479)+1,"")</f>
        <v/>
      </c>
      <c r="G480" t="str">
        <f>IF(E481&lt;&gt;"",COUNTIFS(DailyLog!F:F,'Lista de Prestatarios'!E481,DailyLog!#REF!,"&gt;0"),"")</f>
        <v/>
      </c>
    </row>
    <row r="481" spans="1:7" x14ac:dyDescent="0.35">
      <c r="A481" s="87"/>
      <c r="B481" s="62" t="str">
        <f>IF(A481&lt;&gt;"",MAX(B$4:B480)+1,"")</f>
        <v/>
      </c>
      <c r="C481" s="38" t="str">
        <f>IF(A481&lt;&gt;"",COUNTIFS(DailyLog!$B:$B,'Lista de Prestatarios'!A481,DailyLog!$E:$E,"&gt;0"),"")</f>
        <v/>
      </c>
      <c r="F481" t="str">
        <f>IF(E482&lt;&gt;"",MAX(F$4:F480)+1,"")</f>
        <v/>
      </c>
      <c r="G481" t="str">
        <f>IF(E482&lt;&gt;"",COUNTIFS(DailyLog!F:F,'Lista de Prestatarios'!E482,DailyLog!#REF!,"&gt;0"),"")</f>
        <v/>
      </c>
    </row>
    <row r="482" spans="1:7" x14ac:dyDescent="0.35">
      <c r="A482" s="87"/>
      <c r="B482" s="62" t="str">
        <f>IF(A482&lt;&gt;"",MAX(B$4:B481)+1,"")</f>
        <v/>
      </c>
      <c r="C482" s="38" t="str">
        <f>IF(A482&lt;&gt;"",COUNTIFS(DailyLog!$B:$B,'Lista de Prestatarios'!A482,DailyLog!$E:$E,"&gt;0"),"")</f>
        <v/>
      </c>
      <c r="F482" t="str">
        <f>IF(E483&lt;&gt;"",MAX(F$4:F481)+1,"")</f>
        <v/>
      </c>
      <c r="G482" t="str">
        <f>IF(E483&lt;&gt;"",COUNTIFS(DailyLog!F:F,'Lista de Prestatarios'!E483,DailyLog!#REF!,"&gt;0"),"")</f>
        <v/>
      </c>
    </row>
    <row r="483" spans="1:7" x14ac:dyDescent="0.35">
      <c r="A483" s="87"/>
      <c r="B483" s="62" t="str">
        <f>IF(A483&lt;&gt;"",MAX(B$4:B482)+1,"")</f>
        <v/>
      </c>
      <c r="C483" s="38" t="str">
        <f>IF(A483&lt;&gt;"",COUNTIFS(DailyLog!$B:$B,'Lista de Prestatarios'!A483,DailyLog!$E:$E,"&gt;0"),"")</f>
        <v/>
      </c>
      <c r="F483" t="str">
        <f>IF(E484&lt;&gt;"",MAX(F$4:F482)+1,"")</f>
        <v/>
      </c>
      <c r="G483" t="str">
        <f>IF(E484&lt;&gt;"",COUNTIFS(DailyLog!F:F,'Lista de Prestatarios'!E484,DailyLog!#REF!,"&gt;0"),"")</f>
        <v/>
      </c>
    </row>
    <row r="484" spans="1:7" x14ac:dyDescent="0.35">
      <c r="A484" s="87"/>
      <c r="B484" s="62" t="str">
        <f>IF(A484&lt;&gt;"",MAX(B$4:B483)+1,"")</f>
        <v/>
      </c>
      <c r="C484" s="38" t="str">
        <f>IF(A484&lt;&gt;"",COUNTIFS(DailyLog!$B:$B,'Lista de Prestatarios'!A484,DailyLog!$E:$E,"&gt;0"),"")</f>
        <v/>
      </c>
      <c r="F484" t="str">
        <f>IF(E485&lt;&gt;"",MAX(F$4:F483)+1,"")</f>
        <v/>
      </c>
      <c r="G484" t="str">
        <f>IF(E485&lt;&gt;"",COUNTIFS(DailyLog!F:F,'Lista de Prestatarios'!E485,DailyLog!#REF!,"&gt;0"),"")</f>
        <v/>
      </c>
    </row>
    <row r="485" spans="1:7" x14ac:dyDescent="0.35">
      <c r="A485" s="87"/>
      <c r="B485" s="62" t="str">
        <f>IF(A485&lt;&gt;"",MAX(B$4:B484)+1,"")</f>
        <v/>
      </c>
      <c r="C485" s="38" t="str">
        <f>IF(A485&lt;&gt;"",COUNTIFS(DailyLog!$B:$B,'Lista de Prestatarios'!A485,DailyLog!$E:$E,"&gt;0"),"")</f>
        <v/>
      </c>
      <c r="F485" t="str">
        <f>IF(E486&lt;&gt;"",MAX(F$4:F484)+1,"")</f>
        <v/>
      </c>
      <c r="G485" t="str">
        <f>IF(E486&lt;&gt;"",COUNTIFS(DailyLog!F:F,'Lista de Prestatarios'!E486,DailyLog!#REF!,"&gt;0"),"")</f>
        <v/>
      </c>
    </row>
    <row r="486" spans="1:7" x14ac:dyDescent="0.35">
      <c r="A486" s="87"/>
      <c r="B486" s="62" t="str">
        <f>IF(A486&lt;&gt;"",MAX(B$4:B485)+1,"")</f>
        <v/>
      </c>
      <c r="C486" s="38" t="str">
        <f>IF(A486&lt;&gt;"",COUNTIFS(DailyLog!$B:$B,'Lista de Prestatarios'!A486,DailyLog!$E:$E,"&gt;0"),"")</f>
        <v/>
      </c>
      <c r="F486" t="str">
        <f>IF(E487&lt;&gt;"",MAX(F$4:F485)+1,"")</f>
        <v/>
      </c>
      <c r="G486" t="str">
        <f>IF(E487&lt;&gt;"",COUNTIFS(DailyLog!F:F,'Lista de Prestatarios'!E487,DailyLog!#REF!,"&gt;0"),"")</f>
        <v/>
      </c>
    </row>
    <row r="487" spans="1:7" x14ac:dyDescent="0.35">
      <c r="A487" s="87"/>
      <c r="B487" s="62" t="str">
        <f>IF(A487&lt;&gt;"",MAX(B$4:B486)+1,"")</f>
        <v/>
      </c>
      <c r="C487" s="38" t="str">
        <f>IF(A487&lt;&gt;"",COUNTIFS(DailyLog!$B:$B,'Lista de Prestatarios'!A487,DailyLog!$E:$E,"&gt;0"),"")</f>
        <v/>
      </c>
      <c r="F487" t="str">
        <f>IF(E488&lt;&gt;"",MAX(F$4:F486)+1,"")</f>
        <v/>
      </c>
      <c r="G487" t="str">
        <f>IF(E488&lt;&gt;"",COUNTIFS(DailyLog!F:F,'Lista de Prestatarios'!E488,DailyLog!#REF!,"&gt;0"),"")</f>
        <v/>
      </c>
    </row>
    <row r="488" spans="1:7" x14ac:dyDescent="0.35">
      <c r="A488" s="87"/>
      <c r="B488" s="62" t="str">
        <f>IF(A488&lt;&gt;"",MAX(B$4:B487)+1,"")</f>
        <v/>
      </c>
      <c r="C488" s="38" t="str">
        <f>IF(A488&lt;&gt;"",COUNTIFS(DailyLog!$B:$B,'Lista de Prestatarios'!A488,DailyLog!$E:$E,"&gt;0"),"")</f>
        <v/>
      </c>
      <c r="F488" t="str">
        <f>IF(E489&lt;&gt;"",MAX(F$4:F487)+1,"")</f>
        <v/>
      </c>
      <c r="G488" t="str">
        <f>IF(E489&lt;&gt;"",COUNTIFS(DailyLog!F:F,'Lista de Prestatarios'!E489,DailyLog!#REF!,"&gt;0"),"")</f>
        <v/>
      </c>
    </row>
    <row r="489" spans="1:7" x14ac:dyDescent="0.35">
      <c r="A489" s="87"/>
      <c r="B489" s="62" t="str">
        <f>IF(A489&lt;&gt;"",MAX(B$4:B488)+1,"")</f>
        <v/>
      </c>
      <c r="C489" s="38" t="str">
        <f>IF(A489&lt;&gt;"",COUNTIFS(DailyLog!$B:$B,'Lista de Prestatarios'!A489,DailyLog!$E:$E,"&gt;0"),"")</f>
        <v/>
      </c>
      <c r="F489" t="str">
        <f>IF(E490&lt;&gt;"",MAX(F$4:F488)+1,"")</f>
        <v/>
      </c>
      <c r="G489" t="str">
        <f>IF(E490&lt;&gt;"",COUNTIFS(DailyLog!F:F,'Lista de Prestatarios'!E490,DailyLog!#REF!,"&gt;0"),"")</f>
        <v/>
      </c>
    </row>
    <row r="490" spans="1:7" x14ac:dyDescent="0.35">
      <c r="A490" s="87"/>
      <c r="B490" s="62" t="str">
        <f>IF(A490&lt;&gt;"",MAX(B$4:B489)+1,"")</f>
        <v/>
      </c>
      <c r="C490" s="38" t="str">
        <f>IF(A490&lt;&gt;"",COUNTIFS(DailyLog!$B:$B,'Lista de Prestatarios'!A490,DailyLog!$E:$E,"&gt;0"),"")</f>
        <v/>
      </c>
      <c r="F490" t="str">
        <f>IF(E491&lt;&gt;"",MAX(F$4:F489)+1,"")</f>
        <v/>
      </c>
      <c r="G490" t="str">
        <f>IF(E491&lt;&gt;"",COUNTIFS(DailyLog!F:F,'Lista de Prestatarios'!E491,DailyLog!#REF!,"&gt;0"),"")</f>
        <v/>
      </c>
    </row>
    <row r="491" spans="1:7" x14ac:dyDescent="0.35">
      <c r="A491" s="87"/>
      <c r="B491" s="62" t="str">
        <f>IF(A491&lt;&gt;"",MAX(B$4:B490)+1,"")</f>
        <v/>
      </c>
      <c r="C491" s="38" t="str">
        <f>IF(A491&lt;&gt;"",COUNTIFS(DailyLog!$B:$B,'Lista de Prestatarios'!A491,DailyLog!$E:$E,"&gt;0"),"")</f>
        <v/>
      </c>
      <c r="F491" t="str">
        <f>IF(E492&lt;&gt;"",MAX(F$4:F490)+1,"")</f>
        <v/>
      </c>
      <c r="G491" t="str">
        <f>IF(E492&lt;&gt;"",COUNTIFS(DailyLog!F:F,'Lista de Prestatarios'!E492,DailyLog!#REF!,"&gt;0"),"")</f>
        <v/>
      </c>
    </row>
    <row r="492" spans="1:7" x14ac:dyDescent="0.35">
      <c r="A492" s="87"/>
      <c r="B492" s="62" t="str">
        <f>IF(A492&lt;&gt;"",MAX(B$4:B491)+1,"")</f>
        <v/>
      </c>
      <c r="C492" s="38" t="str">
        <f>IF(A492&lt;&gt;"",COUNTIFS(DailyLog!$B:$B,'Lista de Prestatarios'!A492,DailyLog!$E:$E,"&gt;0"),"")</f>
        <v/>
      </c>
      <c r="F492" t="str">
        <f>IF(E493&lt;&gt;"",MAX(F$4:F491)+1,"")</f>
        <v/>
      </c>
      <c r="G492" t="str">
        <f>IF(E493&lt;&gt;"",COUNTIFS(DailyLog!F:F,'Lista de Prestatarios'!E493,DailyLog!#REF!,"&gt;0"),"")</f>
        <v/>
      </c>
    </row>
    <row r="493" spans="1:7" x14ac:dyDescent="0.35">
      <c r="A493" s="87"/>
      <c r="B493" s="62" t="str">
        <f>IF(A493&lt;&gt;"",MAX(B$4:B492)+1,"")</f>
        <v/>
      </c>
      <c r="C493" s="38" t="str">
        <f>IF(A493&lt;&gt;"",COUNTIFS(DailyLog!$B:$B,'Lista de Prestatarios'!A493,DailyLog!$E:$E,"&gt;0"),"")</f>
        <v/>
      </c>
      <c r="F493" t="str">
        <f>IF(E494&lt;&gt;"",MAX(F$4:F492)+1,"")</f>
        <v/>
      </c>
      <c r="G493" t="str">
        <f>IF(E494&lt;&gt;"",COUNTIFS(DailyLog!F:F,'Lista de Prestatarios'!E494,DailyLog!#REF!,"&gt;0"),"")</f>
        <v/>
      </c>
    </row>
    <row r="494" spans="1:7" x14ac:dyDescent="0.35">
      <c r="A494" s="87"/>
      <c r="B494" s="62" t="str">
        <f>IF(A494&lt;&gt;"",MAX(B$4:B493)+1,"")</f>
        <v/>
      </c>
      <c r="C494" s="38" t="str">
        <f>IF(A494&lt;&gt;"",COUNTIFS(DailyLog!$B:$B,'Lista de Prestatarios'!A494,DailyLog!$E:$E,"&gt;0"),"")</f>
        <v/>
      </c>
      <c r="F494" t="str">
        <f>IF(E495&lt;&gt;"",MAX(F$4:F493)+1,"")</f>
        <v/>
      </c>
      <c r="G494" t="str">
        <f>IF(E495&lt;&gt;"",COUNTIFS(DailyLog!F:F,'Lista de Prestatarios'!E495,DailyLog!#REF!,"&gt;0"),"")</f>
        <v/>
      </c>
    </row>
    <row r="495" spans="1:7" x14ac:dyDescent="0.35">
      <c r="A495" s="87"/>
      <c r="B495" s="62" t="str">
        <f>IF(A495&lt;&gt;"",MAX(B$4:B494)+1,"")</f>
        <v/>
      </c>
      <c r="C495" s="38" t="str">
        <f>IF(A495&lt;&gt;"",COUNTIFS(DailyLog!$B:$B,'Lista de Prestatarios'!A495,DailyLog!$E:$E,"&gt;0"),"")</f>
        <v/>
      </c>
      <c r="F495" t="str">
        <f>IF(E496&lt;&gt;"",MAX(F$4:F494)+1,"")</f>
        <v/>
      </c>
      <c r="G495" t="str">
        <f>IF(E496&lt;&gt;"",COUNTIFS(DailyLog!F:F,'Lista de Prestatarios'!E496,DailyLog!#REF!,"&gt;0"),"")</f>
        <v/>
      </c>
    </row>
    <row r="496" spans="1:7" x14ac:dyDescent="0.35">
      <c r="A496" s="87"/>
      <c r="B496" s="62" t="str">
        <f>IF(A496&lt;&gt;"",MAX(B$4:B495)+1,"")</f>
        <v/>
      </c>
      <c r="C496" s="38" t="str">
        <f>IF(A496&lt;&gt;"",COUNTIFS(DailyLog!$B:$B,'Lista de Prestatarios'!A496,DailyLog!$E:$E,"&gt;0"),"")</f>
        <v/>
      </c>
      <c r="F496" t="str">
        <f>IF(E497&lt;&gt;"",MAX(F$4:F495)+1,"")</f>
        <v/>
      </c>
      <c r="G496" t="str">
        <f>IF(E497&lt;&gt;"",COUNTIFS(DailyLog!F:F,'Lista de Prestatarios'!E497,DailyLog!#REF!,"&gt;0"),"")</f>
        <v/>
      </c>
    </row>
    <row r="497" spans="1:7" x14ac:dyDescent="0.35">
      <c r="A497" s="87"/>
      <c r="B497" s="62" t="str">
        <f>IF(A497&lt;&gt;"",MAX(B$4:B496)+1,"")</f>
        <v/>
      </c>
      <c r="C497" s="38" t="str">
        <f>IF(A497&lt;&gt;"",COUNTIFS(DailyLog!$B:$B,'Lista de Prestatarios'!A497,DailyLog!$E:$E,"&gt;0"),"")</f>
        <v/>
      </c>
      <c r="F497" t="str">
        <f>IF(E498&lt;&gt;"",MAX(F$4:F496)+1,"")</f>
        <v/>
      </c>
      <c r="G497" t="str">
        <f>IF(E498&lt;&gt;"",COUNTIFS(DailyLog!F:F,'Lista de Prestatarios'!E498,DailyLog!#REF!,"&gt;0"),"")</f>
        <v/>
      </c>
    </row>
    <row r="498" spans="1:7" x14ac:dyDescent="0.35">
      <c r="A498" s="87"/>
      <c r="B498" s="62" t="str">
        <f>IF(A498&lt;&gt;"",MAX(B$4:B497)+1,"")</f>
        <v/>
      </c>
      <c r="C498" s="38" t="str">
        <f>IF(A498&lt;&gt;"",COUNTIFS(DailyLog!$B:$B,'Lista de Prestatarios'!A498,DailyLog!$E:$E,"&gt;0"),"")</f>
        <v/>
      </c>
      <c r="F498" t="str">
        <f>IF(E499&lt;&gt;"",MAX(F$4:F497)+1,"")</f>
        <v/>
      </c>
      <c r="G498" t="str">
        <f>IF(E499&lt;&gt;"",COUNTIFS(DailyLog!F:F,'Lista de Prestatarios'!E499,DailyLog!#REF!,"&gt;0"),"")</f>
        <v/>
      </c>
    </row>
    <row r="499" spans="1:7" x14ac:dyDescent="0.35">
      <c r="A499" s="87"/>
      <c r="B499" s="62" t="str">
        <f>IF(A499&lt;&gt;"",MAX(B$4:B498)+1,"")</f>
        <v/>
      </c>
      <c r="C499" s="38" t="str">
        <f>IF(A499&lt;&gt;"",COUNTIFS(DailyLog!$B:$B,'Lista de Prestatarios'!A499,DailyLog!$E:$E,"&gt;0"),"")</f>
        <v/>
      </c>
      <c r="F499" t="str">
        <f>IF(E500&lt;&gt;"",MAX(F$4:F498)+1,"")</f>
        <v/>
      </c>
      <c r="G499" t="str">
        <f>IF(E500&lt;&gt;"",COUNTIFS(DailyLog!F:F,'Lista de Prestatarios'!E500,DailyLog!#REF!,"&gt;0"),"")</f>
        <v/>
      </c>
    </row>
    <row r="500" spans="1:7" ht="15" thickBot="1" x14ac:dyDescent="0.4">
      <c r="A500" s="89"/>
      <c r="B500" s="85" t="str">
        <f>IF(A500&lt;&gt;"",MAX(B$4:B499)+1,"")</f>
        <v/>
      </c>
      <c r="C500" s="40" t="str">
        <f>IF(A500&lt;&gt;"",COUNTIFS(DailyLog!$B:$B,'Lista de Prestatarios'!A500,DailyLog!$E:$E,"&gt;0"),"")</f>
        <v/>
      </c>
      <c r="F500" t="str">
        <f>IF(E501&lt;&gt;"",MAX(F$4:F499)+1,"")</f>
        <v/>
      </c>
      <c r="G500" t="str">
        <f>IF(E501&lt;&gt;"",COUNTIFS(DailyLog!F:F,'Lista de Prestatarios'!E501,DailyLog!#REF!,"&gt;0"),"")</f>
        <v/>
      </c>
    </row>
    <row r="501" spans="1:7" x14ac:dyDescent="0.35">
      <c r="B501" s="6"/>
      <c r="C501" s="6"/>
    </row>
    <row r="502" spans="1:7" x14ac:dyDescent="0.35">
      <c r="A502" s="5"/>
    </row>
  </sheetData>
  <sheetProtection algorithmName="SHA-512" hashValue="cKrr2njHi2Fmc0g1QGKpmh3XxwVewvSt7aU6sFweKnxSPKk7n91Kk0SwzlVYiCdPHEqIhqqZagjLhx37L4tRGg==" saltValue="RLQH/0G2A9NCiGP0RGrB1g==" spinCount="100000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69A25-0DDC-44DC-8938-0EF710A89983}">
  <dimension ref="A1:E34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8.54296875" bestFit="1" customWidth="1"/>
    <col min="2" max="2" width="25.81640625" bestFit="1" customWidth="1"/>
    <col min="3" max="3" width="28.36328125" bestFit="1" customWidth="1"/>
    <col min="4" max="4" width="27" bestFit="1" customWidth="1"/>
    <col min="5" max="5" width="23" bestFit="1" customWidth="1"/>
  </cols>
  <sheetData>
    <row r="1" spans="1:5" ht="15" thickBot="1" x14ac:dyDescent="0.4">
      <c r="A1" s="19" t="s">
        <v>118</v>
      </c>
      <c r="B1" s="20" t="s">
        <v>25</v>
      </c>
      <c r="C1" s="20" t="s">
        <v>114</v>
      </c>
      <c r="D1" s="20" t="s">
        <v>115</v>
      </c>
      <c r="E1" s="21" t="s">
        <v>146</v>
      </c>
    </row>
    <row r="2" spans="1:5" x14ac:dyDescent="0.35">
      <c r="A2" s="24" t="s">
        <v>117</v>
      </c>
      <c r="B2" s="25" t="s">
        <v>72</v>
      </c>
      <c r="C2" s="25" t="s">
        <v>73</v>
      </c>
      <c r="D2" s="25" t="s">
        <v>74</v>
      </c>
      <c r="E2" s="26" t="s">
        <v>75</v>
      </c>
    </row>
    <row r="3" spans="1:5" x14ac:dyDescent="0.35">
      <c r="A3" s="27" t="s">
        <v>124</v>
      </c>
      <c r="B3" s="28" t="s">
        <v>23</v>
      </c>
      <c r="C3" s="28" t="s">
        <v>26</v>
      </c>
      <c r="D3" s="28" t="s">
        <v>27</v>
      </c>
      <c r="E3" s="29" t="s">
        <v>28</v>
      </c>
    </row>
    <row r="4" spans="1:5" x14ac:dyDescent="0.35">
      <c r="A4" s="30" t="s">
        <v>116</v>
      </c>
      <c r="B4" s="28" t="s">
        <v>18</v>
      </c>
      <c r="C4" s="28" t="s">
        <v>37</v>
      </c>
      <c r="D4" s="28" t="s">
        <v>38</v>
      </c>
      <c r="E4" s="29" t="s">
        <v>39</v>
      </c>
    </row>
    <row r="5" spans="1:5" x14ac:dyDescent="0.35">
      <c r="A5" s="27" t="s">
        <v>8</v>
      </c>
      <c r="B5" s="28" t="s">
        <v>0</v>
      </c>
      <c r="C5" s="28" t="s">
        <v>40</v>
      </c>
      <c r="D5" s="28" t="s">
        <v>0</v>
      </c>
      <c r="E5" s="29" t="s">
        <v>41</v>
      </c>
    </row>
    <row r="6" spans="1:5" x14ac:dyDescent="0.35">
      <c r="A6" s="27" t="s">
        <v>9</v>
      </c>
      <c r="B6" s="28" t="s">
        <v>16</v>
      </c>
      <c r="C6" s="28" t="s">
        <v>48</v>
      </c>
      <c r="D6" s="28" t="s">
        <v>49</v>
      </c>
      <c r="E6" s="29" t="s">
        <v>50</v>
      </c>
    </row>
    <row r="7" spans="1:5" x14ac:dyDescent="0.35">
      <c r="A7" s="27" t="s">
        <v>10</v>
      </c>
      <c r="B7" s="28" t="s">
        <v>1</v>
      </c>
      <c r="C7" s="28" t="s">
        <v>42</v>
      </c>
      <c r="D7" s="28" t="s">
        <v>43</v>
      </c>
      <c r="E7" s="29" t="s">
        <v>44</v>
      </c>
    </row>
    <row r="8" spans="1:5" x14ac:dyDescent="0.35">
      <c r="A8" s="27" t="s">
        <v>11</v>
      </c>
      <c r="B8" s="28" t="s">
        <v>2</v>
      </c>
      <c r="C8" s="28" t="s">
        <v>45</v>
      </c>
      <c r="D8" s="28" t="s">
        <v>46</v>
      </c>
      <c r="E8" s="29" t="s">
        <v>47</v>
      </c>
    </row>
    <row r="9" spans="1:5" x14ac:dyDescent="0.35">
      <c r="A9" s="27" t="s">
        <v>12</v>
      </c>
      <c r="B9" s="28" t="s">
        <v>3</v>
      </c>
      <c r="C9" s="28" t="s">
        <v>51</v>
      </c>
      <c r="D9" s="28" t="s">
        <v>52</v>
      </c>
      <c r="E9" s="29" t="s">
        <v>53</v>
      </c>
    </row>
    <row r="10" spans="1:5" x14ac:dyDescent="0.35">
      <c r="A10" s="27" t="s">
        <v>13</v>
      </c>
      <c r="B10" s="28" t="s">
        <v>4</v>
      </c>
      <c r="C10" s="28" t="s">
        <v>4</v>
      </c>
      <c r="D10" s="28" t="s">
        <v>57</v>
      </c>
      <c r="E10" s="29" t="s">
        <v>58</v>
      </c>
    </row>
    <row r="11" spans="1:5" x14ac:dyDescent="0.35">
      <c r="A11" s="27" t="s">
        <v>14</v>
      </c>
      <c r="B11" s="28" t="s">
        <v>5</v>
      </c>
      <c r="C11" s="28" t="s">
        <v>59</v>
      </c>
      <c r="D11" s="28" t="s">
        <v>60</v>
      </c>
      <c r="E11" s="29" t="s">
        <v>61</v>
      </c>
    </row>
    <row r="12" spans="1:5" x14ac:dyDescent="0.35">
      <c r="A12" s="31" t="s">
        <v>15</v>
      </c>
      <c r="B12" s="28" t="s">
        <v>6</v>
      </c>
      <c r="C12" s="28" t="s">
        <v>62</v>
      </c>
      <c r="D12" s="28" t="s">
        <v>63</v>
      </c>
      <c r="E12" s="29" t="s">
        <v>64</v>
      </c>
    </row>
    <row r="13" spans="1:5" x14ac:dyDescent="0.35">
      <c r="A13" s="32" t="str">
        <f>UPPER(B13)</f>
        <v>TRANSACTION #</v>
      </c>
      <c r="B13" s="28" t="s">
        <v>29</v>
      </c>
      <c r="C13" s="28" t="s">
        <v>30</v>
      </c>
      <c r="D13" s="28" t="s">
        <v>31</v>
      </c>
      <c r="E13" s="29" t="s">
        <v>32</v>
      </c>
    </row>
    <row r="14" spans="1:5" x14ac:dyDescent="0.35">
      <c r="A14" s="32" t="s">
        <v>19</v>
      </c>
      <c r="B14" s="28" t="s">
        <v>33</v>
      </c>
      <c r="C14" s="28" t="s">
        <v>34</v>
      </c>
      <c r="D14" s="28" t="s">
        <v>35</v>
      </c>
      <c r="E14" s="29" t="s">
        <v>36</v>
      </c>
    </row>
    <row r="15" spans="1:5" x14ac:dyDescent="0.35">
      <c r="A15" s="32" t="str">
        <f t="shared" ref="A15:A29" si="0">UPPER(B15)</f>
        <v>COUNT</v>
      </c>
      <c r="B15" s="28" t="s">
        <v>54</v>
      </c>
      <c r="C15" s="28" t="s">
        <v>55</v>
      </c>
      <c r="D15" s="28" t="s">
        <v>37</v>
      </c>
      <c r="E15" s="29" t="s">
        <v>56</v>
      </c>
    </row>
    <row r="16" spans="1:5" x14ac:dyDescent="0.35">
      <c r="A16" s="32" t="str">
        <f t="shared" si="0"/>
        <v>TOTALS</v>
      </c>
      <c r="B16" s="28" t="s">
        <v>7</v>
      </c>
      <c r="C16" s="28" t="s">
        <v>65</v>
      </c>
      <c r="D16" s="28" t="s">
        <v>66</v>
      </c>
      <c r="E16" s="29" t="s">
        <v>67</v>
      </c>
    </row>
    <row r="17" spans="1:5" x14ac:dyDescent="0.35">
      <c r="A17" s="32" t="str">
        <f t="shared" si="0"/>
        <v>LOCAL ORGANIZATION NAME</v>
      </c>
      <c r="B17" s="28" t="s">
        <v>68</v>
      </c>
      <c r="C17" s="28" t="s">
        <v>69</v>
      </c>
      <c r="D17" s="28" t="s">
        <v>70</v>
      </c>
      <c r="E17" s="29" t="s">
        <v>71</v>
      </c>
    </row>
    <row r="18" spans="1:5" x14ac:dyDescent="0.35">
      <c r="A18" s="32" t="str">
        <f t="shared" si="0"/>
        <v>LOAN AMOUNT</v>
      </c>
      <c r="B18" s="28" t="s">
        <v>76</v>
      </c>
      <c r="C18" s="28" t="s">
        <v>77</v>
      </c>
      <c r="D18" s="28" t="s">
        <v>78</v>
      </c>
      <c r="E18" s="29" t="s">
        <v>79</v>
      </c>
    </row>
    <row r="19" spans="1:5" x14ac:dyDescent="0.35">
      <c r="A19" s="32" t="str">
        <f t="shared" si="0"/>
        <v>INTEREST RATE (MONTHLY)</v>
      </c>
      <c r="B19" s="28" t="s">
        <v>80</v>
      </c>
      <c r="C19" s="28" t="s">
        <v>81</v>
      </c>
      <c r="D19" s="28" t="s">
        <v>82</v>
      </c>
      <c r="E19" s="29" t="s">
        <v>83</v>
      </c>
    </row>
    <row r="20" spans="1:5" x14ac:dyDescent="0.35">
      <c r="A20" s="32" t="str">
        <f t="shared" si="0"/>
        <v>MONTHLY PRINCIPAL</v>
      </c>
      <c r="B20" s="28" t="s">
        <v>84</v>
      </c>
      <c r="C20" s="28" t="s">
        <v>85</v>
      </c>
      <c r="D20" s="28" t="s">
        <v>86</v>
      </c>
      <c r="E20" s="29" t="s">
        <v>87</v>
      </c>
    </row>
    <row r="21" spans="1:5" x14ac:dyDescent="0.35">
      <c r="A21" s="32" t="str">
        <f t="shared" si="0"/>
        <v>MONTHLY INTEREST</v>
      </c>
      <c r="B21" s="28" t="s">
        <v>88</v>
      </c>
      <c r="C21" s="28" t="s">
        <v>89</v>
      </c>
      <c r="D21" s="28" t="s">
        <v>90</v>
      </c>
      <c r="E21" s="29" t="s">
        <v>91</v>
      </c>
    </row>
    <row r="22" spans="1:5" x14ac:dyDescent="0.35">
      <c r="A22" s="32" t="str">
        <f t="shared" si="0"/>
        <v>TOTAL MONTHLY PAYMENT</v>
      </c>
      <c r="B22" s="28" t="s">
        <v>92</v>
      </c>
      <c r="C22" s="28" t="s">
        <v>93</v>
      </c>
      <c r="D22" s="28" t="s">
        <v>94</v>
      </c>
      <c r="E22" s="29" t="s">
        <v>95</v>
      </c>
    </row>
    <row r="23" spans="1:5" x14ac:dyDescent="0.35">
      <c r="A23" s="32" t="str">
        <f t="shared" si="0"/>
        <v>TOTAL REPAYMENT AMOUNT</v>
      </c>
      <c r="B23" s="28" t="s">
        <v>96</v>
      </c>
      <c r="C23" s="28" t="s">
        <v>97</v>
      </c>
      <c r="D23" s="28" t="s">
        <v>98</v>
      </c>
      <c r="E23" s="29" t="s">
        <v>99</v>
      </c>
    </row>
    <row r="24" spans="1:5" x14ac:dyDescent="0.35">
      <c r="A24" s="32" t="str">
        <f t="shared" si="0"/>
        <v>TOTAL INTEREST AMOUNT</v>
      </c>
      <c r="B24" s="28" t="s">
        <v>100</v>
      </c>
      <c r="C24" s="28" t="s">
        <v>101</v>
      </c>
      <c r="D24" s="28" t="s">
        <v>102</v>
      </c>
      <c r="E24" s="29" t="s">
        <v>103</v>
      </c>
    </row>
    <row r="25" spans="1:5" x14ac:dyDescent="0.35">
      <c r="A25" s="32" t="str">
        <f t="shared" si="0"/>
        <v>TOTAL BORROWERS</v>
      </c>
      <c r="B25" s="28" t="s">
        <v>21</v>
      </c>
      <c r="C25" s="28" t="s">
        <v>104</v>
      </c>
      <c r="D25" s="28" t="s">
        <v>105</v>
      </c>
      <c r="E25" s="29" t="s">
        <v>106</v>
      </c>
    </row>
    <row r="26" spans="1:5" x14ac:dyDescent="0.35">
      <c r="A26" s="32" t="str">
        <f t="shared" si="0"/>
        <v>TOTAL LOANS</v>
      </c>
      <c r="B26" s="28" t="s">
        <v>22</v>
      </c>
      <c r="C26" s="28" t="s">
        <v>107</v>
      </c>
      <c r="D26" s="28" t="s">
        <v>108</v>
      </c>
      <c r="E26" s="29" t="s">
        <v>79</v>
      </c>
    </row>
    <row r="27" spans="1:5" x14ac:dyDescent="0.35">
      <c r="A27" s="32" t="str">
        <f t="shared" si="0"/>
        <v>USER</v>
      </c>
      <c r="B27" s="28" t="s">
        <v>24</v>
      </c>
      <c r="C27" s="28" t="s">
        <v>109</v>
      </c>
      <c r="D27" s="28" t="s">
        <v>110</v>
      </c>
      <c r="E27" s="29" t="s">
        <v>111</v>
      </c>
    </row>
    <row r="28" spans="1:5" x14ac:dyDescent="0.35">
      <c r="A28" s="32" t="str">
        <f t="shared" si="0"/>
        <v>NUMBER OF LOANS</v>
      </c>
      <c r="B28" s="33" t="s">
        <v>123</v>
      </c>
      <c r="C28" s="33" t="s">
        <v>122</v>
      </c>
      <c r="D28" s="33" t="s">
        <v>112</v>
      </c>
      <c r="E28" s="29" t="s">
        <v>113</v>
      </c>
    </row>
    <row r="29" spans="1:5" x14ac:dyDescent="0.35">
      <c r="A29" s="32" t="str">
        <f t="shared" si="0"/>
        <v>ADMINISTRATIVE COSTS</v>
      </c>
      <c r="B29" s="33" t="s">
        <v>17</v>
      </c>
      <c r="C29" s="33" t="s">
        <v>120</v>
      </c>
      <c r="D29" s="33" t="s">
        <v>121</v>
      </c>
      <c r="E29" s="34" t="s">
        <v>119</v>
      </c>
    </row>
    <row r="30" spans="1:5" x14ac:dyDescent="0.35">
      <c r="A30" s="35" t="str">
        <f>UPPER(B30)</f>
        <v>COUNTRY</v>
      </c>
      <c r="B30" s="33" t="s">
        <v>125</v>
      </c>
      <c r="C30" s="33" t="s">
        <v>126</v>
      </c>
      <c r="D30" s="33" t="s">
        <v>127</v>
      </c>
      <c r="E30" s="36" t="s">
        <v>128</v>
      </c>
    </row>
    <row r="31" spans="1:5" x14ac:dyDescent="0.35">
      <c r="A31" s="35" t="s">
        <v>130</v>
      </c>
      <c r="B31" s="28" t="s">
        <v>129</v>
      </c>
      <c r="C31" s="28" t="s">
        <v>48</v>
      </c>
      <c r="D31" s="28" t="s">
        <v>49</v>
      </c>
      <c r="E31" s="29" t="s">
        <v>50</v>
      </c>
    </row>
    <row r="32" spans="1:5" x14ac:dyDescent="0.35">
      <c r="A32" s="35" t="s">
        <v>131</v>
      </c>
      <c r="B32" s="33" t="s">
        <v>133</v>
      </c>
      <c r="C32" s="33" t="s">
        <v>132</v>
      </c>
      <c r="D32" s="33" t="s">
        <v>134</v>
      </c>
      <c r="E32" s="36" t="s">
        <v>135</v>
      </c>
    </row>
    <row r="33" spans="1:5" x14ac:dyDescent="0.35">
      <c r="A33" s="35" t="s">
        <v>137</v>
      </c>
      <c r="B33" s="33" t="s">
        <v>138</v>
      </c>
      <c r="C33" s="33" t="s">
        <v>141</v>
      </c>
      <c r="D33" s="33" t="s">
        <v>140</v>
      </c>
      <c r="E33" s="36" t="s">
        <v>139</v>
      </c>
    </row>
    <row r="34" spans="1:5" x14ac:dyDescent="0.35">
      <c r="A34" s="35" t="s">
        <v>147</v>
      </c>
      <c r="B34" s="33" t="s">
        <v>142</v>
      </c>
      <c r="C34" s="33" t="s">
        <v>143</v>
      </c>
      <c r="D34" s="28" t="s">
        <v>144</v>
      </c>
      <c r="E34" s="29" t="s">
        <v>145</v>
      </c>
    </row>
  </sheetData>
  <sheetProtection algorithmName="SHA-512" hashValue="UAlN/LzQW7nPRaInp/DF6qo55IHUX+DYcdKlBolw7ThjOjJG0CHu+JCSwt9VgCN0vMnWC5IlmSahrpJSVMLMuQ==" saltValue="wPFjWiDoJgPZHIzOiEefhw==" spinCount="100000" sheet="1" objects="1" scenarios="1"/>
  <conditionalFormatting sqref="A6:A9 A11:A12">
    <cfRule type="cellIs" dxfId="10" priority="1" operator="equal">
      <formula>""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DailyLog</vt:lpstr>
      <vt:lpstr>Lista de Prestatarios</vt:lpstr>
      <vt:lpstr>Language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 Commander</dc:creator>
  <cp:lastModifiedBy>Curt Commander</cp:lastModifiedBy>
  <dcterms:created xsi:type="dcterms:W3CDTF">2020-04-19T07:01:30Z</dcterms:created>
  <dcterms:modified xsi:type="dcterms:W3CDTF">2020-07-29T15:03:43Z</dcterms:modified>
</cp:coreProperties>
</file>